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zoopark.svs.umalat.ru\Documents\99_Восстановленное\Производственный отдел\планирование\планирование 2018\суточное планирование\"/>
    </mc:Choice>
  </mc:AlternateContent>
  <bookViews>
    <workbookView xWindow="0" yWindow="0" windowWidth="23040" windowHeight="9190" tabRatio="778" activeTab="2"/>
  </bookViews>
  <sheets>
    <sheet name="файл остатки" sheetId="23" r:id="rId1"/>
    <sheet name="планирование суточное" sheetId="24" r:id="rId2"/>
    <sheet name="ПЕЧАТЬ ЗАДАНИЙ" sheetId="3" r:id="rId3"/>
    <sheet name="планирование по цехам" sheetId="14" r:id="rId4"/>
    <sheet name="недельное планирование" sheetId="25" r:id="rId5"/>
    <sheet name="Жиробаланс" sheetId="26" r:id="rId6"/>
    <sheet name="Лист1" sheetId="27" r:id="rId7"/>
  </sheets>
  <definedNames>
    <definedName name="Print_Area" localSheetId="1">'планирование суточное'!$A$1:$L$155</definedName>
  </definedNames>
  <calcPr calcId="162913" refMode="R1C1"/>
</workbook>
</file>

<file path=xl/calcChain.xml><?xml version="1.0" encoding="utf-8"?>
<calcChain xmlns="http://schemas.openxmlformats.org/spreadsheetml/2006/main">
  <c r="F87" i="24" l="1"/>
  <c r="F89" i="24"/>
  <c r="F90" i="24"/>
  <c r="F92" i="24"/>
  <c r="F93" i="24"/>
  <c r="F96" i="24"/>
  <c r="F97" i="24"/>
  <c r="F98" i="24"/>
  <c r="F79" i="24"/>
  <c r="F80" i="24"/>
  <c r="F82" i="24"/>
  <c r="F40" i="24"/>
  <c r="F44" i="24"/>
  <c r="F46" i="24"/>
  <c r="F21" i="24"/>
  <c r="F22" i="24"/>
  <c r="F23" i="24"/>
  <c r="F24" i="24"/>
  <c r="F25" i="24"/>
  <c r="F26" i="24"/>
  <c r="F27" i="24"/>
  <c r="F28" i="24"/>
  <c r="F30" i="24"/>
  <c r="F2" i="24"/>
  <c r="F3" i="24"/>
  <c r="F5" i="24"/>
  <c r="F8" i="24"/>
  <c r="F9" i="24"/>
  <c r="F10" i="24"/>
  <c r="F11" i="24"/>
  <c r="F12" i="24"/>
  <c r="F16" i="24"/>
  <c r="F17" i="24"/>
  <c r="F18" i="24"/>
  <c r="DW288" i="23"/>
  <c r="DV288" i="23"/>
  <c r="DU288" i="23"/>
  <c r="DP288" i="23"/>
  <c r="DO288" i="23"/>
  <c r="DN288" i="23"/>
  <c r="DL288" i="23"/>
  <c r="DK288" i="23"/>
  <c r="DG288" i="23"/>
  <c r="DF288" i="23"/>
  <c r="DE288" i="23"/>
  <c r="DD288" i="23"/>
  <c r="DC288" i="23"/>
  <c r="DA288" i="23"/>
  <c r="CX288" i="23"/>
  <c r="CV288" i="23"/>
  <c r="CS288" i="23"/>
  <c r="CI288" i="23"/>
  <c r="CH288" i="23"/>
  <c r="CG288" i="23"/>
  <c r="CD288" i="23"/>
  <c r="CC288" i="23"/>
  <c r="CB288" i="23"/>
  <c r="BW288" i="23"/>
  <c r="BS288" i="23"/>
  <c r="BQ288" i="23"/>
  <c r="BO288" i="23"/>
  <c r="BN288" i="23"/>
  <c r="BG288" i="23"/>
  <c r="BE288" i="23"/>
  <c r="BD288" i="23"/>
  <c r="BC288" i="23"/>
  <c r="BA288" i="23"/>
  <c r="AZ288" i="23"/>
  <c r="AT288" i="23"/>
  <c r="AS288" i="23"/>
  <c r="AN288" i="23"/>
  <c r="AC288" i="23"/>
  <c r="AB288" i="23"/>
  <c r="AA288" i="23"/>
  <c r="R288" i="23"/>
  <c r="Q288" i="23"/>
  <c r="O288" i="23"/>
  <c r="N288" i="23"/>
  <c r="I288" i="23"/>
  <c r="F288" i="23"/>
  <c r="E288" i="23"/>
  <c r="D288" i="23"/>
  <c r="C288" i="23"/>
  <c r="B288" i="23"/>
  <c r="EC252" i="23"/>
  <c r="EB252" i="23"/>
  <c r="EA252" i="23"/>
  <c r="DZ252" i="23"/>
  <c r="DY252" i="23"/>
  <c r="DX252" i="23"/>
  <c r="DW252" i="23"/>
  <c r="DV252" i="23"/>
  <c r="DU252" i="23"/>
  <c r="DT252" i="23"/>
  <c r="DP252" i="23"/>
  <c r="DO252" i="23"/>
  <c r="DN252" i="23"/>
  <c r="DL252" i="23"/>
  <c r="DK252" i="23"/>
  <c r="DJ252" i="23"/>
  <c r="DH252" i="23"/>
  <c r="DG252" i="23"/>
  <c r="DF252" i="23"/>
  <c r="DE252" i="23"/>
  <c r="DD252" i="23"/>
  <c r="DC252" i="23"/>
  <c r="DA252" i="23"/>
  <c r="CY252" i="23"/>
  <c r="CX252" i="23"/>
  <c r="CV252" i="23"/>
  <c r="CT252" i="23"/>
  <c r="CS252" i="23"/>
  <c r="CO252" i="23"/>
  <c r="CL252" i="23"/>
  <c r="CK252" i="23"/>
  <c r="CI252" i="23"/>
  <c r="CH252" i="23"/>
  <c r="CG252" i="23"/>
  <c r="CD252" i="23"/>
  <c r="CC252" i="23"/>
  <c r="CB252" i="23"/>
  <c r="BZ252" i="23"/>
  <c r="BY252" i="23"/>
  <c r="BX252" i="23"/>
  <c r="BW252" i="23"/>
  <c r="BS252" i="23"/>
  <c r="BQ252" i="23"/>
  <c r="BO252" i="23"/>
  <c r="BN252" i="23"/>
  <c r="BM252" i="23"/>
  <c r="BG252" i="23"/>
  <c r="BF252" i="23"/>
  <c r="BE252" i="23"/>
  <c r="BD252" i="23"/>
  <c r="BC252" i="23"/>
  <c r="BB252" i="23"/>
  <c r="BA252" i="23"/>
  <c r="AZ252" i="23"/>
  <c r="AY252" i="23"/>
  <c r="AX252" i="23"/>
  <c r="AW252" i="23"/>
  <c r="AV252" i="23"/>
  <c r="AU252" i="23"/>
  <c r="AT252" i="23"/>
  <c r="AS252" i="23"/>
  <c r="AR252" i="23"/>
  <c r="AQ252" i="23"/>
  <c r="AO252" i="23"/>
  <c r="AN252" i="23"/>
  <c r="AI252" i="23"/>
  <c r="AF252" i="23"/>
  <c r="AD252" i="23"/>
  <c r="AC252" i="23"/>
  <c r="AB252" i="23"/>
  <c r="AA252" i="23"/>
  <c r="Z252" i="23"/>
  <c r="W252" i="23"/>
  <c r="V252" i="23"/>
  <c r="U252" i="23"/>
  <c r="T252" i="23"/>
  <c r="R252" i="23"/>
  <c r="Q252" i="23"/>
  <c r="P252" i="23"/>
  <c r="O252" i="23"/>
  <c r="N252" i="23"/>
  <c r="M252" i="23"/>
  <c r="L252" i="23"/>
  <c r="K252" i="23"/>
  <c r="J252" i="23"/>
  <c r="I252" i="23"/>
  <c r="G252" i="23"/>
  <c r="F252" i="23"/>
  <c r="E252" i="23"/>
  <c r="D252" i="23"/>
  <c r="C252" i="23"/>
  <c r="B252" i="23"/>
  <c r="EB241" i="23"/>
  <c r="EB240" i="23"/>
  <c r="EC237" i="23"/>
  <c r="EC236" i="23"/>
  <c r="EC235" i="23"/>
  <c r="EC234" i="23"/>
  <c r="EC233" i="23"/>
  <c r="EC232" i="23"/>
  <c r="EC231" i="23"/>
  <c r="EC230" i="23"/>
  <c r="EC229" i="23"/>
  <c r="EC228" i="23"/>
  <c r="EC227" i="23"/>
  <c r="EC226" i="23"/>
  <c r="EC225" i="23"/>
  <c r="EC224" i="23"/>
  <c r="EC223" i="23"/>
  <c r="EB223" i="23"/>
  <c r="EC222" i="23"/>
  <c r="EC221" i="23"/>
  <c r="EC220" i="23"/>
  <c r="EC219" i="23"/>
  <c r="EC218" i="23"/>
  <c r="EA215" i="23"/>
  <c r="DV215" i="23"/>
  <c r="DU215" i="23"/>
  <c r="DT215" i="23"/>
  <c r="DS215" i="23"/>
  <c r="DR215" i="23"/>
  <c r="DQ215" i="23"/>
  <c r="DP215" i="23"/>
  <c r="DO215" i="23"/>
  <c r="DN215" i="23"/>
  <c r="DM215" i="23"/>
  <c r="DL215" i="23"/>
  <c r="DK215" i="23"/>
  <c r="DJ215" i="23"/>
  <c r="DI215" i="23"/>
  <c r="DH215" i="23"/>
  <c r="DG215" i="23"/>
  <c r="DF215" i="23"/>
  <c r="DE215" i="23"/>
  <c r="DD215" i="23"/>
  <c r="DC215" i="23"/>
  <c r="DB215" i="23"/>
  <c r="DA215" i="23"/>
  <c r="CY215" i="23"/>
  <c r="CX215" i="23"/>
  <c r="CW215" i="23"/>
  <c r="CV215" i="23"/>
  <c r="CU215" i="23"/>
  <c r="CT215" i="23"/>
  <c r="CS215" i="23"/>
  <c r="CR215" i="23"/>
  <c r="CQ215" i="23"/>
  <c r="CP215" i="23"/>
  <c r="CO215" i="23"/>
  <c r="CN215" i="23"/>
  <c r="CM215" i="23"/>
  <c r="CL215" i="23"/>
  <c r="CK215" i="23"/>
  <c r="CJ215" i="23"/>
  <c r="CI215" i="23"/>
  <c r="CH215" i="23"/>
  <c r="CG215" i="23"/>
  <c r="CF215" i="23"/>
  <c r="CE215" i="23"/>
  <c r="CD215" i="23"/>
  <c r="CC215" i="23"/>
  <c r="CB215" i="23"/>
  <c r="CA215" i="23"/>
  <c r="BZ215" i="23"/>
  <c r="BY215" i="23"/>
  <c r="BX215" i="23"/>
  <c r="BW215" i="23"/>
  <c r="BV215" i="23"/>
  <c r="BU215" i="23"/>
  <c r="BT215" i="23"/>
  <c r="BS215" i="23"/>
  <c r="BR215" i="23"/>
  <c r="BQ215" i="23"/>
  <c r="BP215" i="23"/>
  <c r="BO215" i="23"/>
  <c r="BN215" i="23"/>
  <c r="BM215" i="23"/>
  <c r="BL215" i="23"/>
  <c r="BK215" i="23"/>
  <c r="BJ215" i="23"/>
  <c r="BI215" i="23"/>
  <c r="BH215" i="23"/>
  <c r="BG215" i="23"/>
  <c r="BF215" i="23"/>
  <c r="BE215" i="23"/>
  <c r="BD215" i="23"/>
  <c r="BC215" i="23"/>
  <c r="BB215" i="23"/>
  <c r="BA215" i="23"/>
  <c r="AZ215" i="23"/>
  <c r="AY215" i="23"/>
  <c r="AX215" i="23"/>
  <c r="AW215" i="23"/>
  <c r="AV215" i="23"/>
  <c r="AU215" i="23"/>
  <c r="AT215" i="23"/>
  <c r="AS215" i="23"/>
  <c r="AR215" i="23"/>
  <c r="AQ215" i="23"/>
  <c r="AP215" i="23"/>
  <c r="AO215" i="23"/>
  <c r="AN215" i="23"/>
  <c r="AM215" i="23"/>
  <c r="AL215" i="23"/>
  <c r="AK215" i="23"/>
  <c r="AJ215" i="23"/>
  <c r="AI215" i="23"/>
  <c r="AH215" i="23"/>
  <c r="AG215" i="23"/>
  <c r="AF215" i="23"/>
  <c r="AE215" i="23"/>
  <c r="AD215" i="23"/>
  <c r="AC215" i="23"/>
  <c r="AB215" i="23"/>
  <c r="AA215" i="23"/>
  <c r="Z215" i="23"/>
  <c r="Y215" i="23"/>
  <c r="X215" i="23"/>
  <c r="W215" i="23"/>
  <c r="V215" i="23"/>
  <c r="U215" i="23"/>
  <c r="T215" i="23"/>
  <c r="S215" i="23"/>
  <c r="R215" i="23"/>
  <c r="Q215" i="23"/>
  <c r="P215" i="23"/>
  <c r="O215" i="23"/>
  <c r="N215" i="23"/>
  <c r="M215" i="23"/>
  <c r="L215" i="23"/>
  <c r="K215" i="23"/>
  <c r="J215" i="23"/>
  <c r="I215" i="23"/>
  <c r="H215" i="23"/>
  <c r="G215" i="23"/>
  <c r="F215" i="23"/>
  <c r="E215" i="23"/>
  <c r="D215" i="23"/>
  <c r="C215" i="23"/>
  <c r="B215" i="23"/>
  <c r="EA214" i="23"/>
  <c r="DW214" i="23"/>
  <c r="DV214" i="23"/>
  <c r="DU214" i="23"/>
  <c r="DT214" i="23"/>
  <c r="DS214" i="23"/>
  <c r="DR214" i="23"/>
  <c r="DQ214" i="23"/>
  <c r="DP214" i="23"/>
  <c r="DO214" i="23"/>
  <c r="DN214" i="23"/>
  <c r="DM214" i="23"/>
  <c r="DL214" i="23"/>
  <c r="DK214" i="23"/>
  <c r="DJ214" i="23"/>
  <c r="DI214" i="23"/>
  <c r="DH214" i="23"/>
  <c r="DG214" i="23"/>
  <c r="DF214" i="23"/>
  <c r="DE214" i="23"/>
  <c r="DD214" i="23"/>
  <c r="DC214" i="23"/>
  <c r="DB214" i="23"/>
  <c r="DA214" i="23"/>
  <c r="CY214" i="23"/>
  <c r="CX214" i="23"/>
  <c r="CW214" i="23"/>
  <c r="CV214" i="23"/>
  <c r="CU214" i="23"/>
  <c r="CT214" i="23"/>
  <c r="CS214" i="23"/>
  <c r="CR214" i="23"/>
  <c r="CQ214" i="23"/>
  <c r="CP214" i="23"/>
  <c r="CO214" i="23"/>
  <c r="CN214" i="23"/>
  <c r="CM214" i="23"/>
  <c r="CL214" i="23"/>
  <c r="CK214" i="23"/>
  <c r="CJ214" i="23"/>
  <c r="CI214" i="23"/>
  <c r="CH214" i="23"/>
  <c r="CG214" i="23"/>
  <c r="CF214" i="23"/>
  <c r="CE214" i="23"/>
  <c r="CD214" i="23"/>
  <c r="CC214" i="23"/>
  <c r="CB214" i="23"/>
  <c r="CA214" i="23"/>
  <c r="BZ214" i="23"/>
  <c r="BY214" i="23"/>
  <c r="BX214" i="23"/>
  <c r="BW214" i="23"/>
  <c r="BV214" i="23"/>
  <c r="BU214" i="23"/>
  <c r="BT214" i="23"/>
  <c r="BS214" i="23"/>
  <c r="BR214" i="23"/>
  <c r="BQ214" i="23"/>
  <c r="BP214" i="23"/>
  <c r="BO214" i="23"/>
  <c r="BN214" i="23"/>
  <c r="BM214" i="23"/>
  <c r="BL214" i="23"/>
  <c r="BK214" i="23"/>
  <c r="BJ214" i="23"/>
  <c r="BI214" i="23"/>
  <c r="BH214" i="23"/>
  <c r="BG214" i="23"/>
  <c r="BF214" i="23"/>
  <c r="BE214" i="23"/>
  <c r="BD214" i="23"/>
  <c r="BC214" i="23"/>
  <c r="BB214" i="23"/>
  <c r="BA214" i="23"/>
  <c r="AZ214" i="23"/>
  <c r="AY214" i="23"/>
  <c r="AX214" i="23"/>
  <c r="AW214" i="23"/>
  <c r="AV214" i="23"/>
  <c r="AU214" i="23"/>
  <c r="AT214" i="23"/>
  <c r="AS214" i="23"/>
  <c r="AR214" i="23"/>
  <c r="AQ214" i="23"/>
  <c r="AP214" i="23"/>
  <c r="AO214" i="23"/>
  <c r="AN214" i="23"/>
  <c r="AM214" i="23"/>
  <c r="AL214" i="23"/>
  <c r="AK214" i="23"/>
  <c r="AJ214" i="23"/>
  <c r="AI214" i="23"/>
  <c r="AH214" i="23"/>
  <c r="AG214" i="23"/>
  <c r="AF214" i="23"/>
  <c r="AE214" i="23"/>
  <c r="AD214" i="23"/>
  <c r="AC214" i="23"/>
  <c r="AB214" i="23"/>
  <c r="AA214" i="23"/>
  <c r="Z214" i="23"/>
  <c r="Y214" i="23"/>
  <c r="X214" i="23"/>
  <c r="W214" i="23"/>
  <c r="V214" i="23"/>
  <c r="U214" i="23"/>
  <c r="T214" i="23"/>
  <c r="S214" i="23"/>
  <c r="R214" i="23"/>
  <c r="Q214" i="23"/>
  <c r="P214" i="23"/>
  <c r="O214" i="23"/>
  <c r="N214" i="23"/>
  <c r="M214" i="23"/>
  <c r="L214" i="23"/>
  <c r="K214" i="23"/>
  <c r="J214" i="23"/>
  <c r="I214" i="23"/>
  <c r="H214" i="23"/>
  <c r="G214" i="23"/>
  <c r="F214" i="23"/>
  <c r="E214" i="23"/>
  <c r="D214" i="23"/>
  <c r="C214" i="23"/>
  <c r="B214" i="23"/>
  <c r="CN213" i="23"/>
  <c r="CM213" i="23"/>
  <c r="CL213" i="23"/>
  <c r="Y213" i="23"/>
  <c r="CN212" i="23"/>
  <c r="CM212" i="23"/>
  <c r="CL212" i="23"/>
  <c r="Y212" i="23"/>
  <c r="EA211" i="23"/>
  <c r="DZ211" i="23"/>
  <c r="DY211" i="23"/>
  <c r="DX211" i="23"/>
  <c r="DW211" i="23"/>
  <c r="DV211" i="23"/>
  <c r="DU211" i="23"/>
  <c r="DT211" i="23"/>
  <c r="DS211" i="23"/>
  <c r="DR211" i="23"/>
  <c r="DQ211" i="23"/>
  <c r="DP211" i="23"/>
  <c r="DO211" i="23"/>
  <c r="DN211" i="23"/>
  <c r="DM211" i="23"/>
  <c r="DL211" i="23"/>
  <c r="DK211" i="23"/>
  <c r="DJ211" i="23"/>
  <c r="DI211" i="23"/>
  <c r="DH211" i="23"/>
  <c r="DG211" i="23"/>
  <c r="DF211" i="23"/>
  <c r="DE211" i="23"/>
  <c r="DD211" i="23"/>
  <c r="DC211" i="23"/>
  <c r="DB211" i="23"/>
  <c r="DA211" i="23"/>
  <c r="CY211" i="23"/>
  <c r="CX211" i="23"/>
  <c r="CW211" i="23"/>
  <c r="CV211" i="23"/>
  <c r="CU211" i="23"/>
  <c r="CT211" i="23"/>
  <c r="CS211" i="23"/>
  <c r="CR211" i="23"/>
  <c r="CQ211" i="23"/>
  <c r="CP211" i="23"/>
  <c r="CO211" i="23"/>
  <c r="CN211" i="23"/>
  <c r="CM211" i="23"/>
  <c r="CL211" i="23"/>
  <c r="CK211" i="23"/>
  <c r="CJ211" i="23"/>
  <c r="CI211" i="23"/>
  <c r="CH211" i="23"/>
  <c r="CG211" i="23"/>
  <c r="CF211" i="23"/>
  <c r="CE211" i="23"/>
  <c r="CD211" i="23"/>
  <c r="CC211" i="23"/>
  <c r="CB211" i="23"/>
  <c r="CA211" i="23"/>
  <c r="BZ211" i="23"/>
  <c r="BY211" i="23"/>
  <c r="BX211" i="23"/>
  <c r="BW211" i="23"/>
  <c r="BV211" i="23"/>
  <c r="BU211" i="23"/>
  <c r="BT211" i="23"/>
  <c r="BS211" i="23"/>
  <c r="BR211" i="23"/>
  <c r="BQ211" i="23"/>
  <c r="BP211" i="23"/>
  <c r="BO211" i="23"/>
  <c r="BN211" i="23"/>
  <c r="BM211" i="23"/>
  <c r="BL211" i="23"/>
  <c r="BK211" i="23"/>
  <c r="BJ211" i="23"/>
  <c r="BI211" i="23"/>
  <c r="BH211" i="23"/>
  <c r="BG211" i="23"/>
  <c r="BF211" i="23"/>
  <c r="BE211" i="23"/>
  <c r="BD211" i="23"/>
  <c r="BC211" i="23"/>
  <c r="BB211" i="23"/>
  <c r="BA211" i="23"/>
  <c r="AZ211" i="23"/>
  <c r="AY211" i="23"/>
  <c r="AX211" i="23"/>
  <c r="AW211" i="23"/>
  <c r="AV211" i="23"/>
  <c r="AU211" i="23"/>
  <c r="AT211" i="23"/>
  <c r="AS211" i="23"/>
  <c r="AR211" i="23"/>
  <c r="AQ211" i="23"/>
  <c r="AP211" i="23"/>
  <c r="AO211" i="23"/>
  <c r="AN211" i="23"/>
  <c r="AM211" i="23"/>
  <c r="AL211" i="23"/>
  <c r="AK211" i="23"/>
  <c r="AJ211" i="23"/>
  <c r="AI211" i="23"/>
  <c r="AH211" i="23"/>
  <c r="AG211" i="23"/>
  <c r="AF211" i="23"/>
  <c r="AE211" i="23"/>
  <c r="AD211" i="23"/>
  <c r="AC211" i="23"/>
  <c r="AB211" i="23"/>
  <c r="AA211" i="23"/>
  <c r="Z211" i="23"/>
  <c r="Y211" i="23"/>
  <c r="X211" i="23"/>
  <c r="W211" i="23"/>
  <c r="V211" i="23"/>
  <c r="U211" i="23"/>
  <c r="T211" i="23"/>
  <c r="S211" i="23"/>
  <c r="R211" i="23"/>
  <c r="Q211" i="23"/>
  <c r="P211" i="23"/>
  <c r="O211" i="23"/>
  <c r="N211" i="23"/>
  <c r="M211" i="23"/>
  <c r="L211" i="23"/>
  <c r="K211" i="23"/>
  <c r="J211" i="23"/>
  <c r="I211" i="23"/>
  <c r="H211" i="23"/>
  <c r="G211" i="23"/>
  <c r="F211" i="23"/>
  <c r="E211" i="23"/>
  <c r="D211" i="23"/>
  <c r="C211" i="23"/>
  <c r="B211" i="23"/>
  <c r="EB207" i="23"/>
  <c r="A207" i="23"/>
  <c r="EB206" i="23"/>
  <c r="A206" i="23"/>
  <c r="EB205" i="23"/>
  <c r="A205" i="23"/>
  <c r="EB204" i="23"/>
  <c r="A204" i="23"/>
  <c r="EB203" i="23"/>
  <c r="EC287" i="23" s="1"/>
  <c r="A203" i="23"/>
  <c r="EB202" i="23"/>
  <c r="EC286" i="23" s="1"/>
  <c r="A202" i="23"/>
  <c r="EA201" i="23"/>
  <c r="DZ201" i="23"/>
  <c r="DX201" i="23"/>
  <c r="DW201" i="23"/>
  <c r="DV201" i="23"/>
  <c r="DU201" i="23"/>
  <c r="DT201" i="23"/>
  <c r="DS201" i="23"/>
  <c r="DR201" i="23"/>
  <c r="DQ201" i="23"/>
  <c r="DP201" i="23"/>
  <c r="DO201" i="23"/>
  <c r="DN201" i="23"/>
  <c r="DM201" i="23"/>
  <c r="DL201" i="23"/>
  <c r="DK201" i="23"/>
  <c r="DJ201" i="23"/>
  <c r="DI201" i="23"/>
  <c r="DH201" i="23"/>
  <c r="DG201" i="23"/>
  <c r="DF201" i="23"/>
  <c r="DE201" i="23"/>
  <c r="DD201" i="23"/>
  <c r="DC201" i="23"/>
  <c r="DB201" i="23"/>
  <c r="DA201" i="23"/>
  <c r="CZ201" i="23"/>
  <c r="CY201" i="23"/>
  <c r="CX201" i="23"/>
  <c r="CW201" i="23"/>
  <c r="CV201" i="23"/>
  <c r="CU201" i="23"/>
  <c r="CT201" i="23"/>
  <c r="CS201" i="23"/>
  <c r="CR201" i="23"/>
  <c r="CQ201" i="23"/>
  <c r="CP201" i="23"/>
  <c r="CO201" i="23"/>
  <c r="CN201" i="23"/>
  <c r="CM201" i="23"/>
  <c r="CL201" i="23"/>
  <c r="CK201" i="23"/>
  <c r="CJ201" i="23"/>
  <c r="CI201" i="23"/>
  <c r="CH201" i="23"/>
  <c r="CG201" i="23"/>
  <c r="CF201" i="23"/>
  <c r="CE201" i="23"/>
  <c r="CD201" i="23"/>
  <c r="CC201" i="23"/>
  <c r="CB201" i="23"/>
  <c r="CA201" i="23"/>
  <c r="BZ201" i="23"/>
  <c r="BY201" i="23"/>
  <c r="BX201" i="23"/>
  <c r="BW201" i="23"/>
  <c r="BV201" i="23"/>
  <c r="BU201" i="23"/>
  <c r="BT201" i="23"/>
  <c r="BS201" i="23"/>
  <c r="BR201" i="23"/>
  <c r="BQ201" i="23"/>
  <c r="BP201" i="23"/>
  <c r="BO201" i="23"/>
  <c r="BN201" i="23"/>
  <c r="BM201" i="23"/>
  <c r="BL201" i="23"/>
  <c r="BK201" i="23"/>
  <c r="BJ201" i="23"/>
  <c r="BI201" i="23"/>
  <c r="BH201" i="23"/>
  <c r="BG201" i="23"/>
  <c r="BF201" i="23"/>
  <c r="BE201" i="23"/>
  <c r="BD201" i="23"/>
  <c r="BC201" i="23"/>
  <c r="BB201" i="23"/>
  <c r="BA201" i="23"/>
  <c r="AZ201" i="23"/>
  <c r="AY201" i="23"/>
  <c r="AX201" i="23"/>
  <c r="AW201" i="23"/>
  <c r="AV201" i="23"/>
  <c r="AU201" i="23"/>
  <c r="AT201" i="23"/>
  <c r="AS201" i="23"/>
  <c r="AR201" i="23"/>
  <c r="AQ201" i="23"/>
  <c r="AP201" i="23"/>
  <c r="AO201" i="23"/>
  <c r="AN201" i="23"/>
  <c r="AM201" i="23"/>
  <c r="AL201" i="23"/>
  <c r="AK201" i="23"/>
  <c r="AJ201" i="23"/>
  <c r="AI201" i="23"/>
  <c r="AH201" i="23"/>
  <c r="AG201" i="23"/>
  <c r="AF201" i="23"/>
  <c r="AE201" i="23"/>
  <c r="AD201" i="23"/>
  <c r="AC201" i="23"/>
  <c r="AB201" i="23"/>
  <c r="AA201" i="23"/>
  <c r="Z201" i="23"/>
  <c r="Y201" i="23"/>
  <c r="X201" i="23"/>
  <c r="W201" i="23"/>
  <c r="V201" i="23"/>
  <c r="U201" i="23"/>
  <c r="T201" i="23"/>
  <c r="S201" i="23"/>
  <c r="R201" i="23"/>
  <c r="Q201" i="23"/>
  <c r="P201" i="23"/>
  <c r="O201" i="23"/>
  <c r="N201" i="23"/>
  <c r="M201" i="23"/>
  <c r="L201" i="23"/>
  <c r="K201" i="23"/>
  <c r="J201" i="23"/>
  <c r="I201" i="23"/>
  <c r="H201" i="23"/>
  <c r="G201" i="23"/>
  <c r="F201" i="23"/>
  <c r="E201" i="23"/>
  <c r="D201" i="23"/>
  <c r="C201" i="23"/>
  <c r="B201" i="23"/>
  <c r="EA199" i="23"/>
  <c r="DZ199" i="23"/>
  <c r="DX199" i="23"/>
  <c r="DW199" i="23"/>
  <c r="DV199" i="23"/>
  <c r="DU199" i="23"/>
  <c r="DT199" i="23"/>
  <c r="DS199" i="23"/>
  <c r="DR199" i="23"/>
  <c r="DQ199" i="23"/>
  <c r="DP199" i="23"/>
  <c r="DO199" i="23"/>
  <c r="DN199" i="23"/>
  <c r="DM199" i="23"/>
  <c r="DL199" i="23"/>
  <c r="DK199" i="23"/>
  <c r="DJ199" i="23"/>
  <c r="DG199" i="23"/>
  <c r="DF199" i="23"/>
  <c r="DE199" i="23"/>
  <c r="DD199" i="23"/>
  <c r="DC199" i="23"/>
  <c r="DA199" i="23"/>
  <c r="CY199" i="23"/>
  <c r="CX199" i="23"/>
  <c r="CW199" i="23"/>
  <c r="CV199" i="23"/>
  <c r="CU199" i="23"/>
  <c r="CT199" i="23"/>
  <c r="CS199" i="23"/>
  <c r="CR199" i="23"/>
  <c r="CQ199" i="23"/>
  <c r="CP199" i="23"/>
  <c r="CO199" i="23"/>
  <c r="CK199" i="23"/>
  <c r="CI199" i="23"/>
  <c r="CH199" i="23"/>
  <c r="CG199" i="23"/>
  <c r="CD199" i="23"/>
  <c r="CC199" i="23"/>
  <c r="CB199" i="23"/>
  <c r="CA199" i="23"/>
  <c r="BZ199" i="23"/>
  <c r="BY199" i="23"/>
  <c r="BX199" i="23"/>
  <c r="BW199" i="23"/>
  <c r="BV199" i="23"/>
  <c r="BU199" i="23"/>
  <c r="BT199" i="23"/>
  <c r="BS199" i="23"/>
  <c r="BR199" i="23"/>
  <c r="BQ199" i="23"/>
  <c r="BP199" i="23"/>
  <c r="BO199" i="23"/>
  <c r="BN199" i="23"/>
  <c r="BM199" i="23"/>
  <c r="BL199" i="23"/>
  <c r="BK199" i="23"/>
  <c r="BI199" i="23"/>
  <c r="BH199" i="23"/>
  <c r="BG199" i="23"/>
  <c r="BF199" i="23"/>
  <c r="BE199" i="23"/>
  <c r="BD199" i="23"/>
  <c r="BC199" i="23"/>
  <c r="BB199" i="23"/>
  <c r="BA199" i="23"/>
  <c r="AZ199" i="23"/>
  <c r="AY199" i="23"/>
  <c r="AX199" i="23"/>
  <c r="AW199" i="23"/>
  <c r="AU199" i="23"/>
  <c r="AT199" i="23"/>
  <c r="AS199" i="23"/>
  <c r="AR199" i="23"/>
  <c r="AQ199" i="23"/>
  <c r="AO199" i="23"/>
  <c r="AN199" i="23"/>
  <c r="AI199" i="23"/>
  <c r="AH199" i="23"/>
  <c r="AG199" i="23"/>
  <c r="AF199" i="23"/>
  <c r="AE199" i="23"/>
  <c r="AD199" i="23"/>
  <c r="AC199" i="23"/>
  <c r="AB199" i="23"/>
  <c r="AA199" i="23"/>
  <c r="Z199" i="23"/>
  <c r="Y199" i="23"/>
  <c r="X199" i="23"/>
  <c r="W199" i="23"/>
  <c r="V199" i="23"/>
  <c r="U199" i="23"/>
  <c r="T199" i="23"/>
  <c r="S199" i="23"/>
  <c r="R199" i="23"/>
  <c r="Q199" i="23"/>
  <c r="P199" i="23"/>
  <c r="O199" i="23"/>
  <c r="N199" i="23"/>
  <c r="M199" i="23"/>
  <c r="L199" i="23"/>
  <c r="K199" i="23"/>
  <c r="J199" i="23"/>
  <c r="I199" i="23"/>
  <c r="H199" i="23"/>
  <c r="G199" i="23"/>
  <c r="F199" i="23"/>
  <c r="E199" i="23"/>
  <c r="D199" i="23"/>
  <c r="C199" i="23"/>
  <c r="B199" i="23"/>
  <c r="EA192" i="23"/>
  <c r="DZ192" i="23"/>
  <c r="DX192" i="23"/>
  <c r="DW192" i="23"/>
  <c r="DV192" i="23"/>
  <c r="DU192" i="23"/>
  <c r="DT192" i="23"/>
  <c r="DS192" i="23"/>
  <c r="DR192" i="23"/>
  <c r="DQ192" i="23"/>
  <c r="DP192" i="23"/>
  <c r="DO192" i="23"/>
  <c r="DN192" i="23"/>
  <c r="DM192" i="23"/>
  <c r="DL192" i="23"/>
  <c r="DK192" i="23"/>
  <c r="DJ192" i="23"/>
  <c r="DI192" i="23"/>
  <c r="DH192" i="23"/>
  <c r="DG192" i="23"/>
  <c r="DF192" i="23"/>
  <c r="DE192" i="23"/>
  <c r="DD192" i="23"/>
  <c r="DC192" i="23"/>
  <c r="DB192" i="23"/>
  <c r="DA192" i="23"/>
  <c r="CZ192" i="23"/>
  <c r="CY192" i="23"/>
  <c r="CX192" i="23"/>
  <c r="CW192" i="23"/>
  <c r="CV192" i="23"/>
  <c r="CU192" i="23"/>
  <c r="CT192" i="23"/>
  <c r="CS192" i="23"/>
  <c r="CR192" i="23"/>
  <c r="CQ192" i="23"/>
  <c r="CP192" i="23"/>
  <c r="CO192" i="23"/>
  <c r="CK192" i="23"/>
  <c r="CJ192" i="23"/>
  <c r="CI192" i="23"/>
  <c r="CH192" i="23"/>
  <c r="CG192" i="23"/>
  <c r="CF192" i="23"/>
  <c r="CE192" i="23"/>
  <c r="CD192" i="23"/>
  <c r="CC192" i="23"/>
  <c r="CB192" i="23"/>
  <c r="CA192" i="23"/>
  <c r="BZ192" i="23"/>
  <c r="BY192" i="23"/>
  <c r="BX192" i="23"/>
  <c r="BW192" i="23"/>
  <c r="BV192" i="23"/>
  <c r="BU192" i="23"/>
  <c r="BT192" i="23"/>
  <c r="BS192" i="23"/>
  <c r="BR192" i="23"/>
  <c r="BQ192" i="23"/>
  <c r="BP192" i="23"/>
  <c r="BO192" i="23"/>
  <c r="BN192" i="23"/>
  <c r="BM192" i="23"/>
  <c r="BL192" i="23"/>
  <c r="BK192" i="23"/>
  <c r="BJ192" i="23"/>
  <c r="BI192" i="23"/>
  <c r="BH192" i="23"/>
  <c r="BG192" i="23"/>
  <c r="BF192" i="23"/>
  <c r="BE192" i="23"/>
  <c r="BD192" i="23"/>
  <c r="BC192" i="23"/>
  <c r="BB192" i="23"/>
  <c r="BA192" i="23"/>
  <c r="AZ192" i="23"/>
  <c r="AY192" i="23"/>
  <c r="AX192" i="23"/>
  <c r="AW192" i="23"/>
  <c r="AV192" i="23"/>
  <c r="AU192" i="23"/>
  <c r="AT192" i="23"/>
  <c r="AS192" i="23"/>
  <c r="AR192" i="23"/>
  <c r="AQ192" i="23"/>
  <c r="AP192" i="23"/>
  <c r="AO192" i="23"/>
  <c r="AN192" i="23"/>
  <c r="AM192" i="23"/>
  <c r="AL192" i="23"/>
  <c r="AK192" i="23"/>
  <c r="AJ192" i="23"/>
  <c r="AI192" i="23"/>
  <c r="AH192" i="23"/>
  <c r="AG192" i="23"/>
  <c r="AF192" i="23"/>
  <c r="AE192" i="23"/>
  <c r="AD192" i="23"/>
  <c r="AC192" i="23"/>
  <c r="AB192" i="23"/>
  <c r="AA192" i="23"/>
  <c r="Z192" i="23"/>
  <c r="Y192" i="23"/>
  <c r="X192" i="23"/>
  <c r="W192" i="23"/>
  <c r="V192" i="23"/>
  <c r="U192" i="23"/>
  <c r="T192" i="23"/>
  <c r="S192" i="23"/>
  <c r="R192" i="23"/>
  <c r="Q192" i="23"/>
  <c r="P192" i="23"/>
  <c r="O192" i="23"/>
  <c r="N192" i="23"/>
  <c r="M192" i="23"/>
  <c r="L192" i="23"/>
  <c r="K192" i="23"/>
  <c r="J192" i="23"/>
  <c r="I192" i="23"/>
  <c r="H192" i="23"/>
  <c r="G192" i="23"/>
  <c r="F192" i="23"/>
  <c r="E192" i="23"/>
  <c r="D192" i="23"/>
  <c r="C192" i="23"/>
  <c r="B192" i="23"/>
  <c r="EA191" i="23"/>
  <c r="DZ191" i="23"/>
  <c r="DX191" i="23"/>
  <c r="DW191" i="23"/>
  <c r="DV191" i="23"/>
  <c r="DU191" i="23"/>
  <c r="DT191" i="23"/>
  <c r="DS191" i="23"/>
  <c r="DR191" i="23"/>
  <c r="DQ191" i="23"/>
  <c r="DP191" i="23"/>
  <c r="DO191" i="23"/>
  <c r="DN191" i="23"/>
  <c r="DM191" i="23"/>
  <c r="DL191" i="23"/>
  <c r="DK191" i="23"/>
  <c r="DJ191" i="23"/>
  <c r="DI191" i="23"/>
  <c r="DH191" i="23"/>
  <c r="DG191" i="23"/>
  <c r="DF191" i="23"/>
  <c r="DE191" i="23"/>
  <c r="DD191" i="23"/>
  <c r="DC191" i="23"/>
  <c r="DB191" i="23"/>
  <c r="DA191" i="23"/>
  <c r="CZ191" i="23"/>
  <c r="CY191" i="23"/>
  <c r="CX191" i="23"/>
  <c r="CW191" i="23"/>
  <c r="CV191" i="23"/>
  <c r="CU191" i="23"/>
  <c r="CT191" i="23"/>
  <c r="CS191" i="23"/>
  <c r="CR191" i="23"/>
  <c r="CQ191" i="23"/>
  <c r="CP191" i="23"/>
  <c r="CO191" i="23"/>
  <c r="CK191" i="23"/>
  <c r="CJ191" i="23"/>
  <c r="CI191" i="23"/>
  <c r="CH191" i="23"/>
  <c r="CG191" i="23"/>
  <c r="CF191" i="23"/>
  <c r="CE191" i="23"/>
  <c r="CD191" i="23"/>
  <c r="CC191" i="23"/>
  <c r="CB191" i="23"/>
  <c r="CA191" i="23"/>
  <c r="BZ191" i="23"/>
  <c r="BY191" i="23"/>
  <c r="BX191" i="23"/>
  <c r="BW191" i="23"/>
  <c r="BV191" i="23"/>
  <c r="BU191" i="23"/>
  <c r="BT191" i="23"/>
  <c r="BS191" i="23"/>
  <c r="BR191" i="23"/>
  <c r="BQ191" i="23"/>
  <c r="BP191" i="23"/>
  <c r="BO191" i="23"/>
  <c r="BN191" i="23"/>
  <c r="BM191" i="23"/>
  <c r="BL191" i="23"/>
  <c r="BK191" i="23"/>
  <c r="BJ191" i="23"/>
  <c r="BI191" i="23"/>
  <c r="BH191" i="23"/>
  <c r="BG191" i="23"/>
  <c r="BF191" i="23"/>
  <c r="BE191" i="23"/>
  <c r="BD191" i="23"/>
  <c r="BC191" i="23"/>
  <c r="BB191" i="23"/>
  <c r="BA191" i="23"/>
  <c r="AZ191" i="23"/>
  <c r="AY191" i="23"/>
  <c r="AX191" i="23"/>
  <c r="AW191" i="23"/>
  <c r="AV191" i="23"/>
  <c r="AU191" i="23"/>
  <c r="AT191" i="23"/>
  <c r="AS191" i="23"/>
  <c r="AR191" i="23"/>
  <c r="AQ191" i="23"/>
  <c r="AP191" i="23"/>
  <c r="AO191" i="23"/>
  <c r="AN191" i="23"/>
  <c r="AH191" i="23"/>
  <c r="AG191" i="23"/>
  <c r="AF191" i="23"/>
  <c r="AE191" i="23"/>
  <c r="AD191" i="23"/>
  <c r="AC191" i="23"/>
  <c r="AB191" i="23"/>
  <c r="AA191" i="23"/>
  <c r="Z191" i="23"/>
  <c r="Y191" i="23"/>
  <c r="X191" i="23"/>
  <c r="W191" i="23"/>
  <c r="V191" i="23"/>
  <c r="U191" i="23"/>
  <c r="T191" i="23"/>
  <c r="S191" i="23"/>
  <c r="R191" i="23"/>
  <c r="Q191" i="23"/>
  <c r="P191" i="23"/>
  <c r="O191" i="23"/>
  <c r="N191" i="23"/>
  <c r="M191" i="23"/>
  <c r="L191" i="23"/>
  <c r="K191" i="23"/>
  <c r="J191" i="23"/>
  <c r="I191" i="23"/>
  <c r="H191" i="23"/>
  <c r="G191" i="23"/>
  <c r="F191" i="23"/>
  <c r="E191" i="23"/>
  <c r="D191" i="23"/>
  <c r="C191" i="23"/>
  <c r="B191" i="23"/>
  <c r="EA190" i="23"/>
  <c r="DZ190" i="23"/>
  <c r="DX190" i="23"/>
  <c r="DW190" i="23"/>
  <c r="DV190" i="23"/>
  <c r="DU190" i="23"/>
  <c r="DT190" i="23"/>
  <c r="DS190" i="23"/>
  <c r="DR190" i="23"/>
  <c r="DQ190" i="23"/>
  <c r="DP190" i="23"/>
  <c r="DO190" i="23"/>
  <c r="DN190" i="23"/>
  <c r="DM190" i="23"/>
  <c r="DL190" i="23"/>
  <c r="DK190" i="23"/>
  <c r="DJ190" i="23"/>
  <c r="DI190" i="23"/>
  <c r="DH190" i="23"/>
  <c r="DG190" i="23"/>
  <c r="DF190" i="23"/>
  <c r="DE190" i="23"/>
  <c r="DD190" i="23"/>
  <c r="DC190" i="23"/>
  <c r="DB190" i="23"/>
  <c r="DA190" i="23"/>
  <c r="CZ190" i="23"/>
  <c r="CY190" i="23"/>
  <c r="CX190" i="23"/>
  <c r="CW190" i="23"/>
  <c r="CV190" i="23"/>
  <c r="CU190" i="23"/>
  <c r="CT190" i="23"/>
  <c r="CS190" i="23"/>
  <c r="CR190" i="23"/>
  <c r="CQ190" i="23"/>
  <c r="CP190" i="23"/>
  <c r="CO190" i="23"/>
  <c r="CN190" i="23"/>
  <c r="CN192" i="23" s="1"/>
  <c r="CM190" i="23"/>
  <c r="CM192" i="23" s="1"/>
  <c r="CL190" i="23"/>
  <c r="CL192" i="23" s="1"/>
  <c r="CK190" i="23"/>
  <c r="CJ190" i="23"/>
  <c r="CI190" i="23"/>
  <c r="CH190" i="23"/>
  <c r="CG190" i="23"/>
  <c r="CF190" i="23"/>
  <c r="CE190" i="23"/>
  <c r="CD190" i="23"/>
  <c r="CC190" i="23"/>
  <c r="CB190" i="23"/>
  <c r="CA190" i="23"/>
  <c r="BZ190" i="23"/>
  <c r="BY190" i="23"/>
  <c r="BX190" i="23"/>
  <c r="BW190" i="23"/>
  <c r="BV190" i="23"/>
  <c r="BU190" i="23"/>
  <c r="BT190" i="23"/>
  <c r="BS190" i="23"/>
  <c r="BR190" i="23"/>
  <c r="BQ190" i="23"/>
  <c r="BP190" i="23"/>
  <c r="BO190" i="23"/>
  <c r="BN190" i="23"/>
  <c r="BM190" i="23"/>
  <c r="BL190" i="23"/>
  <c r="BK190" i="23"/>
  <c r="BJ190" i="23"/>
  <c r="BI190" i="23"/>
  <c r="BH190" i="23"/>
  <c r="BG190" i="23"/>
  <c r="BF190" i="23"/>
  <c r="BE190" i="23"/>
  <c r="BD190" i="23"/>
  <c r="BC190" i="23"/>
  <c r="BB190" i="23"/>
  <c r="BA190" i="23"/>
  <c r="AZ190" i="23"/>
  <c r="AY190" i="23"/>
  <c r="AX190" i="23"/>
  <c r="AW190" i="23"/>
  <c r="AV190" i="23"/>
  <c r="AU190" i="23"/>
  <c r="AT190" i="23"/>
  <c r="AS190" i="23"/>
  <c r="AR190" i="23"/>
  <c r="AQ190" i="23"/>
  <c r="AP190" i="23"/>
  <c r="AO190" i="23"/>
  <c r="AN190" i="23"/>
  <c r="AM190" i="23"/>
  <c r="AL190" i="23"/>
  <c r="AK190" i="23"/>
  <c r="AJ190" i="23"/>
  <c r="AI190" i="23"/>
  <c r="AH190" i="23"/>
  <c r="AG190" i="23"/>
  <c r="AF190" i="23"/>
  <c r="AE190" i="23"/>
  <c r="AD190" i="23"/>
  <c r="AC190" i="23"/>
  <c r="AB190" i="23"/>
  <c r="AA190" i="23"/>
  <c r="Z190" i="23"/>
  <c r="Y190" i="23"/>
  <c r="X190" i="23"/>
  <c r="W190" i="23"/>
  <c r="V190" i="23"/>
  <c r="U190" i="23"/>
  <c r="T190" i="23"/>
  <c r="S190" i="23"/>
  <c r="R190" i="23"/>
  <c r="Q190" i="23"/>
  <c r="P190" i="23"/>
  <c r="O190" i="23"/>
  <c r="N190" i="23"/>
  <c r="M190" i="23"/>
  <c r="L190" i="23"/>
  <c r="K190" i="23"/>
  <c r="J190" i="23"/>
  <c r="I190" i="23"/>
  <c r="H190" i="23"/>
  <c r="G190" i="23"/>
  <c r="F190" i="23"/>
  <c r="E190" i="23"/>
  <c r="D190" i="23"/>
  <c r="C190" i="23"/>
  <c r="B190" i="23"/>
  <c r="EB190" i="23" s="1"/>
  <c r="CR189" i="23"/>
  <c r="EC185" i="23"/>
  <c r="CA185" i="23"/>
  <c r="BR185" i="23"/>
  <c r="EC184" i="23"/>
  <c r="CA184" i="23"/>
  <c r="BR184" i="23"/>
  <c r="EC183" i="23"/>
  <c r="CA183" i="23"/>
  <c r="BR183" i="23"/>
  <c r="EC182" i="23"/>
  <c r="CA182" i="23"/>
  <c r="BR182" i="23"/>
  <c r="EC181" i="23"/>
  <c r="CA181" i="23"/>
  <c r="BR181" i="23"/>
  <c r="EC180" i="23"/>
  <c r="CA180" i="23"/>
  <c r="BR180" i="23"/>
  <c r="EC179" i="23"/>
  <c r="CA179" i="23"/>
  <c r="BR179" i="23"/>
  <c r="EC178" i="23"/>
  <c r="CA178" i="23"/>
  <c r="BR178" i="23"/>
  <c r="CA177" i="23"/>
  <c r="BR177" i="23"/>
  <c r="AM177" i="23"/>
  <c r="AL177" i="23"/>
  <c r="AK177" i="23"/>
  <c r="CA176" i="23"/>
  <c r="BR176" i="23"/>
  <c r="AM176" i="23"/>
  <c r="AL176" i="23"/>
  <c r="AK176" i="23"/>
  <c r="CA175" i="23"/>
  <c r="BR175" i="23"/>
  <c r="A175" i="23"/>
  <c r="EC175" i="23" s="1"/>
  <c r="EC174" i="23"/>
  <c r="CA174" i="23"/>
  <c r="BR174" i="23"/>
  <c r="A174" i="23"/>
  <c r="CA173" i="23"/>
  <c r="BR173" i="23"/>
  <c r="A173" i="23"/>
  <c r="EC173" i="23" s="1"/>
  <c r="DY172" i="23"/>
  <c r="DS172" i="23"/>
  <c r="DR172" i="23"/>
  <c r="DQ172" i="23"/>
  <c r="CA172" i="23"/>
  <c r="BR172" i="23"/>
  <c r="EC170" i="23"/>
  <c r="EB170" i="23"/>
  <c r="EC169" i="23"/>
  <c r="EB169" i="23"/>
  <c r="EC168" i="23"/>
  <c r="EB168" i="23"/>
  <c r="EC167" i="23"/>
  <c r="EB167" i="23"/>
  <c r="EC166" i="23"/>
  <c r="EB166" i="23"/>
  <c r="EC165" i="23"/>
  <c r="EB165" i="23"/>
  <c r="EC164" i="23"/>
  <c r="EB164" i="23"/>
  <c r="EC163" i="23"/>
  <c r="EB163" i="23"/>
  <c r="EC162" i="23"/>
  <c r="EB162" i="23"/>
  <c r="EC161" i="23"/>
  <c r="EB161" i="23"/>
  <c r="EC160" i="23"/>
  <c r="EB160" i="23"/>
  <c r="EC159" i="23"/>
  <c r="EB159" i="23"/>
  <c r="EC158" i="23"/>
  <c r="EB158" i="23"/>
  <c r="EA157" i="23"/>
  <c r="DZ157" i="23"/>
  <c r="DY157" i="23"/>
  <c r="DX157" i="23"/>
  <c r="DX198" i="23" s="1"/>
  <c r="DW157" i="23"/>
  <c r="DV157" i="23"/>
  <c r="DU157" i="23"/>
  <c r="DT157" i="23"/>
  <c r="DS157" i="23"/>
  <c r="DR157" i="23"/>
  <c r="DR189" i="23" s="1"/>
  <c r="DQ157" i="23"/>
  <c r="DP157" i="23"/>
  <c r="DO157" i="23"/>
  <c r="DN157" i="23"/>
  <c r="DM157" i="23"/>
  <c r="DL157" i="23"/>
  <c r="DK157" i="23"/>
  <c r="DJ157" i="23"/>
  <c r="DI157" i="23"/>
  <c r="DH157" i="23"/>
  <c r="DG157" i="23"/>
  <c r="DF157" i="23"/>
  <c r="DE157" i="23"/>
  <c r="DD157" i="23"/>
  <c r="DC157" i="23"/>
  <c r="DB157" i="23"/>
  <c r="DA157" i="23"/>
  <c r="CZ157" i="23"/>
  <c r="CY157" i="23"/>
  <c r="CX157" i="23"/>
  <c r="CW157" i="23"/>
  <c r="CV157" i="23"/>
  <c r="CU157" i="23"/>
  <c r="CT157" i="23"/>
  <c r="CS157" i="23"/>
  <c r="CR157" i="23"/>
  <c r="CR198" i="23" s="1"/>
  <c r="CQ157" i="23"/>
  <c r="CP157" i="23"/>
  <c r="CO157" i="23"/>
  <c r="CN157" i="23"/>
  <c r="CM157" i="23"/>
  <c r="CL157" i="23"/>
  <c r="CK157" i="23"/>
  <c r="CJ157" i="23"/>
  <c r="CI157" i="23"/>
  <c r="CH157" i="23"/>
  <c r="CG157" i="23"/>
  <c r="CF157" i="23"/>
  <c r="CE157" i="23"/>
  <c r="CD157" i="23"/>
  <c r="CC157" i="23"/>
  <c r="CB157" i="23"/>
  <c r="CA157" i="23"/>
  <c r="BZ157" i="23"/>
  <c r="BY157" i="23"/>
  <c r="BX157" i="23"/>
  <c r="BW157" i="23"/>
  <c r="BV157" i="23"/>
  <c r="BU157" i="23"/>
  <c r="BT157" i="23"/>
  <c r="BS157" i="23"/>
  <c r="BR157" i="23"/>
  <c r="BQ157" i="23"/>
  <c r="BP157" i="23"/>
  <c r="BO157" i="23"/>
  <c r="BN157" i="23"/>
  <c r="BM157" i="23"/>
  <c r="BL157" i="23"/>
  <c r="BK157" i="23"/>
  <c r="BJ157" i="23"/>
  <c r="BI157" i="23"/>
  <c r="BH157" i="23"/>
  <c r="BG157" i="23"/>
  <c r="BF157" i="23"/>
  <c r="BE157" i="23"/>
  <c r="BD157" i="23"/>
  <c r="BC157" i="23"/>
  <c r="BB157" i="23"/>
  <c r="BA157" i="23"/>
  <c r="AZ157" i="23"/>
  <c r="AY157" i="23"/>
  <c r="AX157" i="23"/>
  <c r="AW157" i="23"/>
  <c r="AV157" i="23"/>
  <c r="AU157" i="23"/>
  <c r="AT157" i="23"/>
  <c r="AS157" i="23"/>
  <c r="AR157" i="23"/>
  <c r="AQ157" i="23"/>
  <c r="AP157" i="23"/>
  <c r="AO157" i="23"/>
  <c r="AN157" i="23"/>
  <c r="AM157" i="23"/>
  <c r="AL157" i="23"/>
  <c r="AK157" i="23"/>
  <c r="AJ157" i="23"/>
  <c r="AI157" i="23"/>
  <c r="AH157" i="23"/>
  <c r="AH189" i="23" s="1"/>
  <c r="AG157" i="23"/>
  <c r="AF157" i="23"/>
  <c r="AE157" i="23"/>
  <c r="AD157" i="23"/>
  <c r="AC157" i="23"/>
  <c r="AB157" i="23"/>
  <c r="AA157" i="23"/>
  <c r="Z157" i="23"/>
  <c r="Y157" i="23"/>
  <c r="X157" i="23"/>
  <c r="W157" i="23"/>
  <c r="V157" i="23"/>
  <c r="U157" i="23"/>
  <c r="T157" i="23"/>
  <c r="S157" i="23"/>
  <c r="R157" i="23"/>
  <c r="Q157" i="23"/>
  <c r="P157" i="23"/>
  <c r="O157" i="23"/>
  <c r="N157" i="23"/>
  <c r="M157" i="23"/>
  <c r="L157" i="23"/>
  <c r="K157" i="23"/>
  <c r="J157" i="23"/>
  <c r="I157" i="23"/>
  <c r="H157" i="23"/>
  <c r="G157" i="23"/>
  <c r="F157" i="23"/>
  <c r="E157" i="23"/>
  <c r="D157" i="23"/>
  <c r="C157" i="23"/>
  <c r="B157" i="23"/>
  <c r="EC155" i="23"/>
  <c r="EC154" i="23"/>
  <c r="EC153" i="23"/>
  <c r="EC152" i="23"/>
  <c r="EC151" i="23"/>
  <c r="EC150" i="23"/>
  <c r="EC149" i="23"/>
  <c r="EC148" i="23"/>
  <c r="A145" i="23"/>
  <c r="EC145" i="23" s="1"/>
  <c r="A144" i="23"/>
  <c r="EC144" i="23" s="1"/>
  <c r="A143" i="23"/>
  <c r="EC143" i="23" s="1"/>
  <c r="DS142" i="23"/>
  <c r="DR142" i="23"/>
  <c r="DQ142" i="23"/>
  <c r="CA142" i="23"/>
  <c r="BR142" i="23"/>
  <c r="EC140" i="23"/>
  <c r="EB140" i="23"/>
  <c r="EC139" i="23"/>
  <c r="EB139" i="23"/>
  <c r="EC138" i="23"/>
  <c r="EB138" i="23"/>
  <c r="EC137" i="23"/>
  <c r="EB137" i="23"/>
  <c r="EC136" i="23"/>
  <c r="EB136" i="23"/>
  <c r="EC135" i="23"/>
  <c r="EB135" i="23"/>
  <c r="EC134" i="23"/>
  <c r="EB134" i="23"/>
  <c r="EC133" i="23"/>
  <c r="EB133" i="23"/>
  <c r="EB132" i="23"/>
  <c r="EB131" i="23"/>
  <c r="EC130" i="23"/>
  <c r="EB130" i="23"/>
  <c r="EC129" i="23"/>
  <c r="EB129" i="23"/>
  <c r="EC128" i="23"/>
  <c r="EB128" i="23"/>
  <c r="EA127" i="23"/>
  <c r="DZ127" i="23"/>
  <c r="DX127" i="23"/>
  <c r="DW127" i="23"/>
  <c r="DV127" i="23"/>
  <c r="DU127" i="23"/>
  <c r="DT127" i="23"/>
  <c r="DS127" i="23"/>
  <c r="DR127" i="23"/>
  <c r="DQ127" i="23"/>
  <c r="DP127" i="23"/>
  <c r="DO127" i="23"/>
  <c r="DN127" i="23"/>
  <c r="DM127" i="23"/>
  <c r="DL127" i="23"/>
  <c r="DK127" i="23"/>
  <c r="DJ127" i="23"/>
  <c r="DI127" i="23"/>
  <c r="DH127" i="23"/>
  <c r="DG127" i="23"/>
  <c r="DF127" i="23"/>
  <c r="DE127" i="23"/>
  <c r="DD127" i="23"/>
  <c r="DC127" i="23"/>
  <c r="DB127" i="23"/>
  <c r="DA127" i="23"/>
  <c r="CZ127" i="23"/>
  <c r="CY127" i="23"/>
  <c r="CX127" i="23"/>
  <c r="CW127" i="23"/>
  <c r="CV127" i="23"/>
  <c r="CU127" i="23"/>
  <c r="CT127" i="23"/>
  <c r="CS127" i="23"/>
  <c r="CR127" i="23"/>
  <c r="CQ127" i="23"/>
  <c r="CP127" i="23"/>
  <c r="CO127" i="23"/>
  <c r="CN127" i="23"/>
  <c r="CM127" i="23"/>
  <c r="CL127" i="23"/>
  <c r="CK127" i="23"/>
  <c r="CJ127" i="23"/>
  <c r="CI127" i="23"/>
  <c r="CH127" i="23"/>
  <c r="CG127" i="23"/>
  <c r="CF127" i="23"/>
  <c r="CE127" i="23"/>
  <c r="CD127" i="23"/>
  <c r="CC127" i="23"/>
  <c r="CB127" i="23"/>
  <c r="CA127" i="23"/>
  <c r="BZ127" i="23"/>
  <c r="BY127" i="23"/>
  <c r="BX127" i="23"/>
  <c r="BW127" i="23"/>
  <c r="BV127" i="23"/>
  <c r="BU127" i="23"/>
  <c r="BT127" i="23"/>
  <c r="BS127" i="23"/>
  <c r="BR127" i="23"/>
  <c r="BQ127" i="23"/>
  <c r="BP127" i="23"/>
  <c r="BO127" i="23"/>
  <c r="BN127" i="23"/>
  <c r="BM127" i="23"/>
  <c r="BL127" i="23"/>
  <c r="BK127" i="23"/>
  <c r="BJ127" i="23"/>
  <c r="BI127" i="23"/>
  <c r="BH127" i="23"/>
  <c r="BG127" i="23"/>
  <c r="BF127" i="23"/>
  <c r="BE127" i="23"/>
  <c r="BD127" i="23"/>
  <c r="BC127" i="23"/>
  <c r="BB127" i="23"/>
  <c r="BA127" i="23"/>
  <c r="AZ127" i="23"/>
  <c r="AY127" i="23"/>
  <c r="AX127" i="23"/>
  <c r="AW127" i="23"/>
  <c r="AV127" i="23"/>
  <c r="AU127" i="23"/>
  <c r="AT127" i="23"/>
  <c r="AS127" i="23"/>
  <c r="AR127" i="23"/>
  <c r="AQ127" i="23"/>
  <c r="AP127" i="23"/>
  <c r="AO127" i="23"/>
  <c r="AN127" i="23"/>
  <c r="AM127" i="23"/>
  <c r="AL127" i="23"/>
  <c r="AK127" i="23"/>
  <c r="AJ127" i="23"/>
  <c r="AI127" i="23"/>
  <c r="AH127" i="23"/>
  <c r="AG127" i="23"/>
  <c r="AF127" i="23"/>
  <c r="AE127" i="23"/>
  <c r="AD127" i="23"/>
  <c r="AC127" i="23"/>
  <c r="AB127" i="23"/>
  <c r="AA127" i="23"/>
  <c r="Z127" i="23"/>
  <c r="Y127" i="23"/>
  <c r="X127" i="23"/>
  <c r="W127" i="23"/>
  <c r="V127" i="23"/>
  <c r="U127" i="23"/>
  <c r="T127" i="23"/>
  <c r="S127" i="23"/>
  <c r="R127" i="23"/>
  <c r="Q127" i="23"/>
  <c r="P127" i="23"/>
  <c r="O127" i="23"/>
  <c r="N127" i="23"/>
  <c r="M127" i="23"/>
  <c r="L127" i="23"/>
  <c r="K127" i="23"/>
  <c r="J127" i="23"/>
  <c r="I127" i="23"/>
  <c r="H127" i="23"/>
  <c r="G127" i="23"/>
  <c r="F127" i="23"/>
  <c r="E127" i="23"/>
  <c r="D127" i="23"/>
  <c r="C127" i="23"/>
  <c r="B127" i="23"/>
  <c r="DO125" i="23"/>
  <c r="DE125" i="23"/>
  <c r="BQ125" i="23"/>
  <c r="BO125" i="23"/>
  <c r="BN125" i="23"/>
  <c r="BD125" i="23"/>
  <c r="BC125" i="23"/>
  <c r="BA125" i="23"/>
  <c r="AT125" i="23"/>
  <c r="AS125" i="23"/>
  <c r="AN125" i="23"/>
  <c r="AC125" i="23"/>
  <c r="AA125" i="23"/>
  <c r="I125" i="23"/>
  <c r="EB125" i="23" s="1"/>
  <c r="DZ114" i="23"/>
  <c r="DX114" i="23"/>
  <c r="EB113" i="23"/>
  <c r="EA112" i="23"/>
  <c r="DW112" i="23"/>
  <c r="DV112" i="23"/>
  <c r="EA111" i="23"/>
  <c r="EA114" i="23" s="1"/>
  <c r="DW111" i="23"/>
  <c r="DW114" i="23" s="1"/>
  <c r="DV111" i="23"/>
  <c r="DV126" i="23" s="1"/>
  <c r="DU111" i="23"/>
  <c r="DU112" i="23" s="1"/>
  <c r="DT111" i="23"/>
  <c r="DT112" i="23" s="1"/>
  <c r="DS111" i="23"/>
  <c r="DS112" i="23" s="1"/>
  <c r="DR111" i="23"/>
  <c r="DR112" i="23" s="1"/>
  <c r="DQ111" i="23"/>
  <c r="DQ112" i="23" s="1"/>
  <c r="DP111" i="23"/>
  <c r="DP112" i="23" s="1"/>
  <c r="DO111" i="23"/>
  <c r="DO126" i="23" s="1"/>
  <c r="DN111" i="23"/>
  <c r="DN112" i="23" s="1"/>
  <c r="DM111" i="23"/>
  <c r="DM112" i="23" s="1"/>
  <c r="DL111" i="23"/>
  <c r="DL112" i="23" s="1"/>
  <c r="DK111" i="23"/>
  <c r="DK112" i="23" s="1"/>
  <c r="DJ111" i="23"/>
  <c r="DJ112" i="23" s="1"/>
  <c r="DI111" i="23"/>
  <c r="DI112" i="23" s="1"/>
  <c r="DH111" i="23"/>
  <c r="DH112" i="23" s="1"/>
  <c r="DG111" i="23"/>
  <c r="DG112" i="23" s="1"/>
  <c r="DF111" i="23"/>
  <c r="DF112" i="23" s="1"/>
  <c r="DE111" i="23"/>
  <c r="DE112" i="23" s="1"/>
  <c r="DD111" i="23"/>
  <c r="DD112" i="23" s="1"/>
  <c r="DC111" i="23"/>
  <c r="DB111" i="23"/>
  <c r="DA111" i="23"/>
  <c r="CZ111" i="23"/>
  <c r="CZ112" i="23" s="1"/>
  <c r="CY111" i="23"/>
  <c r="CY112" i="23" s="1"/>
  <c r="CX111" i="23"/>
  <c r="CX112" i="23" s="1"/>
  <c r="CW111" i="23"/>
  <c r="CW112" i="23" s="1"/>
  <c r="CV111" i="23"/>
  <c r="CV112" i="23" s="1"/>
  <c r="CU111" i="23"/>
  <c r="CU112" i="23" s="1"/>
  <c r="CT111" i="23"/>
  <c r="CT112" i="23" s="1"/>
  <c r="CS111" i="23"/>
  <c r="CS112" i="23" s="1"/>
  <c r="CR111" i="23"/>
  <c r="CR112" i="23" s="1"/>
  <c r="CQ111" i="23"/>
  <c r="CQ112" i="23" s="1"/>
  <c r="CP111" i="23"/>
  <c r="CP112" i="23" s="1"/>
  <c r="CO111" i="23"/>
  <c r="CO112" i="23" s="1"/>
  <c r="CN111" i="23"/>
  <c r="CN112" i="23" s="1"/>
  <c r="CM111" i="23"/>
  <c r="CM112" i="23" s="1"/>
  <c r="CL111" i="23"/>
  <c r="CL112" i="23" s="1"/>
  <c r="CK111" i="23"/>
  <c r="CK112" i="23" s="1"/>
  <c r="CJ111" i="23"/>
  <c r="CJ112" i="23" s="1"/>
  <c r="CI111" i="23"/>
  <c r="CI112" i="23" s="1"/>
  <c r="CH111" i="23"/>
  <c r="CH112" i="23" s="1"/>
  <c r="CG111" i="23"/>
  <c r="CF111" i="23"/>
  <c r="CF112" i="23" s="1"/>
  <c r="CE111" i="23"/>
  <c r="CE112" i="23" s="1"/>
  <c r="CD111" i="23"/>
  <c r="CC111" i="23"/>
  <c r="CC112" i="23" s="1"/>
  <c r="CB111" i="23"/>
  <c r="CB112" i="23" s="1"/>
  <c r="CA111" i="23"/>
  <c r="CA112" i="23" s="1"/>
  <c r="BZ111" i="23"/>
  <c r="BZ112" i="23" s="1"/>
  <c r="BY111" i="23"/>
  <c r="BX111" i="23"/>
  <c r="BX112" i="23" s="1"/>
  <c r="BW111" i="23"/>
  <c r="BW112" i="23" s="1"/>
  <c r="BV111" i="23"/>
  <c r="BV112" i="23" s="1"/>
  <c r="BU111" i="23"/>
  <c r="BU112" i="23" s="1"/>
  <c r="BT111" i="23"/>
  <c r="BT112" i="23" s="1"/>
  <c r="BS111" i="23"/>
  <c r="BS112" i="23" s="1"/>
  <c r="BR111" i="23"/>
  <c r="BR112" i="23" s="1"/>
  <c r="BQ111" i="23"/>
  <c r="BQ126" i="23" s="1"/>
  <c r="BP111" i="23"/>
  <c r="BP112" i="23" s="1"/>
  <c r="BO111" i="23"/>
  <c r="BO126" i="23" s="1"/>
  <c r="BN111" i="23"/>
  <c r="BN126" i="23" s="1"/>
  <c r="BM111" i="23"/>
  <c r="BM112" i="23" s="1"/>
  <c r="BL111" i="23"/>
  <c r="BL112" i="23" s="1"/>
  <c r="BK111" i="23"/>
  <c r="BK112" i="23" s="1"/>
  <c r="BJ111" i="23"/>
  <c r="BJ112" i="23" s="1"/>
  <c r="BI111" i="23"/>
  <c r="BI112" i="23" s="1"/>
  <c r="BH111" i="23"/>
  <c r="BH112" i="23" s="1"/>
  <c r="BG111" i="23"/>
  <c r="BG112" i="23" s="1"/>
  <c r="BF111" i="23"/>
  <c r="BF112" i="23" s="1"/>
  <c r="BE111" i="23"/>
  <c r="BE112" i="23" s="1"/>
  <c r="BD111" i="23"/>
  <c r="BD112" i="23" s="1"/>
  <c r="BC111" i="23"/>
  <c r="BC126" i="23" s="1"/>
  <c r="BB111" i="23"/>
  <c r="BB112" i="23" s="1"/>
  <c r="BA111" i="23"/>
  <c r="BA126" i="23" s="1"/>
  <c r="AZ111" i="23"/>
  <c r="AZ112" i="23" s="1"/>
  <c r="AY111" i="23"/>
  <c r="AX111" i="23"/>
  <c r="AX112" i="23" s="1"/>
  <c r="AW111" i="23"/>
  <c r="AW112" i="23" s="1"/>
  <c r="AV111" i="23"/>
  <c r="AV112" i="23" s="1"/>
  <c r="AU111" i="23"/>
  <c r="AU112" i="23" s="1"/>
  <c r="AT111" i="23"/>
  <c r="AT126" i="23" s="1"/>
  <c r="AS111" i="23"/>
  <c r="AS126" i="23" s="1"/>
  <c r="AR111" i="23"/>
  <c r="AR112" i="23" s="1"/>
  <c r="AQ111" i="23"/>
  <c r="AQ112" i="23" s="1"/>
  <c r="AP111" i="23"/>
  <c r="AP112" i="23" s="1"/>
  <c r="AO111" i="23"/>
  <c r="AO112" i="23" s="1"/>
  <c r="AN111" i="23"/>
  <c r="AN126" i="23" s="1"/>
  <c r="AM111" i="23"/>
  <c r="AM112" i="23" s="1"/>
  <c r="AL111" i="23"/>
  <c r="AL112" i="23" s="1"/>
  <c r="AK111" i="23"/>
  <c r="AK112" i="23" s="1"/>
  <c r="AJ111" i="23"/>
  <c r="AI111" i="23"/>
  <c r="AH111" i="23"/>
  <c r="AH112" i="23" s="1"/>
  <c r="AG111" i="23"/>
  <c r="AG112" i="23" s="1"/>
  <c r="AF111" i="23"/>
  <c r="AF112" i="23" s="1"/>
  <c r="AE111" i="23"/>
  <c r="AE112" i="23" s="1"/>
  <c r="AD111" i="23"/>
  <c r="AD112" i="23" s="1"/>
  <c r="AC111" i="23"/>
  <c r="AC126" i="23" s="1"/>
  <c r="AB111" i="23"/>
  <c r="AA111" i="23"/>
  <c r="AA126" i="23" s="1"/>
  <c r="Z111" i="23"/>
  <c r="Y111" i="23"/>
  <c r="Y112" i="23" s="1"/>
  <c r="X111" i="23"/>
  <c r="X112" i="23" s="1"/>
  <c r="W111" i="23"/>
  <c r="W112" i="23" s="1"/>
  <c r="V111" i="23"/>
  <c r="V112" i="23" s="1"/>
  <c r="U111" i="23"/>
  <c r="T111" i="23"/>
  <c r="S111" i="23"/>
  <c r="S112" i="23" s="1"/>
  <c r="R111" i="23"/>
  <c r="Q111" i="23"/>
  <c r="Q112" i="23" s="1"/>
  <c r="P111" i="23"/>
  <c r="P112" i="23" s="1"/>
  <c r="O111" i="23"/>
  <c r="O112" i="23" s="1"/>
  <c r="N111" i="23"/>
  <c r="N118" i="23" s="1"/>
  <c r="M111" i="23"/>
  <c r="M112" i="23" s="1"/>
  <c r="L111" i="23"/>
  <c r="L112" i="23" s="1"/>
  <c r="K111" i="23"/>
  <c r="K112" i="23" s="1"/>
  <c r="J111" i="23"/>
  <c r="J112" i="23" s="1"/>
  <c r="I111" i="23"/>
  <c r="I126" i="23" s="1"/>
  <c r="H111" i="23"/>
  <c r="H112" i="23" s="1"/>
  <c r="G111" i="23"/>
  <c r="G112" i="23" s="1"/>
  <c r="F111" i="23"/>
  <c r="F112" i="23" s="1"/>
  <c r="E111" i="23"/>
  <c r="E112" i="23" s="1"/>
  <c r="D111" i="23"/>
  <c r="D112" i="23" s="1"/>
  <c r="C111" i="23"/>
  <c r="C112" i="23" s="1"/>
  <c r="B111" i="23"/>
  <c r="EC110" i="23"/>
  <c r="EB110" i="23"/>
  <c r="EB109" i="23"/>
  <c r="EB108" i="23"/>
  <c r="EB107" i="23"/>
  <c r="EB106" i="23"/>
  <c r="EB105" i="23"/>
  <c r="EB104" i="23"/>
  <c r="EA101" i="23"/>
  <c r="DZ101" i="23"/>
  <c r="DY101" i="23"/>
  <c r="DX101" i="23"/>
  <c r="DW101" i="23"/>
  <c r="DV101" i="23"/>
  <c r="DU101" i="23"/>
  <c r="DT101" i="23"/>
  <c r="DS101" i="23"/>
  <c r="DR101" i="23"/>
  <c r="DQ101" i="23"/>
  <c r="DP101" i="23"/>
  <c r="DO101" i="23"/>
  <c r="DN101" i="23"/>
  <c r="DM101" i="23"/>
  <c r="DL101" i="23"/>
  <c r="DK101" i="23"/>
  <c r="DJ101" i="23"/>
  <c r="DI101" i="23"/>
  <c r="DH101" i="23"/>
  <c r="DG101" i="23"/>
  <c r="DF101" i="23"/>
  <c r="DE101" i="23"/>
  <c r="DD101" i="23"/>
  <c r="DC101" i="23"/>
  <c r="DB101" i="23"/>
  <c r="DA101" i="23"/>
  <c r="CZ101" i="23"/>
  <c r="CY101" i="23"/>
  <c r="CX101" i="23"/>
  <c r="CW101" i="23"/>
  <c r="CV101" i="23"/>
  <c r="CU101" i="23"/>
  <c r="CT101" i="23"/>
  <c r="CS101" i="23"/>
  <c r="CR101" i="23"/>
  <c r="CQ101" i="23"/>
  <c r="CP101" i="23"/>
  <c r="CO101" i="23"/>
  <c r="CN101" i="23"/>
  <c r="CM101" i="23"/>
  <c r="CL101" i="23"/>
  <c r="CK101" i="23"/>
  <c r="CJ101" i="23"/>
  <c r="CI101" i="23"/>
  <c r="CH101" i="23"/>
  <c r="CG101" i="23"/>
  <c r="CF101" i="23"/>
  <c r="CE101" i="23"/>
  <c r="CD101" i="23"/>
  <c r="CC101" i="23"/>
  <c r="CB101" i="23"/>
  <c r="CA101" i="23"/>
  <c r="BZ101" i="23"/>
  <c r="BY101" i="23"/>
  <c r="BX101" i="23"/>
  <c r="BW101" i="23"/>
  <c r="BV101" i="23"/>
  <c r="BU101" i="23"/>
  <c r="BT101" i="23"/>
  <c r="BS101" i="23"/>
  <c r="BR101" i="23"/>
  <c r="BQ101" i="23"/>
  <c r="BP101" i="23"/>
  <c r="BO101" i="23"/>
  <c r="BN101" i="23"/>
  <c r="BM101" i="23"/>
  <c r="BL101" i="23"/>
  <c r="BK101" i="23"/>
  <c r="BJ101" i="23"/>
  <c r="BI101" i="23"/>
  <c r="BH101" i="23"/>
  <c r="BG101" i="23"/>
  <c r="BF101" i="23"/>
  <c r="BE101" i="23"/>
  <c r="BD101" i="23"/>
  <c r="BC101" i="23"/>
  <c r="BB101" i="23"/>
  <c r="BA101" i="23"/>
  <c r="AZ101" i="23"/>
  <c r="AY101" i="23"/>
  <c r="AX101" i="23"/>
  <c r="AW101" i="23"/>
  <c r="AV101" i="23"/>
  <c r="AU101" i="23"/>
  <c r="AT101" i="23"/>
  <c r="AS101" i="23"/>
  <c r="AR101" i="23"/>
  <c r="AQ101" i="23"/>
  <c r="AP101" i="23"/>
  <c r="AO101" i="23"/>
  <c r="AN101" i="23"/>
  <c r="AM101" i="23"/>
  <c r="AL101" i="23"/>
  <c r="AK101" i="23"/>
  <c r="AJ101" i="23"/>
  <c r="AI101" i="23"/>
  <c r="AH101" i="23"/>
  <c r="AG101" i="23"/>
  <c r="AF101" i="23"/>
  <c r="AE101" i="23"/>
  <c r="AD101" i="23"/>
  <c r="AC101" i="23"/>
  <c r="AB101" i="23"/>
  <c r="AA101" i="23"/>
  <c r="Z101" i="23"/>
  <c r="Y101" i="23"/>
  <c r="X101" i="23"/>
  <c r="W101" i="23"/>
  <c r="V101" i="23"/>
  <c r="U101" i="23"/>
  <c r="T101" i="23"/>
  <c r="S101" i="23"/>
  <c r="R101" i="23"/>
  <c r="Q101" i="23"/>
  <c r="P101" i="23"/>
  <c r="O101" i="23"/>
  <c r="N101" i="23"/>
  <c r="M101" i="23"/>
  <c r="L101" i="23"/>
  <c r="K101" i="23"/>
  <c r="J101" i="23"/>
  <c r="I101" i="23"/>
  <c r="H101" i="23"/>
  <c r="G101" i="23"/>
  <c r="F101" i="23"/>
  <c r="E101" i="23"/>
  <c r="D101" i="23"/>
  <c r="C101" i="23"/>
  <c r="B101" i="23"/>
  <c r="EA99" i="23"/>
  <c r="DW99" i="23"/>
  <c r="DV99" i="23"/>
  <c r="Y99" i="23"/>
  <c r="EA97" i="23"/>
  <c r="DV97" i="23"/>
  <c r="DU97" i="23"/>
  <c r="DT97" i="23"/>
  <c r="DS97" i="23"/>
  <c r="DR97" i="23"/>
  <c r="DQ97" i="23"/>
  <c r="DP97" i="23"/>
  <c r="DO97" i="23"/>
  <c r="DN97" i="23"/>
  <c r="DM97" i="23"/>
  <c r="DL97" i="23"/>
  <c r="DK97" i="23"/>
  <c r="DJ97" i="23"/>
  <c r="DI97" i="23"/>
  <c r="DH97" i="23"/>
  <c r="DG97" i="23"/>
  <c r="DF97" i="23"/>
  <c r="DE97" i="23"/>
  <c r="DD97" i="23"/>
  <c r="DC97" i="23"/>
  <c r="DB97" i="23"/>
  <c r="DA97" i="23"/>
  <c r="CZ97" i="23"/>
  <c r="CY97" i="23"/>
  <c r="CX97" i="23"/>
  <c r="CW97" i="23"/>
  <c r="CV97" i="23"/>
  <c r="CU97" i="23"/>
  <c r="CT97" i="23"/>
  <c r="CS97" i="23"/>
  <c r="CR97" i="23"/>
  <c r="CQ97" i="23"/>
  <c r="CP97" i="23"/>
  <c r="CO97" i="23"/>
  <c r="CN97" i="23"/>
  <c r="CM97" i="23"/>
  <c r="CL97" i="23"/>
  <c r="CK97" i="23"/>
  <c r="CJ97" i="23"/>
  <c r="CI97" i="23"/>
  <c r="CH97" i="23"/>
  <c r="CG97" i="23"/>
  <c r="CF97" i="23"/>
  <c r="CE97" i="23"/>
  <c r="CD97" i="23"/>
  <c r="CC97" i="23"/>
  <c r="CB97" i="23"/>
  <c r="CA97" i="23"/>
  <c r="BZ97" i="23"/>
  <c r="BY97" i="23"/>
  <c r="BX97" i="23"/>
  <c r="BW97" i="23"/>
  <c r="BV97" i="23"/>
  <c r="BU97" i="23"/>
  <c r="BT97" i="23"/>
  <c r="BS97" i="23"/>
  <c r="BR97" i="23"/>
  <c r="BQ97" i="23"/>
  <c r="BP97" i="23"/>
  <c r="BO97" i="23"/>
  <c r="BN97" i="23"/>
  <c r="BM97" i="23"/>
  <c r="BL97" i="23"/>
  <c r="BK97" i="23"/>
  <c r="BJ97" i="23"/>
  <c r="BI97" i="23"/>
  <c r="BH97" i="23"/>
  <c r="BG97" i="23"/>
  <c r="BF97" i="23"/>
  <c r="BE97" i="23"/>
  <c r="BD97" i="23"/>
  <c r="BC97" i="23"/>
  <c r="BB97" i="23"/>
  <c r="BA97" i="23"/>
  <c r="AZ97" i="23"/>
  <c r="AY97" i="23"/>
  <c r="AX97" i="23"/>
  <c r="AW97" i="23"/>
  <c r="AV97" i="23"/>
  <c r="AU97" i="23"/>
  <c r="AT97" i="23"/>
  <c r="AS97" i="23"/>
  <c r="AR97" i="23"/>
  <c r="AQ97" i="23"/>
  <c r="AP97" i="23"/>
  <c r="AO97" i="23"/>
  <c r="AN97" i="23"/>
  <c r="AM97" i="23"/>
  <c r="AL97" i="23"/>
  <c r="AK97" i="23"/>
  <c r="AJ97" i="23"/>
  <c r="AI97" i="23"/>
  <c r="AH97" i="23"/>
  <c r="AG97" i="23"/>
  <c r="AF97" i="23"/>
  <c r="AE97" i="23"/>
  <c r="AD97" i="23"/>
  <c r="AC97" i="23"/>
  <c r="AB97" i="23"/>
  <c r="AA97" i="23"/>
  <c r="Z97" i="23"/>
  <c r="X97" i="23"/>
  <c r="W97" i="23"/>
  <c r="V97" i="23"/>
  <c r="U97" i="23"/>
  <c r="T97" i="23"/>
  <c r="S97" i="23"/>
  <c r="R97" i="23"/>
  <c r="Q97" i="23"/>
  <c r="P97" i="23"/>
  <c r="O97" i="23"/>
  <c r="N97" i="23"/>
  <c r="M97" i="23"/>
  <c r="L97" i="23"/>
  <c r="K97" i="23"/>
  <c r="J97" i="23"/>
  <c r="I97" i="23"/>
  <c r="H97" i="23"/>
  <c r="G97" i="23"/>
  <c r="F97" i="23"/>
  <c r="E97" i="23"/>
  <c r="D97" i="23"/>
  <c r="C97" i="23"/>
  <c r="B97" i="23"/>
  <c r="EA96" i="23"/>
  <c r="DW96" i="23"/>
  <c r="DV96" i="23"/>
  <c r="DU96" i="23"/>
  <c r="DT96" i="23"/>
  <c r="DS96" i="23"/>
  <c r="DR96" i="23"/>
  <c r="DQ96" i="23"/>
  <c r="DP96" i="23"/>
  <c r="DO96" i="23"/>
  <c r="DN96" i="23"/>
  <c r="DM96" i="23"/>
  <c r="DL96" i="23"/>
  <c r="DK96" i="23"/>
  <c r="DJ96" i="23"/>
  <c r="DI96" i="23"/>
  <c r="DH96" i="23"/>
  <c r="DG96" i="23"/>
  <c r="DF96" i="23"/>
  <c r="DE96" i="23"/>
  <c r="DD96" i="23"/>
  <c r="DC96" i="23"/>
  <c r="DB96" i="23"/>
  <c r="DA96" i="23"/>
  <c r="CZ96" i="23"/>
  <c r="CY96" i="23"/>
  <c r="CX96" i="23"/>
  <c r="CW96" i="23"/>
  <c r="CV96" i="23"/>
  <c r="CU96" i="23"/>
  <c r="CT96" i="23"/>
  <c r="CS96" i="23"/>
  <c r="CR96" i="23"/>
  <c r="CQ96" i="23"/>
  <c r="CP96" i="23"/>
  <c r="CO96" i="23"/>
  <c r="CN96" i="23"/>
  <c r="CM96" i="23"/>
  <c r="CL96" i="23"/>
  <c r="CK96" i="23"/>
  <c r="CJ96" i="23"/>
  <c r="CI96" i="23"/>
  <c r="CH96" i="23"/>
  <c r="CG96" i="23"/>
  <c r="CF96" i="23"/>
  <c r="CE96" i="23"/>
  <c r="CD96" i="23"/>
  <c r="CC96" i="23"/>
  <c r="CB96" i="23"/>
  <c r="CA96" i="23"/>
  <c r="BZ96" i="23"/>
  <c r="BY96" i="23"/>
  <c r="BX96" i="23"/>
  <c r="BW96" i="23"/>
  <c r="BV96" i="23"/>
  <c r="BU96" i="23"/>
  <c r="BT96" i="23"/>
  <c r="BS96" i="23"/>
  <c r="BR96" i="23"/>
  <c r="BQ96" i="23"/>
  <c r="BP96" i="23"/>
  <c r="BO96" i="23"/>
  <c r="BN96" i="23"/>
  <c r="BM96" i="23"/>
  <c r="BL96" i="23"/>
  <c r="BK96" i="23"/>
  <c r="BJ96" i="23"/>
  <c r="BI96" i="23"/>
  <c r="BH96" i="23"/>
  <c r="BG96" i="23"/>
  <c r="BF96" i="23"/>
  <c r="BE96" i="23"/>
  <c r="BD96" i="23"/>
  <c r="BC96" i="23"/>
  <c r="BB96" i="23"/>
  <c r="BA96" i="23"/>
  <c r="AZ96" i="23"/>
  <c r="AY96" i="23"/>
  <c r="AX96" i="23"/>
  <c r="AW96" i="23"/>
  <c r="AV96" i="23"/>
  <c r="AU96" i="23"/>
  <c r="AT96" i="23"/>
  <c r="AS96" i="23"/>
  <c r="AR96" i="23"/>
  <c r="AQ96" i="23"/>
  <c r="AP96" i="23"/>
  <c r="AO96" i="23"/>
  <c r="AN96" i="23"/>
  <c r="AM96" i="23"/>
  <c r="AL96" i="23"/>
  <c r="AK96" i="23"/>
  <c r="AJ96" i="23"/>
  <c r="AI96" i="23"/>
  <c r="AH96" i="23"/>
  <c r="AG96" i="23"/>
  <c r="AF96" i="23"/>
  <c r="AE96" i="23"/>
  <c r="AD96" i="23"/>
  <c r="AC96" i="23"/>
  <c r="AB96" i="23"/>
  <c r="AA96" i="23"/>
  <c r="Z96" i="23"/>
  <c r="X96" i="23"/>
  <c r="W96" i="23"/>
  <c r="V96" i="23"/>
  <c r="U96" i="23"/>
  <c r="T96" i="23"/>
  <c r="S96" i="23"/>
  <c r="R96" i="23"/>
  <c r="Q96" i="23"/>
  <c r="P96" i="23"/>
  <c r="O96" i="23"/>
  <c r="N96" i="23"/>
  <c r="M96" i="23"/>
  <c r="L96" i="23"/>
  <c r="K96" i="23"/>
  <c r="J96" i="23"/>
  <c r="I96" i="23"/>
  <c r="H96" i="23"/>
  <c r="G96" i="23"/>
  <c r="F96" i="23"/>
  <c r="E96" i="23"/>
  <c r="D96" i="23"/>
  <c r="EB96" i="23" s="1"/>
  <c r="EB214" i="23" s="1"/>
  <c r="C96" i="23"/>
  <c r="B96" i="23"/>
  <c r="A96" i="23"/>
  <c r="EA95" i="23"/>
  <c r="EA213" i="23" s="1"/>
  <c r="DW95" i="23"/>
  <c r="DW213" i="23" s="1"/>
  <c r="DV95" i="23"/>
  <c r="DV213" i="23" s="1"/>
  <c r="DU95" i="23"/>
  <c r="DU213" i="23" s="1"/>
  <c r="DT95" i="23"/>
  <c r="DT213" i="23" s="1"/>
  <c r="DS95" i="23"/>
  <c r="DS213" i="23" s="1"/>
  <c r="DR95" i="23"/>
  <c r="DR213" i="23" s="1"/>
  <c r="DQ95" i="23"/>
  <c r="DQ213" i="23" s="1"/>
  <c r="DP95" i="23"/>
  <c r="DP213" i="23" s="1"/>
  <c r="DO95" i="23"/>
  <c r="DO213" i="23" s="1"/>
  <c r="DN95" i="23"/>
  <c r="DN213" i="23" s="1"/>
  <c r="DM95" i="23"/>
  <c r="DM213" i="23" s="1"/>
  <c r="DL95" i="23"/>
  <c r="DL213" i="23" s="1"/>
  <c r="DK95" i="23"/>
  <c r="DK213" i="23" s="1"/>
  <c r="DJ95" i="23"/>
  <c r="DJ213" i="23" s="1"/>
  <c r="DI95" i="23"/>
  <c r="DI213" i="23" s="1"/>
  <c r="DH95" i="23"/>
  <c r="DH213" i="23" s="1"/>
  <c r="DG95" i="23"/>
  <c r="DG213" i="23" s="1"/>
  <c r="DF95" i="23"/>
  <c r="DF213" i="23" s="1"/>
  <c r="DE95" i="23"/>
  <c r="DE213" i="23" s="1"/>
  <c r="DD95" i="23"/>
  <c r="DD213" i="23" s="1"/>
  <c r="DC95" i="23"/>
  <c r="DC213" i="23" s="1"/>
  <c r="DB95" i="23"/>
  <c r="DB213" i="23" s="1"/>
  <c r="DA95" i="23"/>
  <c r="DA213" i="23" s="1"/>
  <c r="CZ95" i="23"/>
  <c r="CY95" i="23"/>
  <c r="CY213" i="23" s="1"/>
  <c r="CX95" i="23"/>
  <c r="CX213" i="23" s="1"/>
  <c r="CW95" i="23"/>
  <c r="CW213" i="23" s="1"/>
  <c r="CV95" i="23"/>
  <c r="CV213" i="23" s="1"/>
  <c r="CU95" i="23"/>
  <c r="CU213" i="23" s="1"/>
  <c r="CT95" i="23"/>
  <c r="CT213" i="23" s="1"/>
  <c r="CS95" i="23"/>
  <c r="CS213" i="23" s="1"/>
  <c r="CR95" i="23"/>
  <c r="CR213" i="23" s="1"/>
  <c r="CQ95" i="23"/>
  <c r="CQ213" i="23" s="1"/>
  <c r="CP95" i="23"/>
  <c r="CP213" i="23" s="1"/>
  <c r="CO95" i="23"/>
  <c r="CO213" i="23" s="1"/>
  <c r="CN95" i="23"/>
  <c r="CM95" i="23"/>
  <c r="CL95" i="23"/>
  <c r="CK95" i="23"/>
  <c r="CK213" i="23" s="1"/>
  <c r="CJ95" i="23"/>
  <c r="CJ213" i="23" s="1"/>
  <c r="CI95" i="23"/>
  <c r="CI213" i="23" s="1"/>
  <c r="CH95" i="23"/>
  <c r="CH213" i="23" s="1"/>
  <c r="CG95" i="23"/>
  <c r="CG213" i="23" s="1"/>
  <c r="CF95" i="23"/>
  <c r="CF213" i="23" s="1"/>
  <c r="CE95" i="23"/>
  <c r="CE213" i="23" s="1"/>
  <c r="CD95" i="23"/>
  <c r="CD213" i="23" s="1"/>
  <c r="CC95" i="23"/>
  <c r="CC213" i="23" s="1"/>
  <c r="CB95" i="23"/>
  <c r="CB213" i="23" s="1"/>
  <c r="CA95" i="23"/>
  <c r="CA213" i="23" s="1"/>
  <c r="BZ95" i="23"/>
  <c r="BZ213" i="23" s="1"/>
  <c r="BY95" i="23"/>
  <c r="BY213" i="23" s="1"/>
  <c r="BX95" i="23"/>
  <c r="BX213" i="23" s="1"/>
  <c r="BW95" i="23"/>
  <c r="BW213" i="23" s="1"/>
  <c r="BV95" i="23"/>
  <c r="BV213" i="23" s="1"/>
  <c r="BU95" i="23"/>
  <c r="BU213" i="23" s="1"/>
  <c r="BT95" i="23"/>
  <c r="BT213" i="23" s="1"/>
  <c r="BS95" i="23"/>
  <c r="BS213" i="23" s="1"/>
  <c r="BR95" i="23"/>
  <c r="BR213" i="23" s="1"/>
  <c r="BQ95" i="23"/>
  <c r="BQ213" i="23" s="1"/>
  <c r="BP95" i="23"/>
  <c r="BP213" i="23" s="1"/>
  <c r="BO95" i="23"/>
  <c r="BO213" i="23" s="1"/>
  <c r="BN95" i="23"/>
  <c r="BN213" i="23" s="1"/>
  <c r="BM95" i="23"/>
  <c r="BM213" i="23" s="1"/>
  <c r="BL95" i="23"/>
  <c r="BL213" i="23" s="1"/>
  <c r="BK95" i="23"/>
  <c r="BK213" i="23" s="1"/>
  <c r="BJ95" i="23"/>
  <c r="BJ213" i="23" s="1"/>
  <c r="BI95" i="23"/>
  <c r="BI213" i="23" s="1"/>
  <c r="BH95" i="23"/>
  <c r="BH213" i="23" s="1"/>
  <c r="BG95" i="23"/>
  <c r="BG213" i="23" s="1"/>
  <c r="BF95" i="23"/>
  <c r="BF213" i="23" s="1"/>
  <c r="BE95" i="23"/>
  <c r="BE213" i="23" s="1"/>
  <c r="BD95" i="23"/>
  <c r="BD213" i="23" s="1"/>
  <c r="BC95" i="23"/>
  <c r="BC213" i="23" s="1"/>
  <c r="BB95" i="23"/>
  <c r="BB213" i="23" s="1"/>
  <c r="BA95" i="23"/>
  <c r="BA213" i="23" s="1"/>
  <c r="AZ95" i="23"/>
  <c r="AZ213" i="23" s="1"/>
  <c r="AY95" i="23"/>
  <c r="AY213" i="23" s="1"/>
  <c r="AX95" i="23"/>
  <c r="AX213" i="23" s="1"/>
  <c r="AW95" i="23"/>
  <c r="AW213" i="23" s="1"/>
  <c r="AV95" i="23"/>
  <c r="AV213" i="23" s="1"/>
  <c r="AU95" i="23"/>
  <c r="AU213" i="23" s="1"/>
  <c r="AT95" i="23"/>
  <c r="AT213" i="23" s="1"/>
  <c r="AS95" i="23"/>
  <c r="AS213" i="23" s="1"/>
  <c r="AR95" i="23"/>
  <c r="AR213" i="23" s="1"/>
  <c r="AQ95" i="23"/>
  <c r="AQ213" i="23" s="1"/>
  <c r="AP95" i="23"/>
  <c r="AP213" i="23" s="1"/>
  <c r="AO95" i="23"/>
  <c r="AO213" i="23" s="1"/>
  <c r="AN95" i="23"/>
  <c r="AN213" i="23" s="1"/>
  <c r="AM95" i="23"/>
  <c r="AM213" i="23" s="1"/>
  <c r="AL95" i="23"/>
  <c r="AL213" i="23" s="1"/>
  <c r="AK95" i="23"/>
  <c r="AK213" i="23" s="1"/>
  <c r="AJ95" i="23"/>
  <c r="AJ213" i="23" s="1"/>
  <c r="AI95" i="23"/>
  <c r="AI213" i="23" s="1"/>
  <c r="AH95" i="23"/>
  <c r="AH213" i="23" s="1"/>
  <c r="AG95" i="23"/>
  <c r="AG213" i="23" s="1"/>
  <c r="AF95" i="23"/>
  <c r="AF213" i="23" s="1"/>
  <c r="AE95" i="23"/>
  <c r="AE213" i="23" s="1"/>
  <c r="AD95" i="23"/>
  <c r="AD213" i="23" s="1"/>
  <c r="AC95" i="23"/>
  <c r="AC213" i="23" s="1"/>
  <c r="AB95" i="23"/>
  <c r="AB213" i="23" s="1"/>
  <c r="AA95" i="23"/>
  <c r="AA213" i="23" s="1"/>
  <c r="Z95" i="23"/>
  <c r="Z213" i="23" s="1"/>
  <c r="X95" i="23"/>
  <c r="X213" i="23" s="1"/>
  <c r="W95" i="23"/>
  <c r="W213" i="23" s="1"/>
  <c r="V95" i="23"/>
  <c r="V213" i="23" s="1"/>
  <c r="U95" i="23"/>
  <c r="U213" i="23" s="1"/>
  <c r="T95" i="23"/>
  <c r="T213" i="23" s="1"/>
  <c r="S95" i="23"/>
  <c r="S213" i="23" s="1"/>
  <c r="R95" i="23"/>
  <c r="R213" i="23" s="1"/>
  <c r="Q95" i="23"/>
  <c r="Q213" i="23" s="1"/>
  <c r="P95" i="23"/>
  <c r="P213" i="23" s="1"/>
  <c r="O95" i="23"/>
  <c r="O213" i="23" s="1"/>
  <c r="N95" i="23"/>
  <c r="N213" i="23" s="1"/>
  <c r="M95" i="23"/>
  <c r="M213" i="23" s="1"/>
  <c r="L95" i="23"/>
  <c r="L213" i="23" s="1"/>
  <c r="K95" i="23"/>
  <c r="K213" i="23" s="1"/>
  <c r="J95" i="23"/>
  <c r="J213" i="23" s="1"/>
  <c r="I95" i="23"/>
  <c r="I213" i="23" s="1"/>
  <c r="H95" i="23"/>
  <c r="H213" i="23" s="1"/>
  <c r="G95" i="23"/>
  <c r="G213" i="23" s="1"/>
  <c r="F95" i="23"/>
  <c r="F213" i="23" s="1"/>
  <c r="E95" i="23"/>
  <c r="E213" i="23" s="1"/>
  <c r="D95" i="23"/>
  <c r="D213" i="23" s="1"/>
  <c r="C95" i="23"/>
  <c r="C213" i="23" s="1"/>
  <c r="B95" i="23"/>
  <c r="B213" i="23" s="1"/>
  <c r="EA94" i="23"/>
  <c r="EA212" i="23" s="1"/>
  <c r="DW94" i="23"/>
  <c r="DW212" i="23" s="1"/>
  <c r="DV94" i="23"/>
  <c r="DV212" i="23" s="1"/>
  <c r="DU94" i="23"/>
  <c r="DU212" i="23" s="1"/>
  <c r="DT94" i="23"/>
  <c r="DT212" i="23" s="1"/>
  <c r="DS94" i="23"/>
  <c r="DS212" i="23" s="1"/>
  <c r="DR94" i="23"/>
  <c r="DR212" i="23" s="1"/>
  <c r="DQ94" i="23"/>
  <c r="DQ212" i="23" s="1"/>
  <c r="DP94" i="23"/>
  <c r="DP212" i="23" s="1"/>
  <c r="DO94" i="23"/>
  <c r="DO212" i="23" s="1"/>
  <c r="DN94" i="23"/>
  <c r="DN212" i="23" s="1"/>
  <c r="DM94" i="23"/>
  <c r="DM212" i="23" s="1"/>
  <c r="DL94" i="23"/>
  <c r="DL212" i="23" s="1"/>
  <c r="DK94" i="23"/>
  <c r="DK212" i="23" s="1"/>
  <c r="DJ94" i="23"/>
  <c r="DJ212" i="23" s="1"/>
  <c r="DI94" i="23"/>
  <c r="DI212" i="23" s="1"/>
  <c r="DH94" i="23"/>
  <c r="DH212" i="23" s="1"/>
  <c r="DG94" i="23"/>
  <c r="DG212" i="23" s="1"/>
  <c r="DF94" i="23"/>
  <c r="DF212" i="23" s="1"/>
  <c r="DE94" i="23"/>
  <c r="DE212" i="23" s="1"/>
  <c r="DD94" i="23"/>
  <c r="DD212" i="23" s="1"/>
  <c r="DC94" i="23"/>
  <c r="DC212" i="23" s="1"/>
  <c r="DB94" i="23"/>
  <c r="DB212" i="23" s="1"/>
  <c r="DA94" i="23"/>
  <c r="DA212" i="23" s="1"/>
  <c r="CZ94" i="23"/>
  <c r="CY94" i="23"/>
  <c r="CY212" i="23" s="1"/>
  <c r="CX94" i="23"/>
  <c r="CX212" i="23" s="1"/>
  <c r="CW94" i="23"/>
  <c r="CW212" i="23" s="1"/>
  <c r="CV94" i="23"/>
  <c r="CV212" i="23" s="1"/>
  <c r="CU94" i="23"/>
  <c r="CU212" i="23" s="1"/>
  <c r="CT94" i="23"/>
  <c r="CT212" i="23" s="1"/>
  <c r="CS94" i="23"/>
  <c r="CS212" i="23" s="1"/>
  <c r="CR94" i="23"/>
  <c r="CR212" i="23" s="1"/>
  <c r="CQ94" i="23"/>
  <c r="CQ212" i="23" s="1"/>
  <c r="CP94" i="23"/>
  <c r="CP212" i="23" s="1"/>
  <c r="CO94" i="23"/>
  <c r="CO212" i="23" s="1"/>
  <c r="CN94" i="23"/>
  <c r="CM94" i="23"/>
  <c r="CL94" i="23"/>
  <c r="CK94" i="23"/>
  <c r="CK212" i="23" s="1"/>
  <c r="CJ94" i="23"/>
  <c r="CJ212" i="23" s="1"/>
  <c r="CI94" i="23"/>
  <c r="CI212" i="23" s="1"/>
  <c r="CH94" i="23"/>
  <c r="CH212" i="23" s="1"/>
  <c r="CG94" i="23"/>
  <c r="CG212" i="23" s="1"/>
  <c r="CF94" i="23"/>
  <c r="CF212" i="23" s="1"/>
  <c r="CE94" i="23"/>
  <c r="CE212" i="23" s="1"/>
  <c r="CD94" i="23"/>
  <c r="CD212" i="23" s="1"/>
  <c r="CC94" i="23"/>
  <c r="CC212" i="23" s="1"/>
  <c r="CB94" i="23"/>
  <c r="CB212" i="23" s="1"/>
  <c r="CA94" i="23"/>
  <c r="CA212" i="23" s="1"/>
  <c r="BZ94" i="23"/>
  <c r="BZ212" i="23" s="1"/>
  <c r="BY94" i="23"/>
  <c r="BY212" i="23" s="1"/>
  <c r="BX94" i="23"/>
  <c r="BX212" i="23" s="1"/>
  <c r="BW94" i="23"/>
  <c r="BW212" i="23" s="1"/>
  <c r="BV94" i="23"/>
  <c r="BV212" i="23" s="1"/>
  <c r="BU94" i="23"/>
  <c r="BU212" i="23" s="1"/>
  <c r="BT94" i="23"/>
  <c r="BT212" i="23" s="1"/>
  <c r="BS94" i="23"/>
  <c r="BS212" i="23" s="1"/>
  <c r="BR94" i="23"/>
  <c r="BR212" i="23" s="1"/>
  <c r="BQ94" i="23"/>
  <c r="BQ212" i="23" s="1"/>
  <c r="BP94" i="23"/>
  <c r="BP212" i="23" s="1"/>
  <c r="BO94" i="23"/>
  <c r="BO212" i="23" s="1"/>
  <c r="BN94" i="23"/>
  <c r="BN212" i="23" s="1"/>
  <c r="BM94" i="23"/>
  <c r="BM212" i="23" s="1"/>
  <c r="BL94" i="23"/>
  <c r="BL212" i="23" s="1"/>
  <c r="BK94" i="23"/>
  <c r="BK212" i="23" s="1"/>
  <c r="BJ94" i="23"/>
  <c r="BJ212" i="23" s="1"/>
  <c r="BI94" i="23"/>
  <c r="BI212" i="23" s="1"/>
  <c r="BH94" i="23"/>
  <c r="BH212" i="23" s="1"/>
  <c r="BG94" i="23"/>
  <c r="BG212" i="23" s="1"/>
  <c r="BF94" i="23"/>
  <c r="BF212" i="23" s="1"/>
  <c r="BE94" i="23"/>
  <c r="BE212" i="23" s="1"/>
  <c r="BD94" i="23"/>
  <c r="BD212" i="23" s="1"/>
  <c r="BC94" i="23"/>
  <c r="BC212" i="23" s="1"/>
  <c r="BB94" i="23"/>
  <c r="BB212" i="23" s="1"/>
  <c r="BA94" i="23"/>
  <c r="BA212" i="23" s="1"/>
  <c r="AZ94" i="23"/>
  <c r="AZ212" i="23" s="1"/>
  <c r="AY94" i="23"/>
  <c r="AY212" i="23" s="1"/>
  <c r="AX94" i="23"/>
  <c r="AX212" i="23" s="1"/>
  <c r="AW94" i="23"/>
  <c r="AW212" i="23" s="1"/>
  <c r="AV94" i="23"/>
  <c r="AV212" i="23" s="1"/>
  <c r="AU94" i="23"/>
  <c r="AU212" i="23" s="1"/>
  <c r="AT94" i="23"/>
  <c r="AT212" i="23" s="1"/>
  <c r="AS94" i="23"/>
  <c r="AS212" i="23" s="1"/>
  <c r="AR94" i="23"/>
  <c r="AR212" i="23" s="1"/>
  <c r="AQ94" i="23"/>
  <c r="AQ212" i="23" s="1"/>
  <c r="AP94" i="23"/>
  <c r="AP212" i="23" s="1"/>
  <c r="AO94" i="23"/>
  <c r="AO212" i="23" s="1"/>
  <c r="AN94" i="23"/>
  <c r="AN212" i="23" s="1"/>
  <c r="AM94" i="23"/>
  <c r="AM212" i="23" s="1"/>
  <c r="AL94" i="23"/>
  <c r="AL212" i="23" s="1"/>
  <c r="AK94" i="23"/>
  <c r="AK212" i="23" s="1"/>
  <c r="AJ94" i="23"/>
  <c r="AJ212" i="23" s="1"/>
  <c r="AI94" i="23"/>
  <c r="AI212" i="23" s="1"/>
  <c r="AH94" i="23"/>
  <c r="AH212" i="23" s="1"/>
  <c r="AG94" i="23"/>
  <c r="AG212" i="23" s="1"/>
  <c r="AF94" i="23"/>
  <c r="AF212" i="23" s="1"/>
  <c r="AE94" i="23"/>
  <c r="AE212" i="23" s="1"/>
  <c r="AD94" i="23"/>
  <c r="AD212" i="23" s="1"/>
  <c r="AC94" i="23"/>
  <c r="AC212" i="23" s="1"/>
  <c r="AB94" i="23"/>
  <c r="AB212" i="23" s="1"/>
  <c r="AA94" i="23"/>
  <c r="AA212" i="23" s="1"/>
  <c r="Z94" i="23"/>
  <c r="Z212" i="23" s="1"/>
  <c r="X94" i="23"/>
  <c r="X212" i="23" s="1"/>
  <c r="W94" i="23"/>
  <c r="W212" i="23" s="1"/>
  <c r="V94" i="23"/>
  <c r="V212" i="23" s="1"/>
  <c r="U94" i="23"/>
  <c r="U212" i="23" s="1"/>
  <c r="T94" i="23"/>
  <c r="T212" i="23" s="1"/>
  <c r="S94" i="23"/>
  <c r="S212" i="23" s="1"/>
  <c r="R94" i="23"/>
  <c r="R212" i="23" s="1"/>
  <c r="Q94" i="23"/>
  <c r="Q212" i="23" s="1"/>
  <c r="P94" i="23"/>
  <c r="P212" i="23" s="1"/>
  <c r="O94" i="23"/>
  <c r="O212" i="23" s="1"/>
  <c r="N94" i="23"/>
  <c r="N212" i="23" s="1"/>
  <c r="M94" i="23"/>
  <c r="M212" i="23" s="1"/>
  <c r="L94" i="23"/>
  <c r="L212" i="23" s="1"/>
  <c r="K94" i="23"/>
  <c r="K212" i="23" s="1"/>
  <c r="J94" i="23"/>
  <c r="J212" i="23" s="1"/>
  <c r="I94" i="23"/>
  <c r="I212" i="23" s="1"/>
  <c r="H94" i="23"/>
  <c r="H212" i="23" s="1"/>
  <c r="G94" i="23"/>
  <c r="G212" i="23" s="1"/>
  <c r="F94" i="23"/>
  <c r="F212" i="23" s="1"/>
  <c r="E94" i="23"/>
  <c r="E212" i="23" s="1"/>
  <c r="D94" i="23"/>
  <c r="D212" i="23" s="1"/>
  <c r="C94" i="23"/>
  <c r="C212" i="23" s="1"/>
  <c r="B94" i="23"/>
  <c r="B212" i="23" s="1"/>
  <c r="EA93" i="23"/>
  <c r="DW93" i="23"/>
  <c r="DV93" i="23"/>
  <c r="DU93" i="23"/>
  <c r="DT93" i="23"/>
  <c r="DS93" i="23"/>
  <c r="DR93" i="23"/>
  <c r="DQ93" i="23"/>
  <c r="DP93" i="23"/>
  <c r="DO93" i="23"/>
  <c r="DN93" i="23"/>
  <c r="DM93" i="23"/>
  <c r="DL93" i="23"/>
  <c r="DK93" i="23"/>
  <c r="DJ93" i="23"/>
  <c r="DI93" i="23"/>
  <c r="DH93" i="23"/>
  <c r="DG93" i="23"/>
  <c r="DF93" i="23"/>
  <c r="DE93" i="23"/>
  <c r="DD93" i="23"/>
  <c r="DC93" i="23"/>
  <c r="DB93" i="23"/>
  <c r="DA93" i="23"/>
  <c r="CZ93" i="23"/>
  <c r="CY93" i="23"/>
  <c r="CX93" i="23"/>
  <c r="CW93" i="23"/>
  <c r="CV93" i="23"/>
  <c r="CU93" i="23"/>
  <c r="CT93" i="23"/>
  <c r="CS93" i="23"/>
  <c r="CR93" i="23"/>
  <c r="CQ93" i="23"/>
  <c r="CP93" i="23"/>
  <c r="CO93" i="23"/>
  <c r="CN93" i="23"/>
  <c r="CM93" i="23"/>
  <c r="CL93" i="23"/>
  <c r="CK93" i="23"/>
  <c r="CJ93" i="23"/>
  <c r="CI93" i="23"/>
  <c r="CH93" i="23"/>
  <c r="CG93" i="23"/>
  <c r="CF93" i="23"/>
  <c r="CE93" i="23"/>
  <c r="CD93" i="23"/>
  <c r="CC93" i="23"/>
  <c r="CB93" i="23"/>
  <c r="CA93" i="23"/>
  <c r="BZ93" i="23"/>
  <c r="BY93" i="23"/>
  <c r="BX93" i="23"/>
  <c r="BW93" i="23"/>
  <c r="BV93" i="23"/>
  <c r="BU93" i="23"/>
  <c r="BT93" i="23"/>
  <c r="BS93" i="23"/>
  <c r="BR93" i="23"/>
  <c r="BQ93" i="23"/>
  <c r="BP93" i="23"/>
  <c r="BO93" i="23"/>
  <c r="BN93" i="23"/>
  <c r="BM93" i="23"/>
  <c r="BL93" i="23"/>
  <c r="BK93" i="23"/>
  <c r="BJ93" i="23"/>
  <c r="BI93" i="23"/>
  <c r="BH93" i="23"/>
  <c r="BG93" i="23"/>
  <c r="BF93" i="23"/>
  <c r="BE93" i="23"/>
  <c r="BD93" i="23"/>
  <c r="BC93" i="23"/>
  <c r="BB93" i="23"/>
  <c r="BA93" i="23"/>
  <c r="AZ93" i="23"/>
  <c r="AY93" i="23"/>
  <c r="AX93" i="23"/>
  <c r="AW93" i="23"/>
  <c r="AV93" i="23"/>
  <c r="AU93" i="23"/>
  <c r="AT93" i="23"/>
  <c r="AS93" i="23"/>
  <c r="AR93" i="23"/>
  <c r="AQ93" i="23"/>
  <c r="AP93" i="23"/>
  <c r="AO93" i="23"/>
  <c r="AN93" i="23"/>
  <c r="AM93" i="23"/>
  <c r="AL93" i="23"/>
  <c r="AK93" i="23"/>
  <c r="AJ93" i="23"/>
  <c r="AI93" i="23"/>
  <c r="AH93" i="23"/>
  <c r="AG93" i="23"/>
  <c r="AF93" i="23"/>
  <c r="AE93" i="23"/>
  <c r="AD93" i="23"/>
  <c r="AC93" i="23"/>
  <c r="AB93" i="23"/>
  <c r="AA93" i="23"/>
  <c r="Z93" i="23"/>
  <c r="X93" i="23"/>
  <c r="W93" i="23"/>
  <c r="V93" i="23"/>
  <c r="U93" i="23"/>
  <c r="T93" i="23"/>
  <c r="S93" i="23"/>
  <c r="R93" i="23"/>
  <c r="Q93" i="23"/>
  <c r="P93" i="23"/>
  <c r="O93" i="23"/>
  <c r="N93" i="23"/>
  <c r="M93" i="23"/>
  <c r="L93" i="23"/>
  <c r="K93" i="23"/>
  <c r="J93" i="23"/>
  <c r="I93" i="23"/>
  <c r="H93" i="23"/>
  <c r="G93" i="23"/>
  <c r="F93" i="23"/>
  <c r="E93" i="23"/>
  <c r="D93" i="23"/>
  <c r="EB93" i="23" s="1"/>
  <c r="C93" i="23"/>
  <c r="B93" i="23"/>
  <c r="DM92" i="23"/>
  <c r="DM91" i="23" s="1"/>
  <c r="DM99" i="23" s="1"/>
  <c r="CW92" i="23"/>
  <c r="CW91" i="23" s="1"/>
  <c r="CW99" i="23" s="1"/>
  <c r="CG92" i="23"/>
  <c r="CG91" i="23" s="1"/>
  <c r="AI92" i="23"/>
  <c r="AE92" i="23"/>
  <c r="AA92" i="23"/>
  <c r="V92" i="23"/>
  <c r="R92" i="23"/>
  <c r="N92" i="23"/>
  <c r="J92" i="23"/>
  <c r="F92" i="23"/>
  <c r="B92" i="23"/>
  <c r="AI91" i="23"/>
  <c r="AE91" i="23"/>
  <c r="AE99" i="23" s="1"/>
  <c r="AA91" i="23"/>
  <c r="V91" i="23"/>
  <c r="V99" i="23" s="1"/>
  <c r="R91" i="23"/>
  <c r="R99" i="23" s="1"/>
  <c r="N91" i="23"/>
  <c r="N99" i="23" s="1"/>
  <c r="J91" i="23"/>
  <c r="J99" i="23" s="1"/>
  <c r="F91" i="23"/>
  <c r="F99" i="23" s="1"/>
  <c r="B91" i="23"/>
  <c r="B99" i="23" s="1"/>
  <c r="EB89" i="23"/>
  <c r="A88" i="23"/>
  <c r="EB87" i="23"/>
  <c r="A87" i="23"/>
  <c r="A95" i="23" s="1"/>
  <c r="EB86" i="23"/>
  <c r="A86" i="23"/>
  <c r="A94" i="23" s="1"/>
  <c r="EB85" i="23"/>
  <c r="EB84" i="23"/>
  <c r="EA83" i="23"/>
  <c r="DW83" i="23"/>
  <c r="DV83" i="23"/>
  <c r="DU83" i="23"/>
  <c r="DT83" i="23"/>
  <c r="DS83" i="23"/>
  <c r="DR83" i="23"/>
  <c r="DQ83" i="23"/>
  <c r="DP83" i="23"/>
  <c r="DO83" i="23"/>
  <c r="DN83" i="23"/>
  <c r="DM83" i="23"/>
  <c r="DL83" i="23"/>
  <c r="DK83" i="23"/>
  <c r="DJ83" i="23"/>
  <c r="DI83" i="23"/>
  <c r="DH83" i="23"/>
  <c r="DG83" i="23"/>
  <c r="DF83" i="23"/>
  <c r="DE83" i="23"/>
  <c r="DD83" i="23"/>
  <c r="DC83" i="23"/>
  <c r="DB83" i="23"/>
  <c r="DA83" i="23"/>
  <c r="CZ83" i="23"/>
  <c r="CY83" i="23"/>
  <c r="CX83" i="23"/>
  <c r="CW83" i="23"/>
  <c r="CV83" i="23"/>
  <c r="CU83" i="23"/>
  <c r="CT83" i="23"/>
  <c r="CS83" i="23"/>
  <c r="CR83" i="23"/>
  <c r="CQ83" i="23"/>
  <c r="CP83" i="23"/>
  <c r="CO83" i="23"/>
  <c r="CN83" i="23"/>
  <c r="CM83" i="23"/>
  <c r="CL83" i="23"/>
  <c r="CK83" i="23"/>
  <c r="CJ83" i="23"/>
  <c r="CI83" i="23"/>
  <c r="CH83" i="23"/>
  <c r="CG83" i="23"/>
  <c r="CF83" i="23"/>
  <c r="CE83" i="23"/>
  <c r="CD83" i="23"/>
  <c r="CC83" i="23"/>
  <c r="CB83" i="23"/>
  <c r="CA83" i="23"/>
  <c r="BZ83" i="23"/>
  <c r="BY83" i="23"/>
  <c r="BX83" i="23"/>
  <c r="BW83" i="23"/>
  <c r="BV83" i="23"/>
  <c r="BU83" i="23"/>
  <c r="BT83" i="23"/>
  <c r="BS83" i="23"/>
  <c r="BR83" i="23"/>
  <c r="BQ83" i="23"/>
  <c r="BP83" i="23"/>
  <c r="BO83" i="23"/>
  <c r="BN83" i="23"/>
  <c r="BM83" i="23"/>
  <c r="BL83" i="23"/>
  <c r="BK83" i="23"/>
  <c r="BJ83" i="23"/>
  <c r="BI83" i="23"/>
  <c r="BH83" i="23"/>
  <c r="BG83" i="23"/>
  <c r="BF83" i="23"/>
  <c r="BE83" i="23"/>
  <c r="BD83" i="23"/>
  <c r="BC83" i="23"/>
  <c r="BB83" i="23"/>
  <c r="BA83" i="23"/>
  <c r="AZ83" i="23"/>
  <c r="AY83" i="23"/>
  <c r="AX83" i="23"/>
  <c r="AW83" i="23"/>
  <c r="AV83" i="23"/>
  <c r="AU83" i="23"/>
  <c r="AT83" i="23"/>
  <c r="AS83" i="23"/>
  <c r="AR83" i="23"/>
  <c r="AQ83" i="23"/>
  <c r="AP83" i="23"/>
  <c r="AO83" i="23"/>
  <c r="AN83" i="23"/>
  <c r="AM83" i="23"/>
  <c r="AL83" i="23"/>
  <c r="AK83" i="23"/>
  <c r="AJ83" i="23"/>
  <c r="AI83" i="23"/>
  <c r="AH83" i="23"/>
  <c r="AG83" i="23"/>
  <c r="AF83" i="23"/>
  <c r="AE83" i="23"/>
  <c r="AD83" i="23"/>
  <c r="AC83" i="23"/>
  <c r="AB83" i="23"/>
  <c r="AA83" i="23"/>
  <c r="Z83" i="23"/>
  <c r="X83" i="23"/>
  <c r="W83" i="23"/>
  <c r="V83" i="23"/>
  <c r="U83" i="23"/>
  <c r="T83" i="23"/>
  <c r="S83" i="23"/>
  <c r="R83" i="23"/>
  <c r="Q83" i="23"/>
  <c r="P83" i="23"/>
  <c r="O83" i="23"/>
  <c r="N83" i="23"/>
  <c r="M83" i="23"/>
  <c r="L83" i="23"/>
  <c r="K83" i="23"/>
  <c r="J83" i="23"/>
  <c r="I83" i="23"/>
  <c r="H83" i="23"/>
  <c r="G83" i="23"/>
  <c r="F83" i="23"/>
  <c r="E83" i="23"/>
  <c r="D83" i="23"/>
  <c r="EB83" i="23" s="1"/>
  <c r="C83" i="23"/>
  <c r="B83" i="23"/>
  <c r="EB81" i="23"/>
  <c r="A81" i="23"/>
  <c r="A89" i="23" s="1"/>
  <c r="A97" i="23" s="1"/>
  <c r="EB80" i="23"/>
  <c r="A80" i="23"/>
  <c r="EB79" i="23"/>
  <c r="EB78" i="23"/>
  <c r="EB77" i="23"/>
  <c r="A77" i="23"/>
  <c r="A85" i="23" s="1"/>
  <c r="A93" i="23" s="1"/>
  <c r="EB76" i="23"/>
  <c r="A76" i="23"/>
  <c r="A84" i="23" s="1"/>
  <c r="A92" i="23" s="1"/>
  <c r="EA75" i="23"/>
  <c r="DW75" i="23"/>
  <c r="DV75" i="23"/>
  <c r="DU75" i="23"/>
  <c r="DT75" i="23"/>
  <c r="DS75" i="23"/>
  <c r="DR75" i="23"/>
  <c r="DQ75" i="23"/>
  <c r="DP75" i="23"/>
  <c r="DO75" i="23"/>
  <c r="DN75" i="23"/>
  <c r="DM75" i="23"/>
  <c r="DL75" i="23"/>
  <c r="DK75" i="23"/>
  <c r="DJ75" i="23"/>
  <c r="DI75" i="23"/>
  <c r="DH75" i="23"/>
  <c r="DG75" i="23"/>
  <c r="DF75" i="23"/>
  <c r="DE75" i="23"/>
  <c r="DD75" i="23"/>
  <c r="DC75" i="23"/>
  <c r="DB75" i="23"/>
  <c r="DA75" i="23"/>
  <c r="CZ75" i="23"/>
  <c r="CY75" i="23"/>
  <c r="CX75" i="23"/>
  <c r="CW75" i="23"/>
  <c r="CV75" i="23"/>
  <c r="CU75" i="23"/>
  <c r="CT75" i="23"/>
  <c r="CS75" i="23"/>
  <c r="CR75" i="23"/>
  <c r="CQ75" i="23"/>
  <c r="CP75" i="23"/>
  <c r="CO75" i="23"/>
  <c r="CN75" i="23"/>
  <c r="CM75" i="23"/>
  <c r="CL75" i="23"/>
  <c r="CK75" i="23"/>
  <c r="CJ75" i="23"/>
  <c r="CI75" i="23"/>
  <c r="CH75" i="23"/>
  <c r="CG75" i="23"/>
  <c r="CF75" i="23"/>
  <c r="CE75" i="23"/>
  <c r="CD75" i="23"/>
  <c r="CC75" i="23"/>
  <c r="CB75" i="23"/>
  <c r="CA75" i="23"/>
  <c r="BZ75" i="23"/>
  <c r="BY75" i="23"/>
  <c r="BX75" i="23"/>
  <c r="BW75" i="23"/>
  <c r="BV75" i="23"/>
  <c r="BU75" i="23"/>
  <c r="BT75" i="23"/>
  <c r="BS75" i="23"/>
  <c r="BR75" i="23"/>
  <c r="BQ75" i="23"/>
  <c r="BP75" i="23"/>
  <c r="BO75" i="23"/>
  <c r="BN75" i="23"/>
  <c r="BM75" i="23"/>
  <c r="BL75" i="23"/>
  <c r="BK75" i="23"/>
  <c r="BJ75" i="23"/>
  <c r="BI75" i="23"/>
  <c r="BH75" i="23"/>
  <c r="BG75" i="23"/>
  <c r="BF75" i="23"/>
  <c r="BE75" i="23"/>
  <c r="BD75" i="23"/>
  <c r="BC75" i="23"/>
  <c r="BB75" i="23"/>
  <c r="BA75" i="23"/>
  <c r="AZ75" i="23"/>
  <c r="AY75" i="23"/>
  <c r="AX75" i="23"/>
  <c r="AW75" i="23"/>
  <c r="AV75" i="23"/>
  <c r="AU75" i="23"/>
  <c r="AT75" i="23"/>
  <c r="AS75" i="23"/>
  <c r="AR75" i="23"/>
  <c r="AQ75" i="23"/>
  <c r="AP75" i="23"/>
  <c r="AO75" i="23"/>
  <c r="AN75" i="23"/>
  <c r="AM75" i="23"/>
  <c r="AL75" i="23"/>
  <c r="AK75" i="23"/>
  <c r="AJ75" i="23"/>
  <c r="AI75" i="23"/>
  <c r="AH75" i="23"/>
  <c r="AG75" i="23"/>
  <c r="AF75" i="23"/>
  <c r="AE75" i="23"/>
  <c r="AD75" i="23"/>
  <c r="AC75" i="23"/>
  <c r="AB75" i="23"/>
  <c r="AA75" i="23"/>
  <c r="Z75" i="23"/>
  <c r="X75" i="23"/>
  <c r="W75" i="23"/>
  <c r="V75" i="23"/>
  <c r="U75" i="23"/>
  <c r="T75" i="23"/>
  <c r="S75" i="23"/>
  <c r="R75" i="23"/>
  <c r="Q75" i="23"/>
  <c r="P75" i="23"/>
  <c r="O75" i="23"/>
  <c r="N75" i="23"/>
  <c r="M75" i="23"/>
  <c r="L75" i="23"/>
  <c r="K75" i="23"/>
  <c r="J75" i="23"/>
  <c r="I75" i="23"/>
  <c r="H75" i="23"/>
  <c r="G75" i="23"/>
  <c r="F75" i="23"/>
  <c r="E75" i="23"/>
  <c r="D75" i="23"/>
  <c r="C75" i="23"/>
  <c r="B75" i="23"/>
  <c r="EB75" i="23" s="1"/>
  <c r="EC73" i="23"/>
  <c r="DZ73" i="23"/>
  <c r="DX73" i="23"/>
  <c r="DW73" i="23"/>
  <c r="EC72" i="23"/>
  <c r="EB72" i="23"/>
  <c r="EB71" i="23"/>
  <c r="EB70" i="23"/>
  <c r="EC69" i="23"/>
  <c r="EB69" i="23"/>
  <c r="EB211" i="23" s="1"/>
  <c r="EC68" i="23"/>
  <c r="EA68" i="23"/>
  <c r="DZ68" i="23"/>
  <c r="DZ210" i="23" s="1"/>
  <c r="DY68" i="23"/>
  <c r="DY210" i="23" s="1"/>
  <c r="DX68" i="23"/>
  <c r="DX210" i="23" s="1"/>
  <c r="DW68" i="23"/>
  <c r="DV68" i="23"/>
  <c r="DU68" i="23"/>
  <c r="DU210" i="23" s="1"/>
  <c r="DT68" i="23"/>
  <c r="DT67" i="23" s="1"/>
  <c r="DT114" i="23" s="1"/>
  <c r="DS68" i="23"/>
  <c r="DR68" i="23"/>
  <c r="DQ68" i="23"/>
  <c r="DQ210" i="23" s="1"/>
  <c r="DP68" i="23"/>
  <c r="DO68" i="23"/>
  <c r="DN68" i="23"/>
  <c r="DM68" i="23"/>
  <c r="DM210" i="23" s="1"/>
  <c r="DL68" i="23"/>
  <c r="DL67" i="23" s="1"/>
  <c r="DL114" i="23" s="1"/>
  <c r="DK68" i="23"/>
  <c r="DJ68" i="23"/>
  <c r="DI68" i="23"/>
  <c r="DI210" i="23" s="1"/>
  <c r="DH68" i="23"/>
  <c r="DG68" i="23"/>
  <c r="DF68" i="23"/>
  <c r="DE68" i="23"/>
  <c r="DE210" i="23" s="1"/>
  <c r="DD68" i="23"/>
  <c r="DC68" i="23"/>
  <c r="DB68" i="23"/>
  <c r="DA68" i="23"/>
  <c r="DA210" i="23" s="1"/>
  <c r="CZ68" i="23"/>
  <c r="CZ92" i="23" s="1"/>
  <c r="CZ91" i="23" s="1"/>
  <c r="CZ99" i="23" s="1"/>
  <c r="CY68" i="23"/>
  <c r="CX68" i="23"/>
  <c r="CW68" i="23"/>
  <c r="CW210" i="23" s="1"/>
  <c r="CV68" i="23"/>
  <c r="CU68" i="23"/>
  <c r="CT68" i="23"/>
  <c r="CS68" i="23"/>
  <c r="CS210" i="23" s="1"/>
  <c r="CR68" i="23"/>
  <c r="CQ68" i="23"/>
  <c r="CP68" i="23"/>
  <c r="CO68" i="23"/>
  <c r="CO210" i="23" s="1"/>
  <c r="CN68" i="23"/>
  <c r="CM68" i="23"/>
  <c r="CL68" i="23"/>
  <c r="CK68" i="23"/>
  <c r="CK210" i="23" s="1"/>
  <c r="CJ68" i="23"/>
  <c r="CJ67" i="23" s="1"/>
  <c r="CJ114" i="23" s="1"/>
  <c r="CI68" i="23"/>
  <c r="CH68" i="23"/>
  <c r="CG68" i="23"/>
  <c r="CG210" i="23" s="1"/>
  <c r="CF68" i="23"/>
  <c r="CE68" i="23"/>
  <c r="CD68" i="23"/>
  <c r="CC68" i="23"/>
  <c r="CC210" i="23" s="1"/>
  <c r="CB68" i="23"/>
  <c r="CA68" i="23"/>
  <c r="BZ68" i="23"/>
  <c r="BY68" i="23"/>
  <c r="BY210" i="23" s="1"/>
  <c r="BX68" i="23"/>
  <c r="BX67" i="23" s="1"/>
  <c r="BX114" i="23" s="1"/>
  <c r="BW68" i="23"/>
  <c r="BV68" i="23"/>
  <c r="BU68" i="23"/>
  <c r="BU210" i="23" s="1"/>
  <c r="BT68" i="23"/>
  <c r="BT210" i="23" s="1"/>
  <c r="BT209" i="23" s="1"/>
  <c r="BS68" i="23"/>
  <c r="BR68" i="23"/>
  <c r="BQ68" i="23"/>
  <c r="BQ210" i="23" s="1"/>
  <c r="BP68" i="23"/>
  <c r="BP210" i="23" s="1"/>
  <c r="BP209" i="23" s="1"/>
  <c r="BO68" i="23"/>
  <c r="BN68" i="23"/>
  <c r="BM68" i="23"/>
  <c r="BM210" i="23" s="1"/>
  <c r="BL68" i="23"/>
  <c r="BL210" i="23" s="1"/>
  <c r="BL209" i="23" s="1"/>
  <c r="BK68" i="23"/>
  <c r="BJ68" i="23"/>
  <c r="BI68" i="23"/>
  <c r="BI210" i="23" s="1"/>
  <c r="BH68" i="23"/>
  <c r="BH210" i="23" s="1"/>
  <c r="BH209" i="23" s="1"/>
  <c r="BG68" i="23"/>
  <c r="BF68" i="23"/>
  <c r="BE68" i="23"/>
  <c r="BE210" i="23" s="1"/>
  <c r="BD68" i="23"/>
  <c r="BD210" i="23" s="1"/>
  <c r="BD209" i="23" s="1"/>
  <c r="BC68" i="23"/>
  <c r="BB68" i="23"/>
  <c r="BA68" i="23"/>
  <c r="BA210" i="23" s="1"/>
  <c r="AZ68" i="23"/>
  <c r="AZ210" i="23" s="1"/>
  <c r="AZ209" i="23" s="1"/>
  <c r="AY68" i="23"/>
  <c r="AX68" i="23"/>
  <c r="AW68" i="23"/>
  <c r="AW210" i="23" s="1"/>
  <c r="AV68" i="23"/>
  <c r="AV210" i="23" s="1"/>
  <c r="AV209" i="23" s="1"/>
  <c r="AU68" i="23"/>
  <c r="AT68" i="23"/>
  <c r="AS68" i="23"/>
  <c r="AS210" i="23" s="1"/>
  <c r="AR68" i="23"/>
  <c r="AR210" i="23" s="1"/>
  <c r="AR209" i="23" s="1"/>
  <c r="AQ68" i="23"/>
  <c r="AP68" i="23"/>
  <c r="AO68" i="23"/>
  <c r="AO210" i="23" s="1"/>
  <c r="AN68" i="23"/>
  <c r="AN210" i="23" s="1"/>
  <c r="AN209" i="23" s="1"/>
  <c r="AM68" i="23"/>
  <c r="AL68" i="23"/>
  <c r="AL210" i="23" s="1"/>
  <c r="AL209" i="23" s="1"/>
  <c r="AK68" i="23"/>
  <c r="AK210" i="23" s="1"/>
  <c r="AJ68" i="23"/>
  <c r="AJ210" i="23" s="1"/>
  <c r="AJ209" i="23" s="1"/>
  <c r="AI68" i="23"/>
  <c r="AI210" i="23" s="1"/>
  <c r="AI209" i="23" s="1"/>
  <c r="AH68" i="23"/>
  <c r="AH210" i="23" s="1"/>
  <c r="AH209" i="23" s="1"/>
  <c r="AG68" i="23"/>
  <c r="AG210" i="23" s="1"/>
  <c r="AF68" i="23"/>
  <c r="AF210" i="23" s="1"/>
  <c r="AF209" i="23" s="1"/>
  <c r="AE68" i="23"/>
  <c r="AE210" i="23" s="1"/>
  <c r="AE209" i="23" s="1"/>
  <c r="AD68" i="23"/>
  <c r="AD210" i="23" s="1"/>
  <c r="AD209" i="23" s="1"/>
  <c r="AC68" i="23"/>
  <c r="AC210" i="23" s="1"/>
  <c r="AB68" i="23"/>
  <c r="AB210" i="23" s="1"/>
  <c r="AB209" i="23" s="1"/>
  <c r="AA68" i="23"/>
  <c r="AA210" i="23" s="1"/>
  <c r="AA209" i="23" s="1"/>
  <c r="Z68" i="23"/>
  <c r="Z210" i="23" s="1"/>
  <c r="Z209" i="23" s="1"/>
  <c r="Y68" i="23"/>
  <c r="Y210" i="23" s="1"/>
  <c r="Y209" i="23" s="1"/>
  <c r="X68" i="23"/>
  <c r="X210" i="23" s="1"/>
  <c r="X209" i="23" s="1"/>
  <c r="W68" i="23"/>
  <c r="W210" i="23" s="1"/>
  <c r="W209" i="23" s="1"/>
  <c r="V68" i="23"/>
  <c r="V210" i="23" s="1"/>
  <c r="V209" i="23" s="1"/>
  <c r="U68" i="23"/>
  <c r="U210" i="23" s="1"/>
  <c r="U209" i="23" s="1"/>
  <c r="T68" i="23"/>
  <c r="T210" i="23" s="1"/>
  <c r="T209" i="23" s="1"/>
  <c r="S68" i="23"/>
  <c r="S210" i="23" s="1"/>
  <c r="S209" i="23" s="1"/>
  <c r="R68" i="23"/>
  <c r="R210" i="23" s="1"/>
  <c r="R209" i="23" s="1"/>
  <c r="Q68" i="23"/>
  <c r="Q210" i="23" s="1"/>
  <c r="Q209" i="23" s="1"/>
  <c r="P68" i="23"/>
  <c r="P210" i="23" s="1"/>
  <c r="P209" i="23" s="1"/>
  <c r="O68" i="23"/>
  <c r="O210" i="23" s="1"/>
  <c r="O209" i="23" s="1"/>
  <c r="N68" i="23"/>
  <c r="N210" i="23" s="1"/>
  <c r="N209" i="23" s="1"/>
  <c r="M68" i="23"/>
  <c r="M210" i="23" s="1"/>
  <c r="M209" i="23" s="1"/>
  <c r="L68" i="23"/>
  <c r="L210" i="23" s="1"/>
  <c r="L209" i="23" s="1"/>
  <c r="K68" i="23"/>
  <c r="K210" i="23" s="1"/>
  <c r="K209" i="23" s="1"/>
  <c r="J68" i="23"/>
  <c r="J210" i="23" s="1"/>
  <c r="J209" i="23" s="1"/>
  <c r="I68" i="23"/>
  <c r="I210" i="23" s="1"/>
  <c r="I209" i="23" s="1"/>
  <c r="H68" i="23"/>
  <c r="H210" i="23" s="1"/>
  <c r="H209" i="23" s="1"/>
  <c r="G68" i="23"/>
  <c r="G210" i="23" s="1"/>
  <c r="G209" i="23" s="1"/>
  <c r="F68" i="23"/>
  <c r="F210" i="23" s="1"/>
  <c r="F209" i="23" s="1"/>
  <c r="E68" i="23"/>
  <c r="E210" i="23" s="1"/>
  <c r="E209" i="23" s="1"/>
  <c r="D68" i="23"/>
  <c r="D210" i="23" s="1"/>
  <c r="D209" i="23" s="1"/>
  <c r="C68" i="23"/>
  <c r="C210" i="23" s="1"/>
  <c r="C209" i="23" s="1"/>
  <c r="B68" i="23"/>
  <c r="B210" i="23" s="1"/>
  <c r="B209" i="23" s="1"/>
  <c r="DV67" i="23"/>
  <c r="DU67" i="23"/>
  <c r="DU114" i="23" s="1"/>
  <c r="DS67" i="23"/>
  <c r="DS114" i="23" s="1"/>
  <c r="DR67" i="23"/>
  <c r="DR114" i="23" s="1"/>
  <c r="DQ67" i="23"/>
  <c r="DQ114" i="23" s="1"/>
  <c r="DO67" i="23"/>
  <c r="DN67" i="23"/>
  <c r="DN114" i="23" s="1"/>
  <c r="DM67" i="23"/>
  <c r="DM114" i="23" s="1"/>
  <c r="DK67" i="23"/>
  <c r="DK114" i="23" s="1"/>
  <c r="DJ67" i="23"/>
  <c r="DJ114" i="23" s="1"/>
  <c r="DI67" i="23"/>
  <c r="DI114" i="23" s="1"/>
  <c r="DG67" i="23"/>
  <c r="DG114" i="23" s="1"/>
  <c r="DF67" i="23"/>
  <c r="DF114" i="23" s="1"/>
  <c r="DE67" i="23"/>
  <c r="DC67" i="23"/>
  <c r="DC114" i="23" s="1"/>
  <c r="DB67" i="23"/>
  <c r="DB114" i="23" s="1"/>
  <c r="DA67" i="23"/>
  <c r="DA114" i="23" s="1"/>
  <c r="CY67" i="23"/>
  <c r="CY114" i="23" s="1"/>
  <c r="CX67" i="23"/>
  <c r="CX114" i="23" s="1"/>
  <c r="CW67" i="23"/>
  <c r="CW114" i="23" s="1"/>
  <c r="CU67" i="23"/>
  <c r="CT67" i="23"/>
  <c r="CT114" i="23" s="1"/>
  <c r="CS67" i="23"/>
  <c r="CS114" i="23" s="1"/>
  <c r="CQ67" i="23"/>
  <c r="CQ114" i="23" s="1"/>
  <c r="CP67" i="23"/>
  <c r="CP114" i="23" s="1"/>
  <c r="CO67" i="23"/>
  <c r="CO114" i="23" s="1"/>
  <c r="CM67" i="23"/>
  <c r="CL67" i="23"/>
  <c r="CL114" i="23" s="1"/>
  <c r="CK67" i="23"/>
  <c r="CK114" i="23" s="1"/>
  <c r="CI67" i="23"/>
  <c r="CI114" i="23" s="1"/>
  <c r="CH67" i="23"/>
  <c r="CH114" i="23" s="1"/>
  <c r="CG67" i="23"/>
  <c r="CG114" i="23" s="1"/>
  <c r="CE67" i="23"/>
  <c r="CE114" i="23" s="1"/>
  <c r="CD67" i="23"/>
  <c r="CD114" i="23" s="1"/>
  <c r="CC67" i="23"/>
  <c r="CC114" i="23" s="1"/>
  <c r="CA67" i="23"/>
  <c r="CA114" i="23" s="1"/>
  <c r="BZ67" i="23"/>
  <c r="BZ114" i="23" s="1"/>
  <c r="BY67" i="23"/>
  <c r="BW67" i="23"/>
  <c r="BW114" i="23" s="1"/>
  <c r="BV67" i="23"/>
  <c r="BV114" i="23" s="1"/>
  <c r="BU67" i="23"/>
  <c r="BU114" i="23" s="1"/>
  <c r="BS67" i="23"/>
  <c r="BS114" i="23" s="1"/>
  <c r="BR67" i="23"/>
  <c r="BR114" i="23" s="1"/>
  <c r="BQ67" i="23"/>
  <c r="BQ114" i="23" s="1"/>
  <c r="BO67" i="23"/>
  <c r="BO114" i="23" s="1"/>
  <c r="BN67" i="23"/>
  <c r="BN114" i="23" s="1"/>
  <c r="BM67" i="23"/>
  <c r="BM114" i="23" s="1"/>
  <c r="BK67" i="23"/>
  <c r="BK114" i="23" s="1"/>
  <c r="BJ67" i="23"/>
  <c r="BJ114" i="23" s="1"/>
  <c r="BI67" i="23"/>
  <c r="BI114" i="23" s="1"/>
  <c r="BG67" i="23"/>
  <c r="BG114" i="23" s="1"/>
  <c r="BF67" i="23"/>
  <c r="BF114" i="23" s="1"/>
  <c r="BE67" i="23"/>
  <c r="BE114" i="23" s="1"/>
  <c r="BC67" i="23"/>
  <c r="BC114" i="23" s="1"/>
  <c r="BB67" i="23"/>
  <c r="BB114" i="23" s="1"/>
  <c r="BA67" i="23"/>
  <c r="AY67" i="23"/>
  <c r="AY114" i="23" s="1"/>
  <c r="AX67" i="23"/>
  <c r="AX114" i="23" s="1"/>
  <c r="AW67" i="23"/>
  <c r="AW114" i="23" s="1"/>
  <c r="AU67" i="23"/>
  <c r="AU114" i="23" s="1"/>
  <c r="AT67" i="23"/>
  <c r="AS67" i="23"/>
  <c r="AS114" i="23" s="1"/>
  <c r="AQ67" i="23"/>
  <c r="AQ114" i="23" s="1"/>
  <c r="AP67" i="23"/>
  <c r="AP114" i="23" s="1"/>
  <c r="AO67" i="23"/>
  <c r="AO114" i="23" s="1"/>
  <c r="AM67" i="23"/>
  <c r="AM114" i="23" s="1"/>
  <c r="AL67" i="23"/>
  <c r="AL114" i="23" s="1"/>
  <c r="AK67" i="23"/>
  <c r="AK114" i="23" s="1"/>
  <c r="AI67" i="23"/>
  <c r="AI114" i="23" s="1"/>
  <c r="AH67" i="23"/>
  <c r="AH114" i="23" s="1"/>
  <c r="AG67" i="23"/>
  <c r="AG114" i="23" s="1"/>
  <c r="AE67" i="23"/>
  <c r="AE114" i="23" s="1"/>
  <c r="AD67" i="23"/>
  <c r="AD114" i="23" s="1"/>
  <c r="AC67" i="23"/>
  <c r="AC114" i="23" s="1"/>
  <c r="AA67" i="23"/>
  <c r="AA114" i="23" s="1"/>
  <c r="Z67" i="23"/>
  <c r="Y67" i="23"/>
  <c r="Y114" i="23" s="1"/>
  <c r="W67" i="23"/>
  <c r="V67" i="23"/>
  <c r="V114" i="23" s="1"/>
  <c r="U67" i="23"/>
  <c r="U114" i="23" s="1"/>
  <c r="S67" i="23"/>
  <c r="S114" i="23" s="1"/>
  <c r="R67" i="23"/>
  <c r="Q67" i="23"/>
  <c r="Q114" i="23" s="1"/>
  <c r="O67" i="23"/>
  <c r="O114" i="23" s="1"/>
  <c r="N67" i="23"/>
  <c r="M67" i="23"/>
  <c r="M114" i="23" s="1"/>
  <c r="K67" i="23"/>
  <c r="K114" i="23" s="1"/>
  <c r="J67" i="23"/>
  <c r="J114" i="23" s="1"/>
  <c r="I67" i="23"/>
  <c r="I114" i="23" s="1"/>
  <c r="G67" i="23"/>
  <c r="G114" i="23" s="1"/>
  <c r="F67" i="23"/>
  <c r="F114" i="23" s="1"/>
  <c r="E67" i="23"/>
  <c r="E114" i="23" s="1"/>
  <c r="C67" i="23"/>
  <c r="C114" i="23" s="1"/>
  <c r="B67" i="23"/>
  <c r="EC65" i="23"/>
  <c r="EB65" i="23"/>
  <c r="EC64" i="23"/>
  <c r="EB64" i="23"/>
  <c r="EC63" i="23"/>
  <c r="EB63" i="23"/>
  <c r="EC62" i="23"/>
  <c r="EB62" i="23"/>
  <c r="EC61" i="23"/>
  <c r="EB61" i="23"/>
  <c r="EC60" i="23"/>
  <c r="EB60" i="23"/>
  <c r="EC59" i="23"/>
  <c r="EB59" i="23"/>
  <c r="EC58" i="23"/>
  <c r="EB58" i="23"/>
  <c r="EC57" i="23"/>
  <c r="EB57" i="23"/>
  <c r="EC56" i="23"/>
  <c r="EB56" i="23"/>
  <c r="EC55" i="23"/>
  <c r="EB55" i="23"/>
  <c r="EC54" i="23"/>
  <c r="EB54" i="23"/>
  <c r="EC53" i="23"/>
  <c r="EB53" i="23"/>
  <c r="EC52" i="23"/>
  <c r="EB52" i="23"/>
  <c r="EC51" i="23"/>
  <c r="EB51" i="23"/>
  <c r="EC50" i="23"/>
  <c r="EB50" i="23"/>
  <c r="EC49" i="23"/>
  <c r="EB49" i="23"/>
  <c r="EC48" i="23"/>
  <c r="EB48" i="23"/>
  <c r="EC47" i="23"/>
  <c r="EB47" i="23"/>
  <c r="EC46" i="23"/>
  <c r="EB46" i="23"/>
  <c r="EC45" i="23"/>
  <c r="EB45" i="23"/>
  <c r="EC44" i="23"/>
  <c r="EB44" i="23"/>
  <c r="EC43" i="23"/>
  <c r="EB43" i="23"/>
  <c r="EC42" i="23"/>
  <c r="EB42" i="23"/>
  <c r="EC41" i="23"/>
  <c r="EB41" i="23"/>
  <c r="EC40" i="23"/>
  <c r="EB40" i="23"/>
  <c r="EC39" i="23"/>
  <c r="EB39" i="23"/>
  <c r="EC38" i="23"/>
  <c r="EB38" i="23"/>
  <c r="EC37" i="23"/>
  <c r="EB37" i="23"/>
  <c r="EC36" i="23"/>
  <c r="EB36" i="23"/>
  <c r="EC35" i="23"/>
  <c r="EB35" i="23"/>
  <c r="EC34" i="23"/>
  <c r="EB34" i="23"/>
  <c r="EC33" i="23"/>
  <c r="EB33" i="23"/>
  <c r="EC32" i="23"/>
  <c r="EB32" i="23"/>
  <c r="EC31" i="23"/>
  <c r="EB31" i="23"/>
  <c r="EC30" i="23"/>
  <c r="EB30" i="23"/>
  <c r="EC29" i="23"/>
  <c r="EB29" i="23"/>
  <c r="EC28" i="23"/>
  <c r="EB28" i="23"/>
  <c r="EC27" i="23"/>
  <c r="EB27" i="23"/>
  <c r="EC26" i="23"/>
  <c r="EB26" i="23"/>
  <c r="EC25" i="23"/>
  <c r="EB25" i="23"/>
  <c r="EC24" i="23"/>
  <c r="EB24" i="23"/>
  <c r="EC23" i="23"/>
  <c r="EB23" i="23"/>
  <c r="EC22" i="23"/>
  <c r="EB22" i="23"/>
  <c r="EC21" i="23"/>
  <c r="EB21" i="23"/>
  <c r="EC20" i="23"/>
  <c r="EB20" i="23"/>
  <c r="EC19" i="23"/>
  <c r="EB19" i="23"/>
  <c r="EC18" i="23"/>
  <c r="EB18" i="23"/>
  <c r="EC17" i="23"/>
  <c r="EB17" i="23"/>
  <c r="EC16" i="23"/>
  <c r="EB16" i="23"/>
  <c r="EC15" i="23"/>
  <c r="EB15" i="23"/>
  <c r="EC14" i="23"/>
  <c r="EB14" i="23"/>
  <c r="EC13" i="23"/>
  <c r="EB13" i="23"/>
  <c r="EC12" i="23"/>
  <c r="EB12" i="23"/>
  <c r="EC11" i="23"/>
  <c r="EB11" i="23"/>
  <c r="EC10" i="23"/>
  <c r="EB10" i="23"/>
  <c r="EB68" i="23" s="1"/>
  <c r="EB210" i="23" s="1"/>
  <c r="EC9" i="23"/>
  <c r="EB9" i="23"/>
  <c r="DC7" i="23"/>
  <c r="DB7" i="23"/>
  <c r="DB112" i="23" s="1"/>
  <c r="DA7" i="23"/>
  <c r="DA112" i="23" s="1"/>
  <c r="CG7" i="23"/>
  <c r="CG112" i="23" s="1"/>
  <c r="CD7" i="23"/>
  <c r="BQ7" i="23"/>
  <c r="BQ112" i="23" s="1"/>
  <c r="BN7" i="23"/>
  <c r="BC7" i="23"/>
  <c r="BB7" i="23"/>
  <c r="AY7" i="23"/>
  <c r="AT7" i="23"/>
  <c r="AT112" i="23" s="1"/>
  <c r="AN7" i="23"/>
  <c r="AJ7" i="23"/>
  <c r="AI7" i="23"/>
  <c r="AC7" i="23"/>
  <c r="AC112" i="23" s="1"/>
  <c r="AB7" i="23"/>
  <c r="AA7" i="23"/>
  <c r="Z7" i="23"/>
  <c r="U7" i="23"/>
  <c r="U112" i="23" s="1"/>
  <c r="T7" i="23"/>
  <c r="AY112" i="23" l="1"/>
  <c r="B114" i="23"/>
  <c r="N114" i="23"/>
  <c r="Z114" i="23"/>
  <c r="Z120" i="23"/>
  <c r="DV120" i="23"/>
  <c r="DV114" i="23"/>
  <c r="CB210" i="23"/>
  <c r="CB209" i="23" s="1"/>
  <c r="CB92" i="23"/>
  <c r="CB91" i="23" s="1"/>
  <c r="CB99" i="23" s="1"/>
  <c r="CN210" i="23"/>
  <c r="CN209" i="23" s="1"/>
  <c r="CN92" i="23"/>
  <c r="CN91" i="23" s="1"/>
  <c r="CN99" i="23" s="1"/>
  <c r="CV210" i="23"/>
  <c r="CV209" i="23" s="1"/>
  <c r="CV92" i="23"/>
  <c r="CV91" i="23" s="1"/>
  <c r="CV99" i="23" s="1"/>
  <c r="DH210" i="23"/>
  <c r="DH209" i="23" s="1"/>
  <c r="DH92" i="23"/>
  <c r="DH91" i="23" s="1"/>
  <c r="DH99" i="23" s="1"/>
  <c r="DW215" i="23"/>
  <c r="DW97" i="23"/>
  <c r="EB97" i="23" s="1"/>
  <c r="EB215" i="23" s="1"/>
  <c r="AN92" i="23"/>
  <c r="AN91" i="23" s="1"/>
  <c r="BL92" i="23"/>
  <c r="BL91" i="23" s="1"/>
  <c r="BL99" i="23" s="1"/>
  <c r="R118" i="23"/>
  <c r="AA99" i="23"/>
  <c r="AA112" i="23"/>
  <c r="AJ112" i="23"/>
  <c r="DC112" i="23"/>
  <c r="W120" i="23"/>
  <c r="W114" i="23"/>
  <c r="DO114" i="23"/>
  <c r="AC209" i="23"/>
  <c r="AG209" i="23"/>
  <c r="AK209" i="23"/>
  <c r="AO209" i="23"/>
  <c r="AS209" i="23"/>
  <c r="AW209" i="23"/>
  <c r="BA209" i="23"/>
  <c r="BE209" i="23"/>
  <c r="BI209" i="23"/>
  <c r="BM209" i="23"/>
  <c r="BQ209" i="23"/>
  <c r="BU209" i="23"/>
  <c r="BY209" i="23"/>
  <c r="CC209" i="23"/>
  <c r="CG209" i="23"/>
  <c r="CK209" i="23"/>
  <c r="CO209" i="23"/>
  <c r="CS209" i="23"/>
  <c r="CW209" i="23"/>
  <c r="DA209" i="23"/>
  <c r="DE209" i="23"/>
  <c r="DI209" i="23"/>
  <c r="DM209" i="23"/>
  <c r="DQ209" i="23"/>
  <c r="DU209" i="23"/>
  <c r="C92" i="23"/>
  <c r="C91" i="23" s="1"/>
  <c r="C99" i="23" s="1"/>
  <c r="G92" i="23"/>
  <c r="G91" i="23" s="1"/>
  <c r="G99" i="23" s="1"/>
  <c r="K92" i="23"/>
  <c r="K91" i="23" s="1"/>
  <c r="K99" i="23" s="1"/>
  <c r="O92" i="23"/>
  <c r="O91" i="23" s="1"/>
  <c r="O99" i="23" s="1"/>
  <c r="S92" i="23"/>
  <c r="S91" i="23" s="1"/>
  <c r="S99" i="23" s="1"/>
  <c r="W92" i="23"/>
  <c r="W91" i="23" s="1"/>
  <c r="W99" i="23" s="1"/>
  <c r="AB92" i="23"/>
  <c r="AB91" i="23" s="1"/>
  <c r="AF92" i="23"/>
  <c r="AF91" i="23" s="1"/>
  <c r="AF99" i="23" s="1"/>
  <c r="AJ92" i="23"/>
  <c r="AJ91" i="23" s="1"/>
  <c r="AJ99" i="23" s="1"/>
  <c r="AO92" i="23"/>
  <c r="AO91" i="23" s="1"/>
  <c r="AO99" i="23" s="1"/>
  <c r="AW92" i="23"/>
  <c r="AW91" i="23" s="1"/>
  <c r="AW99" i="23" s="1"/>
  <c r="BE92" i="23"/>
  <c r="BE91" i="23" s="1"/>
  <c r="BE99" i="23" s="1"/>
  <c r="BM92" i="23"/>
  <c r="BM91" i="23" s="1"/>
  <c r="BM99" i="23" s="1"/>
  <c r="BU92" i="23"/>
  <c r="BU91" i="23" s="1"/>
  <c r="BU99" i="23" s="1"/>
  <c r="CK92" i="23"/>
  <c r="CK91" i="23" s="1"/>
  <c r="CK99" i="23" s="1"/>
  <c r="DA92" i="23"/>
  <c r="DA91" i="23" s="1"/>
  <c r="DA99" i="23" s="1"/>
  <c r="DQ92" i="23"/>
  <c r="DQ91" i="23" s="1"/>
  <c r="DQ99" i="23" s="1"/>
  <c r="EB94" i="23"/>
  <c r="EB212" i="23" s="1"/>
  <c r="EB209" i="23" s="1"/>
  <c r="E146" i="23"/>
  <c r="E176" i="23" s="1"/>
  <c r="E144" i="23"/>
  <c r="E174" i="23" s="1"/>
  <c r="E147" i="23"/>
  <c r="E177" i="23" s="1"/>
  <c r="E145" i="23"/>
  <c r="E175" i="23" s="1"/>
  <c r="E143" i="23"/>
  <c r="I143" i="23"/>
  <c r="M144" i="23"/>
  <c r="M174" i="23" s="1"/>
  <c r="M143" i="23"/>
  <c r="Q144" i="23"/>
  <c r="Q174" i="23" s="1"/>
  <c r="Q143" i="23"/>
  <c r="U146" i="23"/>
  <c r="U176" i="23" s="1"/>
  <c r="U144" i="23"/>
  <c r="U174" i="23" s="1"/>
  <c r="U147" i="23"/>
  <c r="U177" i="23" s="1"/>
  <c r="U145" i="23"/>
  <c r="U175" i="23" s="1"/>
  <c r="U143" i="23"/>
  <c r="Y152" i="23"/>
  <c r="Y182" i="23" s="1"/>
  <c r="Y150" i="23"/>
  <c r="Y180" i="23" s="1"/>
  <c r="Y148" i="23"/>
  <c r="Y178" i="23" s="1"/>
  <c r="Y146" i="23"/>
  <c r="Y176" i="23" s="1"/>
  <c r="Y147" i="23"/>
  <c r="Y177" i="23" s="1"/>
  <c r="Y144" i="23"/>
  <c r="Y174" i="23" s="1"/>
  <c r="Y145" i="23"/>
  <c r="Y175" i="23" s="1"/>
  <c r="Y151" i="23"/>
  <c r="Y181" i="23" s="1"/>
  <c r="Y149" i="23"/>
  <c r="Y179" i="23" s="1"/>
  <c r="Y143" i="23"/>
  <c r="AC143" i="23"/>
  <c r="AG152" i="23"/>
  <c r="AG182" i="23" s="1"/>
  <c r="AG150" i="23"/>
  <c r="AG180" i="23" s="1"/>
  <c r="AG148" i="23"/>
  <c r="AG178" i="23" s="1"/>
  <c r="AG146" i="23"/>
  <c r="AG176" i="23" s="1"/>
  <c r="AG151" i="23"/>
  <c r="AG181" i="23" s="1"/>
  <c r="AG149" i="23"/>
  <c r="AG179" i="23" s="1"/>
  <c r="AG144" i="23"/>
  <c r="AG174" i="23" s="1"/>
  <c r="AG145" i="23"/>
  <c r="AG175" i="23" s="1"/>
  <c r="AG147" i="23"/>
  <c r="AG177" i="23" s="1"/>
  <c r="AG143" i="23"/>
  <c r="AK143" i="23"/>
  <c r="AO143" i="23"/>
  <c r="AS143" i="23"/>
  <c r="AW143" i="23"/>
  <c r="BA146" i="23"/>
  <c r="BA176" i="23" s="1"/>
  <c r="BA148" i="23"/>
  <c r="BA178" i="23" s="1"/>
  <c r="BA147" i="23"/>
  <c r="BA177" i="23" s="1"/>
  <c r="BA144" i="23"/>
  <c r="BA174" i="23" s="1"/>
  <c r="BA145" i="23"/>
  <c r="BA175" i="23" s="1"/>
  <c r="BA143" i="23"/>
  <c r="BE144" i="23"/>
  <c r="BE174" i="23" s="1"/>
  <c r="BE143" i="23"/>
  <c r="BI146" i="23"/>
  <c r="BI176" i="23" s="1"/>
  <c r="BI152" i="23"/>
  <c r="BI182" i="23" s="1"/>
  <c r="BI150" i="23"/>
  <c r="BI180" i="23" s="1"/>
  <c r="BI148" i="23"/>
  <c r="BI178" i="23" s="1"/>
  <c r="BI147" i="23"/>
  <c r="BI177" i="23" s="1"/>
  <c r="BI144" i="23"/>
  <c r="BI174" i="23" s="1"/>
  <c r="BI151" i="23"/>
  <c r="BI181" i="23" s="1"/>
  <c r="BI149" i="23"/>
  <c r="BI179" i="23" s="1"/>
  <c r="BI145" i="23"/>
  <c r="BI175" i="23" s="1"/>
  <c r="BI155" i="23"/>
  <c r="BI185" i="23" s="1"/>
  <c r="BI143" i="23"/>
  <c r="BM146" i="23"/>
  <c r="BM176" i="23" s="1"/>
  <c r="BM147" i="23"/>
  <c r="BM177" i="23" s="1"/>
  <c r="BM144" i="23"/>
  <c r="BM174" i="23" s="1"/>
  <c r="BM145" i="23"/>
  <c r="BM175" i="23" s="1"/>
  <c r="BM143" i="23"/>
  <c r="BM148" i="23" s="1"/>
  <c r="BM178" i="23" s="1"/>
  <c r="BQ146" i="23"/>
  <c r="BQ176" i="23" s="1"/>
  <c r="BQ147" i="23"/>
  <c r="BQ177" i="23" s="1"/>
  <c r="BQ144" i="23"/>
  <c r="BQ174" i="23" s="1"/>
  <c r="BQ145" i="23"/>
  <c r="BQ175" i="23" s="1"/>
  <c r="BQ143" i="23"/>
  <c r="BU145" i="23"/>
  <c r="BU175" i="23" s="1"/>
  <c r="BU143" i="23"/>
  <c r="BU144" i="23"/>
  <c r="BU174" i="23" s="1"/>
  <c r="BY143" i="23"/>
  <c r="CC143" i="23"/>
  <c r="CC145" i="23"/>
  <c r="CC175" i="23" s="1"/>
  <c r="CC144" i="23"/>
  <c r="CC174" i="23" s="1"/>
  <c r="CG143" i="23"/>
  <c r="CK143" i="23"/>
  <c r="CK145" i="23" s="1"/>
  <c r="CK144" i="23"/>
  <c r="CK174" i="23" s="1"/>
  <c r="CO143" i="23"/>
  <c r="CS143" i="23"/>
  <c r="CW147" i="23"/>
  <c r="CW177" i="23" s="1"/>
  <c r="CW151" i="23"/>
  <c r="CW181" i="23" s="1"/>
  <c r="CW149" i="23"/>
  <c r="CW179" i="23" s="1"/>
  <c r="CW145" i="23"/>
  <c r="CW175" i="23" s="1"/>
  <c r="CW146" i="23"/>
  <c r="CW176" i="23" s="1"/>
  <c r="CW143" i="23"/>
  <c r="CW144" i="23"/>
  <c r="CW174" i="23" s="1"/>
  <c r="CW154" i="23"/>
  <c r="CW184" i="23" s="1"/>
  <c r="CW152" i="23"/>
  <c r="CW182" i="23" s="1"/>
  <c r="CW150" i="23"/>
  <c r="CW180" i="23" s="1"/>
  <c r="CW148" i="23"/>
  <c r="CW178" i="23" s="1"/>
  <c r="DA145" i="23"/>
  <c r="DA175" i="23" s="1"/>
  <c r="DA143" i="23"/>
  <c r="DA144" i="23"/>
  <c r="DA174" i="23" s="1"/>
  <c r="DE143" i="23"/>
  <c r="DE144" i="23"/>
  <c r="DE174" i="23" s="1"/>
  <c r="DE122" i="23"/>
  <c r="DI147" i="23"/>
  <c r="DI177" i="23" s="1"/>
  <c r="DI151" i="23"/>
  <c r="DI181" i="23" s="1"/>
  <c r="DI149" i="23"/>
  <c r="DI179" i="23" s="1"/>
  <c r="DI145" i="23"/>
  <c r="DI175" i="23" s="1"/>
  <c r="DI146" i="23"/>
  <c r="DI176" i="23" s="1"/>
  <c r="DI152" i="23"/>
  <c r="DI182" i="23" s="1"/>
  <c r="DI150" i="23"/>
  <c r="DI180" i="23" s="1"/>
  <c r="DI148" i="23"/>
  <c r="DI178" i="23" s="1"/>
  <c r="DI143" i="23"/>
  <c r="DI144" i="23"/>
  <c r="DI174" i="23" s="1"/>
  <c r="DM147" i="23"/>
  <c r="DM177" i="23" s="1"/>
  <c r="DM145" i="23"/>
  <c r="DM175" i="23" s="1"/>
  <c r="DM146" i="23"/>
  <c r="DM176" i="23" s="1"/>
  <c r="DM143" i="23"/>
  <c r="DM144" i="23"/>
  <c r="DM174" i="23" s="1"/>
  <c r="DU145" i="23"/>
  <c r="DU175" i="23" s="1"/>
  <c r="DU146" i="23"/>
  <c r="DU176" i="23" s="1"/>
  <c r="DU143" i="23"/>
  <c r="DU147" i="23"/>
  <c r="DU177" i="23" s="1"/>
  <c r="DU144" i="23"/>
  <c r="DU174" i="23" s="1"/>
  <c r="Z112" i="23"/>
  <c r="AI99" i="23"/>
  <c r="AI112" i="23"/>
  <c r="CF210" i="23"/>
  <c r="CF209" i="23" s="1"/>
  <c r="CF92" i="23"/>
  <c r="CF91" i="23" s="1"/>
  <c r="CF99" i="23" s="1"/>
  <c r="CR210" i="23"/>
  <c r="CR209" i="23" s="1"/>
  <c r="CR92" i="23"/>
  <c r="CR91" i="23" s="1"/>
  <c r="CR99" i="23" s="1"/>
  <c r="DD210" i="23"/>
  <c r="DD209" i="23" s="1"/>
  <c r="DD92" i="23"/>
  <c r="DD91" i="23" s="1"/>
  <c r="DD99" i="23" s="1"/>
  <c r="DP210" i="23"/>
  <c r="DP209" i="23" s="1"/>
  <c r="DP92" i="23"/>
  <c r="DP91" i="23" s="1"/>
  <c r="DP99" i="23" s="1"/>
  <c r="BD92" i="23"/>
  <c r="BD91" i="23" s="1"/>
  <c r="BD99" i="23" s="1"/>
  <c r="AN99" i="23"/>
  <c r="AN112" i="23"/>
  <c r="D67" i="23"/>
  <c r="D114" i="23" s="1"/>
  <c r="H67" i="23"/>
  <c r="L67" i="23"/>
  <c r="L114" i="23" s="1"/>
  <c r="P67" i="23"/>
  <c r="P114" i="23" s="1"/>
  <c r="T67" i="23"/>
  <c r="T114" i="23" s="1"/>
  <c r="X67" i="23"/>
  <c r="X114" i="23" s="1"/>
  <c r="AB67" i="23"/>
  <c r="AB114" i="23" s="1"/>
  <c r="AF67" i="23"/>
  <c r="AF114" i="23" s="1"/>
  <c r="AJ67" i="23"/>
  <c r="AJ114" i="23" s="1"/>
  <c r="AN67" i="23"/>
  <c r="AN114" i="23" s="1"/>
  <c r="AR67" i="23"/>
  <c r="AR114" i="23" s="1"/>
  <c r="AV67" i="23"/>
  <c r="AV114" i="23" s="1"/>
  <c r="AZ67" i="23"/>
  <c r="AZ114" i="23" s="1"/>
  <c r="BD67" i="23"/>
  <c r="BD114" i="23" s="1"/>
  <c r="BH67" i="23"/>
  <c r="BH114" i="23" s="1"/>
  <c r="BL67" i="23"/>
  <c r="BL114" i="23" s="1"/>
  <c r="BP67" i="23"/>
  <c r="BP114" i="23" s="1"/>
  <c r="BT67" i="23"/>
  <c r="BT114" i="23" s="1"/>
  <c r="CB67" i="23"/>
  <c r="CB114" i="23" s="1"/>
  <c r="CF67" i="23"/>
  <c r="CF114" i="23" s="1"/>
  <c r="CN67" i="23"/>
  <c r="CR67" i="23"/>
  <c r="CR114" i="23" s="1"/>
  <c r="CV67" i="23"/>
  <c r="CZ67" i="23"/>
  <c r="CZ114" i="23" s="1"/>
  <c r="DD67" i="23"/>
  <c r="DD114" i="23" s="1"/>
  <c r="DH67" i="23"/>
  <c r="DH114" i="23" s="1"/>
  <c r="DP67" i="23"/>
  <c r="DP114" i="23" s="1"/>
  <c r="AP210" i="23"/>
  <c r="AP209" i="23" s="1"/>
  <c r="AP92" i="23"/>
  <c r="AP91" i="23" s="1"/>
  <c r="AP99" i="23" s="1"/>
  <c r="AT210" i="23"/>
  <c r="AT209" i="23" s="1"/>
  <c r="AT92" i="23"/>
  <c r="AT91" i="23" s="1"/>
  <c r="AX210" i="23"/>
  <c r="AX209" i="23" s="1"/>
  <c r="AX92" i="23"/>
  <c r="AX91" i="23" s="1"/>
  <c r="AX99" i="23" s="1"/>
  <c r="BB210" i="23"/>
  <c r="BB209" i="23" s="1"/>
  <c r="BB92" i="23"/>
  <c r="BB91" i="23" s="1"/>
  <c r="BB99" i="23" s="1"/>
  <c r="BF210" i="23"/>
  <c r="BF209" i="23" s="1"/>
  <c r="BF92" i="23"/>
  <c r="BF91" i="23" s="1"/>
  <c r="BF99" i="23" s="1"/>
  <c r="BJ210" i="23"/>
  <c r="BJ209" i="23" s="1"/>
  <c r="BJ92" i="23"/>
  <c r="BJ91" i="23" s="1"/>
  <c r="BJ99" i="23" s="1"/>
  <c r="BN210" i="23"/>
  <c r="BN209" i="23" s="1"/>
  <c r="BN92" i="23"/>
  <c r="BN91" i="23" s="1"/>
  <c r="BR210" i="23"/>
  <c r="BR209" i="23" s="1"/>
  <c r="BR92" i="23"/>
  <c r="BR91" i="23" s="1"/>
  <c r="BR99" i="23" s="1"/>
  <c r="BV210" i="23"/>
  <c r="BV209" i="23" s="1"/>
  <c r="BV92" i="23"/>
  <c r="BV91" i="23" s="1"/>
  <c r="BV99" i="23" s="1"/>
  <c r="BZ210" i="23"/>
  <c r="BZ209" i="23" s="1"/>
  <c r="BZ92" i="23"/>
  <c r="BZ91" i="23" s="1"/>
  <c r="BZ99" i="23" s="1"/>
  <c r="CD210" i="23"/>
  <c r="CD209" i="23" s="1"/>
  <c r="CD92" i="23"/>
  <c r="CD91" i="23" s="1"/>
  <c r="CD99" i="23" s="1"/>
  <c r="CH210" i="23"/>
  <c r="CH209" i="23" s="1"/>
  <c r="CH92" i="23"/>
  <c r="CH91" i="23" s="1"/>
  <c r="CH99" i="23" s="1"/>
  <c r="CL210" i="23"/>
  <c r="CL209" i="23" s="1"/>
  <c r="CL92" i="23"/>
  <c r="CL91" i="23" s="1"/>
  <c r="CL99" i="23" s="1"/>
  <c r="CP210" i="23"/>
  <c r="CP209" i="23" s="1"/>
  <c r="CP92" i="23"/>
  <c r="CP91" i="23" s="1"/>
  <c r="CP99" i="23" s="1"/>
  <c r="CT210" i="23"/>
  <c r="CT209" i="23" s="1"/>
  <c r="CT92" i="23"/>
  <c r="CT91" i="23" s="1"/>
  <c r="CT99" i="23" s="1"/>
  <c r="CX210" i="23"/>
  <c r="CX209" i="23" s="1"/>
  <c r="CX92" i="23"/>
  <c r="CX91" i="23" s="1"/>
  <c r="CX99" i="23" s="1"/>
  <c r="DB210" i="23"/>
  <c r="DB209" i="23" s="1"/>
  <c r="DB92" i="23"/>
  <c r="DB91" i="23" s="1"/>
  <c r="DB99" i="23" s="1"/>
  <c r="DF210" i="23"/>
  <c r="DF209" i="23" s="1"/>
  <c r="DF92" i="23"/>
  <c r="DF91" i="23" s="1"/>
  <c r="DF99" i="23" s="1"/>
  <c r="DJ210" i="23"/>
  <c r="DJ209" i="23" s="1"/>
  <c r="DJ92" i="23"/>
  <c r="DJ91" i="23" s="1"/>
  <c r="DJ99" i="23" s="1"/>
  <c r="DN210" i="23"/>
  <c r="DN209" i="23" s="1"/>
  <c r="DN92" i="23"/>
  <c r="DN91" i="23" s="1"/>
  <c r="DN99" i="23" s="1"/>
  <c r="DR210" i="23"/>
  <c r="DR209" i="23" s="1"/>
  <c r="DR92" i="23"/>
  <c r="DR91" i="23" s="1"/>
  <c r="DR99" i="23" s="1"/>
  <c r="DV210" i="23"/>
  <c r="DV209" i="23" s="1"/>
  <c r="DV92" i="23"/>
  <c r="DV91" i="23" s="1"/>
  <c r="D92" i="23"/>
  <c r="D91" i="23" s="1"/>
  <c r="D99" i="23" s="1"/>
  <c r="H92" i="23"/>
  <c r="H91" i="23" s="1"/>
  <c r="H99" i="23" s="1"/>
  <c r="L92" i="23"/>
  <c r="L91" i="23" s="1"/>
  <c r="L99" i="23" s="1"/>
  <c r="P92" i="23"/>
  <c r="P91" i="23" s="1"/>
  <c r="P99" i="23" s="1"/>
  <c r="T92" i="23"/>
  <c r="T91" i="23" s="1"/>
  <c r="X92" i="23"/>
  <c r="X91" i="23" s="1"/>
  <c r="X99" i="23" s="1"/>
  <c r="AC92" i="23"/>
  <c r="AC91" i="23" s="1"/>
  <c r="AC99" i="23" s="1"/>
  <c r="AG92" i="23"/>
  <c r="AG91" i="23" s="1"/>
  <c r="AG99" i="23" s="1"/>
  <c r="AK92" i="23"/>
  <c r="AK91" i="23" s="1"/>
  <c r="AK99" i="23" s="1"/>
  <c r="AR92" i="23"/>
  <c r="AR91" i="23" s="1"/>
  <c r="AR99" i="23" s="1"/>
  <c r="AZ92" i="23"/>
  <c r="AZ91" i="23" s="1"/>
  <c r="AZ99" i="23" s="1"/>
  <c r="BH92" i="23"/>
  <c r="BH91" i="23" s="1"/>
  <c r="BH99" i="23" s="1"/>
  <c r="BP92" i="23"/>
  <c r="BP91" i="23" s="1"/>
  <c r="BP99" i="23" s="1"/>
  <c r="BY92" i="23"/>
  <c r="BY91" i="23" s="1"/>
  <c r="BY99" i="23" s="1"/>
  <c r="CO92" i="23"/>
  <c r="CO91" i="23" s="1"/>
  <c r="CO99" i="23" s="1"/>
  <c r="DE92" i="23"/>
  <c r="DE91" i="23" s="1"/>
  <c r="DE99" i="23" s="1"/>
  <c r="DU92" i="23"/>
  <c r="DU91" i="23" s="1"/>
  <c r="DU99" i="23" s="1"/>
  <c r="N112" i="23"/>
  <c r="R114" i="23"/>
  <c r="AT114" i="23"/>
  <c r="AT120" i="23"/>
  <c r="BX210" i="23"/>
  <c r="BX209" i="23" s="1"/>
  <c r="BX92" i="23"/>
  <c r="BX91" i="23" s="1"/>
  <c r="BX99" i="23" s="1"/>
  <c r="CJ210" i="23"/>
  <c r="CJ209" i="23" s="1"/>
  <c r="CJ92" i="23"/>
  <c r="CJ91" i="23" s="1"/>
  <c r="CJ99" i="23" s="1"/>
  <c r="DL210" i="23"/>
  <c r="DL209" i="23" s="1"/>
  <c r="DL92" i="23"/>
  <c r="DL91" i="23" s="1"/>
  <c r="DL99" i="23" s="1"/>
  <c r="DT210" i="23"/>
  <c r="DT209" i="23" s="1"/>
  <c r="DT92" i="23"/>
  <c r="DT91" i="23" s="1"/>
  <c r="DT99" i="23" s="1"/>
  <c r="AV92" i="23"/>
  <c r="AV91" i="23" s="1"/>
  <c r="AV99" i="23" s="1"/>
  <c r="BT92" i="23"/>
  <c r="BT91" i="23" s="1"/>
  <c r="BT99" i="23" s="1"/>
  <c r="EB95" i="23"/>
  <c r="EB213" i="23" s="1"/>
  <c r="B118" i="23"/>
  <c r="EB111" i="23"/>
  <c r="T99" i="23"/>
  <c r="T112" i="23"/>
  <c r="AB99" i="23"/>
  <c r="AB112" i="23"/>
  <c r="BC112" i="23"/>
  <c r="AT99" i="23"/>
  <c r="BN99" i="23"/>
  <c r="BA114" i="23"/>
  <c r="BA117" i="23"/>
  <c r="BY114" i="23"/>
  <c r="DE114" i="23"/>
  <c r="AM210" i="23"/>
  <c r="AM209" i="23" s="1"/>
  <c r="AM92" i="23"/>
  <c r="AM91" i="23" s="1"/>
  <c r="AM99" i="23" s="1"/>
  <c r="AQ210" i="23"/>
  <c r="AQ209" i="23" s="1"/>
  <c r="AQ92" i="23"/>
  <c r="AQ91" i="23" s="1"/>
  <c r="AQ99" i="23" s="1"/>
  <c r="AU210" i="23"/>
  <c r="AU209" i="23" s="1"/>
  <c r="AU92" i="23"/>
  <c r="AU91" i="23" s="1"/>
  <c r="AU99" i="23" s="1"/>
  <c r="AY210" i="23"/>
  <c r="AY209" i="23" s="1"/>
  <c r="AY92" i="23"/>
  <c r="AY91" i="23" s="1"/>
  <c r="AY99" i="23" s="1"/>
  <c r="BC210" i="23"/>
  <c r="BC209" i="23" s="1"/>
  <c r="BC92" i="23"/>
  <c r="BC91" i="23" s="1"/>
  <c r="BC99" i="23" s="1"/>
  <c r="BG210" i="23"/>
  <c r="BG209" i="23" s="1"/>
  <c r="BG92" i="23"/>
  <c r="BG91" i="23" s="1"/>
  <c r="BG99" i="23" s="1"/>
  <c r="BK210" i="23"/>
  <c r="BK209" i="23" s="1"/>
  <c r="BK92" i="23"/>
  <c r="BK91" i="23" s="1"/>
  <c r="BK99" i="23" s="1"/>
  <c r="BO210" i="23"/>
  <c r="BO209" i="23" s="1"/>
  <c r="BO92" i="23"/>
  <c r="BO91" i="23" s="1"/>
  <c r="BO99" i="23" s="1"/>
  <c r="BS210" i="23"/>
  <c r="BS209" i="23" s="1"/>
  <c r="BS92" i="23"/>
  <c r="BS91" i="23" s="1"/>
  <c r="BS99" i="23" s="1"/>
  <c r="BW210" i="23"/>
  <c r="BW209" i="23" s="1"/>
  <c r="BW92" i="23"/>
  <c r="BW91" i="23" s="1"/>
  <c r="BW99" i="23" s="1"/>
  <c r="CA210" i="23"/>
  <c r="CA209" i="23" s="1"/>
  <c r="CA92" i="23"/>
  <c r="CA91" i="23" s="1"/>
  <c r="CA99" i="23" s="1"/>
  <c r="CE210" i="23"/>
  <c r="CE209" i="23" s="1"/>
  <c r="CE92" i="23"/>
  <c r="CE91" i="23" s="1"/>
  <c r="CE99" i="23" s="1"/>
  <c r="CI210" i="23"/>
  <c r="CI209" i="23" s="1"/>
  <c r="CI92" i="23"/>
  <c r="CI91" i="23" s="1"/>
  <c r="CI99" i="23" s="1"/>
  <c r="CM210" i="23"/>
  <c r="CM209" i="23" s="1"/>
  <c r="CM92" i="23"/>
  <c r="CM91" i="23" s="1"/>
  <c r="CM99" i="23" s="1"/>
  <c r="CQ210" i="23"/>
  <c r="CQ209" i="23" s="1"/>
  <c r="CQ92" i="23"/>
  <c r="CQ91" i="23" s="1"/>
  <c r="CQ99" i="23" s="1"/>
  <c r="CU210" i="23"/>
  <c r="CU209" i="23" s="1"/>
  <c r="CU92" i="23"/>
  <c r="CU91" i="23" s="1"/>
  <c r="CU99" i="23" s="1"/>
  <c r="CY210" i="23"/>
  <c r="CY209" i="23" s="1"/>
  <c r="CY92" i="23"/>
  <c r="CY91" i="23" s="1"/>
  <c r="CY99" i="23" s="1"/>
  <c r="DC210" i="23"/>
  <c r="DC209" i="23" s="1"/>
  <c r="DC92" i="23"/>
  <c r="DC91" i="23" s="1"/>
  <c r="DC99" i="23" s="1"/>
  <c r="DG210" i="23"/>
  <c r="DG209" i="23" s="1"/>
  <c r="DG92" i="23"/>
  <c r="DG91" i="23" s="1"/>
  <c r="DG99" i="23" s="1"/>
  <c r="DK210" i="23"/>
  <c r="DK209" i="23" s="1"/>
  <c r="DK92" i="23"/>
  <c r="DK91" i="23" s="1"/>
  <c r="DK99" i="23" s="1"/>
  <c r="DO210" i="23"/>
  <c r="DO209" i="23" s="1"/>
  <c r="DO92" i="23"/>
  <c r="DO91" i="23" s="1"/>
  <c r="DO99" i="23" s="1"/>
  <c r="DS210" i="23"/>
  <c r="DS209" i="23" s="1"/>
  <c r="DS92" i="23"/>
  <c r="DS91" i="23" s="1"/>
  <c r="DS99" i="23" s="1"/>
  <c r="DW210" i="23"/>
  <c r="DW209" i="23" s="1"/>
  <c r="DW92" i="23"/>
  <c r="DW91" i="23" s="1"/>
  <c r="EA210" i="23"/>
  <c r="EA209" i="23" s="1"/>
  <c r="EA92" i="23"/>
  <c r="EA91" i="23" s="1"/>
  <c r="EB73" i="23"/>
  <c r="E92" i="23"/>
  <c r="E91" i="23" s="1"/>
  <c r="E99" i="23" s="1"/>
  <c r="I92" i="23"/>
  <c r="I91" i="23" s="1"/>
  <c r="I99" i="23" s="1"/>
  <c r="M92" i="23"/>
  <c r="M91" i="23" s="1"/>
  <c r="M99" i="23" s="1"/>
  <c r="Q92" i="23"/>
  <c r="Q91" i="23" s="1"/>
  <c r="Q99" i="23" s="1"/>
  <c r="U92" i="23"/>
  <c r="U91" i="23" s="1"/>
  <c r="Z92" i="23"/>
  <c r="Z91" i="23" s="1"/>
  <c r="Z99" i="23" s="1"/>
  <c r="AD92" i="23"/>
  <c r="AD91" i="23" s="1"/>
  <c r="AD99" i="23" s="1"/>
  <c r="AH92" i="23"/>
  <c r="AH91" i="23" s="1"/>
  <c r="AH99" i="23" s="1"/>
  <c r="AL92" i="23"/>
  <c r="AL91" i="23" s="1"/>
  <c r="AL99" i="23" s="1"/>
  <c r="AS92" i="23"/>
  <c r="AS91" i="23" s="1"/>
  <c r="AS99" i="23" s="1"/>
  <c r="BA92" i="23"/>
  <c r="BA91" i="23" s="1"/>
  <c r="BA99" i="23" s="1"/>
  <c r="BI92" i="23"/>
  <c r="BI91" i="23" s="1"/>
  <c r="BI99" i="23" s="1"/>
  <c r="BQ92" i="23"/>
  <c r="BQ91" i="23" s="1"/>
  <c r="CC92" i="23"/>
  <c r="CC91" i="23" s="1"/>
  <c r="CC99" i="23" s="1"/>
  <c r="CS92" i="23"/>
  <c r="CS91" i="23" s="1"/>
  <c r="CS99" i="23" s="1"/>
  <c r="DI92" i="23"/>
  <c r="DI91" i="23" s="1"/>
  <c r="DI99" i="23" s="1"/>
  <c r="U99" i="23"/>
  <c r="BQ99" i="23"/>
  <c r="CG99" i="23"/>
  <c r="BG145" i="23"/>
  <c r="BG175" i="23" s="1"/>
  <c r="CE143" i="23"/>
  <c r="CU143" i="23"/>
  <c r="DK143" i="23"/>
  <c r="BY118" i="23"/>
  <c r="B112" i="23"/>
  <c r="R112" i="23"/>
  <c r="BN112" i="23"/>
  <c r="CD112" i="23"/>
  <c r="B143" i="23"/>
  <c r="F143" i="23"/>
  <c r="J143" i="23"/>
  <c r="N143" i="23"/>
  <c r="R143" i="23"/>
  <c r="V143" i="23"/>
  <c r="Z143" i="23"/>
  <c r="AD143" i="23"/>
  <c r="AH143" i="23"/>
  <c r="AL143" i="23"/>
  <c r="AP143" i="23"/>
  <c r="AT147" i="23"/>
  <c r="AT177" i="23" s="1"/>
  <c r="AT145" i="23"/>
  <c r="AT175" i="23" s="1"/>
  <c r="AT146" i="23"/>
  <c r="AT176" i="23" s="1"/>
  <c r="AT143" i="23"/>
  <c r="AX143" i="23"/>
  <c r="BB143" i="23"/>
  <c r="BF143" i="23"/>
  <c r="BJ152" i="23"/>
  <c r="BJ182" i="23" s="1"/>
  <c r="BJ150" i="23"/>
  <c r="BJ180" i="23" s="1"/>
  <c r="BJ148" i="23"/>
  <c r="BJ178" i="23" s="1"/>
  <c r="BJ147" i="23"/>
  <c r="BJ177" i="23" s="1"/>
  <c r="BJ151" i="23"/>
  <c r="BJ181" i="23" s="1"/>
  <c r="BJ149" i="23"/>
  <c r="BJ179" i="23" s="1"/>
  <c r="BJ145" i="23"/>
  <c r="BJ175" i="23" s="1"/>
  <c r="BJ146" i="23"/>
  <c r="BJ176" i="23" s="1"/>
  <c r="BJ143" i="23"/>
  <c r="BN147" i="23"/>
  <c r="BN177" i="23" s="1"/>
  <c r="BN145" i="23"/>
  <c r="BN175" i="23" s="1"/>
  <c r="BN146" i="23"/>
  <c r="BN176" i="23" s="1"/>
  <c r="BN143" i="23"/>
  <c r="BV146" i="23"/>
  <c r="BV176" i="23" s="1"/>
  <c r="BV150" i="23"/>
  <c r="BV180" i="23" s="1"/>
  <c r="BV148" i="23"/>
  <c r="BV178" i="23" s="1"/>
  <c r="BV147" i="23"/>
  <c r="BV177" i="23" s="1"/>
  <c r="BV144" i="23"/>
  <c r="BV174" i="23" s="1"/>
  <c r="BV151" i="23"/>
  <c r="BV181" i="23" s="1"/>
  <c r="BV149" i="23"/>
  <c r="BV179" i="23" s="1"/>
  <c r="CD143" i="23"/>
  <c r="CH143" i="23"/>
  <c r="CL143" i="23"/>
  <c r="CP145" i="23"/>
  <c r="CP175" i="23" s="1"/>
  <c r="CP146" i="23"/>
  <c r="CP176" i="23" s="1"/>
  <c r="CP147" i="23"/>
  <c r="CP177" i="23" s="1"/>
  <c r="CP143" i="23"/>
  <c r="CP144" i="23"/>
  <c r="CP174" i="23" s="1"/>
  <c r="CT145" i="23"/>
  <c r="CT175" i="23" s="1"/>
  <c r="CT146" i="23"/>
  <c r="CT176" i="23" s="1"/>
  <c r="CT143" i="23"/>
  <c r="CT144" i="23"/>
  <c r="CT174" i="23" s="1"/>
  <c r="CT147" i="23"/>
  <c r="CT177" i="23" s="1"/>
  <c r="CX143" i="23"/>
  <c r="DB143" i="23"/>
  <c r="DF143" i="23"/>
  <c r="DF144" i="23"/>
  <c r="DF174" i="23" s="1"/>
  <c r="DJ143" i="23"/>
  <c r="DJ144" i="23"/>
  <c r="DJ174" i="23" s="1"/>
  <c r="DN143" i="23"/>
  <c r="DZ143" i="23"/>
  <c r="BO112" i="23"/>
  <c r="DO112" i="23"/>
  <c r="CV118" i="23"/>
  <c r="Z122" i="23"/>
  <c r="DV122" i="23"/>
  <c r="BD126" i="23"/>
  <c r="EB126" i="23" s="1"/>
  <c r="N144" i="23"/>
  <c r="N174" i="23" s="1"/>
  <c r="AD144" i="23"/>
  <c r="AD174" i="23" s="1"/>
  <c r="AT144" i="23"/>
  <c r="AT174" i="23" s="1"/>
  <c r="BJ144" i="23"/>
  <c r="BJ174" i="23" s="1"/>
  <c r="C143" i="23"/>
  <c r="G147" i="23"/>
  <c r="G177" i="23" s="1"/>
  <c r="G143" i="23"/>
  <c r="G144" i="23"/>
  <c r="G174" i="23" s="1"/>
  <c r="G146" i="23"/>
  <c r="G176" i="23" s="1"/>
  <c r="K143" i="23"/>
  <c r="K145" i="23" s="1"/>
  <c r="K144" i="23"/>
  <c r="K174" i="23" s="1"/>
  <c r="O143" i="23"/>
  <c r="O144" i="23"/>
  <c r="O174" i="23" s="1"/>
  <c r="S147" i="23"/>
  <c r="S177" i="23" s="1"/>
  <c r="S146" i="23"/>
  <c r="S176" i="23" s="1"/>
  <c r="S143" i="23"/>
  <c r="S144" i="23"/>
  <c r="S174" i="23" s="1"/>
  <c r="W143" i="23"/>
  <c r="W144" i="23"/>
  <c r="W174" i="23" s="1"/>
  <c r="AA143" i="23"/>
  <c r="AA144" i="23"/>
  <c r="AA174" i="23" s="1"/>
  <c r="AE147" i="23"/>
  <c r="AE177" i="23" s="1"/>
  <c r="AE146" i="23"/>
  <c r="AE176" i="23" s="1"/>
  <c r="AE143" i="23"/>
  <c r="AE144" i="23"/>
  <c r="AE174" i="23" s="1"/>
  <c r="AI143" i="23"/>
  <c r="AI144" i="23"/>
  <c r="AI174" i="23" s="1"/>
  <c r="AM143" i="23"/>
  <c r="AM148" i="23"/>
  <c r="AM178" i="23" s="1"/>
  <c r="AM144" i="23"/>
  <c r="AM174" i="23" s="1"/>
  <c r="AQ143" i="23"/>
  <c r="AQ144" i="23"/>
  <c r="AQ174" i="23" s="1"/>
  <c r="AU143" i="23"/>
  <c r="AY143" i="23"/>
  <c r="BC143" i="23"/>
  <c r="BC144" i="23"/>
  <c r="BC174" i="23" s="1"/>
  <c r="BG147" i="23"/>
  <c r="BG177" i="23" s="1"/>
  <c r="BG146" i="23"/>
  <c r="BG176" i="23" s="1"/>
  <c r="BG148" i="23"/>
  <c r="BG178" i="23" s="1"/>
  <c r="BG143" i="23"/>
  <c r="BG144" i="23"/>
  <c r="BG174" i="23" s="1"/>
  <c r="BK143" i="23"/>
  <c r="BO147" i="23"/>
  <c r="BO177" i="23" s="1"/>
  <c r="BO146" i="23"/>
  <c r="BO176" i="23" s="1"/>
  <c r="BO143" i="23"/>
  <c r="BO144" i="23"/>
  <c r="BO174" i="23" s="1"/>
  <c r="BS147" i="23"/>
  <c r="BS177" i="23" s="1"/>
  <c r="BS146" i="23"/>
  <c r="BS176" i="23" s="1"/>
  <c r="BS145" i="23"/>
  <c r="BS175" i="23" s="1"/>
  <c r="BS143" i="23"/>
  <c r="BW143" i="23"/>
  <c r="CE146" i="23"/>
  <c r="CE176" i="23" s="1"/>
  <c r="CE147" i="23"/>
  <c r="CE177" i="23" s="1"/>
  <c r="CE144" i="23"/>
  <c r="CE174" i="23" s="1"/>
  <c r="CE145" i="23"/>
  <c r="CE175" i="23" s="1"/>
  <c r="CM146" i="23"/>
  <c r="CM176" i="23" s="1"/>
  <c r="CM152" i="23"/>
  <c r="CM182" i="23" s="1"/>
  <c r="CM150" i="23"/>
  <c r="CM180" i="23" s="1"/>
  <c r="CM148" i="23"/>
  <c r="CM178" i="23" s="1"/>
  <c r="CM147" i="23"/>
  <c r="CM177" i="23" s="1"/>
  <c r="CM145" i="23"/>
  <c r="CM175" i="23" s="1"/>
  <c r="CM144" i="23"/>
  <c r="CM174" i="23" s="1"/>
  <c r="CM151" i="23"/>
  <c r="CM181" i="23" s="1"/>
  <c r="CM149" i="23"/>
  <c r="CM179" i="23" s="1"/>
  <c r="CQ146" i="23"/>
  <c r="CQ176" i="23" s="1"/>
  <c r="CQ147" i="23"/>
  <c r="CQ177" i="23" s="1"/>
  <c r="CQ144" i="23"/>
  <c r="CQ174" i="23" s="1"/>
  <c r="CQ145" i="23"/>
  <c r="CQ175" i="23" s="1"/>
  <c r="CU144" i="23"/>
  <c r="CU174" i="23" s="1"/>
  <c r="CY144" i="23"/>
  <c r="CY174" i="23" s="1"/>
  <c r="DK144" i="23"/>
  <c r="DK174" i="23" s="1"/>
  <c r="DO144" i="23"/>
  <c r="DO174" i="23" s="1"/>
  <c r="DW143" i="23"/>
  <c r="DE118" i="23"/>
  <c r="AT122" i="23"/>
  <c r="DE126" i="23"/>
  <c r="CI143" i="23"/>
  <c r="CY143" i="23"/>
  <c r="DO143" i="23"/>
  <c r="B144" i="23"/>
  <c r="R144" i="23"/>
  <c r="R174" i="23" s="1"/>
  <c r="AH144" i="23"/>
  <c r="AH174" i="23" s="1"/>
  <c r="AX144" i="23"/>
  <c r="AX174" i="23" s="1"/>
  <c r="BN144" i="23"/>
  <c r="BN174" i="23" s="1"/>
  <c r="AE145" i="23"/>
  <c r="AE175" i="23" s="1"/>
  <c r="D143" i="23"/>
  <c r="H143" i="23"/>
  <c r="L147" i="23"/>
  <c r="L177" i="23" s="1"/>
  <c r="L146" i="23"/>
  <c r="L176" i="23" s="1"/>
  <c r="L143" i="23"/>
  <c r="L144" i="23"/>
  <c r="L174" i="23" s="1"/>
  <c r="L145" i="23"/>
  <c r="L175" i="23" s="1"/>
  <c r="P147" i="23"/>
  <c r="P177" i="23" s="1"/>
  <c r="P146" i="23"/>
  <c r="P176" i="23" s="1"/>
  <c r="P143" i="23"/>
  <c r="P144" i="23"/>
  <c r="P174" i="23" s="1"/>
  <c r="P145" i="23"/>
  <c r="P175" i="23" s="1"/>
  <c r="T143" i="23"/>
  <c r="X151" i="23"/>
  <c r="X181" i="23" s="1"/>
  <c r="X149" i="23"/>
  <c r="X179" i="23" s="1"/>
  <c r="X147" i="23"/>
  <c r="X177" i="23" s="1"/>
  <c r="X152" i="23"/>
  <c r="X182" i="23" s="1"/>
  <c r="X150" i="23"/>
  <c r="X180" i="23" s="1"/>
  <c r="X148" i="23"/>
  <c r="X178" i="23" s="1"/>
  <c r="X146" i="23"/>
  <c r="X176" i="23" s="1"/>
  <c r="X143" i="23"/>
  <c r="X144" i="23"/>
  <c r="X174" i="23" s="1"/>
  <c r="X145" i="23"/>
  <c r="X175" i="23" s="1"/>
  <c r="AB147" i="23"/>
  <c r="AB177" i="23" s="1"/>
  <c r="AB146" i="23"/>
  <c r="AB176" i="23" s="1"/>
  <c r="AB143" i="23"/>
  <c r="AB144" i="23"/>
  <c r="AB174" i="23" s="1"/>
  <c r="AB145" i="23"/>
  <c r="AB175" i="23" s="1"/>
  <c r="AF143" i="23"/>
  <c r="AF144" i="23"/>
  <c r="AF174" i="23" s="1"/>
  <c r="AF145" i="23"/>
  <c r="AF175" i="23" s="1"/>
  <c r="AJ147" i="23"/>
  <c r="AJ177" i="23" s="1"/>
  <c r="AJ146" i="23"/>
  <c r="AJ176" i="23" s="1"/>
  <c r="AJ143" i="23"/>
  <c r="AJ144" i="23"/>
  <c r="AJ174" i="23" s="1"/>
  <c r="AJ145" i="23"/>
  <c r="AJ175" i="23" s="1"/>
  <c r="AN143" i="23"/>
  <c r="AN144" i="23"/>
  <c r="AN174" i="23" s="1"/>
  <c r="AN145" i="23"/>
  <c r="AN175" i="23" s="1"/>
  <c r="AR146" i="23"/>
  <c r="AR176" i="23" s="1"/>
  <c r="AR147" i="23"/>
  <c r="AR177" i="23" s="1"/>
  <c r="AR143" i="23"/>
  <c r="AR144" i="23"/>
  <c r="AR174" i="23" s="1"/>
  <c r="AR145" i="23"/>
  <c r="AR175" i="23" s="1"/>
  <c r="AV146" i="23"/>
  <c r="AV176" i="23" s="1"/>
  <c r="AV148" i="23"/>
  <c r="AV178" i="23" s="1"/>
  <c r="AV143" i="23"/>
  <c r="AV144" i="23"/>
  <c r="AV174" i="23" s="1"/>
  <c r="AV145" i="23"/>
  <c r="AV175" i="23" s="1"/>
  <c r="AV147" i="23"/>
  <c r="AV177" i="23" s="1"/>
  <c r="AZ143" i="23"/>
  <c r="AZ144" i="23"/>
  <c r="AZ174" i="23" s="1"/>
  <c r="BD146" i="23"/>
  <c r="BD176" i="23" s="1"/>
  <c r="BD143" i="23"/>
  <c r="BD147" i="23"/>
  <c r="BD177" i="23" s="1"/>
  <c r="BD144" i="23"/>
  <c r="BD174" i="23" s="1"/>
  <c r="BD145" i="23"/>
  <c r="BD175" i="23" s="1"/>
  <c r="BH151" i="23"/>
  <c r="BH181" i="23" s="1"/>
  <c r="BH149" i="23"/>
  <c r="BH179" i="23" s="1"/>
  <c r="BH146" i="23"/>
  <c r="BH176" i="23" s="1"/>
  <c r="BH152" i="23"/>
  <c r="BH182" i="23" s="1"/>
  <c r="BH150" i="23"/>
  <c r="BH180" i="23" s="1"/>
  <c r="BH148" i="23"/>
  <c r="BH178" i="23" s="1"/>
  <c r="BH147" i="23"/>
  <c r="BH177" i="23" s="1"/>
  <c r="BH143" i="23"/>
  <c r="BH144" i="23"/>
  <c r="BH174" i="23" s="1"/>
  <c r="BH145" i="23"/>
  <c r="BH175" i="23" s="1"/>
  <c r="BL146" i="23"/>
  <c r="BL176" i="23" s="1"/>
  <c r="BL143" i="23"/>
  <c r="BL144" i="23"/>
  <c r="BL174" i="23" s="1"/>
  <c r="BL145" i="23"/>
  <c r="BL175" i="23" s="1"/>
  <c r="BL147" i="23"/>
  <c r="BL177" i="23" s="1"/>
  <c r="BP145" i="23"/>
  <c r="BP175" i="23" s="1"/>
  <c r="BP146" i="23"/>
  <c r="BP176" i="23" s="1"/>
  <c r="BP143" i="23"/>
  <c r="BP144" i="23"/>
  <c r="BP174" i="23" s="1"/>
  <c r="BP147" i="23"/>
  <c r="BP177" i="23" s="1"/>
  <c r="BT143" i="23"/>
  <c r="BT144" i="23"/>
  <c r="BT174" i="23" s="1"/>
  <c r="BX147" i="23"/>
  <c r="BX177" i="23" s="1"/>
  <c r="BX146" i="23"/>
  <c r="BX176" i="23" s="1"/>
  <c r="BX145" i="23"/>
  <c r="BX175" i="23" s="1"/>
  <c r="BX143" i="23"/>
  <c r="BX144" i="23"/>
  <c r="BX174" i="23" s="1"/>
  <c r="CB143" i="23"/>
  <c r="CF143" i="23"/>
  <c r="CJ143" i="23"/>
  <c r="CN147" i="23"/>
  <c r="CN177" i="23" s="1"/>
  <c r="CN143" i="23"/>
  <c r="CN146" i="23"/>
  <c r="CN176" i="23" s="1"/>
  <c r="CR147" i="23"/>
  <c r="CR177" i="23" s="1"/>
  <c r="CR145" i="23"/>
  <c r="CR175" i="23" s="1"/>
  <c r="CR146" i="23"/>
  <c r="CR176" i="23" s="1"/>
  <c r="CR143" i="23"/>
  <c r="CV143" i="23"/>
  <c r="CZ147" i="23"/>
  <c r="CZ177" i="23" s="1"/>
  <c r="CZ146" i="23"/>
  <c r="CZ176" i="23" s="1"/>
  <c r="CZ145" i="23"/>
  <c r="CZ175" i="23" s="1"/>
  <c r="CZ143" i="23"/>
  <c r="CZ148" i="23" s="1"/>
  <c r="CZ178" i="23" s="1"/>
  <c r="DD143" i="23"/>
  <c r="DH143" i="23"/>
  <c r="DL143" i="23"/>
  <c r="DL144" i="23" s="1"/>
  <c r="DP147" i="23"/>
  <c r="DP177" i="23" s="1"/>
  <c r="DP145" i="23"/>
  <c r="DP175" i="23" s="1"/>
  <c r="DP146" i="23"/>
  <c r="DP176" i="23" s="1"/>
  <c r="DP143" i="23"/>
  <c r="DT143" i="23"/>
  <c r="DT144" i="23"/>
  <c r="DT174" i="23" s="1"/>
  <c r="DX143" i="23"/>
  <c r="DX144" i="23"/>
  <c r="DX174" i="23" s="1"/>
  <c r="EB101" i="23"/>
  <c r="I112" i="23"/>
  <c r="AS112" i="23"/>
  <c r="BA112" i="23"/>
  <c r="BY112" i="23"/>
  <c r="BA118" i="23"/>
  <c r="DO118" i="23"/>
  <c r="EB118" i="23" s="1"/>
  <c r="EB127" i="23"/>
  <c r="BJ154" i="23"/>
  <c r="BJ184" i="23" s="1"/>
  <c r="BJ153" i="23"/>
  <c r="BJ183" i="23" s="1"/>
  <c r="BJ155" i="23"/>
  <c r="BJ185" i="23" s="1"/>
  <c r="BV154" i="23"/>
  <c r="BV184" i="23" s="1"/>
  <c r="BV153" i="23"/>
  <c r="BV183" i="23" s="1"/>
  <c r="BV155" i="23"/>
  <c r="BV185" i="23" s="1"/>
  <c r="BV143" i="23"/>
  <c r="CM143" i="23"/>
  <c r="DC143" i="23"/>
  <c r="DV143" i="23"/>
  <c r="F144" i="23"/>
  <c r="F174" i="23" s="1"/>
  <c r="V144" i="23"/>
  <c r="V174" i="23" s="1"/>
  <c r="AL144" i="23"/>
  <c r="AL174" i="23" s="1"/>
  <c r="BB144" i="23"/>
  <c r="BB174" i="23" s="1"/>
  <c r="BS144" i="23"/>
  <c r="BS174" i="23" s="1"/>
  <c r="CZ144" i="23"/>
  <c r="CZ174" i="23" s="1"/>
  <c r="DP144" i="23"/>
  <c r="DP174" i="23" s="1"/>
  <c r="S145" i="23"/>
  <c r="S175" i="23" s="1"/>
  <c r="AI145" i="23"/>
  <c r="AI175" i="23" s="1"/>
  <c r="BO145" i="23"/>
  <c r="BO175" i="23" s="1"/>
  <c r="CN145" i="23"/>
  <c r="CN175" i="23" s="1"/>
  <c r="W122" i="23"/>
  <c r="EB122" i="23" s="1"/>
  <c r="DO122" i="23"/>
  <c r="BZ143" i="23"/>
  <c r="CQ143" i="23"/>
  <c r="DG143" i="23"/>
  <c r="EA143" i="23"/>
  <c r="J144" i="23"/>
  <c r="J174" i="23" s="1"/>
  <c r="Z144" i="23"/>
  <c r="Z174" i="23" s="1"/>
  <c r="AP144" i="23"/>
  <c r="AP174" i="23" s="1"/>
  <c r="BF144" i="23"/>
  <c r="BF174" i="23" s="1"/>
  <c r="BW144" i="23"/>
  <c r="BW174" i="23" s="1"/>
  <c r="CN144" i="23"/>
  <c r="CN174" i="23" s="1"/>
  <c r="DD144" i="23"/>
  <c r="DD174" i="23" s="1"/>
  <c r="DW144" i="23"/>
  <c r="DW174" i="23" s="1"/>
  <c r="G145" i="23"/>
  <c r="G175" i="23" s="1"/>
  <c r="W145" i="23"/>
  <c r="W175" i="23" s="1"/>
  <c r="AM145" i="23"/>
  <c r="AM175" i="23" s="1"/>
  <c r="BC145" i="23"/>
  <c r="BC175" i="23" s="1"/>
  <c r="BV145" i="23"/>
  <c r="BV175" i="23" s="1"/>
  <c r="CM154" i="23"/>
  <c r="CM184" i="23" s="1"/>
  <c r="CM153" i="23"/>
  <c r="CM183" i="23" s="1"/>
  <c r="CM155" i="23"/>
  <c r="CM185" i="23" s="1"/>
  <c r="X155" i="23"/>
  <c r="X185" i="23" s="1"/>
  <c r="X153" i="23"/>
  <c r="X183" i="23" s="1"/>
  <c r="X154" i="23"/>
  <c r="X184" i="23" s="1"/>
  <c r="BH155" i="23"/>
  <c r="BH185" i="23" s="1"/>
  <c r="BH153" i="23"/>
  <c r="BH183" i="23" s="1"/>
  <c r="BH154" i="23"/>
  <c r="BH184" i="23" s="1"/>
  <c r="Y154" i="23"/>
  <c r="Y184" i="23" s="1"/>
  <c r="Y153" i="23"/>
  <c r="Y183" i="23" s="1"/>
  <c r="Y155" i="23"/>
  <c r="Y185" i="23" s="1"/>
  <c r="AG154" i="23"/>
  <c r="AG184" i="23" s="1"/>
  <c r="AG153" i="23"/>
  <c r="AG183" i="23" s="1"/>
  <c r="AG155" i="23"/>
  <c r="AG185" i="23" s="1"/>
  <c r="BI154" i="23"/>
  <c r="BI184" i="23" s="1"/>
  <c r="BI153" i="23"/>
  <c r="BI183" i="23" s="1"/>
  <c r="CW155" i="23"/>
  <c r="CW185" i="23" s="1"/>
  <c r="CW153" i="23"/>
  <c r="CW183" i="23" s="1"/>
  <c r="DI155" i="23"/>
  <c r="DI185" i="23" s="1"/>
  <c r="DI153" i="23"/>
  <c r="DI183" i="23" s="1"/>
  <c r="DI154" i="23"/>
  <c r="DI184" i="23" s="1"/>
  <c r="C198" i="23"/>
  <c r="C189" i="23"/>
  <c r="G198" i="23"/>
  <c r="G189" i="23"/>
  <c r="K198" i="23"/>
  <c r="K189" i="23"/>
  <c r="O198" i="23"/>
  <c r="O189" i="23"/>
  <c r="S198" i="23"/>
  <c r="S189" i="23"/>
  <c r="W198" i="23"/>
  <c r="W189" i="23"/>
  <c r="AA198" i="23"/>
  <c r="AA189" i="23"/>
  <c r="AE198" i="23"/>
  <c r="AE189" i="23"/>
  <c r="AI198" i="23"/>
  <c r="AI189" i="23"/>
  <c r="AI191" i="23" s="1"/>
  <c r="AM198" i="23"/>
  <c r="AM189" i="23"/>
  <c r="AM191" i="23" s="1"/>
  <c r="AQ198" i="23"/>
  <c r="AQ189" i="23"/>
  <c r="AU198" i="23"/>
  <c r="AU189" i="23"/>
  <c r="AY198" i="23"/>
  <c r="AY189" i="23"/>
  <c r="BC198" i="23"/>
  <c r="BC189" i="23"/>
  <c r="BG198" i="23"/>
  <c r="BG189" i="23"/>
  <c r="BK198" i="23"/>
  <c r="BK189" i="23"/>
  <c r="BO198" i="23"/>
  <c r="BO189" i="23"/>
  <c r="BS198" i="23"/>
  <c r="BS189" i="23"/>
  <c r="BW198" i="23"/>
  <c r="BW189" i="23"/>
  <c r="CA198" i="23"/>
  <c r="CA189" i="23"/>
  <c r="CE198" i="23"/>
  <c r="CE189" i="23"/>
  <c r="CI198" i="23"/>
  <c r="CI189" i="23"/>
  <c r="CM198" i="23"/>
  <c r="CM189" i="23"/>
  <c r="CM191" i="23" s="1"/>
  <c r="CQ198" i="23"/>
  <c r="CQ189" i="23"/>
  <c r="CU198" i="23"/>
  <c r="CU189" i="23"/>
  <c r="CY198" i="23"/>
  <c r="CY189" i="23"/>
  <c r="DC198" i="23"/>
  <c r="DC189" i="23"/>
  <c r="DG198" i="23"/>
  <c r="DG189" i="23"/>
  <c r="DK198" i="23"/>
  <c r="DK189" i="23"/>
  <c r="DO198" i="23"/>
  <c r="DO189" i="23"/>
  <c r="DS198" i="23"/>
  <c r="DS189" i="23"/>
  <c r="DW198" i="23"/>
  <c r="DW189" i="23"/>
  <c r="EA189" i="23"/>
  <c r="EA198" i="23"/>
  <c r="D198" i="23"/>
  <c r="D189" i="23"/>
  <c r="H198" i="23"/>
  <c r="H189" i="23"/>
  <c r="L198" i="23"/>
  <c r="L189" i="23"/>
  <c r="P198" i="23"/>
  <c r="P189" i="23"/>
  <c r="T198" i="23"/>
  <c r="T189" i="23"/>
  <c r="X198" i="23"/>
  <c r="X189" i="23"/>
  <c r="AB198" i="23"/>
  <c r="AB189" i="23"/>
  <c r="AF198" i="23"/>
  <c r="AF189" i="23"/>
  <c r="AJ198" i="23"/>
  <c r="AJ189" i="23"/>
  <c r="AJ191" i="23" s="1"/>
  <c r="AN198" i="23"/>
  <c r="AN189" i="23"/>
  <c r="AR198" i="23"/>
  <c r="AR189" i="23"/>
  <c r="AV198" i="23"/>
  <c r="AV189" i="23"/>
  <c r="AZ198" i="23"/>
  <c r="AZ189" i="23"/>
  <c r="BD198" i="23"/>
  <c r="BD189" i="23"/>
  <c r="BH198" i="23"/>
  <c r="BH189" i="23"/>
  <c r="BL198" i="23"/>
  <c r="BL189" i="23"/>
  <c r="BP198" i="23"/>
  <c r="BP189" i="23"/>
  <c r="BT198" i="23"/>
  <c r="BT189" i="23"/>
  <c r="BX198" i="23"/>
  <c r="BX189" i="23"/>
  <c r="CB198" i="23"/>
  <c r="CB189" i="23"/>
  <c r="CF198" i="23"/>
  <c r="CF189" i="23"/>
  <c r="CJ198" i="23"/>
  <c r="CJ189" i="23"/>
  <c r="CN198" i="23"/>
  <c r="CN189" i="23"/>
  <c r="CN191" i="23" s="1"/>
  <c r="CV198" i="23"/>
  <c r="CV189" i="23"/>
  <c r="CZ198" i="23"/>
  <c r="CZ189" i="23"/>
  <c r="DD198" i="23"/>
  <c r="DD189" i="23"/>
  <c r="DH198" i="23"/>
  <c r="DH189" i="23"/>
  <c r="DL198" i="23"/>
  <c r="DL189" i="23"/>
  <c r="DP198" i="23"/>
  <c r="DP189" i="23"/>
  <c r="DT198" i="23"/>
  <c r="DT189" i="23"/>
  <c r="EB157" i="23"/>
  <c r="DX189" i="23"/>
  <c r="E198" i="23"/>
  <c r="E189" i="23"/>
  <c r="I198" i="23"/>
  <c r="I189" i="23"/>
  <c r="M198" i="23"/>
  <c r="M189" i="23"/>
  <c r="Q198" i="23"/>
  <c r="Q189" i="23"/>
  <c r="U198" i="23"/>
  <c r="U189" i="23"/>
  <c r="Y198" i="23"/>
  <c r="Y189" i="23"/>
  <c r="AC198" i="23"/>
  <c r="AC189" i="23"/>
  <c r="AG198" i="23"/>
  <c r="AG189" i="23"/>
  <c r="AK198" i="23"/>
  <c r="AK189" i="23"/>
  <c r="AK191" i="23" s="1"/>
  <c r="AO198" i="23"/>
  <c r="AO189" i="23"/>
  <c r="AS198" i="23"/>
  <c r="AS189" i="23"/>
  <c r="AW198" i="23"/>
  <c r="AW189" i="23"/>
  <c r="BA198" i="23"/>
  <c r="BA189" i="23"/>
  <c r="BE198" i="23"/>
  <c r="BE189" i="23"/>
  <c r="BI198" i="23"/>
  <c r="BI189" i="23"/>
  <c r="BM198" i="23"/>
  <c r="BM189" i="23"/>
  <c r="BQ198" i="23"/>
  <c r="BQ189" i="23"/>
  <c r="BU198" i="23"/>
  <c r="BU189" i="23"/>
  <c r="BY198" i="23"/>
  <c r="BY189" i="23"/>
  <c r="CC198" i="23"/>
  <c r="CC189" i="23"/>
  <c r="CG198" i="23"/>
  <c r="CG189" i="23"/>
  <c r="CK198" i="23"/>
  <c r="CK189" i="23"/>
  <c r="CO198" i="23"/>
  <c r="CO189" i="23"/>
  <c r="CS198" i="23"/>
  <c r="CS189" i="23"/>
  <c r="CW198" i="23"/>
  <c r="CW189" i="23"/>
  <c r="DA198" i="23"/>
  <c r="DA189" i="23"/>
  <c r="DE198" i="23"/>
  <c r="DE189" i="23"/>
  <c r="DI198" i="23"/>
  <c r="DI189" i="23"/>
  <c r="DM198" i="23"/>
  <c r="DM189" i="23"/>
  <c r="DQ198" i="23"/>
  <c r="DQ189" i="23"/>
  <c r="DU198" i="23"/>
  <c r="DU189" i="23"/>
  <c r="AH198" i="23"/>
  <c r="B189" i="23"/>
  <c r="B198" i="23"/>
  <c r="F189" i="23"/>
  <c r="F198" i="23"/>
  <c r="J189" i="23"/>
  <c r="J198" i="23"/>
  <c r="N189" i="23"/>
  <c r="N198" i="23"/>
  <c r="R189" i="23"/>
  <c r="R198" i="23"/>
  <c r="V189" i="23"/>
  <c r="V198" i="23"/>
  <c r="Z189" i="23"/>
  <c r="Z198" i="23"/>
  <c r="AD189" i="23"/>
  <c r="AD198" i="23"/>
  <c r="AL189" i="23"/>
  <c r="AL191" i="23" s="1"/>
  <c r="AL198" i="23"/>
  <c r="AP189" i="23"/>
  <c r="AP198" i="23"/>
  <c r="AT189" i="23"/>
  <c r="AT198" i="23"/>
  <c r="AX189" i="23"/>
  <c r="AX198" i="23"/>
  <c r="BB189" i="23"/>
  <c r="BB198" i="23"/>
  <c r="BF189" i="23"/>
  <c r="BF198" i="23"/>
  <c r="BJ189" i="23"/>
  <c r="BJ198" i="23"/>
  <c r="BN189" i="23"/>
  <c r="BN198" i="23"/>
  <c r="BR189" i="23"/>
  <c r="BR198" i="23"/>
  <c r="BV189" i="23"/>
  <c r="BV198" i="23"/>
  <c r="BZ189" i="23"/>
  <c r="BZ198" i="23"/>
  <c r="CD189" i="23"/>
  <c r="CD198" i="23"/>
  <c r="CH189" i="23"/>
  <c r="CH198" i="23"/>
  <c r="CL189" i="23"/>
  <c r="CL191" i="23" s="1"/>
  <c r="CL198" i="23"/>
  <c r="CP189" i="23"/>
  <c r="CP198" i="23"/>
  <c r="CT189" i="23"/>
  <c r="CT198" i="23"/>
  <c r="CX189" i="23"/>
  <c r="CX198" i="23"/>
  <c r="DB189" i="23"/>
  <c r="DB198" i="23"/>
  <c r="DF189" i="23"/>
  <c r="DF198" i="23"/>
  <c r="DJ189" i="23"/>
  <c r="DJ198" i="23"/>
  <c r="DN189" i="23"/>
  <c r="DN198" i="23"/>
  <c r="DV189" i="23"/>
  <c r="DV198" i="23"/>
  <c r="DZ198" i="23"/>
  <c r="DZ189" i="23"/>
  <c r="DR198" i="23"/>
  <c r="EB192" i="23"/>
  <c r="EB201" i="23"/>
  <c r="EB191" i="23"/>
  <c r="CK175" i="23" l="1"/>
  <c r="CK146" i="23"/>
  <c r="CK176" i="23" s="1"/>
  <c r="DL174" i="23"/>
  <c r="K175" i="23"/>
  <c r="K146" i="23"/>
  <c r="K176" i="23" s="1"/>
  <c r="EB99" i="23"/>
  <c r="BV173" i="23"/>
  <c r="BV172" i="23" s="1"/>
  <c r="BV142" i="23"/>
  <c r="DX145" i="23"/>
  <c r="DX175" i="23" s="1"/>
  <c r="DP148" i="23"/>
  <c r="DP150" i="23" s="1"/>
  <c r="DH173" i="23"/>
  <c r="DD173" i="23"/>
  <c r="CB173" i="23"/>
  <c r="AZ145" i="23"/>
  <c r="AZ175" i="23" s="1"/>
  <c r="AR148" i="23"/>
  <c r="AR178" i="23" s="1"/>
  <c r="AJ148" i="23"/>
  <c r="AJ178" i="23" s="1"/>
  <c r="AF173" i="23"/>
  <c r="AB148" i="23"/>
  <c r="AB178" i="23" s="1"/>
  <c r="AB149" i="23"/>
  <c r="AB179" i="23" s="1"/>
  <c r="X173" i="23"/>
  <c r="X172" i="23" s="1"/>
  <c r="X142" i="23"/>
  <c r="P173" i="23"/>
  <c r="L148" i="23"/>
  <c r="L178" i="23" s="1"/>
  <c r="L149" i="23"/>
  <c r="L179" i="23" s="1"/>
  <c r="H173" i="23"/>
  <c r="CY173" i="23"/>
  <c r="EA144" i="23"/>
  <c r="EA174" i="23" s="1"/>
  <c r="DW145" i="23"/>
  <c r="DW175" i="23" s="1"/>
  <c r="DG144" i="23"/>
  <c r="DG174" i="23" s="1"/>
  <c r="DC144" i="23"/>
  <c r="DC174" i="23" s="1"/>
  <c r="BW173" i="23"/>
  <c r="BS173" i="23"/>
  <c r="BK173" i="23"/>
  <c r="AU173" i="23"/>
  <c r="W146" i="23"/>
  <c r="W176" i="23" s="1"/>
  <c r="DJ173" i="23"/>
  <c r="DB173" i="23"/>
  <c r="CT173" i="23"/>
  <c r="CL173" i="23"/>
  <c r="CD173" i="23"/>
  <c r="BF173" i="23"/>
  <c r="BB173" i="23"/>
  <c r="AT148" i="23"/>
  <c r="AT178" i="23" s="1"/>
  <c r="AP173" i="23"/>
  <c r="AL173" i="23"/>
  <c r="AH145" i="23"/>
  <c r="AH175" i="23" s="1"/>
  <c r="AD173" i="23"/>
  <c r="R145" i="23"/>
  <c r="R175" i="23" s="1"/>
  <c r="N173" i="23"/>
  <c r="B145" i="23"/>
  <c r="B146" i="23" s="1"/>
  <c r="CE173" i="23"/>
  <c r="CF144" i="23"/>
  <c r="AT124" i="23"/>
  <c r="DU173" i="23"/>
  <c r="CS173" i="23"/>
  <c r="BE173" i="23"/>
  <c r="AW173" i="23"/>
  <c r="AO173" i="23"/>
  <c r="AO144" i="23"/>
  <c r="AO174" i="23" s="1"/>
  <c r="AC173" i="23"/>
  <c r="U148" i="23"/>
  <c r="U178" i="23" s="1"/>
  <c r="E148" i="23"/>
  <c r="E178" i="23" s="1"/>
  <c r="DO120" i="23"/>
  <c r="DO124" i="23" s="1"/>
  <c r="W124" i="23"/>
  <c r="B117" i="23"/>
  <c r="EB92" i="23"/>
  <c r="BZ173" i="23"/>
  <c r="EB189" i="23"/>
  <c r="EA173" i="23"/>
  <c r="DV173" i="23"/>
  <c r="DT145" i="23"/>
  <c r="DP149" i="23"/>
  <c r="DP179" i="23" s="1"/>
  <c r="DL145" i="23"/>
  <c r="DL175" i="23" s="1"/>
  <c r="DD145" i="23"/>
  <c r="DD175" i="23" s="1"/>
  <c r="CV173" i="23"/>
  <c r="CR173" i="23"/>
  <c r="CF145" i="23"/>
  <c r="CF175" i="23" s="1"/>
  <c r="BX173" i="23"/>
  <c r="BL173" i="23"/>
  <c r="BD173" i="23"/>
  <c r="AV173" i="23"/>
  <c r="AV172" i="23" s="1"/>
  <c r="AV142" i="23"/>
  <c r="AN173" i="23"/>
  <c r="AN146" i="23"/>
  <c r="AN176" i="23" s="1"/>
  <c r="AF146" i="23"/>
  <c r="AF176" i="23" s="1"/>
  <c r="AF147" i="23"/>
  <c r="AF177" i="23" s="1"/>
  <c r="AB150" i="23"/>
  <c r="AB180" i="23" s="1"/>
  <c r="T144" i="23"/>
  <c r="T174" i="23" s="1"/>
  <c r="L150" i="23"/>
  <c r="L180" i="23" s="1"/>
  <c r="D144" i="23"/>
  <c r="D174" i="23" s="1"/>
  <c r="O145" i="23"/>
  <c r="O175" i="23" s="1"/>
  <c r="CI173" i="23"/>
  <c r="EA145" i="23"/>
  <c r="EA175" i="23" s="1"/>
  <c r="DK145" i="23"/>
  <c r="DG145" i="23"/>
  <c r="DG175" i="23" s="1"/>
  <c r="DG147" i="23"/>
  <c r="DG177" i="23" s="1"/>
  <c r="DG146" i="23"/>
  <c r="DG176" i="23" s="1"/>
  <c r="DC145" i="23"/>
  <c r="DC175" i="23" s="1"/>
  <c r="CY145" i="23"/>
  <c r="CY175" i="23" s="1"/>
  <c r="CU145" i="23"/>
  <c r="BW145" i="23"/>
  <c r="BW175" i="23" s="1"/>
  <c r="BO148" i="23"/>
  <c r="BO178" i="23" s="1"/>
  <c r="BG173" i="23"/>
  <c r="BG172" i="23" s="1"/>
  <c r="BG142" i="23"/>
  <c r="BC173" i="23"/>
  <c r="AY144" i="23"/>
  <c r="AQ173" i="23"/>
  <c r="AM173" i="23"/>
  <c r="AM172" i="23" s="1"/>
  <c r="AM142" i="23"/>
  <c r="AI173" i="23"/>
  <c r="AE148" i="23"/>
  <c r="AE178" i="23" s="1"/>
  <c r="AA173" i="23"/>
  <c r="W173" i="23"/>
  <c r="S148" i="23"/>
  <c r="S178" i="23" s="1"/>
  <c r="S173" i="23"/>
  <c r="S172" i="23" s="1"/>
  <c r="K173" i="23"/>
  <c r="K147" i="23"/>
  <c r="K177" i="23" s="1"/>
  <c r="G173" i="23"/>
  <c r="C144" i="23"/>
  <c r="DZ144" i="23"/>
  <c r="DZ174" i="23" s="1"/>
  <c r="DN144" i="23"/>
  <c r="DJ145" i="23"/>
  <c r="DJ175" i="23" s="1"/>
  <c r="DF173" i="23"/>
  <c r="CX144" i="23"/>
  <c r="CT148" i="23"/>
  <c r="CT178" i="23" s="1"/>
  <c r="CP173" i="23"/>
  <c r="CH144" i="23"/>
  <c r="BN173" i="23"/>
  <c r="BF145" i="23"/>
  <c r="BF175" i="23" s="1"/>
  <c r="BB145" i="23"/>
  <c r="BB175" i="23" s="1"/>
  <c r="AX173" i="23"/>
  <c r="AT149" i="23"/>
  <c r="AT179" i="23" s="1"/>
  <c r="AP145" i="23"/>
  <c r="AP175" i="23" s="1"/>
  <c r="AL145" i="23"/>
  <c r="AL175" i="23" s="1"/>
  <c r="AD145" i="23"/>
  <c r="AD175" i="23" s="1"/>
  <c r="Z173" i="23"/>
  <c r="N145" i="23"/>
  <c r="N175" i="23" s="1"/>
  <c r="J173" i="23"/>
  <c r="DE117" i="23"/>
  <c r="BY117" i="23"/>
  <c r="DU148" i="23"/>
  <c r="DU178" i="23" s="1"/>
  <c r="DU149" i="23"/>
  <c r="DU179" i="23" s="1"/>
  <c r="DE173" i="23"/>
  <c r="CW173" i="23"/>
  <c r="CW172" i="23" s="1"/>
  <c r="CW142" i="23"/>
  <c r="CO144" i="23"/>
  <c r="CG144" i="23"/>
  <c r="CC173" i="23"/>
  <c r="CC146" i="23"/>
  <c r="CC176" i="23" s="1"/>
  <c r="BY144" i="23"/>
  <c r="BU173" i="23"/>
  <c r="BU146" i="23"/>
  <c r="BQ173" i="23"/>
  <c r="BI173" i="23"/>
  <c r="BI172" i="23" s="1"/>
  <c r="BI142" i="23"/>
  <c r="U173" i="23"/>
  <c r="U172" i="23" s="1"/>
  <c r="U142" i="23"/>
  <c r="Q145" i="23"/>
  <c r="M173" i="23"/>
  <c r="E173" i="23"/>
  <c r="E172" i="23" s="1"/>
  <c r="E142" i="23"/>
  <c r="DC173" i="23"/>
  <c r="DP173" i="23"/>
  <c r="DP142" i="23"/>
  <c r="DD146" i="23"/>
  <c r="DD176" i="23" s="1"/>
  <c r="CZ149" i="23"/>
  <c r="CZ179" i="23" s="1"/>
  <c r="CZ150" i="23"/>
  <c r="CZ180" i="23" s="1"/>
  <c r="CJ173" i="23"/>
  <c r="BT173" i="23"/>
  <c r="BP173" i="23"/>
  <c r="BL148" i="23"/>
  <c r="BL178" i="23" s="1"/>
  <c r="BH173" i="23"/>
  <c r="BH172" i="23" s="1"/>
  <c r="BH142" i="23"/>
  <c r="BD148" i="23"/>
  <c r="BD178" i="23" s="1"/>
  <c r="AV149" i="23"/>
  <c r="AV179" i="23" s="1"/>
  <c r="AR173" i="23"/>
  <c r="AR172" i="23" s="1"/>
  <c r="AR142" i="23"/>
  <c r="AJ173" i="23"/>
  <c r="AJ172" i="23" s="1"/>
  <c r="AJ142" i="23"/>
  <c r="AF148" i="23"/>
  <c r="AF178" i="23" s="1"/>
  <c r="AB173" i="23"/>
  <c r="AB172" i="23" s="1"/>
  <c r="AB142" i="23"/>
  <c r="T173" i="23"/>
  <c r="P148" i="23"/>
  <c r="P178" i="23" s="1"/>
  <c r="L173" i="23"/>
  <c r="L172" i="23" s="1"/>
  <c r="L142" i="23"/>
  <c r="D173" i="23"/>
  <c r="B174" i="23"/>
  <c r="DW146" i="23"/>
  <c r="DW176" i="23" s="1"/>
  <c r="DC147" i="23"/>
  <c r="DC177" i="23" s="1"/>
  <c r="DC146" i="23"/>
  <c r="DC176" i="23" s="1"/>
  <c r="CE148" i="23"/>
  <c r="CE178" i="23" s="1"/>
  <c r="BW146" i="23"/>
  <c r="BW176" i="23" s="1"/>
  <c r="BS148" i="23"/>
  <c r="BS178" i="23" s="1"/>
  <c r="BO173" i="23"/>
  <c r="BO172" i="23" s="1"/>
  <c r="BO142" i="23"/>
  <c r="BG149" i="23"/>
  <c r="BG179" i="23" s="1"/>
  <c r="BC146" i="23"/>
  <c r="BC176" i="23" s="1"/>
  <c r="AY173" i="23"/>
  <c r="AM149" i="23"/>
  <c r="AM179" i="23" s="1"/>
  <c r="AI146" i="23"/>
  <c r="AI176" i="23" s="1"/>
  <c r="W148" i="23"/>
  <c r="W178" i="23" s="1"/>
  <c r="W147" i="23"/>
  <c r="W177" i="23" s="1"/>
  <c r="G148" i="23"/>
  <c r="G178" i="23" s="1"/>
  <c r="C173" i="23"/>
  <c r="DZ173" i="23"/>
  <c r="DV144" i="23"/>
  <c r="DV174" i="23" s="1"/>
  <c r="DN173" i="23"/>
  <c r="DB144" i="23"/>
  <c r="DB174" i="23" s="1"/>
  <c r="CX173" i="23"/>
  <c r="CT149" i="23"/>
  <c r="CT179" i="23" s="1"/>
  <c r="CL144" i="23"/>
  <c r="CL174" i="23" s="1"/>
  <c r="CH173" i="23"/>
  <c r="BZ144" i="23"/>
  <c r="BZ174" i="23" s="1"/>
  <c r="BJ173" i="23"/>
  <c r="BJ172" i="23" s="1"/>
  <c r="BJ142" i="23"/>
  <c r="BB146" i="23"/>
  <c r="BB176" i="23" s="1"/>
  <c r="AT173" i="23"/>
  <c r="AT172" i="23" s="1"/>
  <c r="AT142" i="23"/>
  <c r="Z145" i="23"/>
  <c r="Z175" i="23" s="1"/>
  <c r="V173" i="23"/>
  <c r="J145" i="23"/>
  <c r="J175" i="23" s="1"/>
  <c r="F173" i="23"/>
  <c r="DK173" i="23"/>
  <c r="AQ145" i="23"/>
  <c r="R117" i="23"/>
  <c r="EB91" i="23"/>
  <c r="DU150" i="23"/>
  <c r="DU180" i="23" s="1"/>
  <c r="DU151" i="23"/>
  <c r="DU181" i="23" s="1"/>
  <c r="DI173" i="23"/>
  <c r="DI172" i="23" s="1"/>
  <c r="DI142" i="23"/>
  <c r="DE145" i="23"/>
  <c r="DE175" i="23" s="1"/>
  <c r="DA173" i="23"/>
  <c r="CO173" i="23"/>
  <c r="CG173" i="23"/>
  <c r="BY173" i="23"/>
  <c r="BM149" i="23"/>
  <c r="BM179" i="23" s="1"/>
  <c r="BM150" i="23"/>
  <c r="BM180" i="23" s="1"/>
  <c r="BA173" i="23"/>
  <c r="BA172" i="23" s="1"/>
  <c r="BA142" i="23"/>
  <c r="AW144" i="23"/>
  <c r="AW174" i="23" s="1"/>
  <c r="AS173" i="23"/>
  <c r="AS144" i="23"/>
  <c r="AK173" i="23"/>
  <c r="AK144" i="23"/>
  <c r="AG173" i="23"/>
  <c r="AG172" i="23" s="1"/>
  <c r="AG142" i="23"/>
  <c r="AC144" i="23"/>
  <c r="AC174" i="23" s="1"/>
  <c r="U149" i="23"/>
  <c r="U179" i="23" s="1"/>
  <c r="E149" i="23"/>
  <c r="E179" i="23" s="1"/>
  <c r="DO117" i="23"/>
  <c r="DH144" i="23"/>
  <c r="DV124" i="23"/>
  <c r="N117" i="23"/>
  <c r="DG173" i="23"/>
  <c r="DX146" i="23"/>
  <c r="DX176" i="23" s="1"/>
  <c r="CQ173" i="23"/>
  <c r="CQ142" i="23"/>
  <c r="CJ144" i="23"/>
  <c r="CJ174" i="23" s="1"/>
  <c r="CM173" i="23"/>
  <c r="CM172" i="23" s="1"/>
  <c r="CM142" i="23"/>
  <c r="DX173" i="23"/>
  <c r="DT173" i="23"/>
  <c r="DL173" i="23"/>
  <c r="DD147" i="23"/>
  <c r="DD177" i="23" s="1"/>
  <c r="CZ173" i="23"/>
  <c r="CZ172" i="23" s="1"/>
  <c r="CZ142" i="23"/>
  <c r="CZ151" i="23"/>
  <c r="CZ181" i="23" s="1"/>
  <c r="CN173" i="23"/>
  <c r="CN148" i="23"/>
  <c r="CN178" i="23" s="1"/>
  <c r="CJ145" i="23"/>
  <c r="CJ175" i="23" s="1"/>
  <c r="CF173" i="23"/>
  <c r="BX148" i="23"/>
  <c r="BX178" i="23" s="1"/>
  <c r="BX149" i="23"/>
  <c r="BX179" i="23" s="1"/>
  <c r="BT145" i="23"/>
  <c r="BT175" i="23" s="1"/>
  <c r="BP148" i="23"/>
  <c r="BP178" i="23" s="1"/>
  <c r="AZ173" i="23"/>
  <c r="AZ146" i="23"/>
  <c r="AZ176" i="23" s="1"/>
  <c r="AV150" i="23"/>
  <c r="AV180" i="23" s="1"/>
  <c r="H144" i="23"/>
  <c r="DO173" i="23"/>
  <c r="DW173" i="23"/>
  <c r="DW147" i="23"/>
  <c r="DW177" i="23" s="1"/>
  <c r="DO145" i="23"/>
  <c r="DO175" i="23" s="1"/>
  <c r="DC148" i="23"/>
  <c r="DC178" i="23" s="1"/>
  <c r="CY147" i="23"/>
  <c r="CY177" i="23" s="1"/>
  <c r="CY146" i="23"/>
  <c r="CY176" i="23" s="1"/>
  <c r="CQ149" i="23"/>
  <c r="CQ179" i="23" s="1"/>
  <c r="CQ148" i="23"/>
  <c r="CQ178" i="23" s="1"/>
  <c r="CI144" i="23"/>
  <c r="CE149" i="23"/>
  <c r="CE179" i="23" s="1"/>
  <c r="BS149" i="23"/>
  <c r="BS179" i="23" s="1"/>
  <c r="BK144" i="23"/>
  <c r="BG150" i="23"/>
  <c r="BG180" i="23" s="1"/>
  <c r="AU144" i="23"/>
  <c r="AM150" i="23"/>
  <c r="AM180" i="23" s="1"/>
  <c r="AM151" i="23"/>
  <c r="AM181" i="23" s="1"/>
  <c r="AI147" i="23"/>
  <c r="AI177" i="23" s="1"/>
  <c r="AE173" i="23"/>
  <c r="AE172" i="23" s="1"/>
  <c r="AE142" i="23"/>
  <c r="W149" i="23"/>
  <c r="W179" i="23" s="1"/>
  <c r="O173" i="23"/>
  <c r="G149" i="23"/>
  <c r="G179" i="23" s="1"/>
  <c r="CB144" i="23"/>
  <c r="DV145" i="23"/>
  <c r="DV175" i="23" s="1"/>
  <c r="DN145" i="23"/>
  <c r="DN175" i="23" s="1"/>
  <c r="DF145" i="23"/>
  <c r="DF175" i="23" s="1"/>
  <c r="CX145" i="23"/>
  <c r="CX175" i="23" s="1"/>
  <c r="CP148" i="23"/>
  <c r="CP178" i="23" s="1"/>
  <c r="CH145" i="23"/>
  <c r="CH175" i="23" s="1"/>
  <c r="CD144" i="23"/>
  <c r="CD174" i="23" s="1"/>
  <c r="BZ145" i="23"/>
  <c r="BZ175" i="23" s="1"/>
  <c r="BV152" i="23"/>
  <c r="BV182" i="23" s="1"/>
  <c r="BN148" i="23"/>
  <c r="BN178" i="23" s="1"/>
  <c r="BF146" i="23"/>
  <c r="BF176" i="23" s="1"/>
  <c r="AX145" i="23"/>
  <c r="AX175" i="23" s="1"/>
  <c r="AP146" i="23"/>
  <c r="AP176" i="23" s="1"/>
  <c r="AH173" i="23"/>
  <c r="V145" i="23"/>
  <c r="V175" i="23" s="1"/>
  <c r="R173" i="23"/>
  <c r="F145" i="23"/>
  <c r="F175" i="23" s="1"/>
  <c r="B173" i="23"/>
  <c r="EB143" i="23"/>
  <c r="EB112" i="23"/>
  <c r="CU173" i="23"/>
  <c r="AA145" i="23"/>
  <c r="DE120" i="23"/>
  <c r="DE124" i="23" s="1"/>
  <c r="CV144" i="23"/>
  <c r="CV117" i="23"/>
  <c r="CV114" i="23"/>
  <c r="DM148" i="23"/>
  <c r="DM173" i="23"/>
  <c r="DM142" i="23"/>
  <c r="DA146" i="23"/>
  <c r="CS144" i="23"/>
  <c r="CS174" i="23" s="1"/>
  <c r="CO145" i="23"/>
  <c r="CO175" i="23" s="1"/>
  <c r="CK173" i="23"/>
  <c r="BQ148" i="23"/>
  <c r="BQ178" i="23" s="1"/>
  <c r="BM173" i="23"/>
  <c r="BM172" i="23" s="1"/>
  <c r="BM142" i="23"/>
  <c r="BM151" i="23"/>
  <c r="BM181" i="23" s="1"/>
  <c r="BE145" i="23"/>
  <c r="BE175" i="23" s="1"/>
  <c r="BA149" i="23"/>
  <c r="AS145" i="23"/>
  <c r="AS175" i="23" s="1"/>
  <c r="AS147" i="23"/>
  <c r="AS177" i="23" s="1"/>
  <c r="AS146" i="23"/>
  <c r="AS176" i="23" s="1"/>
  <c r="AO145" i="23"/>
  <c r="AO175" i="23" s="1"/>
  <c r="AC145" i="23"/>
  <c r="AC175" i="23" s="1"/>
  <c r="Y173" i="23"/>
  <c r="Y172" i="23" s="1"/>
  <c r="Y142" i="23"/>
  <c r="Q173" i="23"/>
  <c r="M145" i="23"/>
  <c r="M146" i="23"/>
  <c r="M176" i="23" s="1"/>
  <c r="I173" i="23"/>
  <c r="I144" i="23"/>
  <c r="EB67" i="23"/>
  <c r="CR144" i="23"/>
  <c r="Z124" i="23"/>
  <c r="EB114" i="23"/>
  <c r="B176" i="23" l="1"/>
  <c r="B147" i="23"/>
  <c r="DP180" i="23"/>
  <c r="DA176" i="23"/>
  <c r="DA172" i="23" s="1"/>
  <c r="AA175" i="23"/>
  <c r="AA146" i="23"/>
  <c r="AA176" i="23" s="1"/>
  <c r="EB173" i="23"/>
  <c r="AU174" i="23"/>
  <c r="AU145" i="23"/>
  <c r="DO146" i="23"/>
  <c r="DO176" i="23" s="1"/>
  <c r="CN172" i="23"/>
  <c r="AS174" i="23"/>
  <c r="AS148" i="23"/>
  <c r="AS178" i="23" s="1"/>
  <c r="BQ149" i="23"/>
  <c r="AQ175" i="23"/>
  <c r="DF146" i="23"/>
  <c r="DF176" i="23" s="1"/>
  <c r="DV146" i="23"/>
  <c r="AJ153" i="23"/>
  <c r="AJ183" i="23" s="1"/>
  <c r="BP172" i="23"/>
  <c r="DC142" i="23"/>
  <c r="AK145" i="23"/>
  <c r="BE146" i="23"/>
  <c r="BE176" i="23" s="1"/>
  <c r="BU176" i="23"/>
  <c r="BU148" i="23"/>
  <c r="BU178" i="23" s="1"/>
  <c r="BU147" i="23"/>
  <c r="BY174" i="23"/>
  <c r="BY145" i="23"/>
  <c r="CG174" i="23"/>
  <c r="CO174" i="23"/>
  <c r="CO172" i="23" s="1"/>
  <c r="DU152" i="23"/>
  <c r="DU182" i="23" s="1"/>
  <c r="BN172" i="23"/>
  <c r="CP172" i="23"/>
  <c r="DB145" i="23"/>
  <c r="G142" i="23"/>
  <c r="AM154" i="23"/>
  <c r="AM184" i="23" s="1"/>
  <c r="AM153" i="23"/>
  <c r="AM183" i="23" s="1"/>
  <c r="BC147" i="23"/>
  <c r="AZ147" i="23"/>
  <c r="AZ148" i="23" s="1"/>
  <c r="BL172" i="23"/>
  <c r="BX142" i="23"/>
  <c r="CC147" i="23"/>
  <c r="DU142" i="23"/>
  <c r="CE142" i="23"/>
  <c r="BF147" i="23"/>
  <c r="BN149" i="23"/>
  <c r="BN179" i="23" s="1"/>
  <c r="CT172" i="23"/>
  <c r="O146" i="23"/>
  <c r="BS142" i="23"/>
  <c r="D145" i="23"/>
  <c r="P172" i="23"/>
  <c r="BX150" i="23"/>
  <c r="BX180" i="23" s="1"/>
  <c r="DD148" i="23"/>
  <c r="DT147" i="23"/>
  <c r="DT177" i="23" s="1"/>
  <c r="BA150" i="23"/>
  <c r="BA180" i="23" s="1"/>
  <c r="B148" i="23"/>
  <c r="B149" i="23" s="1"/>
  <c r="AE149" i="23"/>
  <c r="BM152" i="23"/>
  <c r="BM182" i="23" s="1"/>
  <c r="DA148" i="23"/>
  <c r="DA178" i="23" s="1"/>
  <c r="DM154" i="23"/>
  <c r="DM184" i="23" s="1"/>
  <c r="DM153" i="23"/>
  <c r="DM183" i="23" s="1"/>
  <c r="F146" i="23"/>
  <c r="F176" i="23" s="1"/>
  <c r="AX148" i="23"/>
  <c r="AX178" i="23" s="1"/>
  <c r="AX172" i="23" s="1"/>
  <c r="BG151" i="23"/>
  <c r="BG181" i="23" s="1"/>
  <c r="BK174" i="23"/>
  <c r="BK145" i="23"/>
  <c r="DO147" i="23"/>
  <c r="DO177" i="23" s="1"/>
  <c r="DO172" i="23" s="1"/>
  <c r="BT147" i="23"/>
  <c r="BT177" i="23" s="1"/>
  <c r="CZ152" i="23"/>
  <c r="CZ182" i="23" s="1"/>
  <c r="AS142" i="23"/>
  <c r="J146" i="23"/>
  <c r="AX147" i="23"/>
  <c r="AX177" i="23" s="1"/>
  <c r="CT150" i="23"/>
  <c r="DF147" i="23"/>
  <c r="DF177" i="23" s="1"/>
  <c r="DN146" i="23"/>
  <c r="DN176" i="23" s="1"/>
  <c r="DC149" i="23"/>
  <c r="DC179" i="23" s="1"/>
  <c r="EB144" i="23"/>
  <c r="P149" i="23"/>
  <c r="AF149" i="23"/>
  <c r="AR153" i="23"/>
  <c r="AR183" i="23" s="1"/>
  <c r="AR154" i="23"/>
  <c r="AR184" i="23" s="1"/>
  <c r="BD149" i="23"/>
  <c r="BL149" i="23"/>
  <c r="DP153" i="23"/>
  <c r="DP183" i="23" s="1"/>
  <c r="DC172" i="23"/>
  <c r="Q175" i="23"/>
  <c r="AO146" i="23"/>
  <c r="AO176" i="23" s="1"/>
  <c r="BE147" i="23"/>
  <c r="BE177" i="23" s="1"/>
  <c r="BU142" i="23"/>
  <c r="CG145" i="23"/>
  <c r="CS145" i="23"/>
  <c r="CS175" i="23" s="1"/>
  <c r="N146" i="23"/>
  <c r="AD146" i="23"/>
  <c r="BB147" i="23"/>
  <c r="BB142" i="23" s="1"/>
  <c r="DN174" i="23"/>
  <c r="G172" i="23"/>
  <c r="CU175" i="23"/>
  <c r="DK175" i="23"/>
  <c r="AV154" i="23"/>
  <c r="AV184" i="23" s="1"/>
  <c r="AV153" i="23"/>
  <c r="AV183" i="23" s="1"/>
  <c r="BD142" i="23"/>
  <c r="BX172" i="23"/>
  <c r="DU172" i="23"/>
  <c r="CE172" i="23"/>
  <c r="AH146" i="23"/>
  <c r="CP149" i="23"/>
  <c r="CP179" i="23" s="1"/>
  <c r="DB146" i="23"/>
  <c r="DB176" i="23" s="1"/>
  <c r="G151" i="23"/>
  <c r="G181" i="23" s="1"/>
  <c r="S149" i="23"/>
  <c r="BG152" i="23"/>
  <c r="BG182" i="23" s="1"/>
  <c r="BO149" i="23"/>
  <c r="BS172" i="23"/>
  <c r="CU146" i="23"/>
  <c r="DK146" i="23"/>
  <c r="DW148" i="23"/>
  <c r="AF142" i="23"/>
  <c r="BT146" i="23"/>
  <c r="BT176" i="23" s="1"/>
  <c r="CJ146" i="23"/>
  <c r="DD142" i="23"/>
  <c r="DT146" i="23"/>
  <c r="BZ146" i="23"/>
  <c r="BZ147" i="23" s="1"/>
  <c r="DM172" i="23"/>
  <c r="CV174" i="23"/>
  <c r="CV145" i="23"/>
  <c r="CV175" i="23" s="1"/>
  <c r="CI174" i="23"/>
  <c r="CI172" i="23" s="1"/>
  <c r="CI145" i="23"/>
  <c r="CI175" i="23" s="1"/>
  <c r="CI146" i="23"/>
  <c r="CI176" i="23" s="1"/>
  <c r="CI147" i="23"/>
  <c r="CI177" i="23" s="1"/>
  <c r="H174" i="23"/>
  <c r="H145" i="23"/>
  <c r="H175" i="23" s="1"/>
  <c r="CQ153" i="23"/>
  <c r="CQ183" i="23" s="1"/>
  <c r="DH174" i="23"/>
  <c r="DH145" i="23"/>
  <c r="AK174" i="23"/>
  <c r="AS172" i="23"/>
  <c r="BA155" i="23"/>
  <c r="BA185" i="23" s="1"/>
  <c r="BA153" i="23"/>
  <c r="BA183" i="23" s="1"/>
  <c r="BA154" i="23"/>
  <c r="BA184" i="23" s="1"/>
  <c r="CO147" i="23"/>
  <c r="CO177" i="23" s="1"/>
  <c r="AX146" i="23"/>
  <c r="AX176" i="23" s="1"/>
  <c r="CH146" i="23"/>
  <c r="CX146" i="23"/>
  <c r="BO153" i="23"/>
  <c r="BO183" i="23" s="1"/>
  <c r="E150" i="23"/>
  <c r="U150" i="23"/>
  <c r="AO147" i="23"/>
  <c r="AO177" i="23" s="1"/>
  <c r="BQ142" i="23"/>
  <c r="CH174" i="23"/>
  <c r="CH147" i="23"/>
  <c r="CH177" i="23" s="1"/>
  <c r="C174" i="23"/>
  <c r="C145" i="23"/>
  <c r="W142" i="23"/>
  <c r="AQ146" i="23"/>
  <c r="CI148" i="23"/>
  <c r="CI178" i="23" s="1"/>
  <c r="BD172" i="23"/>
  <c r="DD150" i="23"/>
  <c r="DD180" i="23" s="1"/>
  <c r="DT175" i="23"/>
  <c r="CB145" i="23"/>
  <c r="B175" i="23"/>
  <c r="AP147" i="23"/>
  <c r="AP148" i="23" s="1"/>
  <c r="DJ146" i="23"/>
  <c r="DZ145" i="23"/>
  <c r="AI148" i="23"/>
  <c r="AI178" i="23" s="1"/>
  <c r="AI172" i="23" s="1"/>
  <c r="BK146" i="23"/>
  <c r="BK176" i="23" s="1"/>
  <c r="BS152" i="23"/>
  <c r="BS182" i="23" s="1"/>
  <c r="BW147" i="23"/>
  <c r="DK147" i="23"/>
  <c r="DK177" i="23" s="1"/>
  <c r="AF172" i="23"/>
  <c r="AN147" i="23"/>
  <c r="AT150" i="23"/>
  <c r="K148" i="23"/>
  <c r="AB151" i="23"/>
  <c r="BA179" i="23"/>
  <c r="CR174" i="23"/>
  <c r="CR148" i="23"/>
  <c r="CR178" i="23" s="1"/>
  <c r="CR172" i="23" s="1"/>
  <c r="I174" i="23"/>
  <c r="I145" i="23"/>
  <c r="M175" i="23"/>
  <c r="M147" i="23"/>
  <c r="M177" i="23" s="1"/>
  <c r="M172" i="23" s="1"/>
  <c r="M148" i="23"/>
  <c r="M178" i="23" s="1"/>
  <c r="M149" i="23"/>
  <c r="M179" i="23" s="1"/>
  <c r="AC146" i="23"/>
  <c r="AC176" i="23" s="1"/>
  <c r="BM153" i="23"/>
  <c r="BM183" i="23" s="1"/>
  <c r="CO148" i="23"/>
  <c r="CO178" i="23" s="1"/>
  <c r="DA147" i="23"/>
  <c r="DA177" i="23" s="1"/>
  <c r="DM178" i="23"/>
  <c r="V146" i="23"/>
  <c r="V176" i="23" s="1"/>
  <c r="DV147" i="23"/>
  <c r="DV177" i="23" s="1"/>
  <c r="CB174" i="23"/>
  <c r="EB174" i="23" s="1"/>
  <c r="G150" i="23"/>
  <c r="G180" i="23" s="1"/>
  <c r="W150" i="23"/>
  <c r="W180" i="23" s="1"/>
  <c r="AE155" i="23"/>
  <c r="AE185" i="23" s="1"/>
  <c r="AE153" i="23"/>
  <c r="AE183" i="23" s="1"/>
  <c r="AE154" i="23"/>
  <c r="AE184" i="23" s="1"/>
  <c r="BK147" i="23"/>
  <c r="BK177" i="23" s="1"/>
  <c r="BS150" i="23"/>
  <c r="BS180" i="23" s="1"/>
  <c r="CE150" i="23"/>
  <c r="CE180" i="23" s="1"/>
  <c r="AV151" i="23"/>
  <c r="AV181" i="23" s="1"/>
  <c r="BT148" i="23"/>
  <c r="BT178" i="23" s="1"/>
  <c r="CN142" i="23"/>
  <c r="CZ153" i="23"/>
  <c r="CZ183" i="23" s="1"/>
  <c r="DX147" i="23"/>
  <c r="CQ172" i="23"/>
  <c r="EB117" i="23"/>
  <c r="CO146" i="23"/>
  <c r="CO176" i="23" s="1"/>
  <c r="DM149" i="23"/>
  <c r="DM150" i="23" s="1"/>
  <c r="DM180" i="23" s="1"/>
  <c r="Z146" i="23"/>
  <c r="AT153" i="23"/>
  <c r="AT183" i="23" s="1"/>
  <c r="AT154" i="23"/>
  <c r="AT184" i="23" s="1"/>
  <c r="BB148" i="23"/>
  <c r="BB178" i="23" s="1"/>
  <c r="L153" i="23"/>
  <c r="L183" i="23" s="1"/>
  <c r="AB153" i="23"/>
  <c r="AB183" i="23" s="1"/>
  <c r="AB154" i="23"/>
  <c r="AB184" i="23" s="1"/>
  <c r="BP142" i="23"/>
  <c r="BT172" i="23"/>
  <c r="E153" i="23"/>
  <c r="E183" i="23" s="1"/>
  <c r="E154" i="23"/>
  <c r="E184" i="23" s="1"/>
  <c r="M142" i="23"/>
  <c r="U153" i="23"/>
  <c r="U183" i="23" s="1"/>
  <c r="U154" i="23"/>
  <c r="U184" i="23" s="1"/>
  <c r="U155" i="23"/>
  <c r="U185" i="23" s="1"/>
  <c r="AC147" i="23"/>
  <c r="AC177" i="23" s="1"/>
  <c r="AW145" i="23"/>
  <c r="AW146" i="23" s="1"/>
  <c r="AW176" i="23" s="1"/>
  <c r="BQ172" i="23"/>
  <c r="DE146" i="23"/>
  <c r="AX142" i="23"/>
  <c r="BF148" i="23"/>
  <c r="BF178" i="23" s="1"/>
  <c r="BN142" i="23"/>
  <c r="CD145" i="23"/>
  <c r="CD175" i="23" s="1"/>
  <c r="CL145" i="23"/>
  <c r="CP142" i="23"/>
  <c r="CX174" i="23"/>
  <c r="CX147" i="23"/>
  <c r="CX177" i="23" s="1"/>
  <c r="K142" i="23"/>
  <c r="S142" i="23"/>
  <c r="W172" i="23"/>
  <c r="AY174" i="23"/>
  <c r="AY145" i="23"/>
  <c r="BG153" i="23"/>
  <c r="BG183" i="23" s="1"/>
  <c r="DW149" i="23"/>
  <c r="DW179" i="23" s="1"/>
  <c r="BL142" i="23"/>
  <c r="CB146" i="23"/>
  <c r="CB176" i="23" s="1"/>
  <c r="DD149" i="23"/>
  <c r="DD179" i="23" s="1"/>
  <c r="DT148" i="23"/>
  <c r="DT178" i="23" s="1"/>
  <c r="EB120" i="23"/>
  <c r="BQ150" i="23"/>
  <c r="BQ180" i="23" s="1"/>
  <c r="CS146" i="23"/>
  <c r="CS176" i="23" s="1"/>
  <c r="CF174" i="23"/>
  <c r="CF146" i="23"/>
  <c r="R146" i="23"/>
  <c r="AL148" i="23"/>
  <c r="AL142" i="23" s="1"/>
  <c r="AX149" i="23"/>
  <c r="AX179" i="23" s="1"/>
  <c r="BN150" i="23"/>
  <c r="BN180" i="23" s="1"/>
  <c r="CD146" i="23"/>
  <c r="CD176" i="23" s="1"/>
  <c r="CT142" i="23"/>
  <c r="O147" i="23"/>
  <c r="O177" i="23" s="1"/>
  <c r="AM152" i="23"/>
  <c r="AM182" i="23" s="1"/>
  <c r="BS151" i="23"/>
  <c r="BS181" i="23" s="1"/>
  <c r="CQ150" i="23"/>
  <c r="CQ180" i="23" s="1"/>
  <c r="CY148" i="23"/>
  <c r="CY178" i="23" s="1"/>
  <c r="CY172" i="23" s="1"/>
  <c r="DO148" i="23"/>
  <c r="DO178" i="23" s="1"/>
  <c r="P142" i="23"/>
  <c r="T145" i="23"/>
  <c r="AJ149" i="23"/>
  <c r="AR149" i="23"/>
  <c r="BP149" i="23"/>
  <c r="BP179" i="23" s="1"/>
  <c r="BX151" i="23"/>
  <c r="BX181" i="23" s="1"/>
  <c r="CN149" i="23"/>
  <c r="CN179" i="23" s="1"/>
  <c r="DP178" i="23"/>
  <c r="DP172" i="23" s="1"/>
  <c r="DP151" i="23"/>
  <c r="DP181" i="23" s="1"/>
  <c r="DG148" i="23"/>
  <c r="L151" i="23"/>
  <c r="EA146" i="23"/>
  <c r="DL146" i="23"/>
  <c r="Q146" i="23"/>
  <c r="CK147" i="23"/>
  <c r="DA149" i="23"/>
  <c r="DA179" i="23" s="1"/>
  <c r="BZ177" i="23" l="1"/>
  <c r="AP178" i="23"/>
  <c r="B179" i="23"/>
  <c r="AL153" i="23"/>
  <c r="AL183" i="23" s="1"/>
  <c r="AZ178" i="23"/>
  <c r="AZ149" i="23"/>
  <c r="AZ179" i="23" s="1"/>
  <c r="BB153" i="23"/>
  <c r="BB183" i="23" s="1"/>
  <c r="K153" i="23"/>
  <c r="K183" i="23" s="1"/>
  <c r="K154" i="23"/>
  <c r="K184" i="23" s="1"/>
  <c r="M154" i="23"/>
  <c r="M184" i="23" s="1"/>
  <c r="M153" i="23"/>
  <c r="M183" i="23" s="1"/>
  <c r="DL176" i="23"/>
  <c r="AY175" i="23"/>
  <c r="AY146" i="23"/>
  <c r="AY176" i="23" s="1"/>
  <c r="AY147" i="23"/>
  <c r="AY177" i="23" s="1"/>
  <c r="AB155" i="23"/>
  <c r="AB185" i="23" s="1"/>
  <c r="K178" i="23"/>
  <c r="K172" i="23" s="1"/>
  <c r="EB145" i="23"/>
  <c r="CB175" i="23"/>
  <c r="AQ176" i="23"/>
  <c r="BN151" i="23"/>
  <c r="BN181" i="23" s="1"/>
  <c r="CB147" i="23"/>
  <c r="DW178" i="23"/>
  <c r="DW172" i="23" s="1"/>
  <c r="BD154" i="23"/>
  <c r="BD184" i="23" s="1"/>
  <c r="BD153" i="23"/>
  <c r="BD183" i="23" s="1"/>
  <c r="H146" i="23"/>
  <c r="CG175" i="23"/>
  <c r="CG146" i="23"/>
  <c r="CG176" i="23" s="1"/>
  <c r="D175" i="23"/>
  <c r="D146" i="23"/>
  <c r="CQ151" i="23"/>
  <c r="CQ181" i="23" s="1"/>
  <c r="H147" i="23"/>
  <c r="H177" i="23" s="1"/>
  <c r="BC177" i="23"/>
  <c r="BC148" i="23"/>
  <c r="G153" i="23"/>
  <c r="G183" i="23" s="1"/>
  <c r="CO149" i="23"/>
  <c r="CO179" i="23" s="1"/>
  <c r="AK175" i="23"/>
  <c r="AK149" i="23"/>
  <c r="AK179" i="23" s="1"/>
  <c r="AK148" i="23"/>
  <c r="AP149" i="23"/>
  <c r="AP179" i="23" s="1"/>
  <c r="B177" i="23"/>
  <c r="DG178" i="23"/>
  <c r="DG172" i="23" s="1"/>
  <c r="DG149" i="23"/>
  <c r="DG179" i="23" s="1"/>
  <c r="DG142" i="23"/>
  <c r="DM179" i="23"/>
  <c r="DM151" i="23"/>
  <c r="DM181" i="23" s="1"/>
  <c r="L181" i="23"/>
  <c r="L152" i="23"/>
  <c r="L182" i="23" s="1"/>
  <c r="AJ179" i="23"/>
  <c r="AJ150" i="23"/>
  <c r="AJ180" i="23" s="1"/>
  <c r="Z176" i="23"/>
  <c r="Z147" i="23"/>
  <c r="Z177" i="23" s="1"/>
  <c r="Z148" i="23"/>
  <c r="Z178" i="23" s="1"/>
  <c r="AB181" i="23"/>
  <c r="AB152" i="23"/>
  <c r="AB182" i="23" s="1"/>
  <c r="W151" i="23"/>
  <c r="C175" i="23"/>
  <c r="C146" i="23"/>
  <c r="BQ153" i="23"/>
  <c r="BQ183" i="23" s="1"/>
  <c r="CH176" i="23"/>
  <c r="CH172" i="23" s="1"/>
  <c r="CH148" i="23"/>
  <c r="CH178" i="23" s="1"/>
  <c r="T175" i="23"/>
  <c r="T146" i="23"/>
  <c r="T147" i="23"/>
  <c r="T177" i="23" s="1"/>
  <c r="BX152" i="23"/>
  <c r="BX182" i="23" s="1"/>
  <c r="CL175" i="23"/>
  <c r="AX153" i="23"/>
  <c r="AX183" i="23" s="1"/>
  <c r="AW175" i="23"/>
  <c r="E155" i="23"/>
  <c r="E185" i="23" s="1"/>
  <c r="CH142" i="23"/>
  <c r="CZ154" i="23"/>
  <c r="AT180" i="23"/>
  <c r="AT151" i="23"/>
  <c r="AT181" i="23" s="1"/>
  <c r="CU147" i="23"/>
  <c r="CU177" i="23" s="1"/>
  <c r="G152" i="23"/>
  <c r="G182" i="23" s="1"/>
  <c r="V147" i="23"/>
  <c r="V177" i="23" s="1"/>
  <c r="BK148" i="23"/>
  <c r="BK149" i="23" s="1"/>
  <c r="U180" i="23"/>
  <c r="U151" i="23"/>
  <c r="U181" i="23" s="1"/>
  <c r="U152" i="23"/>
  <c r="U182" i="23" s="1"/>
  <c r="AF154" i="23"/>
  <c r="AF184" i="23" s="1"/>
  <c r="AF155" i="23"/>
  <c r="AF185" i="23" s="1"/>
  <c r="AF153" i="23"/>
  <c r="AF183" i="23" s="1"/>
  <c r="BZ148" i="23"/>
  <c r="BZ178" i="23" s="1"/>
  <c r="AS153" i="23"/>
  <c r="AS183" i="23" s="1"/>
  <c r="CY149" i="23"/>
  <c r="CY179" i="23" s="1"/>
  <c r="CC177" i="23"/>
  <c r="CC148" i="23"/>
  <c r="CC178" i="23" s="1"/>
  <c r="BX153" i="23"/>
  <c r="BX183" i="23" s="1"/>
  <c r="BX154" i="23"/>
  <c r="BX184" i="23" s="1"/>
  <c r="BU177" i="23"/>
  <c r="BU172" i="23" s="1"/>
  <c r="BU149" i="23"/>
  <c r="BU179" i="23" s="1"/>
  <c r="BQ179" i="23"/>
  <c r="BQ151" i="23"/>
  <c r="BQ181" i="23" s="1"/>
  <c r="AU175" i="23"/>
  <c r="Q176" i="23"/>
  <c r="AR179" i="23"/>
  <c r="AR150" i="23"/>
  <c r="AR180" i="23" s="1"/>
  <c r="CT153" i="23"/>
  <c r="CT183" i="23" s="1"/>
  <c r="CP153" i="23"/>
  <c r="CP183" i="23" s="1"/>
  <c r="DE176" i="23"/>
  <c r="DX177" i="23"/>
  <c r="AJ151" i="23"/>
  <c r="AJ181" i="23" s="1"/>
  <c r="K149" i="23"/>
  <c r="K179" i="23" s="1"/>
  <c r="CF176" i="23"/>
  <c r="AY148" i="23"/>
  <c r="AY178" i="23" s="1"/>
  <c r="AT155" i="23"/>
  <c r="AT185" i="23" s="1"/>
  <c r="CP150" i="23"/>
  <c r="CP180" i="23" s="1"/>
  <c r="CH149" i="23"/>
  <c r="CH179" i="23" s="1"/>
  <c r="DE147" i="23"/>
  <c r="DE177" i="23" s="1"/>
  <c r="BF149" i="23"/>
  <c r="BF179" i="23" s="1"/>
  <c r="BT149" i="23"/>
  <c r="DT176" i="23"/>
  <c r="DT172" i="23" s="1"/>
  <c r="DT142" i="23"/>
  <c r="DK176" i="23"/>
  <c r="DK172" i="23" s="1"/>
  <c r="DK148" i="23"/>
  <c r="DK178" i="23" s="1"/>
  <c r="EA147" i="23"/>
  <c r="EA177" i="23" s="1"/>
  <c r="AD176" i="23"/>
  <c r="AD150" i="23"/>
  <c r="AD180" i="23" s="1"/>
  <c r="AD147" i="23"/>
  <c r="AD148" i="23"/>
  <c r="AD178" i="23" s="1"/>
  <c r="AD149" i="23"/>
  <c r="AD179" i="23" s="1"/>
  <c r="BU153" i="23"/>
  <c r="BU183" i="23" s="1"/>
  <c r="AR155" i="23"/>
  <c r="AR185" i="23" s="1"/>
  <c r="P179" i="23"/>
  <c r="P150" i="23"/>
  <c r="P151" i="23" s="1"/>
  <c r="P181" i="23" s="1"/>
  <c r="CT180" i="23"/>
  <c r="CT152" i="23"/>
  <c r="CT182" i="23" s="1"/>
  <c r="CT151" i="23"/>
  <c r="CT181" i="23" s="1"/>
  <c r="DA142" i="23"/>
  <c r="DF148" i="23"/>
  <c r="BP150" i="23"/>
  <c r="CY142" i="23"/>
  <c r="DF149" i="23"/>
  <c r="DF179" i="23" s="1"/>
  <c r="F147" i="23"/>
  <c r="AC148" i="23"/>
  <c r="AC178" i="23" s="1"/>
  <c r="AC172" i="23" s="1"/>
  <c r="DO142" i="23"/>
  <c r="DP152" i="23"/>
  <c r="DP182" i="23" s="1"/>
  <c r="C147" i="23"/>
  <c r="C177" i="23" s="1"/>
  <c r="CQ152" i="23"/>
  <c r="CQ182" i="23" s="1"/>
  <c r="CK177" i="23"/>
  <c r="DX148" i="23"/>
  <c r="P153" i="23"/>
  <c r="P183" i="23" s="1"/>
  <c r="AP142" i="23"/>
  <c r="R176" i="23"/>
  <c r="R147" i="23"/>
  <c r="CF147" i="23"/>
  <c r="BL154" i="23"/>
  <c r="BL184" i="23" s="1"/>
  <c r="BL153" i="23"/>
  <c r="BL183" i="23" s="1"/>
  <c r="CI142" i="23"/>
  <c r="BG154" i="23"/>
  <c r="S154" i="23"/>
  <c r="S184" i="23" s="1"/>
  <c r="S153" i="23"/>
  <c r="S183" i="23" s="1"/>
  <c r="Z142" i="23"/>
  <c r="BP153" i="23"/>
  <c r="BP183" i="23" s="1"/>
  <c r="L154" i="23"/>
  <c r="CN153" i="23"/>
  <c r="CN183" i="23" s="1"/>
  <c r="CN154" i="23"/>
  <c r="CN184" i="23" s="1"/>
  <c r="BM154" i="23"/>
  <c r="CR149" i="23"/>
  <c r="BA151" i="23"/>
  <c r="BA181" i="23" s="1"/>
  <c r="DX149" i="23"/>
  <c r="DX179" i="23" s="1"/>
  <c r="DV148" i="23"/>
  <c r="DV149" i="23" s="1"/>
  <c r="CN150" i="23"/>
  <c r="AN177" i="23"/>
  <c r="AN148" i="23"/>
  <c r="AN149" i="23" s="1"/>
  <c r="CE151" i="23"/>
  <c r="AU146" i="23"/>
  <c r="DZ175" i="23"/>
  <c r="DZ146" i="23"/>
  <c r="DZ147" i="23"/>
  <c r="DZ177" i="23" s="1"/>
  <c r="CL146" i="23"/>
  <c r="AX150" i="23"/>
  <c r="AX180" i="23" s="1"/>
  <c r="DH146" i="23"/>
  <c r="CB148" i="23"/>
  <c r="CB178" i="23" s="1"/>
  <c r="AW147" i="23"/>
  <c r="AW177" i="23" s="1"/>
  <c r="E180" i="23"/>
  <c r="E151" i="23"/>
  <c r="E181" i="23" s="1"/>
  <c r="E152" i="23"/>
  <c r="E182" i="23" s="1"/>
  <c r="BT142" i="23"/>
  <c r="BO154" i="23"/>
  <c r="CQ154" i="23"/>
  <c r="CV146" i="23"/>
  <c r="CK148" i="23"/>
  <c r="DD153" i="23"/>
  <c r="DD183" i="23" s="1"/>
  <c r="DD155" i="23"/>
  <c r="DD185" i="23" s="1"/>
  <c r="DD154" i="23"/>
  <c r="DD184" i="23" s="1"/>
  <c r="DC150" i="23"/>
  <c r="BO179" i="23"/>
  <c r="BO150" i="23"/>
  <c r="BO180" i="23" s="1"/>
  <c r="AI149" i="23"/>
  <c r="AI179" i="23" s="1"/>
  <c r="DF150" i="23"/>
  <c r="DF180" i="23" s="1"/>
  <c r="AH176" i="23"/>
  <c r="AH147" i="23"/>
  <c r="AV155" i="23"/>
  <c r="AV185" i="23" s="1"/>
  <c r="DK149" i="23"/>
  <c r="DK179" i="23" s="1"/>
  <c r="DN147" i="23"/>
  <c r="DN148" i="23" s="1"/>
  <c r="DN178" i="23" s="1"/>
  <c r="BN152" i="23"/>
  <c r="BN182" i="23" s="1"/>
  <c r="BQ152" i="23"/>
  <c r="BQ182" i="23" s="1"/>
  <c r="DP154" i="23"/>
  <c r="BL179" i="23"/>
  <c r="BL150" i="23"/>
  <c r="BL151" i="23" s="1"/>
  <c r="BL181" i="23" s="1"/>
  <c r="CD147" i="23"/>
  <c r="AO148" i="23"/>
  <c r="AO149" i="23" s="1"/>
  <c r="AO179" i="23" s="1"/>
  <c r="BK175" i="23"/>
  <c r="DM155" i="23"/>
  <c r="DM185" i="23" s="1"/>
  <c r="AE179" i="23"/>
  <c r="AE150" i="23"/>
  <c r="AE180" i="23" s="1"/>
  <c r="DL147" i="23"/>
  <c r="BO151" i="23"/>
  <c r="BO181" i="23" s="1"/>
  <c r="DD178" i="23"/>
  <c r="DD172" i="23" s="1"/>
  <c r="DD151" i="23"/>
  <c r="DD181" i="23" s="1"/>
  <c r="DO149" i="23"/>
  <c r="DO179" i="23" s="1"/>
  <c r="BS153" i="23"/>
  <c r="BS183" i="23" s="1"/>
  <c r="AQ147" i="23"/>
  <c r="BF177" i="23"/>
  <c r="BF172" i="23" s="1"/>
  <c r="AD142" i="23"/>
  <c r="CE153" i="23"/>
  <c r="CE183" i="23" s="1"/>
  <c r="AA147" i="23"/>
  <c r="DF142" i="23"/>
  <c r="CD148" i="23"/>
  <c r="CD178" i="23" s="1"/>
  <c r="DC155" i="23"/>
  <c r="DC185" i="23" s="1"/>
  <c r="DC154" i="23"/>
  <c r="DC184" i="23" s="1"/>
  <c r="DC153" i="23"/>
  <c r="DC183" i="23" s="1"/>
  <c r="DA151" i="23"/>
  <c r="DA181" i="23" s="1"/>
  <c r="BE148" i="23"/>
  <c r="DA150" i="23"/>
  <c r="DA180" i="23" s="1"/>
  <c r="CR142" i="23"/>
  <c r="B142" i="23"/>
  <c r="EA176" i="23"/>
  <c r="EA172" i="23" s="1"/>
  <c r="EA148" i="23"/>
  <c r="EA178" i="23" s="1"/>
  <c r="EA150" i="23"/>
  <c r="EA180" i="23" s="1"/>
  <c r="EA149" i="23"/>
  <c r="EA179" i="23" s="1"/>
  <c r="AL178" i="23"/>
  <c r="AL172" i="23" s="1"/>
  <c r="AL149" i="23"/>
  <c r="AL179" i="23" s="1"/>
  <c r="AL152" i="23"/>
  <c r="AL182" i="23" s="1"/>
  <c r="AL151" i="23"/>
  <c r="AL181" i="23" s="1"/>
  <c r="AL150" i="23"/>
  <c r="AL180" i="23" s="1"/>
  <c r="BN153" i="23"/>
  <c r="BN183" i="23" s="1"/>
  <c r="BN154" i="23"/>
  <c r="BN184" i="23" s="1"/>
  <c r="I175" i="23"/>
  <c r="BW177" i="23"/>
  <c r="DJ176" i="23"/>
  <c r="DJ147" i="23"/>
  <c r="DJ177" i="23" s="1"/>
  <c r="AP177" i="23"/>
  <c r="AP172" i="23" s="1"/>
  <c r="CS147" i="23"/>
  <c r="CS177" i="23" s="1"/>
  <c r="AC142" i="23"/>
  <c r="DT149" i="23"/>
  <c r="DT179" i="23" s="1"/>
  <c r="CY150" i="23"/>
  <c r="CY180" i="23" s="1"/>
  <c r="W153" i="23"/>
  <c r="W183" i="23" s="1"/>
  <c r="CX176" i="23"/>
  <c r="CX172" i="23" s="1"/>
  <c r="CX148" i="23"/>
  <c r="CX178" i="23" s="1"/>
  <c r="DH175" i="23"/>
  <c r="CI149" i="23"/>
  <c r="CI150" i="23" s="1"/>
  <c r="BZ176" i="23"/>
  <c r="BZ172" i="23" s="1"/>
  <c r="DW150" i="23"/>
  <c r="DW180" i="23" s="1"/>
  <c r="CJ176" i="23"/>
  <c r="CJ172" i="23" s="1"/>
  <c r="CJ147" i="23"/>
  <c r="CJ177" i="23" s="1"/>
  <c r="AV152" i="23"/>
  <c r="AV182" i="23" s="1"/>
  <c r="CU176" i="23"/>
  <c r="CU172" i="23" s="1"/>
  <c r="CU142" i="23"/>
  <c r="CU148" i="23"/>
  <c r="CU178" i="23" s="1"/>
  <c r="S179" i="23"/>
  <c r="S151" i="23"/>
  <c r="S181" i="23" s="1"/>
  <c r="S152" i="23"/>
  <c r="S182" i="23" s="1"/>
  <c r="S150" i="23"/>
  <c r="S180" i="23" s="1"/>
  <c r="BF142" i="23"/>
  <c r="DH147" i="23"/>
  <c r="DH177" i="23" s="1"/>
  <c r="DK150" i="23"/>
  <c r="DK180" i="23" s="1"/>
  <c r="AI142" i="23"/>
  <c r="BB177" i="23"/>
  <c r="BB172" i="23" s="1"/>
  <c r="BB149" i="23"/>
  <c r="BB179" i="23" s="1"/>
  <c r="N176" i="23"/>
  <c r="N148" i="23"/>
  <c r="N178" i="23" s="1"/>
  <c r="N147" i="23"/>
  <c r="Q147" i="23"/>
  <c r="Q177" i="23" s="1"/>
  <c r="M150" i="23"/>
  <c r="M180" i="23" s="1"/>
  <c r="BD179" i="23"/>
  <c r="BD150" i="23"/>
  <c r="BD180" i="23" s="1"/>
  <c r="BD151" i="23"/>
  <c r="BD181" i="23" s="1"/>
  <c r="AF179" i="23"/>
  <c r="AF151" i="23"/>
  <c r="AF181" i="23" s="1"/>
  <c r="AF150" i="23"/>
  <c r="AF180" i="23" s="1"/>
  <c r="J176" i="23"/>
  <c r="J148" i="23"/>
  <c r="J178" i="23" s="1"/>
  <c r="J147" i="23"/>
  <c r="B178" i="23"/>
  <c r="AR151" i="23"/>
  <c r="AR181" i="23" s="1"/>
  <c r="CJ148" i="23"/>
  <c r="CJ178" i="23" s="1"/>
  <c r="CY151" i="23"/>
  <c r="CY181" i="23" s="1"/>
  <c r="O176" i="23"/>
  <c r="O148" i="23"/>
  <c r="O142" i="23" s="1"/>
  <c r="Z149" i="23"/>
  <c r="Z179" i="23" s="1"/>
  <c r="DU154" i="23"/>
  <c r="DU184" i="23" s="1"/>
  <c r="DU153" i="23"/>
  <c r="DU183" i="23" s="1"/>
  <c r="DX150" i="23"/>
  <c r="DX180" i="23" s="1"/>
  <c r="AZ177" i="23"/>
  <c r="AZ172" i="23" s="1"/>
  <c r="AZ142" i="23"/>
  <c r="BW148" i="23"/>
  <c r="BW178" i="23" s="1"/>
  <c r="AM155" i="23"/>
  <c r="AM185" i="23" s="1"/>
  <c r="DB175" i="23"/>
  <c r="DB147" i="23"/>
  <c r="DB148" i="23" s="1"/>
  <c r="CO150" i="23"/>
  <c r="CO180" i="23" s="1"/>
  <c r="BY175" i="23"/>
  <c r="BY147" i="23"/>
  <c r="BY177" i="23" s="1"/>
  <c r="BY146" i="23"/>
  <c r="BY148" i="23" s="1"/>
  <c r="AJ154" i="23"/>
  <c r="DV176" i="23"/>
  <c r="AQ148" i="23"/>
  <c r="AQ178" i="23" s="1"/>
  <c r="CO142" i="23"/>
  <c r="AS149" i="23"/>
  <c r="B172" i="23"/>
  <c r="B150" i="23"/>
  <c r="DM152" i="23"/>
  <c r="DM182" i="23" s="1"/>
  <c r="I146" i="23"/>
  <c r="O153" i="23" l="1"/>
  <c r="O183" i="23" s="1"/>
  <c r="O154" i="23"/>
  <c r="O184" i="23" s="1"/>
  <c r="CI180" i="23"/>
  <c r="DV179" i="23"/>
  <c r="BY178" i="23"/>
  <c r="BY172" i="23" s="1"/>
  <c r="AN179" i="23"/>
  <c r="AN150" i="23"/>
  <c r="AN180" i="23" s="1"/>
  <c r="DB178" i="23"/>
  <c r="DB149" i="23"/>
  <c r="DB179" i="23" s="1"/>
  <c r="BK179" i="23"/>
  <c r="BK150" i="23"/>
  <c r="BK180" i="23" s="1"/>
  <c r="DU155" i="23"/>
  <c r="DU185" i="23" s="1"/>
  <c r="J177" i="23"/>
  <c r="J149" i="23"/>
  <c r="J179" i="23" s="1"/>
  <c r="J142" i="23"/>
  <c r="N177" i="23"/>
  <c r="N172" i="23" s="1"/>
  <c r="BW172" i="23"/>
  <c r="BN155" i="23"/>
  <c r="BN185" i="23" s="1"/>
  <c r="B154" i="23"/>
  <c r="B155" i="23"/>
  <c r="B153" i="23"/>
  <c r="BE178" i="23"/>
  <c r="BE172" i="23" s="1"/>
  <c r="BE142" i="23"/>
  <c r="AD153" i="23"/>
  <c r="AD183" i="23" s="1"/>
  <c r="AD154" i="23"/>
  <c r="AD184" i="23" s="1"/>
  <c r="AQ177" i="23"/>
  <c r="AQ142" i="23"/>
  <c r="DL177" i="23"/>
  <c r="BO152" i="23"/>
  <c r="BO182" i="23" s="1"/>
  <c r="DO150" i="23"/>
  <c r="DO180" i="23" s="1"/>
  <c r="BT153" i="23"/>
  <c r="BT183" i="23" s="1"/>
  <c r="CB149" i="23"/>
  <c r="CB179" i="23" s="1"/>
  <c r="L184" i="23"/>
  <c r="L155" i="23"/>
  <c r="L185" i="23" s="1"/>
  <c r="BL155" i="23"/>
  <c r="BL185" i="23" s="1"/>
  <c r="F177" i="23"/>
  <c r="F148" i="23"/>
  <c r="AD177" i="23"/>
  <c r="AD152" i="23"/>
  <c r="AD182" i="23" s="1"/>
  <c r="AD151" i="23"/>
  <c r="AD181" i="23" s="1"/>
  <c r="AC149" i="23"/>
  <c r="DT153" i="23"/>
  <c r="DT183" i="23" s="1"/>
  <c r="CJ142" i="23"/>
  <c r="BU150" i="23"/>
  <c r="BX155" i="23"/>
  <c r="BX185" i="23" s="1"/>
  <c r="CC149" i="23"/>
  <c r="CC172" i="23"/>
  <c r="AT152" i="23"/>
  <c r="AT182" i="23" s="1"/>
  <c r="AX154" i="23"/>
  <c r="BQ154" i="23"/>
  <c r="C176" i="23"/>
  <c r="EB146" i="23"/>
  <c r="C148" i="23"/>
  <c r="C149" i="23"/>
  <c r="Z172" i="23"/>
  <c r="AJ152" i="23"/>
  <c r="AJ182" i="23" s="1"/>
  <c r="DG153" i="23"/>
  <c r="DG183" i="23" s="1"/>
  <c r="F149" i="23"/>
  <c r="F179" i="23" s="1"/>
  <c r="DW151" i="23"/>
  <c r="DW181" i="23" s="1"/>
  <c r="V148" i="23"/>
  <c r="DD152" i="23"/>
  <c r="DD182" i="23" s="1"/>
  <c r="AQ172" i="23"/>
  <c r="CX142" i="23"/>
  <c r="AY142" i="23"/>
  <c r="M155" i="23"/>
  <c r="M185" i="23" s="1"/>
  <c r="K155" i="23"/>
  <c r="K185" i="23" s="1"/>
  <c r="BD152" i="23"/>
  <c r="BD182" i="23" s="1"/>
  <c r="J150" i="23"/>
  <c r="J180" i="23" s="1"/>
  <c r="N142" i="23"/>
  <c r="AP150" i="23"/>
  <c r="DJ148" i="23"/>
  <c r="AI153" i="23"/>
  <c r="AI183" i="23" s="1"/>
  <c r="BF153" i="23"/>
  <c r="BF183" i="23" s="1"/>
  <c r="M151" i="23"/>
  <c r="M181" i="23" s="1"/>
  <c r="CR153" i="23"/>
  <c r="CR183" i="23" s="1"/>
  <c r="AO178" i="23"/>
  <c r="AO172" i="23" s="1"/>
  <c r="AO150" i="23"/>
  <c r="AO180" i="23" s="1"/>
  <c r="BL180" i="23"/>
  <c r="BL152" i="23"/>
  <c r="BL182" i="23" s="1"/>
  <c r="DN177" i="23"/>
  <c r="DN172" i="23" s="1"/>
  <c r="DN149" i="23"/>
  <c r="DN179" i="23" s="1"/>
  <c r="CK178" i="23"/>
  <c r="CK172" i="23" s="1"/>
  <c r="CK149" i="23"/>
  <c r="CK179" i="23" s="1"/>
  <c r="CS148" i="23"/>
  <c r="CS178" i="23" s="1"/>
  <c r="CS172" i="23" s="1"/>
  <c r="DH176" i="23"/>
  <c r="DH148" i="23"/>
  <c r="CL176" i="23"/>
  <c r="AU176" i="23"/>
  <c r="CN180" i="23"/>
  <c r="CN151" i="23"/>
  <c r="CN181" i="23" s="1"/>
  <c r="CN152" i="23"/>
  <c r="CN182" i="23" s="1"/>
  <c r="CR179" i="23"/>
  <c r="CR150" i="23"/>
  <c r="CR180" i="23" s="1"/>
  <c r="AW148" i="23"/>
  <c r="Z153" i="23"/>
  <c r="Z183" i="23" s="1"/>
  <c r="BG184" i="23"/>
  <c r="BG155" i="23"/>
  <c r="BG185" i="23" s="1"/>
  <c r="CF177" i="23"/>
  <c r="AP153" i="23"/>
  <c r="AP183" i="23" s="1"/>
  <c r="CK142" i="23"/>
  <c r="DF178" i="23"/>
  <c r="DF172" i="23" s="1"/>
  <c r="DF151" i="23"/>
  <c r="DF181" i="23" s="1"/>
  <c r="DF152" i="23"/>
  <c r="DF182" i="23" s="1"/>
  <c r="DK151" i="23"/>
  <c r="DK181" i="23" s="1"/>
  <c r="BE149" i="23"/>
  <c r="BE179" i="23" s="1"/>
  <c r="EB175" i="23"/>
  <c r="AR152" i="23"/>
  <c r="AR182" i="23" s="1"/>
  <c r="AX151" i="23"/>
  <c r="AX181" i="23" s="1"/>
  <c r="CH153" i="23"/>
  <c r="CH183" i="23" s="1"/>
  <c r="BZ142" i="23"/>
  <c r="W181" i="23"/>
  <c r="W152" i="23"/>
  <c r="W182" i="23" s="1"/>
  <c r="AI150" i="23"/>
  <c r="AI180" i="23" s="1"/>
  <c r="AQ149" i="23"/>
  <c r="AQ179" i="23" s="1"/>
  <c r="BC178" i="23"/>
  <c r="BC142" i="23"/>
  <c r="CR151" i="23"/>
  <c r="CR181" i="23" s="1"/>
  <c r="D176" i="23"/>
  <c r="BK151" i="23"/>
  <c r="BK181" i="23" s="1"/>
  <c r="CP151" i="23"/>
  <c r="CB177" i="23"/>
  <c r="CB150" i="23"/>
  <c r="CB180" i="23" s="1"/>
  <c r="K150" i="23"/>
  <c r="CJ149" i="23"/>
  <c r="BW149" i="23"/>
  <c r="BW179" i="23" s="1"/>
  <c r="AF152" i="23"/>
  <c r="AF182" i="23" s="1"/>
  <c r="I176" i="23"/>
  <c r="B180" i="23"/>
  <c r="AS179" i="23"/>
  <c r="AS150" i="23"/>
  <c r="AS180" i="23" s="1"/>
  <c r="BY176" i="23"/>
  <c r="BY149" i="23"/>
  <c r="BY179" i="23" s="1"/>
  <c r="BY142" i="23"/>
  <c r="DB177" i="23"/>
  <c r="DB142" i="23"/>
  <c r="AZ153" i="23"/>
  <c r="AZ183" i="23" s="1"/>
  <c r="AZ154" i="23"/>
  <c r="AZ184" i="23" s="1"/>
  <c r="J172" i="23"/>
  <c r="N149" i="23"/>
  <c r="BB150" i="23"/>
  <c r="BB180" i="23" s="1"/>
  <c r="CS149" i="23"/>
  <c r="CS179" i="23" s="1"/>
  <c r="W154" i="23"/>
  <c r="EA151" i="23"/>
  <c r="EA181" i="23" s="1"/>
  <c r="DF153" i="23"/>
  <c r="DF183" i="23" s="1"/>
  <c r="CE154" i="23"/>
  <c r="BS154" i="23"/>
  <c r="DA152" i="23"/>
  <c r="DA182" i="23" s="1"/>
  <c r="DC180" i="23"/>
  <c r="DC152" i="23"/>
  <c r="DC182" i="23" s="1"/>
  <c r="DC151" i="23"/>
  <c r="DC181" i="23" s="1"/>
  <c r="CV176" i="23"/>
  <c r="DN142" i="23"/>
  <c r="AO142" i="23"/>
  <c r="CE181" i="23"/>
  <c r="CE152" i="23"/>
  <c r="CE182" i="23" s="1"/>
  <c r="DV178" i="23"/>
  <c r="DV172" i="23" s="1"/>
  <c r="DV150" i="23"/>
  <c r="DV180" i="23" s="1"/>
  <c r="DV151" i="23"/>
  <c r="DV181" i="23" s="1"/>
  <c r="BM184" i="23"/>
  <c r="BM155" i="23"/>
  <c r="BM185" i="23" s="1"/>
  <c r="BP154" i="23"/>
  <c r="CI154" i="23"/>
  <c r="CI184" i="23" s="1"/>
  <c r="CI153" i="23"/>
  <c r="CI183" i="23" s="1"/>
  <c r="CV147" i="23"/>
  <c r="DJ142" i="23"/>
  <c r="P154" i="23"/>
  <c r="CK150" i="23"/>
  <c r="CK180" i="23" s="1"/>
  <c r="DO154" i="23"/>
  <c r="DO184" i="23" s="1"/>
  <c r="DO153" i="23"/>
  <c r="DO183" i="23" s="1"/>
  <c r="AI151" i="23"/>
  <c r="AI181" i="23" s="1"/>
  <c r="CY154" i="23"/>
  <c r="CY184" i="23" s="1"/>
  <c r="CY153" i="23"/>
  <c r="CY183" i="23" s="1"/>
  <c r="AD172" i="23"/>
  <c r="BT179" i="23"/>
  <c r="BT150" i="23"/>
  <c r="BT180" i="23" s="1"/>
  <c r="AO151" i="23"/>
  <c r="AO181" i="23" s="1"/>
  <c r="CO152" i="23"/>
  <c r="CO182" i="23" s="1"/>
  <c r="DT150" i="23"/>
  <c r="DT180" i="23" s="1"/>
  <c r="DX172" i="23"/>
  <c r="CC142" i="23"/>
  <c r="CO151" i="23"/>
  <c r="CO181" i="23" s="1"/>
  <c r="CU149" i="23"/>
  <c r="DO152" i="23"/>
  <c r="DO182" i="23" s="1"/>
  <c r="CL147" i="23"/>
  <c r="CL177" i="23" s="1"/>
  <c r="Z150" i="23"/>
  <c r="Z180" i="23" s="1"/>
  <c r="T176" i="23"/>
  <c r="T148" i="23"/>
  <c r="T142" i="23" s="1"/>
  <c r="DL148" i="23"/>
  <c r="DL178" i="23" s="1"/>
  <c r="DG150" i="23"/>
  <c r="BA152" i="23"/>
  <c r="BA182" i="23" s="1"/>
  <c r="BC149" i="23"/>
  <c r="BC179" i="23" s="1"/>
  <c r="AO152" i="23"/>
  <c r="AO182" i="23" s="1"/>
  <c r="CG147" i="23"/>
  <c r="BD155" i="23"/>
  <c r="BD185" i="23" s="1"/>
  <c r="AY149" i="23"/>
  <c r="CB172" i="23"/>
  <c r="AY172" i="23"/>
  <c r="DL172" i="23"/>
  <c r="AZ150" i="23"/>
  <c r="CU150" i="23"/>
  <c r="CU180" i="23" s="1"/>
  <c r="CF148" i="23"/>
  <c r="CF178" i="23" s="1"/>
  <c r="CF172" i="23" s="1"/>
  <c r="CO153" i="23"/>
  <c r="CO183" i="23" s="1"/>
  <c r="AJ184" i="23"/>
  <c r="AJ155" i="23"/>
  <c r="AJ185" i="23" s="1"/>
  <c r="DB172" i="23"/>
  <c r="O178" i="23"/>
  <c r="O172" i="23" s="1"/>
  <c r="O149" i="23"/>
  <c r="O150" i="23"/>
  <c r="O180" i="23" s="1"/>
  <c r="CU153" i="23"/>
  <c r="CU183" i="23" s="1"/>
  <c r="CI179" i="23"/>
  <c r="CI151" i="23"/>
  <c r="CI181" i="23" s="1"/>
  <c r="AC153" i="23"/>
  <c r="AC183" i="23" s="1"/>
  <c r="BW150" i="23"/>
  <c r="BW180" i="23" s="1"/>
  <c r="AA177" i="23"/>
  <c r="AA148" i="23"/>
  <c r="AA142" i="23"/>
  <c r="AE151" i="23"/>
  <c r="AE181" i="23" s="1"/>
  <c r="CD177" i="23"/>
  <c r="CD172" i="23" s="1"/>
  <c r="CD142" i="23"/>
  <c r="DP184" i="23"/>
  <c r="DP155" i="23"/>
  <c r="DP185" i="23" s="1"/>
  <c r="AH177" i="23"/>
  <c r="AH148" i="23"/>
  <c r="AH149" i="23" s="1"/>
  <c r="AH179" i="23" s="1"/>
  <c r="CQ184" i="23"/>
  <c r="CQ155" i="23"/>
  <c r="CQ185" i="23" s="1"/>
  <c r="BO184" i="23"/>
  <c r="BO155" i="23"/>
  <c r="BO185" i="23" s="1"/>
  <c r="DO151" i="23"/>
  <c r="DO181" i="23" s="1"/>
  <c r="DZ176" i="23"/>
  <c r="DZ172" i="23" s="1"/>
  <c r="DZ149" i="23"/>
  <c r="DZ179" i="23" s="1"/>
  <c r="DZ148" i="23"/>
  <c r="DZ178" i="23" s="1"/>
  <c r="AN178" i="23"/>
  <c r="AN172" i="23" s="1"/>
  <c r="AN142" i="23"/>
  <c r="CN155" i="23"/>
  <c r="CN185" i="23" s="1"/>
  <c r="CD149" i="23"/>
  <c r="CD179" i="23" s="1"/>
  <c r="S155" i="23"/>
  <c r="S185" i="23" s="1"/>
  <c r="EA142" i="23"/>
  <c r="R177" i="23"/>
  <c r="R148" i="23"/>
  <c r="DX178" i="23"/>
  <c r="DX151" i="23"/>
  <c r="DX181" i="23" s="1"/>
  <c r="CK151" i="23"/>
  <c r="CK181" i="23" s="1"/>
  <c r="B151" i="23"/>
  <c r="BP180" i="23"/>
  <c r="BP151" i="23"/>
  <c r="DA154" i="23"/>
  <c r="DA184" i="23" s="1"/>
  <c r="DA155" i="23"/>
  <c r="DA185" i="23" s="1"/>
  <c r="DA153" i="23"/>
  <c r="DA183" i="23" s="1"/>
  <c r="P180" i="23"/>
  <c r="P152" i="23"/>
  <c r="P182" i="23" s="1"/>
  <c r="BU154" i="23"/>
  <c r="DK142" i="23"/>
  <c r="DT151" i="23"/>
  <c r="DT181" i="23" s="1"/>
  <c r="CX150" i="23"/>
  <c r="CX180" i="23" s="1"/>
  <c r="I147" i="23"/>
  <c r="I177" i="23" s="1"/>
  <c r="DE148" i="23"/>
  <c r="DE149" i="23" s="1"/>
  <c r="DE179" i="23" s="1"/>
  <c r="CP154" i="23"/>
  <c r="CT154" i="23"/>
  <c r="Q148" i="23"/>
  <c r="Q178" i="23" s="1"/>
  <c r="Q172" i="23" s="1"/>
  <c r="AU147" i="23"/>
  <c r="CC150" i="23"/>
  <c r="CC180" i="23" s="1"/>
  <c r="CC151" i="23"/>
  <c r="CC181" i="23" s="1"/>
  <c r="CJ150" i="23"/>
  <c r="CJ180" i="23" s="1"/>
  <c r="AS154" i="23"/>
  <c r="BK178" i="23"/>
  <c r="BK172" i="23" s="1"/>
  <c r="BK142" i="23"/>
  <c r="CZ184" i="23"/>
  <c r="CZ155" i="23"/>
  <c r="CZ185" i="23" s="1"/>
  <c r="BW142" i="23"/>
  <c r="CY152" i="23"/>
  <c r="CY182" i="23" s="1"/>
  <c r="CH150" i="23"/>
  <c r="C142" i="23"/>
  <c r="DG151" i="23"/>
  <c r="DG181" i="23" s="1"/>
  <c r="CB142" i="23"/>
  <c r="AK178" i="23"/>
  <c r="AK172" i="23" s="1"/>
  <c r="AK150" i="23"/>
  <c r="AK142" i="23"/>
  <c r="G154" i="23"/>
  <c r="BC172" i="23"/>
  <c r="CS142" i="23"/>
  <c r="D147" i="23"/>
  <c r="D177" i="23" s="1"/>
  <c r="BF150" i="23"/>
  <c r="H176" i="23"/>
  <c r="H148" i="23"/>
  <c r="AQ150" i="23"/>
  <c r="AQ180" i="23" s="1"/>
  <c r="CS150" i="23"/>
  <c r="CS180" i="23" s="1"/>
  <c r="BB154" i="23"/>
  <c r="CX149" i="23"/>
  <c r="CX179" i="23" s="1"/>
  <c r="AL154" i="23"/>
  <c r="BZ149" i="23"/>
  <c r="EA152" i="23"/>
  <c r="EA182" i="23" s="1"/>
  <c r="T153" i="23" l="1"/>
  <c r="T183" i="23" s="1"/>
  <c r="T154" i="23"/>
  <c r="T184" i="23" s="1"/>
  <c r="T155" i="23"/>
  <c r="T185" i="23" s="1"/>
  <c r="AK180" i="23"/>
  <c r="AK152" i="23"/>
  <c r="AK182" i="23" s="1"/>
  <c r="AK151" i="23"/>
  <c r="AK181" i="23" s="1"/>
  <c r="H178" i="23"/>
  <c r="H142" i="23"/>
  <c r="H150" i="23"/>
  <c r="H180" i="23" s="1"/>
  <c r="H149" i="23"/>
  <c r="H179" i="23" s="1"/>
  <c r="BF180" i="23"/>
  <c r="BF151" i="23"/>
  <c r="BF181" i="23" s="1"/>
  <c r="C153" i="23"/>
  <c r="C183" i="23" s="1"/>
  <c r="BW153" i="23"/>
  <c r="BW183" i="23" s="1"/>
  <c r="BW154" i="23"/>
  <c r="BW184" i="23" s="1"/>
  <c r="CT184" i="23"/>
  <c r="CT155" i="23"/>
  <c r="CT185" i="23" s="1"/>
  <c r="DK153" i="23"/>
  <c r="DK183" i="23" s="1"/>
  <c r="AN154" i="23"/>
  <c r="AN184" i="23" s="1"/>
  <c r="AN153" i="23"/>
  <c r="AN183" i="23" s="1"/>
  <c r="CD153" i="23"/>
  <c r="CD183" i="23" s="1"/>
  <c r="CD154" i="23"/>
  <c r="CD184" i="23" s="1"/>
  <c r="CD155" i="23"/>
  <c r="CD185" i="23" s="1"/>
  <c r="CO154" i="23"/>
  <c r="AZ180" i="23"/>
  <c r="AY179" i="23"/>
  <c r="CX151" i="23"/>
  <c r="CX181" i="23" s="1"/>
  <c r="CV177" i="23"/>
  <c r="CV148" i="23"/>
  <c r="BP184" i="23"/>
  <c r="BP155" i="23"/>
  <c r="BP185" i="23" s="1"/>
  <c r="BS184" i="23"/>
  <c r="BS155" i="23"/>
  <c r="BS185" i="23" s="1"/>
  <c r="N179" i="23"/>
  <c r="N150" i="23"/>
  <c r="N180" i="23" s="1"/>
  <c r="AZ155" i="23"/>
  <c r="AZ185" i="23" s="1"/>
  <c r="AS151" i="23"/>
  <c r="AS181" i="23" s="1"/>
  <c r="K180" i="23"/>
  <c r="BB151" i="23"/>
  <c r="BB181" i="23" s="1"/>
  <c r="D148" i="23"/>
  <c r="D178" i="23" s="1"/>
  <c r="D172" i="23" s="1"/>
  <c r="CB151" i="23"/>
  <c r="BZ153" i="23"/>
  <c r="BZ183" i="23" s="1"/>
  <c r="CL148" i="23"/>
  <c r="AP154" i="23"/>
  <c r="Z154" i="23"/>
  <c r="DH178" i="23"/>
  <c r="DH172" i="23" s="1"/>
  <c r="DH142" i="23"/>
  <c r="DN150" i="23"/>
  <c r="Z151" i="23"/>
  <c r="BF154" i="23"/>
  <c r="N153" i="23"/>
  <c r="N183" i="23" s="1"/>
  <c r="N154" i="23"/>
  <c r="N184" i="23" s="1"/>
  <c r="AY153" i="23"/>
  <c r="AY183" i="23" s="1"/>
  <c r="N151" i="23"/>
  <c r="N181" i="23" s="1"/>
  <c r="I148" i="23"/>
  <c r="I178" i="23" s="1"/>
  <c r="I172" i="23" s="1"/>
  <c r="EB176" i="23"/>
  <c r="BU180" i="23"/>
  <c r="BU152" i="23"/>
  <c r="BU182" i="23" s="1"/>
  <c r="BU151" i="23"/>
  <c r="BU181" i="23" s="1"/>
  <c r="CJ153" i="23"/>
  <c r="CJ183" i="23" s="1"/>
  <c r="M152" i="23"/>
  <c r="M182" i="23" s="1"/>
  <c r="B183" i="23"/>
  <c r="J151" i="23"/>
  <c r="J181" i="23" s="1"/>
  <c r="DB150" i="23"/>
  <c r="AN151" i="23"/>
  <c r="AH150" i="23"/>
  <c r="AH180" i="23" s="1"/>
  <c r="O155" i="23"/>
  <c r="O185" i="23" s="1"/>
  <c r="AL184" i="23"/>
  <c r="AL155" i="23"/>
  <c r="AL185" i="23" s="1"/>
  <c r="BZ179" i="23"/>
  <c r="BZ150" i="23"/>
  <c r="BZ180" i="23" s="1"/>
  <c r="G184" i="23"/>
  <c r="G155" i="23"/>
  <c r="G185" i="23" s="1"/>
  <c r="CH180" i="23"/>
  <c r="CH151" i="23"/>
  <c r="CH181" i="23" s="1"/>
  <c r="BK153" i="23"/>
  <c r="BK183" i="23" s="1"/>
  <c r="BK154" i="23"/>
  <c r="BK184" i="23" s="1"/>
  <c r="CP184" i="23"/>
  <c r="CP155" i="23"/>
  <c r="CP185" i="23" s="1"/>
  <c r="BU184" i="23"/>
  <c r="BU155" i="23"/>
  <c r="BU185" i="23" s="1"/>
  <c r="B181" i="23"/>
  <c r="B152" i="23"/>
  <c r="R178" i="23"/>
  <c r="R172" i="23" s="1"/>
  <c r="R142" i="23"/>
  <c r="R149" i="23"/>
  <c r="R179" i="23" s="1"/>
  <c r="R150" i="23"/>
  <c r="R180" i="23" s="1"/>
  <c r="DZ150" i="23"/>
  <c r="DZ180" i="23" s="1"/>
  <c r="AA153" i="23"/>
  <c r="AA183" i="23" s="1"/>
  <c r="AA178" i="23"/>
  <c r="T178" i="23"/>
  <c r="T172" i="23" s="1"/>
  <c r="T149" i="23"/>
  <c r="T150" i="23"/>
  <c r="T180" i="23" s="1"/>
  <c r="CU179" i="23"/>
  <c r="CU151" i="23"/>
  <c r="CU181" i="23" s="1"/>
  <c r="CU152" i="23"/>
  <c r="CU182" i="23" s="1"/>
  <c r="Q142" i="23"/>
  <c r="P184" i="23"/>
  <c r="P155" i="23"/>
  <c r="P185" i="23" s="1"/>
  <c r="CI155" i="23"/>
  <c r="CI185" i="23" s="1"/>
  <c r="AO153" i="23"/>
  <c r="AO183" i="23" s="1"/>
  <c r="AO154" i="23"/>
  <c r="AO184" i="23" s="1"/>
  <c r="CE184" i="23"/>
  <c r="CE155" i="23"/>
  <c r="CE185" i="23" s="1"/>
  <c r="W184" i="23"/>
  <c r="W155" i="23"/>
  <c r="W185" i="23" s="1"/>
  <c r="BY154" i="23"/>
  <c r="BY184" i="23" s="1"/>
  <c r="BY153" i="23"/>
  <c r="BY183" i="23" s="1"/>
  <c r="CJ179" i="23"/>
  <c r="CP181" i="23"/>
  <c r="CP152" i="23"/>
  <c r="CP182" i="23" s="1"/>
  <c r="CH154" i="23"/>
  <c r="Q149" i="23"/>
  <c r="Q179" i="23" s="1"/>
  <c r="CK154" i="23"/>
  <c r="CK184" i="23" s="1"/>
  <c r="CK153" i="23"/>
  <c r="CK183" i="23" s="1"/>
  <c r="CF149" i="23"/>
  <c r="AW178" i="23"/>
  <c r="AW172" i="23" s="1"/>
  <c r="DJ178" i="23"/>
  <c r="DJ172" i="23" s="1"/>
  <c r="DJ149" i="23"/>
  <c r="CX153" i="23"/>
  <c r="CX183" i="23" s="1"/>
  <c r="V178" i="23"/>
  <c r="V172" i="23" s="1"/>
  <c r="V142" i="23"/>
  <c r="V149" i="23"/>
  <c r="C179" i="23"/>
  <c r="BQ184" i="23"/>
  <c r="BQ155" i="23"/>
  <c r="BQ185" i="23" s="1"/>
  <c r="DX152" i="23"/>
  <c r="DX182" i="23" s="1"/>
  <c r="DK152" i="23"/>
  <c r="DK182" i="23" s="1"/>
  <c r="DL149" i="23"/>
  <c r="BE150" i="23"/>
  <c r="B185" i="23"/>
  <c r="N152" i="23"/>
  <c r="N182" i="23" s="1"/>
  <c r="J153" i="23"/>
  <c r="J183" i="23" s="1"/>
  <c r="DH149" i="23"/>
  <c r="BC150" i="23"/>
  <c r="BC180" i="23" s="1"/>
  <c r="CF142" i="23"/>
  <c r="CS153" i="23"/>
  <c r="CS183" i="23" s="1"/>
  <c r="CS154" i="23"/>
  <c r="CS184" i="23" s="1"/>
  <c r="BB184" i="23"/>
  <c r="BB155" i="23"/>
  <c r="BB185" i="23" s="1"/>
  <c r="H172" i="23"/>
  <c r="CS151" i="23"/>
  <c r="CS181" i="23" s="1"/>
  <c r="AS184" i="23"/>
  <c r="AS155" i="23"/>
  <c r="AS185" i="23" s="1"/>
  <c r="AK153" i="23"/>
  <c r="AK183" i="23" s="1"/>
  <c r="CB153" i="23"/>
  <c r="CB183" i="23" s="1"/>
  <c r="CB154" i="23"/>
  <c r="CB184" i="23" s="1"/>
  <c r="AU177" i="23"/>
  <c r="EB177" i="23" s="1"/>
  <c r="DE178" i="23"/>
  <c r="DE172" i="23" s="1"/>
  <c r="DE142" i="23"/>
  <c r="CD150" i="23"/>
  <c r="CD180" i="23" s="1"/>
  <c r="AA149" i="23"/>
  <c r="AA172" i="23"/>
  <c r="AC154" i="23"/>
  <c r="CU154" i="23"/>
  <c r="O179" i="23"/>
  <c r="O151" i="23"/>
  <c r="O181" i="23" s="1"/>
  <c r="AQ151" i="23"/>
  <c r="AQ181" i="23" s="1"/>
  <c r="CG177" i="23"/>
  <c r="CG148" i="23"/>
  <c r="CG149" i="23"/>
  <c r="CG179" i="23" s="1"/>
  <c r="D142" i="23"/>
  <c r="DG180" i="23"/>
  <c r="DG152" i="23"/>
  <c r="DG182" i="23" s="1"/>
  <c r="CY155" i="23"/>
  <c r="CY185" i="23" s="1"/>
  <c r="DO155" i="23"/>
  <c r="DO185" i="23" s="1"/>
  <c r="DJ153" i="23"/>
  <c r="DJ183" i="23" s="1"/>
  <c r="DN154" i="23"/>
  <c r="DN184" i="23" s="1"/>
  <c r="DN155" i="23"/>
  <c r="DN185" i="23" s="1"/>
  <c r="DN153" i="23"/>
  <c r="DN183" i="23" s="1"/>
  <c r="DF154" i="23"/>
  <c r="BY150" i="23"/>
  <c r="BY180" i="23" s="1"/>
  <c r="AS152" i="23"/>
  <c r="AS182" i="23" s="1"/>
  <c r="DT152" i="23"/>
  <c r="DT182" i="23" s="1"/>
  <c r="DL142" i="23"/>
  <c r="CJ151" i="23"/>
  <c r="CJ181" i="23" s="1"/>
  <c r="D149" i="23"/>
  <c r="D179" i="23" s="1"/>
  <c r="BC151" i="23"/>
  <c r="BC181" i="23" s="1"/>
  <c r="AW149" i="23"/>
  <c r="CF150" i="23"/>
  <c r="CF180" i="23" s="1"/>
  <c r="CL142" i="23"/>
  <c r="I142" i="23"/>
  <c r="BZ151" i="23"/>
  <c r="BZ181" i="23" s="1"/>
  <c r="K151" i="23"/>
  <c r="K181" i="23" s="1"/>
  <c r="AX152" i="23"/>
  <c r="AX182" i="23" s="1"/>
  <c r="EB147" i="23"/>
  <c r="C178" i="23"/>
  <c r="CC179" i="23"/>
  <c r="CC152" i="23"/>
  <c r="CC182" i="23" s="1"/>
  <c r="AC179" i="23"/>
  <c r="AC150" i="23"/>
  <c r="CS152" i="23"/>
  <c r="CS182" i="23" s="1"/>
  <c r="BT154" i="23"/>
  <c r="AD155" i="23"/>
  <c r="AD185" i="23" s="1"/>
  <c r="BE153" i="23"/>
  <c r="BE183" i="23" s="1"/>
  <c r="BE154" i="23"/>
  <c r="BE184" i="23" s="1"/>
  <c r="B184" i="23"/>
  <c r="BK152" i="23"/>
  <c r="BK182" i="23" s="1"/>
  <c r="DX142" i="23"/>
  <c r="BY151" i="23"/>
  <c r="BY181" i="23" s="1"/>
  <c r="DV152" i="23"/>
  <c r="BT151" i="23"/>
  <c r="BT181" i="23" s="1"/>
  <c r="BP181" i="23"/>
  <c r="BP152" i="23"/>
  <c r="BP182" i="23" s="1"/>
  <c r="EA154" i="23"/>
  <c r="EA184" i="23" s="1"/>
  <c r="EA153" i="23"/>
  <c r="EA183" i="23" s="1"/>
  <c r="AH178" i="23"/>
  <c r="AH172" i="23" s="1"/>
  <c r="AH152" i="23"/>
  <c r="AH182" i="23" s="1"/>
  <c r="AH142" i="23"/>
  <c r="AH151" i="23"/>
  <c r="AH181" i="23" s="1"/>
  <c r="CC153" i="23"/>
  <c r="CC183" i="23" s="1"/>
  <c r="R151" i="23"/>
  <c r="R181" i="23" s="1"/>
  <c r="AE152" i="23"/>
  <c r="AE182" i="23" s="1"/>
  <c r="BW151" i="23"/>
  <c r="BW181" i="23" s="1"/>
  <c r="BB152" i="23"/>
  <c r="BB182" i="23" s="1"/>
  <c r="DB153" i="23"/>
  <c r="DB183" i="23" s="1"/>
  <c r="AY150" i="23"/>
  <c r="BC155" i="23"/>
  <c r="BC185" i="23" s="1"/>
  <c r="BC153" i="23"/>
  <c r="BC183" i="23" s="1"/>
  <c r="BC154" i="23"/>
  <c r="BC184" i="23" s="1"/>
  <c r="AI152" i="23"/>
  <c r="AI182" i="23" s="1"/>
  <c r="DE150" i="23"/>
  <c r="DE180" i="23" s="1"/>
  <c r="CR152" i="23"/>
  <c r="CR182" i="23" s="1"/>
  <c r="AU148" i="23"/>
  <c r="AU178" i="23" s="1"/>
  <c r="AU172" i="23" s="1"/>
  <c r="CK152" i="23"/>
  <c r="CK182" i="23" s="1"/>
  <c r="DN151" i="23"/>
  <c r="DN181" i="23" s="1"/>
  <c r="CR154" i="23"/>
  <c r="BW152" i="23"/>
  <c r="BW182" i="23" s="1"/>
  <c r="AI154" i="23"/>
  <c r="AP180" i="23"/>
  <c r="AP151" i="23"/>
  <c r="AP181" i="23" s="1"/>
  <c r="AP152" i="23"/>
  <c r="AP182" i="23" s="1"/>
  <c r="AZ151" i="23"/>
  <c r="AZ181" i="23" s="1"/>
  <c r="DG154" i="23"/>
  <c r="AX184" i="23"/>
  <c r="AX155" i="23"/>
  <c r="AX185" i="23" s="1"/>
  <c r="AW142" i="23"/>
  <c r="Q150" i="23"/>
  <c r="Q180" i="23" s="1"/>
  <c r="C150" i="23"/>
  <c r="DT154" i="23"/>
  <c r="F178" i="23"/>
  <c r="F172" i="23" s="1"/>
  <c r="F150" i="23"/>
  <c r="F180" i="23" s="1"/>
  <c r="F142" i="23"/>
  <c r="DW152" i="23"/>
  <c r="AQ155" i="23"/>
  <c r="AQ185" i="23" s="1"/>
  <c r="AQ153" i="23"/>
  <c r="AQ183" i="23" s="1"/>
  <c r="AQ154" i="23"/>
  <c r="AQ184" i="23" s="1"/>
  <c r="DH150" i="23"/>
  <c r="DH180" i="23" s="1"/>
  <c r="J152" i="23"/>
  <c r="J182" i="23" s="1"/>
  <c r="R152" i="23"/>
  <c r="R182" i="23" s="1"/>
  <c r="DZ151" i="23"/>
  <c r="DZ181" i="23" s="1"/>
  <c r="CI152" i="23"/>
  <c r="CI182" i="23" s="1"/>
  <c r="AW153" i="23" l="1"/>
  <c r="AW183" i="23" s="1"/>
  <c r="EB178" i="23"/>
  <c r="C172" i="23"/>
  <c r="AA179" i="23"/>
  <c r="AA150" i="23"/>
  <c r="AA180" i="23" s="1"/>
  <c r="DE151" i="23"/>
  <c r="DE181" i="23" s="1"/>
  <c r="CF153" i="23"/>
  <c r="CF183" i="23" s="1"/>
  <c r="Q152" i="23"/>
  <c r="Q182" i="23" s="1"/>
  <c r="B182" i="23"/>
  <c r="BZ152" i="23"/>
  <c r="BZ182" i="23" s="1"/>
  <c r="DB180" i="23"/>
  <c r="DB151" i="23"/>
  <c r="Z181" i="23"/>
  <c r="Z152" i="23"/>
  <c r="Z182" i="23" s="1"/>
  <c r="CL178" i="23"/>
  <c r="CL172" i="23" s="1"/>
  <c r="CL149" i="23"/>
  <c r="CB181" i="23"/>
  <c r="CB152" i="23"/>
  <c r="CB182" i="23" s="1"/>
  <c r="CV178" i="23"/>
  <c r="CV172" i="23" s="1"/>
  <c r="CV149" i="23"/>
  <c r="CV142" i="23"/>
  <c r="CO184" i="23"/>
  <c r="CO155" i="23"/>
  <c r="CO185" i="23" s="1"/>
  <c r="DK154" i="23"/>
  <c r="AQ152" i="23"/>
  <c r="AQ182" i="23" s="1"/>
  <c r="C154" i="23"/>
  <c r="O152" i="23"/>
  <c r="O182" i="23" s="1"/>
  <c r="DW182" i="23"/>
  <c r="DW142" i="23"/>
  <c r="DT184" i="23"/>
  <c r="DT155" i="23"/>
  <c r="DT185" i="23" s="1"/>
  <c r="AI184" i="23"/>
  <c r="AI155" i="23"/>
  <c r="AI185" i="23" s="1"/>
  <c r="AY180" i="23"/>
  <c r="AY151" i="23"/>
  <c r="AY181" i="23" s="1"/>
  <c r="Q151" i="23"/>
  <c r="Q181" i="23" s="1"/>
  <c r="DV182" i="23"/>
  <c r="DV142" i="23"/>
  <c r="I153" i="23"/>
  <c r="I183" i="23" s="1"/>
  <c r="AW179" i="23"/>
  <c r="AW151" i="23"/>
  <c r="AW181" i="23" s="1"/>
  <c r="DL153" i="23"/>
  <c r="DL183" i="23" s="1"/>
  <c r="CG150" i="23"/>
  <c r="CG180" i="23" s="1"/>
  <c r="CU184" i="23"/>
  <c r="CU155" i="23"/>
  <c r="CU185" i="23" s="1"/>
  <c r="CB155" i="23"/>
  <c r="CB185" i="23" s="1"/>
  <c r="CS155" i="23"/>
  <c r="CS185" i="23" s="1"/>
  <c r="BY152" i="23"/>
  <c r="BY182" i="23" s="1"/>
  <c r="V179" i="23"/>
  <c r="V150" i="23"/>
  <c r="CK155" i="23"/>
  <c r="CK185" i="23" s="1"/>
  <c r="BC152" i="23"/>
  <c r="BC182" i="23" s="1"/>
  <c r="CJ152" i="23"/>
  <c r="CJ182" i="23" s="1"/>
  <c r="BY155" i="23"/>
  <c r="BY185" i="23" s="1"/>
  <c r="Q153" i="23"/>
  <c r="Q183" i="23" s="1"/>
  <c r="CJ154" i="23"/>
  <c r="AY154" i="23"/>
  <c r="N155" i="23"/>
  <c r="N185" i="23" s="1"/>
  <c r="DN180" i="23"/>
  <c r="DN152" i="23"/>
  <c r="DN182" i="23" s="1"/>
  <c r="I149" i="23"/>
  <c r="AW150" i="23"/>
  <c r="AW180" i="23" s="1"/>
  <c r="AA151" i="23"/>
  <c r="AA181" i="23" s="1"/>
  <c r="F154" i="23"/>
  <c r="F184" i="23" s="1"/>
  <c r="F153" i="23"/>
  <c r="F183" i="23" s="1"/>
  <c r="C180" i="23"/>
  <c r="C152" i="23"/>
  <c r="C182" i="23" s="1"/>
  <c r="C151" i="23"/>
  <c r="EA155" i="23"/>
  <c r="EA185" i="23" s="1"/>
  <c r="AC180" i="23"/>
  <c r="AC152" i="23"/>
  <c r="AC182" i="23" s="1"/>
  <c r="AC151" i="23"/>
  <c r="AC181" i="23" s="1"/>
  <c r="CL155" i="23"/>
  <c r="CL185" i="23" s="1"/>
  <c r="CL153" i="23"/>
  <c r="CL183" i="23" s="1"/>
  <c r="CL154" i="23"/>
  <c r="CL184" i="23" s="1"/>
  <c r="DF184" i="23"/>
  <c r="DF155" i="23"/>
  <c r="DF185" i="23" s="1"/>
  <c r="AC184" i="23"/>
  <c r="AC155" i="23"/>
  <c r="AC185" i="23" s="1"/>
  <c r="DE152" i="23"/>
  <c r="DE182" i="23" s="1"/>
  <c r="AU149" i="23"/>
  <c r="AU179" i="23" s="1"/>
  <c r="J154" i="23"/>
  <c r="BE180" i="23"/>
  <c r="BE151" i="23"/>
  <c r="BE181" i="23" s="1"/>
  <c r="V153" i="23"/>
  <c r="V183" i="23" s="1"/>
  <c r="DJ179" i="23"/>
  <c r="DJ150" i="23"/>
  <c r="DJ180" i="23" s="1"/>
  <c r="CF179" i="23"/>
  <c r="CF151" i="23"/>
  <c r="CF181" i="23" s="1"/>
  <c r="T179" i="23"/>
  <c r="T151" i="23"/>
  <c r="T181" i="23" s="1"/>
  <c r="T152" i="23"/>
  <c r="T182" i="23" s="1"/>
  <c r="CD151" i="23"/>
  <c r="CD181" i="23" s="1"/>
  <c r="R153" i="23"/>
  <c r="R183" i="23" s="1"/>
  <c r="AN181" i="23"/>
  <c r="AN152" i="23"/>
  <c r="AN182" i="23" s="1"/>
  <c r="DZ152" i="23"/>
  <c r="DZ182" i="23" s="1"/>
  <c r="DH153" i="23"/>
  <c r="DH183" i="23" s="1"/>
  <c r="Z184" i="23"/>
  <c r="Z155" i="23"/>
  <c r="Z185" i="23" s="1"/>
  <c r="AZ152" i="23"/>
  <c r="AZ182" i="23" s="1"/>
  <c r="AN155" i="23"/>
  <c r="AN185" i="23" s="1"/>
  <c r="BW155" i="23"/>
  <c r="BW185" i="23" s="1"/>
  <c r="H151" i="23"/>
  <c r="H153" i="23"/>
  <c r="H183" i="23" s="1"/>
  <c r="DG184" i="23"/>
  <c r="DG155" i="23"/>
  <c r="DG185" i="23" s="1"/>
  <c r="CR184" i="23"/>
  <c r="CR155" i="23"/>
  <c r="CR185" i="23" s="1"/>
  <c r="DB154" i="23"/>
  <c r="CC154" i="23"/>
  <c r="AH153" i="23"/>
  <c r="AH183" i="23" s="1"/>
  <c r="AH154" i="23"/>
  <c r="AH184" i="23" s="1"/>
  <c r="DX153" i="23"/>
  <c r="DX183" i="23" s="1"/>
  <c r="BE155" i="23"/>
  <c r="BE185" i="23" s="1"/>
  <c r="BT184" i="23"/>
  <c r="BT155" i="23"/>
  <c r="BT185" i="23" s="1"/>
  <c r="EB148" i="23"/>
  <c r="AU142" i="23"/>
  <c r="DJ154" i="23"/>
  <c r="BT152" i="23"/>
  <c r="BT182" i="23" s="1"/>
  <c r="D153" i="23"/>
  <c r="CG178" i="23"/>
  <c r="CG172" i="23" s="1"/>
  <c r="CG142" i="23"/>
  <c r="DE154" i="23"/>
  <c r="DE184" i="23" s="1"/>
  <c r="DE153" i="23"/>
  <c r="DE183" i="23" s="1"/>
  <c r="AK154" i="23"/>
  <c r="CD152" i="23"/>
  <c r="CD182" i="23" s="1"/>
  <c r="DH179" i="23"/>
  <c r="DH151" i="23"/>
  <c r="DH181" i="23" s="1"/>
  <c r="DL179" i="23"/>
  <c r="DL150" i="23"/>
  <c r="EB149" i="23"/>
  <c r="V151" i="23"/>
  <c r="V181" i="23" s="1"/>
  <c r="CX154" i="23"/>
  <c r="CH184" i="23"/>
  <c r="CH155" i="23"/>
  <c r="CH185" i="23" s="1"/>
  <c r="AO155" i="23"/>
  <c r="AO185" i="23" s="1"/>
  <c r="AA154" i="23"/>
  <c r="BK155" i="23"/>
  <c r="BK185" i="23" s="1"/>
  <c r="CH152" i="23"/>
  <c r="CH182" i="23" s="1"/>
  <c r="D150" i="23"/>
  <c r="D180" i="23" s="1"/>
  <c r="F151" i="23"/>
  <c r="F181" i="23" s="1"/>
  <c r="BF184" i="23"/>
  <c r="BF155" i="23"/>
  <c r="BF185" i="23" s="1"/>
  <c r="AP184" i="23"/>
  <c r="AP155" i="23"/>
  <c r="AP185" i="23" s="1"/>
  <c r="BZ154" i="23"/>
  <c r="K152" i="23"/>
  <c r="K182" i="23" s="1"/>
  <c r="CX152" i="23"/>
  <c r="CX182" i="23" s="1"/>
  <c r="BF152" i="23"/>
  <c r="BF182" i="23" s="1"/>
  <c r="CV179" i="23" l="1"/>
  <c r="BE152" i="23"/>
  <c r="BE182" i="23" s="1"/>
  <c r="BZ184" i="23"/>
  <c r="BZ155" i="23"/>
  <c r="BZ185" i="23" s="1"/>
  <c r="D183" i="23"/>
  <c r="DL180" i="23"/>
  <c r="DL151" i="23"/>
  <c r="DH152" i="23"/>
  <c r="DH182" i="23" s="1"/>
  <c r="DE155" i="23"/>
  <c r="DE185" i="23" s="1"/>
  <c r="DX154" i="23"/>
  <c r="H154" i="23"/>
  <c r="DH154" i="23"/>
  <c r="R154" i="23"/>
  <c r="AY184" i="23"/>
  <c r="AY155" i="23"/>
  <c r="AY185" i="23" s="1"/>
  <c r="Q154" i="23"/>
  <c r="DV154" i="23"/>
  <c r="DV184" i="23" s="1"/>
  <c r="DV153" i="23"/>
  <c r="DV183" i="23" s="1"/>
  <c r="C184" i="23"/>
  <c r="C155" i="23"/>
  <c r="CL179" i="23"/>
  <c r="CL150" i="23"/>
  <c r="CF154" i="23"/>
  <c r="CG151" i="23"/>
  <c r="CG181" i="23" s="1"/>
  <c r="DJ151" i="23"/>
  <c r="AK184" i="23"/>
  <c r="AK155" i="23"/>
  <c r="AK185" i="23" s="1"/>
  <c r="I179" i="23"/>
  <c r="EB179" i="23" s="1"/>
  <c r="I150" i="23"/>
  <c r="I180" i="23" s="1"/>
  <c r="AA184" i="23"/>
  <c r="AA155" i="23"/>
  <c r="AA185" i="23" s="1"/>
  <c r="CX184" i="23"/>
  <c r="CX155" i="23"/>
  <c r="CX185" i="23" s="1"/>
  <c r="DJ184" i="23"/>
  <c r="DJ155" i="23"/>
  <c r="DJ185" i="23" s="1"/>
  <c r="CC184" i="23"/>
  <c r="CC155" i="23"/>
  <c r="CC185" i="23" s="1"/>
  <c r="J184" i="23"/>
  <c r="J155" i="23"/>
  <c r="J185" i="23" s="1"/>
  <c r="C181" i="23"/>
  <c r="F155" i="23"/>
  <c r="F185" i="23" s="1"/>
  <c r="CJ184" i="23"/>
  <c r="CJ155" i="23"/>
  <c r="CJ185" i="23" s="1"/>
  <c r="I154" i="23"/>
  <c r="DW153" i="23"/>
  <c r="DW183" i="23" s="1"/>
  <c r="CV154" i="23"/>
  <c r="CV184" i="23" s="1"/>
  <c r="CV153" i="23"/>
  <c r="CV183" i="23" s="1"/>
  <c r="CV155" i="23"/>
  <c r="CV185" i="23" s="1"/>
  <c r="DB181" i="23"/>
  <c r="DB152" i="23"/>
  <c r="DB182" i="23" s="1"/>
  <c r="F152" i="23"/>
  <c r="F182" i="23" s="1"/>
  <c r="CF152" i="23"/>
  <c r="CF182" i="23" s="1"/>
  <c r="AW154" i="23"/>
  <c r="AW152" i="23"/>
  <c r="AW182" i="23" s="1"/>
  <c r="CG153" i="23"/>
  <c r="CG183" i="23" s="1"/>
  <c r="D154" i="23"/>
  <c r="AU153" i="23"/>
  <c r="AU183" i="23" s="1"/>
  <c r="AH155" i="23"/>
  <c r="AH185" i="23" s="1"/>
  <c r="DB184" i="23"/>
  <c r="DB155" i="23"/>
  <c r="DB185" i="23" s="1"/>
  <c r="H181" i="23"/>
  <c r="H152" i="23"/>
  <c r="H182" i="23" s="1"/>
  <c r="D151" i="23"/>
  <c r="D181" i="23" s="1"/>
  <c r="V154" i="23"/>
  <c r="CG152" i="23"/>
  <c r="CG182" i="23" s="1"/>
  <c r="DZ142" i="23"/>
  <c r="AA152" i="23"/>
  <c r="AA182" i="23" s="1"/>
  <c r="V180" i="23"/>
  <c r="V152" i="23"/>
  <c r="V182" i="23" s="1"/>
  <c r="DL154" i="23"/>
  <c r="DK184" i="23"/>
  <c r="DK155" i="23"/>
  <c r="DK185" i="23" s="1"/>
  <c r="CV150" i="23"/>
  <c r="CV180" i="23" s="1"/>
  <c r="AU150" i="23"/>
  <c r="D152" i="23"/>
  <c r="D182" i="23" s="1"/>
  <c r="EB172" i="23"/>
  <c r="AY152" i="23"/>
  <c r="AY182" i="23" s="1"/>
  <c r="V184" i="23" l="1"/>
  <c r="V155" i="23"/>
  <c r="V185" i="23" s="1"/>
  <c r="AW184" i="23"/>
  <c r="AW155" i="23"/>
  <c r="AW185" i="23" s="1"/>
  <c r="I184" i="23"/>
  <c r="I155" i="23"/>
  <c r="I185" i="23" s="1"/>
  <c r="I151" i="23"/>
  <c r="I181" i="23" s="1"/>
  <c r="CF184" i="23"/>
  <c r="CF155" i="23"/>
  <c r="CF185" i="23" s="1"/>
  <c r="DV155" i="23"/>
  <c r="DV185" i="23" s="1"/>
  <c r="R184" i="23"/>
  <c r="R155" i="23"/>
  <c r="R185" i="23" s="1"/>
  <c r="EB153" i="23"/>
  <c r="AU180" i="23"/>
  <c r="DL184" i="23"/>
  <c r="DL155" i="23"/>
  <c r="DL185" i="23" s="1"/>
  <c r="DZ153" i="23"/>
  <c r="DZ183" i="23" s="1"/>
  <c r="DZ154" i="23"/>
  <c r="DZ184" i="23" s="1"/>
  <c r="AU154" i="23"/>
  <c r="EB154" i="23" s="1"/>
  <c r="CG154" i="23"/>
  <c r="DH184" i="23"/>
  <c r="DH155" i="23"/>
  <c r="DH185" i="23" s="1"/>
  <c r="EB183" i="23"/>
  <c r="CV151" i="23"/>
  <c r="CV181" i="23" s="1"/>
  <c r="EB150" i="23"/>
  <c r="DJ181" i="23"/>
  <c r="DJ152" i="23"/>
  <c r="DJ182" i="23" s="1"/>
  <c r="CL180" i="23"/>
  <c r="EB180" i="23" s="1"/>
  <c r="CL151" i="23"/>
  <c r="CL181" i="23" s="1"/>
  <c r="C185" i="23"/>
  <c r="AU151" i="23"/>
  <c r="AU181" i="23" s="1"/>
  <c r="EB181" i="23" s="1"/>
  <c r="H184" i="23"/>
  <c r="H155" i="23"/>
  <c r="H185" i="23" s="1"/>
  <c r="DL181" i="23"/>
  <c r="DL152" i="23"/>
  <c r="DL182" i="23" s="1"/>
  <c r="EB142" i="23"/>
  <c r="D184" i="23"/>
  <c r="D155" i="23"/>
  <c r="D185" i="23" s="1"/>
  <c r="DW154" i="23"/>
  <c r="CL152" i="23"/>
  <c r="CL182" i="23" s="1"/>
  <c r="Q184" i="23"/>
  <c r="Q155" i="23"/>
  <c r="Q185" i="23" s="1"/>
  <c r="DX184" i="23"/>
  <c r="DX155" i="23"/>
  <c r="DX185" i="23" s="1"/>
  <c r="I152" i="23" l="1"/>
  <c r="DZ155" i="23"/>
  <c r="DZ185" i="23" s="1"/>
  <c r="AU152" i="23"/>
  <c r="AU182" i="23" s="1"/>
  <c r="DW184" i="23"/>
  <c r="EB184" i="23" s="1"/>
  <c r="DW155" i="23"/>
  <c r="DW185" i="23" s="1"/>
  <c r="CV152" i="23"/>
  <c r="CV182" i="23" s="1"/>
  <c r="CG184" i="23"/>
  <c r="CG155" i="23"/>
  <c r="CG185" i="23" s="1"/>
  <c r="EB185" i="23" s="1"/>
  <c r="EB151" i="23"/>
  <c r="AU184" i="23"/>
  <c r="AU155" i="23"/>
  <c r="AU185" i="23" s="1"/>
  <c r="I182" i="23" l="1"/>
  <c r="EB182" i="23" s="1"/>
  <c r="EB152" i="23"/>
  <c r="EB155" i="23"/>
  <c r="G205" i="14" l="1"/>
  <c r="H205" i="14"/>
  <c r="I205" i="14"/>
  <c r="J205" i="14"/>
  <c r="K205" i="14"/>
  <c r="L205" i="14"/>
  <c r="M205" i="14"/>
  <c r="N205" i="14"/>
  <c r="O205" i="14"/>
  <c r="P205" i="14"/>
  <c r="Q205" i="14"/>
  <c r="R205" i="14"/>
  <c r="S205" i="14"/>
  <c r="T205" i="14"/>
  <c r="U205" i="14"/>
  <c r="V205" i="14"/>
  <c r="W205" i="14"/>
  <c r="X205" i="14"/>
  <c r="Y205" i="14"/>
  <c r="Z205" i="14"/>
  <c r="AA205" i="14"/>
  <c r="AB205" i="14"/>
  <c r="AC205" i="14"/>
  <c r="AD205" i="14"/>
  <c r="AE205" i="14"/>
  <c r="AF205" i="14"/>
  <c r="AG205" i="14"/>
  <c r="AH205" i="14"/>
  <c r="AI205" i="14"/>
  <c r="AJ205" i="14"/>
  <c r="AK205" i="14"/>
  <c r="AL205" i="14"/>
  <c r="AM205" i="14"/>
  <c r="AN205" i="14"/>
  <c r="AO205" i="14"/>
  <c r="AP205" i="14"/>
  <c r="AQ205" i="14"/>
  <c r="AR205" i="14"/>
  <c r="AS205" i="14"/>
  <c r="AT205" i="14"/>
  <c r="AU205" i="14"/>
  <c r="AV205" i="14"/>
  <c r="AW205" i="14"/>
  <c r="AX205" i="14"/>
  <c r="AY205" i="14"/>
  <c r="AZ205" i="14"/>
  <c r="BA205" i="14"/>
  <c r="BB205" i="14"/>
  <c r="BC205" i="14"/>
  <c r="BD205" i="14"/>
  <c r="BE205" i="14"/>
  <c r="BF205" i="14"/>
  <c r="BG205" i="14"/>
  <c r="BH205" i="14"/>
  <c r="BI205" i="14"/>
  <c r="BJ205" i="14"/>
  <c r="BK205" i="14"/>
  <c r="BL205" i="14"/>
  <c r="BM205" i="14"/>
  <c r="BN205" i="14"/>
  <c r="BO205" i="14"/>
  <c r="BP205" i="14"/>
  <c r="BQ205" i="14"/>
  <c r="BR205" i="14"/>
  <c r="BS205" i="14"/>
  <c r="BT205" i="14"/>
  <c r="BU205" i="14"/>
  <c r="BV205" i="14"/>
  <c r="BW205" i="14"/>
  <c r="BX205" i="14"/>
  <c r="BY205" i="14"/>
  <c r="BZ205" i="14"/>
  <c r="CA205" i="14"/>
  <c r="CB205" i="14"/>
  <c r="CC205" i="14"/>
  <c r="CD205" i="14"/>
  <c r="CE205" i="14"/>
  <c r="CF205" i="14"/>
  <c r="CG205" i="14"/>
  <c r="CH205" i="14"/>
  <c r="CI205" i="14"/>
  <c r="CJ205" i="14"/>
  <c r="CK205" i="14"/>
  <c r="CL205" i="14"/>
  <c r="CM205" i="14"/>
  <c r="CN205" i="14"/>
  <c r="CO205" i="14"/>
  <c r="CP205" i="14"/>
  <c r="CQ205" i="14"/>
  <c r="CR205" i="14"/>
  <c r="CS205" i="14"/>
  <c r="CT205" i="14"/>
  <c r="CU205" i="14"/>
  <c r="CV205" i="14"/>
  <c r="CW205" i="14"/>
  <c r="CX205" i="14"/>
  <c r="CY205" i="14"/>
  <c r="CZ205" i="14"/>
  <c r="DA205" i="14"/>
  <c r="DB205" i="14"/>
  <c r="DC205" i="14"/>
  <c r="DD205" i="14"/>
  <c r="DE205" i="14"/>
  <c r="DF205" i="14"/>
  <c r="DG205" i="14"/>
  <c r="DH205" i="14"/>
  <c r="DI205" i="14"/>
  <c r="DJ205" i="14"/>
  <c r="DK205" i="14"/>
  <c r="DL205" i="14"/>
  <c r="DM205" i="14"/>
  <c r="DN205" i="14"/>
  <c r="DO205" i="14"/>
  <c r="DP205" i="14"/>
  <c r="DQ205" i="14"/>
  <c r="DR205" i="14"/>
  <c r="DS205" i="14"/>
  <c r="DT205" i="14"/>
  <c r="DU205" i="14"/>
  <c r="DV205" i="14"/>
  <c r="DW205" i="14" l="1"/>
  <c r="DX205" i="14"/>
  <c r="DY205" i="14"/>
  <c r="DZ205" i="14"/>
  <c r="EA205" i="14"/>
  <c r="EB205" i="14"/>
  <c r="EC205" i="14"/>
  <c r="ED205" i="14"/>
  <c r="EE205" i="14"/>
  <c r="EF205" i="14"/>
  <c r="EG205" i="14"/>
  <c r="EH205" i="14"/>
  <c r="EI205" i="14"/>
  <c r="EJ205" i="14"/>
  <c r="EK205" i="14"/>
  <c r="EL205" i="14"/>
  <c r="EM205" i="14"/>
  <c r="EN205" i="14"/>
  <c r="EO205" i="14"/>
  <c r="EP205" i="14"/>
  <c r="EQ205" i="14"/>
  <c r="ER205" i="14"/>
  <c r="ES205" i="14"/>
  <c r="ET205" i="14"/>
  <c r="EU205" i="14"/>
  <c r="EV205" i="14"/>
  <c r="EW205" i="14"/>
  <c r="EX205" i="14"/>
  <c r="EY205" i="14"/>
  <c r="EZ205" i="14"/>
  <c r="FA205" i="14"/>
  <c r="FB205" i="14"/>
  <c r="FC205" i="14"/>
  <c r="FD205" i="14"/>
  <c r="FE205" i="14"/>
  <c r="FF205" i="14"/>
  <c r="FG205" i="14"/>
  <c r="FH205" i="14"/>
  <c r="FI205" i="14"/>
  <c r="FJ205" i="14"/>
  <c r="FK205" i="14"/>
  <c r="FL205" i="14"/>
  <c r="FM205" i="14"/>
  <c r="FN205" i="14"/>
  <c r="FO205" i="14"/>
  <c r="FP205" i="14"/>
  <c r="FQ205" i="14"/>
  <c r="FR205" i="14"/>
  <c r="FS205" i="14"/>
  <c r="FT205" i="14"/>
  <c r="FU205" i="14"/>
  <c r="FV205" i="14"/>
  <c r="FW205" i="14"/>
  <c r="FX205" i="14"/>
  <c r="FY205" i="14"/>
  <c r="FZ205" i="14"/>
  <c r="GA205" i="14"/>
  <c r="GB205" i="14"/>
  <c r="GC205" i="14"/>
  <c r="GD205" i="14"/>
  <c r="GE205" i="14"/>
  <c r="GF205" i="14"/>
  <c r="GG205" i="14"/>
  <c r="GH205" i="14"/>
  <c r="GI205" i="14"/>
  <c r="GJ205" i="14"/>
  <c r="GK205" i="14"/>
  <c r="GL205" i="14"/>
  <c r="GM205" i="14"/>
  <c r="GN205" i="14"/>
  <c r="GO205" i="14"/>
  <c r="GP205" i="14"/>
  <c r="GQ205" i="14"/>
  <c r="GR205" i="14"/>
  <c r="GS205" i="14"/>
  <c r="GT205" i="14"/>
  <c r="GU205" i="14"/>
  <c r="GV205" i="14"/>
  <c r="GW205" i="14"/>
  <c r="GX205" i="14"/>
  <c r="GY205" i="14"/>
  <c r="GZ205" i="14"/>
  <c r="HA205" i="14"/>
  <c r="HB205" i="14"/>
  <c r="HC205" i="14"/>
  <c r="HD205" i="14"/>
  <c r="HE205" i="14"/>
  <c r="HF205" i="14"/>
  <c r="HG205" i="14"/>
  <c r="HH205" i="14"/>
  <c r="HI205" i="14"/>
  <c r="HJ205" i="14"/>
  <c r="HK205" i="14"/>
  <c r="HL205" i="14"/>
  <c r="HM205" i="14"/>
  <c r="HN205" i="14"/>
  <c r="HO205" i="14"/>
  <c r="HP205" i="14"/>
  <c r="HQ205" i="14"/>
  <c r="HR205" i="14"/>
  <c r="HS205" i="14"/>
  <c r="HT205" i="14"/>
  <c r="HU205" i="14"/>
  <c r="HV205" i="14"/>
  <c r="HW205" i="14"/>
  <c r="HX205" i="14"/>
  <c r="HY205" i="14"/>
  <c r="HZ205" i="14"/>
  <c r="IA205" i="14"/>
  <c r="IB205" i="14"/>
  <c r="IC205" i="14"/>
  <c r="ID205" i="14"/>
  <c r="IE205" i="14"/>
  <c r="IF205" i="14"/>
  <c r="IG205" i="14"/>
  <c r="IH205" i="14"/>
  <c r="II205" i="14"/>
  <c r="IJ205" i="14"/>
  <c r="IK205" i="14"/>
  <c r="IL205" i="14"/>
  <c r="IM205" i="14"/>
  <c r="IN205" i="14"/>
  <c r="IO205" i="14"/>
  <c r="IP205" i="14"/>
  <c r="IQ205" i="14"/>
  <c r="IR205" i="14"/>
  <c r="IS205" i="14"/>
  <c r="IT205" i="14"/>
  <c r="IU205" i="14"/>
  <c r="IV205" i="14"/>
  <c r="IW205" i="14"/>
  <c r="IX205" i="14"/>
  <c r="IY205" i="14"/>
  <c r="IZ205" i="14"/>
  <c r="JA205" i="14"/>
  <c r="JB205" i="14"/>
  <c r="JC205" i="14"/>
  <c r="JD205" i="14"/>
  <c r="JE205" i="14"/>
  <c r="JF205" i="14"/>
  <c r="JG205" i="14"/>
  <c r="JH205" i="14"/>
  <c r="JI205" i="14"/>
  <c r="JJ205" i="14"/>
  <c r="JK205" i="14"/>
  <c r="JL205" i="14"/>
  <c r="JM205" i="14"/>
  <c r="JN205" i="14"/>
  <c r="JO205" i="14"/>
  <c r="JP205" i="14"/>
  <c r="JQ205" i="14"/>
  <c r="JR205" i="14"/>
  <c r="JS205" i="14"/>
  <c r="JT205" i="14"/>
  <c r="JU205" i="14"/>
  <c r="JV205" i="14"/>
  <c r="JW205" i="14"/>
  <c r="JX205" i="14"/>
  <c r="JY205" i="14"/>
  <c r="JZ205" i="14"/>
  <c r="KA205" i="14"/>
  <c r="KB205" i="14"/>
  <c r="KC205" i="14"/>
  <c r="KD205" i="14"/>
  <c r="KE205" i="14"/>
  <c r="KF205" i="14"/>
  <c r="KG205" i="14"/>
  <c r="KH205" i="14"/>
  <c r="KI205" i="14"/>
  <c r="KJ205" i="14"/>
  <c r="KK205" i="14"/>
  <c r="KL205" i="14"/>
  <c r="KM205" i="14"/>
  <c r="KN205" i="14"/>
  <c r="KO205" i="14"/>
  <c r="KP205" i="14"/>
  <c r="KQ205" i="14"/>
  <c r="KR205" i="14"/>
  <c r="KS205" i="14"/>
  <c r="KT205" i="14"/>
  <c r="KU205" i="14"/>
  <c r="KV205" i="14"/>
  <c r="KW205" i="14"/>
  <c r="KX205" i="14"/>
  <c r="KY205" i="14"/>
  <c r="KZ205" i="14"/>
  <c r="LA205" i="14"/>
  <c r="LB205" i="14"/>
  <c r="LC205" i="14"/>
  <c r="LD205" i="14"/>
  <c r="LE205" i="14"/>
  <c r="LF205" i="14"/>
  <c r="LG205" i="14"/>
  <c r="LH205" i="14"/>
  <c r="LI205" i="14"/>
  <c r="LJ205" i="14"/>
  <c r="LK205" i="14"/>
  <c r="LL205" i="14"/>
  <c r="LM205" i="14"/>
  <c r="LN205" i="14"/>
  <c r="LO205" i="14"/>
  <c r="LP205" i="14"/>
  <c r="LQ205" i="14"/>
  <c r="LR205" i="14"/>
  <c r="LS205" i="14"/>
  <c r="LT205" i="14"/>
  <c r="LU205" i="14"/>
  <c r="LV205" i="14"/>
  <c r="LW205" i="14"/>
  <c r="LX205" i="14"/>
  <c r="LY205" i="14"/>
  <c r="LZ205" i="14"/>
  <c r="MA205" i="14"/>
  <c r="MB205" i="14"/>
  <c r="MC205" i="14"/>
  <c r="MD205" i="14"/>
  <c r="ME205" i="14"/>
  <c r="MF205" i="14"/>
  <c r="MG205" i="14"/>
  <c r="MH205" i="14"/>
  <c r="MI205" i="14"/>
  <c r="MJ205" i="14"/>
  <c r="MK205" i="14"/>
  <c r="ML205" i="14"/>
  <c r="MM205" i="14"/>
  <c r="MN205" i="14"/>
  <c r="MO205" i="14"/>
  <c r="MP205" i="14"/>
  <c r="MQ205" i="14"/>
  <c r="MR205" i="14"/>
  <c r="MS205" i="14"/>
  <c r="MT205" i="14"/>
  <c r="MU205" i="14"/>
  <c r="MV205" i="14"/>
  <c r="MW205" i="14"/>
  <c r="MX205" i="14"/>
  <c r="MY205" i="14"/>
  <c r="MZ205" i="14"/>
  <c r="NA205" i="14"/>
  <c r="NB205" i="14"/>
  <c r="NC205" i="14"/>
  <c r="ND205" i="14"/>
  <c r="NE205" i="14"/>
  <c r="NF205" i="14"/>
  <c r="NG205" i="14"/>
  <c r="NH205" i="14"/>
  <c r="NI205" i="14"/>
  <c r="NJ205" i="14"/>
  <c r="NK205" i="14"/>
  <c r="NL205" i="14"/>
  <c r="NM205" i="14"/>
  <c r="NN205" i="14"/>
  <c r="NO205" i="14"/>
  <c r="NP205" i="14"/>
  <c r="NQ205" i="14"/>
  <c r="NR205" i="14"/>
  <c r="NS205" i="14"/>
  <c r="NT205" i="14"/>
  <c r="NU205" i="14"/>
  <c r="NV205" i="14"/>
  <c r="NW205" i="14"/>
  <c r="NX205" i="14"/>
  <c r="NY205" i="14"/>
  <c r="NZ205" i="14"/>
  <c r="OA205" i="14"/>
  <c r="OB205" i="14"/>
  <c r="OC205" i="14"/>
  <c r="OD205" i="14"/>
  <c r="OE205" i="14"/>
  <c r="OF205" i="14"/>
  <c r="OG205" i="14"/>
  <c r="OH205" i="14"/>
  <c r="OI205" i="14"/>
  <c r="OJ205" i="14"/>
  <c r="OK205" i="14"/>
  <c r="OL205" i="14"/>
  <c r="OM205" i="14"/>
  <c r="ON205" i="14"/>
  <c r="OO205" i="14"/>
  <c r="OP205" i="14"/>
  <c r="OQ205" i="14"/>
  <c r="OR205" i="14"/>
  <c r="OS205" i="14"/>
  <c r="OT205" i="14"/>
  <c r="OU205" i="14"/>
  <c r="F64" i="24" l="1"/>
  <c r="F73" i="24"/>
  <c r="OV205" i="14" l="1"/>
  <c r="OW205" i="14"/>
  <c r="OX205" i="14"/>
  <c r="OY205" i="14"/>
  <c r="OZ205" i="14"/>
  <c r="PA205" i="14"/>
  <c r="PB205" i="14"/>
  <c r="PC205" i="14"/>
  <c r="PD205" i="14"/>
  <c r="PE205" i="14"/>
  <c r="PF205" i="14"/>
  <c r="PG205" i="14"/>
  <c r="PH205" i="14"/>
  <c r="PI205" i="14"/>
  <c r="PJ205" i="14"/>
  <c r="PK205" i="14"/>
  <c r="PL205" i="14"/>
  <c r="PM205" i="14"/>
  <c r="PN205" i="14"/>
  <c r="PO205" i="14"/>
  <c r="PP205" i="14"/>
  <c r="PQ205" i="14"/>
  <c r="PR205" i="14"/>
  <c r="PS205" i="14"/>
  <c r="PT205" i="14"/>
  <c r="PU205" i="14"/>
  <c r="PV205" i="14"/>
  <c r="PW205" i="14"/>
  <c r="PX205" i="14"/>
  <c r="PY205" i="14"/>
  <c r="PZ205" i="14"/>
  <c r="QA205" i="14"/>
  <c r="QB205" i="14"/>
  <c r="QC205" i="14"/>
  <c r="QD205" i="14"/>
  <c r="QE205" i="14"/>
  <c r="QF205" i="14"/>
  <c r="QG205" i="14"/>
  <c r="QH205" i="14"/>
  <c r="QI205" i="14"/>
  <c r="QJ205" i="14"/>
  <c r="QK205" i="14"/>
  <c r="QL205" i="14"/>
  <c r="QM205" i="14"/>
  <c r="QN205" i="14"/>
  <c r="QO205" i="14"/>
  <c r="QP205" i="14"/>
  <c r="QQ205" i="14"/>
  <c r="QR205" i="14"/>
  <c r="QS205" i="14"/>
  <c r="QT205" i="14"/>
  <c r="QU205" i="14"/>
  <c r="QV205" i="14"/>
  <c r="QW205" i="14"/>
  <c r="QX205" i="14"/>
  <c r="QY205" i="14"/>
  <c r="QZ205" i="14"/>
  <c r="RA205" i="14"/>
  <c r="RB205" i="14"/>
  <c r="RC205" i="14"/>
  <c r="RD205" i="14"/>
  <c r="RE205" i="14"/>
  <c r="RF205" i="14"/>
  <c r="RG205" i="14"/>
  <c r="RH205" i="14"/>
  <c r="RI205" i="14"/>
  <c r="RJ205" i="14"/>
  <c r="RK205" i="14"/>
  <c r="RL205" i="14"/>
  <c r="RM205" i="14"/>
  <c r="RN205" i="14"/>
  <c r="RO205" i="14"/>
  <c r="RP205" i="14"/>
  <c r="RQ205" i="14"/>
  <c r="RR205" i="14"/>
  <c r="RS205" i="14"/>
  <c r="RT205" i="14"/>
  <c r="RU205" i="14"/>
  <c r="RV205" i="14"/>
  <c r="RW205" i="14"/>
  <c r="RX205" i="14"/>
  <c r="RY205" i="14"/>
  <c r="RZ205" i="14"/>
  <c r="SA205" i="14"/>
  <c r="SB205" i="14"/>
  <c r="SC205" i="14"/>
  <c r="SD205" i="14"/>
  <c r="SE205" i="14"/>
  <c r="SF205" i="14"/>
  <c r="SG205" i="14"/>
  <c r="SH205" i="14"/>
  <c r="SI205" i="14"/>
  <c r="SJ205" i="14"/>
  <c r="SK205" i="14"/>
  <c r="SL205" i="14"/>
  <c r="SM205" i="14"/>
  <c r="SN205" i="14"/>
  <c r="SO205" i="14"/>
  <c r="SP205" i="14"/>
  <c r="SQ205" i="14"/>
  <c r="SR205" i="14"/>
  <c r="SS205" i="14"/>
  <c r="ST205" i="14"/>
  <c r="SU205" i="14"/>
  <c r="SV205" i="14"/>
  <c r="SW205" i="14"/>
  <c r="SX205" i="14"/>
  <c r="SY205" i="14"/>
  <c r="SZ205" i="14"/>
  <c r="TA205" i="14"/>
  <c r="TB205" i="14"/>
  <c r="TC205" i="14"/>
  <c r="TD205" i="14"/>
  <c r="TE205" i="14"/>
  <c r="TF205" i="14"/>
  <c r="TG205" i="14"/>
  <c r="TH205" i="14"/>
  <c r="TI205" i="14"/>
  <c r="TJ205" i="14"/>
  <c r="TK205" i="14"/>
  <c r="TL205" i="14"/>
  <c r="TM205" i="14"/>
  <c r="TN205" i="14"/>
  <c r="TO205" i="14"/>
  <c r="TP205" i="14"/>
  <c r="TQ205" i="14"/>
  <c r="TR205" i="14"/>
  <c r="TS205" i="14"/>
  <c r="TT205" i="14"/>
  <c r="TU205" i="14"/>
  <c r="TV205" i="14"/>
  <c r="TW205" i="14"/>
  <c r="TX205" i="14"/>
  <c r="TY205" i="14"/>
  <c r="TZ205" i="14"/>
  <c r="UA205" i="14"/>
  <c r="UB205" i="14"/>
  <c r="UC205" i="14"/>
  <c r="UD205" i="14"/>
  <c r="UE205" i="14"/>
  <c r="UF205" i="14"/>
  <c r="UG205" i="14"/>
  <c r="UH205" i="14"/>
  <c r="UI205" i="14"/>
  <c r="UJ205" i="14"/>
  <c r="UK205" i="14"/>
  <c r="UL205" i="14"/>
  <c r="UM205" i="14"/>
  <c r="UN205" i="14"/>
  <c r="UO205" i="14"/>
  <c r="UP205" i="14"/>
  <c r="UQ205" i="14"/>
  <c r="UR205" i="14"/>
  <c r="US205" i="14"/>
  <c r="UT205" i="14"/>
  <c r="UU205" i="14"/>
  <c r="UV205" i="14"/>
  <c r="UW205" i="14"/>
  <c r="UX205" i="14"/>
  <c r="UY205" i="14"/>
  <c r="UZ205" i="14"/>
  <c r="VA205" i="14"/>
  <c r="VB205" i="14"/>
  <c r="VC205" i="14"/>
  <c r="VD205" i="14"/>
  <c r="VE205" i="14"/>
  <c r="VF205" i="14"/>
  <c r="VG205" i="14"/>
  <c r="VH205" i="14"/>
  <c r="VI205" i="14"/>
  <c r="VJ205" i="14"/>
  <c r="VK205" i="14"/>
  <c r="VL205" i="14"/>
  <c r="VM205" i="14"/>
  <c r="VN205" i="14"/>
  <c r="VO205" i="14"/>
  <c r="VP205" i="14"/>
  <c r="VQ205" i="14"/>
  <c r="VR205" i="14"/>
  <c r="VS205" i="14"/>
  <c r="VT205" i="14"/>
  <c r="VU205" i="14"/>
  <c r="VV205" i="14"/>
  <c r="VW205" i="14"/>
  <c r="VX205" i="14"/>
  <c r="VY205" i="14"/>
  <c r="VZ205" i="14"/>
  <c r="WA205" i="14"/>
  <c r="WB205" i="14"/>
  <c r="WC205" i="14"/>
  <c r="WD205" i="14"/>
  <c r="WE205" i="14"/>
  <c r="WF205" i="14"/>
  <c r="WG205" i="14"/>
  <c r="WH205" i="14"/>
  <c r="WI205" i="14"/>
  <c r="WJ205" i="14"/>
  <c r="WK205" i="14"/>
  <c r="WL205" i="14"/>
  <c r="WM205" i="14"/>
  <c r="WN205" i="14"/>
  <c r="WO205" i="14"/>
  <c r="WP205" i="14"/>
  <c r="WQ205" i="14"/>
  <c r="WR205" i="14"/>
  <c r="WS205" i="14"/>
  <c r="WT205" i="14"/>
  <c r="WU205" i="14"/>
  <c r="WV205" i="14"/>
  <c r="WW205" i="14"/>
  <c r="WX205" i="14"/>
  <c r="WY205" i="14"/>
  <c r="WZ205" i="14"/>
  <c r="XA205" i="14"/>
  <c r="XB205" i="14"/>
  <c r="XC205" i="14"/>
  <c r="XD205" i="14"/>
  <c r="XE205" i="14"/>
  <c r="XF205" i="14"/>
  <c r="XG205" i="14"/>
  <c r="XH205" i="14"/>
  <c r="XI205" i="14"/>
  <c r="XJ205" i="14"/>
  <c r="XK205" i="14"/>
  <c r="XL205" i="14"/>
  <c r="XM205" i="14"/>
  <c r="XN205" i="14"/>
  <c r="XO205" i="14"/>
  <c r="XP205" i="14"/>
  <c r="XQ205" i="14"/>
  <c r="XR205" i="14"/>
  <c r="XS205" i="14"/>
  <c r="XT205" i="14"/>
  <c r="XU205" i="14"/>
  <c r="XV205" i="14"/>
  <c r="XW205" i="14"/>
  <c r="XX205" i="14"/>
  <c r="XY205" i="14"/>
  <c r="XZ205" i="14"/>
  <c r="YA205" i="14"/>
  <c r="YB205" i="14"/>
  <c r="YC205" i="14"/>
  <c r="YD205" i="14"/>
  <c r="YE205" i="14"/>
  <c r="YF205" i="14"/>
  <c r="YG205" i="14"/>
  <c r="YH205" i="14"/>
  <c r="YI205" i="14"/>
  <c r="YJ205" i="14"/>
  <c r="YK205" i="14"/>
  <c r="YL205" i="14"/>
  <c r="YM205" i="14"/>
  <c r="YN205" i="14"/>
  <c r="YO205" i="14"/>
  <c r="YP205" i="14"/>
  <c r="YQ205" i="14"/>
  <c r="YR205" i="14"/>
  <c r="YS205" i="14"/>
  <c r="YT205" i="14"/>
  <c r="YU205" i="14"/>
  <c r="YV205" i="14"/>
  <c r="YW205" i="14"/>
  <c r="YX205" i="14"/>
  <c r="YY205" i="14"/>
  <c r="YZ205" i="14"/>
  <c r="ZA205" i="14"/>
  <c r="ZB205" i="14"/>
  <c r="ZC205" i="14"/>
  <c r="ZD205" i="14"/>
  <c r="ZE205" i="14"/>
  <c r="ZF205" i="14"/>
  <c r="ZG205" i="14"/>
  <c r="ZH205" i="14"/>
  <c r="F205" i="14"/>
  <c r="E55" i="24" l="1"/>
  <c r="D55" i="24"/>
  <c r="K181" i="3" l="1"/>
  <c r="L181" i="3" s="1"/>
  <c r="K50" i="24"/>
  <c r="E155" i="24"/>
  <c r="E156" i="24"/>
  <c r="D155" i="24"/>
  <c r="D156" i="24"/>
  <c r="K152" i="24" l="1"/>
  <c r="F145" i="24"/>
  <c r="E141" i="24" l="1"/>
  <c r="D141" i="24"/>
  <c r="I80" i="3" s="1"/>
  <c r="H80" i="3" s="1"/>
  <c r="I71" i="3"/>
  <c r="H71" i="3" s="1"/>
  <c r="I74" i="3"/>
  <c r="H74" i="3" s="1"/>
  <c r="I75" i="3"/>
  <c r="H75" i="3" s="1"/>
  <c r="D150" i="24"/>
  <c r="D151" i="24"/>
  <c r="D152" i="24"/>
  <c r="D153" i="24"/>
  <c r="D154" i="24"/>
  <c r="D157" i="24"/>
  <c r="E157" i="24"/>
  <c r="E159" i="24"/>
  <c r="E160" i="24"/>
  <c r="D159" i="24"/>
  <c r="D160" i="24"/>
  <c r="E131" i="24"/>
  <c r="E132" i="24"/>
  <c r="D131" i="24"/>
  <c r="D132" i="24"/>
  <c r="K80" i="3" l="1"/>
  <c r="K74" i="3"/>
  <c r="K71" i="3"/>
  <c r="K75" i="3"/>
  <c r="E92" i="24"/>
  <c r="D92" i="24"/>
  <c r="E93" i="24"/>
  <c r="D93" i="24"/>
  <c r="AD87" i="14" l="1"/>
  <c r="AP87" i="14" s="1"/>
  <c r="BB87" i="14" s="1"/>
  <c r="BN87" i="14" s="1"/>
  <c r="BZ87" i="14" s="1"/>
  <c r="CL87" i="14" s="1"/>
  <c r="CX87" i="14" s="1"/>
  <c r="DJ87" i="14" s="1"/>
  <c r="DV87" i="14" s="1"/>
  <c r="EH87" i="14" s="1"/>
  <c r="ET87" i="14" s="1"/>
  <c r="FF87" i="14" s="1"/>
  <c r="FR87" i="14" s="1"/>
  <c r="GD87" i="14" s="1"/>
  <c r="GP87" i="14" s="1"/>
  <c r="HB87" i="14" s="1"/>
  <c r="HN87" i="14" s="1"/>
  <c r="HZ87" i="14" s="1"/>
  <c r="IL87" i="14" s="1"/>
  <c r="IX87" i="14" s="1"/>
  <c r="JJ87" i="14" s="1"/>
  <c r="JV87" i="14" s="1"/>
  <c r="KH87" i="14" s="1"/>
  <c r="KT87" i="14" s="1"/>
  <c r="LF87" i="14" s="1"/>
  <c r="LR87" i="14" s="1"/>
  <c r="MD87" i="14" s="1"/>
  <c r="MP87" i="14" s="1"/>
  <c r="NB87" i="14" s="1"/>
  <c r="NN87" i="14" s="1"/>
  <c r="NZ87" i="14" s="1"/>
  <c r="OL87" i="14" s="1"/>
  <c r="OX87" i="14" s="1"/>
  <c r="PJ87" i="14" s="1"/>
  <c r="PV87" i="14" s="1"/>
  <c r="QH87" i="14" s="1"/>
  <c r="QT87" i="14" s="1"/>
  <c r="AD68" i="14"/>
  <c r="AP68" i="14" s="1"/>
  <c r="BB68" i="14" s="1"/>
  <c r="BN68" i="14" s="1"/>
  <c r="BZ68" i="14" s="1"/>
  <c r="CL68" i="14" s="1"/>
  <c r="CX68" i="14" s="1"/>
  <c r="DJ68" i="14" s="1"/>
  <c r="DV68" i="14" s="1"/>
  <c r="EH68" i="14" s="1"/>
  <c r="ET68" i="14" s="1"/>
  <c r="FF68" i="14" s="1"/>
  <c r="FR68" i="14" s="1"/>
  <c r="GD68" i="14" s="1"/>
  <c r="GP68" i="14" s="1"/>
  <c r="HB68" i="14" s="1"/>
  <c r="HN68" i="14" s="1"/>
  <c r="HZ68" i="14" s="1"/>
  <c r="IL68" i="14" s="1"/>
  <c r="IX68" i="14" s="1"/>
  <c r="JJ68" i="14" s="1"/>
  <c r="JV68" i="14" s="1"/>
  <c r="KH68" i="14" s="1"/>
  <c r="KT68" i="14" s="1"/>
  <c r="LF68" i="14" s="1"/>
  <c r="LR68" i="14" s="1"/>
  <c r="MD68" i="14" s="1"/>
  <c r="MP68" i="14" s="1"/>
  <c r="NB68" i="14" s="1"/>
  <c r="NN68" i="14" s="1"/>
  <c r="NZ68" i="14" s="1"/>
  <c r="OL68" i="14" s="1"/>
  <c r="OX68" i="14" s="1"/>
  <c r="PJ68" i="14" s="1"/>
  <c r="PV68" i="14" s="1"/>
  <c r="QH68" i="14" s="1"/>
  <c r="QT68" i="14" s="1"/>
  <c r="AD127" i="14" l="1"/>
  <c r="AP127" i="14" s="1"/>
  <c r="BB127" i="14" s="1"/>
  <c r="BN127" i="14" s="1"/>
  <c r="BZ127" i="14" s="1"/>
  <c r="CL127" i="14" s="1"/>
  <c r="CX127" i="14" s="1"/>
  <c r="DJ127" i="14" s="1"/>
  <c r="DV127" i="14" s="1"/>
  <c r="EH127" i="14" s="1"/>
  <c r="ET127" i="14" s="1"/>
  <c r="FF127" i="14" s="1"/>
  <c r="FR127" i="14" s="1"/>
  <c r="GD127" i="14" s="1"/>
  <c r="GP127" i="14" s="1"/>
  <c r="HB127" i="14" s="1"/>
  <c r="HN127" i="14" s="1"/>
  <c r="HZ127" i="14" s="1"/>
  <c r="IL127" i="14" s="1"/>
  <c r="IX127" i="14" s="1"/>
  <c r="JJ127" i="14" s="1"/>
  <c r="JV127" i="14" s="1"/>
  <c r="KH127" i="14" s="1"/>
  <c r="KT127" i="14" s="1"/>
  <c r="LF127" i="14" s="1"/>
  <c r="LR127" i="14" s="1"/>
  <c r="MD127" i="14" s="1"/>
  <c r="MP127" i="14" s="1"/>
  <c r="NB127" i="14" s="1"/>
  <c r="NN127" i="14" s="1"/>
  <c r="NZ127" i="14" s="1"/>
  <c r="OL127" i="14" s="1"/>
  <c r="OX127" i="14" s="1"/>
  <c r="AD122" i="14"/>
  <c r="AP122" i="14" s="1"/>
  <c r="BB122" i="14" s="1"/>
  <c r="BN122" i="14" s="1"/>
  <c r="BZ122" i="14" s="1"/>
  <c r="CL122" i="14" s="1"/>
  <c r="CX122" i="14" s="1"/>
  <c r="DJ122" i="14" s="1"/>
  <c r="DV122" i="14" s="1"/>
  <c r="EH122" i="14" s="1"/>
  <c r="ET122" i="14" s="1"/>
  <c r="FF122" i="14" s="1"/>
  <c r="FR122" i="14" s="1"/>
  <c r="GD122" i="14" s="1"/>
  <c r="GP122" i="14" s="1"/>
  <c r="HB122" i="14" s="1"/>
  <c r="HN122" i="14" s="1"/>
  <c r="HZ122" i="14" s="1"/>
  <c r="IL122" i="14" s="1"/>
  <c r="IX122" i="14" s="1"/>
  <c r="JJ122" i="14" s="1"/>
  <c r="JV122" i="14" s="1"/>
  <c r="KH122" i="14" s="1"/>
  <c r="KT122" i="14" s="1"/>
  <c r="LF122" i="14" s="1"/>
  <c r="LR122" i="14" s="1"/>
  <c r="MD122" i="14" s="1"/>
  <c r="MP122" i="14" s="1"/>
  <c r="NB122" i="14" s="1"/>
  <c r="NN122" i="14" s="1"/>
  <c r="NZ122" i="14" s="1"/>
  <c r="OL122" i="14" s="1"/>
  <c r="OX122" i="14" s="1"/>
  <c r="B38" i="3" l="1"/>
  <c r="B62" i="3"/>
  <c r="B103" i="3" s="1"/>
  <c r="E65" i="24" l="1"/>
  <c r="D65" i="24"/>
  <c r="F65" i="24" s="1"/>
  <c r="E51" i="24"/>
  <c r="D51" i="24"/>
  <c r="E42" i="24"/>
  <c r="D42" i="24"/>
  <c r="E30" i="24" l="1"/>
  <c r="D30" i="24"/>
  <c r="D23" i="24"/>
  <c r="D24" i="24"/>
  <c r="D25" i="24"/>
  <c r="D26" i="24"/>
  <c r="D27" i="24"/>
  <c r="D28" i="24"/>
  <c r="D29" i="24"/>
  <c r="K151" i="3" s="1"/>
  <c r="D21" i="24"/>
  <c r="E15" i="24"/>
  <c r="E16" i="24"/>
  <c r="D15" i="24"/>
  <c r="D16" i="24"/>
  <c r="K153" i="3" l="1"/>
  <c r="L153" i="3" s="1"/>
  <c r="K150" i="3"/>
  <c r="ZI205" i="14"/>
  <c r="ZJ205" i="14"/>
  <c r="ZK205" i="14"/>
  <c r="ZL205" i="14"/>
  <c r="ZM205" i="14"/>
  <c r="ZN205" i="14"/>
  <c r="ZO205" i="14"/>
  <c r="ZP205" i="14"/>
  <c r="ZQ205" i="14"/>
  <c r="ZR205" i="14"/>
  <c r="ZS205" i="14"/>
  <c r="ZT205" i="14"/>
  <c r="ZU205" i="14"/>
  <c r="ZV205" i="14"/>
  <c r="ZW205" i="14"/>
  <c r="ZX205" i="14"/>
  <c r="ZY205" i="14"/>
  <c r="ZZ205" i="14"/>
  <c r="RF87" i="14" l="1"/>
  <c r="RR87" i="14" s="1"/>
  <c r="RF68" i="14"/>
  <c r="RR68" i="14" s="1"/>
  <c r="SD68" i="14" s="1"/>
  <c r="SP68" i="14" s="1"/>
  <c r="TB68" i="14" s="1"/>
  <c r="TN68" i="14" s="1"/>
  <c r="TZ68" i="14" s="1"/>
  <c r="UL68" i="14" s="1"/>
  <c r="UX68" i="14" s="1"/>
  <c r="VJ68" i="14" s="1"/>
  <c r="VV68" i="14" s="1"/>
  <c r="WH68" i="14" s="1"/>
  <c r="F105" i="24" l="1"/>
  <c r="K166" i="3"/>
  <c r="L166" i="3" s="1"/>
  <c r="K137" i="3"/>
  <c r="K143" i="3" l="1"/>
  <c r="K174" i="3"/>
  <c r="L174" i="3" s="1"/>
  <c r="PJ127" i="14"/>
  <c r="PV127" i="14" s="1"/>
  <c r="QH127" i="14" s="1"/>
  <c r="QT127" i="14" s="1"/>
  <c r="RF127" i="14" s="1"/>
  <c r="RR127" i="14" s="1"/>
  <c r="PJ122" i="14"/>
  <c r="PV122" i="14" s="1"/>
  <c r="QH122" i="14" s="1"/>
  <c r="QT122" i="14" s="1"/>
  <c r="RF122" i="14" s="1"/>
  <c r="RR122" i="14" s="1"/>
  <c r="K149" i="3" l="1"/>
  <c r="L149" i="3" s="1"/>
  <c r="AO124" i="26" l="1"/>
  <c r="AL124" i="26"/>
  <c r="AI124" i="26"/>
  <c r="AF124" i="26"/>
  <c r="AG124" i="26" s="1"/>
  <c r="AH124" i="26" s="1"/>
  <c r="AC124" i="26"/>
  <c r="Z124" i="26"/>
  <c r="W124" i="26"/>
  <c r="X124" i="26" s="1"/>
  <c r="Y124" i="26" s="1"/>
  <c r="T124" i="26"/>
  <c r="U124" i="26" s="1"/>
  <c r="V124" i="26" s="1"/>
  <c r="Q124" i="26"/>
  <c r="N124" i="26"/>
  <c r="K124" i="26"/>
  <c r="L124" i="26" s="1"/>
  <c r="M124" i="26" s="1"/>
  <c r="H124" i="26"/>
  <c r="I124" i="26" s="1"/>
  <c r="J124" i="26" s="1"/>
  <c r="E124" i="26"/>
  <c r="AF123" i="26"/>
  <c r="AC123" i="26"/>
  <c r="Z123" i="26"/>
  <c r="AA123" i="26" s="1"/>
  <c r="AB123" i="26" s="1"/>
  <c r="W123" i="26"/>
  <c r="X123" i="26" s="1"/>
  <c r="Y123" i="26" s="1"/>
  <c r="T123" i="26"/>
  <c r="Q123" i="26"/>
  <c r="N123" i="26"/>
  <c r="O123" i="26" s="1"/>
  <c r="P123" i="26" s="1"/>
  <c r="K123" i="26"/>
  <c r="L123" i="26" s="1"/>
  <c r="M123" i="26" s="1"/>
  <c r="H123" i="26"/>
  <c r="E123" i="26"/>
  <c r="AF122" i="26"/>
  <c r="AG122" i="26" s="1"/>
  <c r="AC122" i="26"/>
  <c r="AD122" i="26" s="1"/>
  <c r="AE122" i="26" s="1"/>
  <c r="Z122" i="26"/>
  <c r="AA122" i="26" s="1"/>
  <c r="AB122" i="26" s="1"/>
  <c r="W122" i="26"/>
  <c r="T122" i="26"/>
  <c r="Q122" i="26"/>
  <c r="R122" i="26" s="1"/>
  <c r="S122" i="26" s="1"/>
  <c r="N122" i="26"/>
  <c r="O122" i="26" s="1"/>
  <c r="P122" i="26" s="1"/>
  <c r="K122" i="26"/>
  <c r="H122" i="26"/>
  <c r="I122" i="26" s="1"/>
  <c r="E122" i="26"/>
  <c r="F122" i="26" s="1"/>
  <c r="G122" i="26" s="1"/>
  <c r="AF121" i="26"/>
  <c r="AG121" i="26" s="1"/>
  <c r="AH121" i="26" s="1"/>
  <c r="AC121" i="26"/>
  <c r="AD121" i="26" s="1"/>
  <c r="AE121" i="26" s="1"/>
  <c r="Z121" i="26"/>
  <c r="W121" i="26"/>
  <c r="T121" i="26"/>
  <c r="U121" i="26" s="1"/>
  <c r="V121" i="26" s="1"/>
  <c r="Q121" i="26"/>
  <c r="R121" i="26" s="1"/>
  <c r="S121" i="26" s="1"/>
  <c r="N121" i="26"/>
  <c r="K121" i="26"/>
  <c r="L121" i="26" s="1"/>
  <c r="H121" i="26"/>
  <c r="I121" i="26" s="1"/>
  <c r="J121" i="26" s="1"/>
  <c r="E121" i="26"/>
  <c r="F121" i="26" s="1"/>
  <c r="G121" i="26" s="1"/>
  <c r="AF120" i="26"/>
  <c r="AG120" i="26" s="1"/>
  <c r="AH120" i="26" s="1"/>
  <c r="AC120" i="26"/>
  <c r="Z120" i="26"/>
  <c r="AA120" i="26" s="1"/>
  <c r="W120" i="26"/>
  <c r="X120" i="26" s="1"/>
  <c r="Y120" i="26" s="1"/>
  <c r="T120" i="26"/>
  <c r="U120" i="26" s="1"/>
  <c r="V120" i="26" s="1"/>
  <c r="Q120" i="26"/>
  <c r="N120" i="26"/>
  <c r="K120" i="26"/>
  <c r="L120" i="26" s="1"/>
  <c r="M120" i="26" s="1"/>
  <c r="H120" i="26"/>
  <c r="I120" i="26" s="1"/>
  <c r="J120" i="26" s="1"/>
  <c r="E120" i="26"/>
  <c r="AF119" i="26"/>
  <c r="AC119" i="26"/>
  <c r="Z119" i="26"/>
  <c r="AA119" i="26" s="1"/>
  <c r="AB119" i="26" s="1"/>
  <c r="W119" i="26"/>
  <c r="X119" i="26" s="1"/>
  <c r="Y119" i="26" s="1"/>
  <c r="T119" i="26"/>
  <c r="Q119" i="26"/>
  <c r="R119" i="26" s="1"/>
  <c r="N119" i="26"/>
  <c r="O119" i="26" s="1"/>
  <c r="P119" i="26" s="1"/>
  <c r="K119" i="26"/>
  <c r="L119" i="26" s="1"/>
  <c r="M119" i="26" s="1"/>
  <c r="H119" i="26"/>
  <c r="E119" i="26"/>
  <c r="AF118" i="26"/>
  <c r="AG118" i="26" s="1"/>
  <c r="AC118" i="26"/>
  <c r="Z118" i="26"/>
  <c r="AA118" i="26" s="1"/>
  <c r="AB118" i="26" s="1"/>
  <c r="W118" i="26"/>
  <c r="X118" i="26" s="1"/>
  <c r="Y118" i="26" s="1"/>
  <c r="T118" i="26"/>
  <c r="Q118" i="26"/>
  <c r="N118" i="26"/>
  <c r="O118" i="26" s="1"/>
  <c r="P118" i="26" s="1"/>
  <c r="K118" i="26"/>
  <c r="L118" i="26" s="1"/>
  <c r="M118" i="26" s="1"/>
  <c r="H118" i="26"/>
  <c r="I118" i="26" s="1"/>
  <c r="E118" i="26"/>
  <c r="AF115" i="26"/>
  <c r="AC115" i="26"/>
  <c r="AD115" i="26" s="1"/>
  <c r="AE115" i="26" s="1"/>
  <c r="Z115" i="26"/>
  <c r="AA115" i="26" s="1"/>
  <c r="AB115" i="26" s="1"/>
  <c r="W115" i="26"/>
  <c r="T115" i="26"/>
  <c r="Q115" i="26"/>
  <c r="R115" i="26" s="1"/>
  <c r="S115" i="26" s="1"/>
  <c r="N115" i="26"/>
  <c r="O115" i="26" s="1"/>
  <c r="P115" i="26" s="1"/>
  <c r="K115" i="26"/>
  <c r="L115" i="26" s="1"/>
  <c r="H115" i="26"/>
  <c r="E115" i="26"/>
  <c r="F115" i="26" s="1"/>
  <c r="G115" i="26" s="1"/>
  <c r="AF114" i="26"/>
  <c r="AG114" i="26" s="1"/>
  <c r="AH114" i="26" s="1"/>
  <c r="AC114" i="26"/>
  <c r="AD114" i="26" s="1"/>
  <c r="AE114" i="26" s="1"/>
  <c r="Z114" i="26"/>
  <c r="AA114" i="26" s="1"/>
  <c r="W114" i="26"/>
  <c r="T114" i="26"/>
  <c r="U114" i="26" s="1"/>
  <c r="V114" i="26" s="1"/>
  <c r="Q114" i="26"/>
  <c r="R114" i="26" s="1"/>
  <c r="S114" i="26" s="1"/>
  <c r="N114" i="26"/>
  <c r="K114" i="26"/>
  <c r="H114" i="26"/>
  <c r="I114" i="26" s="1"/>
  <c r="J114" i="26" s="1"/>
  <c r="E114" i="26"/>
  <c r="F114" i="26" s="1"/>
  <c r="G114" i="26" s="1"/>
  <c r="AF113" i="26"/>
  <c r="AG113" i="26" s="1"/>
  <c r="AH113" i="26" s="1"/>
  <c r="AC113" i="26"/>
  <c r="Z113" i="26"/>
  <c r="W113" i="26"/>
  <c r="X113" i="26" s="1"/>
  <c r="Y113" i="26" s="1"/>
  <c r="T113" i="26"/>
  <c r="U113" i="26" s="1"/>
  <c r="V113" i="26" s="1"/>
  <c r="Q113" i="26"/>
  <c r="R113" i="26" s="1"/>
  <c r="N113" i="26"/>
  <c r="K113" i="26"/>
  <c r="L113" i="26" s="1"/>
  <c r="M113" i="26" s="1"/>
  <c r="H113" i="26"/>
  <c r="I113" i="26" s="1"/>
  <c r="J113" i="26" s="1"/>
  <c r="E113" i="26"/>
  <c r="AF112" i="26"/>
  <c r="AG112" i="26" s="1"/>
  <c r="AH112" i="26" s="1"/>
  <c r="AC112" i="26"/>
  <c r="Z112" i="26"/>
  <c r="W112" i="26"/>
  <c r="X112" i="26" s="1"/>
  <c r="Y112" i="26" s="1"/>
  <c r="T112" i="26"/>
  <c r="U112" i="26" s="1"/>
  <c r="V112" i="26" s="1"/>
  <c r="Q112" i="26"/>
  <c r="N112" i="26"/>
  <c r="O112" i="26" s="1"/>
  <c r="K112" i="26"/>
  <c r="L112" i="26" s="1"/>
  <c r="M112" i="26" s="1"/>
  <c r="H112" i="26"/>
  <c r="I112" i="26" s="1"/>
  <c r="J112" i="26" s="1"/>
  <c r="E112" i="26"/>
  <c r="AF111" i="26"/>
  <c r="AC111" i="26"/>
  <c r="AD111" i="26" s="1"/>
  <c r="Z111" i="26"/>
  <c r="AA111" i="26" s="1"/>
  <c r="AB111" i="26" s="1"/>
  <c r="W111" i="26"/>
  <c r="T111" i="26"/>
  <c r="Q111" i="26"/>
  <c r="N111" i="26"/>
  <c r="O111" i="26" s="1"/>
  <c r="P111" i="26" s="1"/>
  <c r="K111" i="26"/>
  <c r="L111" i="26" s="1"/>
  <c r="M111" i="26" s="1"/>
  <c r="H111" i="26"/>
  <c r="E111" i="26"/>
  <c r="F111" i="26" s="1"/>
  <c r="AF110" i="26"/>
  <c r="AC110" i="26"/>
  <c r="AD110" i="26" s="1"/>
  <c r="AE110" i="26" s="1"/>
  <c r="Z110" i="26"/>
  <c r="AA110" i="26" s="1"/>
  <c r="AB110" i="26" s="1"/>
  <c r="W110" i="26"/>
  <c r="T110" i="26"/>
  <c r="U110" i="26" s="1"/>
  <c r="Q110" i="26"/>
  <c r="R110" i="26" s="1"/>
  <c r="S110" i="26" s="1"/>
  <c r="N110" i="26"/>
  <c r="O110" i="26" s="1"/>
  <c r="P110" i="26" s="1"/>
  <c r="K110" i="26"/>
  <c r="H110" i="26"/>
  <c r="I110" i="26" s="1"/>
  <c r="E110" i="26"/>
  <c r="F110" i="26" s="1"/>
  <c r="G110" i="26" s="1"/>
  <c r="AF109" i="26"/>
  <c r="AG109" i="26" s="1"/>
  <c r="AH109" i="26" s="1"/>
  <c r="AC109" i="26"/>
  <c r="AD109" i="26" s="1"/>
  <c r="AE109" i="26" s="1"/>
  <c r="Z109" i="26"/>
  <c r="W109" i="26"/>
  <c r="X109" i="26" s="1"/>
  <c r="T109" i="26"/>
  <c r="U109" i="26" s="1"/>
  <c r="V109" i="26" s="1"/>
  <c r="Q109" i="26"/>
  <c r="R109" i="26" s="1"/>
  <c r="S109" i="26" s="1"/>
  <c r="N109" i="26"/>
  <c r="K109" i="26"/>
  <c r="L109" i="26" s="1"/>
  <c r="H109" i="26"/>
  <c r="I109" i="26" s="1"/>
  <c r="J109" i="26" s="1"/>
  <c r="E109" i="26"/>
  <c r="F109" i="26" s="1"/>
  <c r="G109" i="26" s="1"/>
  <c r="AF106" i="26"/>
  <c r="AG106" i="26" s="1"/>
  <c r="AH106" i="26" s="1"/>
  <c r="AC106" i="26"/>
  <c r="Z106" i="26"/>
  <c r="AA106" i="26" s="1"/>
  <c r="W106" i="26"/>
  <c r="X106" i="26" s="1"/>
  <c r="Y106" i="26" s="1"/>
  <c r="T106" i="26"/>
  <c r="U106" i="26" s="1"/>
  <c r="V106" i="26" s="1"/>
  <c r="Q106" i="26"/>
  <c r="N106" i="26"/>
  <c r="O106" i="26" s="1"/>
  <c r="K106" i="26"/>
  <c r="L106" i="26" s="1"/>
  <c r="M106" i="26" s="1"/>
  <c r="H106" i="26"/>
  <c r="I106" i="26" s="1"/>
  <c r="J106" i="26" s="1"/>
  <c r="E106" i="26"/>
  <c r="AF105" i="26"/>
  <c r="AC105" i="26"/>
  <c r="AD105" i="26" s="1"/>
  <c r="Z105" i="26"/>
  <c r="AA105" i="26" s="1"/>
  <c r="AB105" i="26" s="1"/>
  <c r="W105" i="26"/>
  <c r="X105" i="26" s="1"/>
  <c r="Y105" i="26" s="1"/>
  <c r="T105" i="26"/>
  <c r="Q105" i="26"/>
  <c r="R105" i="26" s="1"/>
  <c r="N105" i="26"/>
  <c r="O105" i="26" s="1"/>
  <c r="P105" i="26" s="1"/>
  <c r="K105" i="26"/>
  <c r="L105" i="26" s="1"/>
  <c r="M105" i="26" s="1"/>
  <c r="H105" i="26"/>
  <c r="E105" i="26"/>
  <c r="F105" i="26" s="1"/>
  <c r="AF104" i="26"/>
  <c r="AG104" i="26" s="1"/>
  <c r="AC104" i="26"/>
  <c r="AD104" i="26" s="1"/>
  <c r="AE104" i="26" s="1"/>
  <c r="Z104" i="26"/>
  <c r="AA104" i="26" s="1"/>
  <c r="AB104" i="26" s="1"/>
  <c r="W104" i="26"/>
  <c r="T104" i="26"/>
  <c r="U104" i="26" s="1"/>
  <c r="Q104" i="26"/>
  <c r="R104" i="26" s="1"/>
  <c r="S104" i="26" s="1"/>
  <c r="N104" i="26"/>
  <c r="O104" i="26" s="1"/>
  <c r="P104" i="26" s="1"/>
  <c r="K104" i="26"/>
  <c r="H104" i="26"/>
  <c r="I104" i="26" s="1"/>
  <c r="E104" i="26"/>
  <c r="F104" i="26" s="1"/>
  <c r="G104" i="26" s="1"/>
  <c r="AF103" i="26"/>
  <c r="AG103" i="26" s="1"/>
  <c r="AH103" i="26" s="1"/>
  <c r="AC103" i="26"/>
  <c r="AD103" i="26" s="1"/>
  <c r="AE103" i="26" s="1"/>
  <c r="Z103" i="26"/>
  <c r="W103" i="26"/>
  <c r="X103" i="26" s="1"/>
  <c r="T103" i="26"/>
  <c r="U103" i="26" s="1"/>
  <c r="V103" i="26" s="1"/>
  <c r="Q103" i="26"/>
  <c r="R103" i="26" s="1"/>
  <c r="S103" i="26" s="1"/>
  <c r="N103" i="26"/>
  <c r="K103" i="26"/>
  <c r="L103" i="26" s="1"/>
  <c r="H103" i="26"/>
  <c r="I103" i="26" s="1"/>
  <c r="J103" i="26" s="1"/>
  <c r="E103" i="26"/>
  <c r="F103" i="26" s="1"/>
  <c r="G103" i="26" s="1"/>
  <c r="AF102" i="26"/>
  <c r="AG102" i="26" s="1"/>
  <c r="AH102" i="26" s="1"/>
  <c r="AC102" i="26"/>
  <c r="Z102" i="26"/>
  <c r="AA102" i="26" s="1"/>
  <c r="W102" i="26"/>
  <c r="X102" i="26" s="1"/>
  <c r="Y102" i="26" s="1"/>
  <c r="T102" i="26"/>
  <c r="U102" i="26" s="1"/>
  <c r="V102" i="26" s="1"/>
  <c r="Q102" i="26"/>
  <c r="N102" i="26"/>
  <c r="O102" i="26" s="1"/>
  <c r="K102" i="26"/>
  <c r="L102" i="26" s="1"/>
  <c r="M102" i="26" s="1"/>
  <c r="H102" i="26"/>
  <c r="I102" i="26" s="1"/>
  <c r="J102" i="26" s="1"/>
  <c r="E102" i="26"/>
  <c r="AF98" i="26"/>
  <c r="AC98" i="26"/>
  <c r="AD98" i="26" s="1"/>
  <c r="Z98" i="26"/>
  <c r="AA98" i="26" s="1"/>
  <c r="AB98" i="26" s="1"/>
  <c r="W98" i="26"/>
  <c r="X98" i="26" s="1"/>
  <c r="Y98" i="26" s="1"/>
  <c r="T98" i="26"/>
  <c r="Q98" i="26"/>
  <c r="R98" i="26" s="1"/>
  <c r="N98" i="26"/>
  <c r="O98" i="26" s="1"/>
  <c r="P98" i="26" s="1"/>
  <c r="K98" i="26"/>
  <c r="L98" i="26" s="1"/>
  <c r="M98" i="26" s="1"/>
  <c r="H98" i="26"/>
  <c r="E98" i="26"/>
  <c r="F98" i="26" s="1"/>
  <c r="AF97" i="26"/>
  <c r="AG97" i="26" s="1"/>
  <c r="AC97" i="26"/>
  <c r="AD97" i="26" s="1"/>
  <c r="AE97" i="26" s="1"/>
  <c r="Z97" i="26"/>
  <c r="W97" i="26"/>
  <c r="T97" i="26"/>
  <c r="Q97" i="26"/>
  <c r="R97" i="26" s="1"/>
  <c r="S97" i="26" s="1"/>
  <c r="N97" i="26"/>
  <c r="O97" i="26" s="1"/>
  <c r="K97" i="26"/>
  <c r="H97" i="26"/>
  <c r="I97" i="26" s="1"/>
  <c r="E97" i="26"/>
  <c r="F97" i="26" s="1"/>
  <c r="G97" i="26" s="1"/>
  <c r="AF96" i="26"/>
  <c r="AG96" i="26" s="1"/>
  <c r="AH96" i="26" s="1"/>
  <c r="AC96" i="26"/>
  <c r="AD96" i="26" s="1"/>
  <c r="AE96" i="26" s="1"/>
  <c r="Z96" i="26"/>
  <c r="W96" i="26"/>
  <c r="X96" i="26" s="1"/>
  <c r="T96" i="26"/>
  <c r="U96" i="26" s="1"/>
  <c r="V96" i="26" s="1"/>
  <c r="Q96" i="26"/>
  <c r="R96" i="26" s="1"/>
  <c r="S96" i="26" s="1"/>
  <c r="N96" i="26"/>
  <c r="K96" i="26"/>
  <c r="L96" i="26" s="1"/>
  <c r="H96" i="26"/>
  <c r="I96" i="26" s="1"/>
  <c r="J96" i="26" s="1"/>
  <c r="E96" i="26"/>
  <c r="F96" i="26" s="1"/>
  <c r="G96" i="26" s="1"/>
  <c r="AF95" i="26"/>
  <c r="AG95" i="26" s="1"/>
  <c r="AH95" i="26" s="1"/>
  <c r="AC95" i="26"/>
  <c r="Z95" i="26"/>
  <c r="AA95" i="26" s="1"/>
  <c r="W95" i="26"/>
  <c r="X95" i="26" s="1"/>
  <c r="Y95" i="26" s="1"/>
  <c r="T95" i="26"/>
  <c r="U95" i="26" s="1"/>
  <c r="V95" i="26" s="1"/>
  <c r="Q95" i="26"/>
  <c r="N95" i="26"/>
  <c r="O95" i="26" s="1"/>
  <c r="K95" i="26"/>
  <c r="L95" i="26" s="1"/>
  <c r="M95" i="26" s="1"/>
  <c r="H95" i="26"/>
  <c r="I95" i="26" s="1"/>
  <c r="J95" i="26" s="1"/>
  <c r="E95" i="26"/>
  <c r="AF94" i="26"/>
  <c r="AC94" i="26"/>
  <c r="AD94" i="26" s="1"/>
  <c r="Z94" i="26"/>
  <c r="AA94" i="26" s="1"/>
  <c r="AB94" i="26" s="1"/>
  <c r="W94" i="26"/>
  <c r="X94" i="26" s="1"/>
  <c r="Y94" i="26" s="1"/>
  <c r="T94" i="26"/>
  <c r="Q94" i="26"/>
  <c r="R94" i="26" s="1"/>
  <c r="N94" i="26"/>
  <c r="O94" i="26" s="1"/>
  <c r="P94" i="26" s="1"/>
  <c r="K94" i="26"/>
  <c r="L94" i="26" s="1"/>
  <c r="M94" i="26" s="1"/>
  <c r="H94" i="26"/>
  <c r="E94" i="26"/>
  <c r="F94" i="26" s="1"/>
  <c r="AF93" i="26"/>
  <c r="AG93" i="26" s="1"/>
  <c r="AC93" i="26"/>
  <c r="AD93" i="26" s="1"/>
  <c r="AE93" i="26" s="1"/>
  <c r="Z93" i="26"/>
  <c r="AA93" i="26" s="1"/>
  <c r="AB93" i="26" s="1"/>
  <c r="W93" i="26"/>
  <c r="T93" i="26"/>
  <c r="U93" i="26" s="1"/>
  <c r="Q93" i="26"/>
  <c r="R93" i="26" s="1"/>
  <c r="S93" i="26" s="1"/>
  <c r="N93" i="26"/>
  <c r="O93" i="26" s="1"/>
  <c r="P93" i="26" s="1"/>
  <c r="K93" i="26"/>
  <c r="H93" i="26"/>
  <c r="I93" i="26" s="1"/>
  <c r="E93" i="26"/>
  <c r="F93" i="26" s="1"/>
  <c r="G93" i="26" s="1"/>
  <c r="AF92" i="26"/>
  <c r="AG92" i="26" s="1"/>
  <c r="AH92" i="26" s="1"/>
  <c r="AC92" i="26"/>
  <c r="AD92" i="26" s="1"/>
  <c r="AE92" i="26" s="1"/>
  <c r="Z92" i="26"/>
  <c r="W92" i="26"/>
  <c r="X92" i="26" s="1"/>
  <c r="T92" i="26"/>
  <c r="U92" i="26" s="1"/>
  <c r="V92" i="26" s="1"/>
  <c r="Q92" i="26"/>
  <c r="R92" i="26" s="1"/>
  <c r="S92" i="26" s="1"/>
  <c r="N92" i="26"/>
  <c r="K92" i="26"/>
  <c r="L92" i="26" s="1"/>
  <c r="H92" i="26"/>
  <c r="I92" i="26" s="1"/>
  <c r="J92" i="26" s="1"/>
  <c r="E92" i="26"/>
  <c r="F92" i="26" s="1"/>
  <c r="G92" i="26" s="1"/>
  <c r="AF91" i="26"/>
  <c r="AG91" i="26" s="1"/>
  <c r="AH91" i="26" s="1"/>
  <c r="AC91" i="26"/>
  <c r="Z91" i="26"/>
  <c r="AA91" i="26" s="1"/>
  <c r="W91" i="26"/>
  <c r="X91" i="26" s="1"/>
  <c r="Y91" i="26" s="1"/>
  <c r="T91" i="26"/>
  <c r="U91" i="26" s="1"/>
  <c r="V91" i="26" s="1"/>
  <c r="Q91" i="26"/>
  <c r="N91" i="26"/>
  <c r="O91" i="26" s="1"/>
  <c r="K91" i="26"/>
  <c r="L91" i="26" s="1"/>
  <c r="M91" i="26" s="1"/>
  <c r="H91" i="26"/>
  <c r="I91" i="26" s="1"/>
  <c r="J91" i="26" s="1"/>
  <c r="E91" i="26"/>
  <c r="AF90" i="26"/>
  <c r="AC90" i="26"/>
  <c r="AD90" i="26" s="1"/>
  <c r="Z90" i="26"/>
  <c r="AA90" i="26" s="1"/>
  <c r="W90" i="26"/>
  <c r="X90" i="26" s="1"/>
  <c r="Y90" i="26" s="1"/>
  <c r="T90" i="26"/>
  <c r="Q90" i="26"/>
  <c r="R90" i="26" s="1"/>
  <c r="N90" i="26"/>
  <c r="O90" i="26" s="1"/>
  <c r="P90" i="26" s="1"/>
  <c r="K90" i="26"/>
  <c r="L90" i="26" s="1"/>
  <c r="M90" i="26" s="1"/>
  <c r="H90" i="26"/>
  <c r="E90" i="26"/>
  <c r="F90" i="26" s="1"/>
  <c r="AF87" i="26"/>
  <c r="AG87" i="26" s="1"/>
  <c r="AC87" i="26"/>
  <c r="AD87" i="26" s="1"/>
  <c r="Z87" i="26"/>
  <c r="AA87" i="26" s="1"/>
  <c r="AB87" i="26" s="1"/>
  <c r="W87" i="26"/>
  <c r="T87" i="26"/>
  <c r="U87" i="26" s="1"/>
  <c r="Q87" i="26"/>
  <c r="R87" i="26" s="1"/>
  <c r="S87" i="26" s="1"/>
  <c r="N87" i="26"/>
  <c r="O87" i="26" s="1"/>
  <c r="P87" i="26" s="1"/>
  <c r="K87" i="26"/>
  <c r="H87" i="26"/>
  <c r="I87" i="26" s="1"/>
  <c r="E87" i="26"/>
  <c r="F87" i="26" s="1"/>
  <c r="AF86" i="26"/>
  <c r="AG86" i="26" s="1"/>
  <c r="AC86" i="26"/>
  <c r="AD86" i="26" s="1"/>
  <c r="AE86" i="26" s="1"/>
  <c r="Z86" i="26"/>
  <c r="W86" i="26"/>
  <c r="X86" i="26" s="1"/>
  <c r="T86" i="26"/>
  <c r="U86" i="26" s="1"/>
  <c r="V86" i="26" s="1"/>
  <c r="Q86" i="26"/>
  <c r="R86" i="26" s="1"/>
  <c r="S86" i="26" s="1"/>
  <c r="N86" i="26"/>
  <c r="K86" i="26"/>
  <c r="L86" i="26" s="1"/>
  <c r="H86" i="26"/>
  <c r="I86" i="26" s="1"/>
  <c r="E86" i="26"/>
  <c r="F86" i="26" s="1"/>
  <c r="G86" i="26" s="1"/>
  <c r="AF85" i="26"/>
  <c r="AG85" i="26" s="1"/>
  <c r="AH85" i="26" s="1"/>
  <c r="AC85" i="26"/>
  <c r="Z85" i="26"/>
  <c r="AA85" i="26" s="1"/>
  <c r="W85" i="26"/>
  <c r="X85" i="26" s="1"/>
  <c r="Y85" i="26" s="1"/>
  <c r="T85" i="26"/>
  <c r="U85" i="26" s="1"/>
  <c r="V85" i="26" s="1"/>
  <c r="Q85" i="26"/>
  <c r="N85" i="26"/>
  <c r="O85" i="26" s="1"/>
  <c r="K85" i="26"/>
  <c r="L85" i="26" s="1"/>
  <c r="H85" i="26"/>
  <c r="I85" i="26" s="1"/>
  <c r="J85" i="26" s="1"/>
  <c r="E85" i="26"/>
  <c r="AF84" i="26"/>
  <c r="AC84" i="26"/>
  <c r="AD84" i="26" s="1"/>
  <c r="Z84" i="26"/>
  <c r="AA84" i="26" s="1"/>
  <c r="AB84" i="26" s="1"/>
  <c r="W84" i="26"/>
  <c r="X84" i="26" s="1"/>
  <c r="Y84" i="26" s="1"/>
  <c r="T84" i="26"/>
  <c r="Q84" i="26"/>
  <c r="R84" i="26" s="1"/>
  <c r="N84" i="26"/>
  <c r="O84" i="26" s="1"/>
  <c r="K84" i="26"/>
  <c r="L84" i="26" s="1"/>
  <c r="M84" i="26" s="1"/>
  <c r="H84" i="26"/>
  <c r="E84" i="26"/>
  <c r="F84" i="26" s="1"/>
  <c r="AF82" i="26"/>
  <c r="AG82" i="26" s="1"/>
  <c r="AC82" i="26"/>
  <c r="AD82" i="26" s="1"/>
  <c r="AE82" i="26" s="1"/>
  <c r="Z82" i="26"/>
  <c r="AA82" i="26" s="1"/>
  <c r="AB82" i="26" s="1"/>
  <c r="W82" i="26"/>
  <c r="T82" i="26"/>
  <c r="U82" i="26" s="1"/>
  <c r="Q82" i="26"/>
  <c r="R82" i="26" s="1"/>
  <c r="N82" i="26"/>
  <c r="O82" i="26" s="1"/>
  <c r="P82" i="26" s="1"/>
  <c r="K82" i="26"/>
  <c r="H82" i="26"/>
  <c r="I82" i="26" s="1"/>
  <c r="E82" i="26"/>
  <c r="F82" i="26" s="1"/>
  <c r="G82" i="26" s="1"/>
  <c r="AF81" i="26"/>
  <c r="AG81" i="26" s="1"/>
  <c r="AH81" i="26" s="1"/>
  <c r="AC81" i="26"/>
  <c r="AD81" i="26" s="1"/>
  <c r="AE81" i="26" s="1"/>
  <c r="Z81" i="26"/>
  <c r="W81" i="26"/>
  <c r="X81" i="26" s="1"/>
  <c r="T81" i="26"/>
  <c r="U81" i="26" s="1"/>
  <c r="Q81" i="26"/>
  <c r="R81" i="26" s="1"/>
  <c r="S81" i="26" s="1"/>
  <c r="N81" i="26"/>
  <c r="K81" i="26"/>
  <c r="L81" i="26" s="1"/>
  <c r="H81" i="26"/>
  <c r="I81" i="26" s="1"/>
  <c r="J81" i="26" s="1"/>
  <c r="E81" i="26"/>
  <c r="F81" i="26" s="1"/>
  <c r="G81" i="26" s="1"/>
  <c r="AF79" i="26"/>
  <c r="AG79" i="26" s="1"/>
  <c r="AH79" i="26" s="1"/>
  <c r="AC79" i="26"/>
  <c r="Z79" i="26"/>
  <c r="AA79" i="26" s="1"/>
  <c r="W79" i="26"/>
  <c r="X79" i="26" s="1"/>
  <c r="T79" i="26"/>
  <c r="U79" i="26" s="1"/>
  <c r="V79" i="26" s="1"/>
  <c r="Q79" i="26"/>
  <c r="N79" i="26"/>
  <c r="O79" i="26" s="1"/>
  <c r="K79" i="26"/>
  <c r="L79" i="26" s="1"/>
  <c r="H79" i="26"/>
  <c r="I79" i="26" s="1"/>
  <c r="J79" i="26" s="1"/>
  <c r="E79" i="26"/>
  <c r="AF78" i="26"/>
  <c r="AC78" i="26"/>
  <c r="AD78" i="26" s="1"/>
  <c r="Z78" i="26"/>
  <c r="AA78" i="26" s="1"/>
  <c r="AB78" i="26" s="1"/>
  <c r="W78" i="26"/>
  <c r="X78" i="26" s="1"/>
  <c r="Y78" i="26" s="1"/>
  <c r="T78" i="26"/>
  <c r="Q78" i="26"/>
  <c r="R78" i="26" s="1"/>
  <c r="N78" i="26"/>
  <c r="O78" i="26" s="1"/>
  <c r="P78" i="26" s="1"/>
  <c r="K78" i="26"/>
  <c r="L78" i="26" s="1"/>
  <c r="M78" i="26" s="1"/>
  <c r="H78" i="26"/>
  <c r="E78" i="26"/>
  <c r="F78" i="26" s="1"/>
  <c r="AF77" i="26"/>
  <c r="AG77" i="26" s="1"/>
  <c r="AC77" i="26"/>
  <c r="AD77" i="26" s="1"/>
  <c r="AE77" i="26" s="1"/>
  <c r="Z77" i="26"/>
  <c r="AA77" i="26" s="1"/>
  <c r="AB77" i="26" s="1"/>
  <c r="W77" i="26"/>
  <c r="T77" i="26"/>
  <c r="U77" i="26" s="1"/>
  <c r="Q77" i="26"/>
  <c r="R77" i="26" s="1"/>
  <c r="N77" i="26"/>
  <c r="O77" i="26" s="1"/>
  <c r="P77" i="26" s="1"/>
  <c r="K77" i="26"/>
  <c r="H77" i="26"/>
  <c r="I77" i="26" s="1"/>
  <c r="E77" i="26"/>
  <c r="F77" i="26" s="1"/>
  <c r="G77" i="26" s="1"/>
  <c r="AF76" i="26"/>
  <c r="AG76" i="26" s="1"/>
  <c r="AH76" i="26" s="1"/>
  <c r="AC76" i="26"/>
  <c r="AD76" i="26" s="1"/>
  <c r="AE76" i="26" s="1"/>
  <c r="Z76" i="26"/>
  <c r="W76" i="26"/>
  <c r="X76" i="26" s="1"/>
  <c r="T76" i="26"/>
  <c r="U76" i="26" s="1"/>
  <c r="Q76" i="26"/>
  <c r="R76" i="26" s="1"/>
  <c r="S76" i="26" s="1"/>
  <c r="N76" i="26"/>
  <c r="K76" i="26"/>
  <c r="L76" i="26" s="1"/>
  <c r="H76" i="26"/>
  <c r="I76" i="26" s="1"/>
  <c r="J76" i="26" s="1"/>
  <c r="E76" i="26"/>
  <c r="F76" i="26" s="1"/>
  <c r="G76" i="26" s="1"/>
  <c r="AF75" i="26"/>
  <c r="AG75" i="26" s="1"/>
  <c r="AH75" i="26" s="1"/>
  <c r="AC75" i="26"/>
  <c r="Z75" i="26"/>
  <c r="AA75" i="26" s="1"/>
  <c r="W75" i="26"/>
  <c r="X75" i="26" s="1"/>
  <c r="T75" i="26"/>
  <c r="U75" i="26" s="1"/>
  <c r="V75" i="26" s="1"/>
  <c r="Q75" i="26"/>
  <c r="N75" i="26"/>
  <c r="O75" i="26" s="1"/>
  <c r="K75" i="26"/>
  <c r="L75" i="26" s="1"/>
  <c r="M75" i="26" s="1"/>
  <c r="H75" i="26"/>
  <c r="I75" i="26" s="1"/>
  <c r="J75" i="26" s="1"/>
  <c r="E75" i="26"/>
  <c r="AF74" i="26"/>
  <c r="AC74" i="26"/>
  <c r="AD74" i="26" s="1"/>
  <c r="Z74" i="26"/>
  <c r="AA74" i="26" s="1"/>
  <c r="W74" i="26"/>
  <c r="X74" i="26" s="1"/>
  <c r="Y74" i="26" s="1"/>
  <c r="T74" i="26"/>
  <c r="Q74" i="26"/>
  <c r="R74" i="26" s="1"/>
  <c r="N74" i="26"/>
  <c r="O74" i="26" s="1"/>
  <c r="P74" i="26" s="1"/>
  <c r="K74" i="26"/>
  <c r="L74" i="26" s="1"/>
  <c r="M74" i="26" s="1"/>
  <c r="H74" i="26"/>
  <c r="E74" i="26"/>
  <c r="F74" i="26" s="1"/>
  <c r="AF73" i="26"/>
  <c r="AG73" i="26" s="1"/>
  <c r="AC73" i="26"/>
  <c r="AD73" i="26" s="1"/>
  <c r="Z73" i="26"/>
  <c r="AA73" i="26" s="1"/>
  <c r="AB73" i="26" s="1"/>
  <c r="W73" i="26"/>
  <c r="T73" i="26"/>
  <c r="U73" i="26" s="1"/>
  <c r="Q73" i="26"/>
  <c r="R73" i="26" s="1"/>
  <c r="N73" i="26"/>
  <c r="O73" i="26" s="1"/>
  <c r="P73" i="26" s="1"/>
  <c r="K73" i="26"/>
  <c r="H73" i="26"/>
  <c r="I73" i="26" s="1"/>
  <c r="E73" i="26"/>
  <c r="F73" i="26" s="1"/>
  <c r="AF72" i="26"/>
  <c r="AG72" i="26" s="1"/>
  <c r="AC72" i="26"/>
  <c r="AD72" i="26" s="1"/>
  <c r="AE72" i="26" s="1"/>
  <c r="Z72" i="26"/>
  <c r="W72" i="26"/>
  <c r="T72" i="26"/>
  <c r="U72" i="26" s="1"/>
  <c r="Q72" i="26"/>
  <c r="R72" i="26" s="1"/>
  <c r="N72" i="26"/>
  <c r="K72" i="26"/>
  <c r="H72" i="26"/>
  <c r="I72" i="26" s="1"/>
  <c r="E72" i="26"/>
  <c r="AF71" i="26"/>
  <c r="AG71" i="26" s="1"/>
  <c r="AH71" i="26" s="1"/>
  <c r="AC71" i="26"/>
  <c r="AD71" i="26" s="1"/>
  <c r="Z71" i="26"/>
  <c r="W71" i="26"/>
  <c r="X71" i="26" s="1"/>
  <c r="Y71" i="26" s="1"/>
  <c r="T71" i="26"/>
  <c r="U71" i="26" s="1"/>
  <c r="V71" i="26" s="1"/>
  <c r="Q71" i="26"/>
  <c r="R71" i="26" s="1"/>
  <c r="N71" i="26"/>
  <c r="K71" i="26"/>
  <c r="L71" i="26" s="1"/>
  <c r="M71" i="26" s="1"/>
  <c r="H71" i="26"/>
  <c r="I71" i="26" s="1"/>
  <c r="J71" i="26" s="1"/>
  <c r="E71" i="26"/>
  <c r="F71" i="26" s="1"/>
  <c r="AF70" i="26"/>
  <c r="AG70" i="26" s="1"/>
  <c r="AC70" i="26"/>
  <c r="Z70" i="26"/>
  <c r="AA70" i="26" s="1"/>
  <c r="AB70" i="26" s="1"/>
  <c r="W70" i="26"/>
  <c r="X70" i="26" s="1"/>
  <c r="Y70" i="26" s="1"/>
  <c r="T70" i="26"/>
  <c r="U70" i="26" s="1"/>
  <c r="Q70" i="26"/>
  <c r="N70" i="26"/>
  <c r="O70" i="26" s="1"/>
  <c r="P70" i="26" s="1"/>
  <c r="K70" i="26"/>
  <c r="L70" i="26" s="1"/>
  <c r="M70" i="26" s="1"/>
  <c r="H70" i="26"/>
  <c r="I70" i="26" s="1"/>
  <c r="E70" i="26"/>
  <c r="AF69" i="26"/>
  <c r="AC69" i="26"/>
  <c r="AD69" i="26" s="1"/>
  <c r="AE69" i="26" s="1"/>
  <c r="Z69" i="26"/>
  <c r="AA69" i="26" s="1"/>
  <c r="AB69" i="26" s="1"/>
  <c r="W69" i="26"/>
  <c r="X69" i="26" s="1"/>
  <c r="T69" i="26"/>
  <c r="Q69" i="26"/>
  <c r="R69" i="26" s="1"/>
  <c r="S69" i="26" s="1"/>
  <c r="N69" i="26"/>
  <c r="O69" i="26" s="1"/>
  <c r="P69" i="26" s="1"/>
  <c r="K69" i="26"/>
  <c r="L69" i="26" s="1"/>
  <c r="H69" i="26"/>
  <c r="E69" i="26"/>
  <c r="F69" i="26" s="1"/>
  <c r="G69" i="26" s="1"/>
  <c r="AF68" i="26"/>
  <c r="AG68" i="26" s="1"/>
  <c r="AC68" i="26"/>
  <c r="AD68" i="26" s="1"/>
  <c r="AE68" i="26" s="1"/>
  <c r="Z68" i="26"/>
  <c r="W68" i="26"/>
  <c r="T68" i="26"/>
  <c r="U68" i="26" s="1"/>
  <c r="Q68" i="26"/>
  <c r="R68" i="26" s="1"/>
  <c r="N68" i="26"/>
  <c r="K68" i="26"/>
  <c r="H68" i="26"/>
  <c r="I68" i="26" s="1"/>
  <c r="E68" i="26"/>
  <c r="F68" i="26" s="1"/>
  <c r="G68" i="26" s="1"/>
  <c r="AF67" i="26"/>
  <c r="AG67" i="26" s="1"/>
  <c r="AH67" i="26" s="1"/>
  <c r="AC67" i="26"/>
  <c r="AD67" i="26" s="1"/>
  <c r="Z67" i="26"/>
  <c r="AA67" i="26" s="1"/>
  <c r="W67" i="26"/>
  <c r="X67" i="26" s="1"/>
  <c r="Y67" i="26" s="1"/>
  <c r="T67" i="26"/>
  <c r="U67" i="26" s="1"/>
  <c r="V67" i="26" s="1"/>
  <c r="Q67" i="26"/>
  <c r="R67" i="26" s="1"/>
  <c r="N67" i="26"/>
  <c r="O67" i="26" s="1"/>
  <c r="K67" i="26"/>
  <c r="L67" i="26" s="1"/>
  <c r="M67" i="26" s="1"/>
  <c r="H67" i="26"/>
  <c r="I67" i="26" s="1"/>
  <c r="J67" i="26" s="1"/>
  <c r="E67" i="26"/>
  <c r="F67" i="26" s="1"/>
  <c r="AF64" i="26"/>
  <c r="AG64" i="26" s="1"/>
  <c r="AC64" i="26"/>
  <c r="AD64" i="26" s="1"/>
  <c r="Z64" i="26"/>
  <c r="AA64" i="26" s="1"/>
  <c r="AB64" i="26" s="1"/>
  <c r="W64" i="26"/>
  <c r="X64" i="26" s="1"/>
  <c r="Y64" i="26" s="1"/>
  <c r="T64" i="26"/>
  <c r="U64" i="26" s="1"/>
  <c r="Q64" i="26"/>
  <c r="R64" i="26" s="1"/>
  <c r="N64" i="26"/>
  <c r="O64" i="26" s="1"/>
  <c r="P64" i="26" s="1"/>
  <c r="K64" i="26"/>
  <c r="L64" i="26" s="1"/>
  <c r="M64" i="26" s="1"/>
  <c r="H64" i="26"/>
  <c r="I64" i="26" s="1"/>
  <c r="E64" i="26"/>
  <c r="F64" i="26" s="1"/>
  <c r="AF61" i="26"/>
  <c r="AG61" i="26" s="1"/>
  <c r="AC61" i="26"/>
  <c r="AD61" i="26" s="1"/>
  <c r="AE61" i="26" s="1"/>
  <c r="Z61" i="26"/>
  <c r="AA61" i="26" s="1"/>
  <c r="AB61" i="26" s="1"/>
  <c r="W61" i="26"/>
  <c r="X61" i="26" s="1"/>
  <c r="T61" i="26"/>
  <c r="U61" i="26" s="1"/>
  <c r="Q61" i="26"/>
  <c r="R61" i="26" s="1"/>
  <c r="S61" i="26" s="1"/>
  <c r="N61" i="26"/>
  <c r="O61" i="26" s="1"/>
  <c r="P61" i="26" s="1"/>
  <c r="K61" i="26"/>
  <c r="H61" i="26"/>
  <c r="I61" i="26" s="1"/>
  <c r="E61" i="26"/>
  <c r="F61" i="26" s="1"/>
  <c r="G61" i="26" s="1"/>
  <c r="AF60" i="26"/>
  <c r="AG60" i="26" s="1"/>
  <c r="AH60" i="26" s="1"/>
  <c r="AC60" i="26"/>
  <c r="AD60" i="26" s="1"/>
  <c r="AE60" i="26" s="1"/>
  <c r="Z60" i="26"/>
  <c r="W60" i="26"/>
  <c r="X60" i="26" s="1"/>
  <c r="T60" i="26"/>
  <c r="U60" i="26" s="1"/>
  <c r="V60" i="26" s="1"/>
  <c r="Q60" i="26"/>
  <c r="R60" i="26" s="1"/>
  <c r="S60" i="26" s="1"/>
  <c r="N60" i="26"/>
  <c r="O60" i="26" s="1"/>
  <c r="K60" i="26"/>
  <c r="L60" i="26" s="1"/>
  <c r="H60" i="26"/>
  <c r="I60" i="26" s="1"/>
  <c r="J60" i="26" s="1"/>
  <c r="E60" i="26"/>
  <c r="F60" i="26" s="1"/>
  <c r="G60" i="26" s="1"/>
  <c r="AF59" i="26"/>
  <c r="AG59" i="26" s="1"/>
  <c r="AH59" i="26" s="1"/>
  <c r="AC59" i="26"/>
  <c r="AD59" i="26" s="1"/>
  <c r="Z59" i="26"/>
  <c r="AA59" i="26" s="1"/>
  <c r="W59" i="26"/>
  <c r="X59" i="26" s="1"/>
  <c r="Y59" i="26" s="1"/>
  <c r="T59" i="26"/>
  <c r="U59" i="26" s="1"/>
  <c r="V59" i="26" s="1"/>
  <c r="Q59" i="26"/>
  <c r="R59" i="26" s="1"/>
  <c r="N59" i="26"/>
  <c r="O59" i="26" s="1"/>
  <c r="K59" i="26"/>
  <c r="L59" i="26" s="1"/>
  <c r="M59" i="26" s="1"/>
  <c r="H59" i="26"/>
  <c r="I59" i="26" s="1"/>
  <c r="J59" i="26" s="1"/>
  <c r="E59" i="26"/>
  <c r="F59" i="26" s="1"/>
  <c r="AF58" i="26"/>
  <c r="AG58" i="26" s="1"/>
  <c r="AC58" i="26"/>
  <c r="AD58" i="26" s="1"/>
  <c r="Z58" i="26"/>
  <c r="AA58" i="26" s="1"/>
  <c r="AB58" i="26" s="1"/>
  <c r="W58" i="26"/>
  <c r="X58" i="26" s="1"/>
  <c r="Y58" i="26" s="1"/>
  <c r="T58" i="26"/>
  <c r="U58" i="26" s="1"/>
  <c r="Q58" i="26"/>
  <c r="R58" i="26" s="1"/>
  <c r="N58" i="26"/>
  <c r="O58" i="26" s="1"/>
  <c r="P58" i="26" s="1"/>
  <c r="K58" i="26"/>
  <c r="L58" i="26" s="1"/>
  <c r="M58" i="26" s="1"/>
  <c r="H58" i="26"/>
  <c r="I58" i="26" s="1"/>
  <c r="E58" i="26"/>
  <c r="F58" i="26" s="1"/>
  <c r="AF57" i="26"/>
  <c r="AG57" i="26" s="1"/>
  <c r="AC57" i="26"/>
  <c r="AD57" i="26" s="1"/>
  <c r="Z57" i="26"/>
  <c r="AA57" i="26" s="1"/>
  <c r="AB57" i="26" s="1"/>
  <c r="W57" i="26"/>
  <c r="X57" i="26" s="1"/>
  <c r="T57" i="26"/>
  <c r="U57" i="26" s="1"/>
  <c r="Q57" i="26"/>
  <c r="R57" i="26" s="1"/>
  <c r="N57" i="26"/>
  <c r="O57" i="26" s="1"/>
  <c r="P57" i="26" s="1"/>
  <c r="K57" i="26"/>
  <c r="H57" i="26"/>
  <c r="I57" i="26" s="1"/>
  <c r="E57" i="26"/>
  <c r="F57" i="26" s="1"/>
  <c r="AF56" i="26"/>
  <c r="AG56" i="26" s="1"/>
  <c r="AC56" i="26"/>
  <c r="AD56" i="26" s="1"/>
  <c r="AE56" i="26" s="1"/>
  <c r="Z56" i="26"/>
  <c r="W56" i="26"/>
  <c r="X56" i="26" s="1"/>
  <c r="T56" i="26"/>
  <c r="U56" i="26" s="1"/>
  <c r="Q56" i="26"/>
  <c r="R56" i="26" s="1"/>
  <c r="S56" i="26" s="1"/>
  <c r="N56" i="26"/>
  <c r="O56" i="26" s="1"/>
  <c r="K56" i="26"/>
  <c r="L56" i="26" s="1"/>
  <c r="H56" i="26"/>
  <c r="I56" i="26" s="1"/>
  <c r="E56" i="26"/>
  <c r="F56" i="26" s="1"/>
  <c r="G56" i="26" s="1"/>
  <c r="AF55" i="26"/>
  <c r="AG55" i="26" s="1"/>
  <c r="AH55" i="26" s="1"/>
  <c r="AC55" i="26"/>
  <c r="AD55" i="26" s="1"/>
  <c r="Z55" i="26"/>
  <c r="AA55" i="26" s="1"/>
  <c r="W55" i="26"/>
  <c r="T55" i="26"/>
  <c r="U55" i="26" s="1"/>
  <c r="V55" i="26" s="1"/>
  <c r="Q55" i="26"/>
  <c r="R55" i="26" s="1"/>
  <c r="N55" i="26"/>
  <c r="O55" i="26" s="1"/>
  <c r="K55" i="26"/>
  <c r="L55" i="26" s="1"/>
  <c r="H55" i="26"/>
  <c r="I55" i="26" s="1"/>
  <c r="J55" i="26" s="1"/>
  <c r="E55" i="26"/>
  <c r="F55" i="26" s="1"/>
  <c r="AF54" i="26"/>
  <c r="AG54" i="26" s="1"/>
  <c r="AC54" i="26"/>
  <c r="AD54" i="26" s="1"/>
  <c r="Z54" i="26"/>
  <c r="AA54" i="26" s="1"/>
  <c r="W54" i="26"/>
  <c r="X54" i="26" s="1"/>
  <c r="Y54" i="26" s="1"/>
  <c r="T54" i="26"/>
  <c r="U54" i="26" s="1"/>
  <c r="Q54" i="26"/>
  <c r="R54" i="26" s="1"/>
  <c r="N54" i="26"/>
  <c r="K54" i="26"/>
  <c r="L54" i="26" s="1"/>
  <c r="M54" i="26" s="1"/>
  <c r="H54" i="26"/>
  <c r="I54" i="26" s="1"/>
  <c r="E54" i="26"/>
  <c r="F54" i="26" s="1"/>
  <c r="AF53" i="26"/>
  <c r="AG53" i="26" s="1"/>
  <c r="AC53" i="26"/>
  <c r="AD53" i="26" s="1"/>
  <c r="Z53" i="26"/>
  <c r="AA53" i="26" s="1"/>
  <c r="AB53" i="26" s="1"/>
  <c r="W53" i="26"/>
  <c r="X53" i="26" s="1"/>
  <c r="T53" i="26"/>
  <c r="U53" i="26" s="1"/>
  <c r="Q53" i="26"/>
  <c r="R53" i="26" s="1"/>
  <c r="N53" i="26"/>
  <c r="O53" i="26" s="1"/>
  <c r="P53" i="26" s="1"/>
  <c r="K53" i="26"/>
  <c r="H53" i="26"/>
  <c r="I53" i="26" s="1"/>
  <c r="E53" i="26"/>
  <c r="F53" i="26" s="1"/>
  <c r="AF52" i="26"/>
  <c r="AG52" i="26" s="1"/>
  <c r="AC52" i="26"/>
  <c r="AD52" i="26" s="1"/>
  <c r="AE52" i="26" s="1"/>
  <c r="Z52" i="26"/>
  <c r="W52" i="26"/>
  <c r="X52" i="26" s="1"/>
  <c r="T52" i="26"/>
  <c r="U52" i="26" s="1"/>
  <c r="Q52" i="26"/>
  <c r="R52" i="26" s="1"/>
  <c r="S52" i="26" s="1"/>
  <c r="N52" i="26"/>
  <c r="O52" i="26" s="1"/>
  <c r="K52" i="26"/>
  <c r="L52" i="26" s="1"/>
  <c r="H52" i="26"/>
  <c r="I52" i="26" s="1"/>
  <c r="E52" i="26"/>
  <c r="F52" i="26" s="1"/>
  <c r="G52" i="26" s="1"/>
  <c r="AF51" i="26"/>
  <c r="AG51" i="26" s="1"/>
  <c r="AH51" i="26" s="1"/>
  <c r="AC51" i="26"/>
  <c r="AD51" i="26" s="1"/>
  <c r="Z51" i="26"/>
  <c r="AA51" i="26" s="1"/>
  <c r="W51" i="26"/>
  <c r="T51" i="26"/>
  <c r="U51" i="26" s="1"/>
  <c r="V51" i="26" s="1"/>
  <c r="Q51" i="26"/>
  <c r="R51" i="26" s="1"/>
  <c r="N51" i="26"/>
  <c r="O51" i="26" s="1"/>
  <c r="K51" i="26"/>
  <c r="L51" i="26" s="1"/>
  <c r="H51" i="26"/>
  <c r="I51" i="26" s="1"/>
  <c r="J51" i="26" s="1"/>
  <c r="E51" i="26"/>
  <c r="F51" i="26" s="1"/>
  <c r="AF48" i="26"/>
  <c r="AG48" i="26" s="1"/>
  <c r="AC48" i="26"/>
  <c r="AD48" i="26" s="1"/>
  <c r="Z48" i="26"/>
  <c r="AA48" i="26" s="1"/>
  <c r="AB48" i="26" s="1"/>
  <c r="W48" i="26"/>
  <c r="X48" i="26" s="1"/>
  <c r="Y48" i="26" s="1"/>
  <c r="T48" i="26"/>
  <c r="U48" i="26" s="1"/>
  <c r="Q48" i="26"/>
  <c r="R48" i="26" s="1"/>
  <c r="N48" i="26"/>
  <c r="O48" i="26" s="1"/>
  <c r="P48" i="26" s="1"/>
  <c r="K48" i="26"/>
  <c r="L48" i="26" s="1"/>
  <c r="M48" i="26" s="1"/>
  <c r="H48" i="26"/>
  <c r="I48" i="26" s="1"/>
  <c r="E48" i="26"/>
  <c r="F48" i="26" s="1"/>
  <c r="AF47" i="26"/>
  <c r="AG47" i="26" s="1"/>
  <c r="AC47" i="26"/>
  <c r="AD47" i="26" s="1"/>
  <c r="Z47" i="26"/>
  <c r="AA47" i="26" s="1"/>
  <c r="AB47" i="26" s="1"/>
  <c r="W47" i="26"/>
  <c r="X47" i="26" s="1"/>
  <c r="T47" i="26"/>
  <c r="U47" i="26" s="1"/>
  <c r="Q47" i="26"/>
  <c r="R47" i="26" s="1"/>
  <c r="N47" i="26"/>
  <c r="O47" i="26" s="1"/>
  <c r="P47" i="26" s="1"/>
  <c r="K47" i="26"/>
  <c r="H47" i="26"/>
  <c r="I47" i="26" s="1"/>
  <c r="E47" i="26"/>
  <c r="F47" i="26" s="1"/>
  <c r="AF46" i="26"/>
  <c r="AG46" i="26" s="1"/>
  <c r="AC46" i="26"/>
  <c r="AD46" i="26" s="1"/>
  <c r="AE46" i="26" s="1"/>
  <c r="Z46" i="26"/>
  <c r="W46" i="26"/>
  <c r="X46" i="26" s="1"/>
  <c r="T46" i="26"/>
  <c r="U46" i="26" s="1"/>
  <c r="Q46" i="26"/>
  <c r="R46" i="26" s="1"/>
  <c r="S46" i="26" s="1"/>
  <c r="N46" i="26"/>
  <c r="O46" i="26" s="1"/>
  <c r="K46" i="26"/>
  <c r="L46" i="26" s="1"/>
  <c r="H46" i="26"/>
  <c r="I46" i="26" s="1"/>
  <c r="E46" i="26"/>
  <c r="F46" i="26" s="1"/>
  <c r="G46" i="26" s="1"/>
  <c r="AF45" i="26"/>
  <c r="AG45" i="26" s="1"/>
  <c r="AH45" i="26" s="1"/>
  <c r="AC45" i="26"/>
  <c r="AD45" i="26" s="1"/>
  <c r="AE45" i="26" s="1"/>
  <c r="Z45" i="26"/>
  <c r="AA45" i="26" s="1"/>
  <c r="W45" i="26"/>
  <c r="T45" i="26"/>
  <c r="U45" i="26" s="1"/>
  <c r="V45" i="26" s="1"/>
  <c r="Q45" i="26"/>
  <c r="R45" i="26" s="1"/>
  <c r="S45" i="26" s="1"/>
  <c r="N45" i="26"/>
  <c r="O45" i="26" s="1"/>
  <c r="K45" i="26"/>
  <c r="L45" i="26" s="1"/>
  <c r="H45" i="26"/>
  <c r="I45" i="26" s="1"/>
  <c r="J45" i="26" s="1"/>
  <c r="E45" i="26"/>
  <c r="F45" i="26" s="1"/>
  <c r="G45" i="26" s="1"/>
  <c r="AF42" i="26"/>
  <c r="AG42" i="26" s="1"/>
  <c r="AH42" i="26" s="1"/>
  <c r="AC42" i="26"/>
  <c r="AD42" i="26" s="1"/>
  <c r="Z42" i="26"/>
  <c r="AA42" i="26" s="1"/>
  <c r="W42" i="26"/>
  <c r="X42" i="26" s="1"/>
  <c r="Y42" i="26" s="1"/>
  <c r="T42" i="26"/>
  <c r="U42" i="26" s="1"/>
  <c r="Q42" i="26"/>
  <c r="R42" i="26" s="1"/>
  <c r="N42" i="26"/>
  <c r="K42" i="26"/>
  <c r="L42" i="26" s="1"/>
  <c r="M42" i="26" s="1"/>
  <c r="H42" i="26"/>
  <c r="I42" i="26" s="1"/>
  <c r="J42" i="26" s="1"/>
  <c r="E42" i="26"/>
  <c r="F42" i="26" s="1"/>
  <c r="AF41" i="26"/>
  <c r="AG41" i="26" s="1"/>
  <c r="AC41" i="26"/>
  <c r="AD41" i="26" s="1"/>
  <c r="Z41" i="26"/>
  <c r="AA41" i="26" s="1"/>
  <c r="AB41" i="26" s="1"/>
  <c r="W41" i="26"/>
  <c r="X41" i="26" s="1"/>
  <c r="Y41" i="26" s="1"/>
  <c r="T41" i="26"/>
  <c r="U41" i="26" s="1"/>
  <c r="Q41" i="26"/>
  <c r="R41" i="26" s="1"/>
  <c r="N41" i="26"/>
  <c r="O41" i="26" s="1"/>
  <c r="P41" i="26" s="1"/>
  <c r="K41" i="26"/>
  <c r="H41" i="26"/>
  <c r="I41" i="26" s="1"/>
  <c r="E41" i="26"/>
  <c r="F41" i="26" s="1"/>
  <c r="AF40" i="26"/>
  <c r="AG40" i="26" s="1"/>
  <c r="AC40" i="26"/>
  <c r="AD40" i="26" s="1"/>
  <c r="AE40" i="26" s="1"/>
  <c r="Z40" i="26"/>
  <c r="W40" i="26"/>
  <c r="X40" i="26" s="1"/>
  <c r="T40" i="26"/>
  <c r="U40" i="26" s="1"/>
  <c r="Q40" i="26"/>
  <c r="R40" i="26" s="1"/>
  <c r="S40" i="26" s="1"/>
  <c r="N40" i="26"/>
  <c r="O40" i="26" s="1"/>
  <c r="K40" i="26"/>
  <c r="L40" i="26" s="1"/>
  <c r="H40" i="26"/>
  <c r="I40" i="26" s="1"/>
  <c r="E40" i="26"/>
  <c r="F40" i="26" s="1"/>
  <c r="G40" i="26" s="1"/>
  <c r="AF36" i="26"/>
  <c r="AG36" i="26" s="1"/>
  <c r="AH36" i="26" s="1"/>
  <c r="AC36" i="26"/>
  <c r="AD36" i="26" s="1"/>
  <c r="Z36" i="26"/>
  <c r="AA36" i="26" s="1"/>
  <c r="W36" i="26"/>
  <c r="T36" i="26"/>
  <c r="U36" i="26" s="1"/>
  <c r="V36" i="26" s="1"/>
  <c r="Q36" i="26"/>
  <c r="R36" i="26" s="1"/>
  <c r="N36" i="26"/>
  <c r="O36" i="26" s="1"/>
  <c r="K36" i="26"/>
  <c r="L36" i="26" s="1"/>
  <c r="H36" i="26"/>
  <c r="I36" i="26" s="1"/>
  <c r="J36" i="26" s="1"/>
  <c r="E36" i="26"/>
  <c r="F36" i="26" s="1"/>
  <c r="AF35" i="26"/>
  <c r="AG35" i="26" s="1"/>
  <c r="AC35" i="26"/>
  <c r="AD35" i="26" s="1"/>
  <c r="Z35" i="26"/>
  <c r="AA35" i="26" s="1"/>
  <c r="AB35" i="26" s="1"/>
  <c r="W35" i="26"/>
  <c r="X35" i="26" s="1"/>
  <c r="Y35" i="26" s="1"/>
  <c r="T35" i="26"/>
  <c r="U35" i="26" s="1"/>
  <c r="Q35" i="26"/>
  <c r="R35" i="26" s="1"/>
  <c r="N35" i="26"/>
  <c r="O35" i="26" s="1"/>
  <c r="P35" i="26" s="1"/>
  <c r="K35" i="26"/>
  <c r="L35" i="26" s="1"/>
  <c r="M35" i="26" s="1"/>
  <c r="H35" i="26"/>
  <c r="I35" i="26" s="1"/>
  <c r="E35" i="26"/>
  <c r="F35" i="26" s="1"/>
  <c r="AF31" i="26"/>
  <c r="AG31" i="26" s="1"/>
  <c r="AC31" i="26"/>
  <c r="AD31" i="26" s="1"/>
  <c r="Z31" i="26"/>
  <c r="AA31" i="26" s="1"/>
  <c r="AB31" i="26" s="1"/>
  <c r="W31" i="26"/>
  <c r="X31" i="26" s="1"/>
  <c r="T31" i="26"/>
  <c r="U31" i="26" s="1"/>
  <c r="Q31" i="26"/>
  <c r="R31" i="26" s="1"/>
  <c r="N31" i="26"/>
  <c r="O31" i="26" s="1"/>
  <c r="P31" i="26" s="1"/>
  <c r="K31" i="26"/>
  <c r="H31" i="26"/>
  <c r="I31" i="26" s="1"/>
  <c r="E31" i="26"/>
  <c r="F31" i="26" s="1"/>
  <c r="AF30" i="26"/>
  <c r="AG30" i="26" s="1"/>
  <c r="AC30" i="26"/>
  <c r="AD30" i="26" s="1"/>
  <c r="AE30" i="26" s="1"/>
  <c r="Z30" i="26"/>
  <c r="W30" i="26"/>
  <c r="X30" i="26" s="1"/>
  <c r="T30" i="26"/>
  <c r="U30" i="26" s="1"/>
  <c r="Q30" i="26"/>
  <c r="R30" i="26" s="1"/>
  <c r="S30" i="26" s="1"/>
  <c r="N30" i="26"/>
  <c r="O30" i="26" s="1"/>
  <c r="K30" i="26"/>
  <c r="L30" i="26" s="1"/>
  <c r="H30" i="26"/>
  <c r="I30" i="26" s="1"/>
  <c r="E30" i="26"/>
  <c r="F30" i="26" s="1"/>
  <c r="G30" i="26" s="1"/>
  <c r="AF29" i="26"/>
  <c r="AG29" i="26" s="1"/>
  <c r="AH29" i="26" s="1"/>
  <c r="AC29" i="26"/>
  <c r="AD29" i="26" s="1"/>
  <c r="AE29" i="26" s="1"/>
  <c r="Z29" i="26"/>
  <c r="AA29" i="26" s="1"/>
  <c r="W29" i="26"/>
  <c r="T29" i="26"/>
  <c r="U29" i="26" s="1"/>
  <c r="V29" i="26" s="1"/>
  <c r="Q29" i="26"/>
  <c r="R29" i="26" s="1"/>
  <c r="S29" i="26" s="1"/>
  <c r="N29" i="26"/>
  <c r="O29" i="26" s="1"/>
  <c r="K29" i="26"/>
  <c r="L29" i="26" s="1"/>
  <c r="H29" i="26"/>
  <c r="I29" i="26" s="1"/>
  <c r="J29" i="26" s="1"/>
  <c r="E29" i="26"/>
  <c r="F29" i="26" s="1"/>
  <c r="G29" i="26" s="1"/>
  <c r="AF28" i="26"/>
  <c r="AG28" i="26" s="1"/>
  <c r="AH28" i="26" s="1"/>
  <c r="AC28" i="26"/>
  <c r="AD28" i="26" s="1"/>
  <c r="Z28" i="26"/>
  <c r="AA28" i="26" s="1"/>
  <c r="W28" i="26"/>
  <c r="X28" i="26" s="1"/>
  <c r="Y28" i="26" s="1"/>
  <c r="T28" i="26"/>
  <c r="U28" i="26" s="1"/>
  <c r="V28" i="26" s="1"/>
  <c r="Q28" i="26"/>
  <c r="R28" i="26" s="1"/>
  <c r="N28" i="26"/>
  <c r="K28" i="26"/>
  <c r="L28" i="26" s="1"/>
  <c r="M28" i="26" s="1"/>
  <c r="H28" i="26"/>
  <c r="I28" i="26" s="1"/>
  <c r="E28" i="26"/>
  <c r="F28" i="26" s="1"/>
  <c r="AF27" i="26"/>
  <c r="AG27" i="26" s="1"/>
  <c r="AC27" i="26"/>
  <c r="AD27" i="26" s="1"/>
  <c r="AE27" i="26" s="1"/>
  <c r="Z27" i="26"/>
  <c r="AA27" i="26" s="1"/>
  <c r="AB27" i="26" s="1"/>
  <c r="W27" i="26"/>
  <c r="X27" i="26" s="1"/>
  <c r="T27" i="26"/>
  <c r="U27" i="26" s="1"/>
  <c r="Q27" i="26"/>
  <c r="R27" i="26" s="1"/>
  <c r="S27" i="26" s="1"/>
  <c r="N27" i="26"/>
  <c r="O27" i="26" s="1"/>
  <c r="P27" i="26" s="1"/>
  <c r="K27" i="26"/>
  <c r="H27" i="26"/>
  <c r="I27" i="26" s="1"/>
  <c r="E27" i="26"/>
  <c r="F27" i="26" s="1"/>
  <c r="G27" i="26" s="1"/>
  <c r="AF26" i="26"/>
  <c r="AG26" i="26" s="1"/>
  <c r="AH26" i="26" s="1"/>
  <c r="AC26" i="26"/>
  <c r="AD26" i="26" s="1"/>
  <c r="AE26" i="26" s="1"/>
  <c r="Z26" i="26"/>
  <c r="W26" i="26"/>
  <c r="X26" i="26" s="1"/>
  <c r="T26" i="26"/>
  <c r="U26" i="26" s="1"/>
  <c r="V26" i="26" s="1"/>
  <c r="Q26" i="26"/>
  <c r="R26" i="26" s="1"/>
  <c r="S26" i="26" s="1"/>
  <c r="N26" i="26"/>
  <c r="O26" i="26" s="1"/>
  <c r="K26" i="26"/>
  <c r="L26" i="26" s="1"/>
  <c r="H26" i="26"/>
  <c r="I26" i="26" s="1"/>
  <c r="J26" i="26" s="1"/>
  <c r="E26" i="26"/>
  <c r="F26" i="26" s="1"/>
  <c r="G26" i="26" s="1"/>
  <c r="AF25" i="26"/>
  <c r="AG25" i="26" s="1"/>
  <c r="AH25" i="26" s="1"/>
  <c r="AC25" i="26"/>
  <c r="AD25" i="26" s="1"/>
  <c r="Z25" i="26"/>
  <c r="AA25" i="26" s="1"/>
  <c r="W25" i="26"/>
  <c r="X25" i="26" s="1"/>
  <c r="Y25" i="26" s="1"/>
  <c r="T25" i="26"/>
  <c r="U25" i="26" s="1"/>
  <c r="V25" i="26" s="1"/>
  <c r="Q25" i="26"/>
  <c r="R25" i="26" s="1"/>
  <c r="N25" i="26"/>
  <c r="O25" i="26" s="1"/>
  <c r="K25" i="26"/>
  <c r="L25" i="26" s="1"/>
  <c r="M25" i="26" s="1"/>
  <c r="H25" i="26"/>
  <c r="I25" i="26" s="1"/>
  <c r="J25" i="26" s="1"/>
  <c r="E25" i="26"/>
  <c r="F25" i="26" s="1"/>
  <c r="AF24" i="26"/>
  <c r="AG24" i="26" s="1"/>
  <c r="AC24" i="26"/>
  <c r="AD24" i="26" s="1"/>
  <c r="Z24" i="26"/>
  <c r="AA24" i="26" s="1"/>
  <c r="AB24" i="26" s="1"/>
  <c r="W24" i="26"/>
  <c r="X24" i="26" s="1"/>
  <c r="Y24" i="26" s="1"/>
  <c r="T24" i="26"/>
  <c r="U24" i="26" s="1"/>
  <c r="Q24" i="26"/>
  <c r="R24" i="26" s="1"/>
  <c r="N24" i="26"/>
  <c r="O24" i="26" s="1"/>
  <c r="P24" i="26" s="1"/>
  <c r="K24" i="26"/>
  <c r="L24" i="26" s="1"/>
  <c r="M24" i="26" s="1"/>
  <c r="H24" i="26"/>
  <c r="I24" i="26" s="1"/>
  <c r="E24" i="26"/>
  <c r="F24" i="26" s="1"/>
  <c r="AF23" i="26"/>
  <c r="AG23" i="26" s="1"/>
  <c r="AC23" i="26"/>
  <c r="AD23" i="26" s="1"/>
  <c r="AE23" i="26" s="1"/>
  <c r="Z23" i="26"/>
  <c r="AA23" i="26" s="1"/>
  <c r="AB23" i="26" s="1"/>
  <c r="W23" i="26"/>
  <c r="X23" i="26" s="1"/>
  <c r="T23" i="26"/>
  <c r="U23" i="26" s="1"/>
  <c r="Q23" i="26"/>
  <c r="R23" i="26" s="1"/>
  <c r="S23" i="26" s="1"/>
  <c r="N23" i="26"/>
  <c r="O23" i="26" s="1"/>
  <c r="P23" i="26" s="1"/>
  <c r="K23" i="26"/>
  <c r="H23" i="26"/>
  <c r="I23" i="26" s="1"/>
  <c r="E23" i="26"/>
  <c r="F23" i="26" s="1"/>
  <c r="G23" i="26" s="1"/>
  <c r="AF22" i="26"/>
  <c r="AG22" i="26" s="1"/>
  <c r="AH22" i="26" s="1"/>
  <c r="AC22" i="26"/>
  <c r="AD22" i="26" s="1"/>
  <c r="AE22" i="26" s="1"/>
  <c r="Z22" i="26"/>
  <c r="W22" i="26"/>
  <c r="X22" i="26" s="1"/>
  <c r="T22" i="26"/>
  <c r="U22" i="26" s="1"/>
  <c r="V22" i="26" s="1"/>
  <c r="Q22" i="26"/>
  <c r="R22" i="26" s="1"/>
  <c r="S22" i="26" s="1"/>
  <c r="N22" i="26"/>
  <c r="O22" i="26" s="1"/>
  <c r="K22" i="26"/>
  <c r="L22" i="26" s="1"/>
  <c r="H22" i="26"/>
  <c r="I22" i="26" s="1"/>
  <c r="J22" i="26" s="1"/>
  <c r="E22" i="26"/>
  <c r="F22" i="26" s="1"/>
  <c r="G22" i="26" s="1"/>
  <c r="AF19" i="26"/>
  <c r="AG19" i="26" s="1"/>
  <c r="AH19" i="26" s="1"/>
  <c r="AC19" i="26"/>
  <c r="AD19" i="26" s="1"/>
  <c r="Z19" i="26"/>
  <c r="AA19" i="26" s="1"/>
  <c r="W19" i="26"/>
  <c r="X19" i="26" s="1"/>
  <c r="Y19" i="26" s="1"/>
  <c r="T19" i="26"/>
  <c r="U19" i="26" s="1"/>
  <c r="V19" i="26" s="1"/>
  <c r="Q19" i="26"/>
  <c r="R19" i="26" s="1"/>
  <c r="N19" i="26"/>
  <c r="O19" i="26" s="1"/>
  <c r="K19" i="26"/>
  <c r="L19" i="26" s="1"/>
  <c r="M19" i="26" s="1"/>
  <c r="H19" i="26"/>
  <c r="I19" i="26" s="1"/>
  <c r="J19" i="26" s="1"/>
  <c r="E19" i="26"/>
  <c r="F19" i="26" s="1"/>
  <c r="A19" i="26"/>
  <c r="AF18" i="26"/>
  <c r="AG18" i="26" s="1"/>
  <c r="AH18" i="26" s="1"/>
  <c r="AC18" i="26"/>
  <c r="AD18" i="26" s="1"/>
  <c r="Z18" i="26"/>
  <c r="AA18" i="26" s="1"/>
  <c r="W18" i="26"/>
  <c r="X18" i="26" s="1"/>
  <c r="Y18" i="26" s="1"/>
  <c r="T18" i="26"/>
  <c r="U18" i="26" s="1"/>
  <c r="V18" i="26" s="1"/>
  <c r="Q18" i="26"/>
  <c r="R18" i="26" s="1"/>
  <c r="N18" i="26"/>
  <c r="O18" i="26" s="1"/>
  <c r="K18" i="26"/>
  <c r="L18" i="26" s="1"/>
  <c r="M18" i="26" s="1"/>
  <c r="H18" i="26"/>
  <c r="I18" i="26" s="1"/>
  <c r="J18" i="26" s="1"/>
  <c r="E18" i="26"/>
  <c r="F18" i="26" s="1"/>
  <c r="AF17" i="26"/>
  <c r="AG17" i="26" s="1"/>
  <c r="AC17" i="26"/>
  <c r="AD17" i="26" s="1"/>
  <c r="Z17" i="26"/>
  <c r="AA17" i="26" s="1"/>
  <c r="AB17" i="26" s="1"/>
  <c r="W17" i="26"/>
  <c r="X17" i="26" s="1"/>
  <c r="Y17" i="26" s="1"/>
  <c r="T17" i="26"/>
  <c r="U17" i="26" s="1"/>
  <c r="Q17" i="26"/>
  <c r="R17" i="26" s="1"/>
  <c r="N17" i="26"/>
  <c r="O17" i="26" s="1"/>
  <c r="P17" i="26" s="1"/>
  <c r="K17" i="26"/>
  <c r="L17" i="26" s="1"/>
  <c r="M17" i="26" s="1"/>
  <c r="H17" i="26"/>
  <c r="I17" i="26" s="1"/>
  <c r="E17" i="26"/>
  <c r="F17" i="26" s="1"/>
  <c r="AF16" i="26"/>
  <c r="AG16" i="26" s="1"/>
  <c r="AC16" i="26"/>
  <c r="AD16" i="26" s="1"/>
  <c r="AE16" i="26" s="1"/>
  <c r="Z16" i="26"/>
  <c r="AA16" i="26" s="1"/>
  <c r="AB16" i="26" s="1"/>
  <c r="W16" i="26"/>
  <c r="X16" i="26" s="1"/>
  <c r="T16" i="26"/>
  <c r="U16" i="26" s="1"/>
  <c r="Q16" i="26"/>
  <c r="R16" i="26" s="1"/>
  <c r="S16" i="26" s="1"/>
  <c r="N16" i="26"/>
  <c r="O16" i="26" s="1"/>
  <c r="P16" i="26" s="1"/>
  <c r="K16" i="26"/>
  <c r="H16" i="26"/>
  <c r="I16" i="26" s="1"/>
  <c r="E16" i="26"/>
  <c r="F16" i="26" s="1"/>
  <c r="G16" i="26" s="1"/>
  <c r="AF15" i="26"/>
  <c r="AG15" i="26" s="1"/>
  <c r="AH15" i="26" s="1"/>
  <c r="AC15" i="26"/>
  <c r="AD15" i="26" s="1"/>
  <c r="AE15" i="26" s="1"/>
  <c r="Z15" i="26"/>
  <c r="W15" i="26"/>
  <c r="X15" i="26" s="1"/>
  <c r="T15" i="26"/>
  <c r="U15" i="26" s="1"/>
  <c r="V15" i="26" s="1"/>
  <c r="Q15" i="26"/>
  <c r="R15" i="26" s="1"/>
  <c r="S15" i="26" s="1"/>
  <c r="N15" i="26"/>
  <c r="O15" i="26" s="1"/>
  <c r="K15" i="26"/>
  <c r="L15" i="26" s="1"/>
  <c r="H15" i="26"/>
  <c r="I15" i="26" s="1"/>
  <c r="J15" i="26" s="1"/>
  <c r="E15" i="26"/>
  <c r="F15" i="26" s="1"/>
  <c r="G15" i="26" s="1"/>
  <c r="AF14" i="26"/>
  <c r="AG14" i="26" s="1"/>
  <c r="AH14" i="26" s="1"/>
  <c r="AC14" i="26"/>
  <c r="AD14" i="26" s="1"/>
  <c r="Z14" i="26"/>
  <c r="AA14" i="26" s="1"/>
  <c r="W14" i="26"/>
  <c r="X14" i="26" s="1"/>
  <c r="Y14" i="26" s="1"/>
  <c r="T14" i="26"/>
  <c r="U14" i="26" s="1"/>
  <c r="V14" i="26" s="1"/>
  <c r="Q14" i="26"/>
  <c r="R14" i="26" s="1"/>
  <c r="N14" i="26"/>
  <c r="O14" i="26" s="1"/>
  <c r="K14" i="26"/>
  <c r="L14" i="26" s="1"/>
  <c r="M14" i="26" s="1"/>
  <c r="H14" i="26"/>
  <c r="I14" i="26" s="1"/>
  <c r="J14" i="26" s="1"/>
  <c r="E14" i="26"/>
  <c r="F14" i="26" s="1"/>
  <c r="AF13" i="26"/>
  <c r="AG13" i="26" s="1"/>
  <c r="AC13" i="26"/>
  <c r="AD13" i="26" s="1"/>
  <c r="Z13" i="26"/>
  <c r="AA13" i="26" s="1"/>
  <c r="AB13" i="26" s="1"/>
  <c r="W13" i="26"/>
  <c r="X13" i="26" s="1"/>
  <c r="Y13" i="26" s="1"/>
  <c r="T13" i="26"/>
  <c r="U13" i="26" s="1"/>
  <c r="Q13" i="26"/>
  <c r="R13" i="26" s="1"/>
  <c r="N13" i="26"/>
  <c r="O13" i="26" s="1"/>
  <c r="P13" i="26" s="1"/>
  <c r="K13" i="26"/>
  <c r="L13" i="26" s="1"/>
  <c r="M13" i="26" s="1"/>
  <c r="H13" i="26"/>
  <c r="I13" i="26" s="1"/>
  <c r="E13" i="26"/>
  <c r="F13" i="26" s="1"/>
  <c r="AF12" i="26"/>
  <c r="AG12" i="26" s="1"/>
  <c r="AC12" i="26"/>
  <c r="AD12" i="26" s="1"/>
  <c r="AE12" i="26" s="1"/>
  <c r="Z12" i="26"/>
  <c r="AA12" i="26" s="1"/>
  <c r="AB12" i="26" s="1"/>
  <c r="W12" i="26"/>
  <c r="X12" i="26" s="1"/>
  <c r="T12" i="26"/>
  <c r="U12" i="26" s="1"/>
  <c r="Q12" i="26"/>
  <c r="R12" i="26" s="1"/>
  <c r="S12" i="26" s="1"/>
  <c r="N12" i="26"/>
  <c r="O12" i="26" s="1"/>
  <c r="P12" i="26" s="1"/>
  <c r="K12" i="26"/>
  <c r="H12" i="26"/>
  <c r="I12" i="26" s="1"/>
  <c r="E12" i="26"/>
  <c r="F12" i="26" s="1"/>
  <c r="G12" i="26" s="1"/>
  <c r="AF11" i="26"/>
  <c r="AG11" i="26" s="1"/>
  <c r="AH11" i="26" s="1"/>
  <c r="AC11" i="26"/>
  <c r="AD11" i="26" s="1"/>
  <c r="AE11" i="26" s="1"/>
  <c r="Z11" i="26"/>
  <c r="W11" i="26"/>
  <c r="X11" i="26" s="1"/>
  <c r="T11" i="26"/>
  <c r="U11" i="26" s="1"/>
  <c r="V11" i="26" s="1"/>
  <c r="Q11" i="26"/>
  <c r="R11" i="26" s="1"/>
  <c r="S11" i="26" s="1"/>
  <c r="N11" i="26"/>
  <c r="O11" i="26" s="1"/>
  <c r="K11" i="26"/>
  <c r="L11" i="26" s="1"/>
  <c r="H11" i="26"/>
  <c r="I11" i="26" s="1"/>
  <c r="J11" i="26" s="1"/>
  <c r="E11" i="26"/>
  <c r="F11" i="26" s="1"/>
  <c r="G11" i="26" s="1"/>
  <c r="AF10" i="26"/>
  <c r="AG10" i="26" s="1"/>
  <c r="AH10" i="26" s="1"/>
  <c r="AC10" i="26"/>
  <c r="AD10" i="26" s="1"/>
  <c r="Z10" i="26"/>
  <c r="AA10" i="26" s="1"/>
  <c r="W10" i="26"/>
  <c r="X10" i="26" s="1"/>
  <c r="Y10" i="26" s="1"/>
  <c r="T10" i="26"/>
  <c r="U10" i="26" s="1"/>
  <c r="V10" i="26" s="1"/>
  <c r="Q10" i="26"/>
  <c r="R10" i="26" s="1"/>
  <c r="N10" i="26"/>
  <c r="O10" i="26" s="1"/>
  <c r="K10" i="26"/>
  <c r="L10" i="26" s="1"/>
  <c r="M10" i="26" s="1"/>
  <c r="H10" i="26"/>
  <c r="I10" i="26" s="1"/>
  <c r="J10" i="26" s="1"/>
  <c r="E10" i="26"/>
  <c r="F10" i="26" s="1"/>
  <c r="AF9" i="26"/>
  <c r="AG9" i="26" s="1"/>
  <c r="AC9" i="26"/>
  <c r="AD9" i="26" s="1"/>
  <c r="Z9" i="26"/>
  <c r="AA9" i="26" s="1"/>
  <c r="AB9" i="26" s="1"/>
  <c r="W9" i="26"/>
  <c r="X9" i="26" s="1"/>
  <c r="Y9" i="26" s="1"/>
  <c r="T9" i="26"/>
  <c r="U9" i="26" s="1"/>
  <c r="Q9" i="26"/>
  <c r="R9" i="26" s="1"/>
  <c r="N9" i="26"/>
  <c r="O9" i="26" s="1"/>
  <c r="P9" i="26" s="1"/>
  <c r="K9" i="26"/>
  <c r="L9" i="26" s="1"/>
  <c r="M9" i="26" s="1"/>
  <c r="H9" i="26"/>
  <c r="I9" i="26" s="1"/>
  <c r="E9" i="26"/>
  <c r="F9" i="26" s="1"/>
  <c r="AF8" i="26"/>
  <c r="AG8" i="26" s="1"/>
  <c r="AC8" i="26"/>
  <c r="AD8" i="26" s="1"/>
  <c r="AE8" i="26" s="1"/>
  <c r="Z8" i="26"/>
  <c r="AA8" i="26" s="1"/>
  <c r="AB8" i="26" s="1"/>
  <c r="W8" i="26"/>
  <c r="X8" i="26" s="1"/>
  <c r="T8" i="26"/>
  <c r="U8" i="26" s="1"/>
  <c r="Q8" i="26"/>
  <c r="R8" i="26" s="1"/>
  <c r="S8" i="26" s="1"/>
  <c r="N8" i="26"/>
  <c r="O8" i="26" s="1"/>
  <c r="P8" i="26" s="1"/>
  <c r="K8" i="26"/>
  <c r="H8" i="26"/>
  <c r="I8" i="26" s="1"/>
  <c r="E8" i="26"/>
  <c r="F8" i="26" s="1"/>
  <c r="G8" i="26" s="1"/>
  <c r="AF7" i="26"/>
  <c r="AG7" i="26" s="1"/>
  <c r="AC7" i="26"/>
  <c r="AD7" i="26" s="1"/>
  <c r="Z7" i="26"/>
  <c r="W7" i="26"/>
  <c r="X7" i="26" s="1"/>
  <c r="T7" i="26"/>
  <c r="U7" i="26" s="1"/>
  <c r="Q7" i="26"/>
  <c r="R7" i="26" s="1"/>
  <c r="N7" i="26"/>
  <c r="O7" i="26" s="1"/>
  <c r="K7" i="26"/>
  <c r="L7" i="26" s="1"/>
  <c r="H7" i="26"/>
  <c r="I7" i="26" s="1"/>
  <c r="E7" i="26"/>
  <c r="F7" i="26" s="1"/>
  <c r="AF5" i="26"/>
  <c r="AC5" i="26"/>
  <c r="Z5" i="26"/>
  <c r="W5" i="26"/>
  <c r="T5" i="26"/>
  <c r="Q5" i="26"/>
  <c r="N5" i="26"/>
  <c r="K5" i="26"/>
  <c r="H5" i="26"/>
  <c r="E5" i="26"/>
  <c r="BG137" i="25"/>
  <c r="BA137" i="25"/>
  <c r="AU137" i="25"/>
  <c r="AO137" i="25"/>
  <c r="AI137" i="25"/>
  <c r="AC137" i="25"/>
  <c r="W137" i="25"/>
  <c r="Q137" i="25"/>
  <c r="K137" i="25"/>
  <c r="BA135" i="25"/>
  <c r="AU135" i="25"/>
  <c r="AO135" i="25"/>
  <c r="AI135" i="25"/>
  <c r="AC135" i="25"/>
  <c r="W135" i="25"/>
  <c r="Q135" i="25"/>
  <c r="K135" i="25"/>
  <c r="C135" i="25"/>
  <c r="BG134" i="25"/>
  <c r="BA134" i="25"/>
  <c r="AU134" i="25"/>
  <c r="AO134" i="25"/>
  <c r="AI134" i="25"/>
  <c r="AC134" i="25"/>
  <c r="W134" i="25"/>
  <c r="Q134" i="25"/>
  <c r="K134" i="25"/>
  <c r="C134" i="25"/>
  <c r="Q129" i="25"/>
  <c r="C129" i="25"/>
  <c r="BG124" i="25"/>
  <c r="BA124" i="25"/>
  <c r="AU124" i="25"/>
  <c r="AO124" i="25"/>
  <c r="AI124" i="25"/>
  <c r="AC124" i="25"/>
  <c r="W124" i="25"/>
  <c r="Q124" i="25"/>
  <c r="K124" i="25"/>
  <c r="C124" i="25"/>
  <c r="CJ122" i="25"/>
  <c r="CO121" i="25"/>
  <c r="CH121" i="25"/>
  <c r="CC121" i="25"/>
  <c r="CB121" i="25"/>
  <c r="BZ121" i="25" s="1"/>
  <c r="AO123" i="26" s="1"/>
  <c r="BW121" i="25"/>
  <c r="BV121" i="25"/>
  <c r="BT121" i="25" s="1"/>
  <c r="AL123" i="26" s="1"/>
  <c r="BQ121" i="25"/>
  <c r="BP121" i="25"/>
  <c r="BN121" i="25" s="1"/>
  <c r="AI123" i="26" s="1"/>
  <c r="BJ121" i="25"/>
  <c r="BI121" i="25"/>
  <c r="BD121" i="25"/>
  <c r="BC121" i="25"/>
  <c r="AX121" i="25"/>
  <c r="AW121" i="25"/>
  <c r="AR121" i="25"/>
  <c r="AQ121" i="25"/>
  <c r="AL121" i="25"/>
  <c r="AK121" i="25"/>
  <c r="AF121" i="25"/>
  <c r="AE121" i="25"/>
  <c r="Z121" i="25"/>
  <c r="Y121" i="25"/>
  <c r="T121" i="25"/>
  <c r="S121" i="25"/>
  <c r="N121" i="25"/>
  <c r="M121" i="25"/>
  <c r="H121" i="25"/>
  <c r="G121" i="25"/>
  <c r="C121" i="25"/>
  <c r="CO120" i="25"/>
  <c r="CH120" i="25"/>
  <c r="CC120" i="25"/>
  <c r="CB120" i="25"/>
  <c r="BZ120" i="25" s="1"/>
  <c r="AO122" i="26" s="1"/>
  <c r="BW120" i="25"/>
  <c r="BV120" i="25"/>
  <c r="BT120" i="25" s="1"/>
  <c r="AL122" i="26" s="1"/>
  <c r="BQ120" i="25"/>
  <c r="BP120" i="25"/>
  <c r="BN120" i="25" s="1"/>
  <c r="AI122" i="26" s="1"/>
  <c r="BJ120" i="25"/>
  <c r="BI120" i="25"/>
  <c r="BD120" i="25"/>
  <c r="BC120" i="25"/>
  <c r="AX120" i="25"/>
  <c r="AW120" i="25"/>
  <c r="AR120" i="25"/>
  <c r="AQ120" i="25"/>
  <c r="AL120" i="25"/>
  <c r="AK120" i="25"/>
  <c r="AF120" i="25"/>
  <c r="AE120" i="25"/>
  <c r="Z120" i="25"/>
  <c r="Y120" i="25"/>
  <c r="T120" i="25"/>
  <c r="S120" i="25"/>
  <c r="N120" i="25"/>
  <c r="M120" i="25"/>
  <c r="H120" i="25"/>
  <c r="G120" i="25"/>
  <c r="C120" i="25"/>
  <c r="CO119" i="25"/>
  <c r="CH119" i="25"/>
  <c r="CC119" i="25"/>
  <c r="CB119" i="25"/>
  <c r="BZ119" i="25" s="1"/>
  <c r="AO121" i="26" s="1"/>
  <c r="BW119" i="25"/>
  <c r="BV119" i="25"/>
  <c r="BT119" i="25" s="1"/>
  <c r="AL121" i="26" s="1"/>
  <c r="BQ119" i="25"/>
  <c r="BP119" i="25"/>
  <c r="BN119" i="25" s="1"/>
  <c r="AI121" i="26" s="1"/>
  <c r="BJ119" i="25"/>
  <c r="BI119" i="25"/>
  <c r="BD119" i="25"/>
  <c r="BC119" i="25"/>
  <c r="AX119" i="25"/>
  <c r="AW119" i="25"/>
  <c r="AR119" i="25"/>
  <c r="AQ119" i="25"/>
  <c r="AL119" i="25"/>
  <c r="AK119" i="25"/>
  <c r="AF119" i="25"/>
  <c r="AE119" i="25"/>
  <c r="Z119" i="25"/>
  <c r="Y119" i="25"/>
  <c r="T119" i="25"/>
  <c r="S119" i="25"/>
  <c r="N119" i="25"/>
  <c r="M119" i="25"/>
  <c r="H119" i="25"/>
  <c r="G119" i="25"/>
  <c r="C119" i="25"/>
  <c r="CO118" i="25"/>
  <c r="CH118" i="25"/>
  <c r="CC118" i="25"/>
  <c r="CB118" i="25"/>
  <c r="BZ118" i="25" s="1"/>
  <c r="AO120" i="26" s="1"/>
  <c r="BW118" i="25"/>
  <c r="BV118" i="25"/>
  <c r="BT118" i="25" s="1"/>
  <c r="AL120" i="26" s="1"/>
  <c r="BQ118" i="25"/>
  <c r="BP118" i="25"/>
  <c r="BN118" i="25" s="1"/>
  <c r="AI120" i="26" s="1"/>
  <c r="BJ118" i="25"/>
  <c r="BI118" i="25"/>
  <c r="BD118" i="25"/>
  <c r="BC118" i="25"/>
  <c r="AX118" i="25"/>
  <c r="AW118" i="25"/>
  <c r="AR118" i="25"/>
  <c r="AQ118" i="25"/>
  <c r="AL118" i="25"/>
  <c r="AK118" i="25"/>
  <c r="AF118" i="25"/>
  <c r="AE118" i="25"/>
  <c r="Z118" i="25"/>
  <c r="Y118" i="25"/>
  <c r="T118" i="25"/>
  <c r="S118" i="25"/>
  <c r="N118" i="25"/>
  <c r="M118" i="25"/>
  <c r="H118" i="25"/>
  <c r="G118" i="25"/>
  <c r="C118" i="25"/>
  <c r="CO117" i="25"/>
  <c r="CH117" i="25"/>
  <c r="CC117" i="25"/>
  <c r="CB117" i="25"/>
  <c r="BZ117" i="25" s="1"/>
  <c r="AO119" i="26" s="1"/>
  <c r="BW117" i="25"/>
  <c r="BV117" i="25"/>
  <c r="BT117" i="25" s="1"/>
  <c r="AL119" i="26" s="1"/>
  <c r="BQ117" i="25"/>
  <c r="BP117" i="25"/>
  <c r="BN117" i="25" s="1"/>
  <c r="AI119" i="26" s="1"/>
  <c r="BJ117" i="25"/>
  <c r="BI117" i="25"/>
  <c r="BD117" i="25"/>
  <c r="BC117" i="25"/>
  <c r="AX117" i="25"/>
  <c r="AW117" i="25"/>
  <c r="AR117" i="25"/>
  <c r="AQ117" i="25"/>
  <c r="AL117" i="25"/>
  <c r="AK117" i="25"/>
  <c r="AF117" i="25"/>
  <c r="AE117" i="25"/>
  <c r="Z117" i="25"/>
  <c r="Y117" i="25"/>
  <c r="T117" i="25"/>
  <c r="S117" i="25"/>
  <c r="N117" i="25"/>
  <c r="M117" i="25"/>
  <c r="H117" i="25"/>
  <c r="G117" i="25"/>
  <c r="C117" i="25"/>
  <c r="CO116" i="25"/>
  <c r="CH116" i="25"/>
  <c r="CC116" i="25"/>
  <c r="CB116" i="25"/>
  <c r="BZ116" i="25" s="1"/>
  <c r="AO118" i="26" s="1"/>
  <c r="BW116" i="25"/>
  <c r="BV116" i="25"/>
  <c r="BT116" i="25" s="1"/>
  <c r="AL118" i="26" s="1"/>
  <c r="BQ116" i="25"/>
  <c r="BP116" i="25"/>
  <c r="BN116" i="25" s="1"/>
  <c r="AI118" i="26" s="1"/>
  <c r="BJ116" i="25"/>
  <c r="BI116" i="25"/>
  <c r="BD116" i="25"/>
  <c r="BC116" i="25"/>
  <c r="AX116" i="25"/>
  <c r="AW116" i="25"/>
  <c r="AR116" i="25"/>
  <c r="AQ116" i="25"/>
  <c r="AL116" i="25"/>
  <c r="AK116" i="25"/>
  <c r="AF116" i="25"/>
  <c r="AE116" i="25"/>
  <c r="Z116" i="25"/>
  <c r="Y116" i="25"/>
  <c r="T116" i="25"/>
  <c r="S116" i="25"/>
  <c r="N116" i="25"/>
  <c r="M116" i="25"/>
  <c r="H116" i="25"/>
  <c r="G116" i="25"/>
  <c r="C116" i="25"/>
  <c r="CO113" i="25"/>
  <c r="CH113" i="25"/>
  <c r="CC113" i="25"/>
  <c r="CB113" i="25"/>
  <c r="BZ113" i="25" s="1"/>
  <c r="AO115" i="26" s="1"/>
  <c r="BW113" i="25"/>
  <c r="BV113" i="25"/>
  <c r="BT113" i="25" s="1"/>
  <c r="AL115" i="26" s="1"/>
  <c r="BQ113" i="25"/>
  <c r="BP113" i="25"/>
  <c r="BN113" i="25" s="1"/>
  <c r="AI115" i="26" s="1"/>
  <c r="BJ113" i="25"/>
  <c r="BI113" i="25"/>
  <c r="BD113" i="25"/>
  <c r="BC113" i="25"/>
  <c r="AX113" i="25"/>
  <c r="AW113" i="25"/>
  <c r="AR113" i="25"/>
  <c r="AQ113" i="25"/>
  <c r="AL113" i="25"/>
  <c r="AK113" i="25"/>
  <c r="AF113" i="25"/>
  <c r="AE113" i="25"/>
  <c r="Z113" i="25"/>
  <c r="Y113" i="25"/>
  <c r="T113" i="25"/>
  <c r="S113" i="25"/>
  <c r="N113" i="25"/>
  <c r="M113" i="25"/>
  <c r="H113" i="25"/>
  <c r="G113" i="25"/>
  <c r="C113" i="25"/>
  <c r="CO112" i="25"/>
  <c r="CH112" i="25"/>
  <c r="CC112" i="25"/>
  <c r="CB112" i="25"/>
  <c r="BZ112" i="25" s="1"/>
  <c r="AO114" i="26" s="1"/>
  <c r="BW112" i="25"/>
  <c r="BV112" i="25"/>
  <c r="BT112" i="25" s="1"/>
  <c r="AL114" i="26" s="1"/>
  <c r="BQ112" i="25"/>
  <c r="BP112" i="25"/>
  <c r="BN112" i="25" s="1"/>
  <c r="AI114" i="26" s="1"/>
  <c r="BJ112" i="25"/>
  <c r="BI112" i="25"/>
  <c r="BD112" i="25"/>
  <c r="BC112" i="25"/>
  <c r="AX112" i="25"/>
  <c r="AW112" i="25"/>
  <c r="AR112" i="25"/>
  <c r="AQ112" i="25"/>
  <c r="AL112" i="25"/>
  <c r="AK112" i="25"/>
  <c r="AF112" i="25"/>
  <c r="AE112" i="25"/>
  <c r="Z112" i="25"/>
  <c r="Y112" i="25"/>
  <c r="T112" i="25"/>
  <c r="S112" i="25"/>
  <c r="N112" i="25"/>
  <c r="M112" i="25"/>
  <c r="H112" i="25"/>
  <c r="G112" i="25"/>
  <c r="C112" i="25"/>
  <c r="CO111" i="25"/>
  <c r="CH111" i="25"/>
  <c r="CC111" i="25"/>
  <c r="CB111" i="25"/>
  <c r="BZ111" i="25" s="1"/>
  <c r="AO113" i="26" s="1"/>
  <c r="BW111" i="25"/>
  <c r="BV111" i="25"/>
  <c r="BT111" i="25" s="1"/>
  <c r="AL113" i="26" s="1"/>
  <c r="BQ111" i="25"/>
  <c r="BP111" i="25"/>
  <c r="BN111" i="25" s="1"/>
  <c r="AI113" i="26" s="1"/>
  <c r="BJ111" i="25"/>
  <c r="BI111" i="25"/>
  <c r="BD111" i="25"/>
  <c r="BC111" i="25"/>
  <c r="AX111" i="25"/>
  <c r="AW111" i="25"/>
  <c r="AR111" i="25"/>
  <c r="AQ111" i="25"/>
  <c r="AL111" i="25"/>
  <c r="AK111" i="25"/>
  <c r="AF111" i="25"/>
  <c r="AE111" i="25"/>
  <c r="Z111" i="25"/>
  <c r="Y111" i="25"/>
  <c r="T111" i="25"/>
  <c r="S111" i="25"/>
  <c r="N111" i="25"/>
  <c r="M111" i="25"/>
  <c r="H111" i="25"/>
  <c r="G111" i="25"/>
  <c r="C111" i="25"/>
  <c r="CO110" i="25"/>
  <c r="CH110" i="25"/>
  <c r="CC110" i="25"/>
  <c r="CB110" i="25"/>
  <c r="BZ110" i="25" s="1"/>
  <c r="AO112" i="26" s="1"/>
  <c r="BW110" i="25"/>
  <c r="BV110" i="25"/>
  <c r="BT110" i="25" s="1"/>
  <c r="AL112" i="26" s="1"/>
  <c r="BQ110" i="25"/>
  <c r="BP110" i="25"/>
  <c r="BN110" i="25" s="1"/>
  <c r="AI112" i="26" s="1"/>
  <c r="BJ110" i="25"/>
  <c r="BI110" i="25"/>
  <c r="BD110" i="25"/>
  <c r="BC110" i="25"/>
  <c r="AX110" i="25"/>
  <c r="AW110" i="25"/>
  <c r="AR110" i="25"/>
  <c r="AQ110" i="25"/>
  <c r="AL110" i="25"/>
  <c r="AK110" i="25"/>
  <c r="AF110" i="25"/>
  <c r="AE110" i="25"/>
  <c r="Z110" i="25"/>
  <c r="Y110" i="25"/>
  <c r="T110" i="25"/>
  <c r="S110" i="25"/>
  <c r="N110" i="25"/>
  <c r="M110" i="25"/>
  <c r="H110" i="25"/>
  <c r="G110" i="25"/>
  <c r="C110" i="25"/>
  <c r="CO109" i="25"/>
  <c r="CH109" i="25"/>
  <c r="CC109" i="25"/>
  <c r="CB109" i="25"/>
  <c r="BZ109" i="25" s="1"/>
  <c r="AO111" i="26" s="1"/>
  <c r="BW109" i="25"/>
  <c r="BV109" i="25"/>
  <c r="BT109" i="25" s="1"/>
  <c r="AL111" i="26" s="1"/>
  <c r="BQ109" i="25"/>
  <c r="BP109" i="25"/>
  <c r="BN109" i="25" s="1"/>
  <c r="AI111" i="26" s="1"/>
  <c r="BJ109" i="25"/>
  <c r="BI109" i="25"/>
  <c r="BD109" i="25"/>
  <c r="BC109" i="25"/>
  <c r="AX109" i="25"/>
  <c r="AW109" i="25"/>
  <c r="AR109" i="25"/>
  <c r="AQ109" i="25"/>
  <c r="AL109" i="25"/>
  <c r="AK109" i="25"/>
  <c r="AF109" i="25"/>
  <c r="AE109" i="25"/>
  <c r="Z109" i="25"/>
  <c r="Y109" i="25"/>
  <c r="T109" i="25"/>
  <c r="S109" i="25"/>
  <c r="N109" i="25"/>
  <c r="M109" i="25"/>
  <c r="H109" i="25"/>
  <c r="G109" i="25"/>
  <c r="C109" i="25"/>
  <c r="CO108" i="25"/>
  <c r="CI108" i="25"/>
  <c r="CH108" i="25"/>
  <c r="CC108" i="25"/>
  <c r="CB108" i="25"/>
  <c r="BZ108" i="25" s="1"/>
  <c r="AO110" i="26" s="1"/>
  <c r="BW108" i="25"/>
  <c r="BV108" i="25"/>
  <c r="BT108" i="25" s="1"/>
  <c r="AL110" i="26" s="1"/>
  <c r="BQ108" i="25"/>
  <c r="BP108" i="25"/>
  <c r="BN108" i="25" s="1"/>
  <c r="AI110" i="26" s="1"/>
  <c r="BJ108" i="25"/>
  <c r="BI108" i="25"/>
  <c r="BH108" i="25"/>
  <c r="BD108" i="25"/>
  <c r="BC108" i="25"/>
  <c r="BB108" i="25"/>
  <c r="AX108" i="25"/>
  <c r="AW108" i="25"/>
  <c r="AV108" i="25"/>
  <c r="AR108" i="25"/>
  <c r="AQ108" i="25"/>
  <c r="AP108" i="25"/>
  <c r="AL108" i="25"/>
  <c r="AK108" i="25"/>
  <c r="AJ108" i="25"/>
  <c r="AF108" i="25"/>
  <c r="AE108" i="25"/>
  <c r="AD108" i="25"/>
  <c r="Z108" i="25"/>
  <c r="Y108" i="25"/>
  <c r="X108" i="25"/>
  <c r="T108" i="25"/>
  <c r="S108" i="25"/>
  <c r="R108" i="25"/>
  <c r="N108" i="25"/>
  <c r="M108" i="25"/>
  <c r="L108" i="25"/>
  <c r="H108" i="25"/>
  <c r="G108" i="25"/>
  <c r="F108" i="25"/>
  <c r="C108" i="25"/>
  <c r="CO107" i="25"/>
  <c r="CH107" i="25"/>
  <c r="CC107" i="25"/>
  <c r="CB107" i="25"/>
  <c r="BZ107" i="25" s="1"/>
  <c r="BW107" i="25"/>
  <c r="BV107" i="25"/>
  <c r="BT107" i="25" s="1"/>
  <c r="BQ107" i="25"/>
  <c r="BP107" i="25"/>
  <c r="BN107" i="25" s="1"/>
  <c r="BJ107" i="25"/>
  <c r="BI107" i="25"/>
  <c r="BD107" i="25"/>
  <c r="BC107" i="25"/>
  <c r="AX107" i="25"/>
  <c r="AW107" i="25"/>
  <c r="AR107" i="25"/>
  <c r="AQ107" i="25"/>
  <c r="AL107" i="25"/>
  <c r="AK107" i="25"/>
  <c r="AF107" i="25"/>
  <c r="AE107" i="25"/>
  <c r="Z107" i="25"/>
  <c r="Y107" i="25"/>
  <c r="T107" i="25"/>
  <c r="S107" i="25"/>
  <c r="N107" i="25"/>
  <c r="M107" i="25"/>
  <c r="H107" i="25"/>
  <c r="G107" i="25"/>
  <c r="C107" i="25"/>
  <c r="CI105" i="25"/>
  <c r="BH105" i="25"/>
  <c r="BB105" i="25"/>
  <c r="AV105" i="25"/>
  <c r="AP105" i="25"/>
  <c r="AJ105" i="25"/>
  <c r="AD105" i="25"/>
  <c r="X105" i="25"/>
  <c r="R105" i="25"/>
  <c r="L105" i="25"/>
  <c r="F105" i="25"/>
  <c r="CO104" i="25"/>
  <c r="CH104" i="25"/>
  <c r="CC104" i="25"/>
  <c r="CB104" i="25"/>
  <c r="BZ104" i="25" s="1"/>
  <c r="AO106" i="26" s="1"/>
  <c r="BW104" i="25"/>
  <c r="BV104" i="25"/>
  <c r="BT104" i="25" s="1"/>
  <c r="AL106" i="26" s="1"/>
  <c r="BQ104" i="25"/>
  <c r="BP104" i="25"/>
  <c r="BN104" i="25" s="1"/>
  <c r="AI106" i="26" s="1"/>
  <c r="BJ104" i="25"/>
  <c r="BI104" i="25"/>
  <c r="BD104" i="25"/>
  <c r="BC104" i="25"/>
  <c r="AX104" i="25"/>
  <c r="AW104" i="25"/>
  <c r="AR104" i="25"/>
  <c r="AQ104" i="25"/>
  <c r="AL104" i="25"/>
  <c r="AK104" i="25"/>
  <c r="AF104" i="25"/>
  <c r="AE104" i="25"/>
  <c r="Z104" i="25"/>
  <c r="Y104" i="25"/>
  <c r="T104" i="25"/>
  <c r="S104" i="25"/>
  <c r="N104" i="25"/>
  <c r="M104" i="25"/>
  <c r="H104" i="25"/>
  <c r="G104" i="25"/>
  <c r="C104" i="25"/>
  <c r="CO103" i="25"/>
  <c r="CI103" i="25"/>
  <c r="CH103" i="25"/>
  <c r="CC103" i="25"/>
  <c r="CB103" i="25"/>
  <c r="BZ103" i="25" s="1"/>
  <c r="BW103" i="25"/>
  <c r="BV103" i="25"/>
  <c r="BT103" i="25" s="1"/>
  <c r="BQ103" i="25"/>
  <c r="BP103" i="25"/>
  <c r="BN103" i="25" s="1"/>
  <c r="AI105" i="26" s="1"/>
  <c r="BJ103" i="25"/>
  <c r="BI103" i="25"/>
  <c r="BH103" i="25"/>
  <c r="BD103" i="25"/>
  <c r="BC103" i="25"/>
  <c r="BB103" i="25"/>
  <c r="AX103" i="25"/>
  <c r="AW103" i="25"/>
  <c r="AV103" i="25"/>
  <c r="AR103" i="25"/>
  <c r="AQ103" i="25"/>
  <c r="AP103" i="25"/>
  <c r="AL103" i="25"/>
  <c r="AK103" i="25"/>
  <c r="AJ103" i="25"/>
  <c r="AF103" i="25"/>
  <c r="AE103" i="25"/>
  <c r="AD103" i="25"/>
  <c r="Z103" i="25"/>
  <c r="Y103" i="25"/>
  <c r="X103" i="25"/>
  <c r="T103" i="25"/>
  <c r="S103" i="25"/>
  <c r="R103" i="25"/>
  <c r="N103" i="25"/>
  <c r="M103" i="25"/>
  <c r="L103" i="25"/>
  <c r="H103" i="25"/>
  <c r="G103" i="25"/>
  <c r="F103" i="25"/>
  <c r="C103" i="25"/>
  <c r="CO102" i="25"/>
  <c r="CH102" i="25"/>
  <c r="CC102" i="25"/>
  <c r="CB102" i="25"/>
  <c r="BZ102" i="25" s="1"/>
  <c r="AO104" i="26" s="1"/>
  <c r="BW102" i="25"/>
  <c r="BV102" i="25"/>
  <c r="BT102" i="25" s="1"/>
  <c r="AL104" i="26" s="1"/>
  <c r="BQ102" i="25"/>
  <c r="BP102" i="25"/>
  <c r="BN102" i="25" s="1"/>
  <c r="AI104" i="26" s="1"/>
  <c r="BJ102" i="25"/>
  <c r="BI102" i="25"/>
  <c r="BD102" i="25"/>
  <c r="BC102" i="25"/>
  <c r="AX102" i="25"/>
  <c r="AW102" i="25"/>
  <c r="AR102" i="25"/>
  <c r="AQ102" i="25"/>
  <c r="AL102" i="25"/>
  <c r="AK102" i="25"/>
  <c r="AF102" i="25"/>
  <c r="AE102" i="25"/>
  <c r="Z102" i="25"/>
  <c r="Y102" i="25"/>
  <c r="T102" i="25"/>
  <c r="S102" i="25"/>
  <c r="N102" i="25"/>
  <c r="M102" i="25"/>
  <c r="H102" i="25"/>
  <c r="G102" i="25"/>
  <c r="C102" i="25"/>
  <c r="CO101" i="25"/>
  <c r="CI101" i="25"/>
  <c r="CH101" i="25"/>
  <c r="CC101" i="25"/>
  <c r="CB101" i="25"/>
  <c r="BZ101" i="25" s="1"/>
  <c r="AO103" i="26" s="1"/>
  <c r="BW101" i="25"/>
  <c r="BV101" i="25"/>
  <c r="BT101" i="25" s="1"/>
  <c r="AL103" i="26" s="1"/>
  <c r="BQ101" i="25"/>
  <c r="BP101" i="25"/>
  <c r="BN101" i="25" s="1"/>
  <c r="AI103" i="26" s="1"/>
  <c r="BJ101" i="25"/>
  <c r="BI101" i="25"/>
  <c r="BH101" i="25"/>
  <c r="BD101" i="25"/>
  <c r="BC101" i="25"/>
  <c r="BB101" i="25"/>
  <c r="AX101" i="25"/>
  <c r="AW101" i="25"/>
  <c r="AV101" i="25"/>
  <c r="AR101" i="25"/>
  <c r="AQ101" i="25"/>
  <c r="AP101" i="25"/>
  <c r="AL101" i="25"/>
  <c r="AK101" i="25"/>
  <c r="AJ101" i="25"/>
  <c r="AF101" i="25"/>
  <c r="AE101" i="25"/>
  <c r="AD101" i="25"/>
  <c r="Z101" i="25"/>
  <c r="Y101" i="25"/>
  <c r="X101" i="25"/>
  <c r="T101" i="25"/>
  <c r="S101" i="25"/>
  <c r="R101" i="25"/>
  <c r="N101" i="25"/>
  <c r="M101" i="25"/>
  <c r="L101" i="25"/>
  <c r="H101" i="25"/>
  <c r="G101" i="25"/>
  <c r="F101" i="25"/>
  <c r="C101" i="25"/>
  <c r="CO100" i="25"/>
  <c r="CH100" i="25"/>
  <c r="CC100" i="25"/>
  <c r="CB100" i="25"/>
  <c r="BZ100" i="25" s="1"/>
  <c r="BW100" i="25"/>
  <c r="BV100" i="25"/>
  <c r="BT100" i="25" s="1"/>
  <c r="BQ100" i="25"/>
  <c r="BP100" i="25"/>
  <c r="BN100" i="25" s="1"/>
  <c r="BJ100" i="25"/>
  <c r="BI100" i="25"/>
  <c r="BD100" i="25"/>
  <c r="BC100" i="25"/>
  <c r="AX100" i="25"/>
  <c r="AW100" i="25"/>
  <c r="AR100" i="25"/>
  <c r="AQ100" i="25"/>
  <c r="AL100" i="25"/>
  <c r="AK100" i="25"/>
  <c r="AF100" i="25"/>
  <c r="AE100" i="25"/>
  <c r="Z100" i="25"/>
  <c r="Y100" i="25"/>
  <c r="T100" i="25"/>
  <c r="S100" i="25"/>
  <c r="N100" i="25"/>
  <c r="M100" i="25"/>
  <c r="H100" i="25"/>
  <c r="G100" i="25"/>
  <c r="C100" i="25"/>
  <c r="BH98" i="25"/>
  <c r="BB98" i="25"/>
  <c r="AV98" i="25"/>
  <c r="AP98" i="25"/>
  <c r="AJ98" i="25"/>
  <c r="AD98" i="25"/>
  <c r="X98" i="25"/>
  <c r="R98" i="25"/>
  <c r="L98" i="25"/>
  <c r="CO96" i="25"/>
  <c r="CH96" i="25"/>
  <c r="CC96" i="25"/>
  <c r="CB96" i="25"/>
  <c r="BZ96" i="25" s="1"/>
  <c r="AO98" i="26" s="1"/>
  <c r="BW96" i="25"/>
  <c r="BV96" i="25"/>
  <c r="BT96" i="25" s="1"/>
  <c r="AL98" i="26" s="1"/>
  <c r="BQ96" i="25"/>
  <c r="BP96" i="25"/>
  <c r="BN96" i="25" s="1"/>
  <c r="AI98" i="26" s="1"/>
  <c r="BJ96" i="25"/>
  <c r="BI96" i="25"/>
  <c r="BD96" i="25"/>
  <c r="BC96" i="25"/>
  <c r="AX96" i="25"/>
  <c r="AW96" i="25"/>
  <c r="AR96" i="25"/>
  <c r="AQ96" i="25"/>
  <c r="AL96" i="25"/>
  <c r="AK96" i="25"/>
  <c r="AF96" i="25"/>
  <c r="AE96" i="25"/>
  <c r="Z96" i="25"/>
  <c r="Y96" i="25"/>
  <c r="T96" i="25"/>
  <c r="S96" i="25"/>
  <c r="N96" i="25"/>
  <c r="M96" i="25"/>
  <c r="H96" i="25"/>
  <c r="G96" i="25"/>
  <c r="C96" i="25"/>
  <c r="CO95" i="25"/>
  <c r="CH95" i="25"/>
  <c r="CC95" i="25"/>
  <c r="CB95" i="25"/>
  <c r="BZ95" i="25" s="1"/>
  <c r="AO97" i="26" s="1"/>
  <c r="BW95" i="25"/>
  <c r="BV95" i="25"/>
  <c r="BT95" i="25" s="1"/>
  <c r="AL97" i="26" s="1"/>
  <c r="BQ95" i="25"/>
  <c r="BP95" i="25"/>
  <c r="BN95" i="25" s="1"/>
  <c r="AI97" i="26" s="1"/>
  <c r="BJ95" i="25"/>
  <c r="BI95" i="25"/>
  <c r="BD95" i="25"/>
  <c r="BC95" i="25"/>
  <c r="AX95" i="25"/>
  <c r="AW95" i="25"/>
  <c r="AR95" i="25"/>
  <c r="AQ95" i="25"/>
  <c r="AL95" i="25"/>
  <c r="AK95" i="25"/>
  <c r="AF95" i="25"/>
  <c r="AE95" i="25"/>
  <c r="Z95" i="25"/>
  <c r="Y95" i="25"/>
  <c r="T95" i="25"/>
  <c r="S95" i="25"/>
  <c r="N95" i="25"/>
  <c r="M95" i="25"/>
  <c r="H95" i="25"/>
  <c r="G95" i="25"/>
  <c r="C95" i="25"/>
  <c r="CO94" i="25"/>
  <c r="CH94" i="25"/>
  <c r="CC94" i="25"/>
  <c r="CB94" i="25"/>
  <c r="BZ94" i="25" s="1"/>
  <c r="AO96" i="26" s="1"/>
  <c r="BW94" i="25"/>
  <c r="BV94" i="25"/>
  <c r="BT94" i="25" s="1"/>
  <c r="AL96" i="26" s="1"/>
  <c r="BQ94" i="25"/>
  <c r="BP94" i="25"/>
  <c r="BN94" i="25" s="1"/>
  <c r="AI96" i="26" s="1"/>
  <c r="BJ94" i="25"/>
  <c r="BI94" i="25"/>
  <c r="BD94" i="25"/>
  <c r="BC94" i="25"/>
  <c r="AX94" i="25"/>
  <c r="AW94" i="25"/>
  <c r="AR94" i="25"/>
  <c r="AQ94" i="25"/>
  <c r="AL94" i="25"/>
  <c r="AK94" i="25"/>
  <c r="AF94" i="25"/>
  <c r="AE94" i="25"/>
  <c r="Z94" i="25"/>
  <c r="Y94" i="25"/>
  <c r="T94" i="25"/>
  <c r="S94" i="25"/>
  <c r="N94" i="25"/>
  <c r="M94" i="25"/>
  <c r="H94" i="25"/>
  <c r="G94" i="25"/>
  <c r="C94" i="25"/>
  <c r="CO93" i="25"/>
  <c r="CH93" i="25"/>
  <c r="CC93" i="25"/>
  <c r="CB93" i="25"/>
  <c r="BZ93" i="25" s="1"/>
  <c r="AO95" i="26" s="1"/>
  <c r="BW93" i="25"/>
  <c r="BV93" i="25"/>
  <c r="BT93" i="25" s="1"/>
  <c r="AL95" i="26" s="1"/>
  <c r="BQ93" i="25"/>
  <c r="BP93" i="25"/>
  <c r="BN93" i="25" s="1"/>
  <c r="AI95" i="26" s="1"/>
  <c r="BJ93" i="25"/>
  <c r="BI93" i="25"/>
  <c r="BD93" i="25"/>
  <c r="BC93" i="25"/>
  <c r="AX93" i="25"/>
  <c r="AW93" i="25"/>
  <c r="AR93" i="25"/>
  <c r="AQ93" i="25"/>
  <c r="AL93" i="25"/>
  <c r="AK93" i="25"/>
  <c r="AF93" i="25"/>
  <c r="AE93" i="25"/>
  <c r="Z93" i="25"/>
  <c r="Y93" i="25"/>
  <c r="T93" i="25"/>
  <c r="S93" i="25"/>
  <c r="N93" i="25"/>
  <c r="M93" i="25"/>
  <c r="H93" i="25"/>
  <c r="G93" i="25"/>
  <c r="C93" i="25"/>
  <c r="CO92" i="25"/>
  <c r="CH92" i="25"/>
  <c r="CC92" i="25"/>
  <c r="CB92" i="25"/>
  <c r="BZ92" i="25" s="1"/>
  <c r="AO94" i="26" s="1"/>
  <c r="BW92" i="25"/>
  <c r="BV92" i="25"/>
  <c r="BT92" i="25" s="1"/>
  <c r="AL94" i="26" s="1"/>
  <c r="BQ92" i="25"/>
  <c r="BP92" i="25"/>
  <c r="BN92" i="25" s="1"/>
  <c r="AI94" i="26" s="1"/>
  <c r="BJ92" i="25"/>
  <c r="BI92" i="25"/>
  <c r="BD92" i="25"/>
  <c r="BC92" i="25"/>
  <c r="AX92" i="25"/>
  <c r="AW92" i="25"/>
  <c r="AR92" i="25"/>
  <c r="AQ92" i="25"/>
  <c r="AL92" i="25"/>
  <c r="AK92" i="25"/>
  <c r="AF92" i="25"/>
  <c r="AE92" i="25"/>
  <c r="Z92" i="25"/>
  <c r="Y92" i="25"/>
  <c r="T92" i="25"/>
  <c r="S92" i="25"/>
  <c r="N92" i="25"/>
  <c r="M92" i="25"/>
  <c r="H92" i="25"/>
  <c r="G92" i="25"/>
  <c r="C92" i="25"/>
  <c r="CO91" i="25"/>
  <c r="CH91" i="25"/>
  <c r="CC91" i="25"/>
  <c r="CB91" i="25"/>
  <c r="BZ91" i="25" s="1"/>
  <c r="AO93" i="26" s="1"/>
  <c r="BW91" i="25"/>
  <c r="BV91" i="25"/>
  <c r="BT91" i="25" s="1"/>
  <c r="AL93" i="26" s="1"/>
  <c r="BQ91" i="25"/>
  <c r="BP91" i="25"/>
  <c r="BN91" i="25" s="1"/>
  <c r="AI93" i="26" s="1"/>
  <c r="BJ91" i="25"/>
  <c r="BI91" i="25"/>
  <c r="BD91" i="25"/>
  <c r="BC91" i="25"/>
  <c r="AX91" i="25"/>
  <c r="AW91" i="25"/>
  <c r="AR91" i="25"/>
  <c r="AQ91" i="25"/>
  <c r="AL91" i="25"/>
  <c r="AK91" i="25"/>
  <c r="AF91" i="25"/>
  <c r="AE91" i="25"/>
  <c r="Z91" i="25"/>
  <c r="Y91" i="25"/>
  <c r="T91" i="25"/>
  <c r="S91" i="25"/>
  <c r="N91" i="25"/>
  <c r="M91" i="25"/>
  <c r="H91" i="25"/>
  <c r="G91" i="25"/>
  <c r="C91" i="25"/>
  <c r="CO90" i="25"/>
  <c r="CH90" i="25"/>
  <c r="CC90" i="25"/>
  <c r="CB90" i="25"/>
  <c r="BZ90" i="25" s="1"/>
  <c r="AO92" i="26" s="1"/>
  <c r="BW90" i="25"/>
  <c r="BV90" i="25"/>
  <c r="BT90" i="25" s="1"/>
  <c r="AL92" i="26" s="1"/>
  <c r="BQ90" i="25"/>
  <c r="BP90" i="25"/>
  <c r="BN90" i="25" s="1"/>
  <c r="AI92" i="26" s="1"/>
  <c r="BJ90" i="25"/>
  <c r="BI90" i="25"/>
  <c r="BD90" i="25"/>
  <c r="BC90" i="25"/>
  <c r="AX90" i="25"/>
  <c r="AW90" i="25"/>
  <c r="AR90" i="25"/>
  <c r="AQ90" i="25"/>
  <c r="AL90" i="25"/>
  <c r="AK90" i="25"/>
  <c r="AF90" i="25"/>
  <c r="AE90" i="25"/>
  <c r="Z90" i="25"/>
  <c r="Y90" i="25"/>
  <c r="T90" i="25"/>
  <c r="S90" i="25"/>
  <c r="N90" i="25"/>
  <c r="M90" i="25"/>
  <c r="H90" i="25"/>
  <c r="G90" i="25"/>
  <c r="C90" i="25"/>
  <c r="CO89" i="25"/>
  <c r="CH89" i="25"/>
  <c r="CC89" i="25"/>
  <c r="CB89" i="25"/>
  <c r="BZ89" i="25" s="1"/>
  <c r="AO91" i="26" s="1"/>
  <c r="BW89" i="25"/>
  <c r="BV89" i="25"/>
  <c r="BT89" i="25" s="1"/>
  <c r="AL91" i="26" s="1"/>
  <c r="BQ89" i="25"/>
  <c r="BP89" i="25"/>
  <c r="BN89" i="25" s="1"/>
  <c r="AI91" i="26" s="1"/>
  <c r="BJ89" i="25"/>
  <c r="BI89" i="25"/>
  <c r="BD89" i="25"/>
  <c r="BC89" i="25"/>
  <c r="AX89" i="25"/>
  <c r="AW89" i="25"/>
  <c r="AR89" i="25"/>
  <c r="AQ89" i="25"/>
  <c r="AL89" i="25"/>
  <c r="AK89" i="25"/>
  <c r="AF89" i="25"/>
  <c r="AE89" i="25"/>
  <c r="Z89" i="25"/>
  <c r="Y89" i="25"/>
  <c r="T89" i="25"/>
  <c r="S89" i="25"/>
  <c r="N89" i="25"/>
  <c r="M89" i="25"/>
  <c r="H89" i="25"/>
  <c r="G89" i="25"/>
  <c r="C89" i="25"/>
  <c r="CO88" i="25"/>
  <c r="CH88" i="25"/>
  <c r="CC88" i="25"/>
  <c r="CB88" i="25"/>
  <c r="BZ88" i="25" s="1"/>
  <c r="AO90" i="26" s="1"/>
  <c r="BW88" i="25"/>
  <c r="BV88" i="25"/>
  <c r="BT88" i="25" s="1"/>
  <c r="AL90" i="26" s="1"/>
  <c r="BQ88" i="25"/>
  <c r="BP88" i="25"/>
  <c r="BN88" i="25" s="1"/>
  <c r="AI90" i="26" s="1"/>
  <c r="BJ88" i="25"/>
  <c r="BI88" i="25"/>
  <c r="BD88" i="25"/>
  <c r="BC88" i="25"/>
  <c r="AX88" i="25"/>
  <c r="AW88" i="25"/>
  <c r="AR88" i="25"/>
  <c r="AQ88" i="25"/>
  <c r="AL88" i="25"/>
  <c r="AK88" i="25"/>
  <c r="AF88" i="25"/>
  <c r="AE88" i="25"/>
  <c r="Z88" i="25"/>
  <c r="Y88" i="25"/>
  <c r="T88" i="25"/>
  <c r="S88" i="25"/>
  <c r="N88" i="25"/>
  <c r="M88" i="25"/>
  <c r="H88" i="25"/>
  <c r="G88" i="25"/>
  <c r="C88" i="25"/>
  <c r="CO85" i="25"/>
  <c r="CI85" i="25"/>
  <c r="CH85" i="25"/>
  <c r="CC85" i="25"/>
  <c r="CB85" i="25"/>
  <c r="BZ85" i="25" s="1"/>
  <c r="AO87" i="26" s="1"/>
  <c r="BW85" i="25"/>
  <c r="BV85" i="25"/>
  <c r="BT85" i="25" s="1"/>
  <c r="AL87" i="26" s="1"/>
  <c r="AM87" i="26" s="1"/>
  <c r="BQ85" i="25"/>
  <c r="BP85" i="25"/>
  <c r="BN85" i="25" s="1"/>
  <c r="AI87" i="26" s="1"/>
  <c r="BJ85" i="25"/>
  <c r="BI85" i="25"/>
  <c r="BH85" i="25"/>
  <c r="BD85" i="25"/>
  <c r="BC85" i="25"/>
  <c r="BB85" i="25"/>
  <c r="AX85" i="25"/>
  <c r="AW85" i="25"/>
  <c r="AV85" i="25"/>
  <c r="AR85" i="25"/>
  <c r="AQ85" i="25"/>
  <c r="AP85" i="25"/>
  <c r="AL85" i="25"/>
  <c r="AK85" i="25"/>
  <c r="AJ85" i="25"/>
  <c r="AF85" i="25"/>
  <c r="AE85" i="25"/>
  <c r="AD85" i="25"/>
  <c r="Z85" i="25"/>
  <c r="Y85" i="25"/>
  <c r="X85" i="25"/>
  <c r="T85" i="25"/>
  <c r="S85" i="25"/>
  <c r="R85" i="25"/>
  <c r="N85" i="25"/>
  <c r="M85" i="25"/>
  <c r="L85" i="25"/>
  <c r="H85" i="25"/>
  <c r="G85" i="25"/>
  <c r="F85" i="25"/>
  <c r="C85" i="25"/>
  <c r="CO84" i="25"/>
  <c r="CH84" i="25"/>
  <c r="CC84" i="25"/>
  <c r="CB84" i="25"/>
  <c r="BZ84" i="25" s="1"/>
  <c r="AO86" i="26" s="1"/>
  <c r="BW84" i="25"/>
  <c r="BV84" i="25"/>
  <c r="BT84" i="25" s="1"/>
  <c r="AL86" i="26" s="1"/>
  <c r="BQ84" i="25"/>
  <c r="BP84" i="25"/>
  <c r="BN84" i="25" s="1"/>
  <c r="AI86" i="26" s="1"/>
  <c r="BJ84" i="25"/>
  <c r="BI84" i="25"/>
  <c r="BD84" i="25"/>
  <c r="BC84" i="25"/>
  <c r="AX84" i="25"/>
  <c r="AW84" i="25"/>
  <c r="AR84" i="25"/>
  <c r="AQ84" i="25"/>
  <c r="AL84" i="25"/>
  <c r="AK84" i="25"/>
  <c r="AF84" i="25"/>
  <c r="AE84" i="25"/>
  <c r="Z84" i="25"/>
  <c r="Y84" i="25"/>
  <c r="T84" i="25"/>
  <c r="S84" i="25"/>
  <c r="N84" i="25"/>
  <c r="M84" i="25"/>
  <c r="H84" i="25"/>
  <c r="G84" i="25"/>
  <c r="C84" i="25"/>
  <c r="CO83" i="25"/>
  <c r="CK83" i="25"/>
  <c r="CI83" i="25"/>
  <c r="CH83" i="25"/>
  <c r="CC83" i="25"/>
  <c r="CB83" i="25"/>
  <c r="BZ83" i="25" s="1"/>
  <c r="AO85" i="26" s="1"/>
  <c r="BW83" i="25"/>
  <c r="BV83" i="25"/>
  <c r="BT83" i="25" s="1"/>
  <c r="AL85" i="26" s="1"/>
  <c r="BQ83" i="25"/>
  <c r="BP83" i="25"/>
  <c r="BN83" i="25" s="1"/>
  <c r="AI85" i="26" s="1"/>
  <c r="AJ85" i="26" s="1"/>
  <c r="BJ83" i="25"/>
  <c r="BI83" i="25"/>
  <c r="BD83" i="25"/>
  <c r="BC83" i="25"/>
  <c r="AX83" i="25"/>
  <c r="AW83" i="25"/>
  <c r="AR83" i="25"/>
  <c r="AQ83" i="25"/>
  <c r="AL83" i="25"/>
  <c r="AK83" i="25"/>
  <c r="AF83" i="25"/>
  <c r="AE83" i="25"/>
  <c r="Z83" i="25"/>
  <c r="Y83" i="25"/>
  <c r="T83" i="25"/>
  <c r="S83" i="25"/>
  <c r="N83" i="25"/>
  <c r="M83" i="25"/>
  <c r="H83" i="25"/>
  <c r="G83" i="25"/>
  <c r="C83" i="25"/>
  <c r="CO82" i="25"/>
  <c r="CI82" i="25"/>
  <c r="CH82" i="25"/>
  <c r="CC82" i="25"/>
  <c r="CB82" i="25"/>
  <c r="BZ82" i="25" s="1"/>
  <c r="AO84" i="26" s="1"/>
  <c r="BW82" i="25"/>
  <c r="BV82" i="25"/>
  <c r="BT82" i="25" s="1"/>
  <c r="BQ82" i="25"/>
  <c r="BP82" i="25"/>
  <c r="BN82" i="25" s="1"/>
  <c r="BJ82" i="25"/>
  <c r="BI82" i="25"/>
  <c r="BH82" i="25"/>
  <c r="BD82" i="25"/>
  <c r="BC82" i="25"/>
  <c r="BB82" i="25"/>
  <c r="AX82" i="25"/>
  <c r="AW82" i="25"/>
  <c r="AV82" i="25"/>
  <c r="AR82" i="25"/>
  <c r="AQ82" i="25"/>
  <c r="AP82" i="25"/>
  <c r="AL82" i="25"/>
  <c r="AK82" i="25"/>
  <c r="AJ82" i="25"/>
  <c r="AF82" i="25"/>
  <c r="AE82" i="25"/>
  <c r="AD82" i="25"/>
  <c r="Z82" i="25"/>
  <c r="Y82" i="25"/>
  <c r="X82" i="25"/>
  <c r="T82" i="25"/>
  <c r="S82" i="25"/>
  <c r="R82" i="25"/>
  <c r="N82" i="25"/>
  <c r="M82" i="25"/>
  <c r="L82" i="25"/>
  <c r="H82" i="25"/>
  <c r="G82" i="25"/>
  <c r="F82" i="25"/>
  <c r="C82" i="25"/>
  <c r="BZ81" i="25"/>
  <c r="BT81" i="25"/>
  <c r="BN81" i="25"/>
  <c r="CO80" i="25"/>
  <c r="CI80" i="25"/>
  <c r="CH80" i="25"/>
  <c r="CC80" i="25"/>
  <c r="CB80" i="25"/>
  <c r="BZ80" i="25" s="1"/>
  <c r="BW80" i="25"/>
  <c r="BV80" i="25"/>
  <c r="BT80" i="25" s="1"/>
  <c r="BQ80" i="25"/>
  <c r="BP80" i="25"/>
  <c r="BN80" i="25" s="1"/>
  <c r="BJ80" i="25"/>
  <c r="BI80" i="25"/>
  <c r="BH80" i="25"/>
  <c r="BD80" i="25"/>
  <c r="BC80" i="25"/>
  <c r="BB80" i="25"/>
  <c r="AX80" i="25"/>
  <c r="AW80" i="25"/>
  <c r="AV80" i="25"/>
  <c r="AR80" i="25"/>
  <c r="AQ80" i="25"/>
  <c r="AP80" i="25"/>
  <c r="AL80" i="25"/>
  <c r="AK80" i="25"/>
  <c r="AJ80" i="25"/>
  <c r="AF80" i="25"/>
  <c r="AE80" i="25"/>
  <c r="AD80" i="25"/>
  <c r="Z80" i="25"/>
  <c r="Y80" i="25"/>
  <c r="X80" i="25"/>
  <c r="T80" i="25"/>
  <c r="S80" i="25"/>
  <c r="R80" i="25"/>
  <c r="N80" i="25"/>
  <c r="M80" i="25"/>
  <c r="L80" i="25"/>
  <c r="H80" i="25"/>
  <c r="G80" i="25"/>
  <c r="F80" i="25"/>
  <c r="C80" i="25"/>
  <c r="CO79" i="25"/>
  <c r="CH79" i="25"/>
  <c r="CC79" i="25"/>
  <c r="CB79" i="25"/>
  <c r="BZ79" i="25" s="1"/>
  <c r="BW79" i="25"/>
  <c r="BV79" i="25"/>
  <c r="BT79" i="25" s="1"/>
  <c r="BQ79" i="25"/>
  <c r="BP79" i="25"/>
  <c r="BN79" i="25" s="1"/>
  <c r="BJ79" i="25"/>
  <c r="BI79" i="25"/>
  <c r="BD79" i="25"/>
  <c r="BC79" i="25"/>
  <c r="AX79" i="25"/>
  <c r="AW79" i="25"/>
  <c r="AR79" i="25"/>
  <c r="AQ79" i="25"/>
  <c r="AL79" i="25"/>
  <c r="AK79" i="25"/>
  <c r="AF79" i="25"/>
  <c r="AE79" i="25"/>
  <c r="Z79" i="25"/>
  <c r="Y79" i="25"/>
  <c r="T79" i="25"/>
  <c r="S79" i="25"/>
  <c r="N79" i="25"/>
  <c r="M79" i="25"/>
  <c r="H79" i="25"/>
  <c r="G79" i="25"/>
  <c r="C79" i="25"/>
  <c r="CH78" i="25"/>
  <c r="BZ78" i="25"/>
  <c r="BT78" i="25"/>
  <c r="BN78" i="25"/>
  <c r="CO77" i="25"/>
  <c r="CH77" i="25"/>
  <c r="CC77" i="25"/>
  <c r="CB77" i="25"/>
  <c r="BZ77" i="25" s="1"/>
  <c r="AO79" i="26" s="1"/>
  <c r="BW77" i="25"/>
  <c r="BV77" i="25"/>
  <c r="BT77" i="25" s="1"/>
  <c r="AL79" i="26" s="1"/>
  <c r="BQ77" i="25"/>
  <c r="BP77" i="25"/>
  <c r="BN77" i="25" s="1"/>
  <c r="AI79" i="26" s="1"/>
  <c r="BJ77" i="25"/>
  <c r="BI77" i="25"/>
  <c r="BD77" i="25"/>
  <c r="BC77" i="25"/>
  <c r="AX77" i="25"/>
  <c r="AW77" i="25"/>
  <c r="AR77" i="25"/>
  <c r="AQ77" i="25"/>
  <c r="AL77" i="25"/>
  <c r="AK77" i="25"/>
  <c r="AF77" i="25"/>
  <c r="AE77" i="25"/>
  <c r="Z77" i="25"/>
  <c r="Y77" i="25"/>
  <c r="T77" i="25"/>
  <c r="S77" i="25"/>
  <c r="N77" i="25"/>
  <c r="M77" i="25"/>
  <c r="H77" i="25"/>
  <c r="G77" i="25"/>
  <c r="C77" i="25"/>
  <c r="CO76" i="25"/>
  <c r="CH76" i="25"/>
  <c r="CC76" i="25"/>
  <c r="CB76" i="25"/>
  <c r="BZ76" i="25" s="1"/>
  <c r="AO78" i="26" s="1"/>
  <c r="BW76" i="25"/>
  <c r="BV76" i="25"/>
  <c r="BT76" i="25" s="1"/>
  <c r="AL78" i="26" s="1"/>
  <c r="AM78" i="26" s="1"/>
  <c r="BQ76" i="25"/>
  <c r="BP76" i="25"/>
  <c r="BN76" i="25" s="1"/>
  <c r="AI78" i="26" s="1"/>
  <c r="BJ76" i="25"/>
  <c r="BI76" i="25"/>
  <c r="BD76" i="25"/>
  <c r="BC76" i="25"/>
  <c r="AX76" i="25"/>
  <c r="AW76" i="25"/>
  <c r="AR76" i="25"/>
  <c r="AQ76" i="25"/>
  <c r="AL76" i="25"/>
  <c r="AK76" i="25"/>
  <c r="AF76" i="25"/>
  <c r="AE76" i="25"/>
  <c r="Z76" i="25"/>
  <c r="Y76" i="25"/>
  <c r="T76" i="25"/>
  <c r="S76" i="25"/>
  <c r="N76" i="25"/>
  <c r="M76" i="25"/>
  <c r="H76" i="25"/>
  <c r="G76" i="25"/>
  <c r="C76" i="25"/>
  <c r="CO75" i="25"/>
  <c r="CH75" i="25"/>
  <c r="CC75" i="25"/>
  <c r="CB75" i="25"/>
  <c r="BZ75" i="25" s="1"/>
  <c r="AO77" i="26" s="1"/>
  <c r="BW75" i="25"/>
  <c r="BV75" i="25"/>
  <c r="BT75" i="25" s="1"/>
  <c r="AL77" i="26" s="1"/>
  <c r="BQ75" i="25"/>
  <c r="BP75" i="25"/>
  <c r="BN75" i="25" s="1"/>
  <c r="AI77" i="26" s="1"/>
  <c r="BJ75" i="25"/>
  <c r="BI75" i="25"/>
  <c r="BD75" i="25"/>
  <c r="BC75" i="25"/>
  <c r="AX75" i="25"/>
  <c r="AW75" i="25"/>
  <c r="AR75" i="25"/>
  <c r="AQ75" i="25"/>
  <c r="AL75" i="25"/>
  <c r="AK75" i="25"/>
  <c r="AF75" i="25"/>
  <c r="AE75" i="25"/>
  <c r="Z75" i="25"/>
  <c r="Y75" i="25"/>
  <c r="T75" i="25"/>
  <c r="S75" i="25"/>
  <c r="N75" i="25"/>
  <c r="M75" i="25"/>
  <c r="H75" i="25"/>
  <c r="G75" i="25"/>
  <c r="C75" i="25"/>
  <c r="CO74" i="25"/>
  <c r="CH74" i="25"/>
  <c r="CC74" i="25"/>
  <c r="CB74" i="25"/>
  <c r="BZ74" i="25" s="1"/>
  <c r="AO76" i="26" s="1"/>
  <c r="BW74" i="25"/>
  <c r="BV74" i="25"/>
  <c r="BT74" i="25" s="1"/>
  <c r="AL76" i="26" s="1"/>
  <c r="BQ74" i="25"/>
  <c r="BP74" i="25"/>
  <c r="BN74" i="25" s="1"/>
  <c r="AI76" i="26" s="1"/>
  <c r="BJ74" i="25"/>
  <c r="BI74" i="25"/>
  <c r="BD74" i="25"/>
  <c r="BC74" i="25"/>
  <c r="AX74" i="25"/>
  <c r="AW74" i="25"/>
  <c r="AR74" i="25"/>
  <c r="AQ74" i="25"/>
  <c r="AL74" i="25"/>
  <c r="AK74" i="25"/>
  <c r="AF74" i="25"/>
  <c r="AE74" i="25"/>
  <c r="Z74" i="25"/>
  <c r="Y74" i="25"/>
  <c r="T74" i="25"/>
  <c r="S74" i="25"/>
  <c r="N74" i="25"/>
  <c r="M74" i="25"/>
  <c r="H74" i="25"/>
  <c r="G74" i="25"/>
  <c r="C74" i="25"/>
  <c r="CO73" i="25"/>
  <c r="CH73" i="25"/>
  <c r="CC73" i="25"/>
  <c r="CB73" i="25"/>
  <c r="BZ73" i="25" s="1"/>
  <c r="AO75" i="26" s="1"/>
  <c r="BW73" i="25"/>
  <c r="BV73" i="25"/>
  <c r="BT73" i="25" s="1"/>
  <c r="AL75" i="26" s="1"/>
  <c r="BQ73" i="25"/>
  <c r="BP73" i="25"/>
  <c r="BN73" i="25" s="1"/>
  <c r="AI75" i="26" s="1"/>
  <c r="BJ73" i="25"/>
  <c r="BI73" i="25"/>
  <c r="BD73" i="25"/>
  <c r="BC73" i="25"/>
  <c r="AX73" i="25"/>
  <c r="AW73" i="25"/>
  <c r="AR73" i="25"/>
  <c r="AQ73" i="25"/>
  <c r="AL73" i="25"/>
  <c r="AK73" i="25"/>
  <c r="AF73" i="25"/>
  <c r="AE73" i="25"/>
  <c r="Z73" i="25"/>
  <c r="Y73" i="25"/>
  <c r="T73" i="25"/>
  <c r="S73" i="25"/>
  <c r="N73" i="25"/>
  <c r="M73" i="25"/>
  <c r="H73" i="25"/>
  <c r="G73" i="25"/>
  <c r="C73" i="25"/>
  <c r="CO72" i="25"/>
  <c r="CH72" i="25"/>
  <c r="CC72" i="25"/>
  <c r="CB72" i="25"/>
  <c r="BZ72" i="25" s="1"/>
  <c r="AO74" i="26" s="1"/>
  <c r="BW72" i="25"/>
  <c r="BV72" i="25"/>
  <c r="BT72" i="25" s="1"/>
  <c r="AL74" i="26" s="1"/>
  <c r="AM74" i="26" s="1"/>
  <c r="BQ72" i="25"/>
  <c r="BP72" i="25"/>
  <c r="BN72" i="25" s="1"/>
  <c r="AI74" i="26" s="1"/>
  <c r="AJ74" i="26" s="1"/>
  <c r="BJ72" i="25"/>
  <c r="BI72" i="25"/>
  <c r="BD72" i="25"/>
  <c r="BC72" i="25"/>
  <c r="AX72" i="25"/>
  <c r="AW72" i="25"/>
  <c r="AR72" i="25"/>
  <c r="AQ72" i="25"/>
  <c r="AL72" i="25"/>
  <c r="AK72" i="25"/>
  <c r="AF72" i="25"/>
  <c r="AE72" i="25"/>
  <c r="Z72" i="25"/>
  <c r="Y72" i="25"/>
  <c r="T72" i="25"/>
  <c r="S72" i="25"/>
  <c r="N72" i="25"/>
  <c r="M72" i="25"/>
  <c r="H72" i="25"/>
  <c r="G72" i="25"/>
  <c r="C72" i="25"/>
  <c r="CO71" i="25"/>
  <c r="CH71" i="25"/>
  <c r="CC71" i="25"/>
  <c r="CB71" i="25"/>
  <c r="BZ71" i="25" s="1"/>
  <c r="AO73" i="26" s="1"/>
  <c r="BW71" i="25"/>
  <c r="BV71" i="25"/>
  <c r="BT71" i="25" s="1"/>
  <c r="AL73" i="26" s="1"/>
  <c r="BQ71" i="25"/>
  <c r="BP71" i="25"/>
  <c r="BN71" i="25" s="1"/>
  <c r="AI73" i="26" s="1"/>
  <c r="BJ71" i="25"/>
  <c r="BI71" i="25"/>
  <c r="BD71" i="25"/>
  <c r="BC71" i="25"/>
  <c r="AX71" i="25"/>
  <c r="AW71" i="25"/>
  <c r="AR71" i="25"/>
  <c r="AQ71" i="25"/>
  <c r="AL71" i="25"/>
  <c r="AK71" i="25"/>
  <c r="AF71" i="25"/>
  <c r="AE71" i="25"/>
  <c r="Z71" i="25"/>
  <c r="Y71" i="25"/>
  <c r="T71" i="25"/>
  <c r="S71" i="25"/>
  <c r="N71" i="25"/>
  <c r="M71" i="25"/>
  <c r="H71" i="25"/>
  <c r="G71" i="25"/>
  <c r="C71" i="25"/>
  <c r="CO70" i="25"/>
  <c r="CH70" i="25"/>
  <c r="CC70" i="25"/>
  <c r="CB70" i="25"/>
  <c r="BZ70" i="25" s="1"/>
  <c r="AO72" i="26" s="1"/>
  <c r="BW70" i="25"/>
  <c r="BV70" i="25"/>
  <c r="BT70" i="25" s="1"/>
  <c r="AL72" i="26" s="1"/>
  <c r="BQ70" i="25"/>
  <c r="BP70" i="25"/>
  <c r="BN70" i="25" s="1"/>
  <c r="AI72" i="26" s="1"/>
  <c r="BJ70" i="25"/>
  <c r="BI70" i="25"/>
  <c r="BD70" i="25"/>
  <c r="BC70" i="25"/>
  <c r="AX70" i="25"/>
  <c r="AW70" i="25"/>
  <c r="AR70" i="25"/>
  <c r="AQ70" i="25"/>
  <c r="AL70" i="25"/>
  <c r="AK70" i="25"/>
  <c r="AF70" i="25"/>
  <c r="AE70" i="25"/>
  <c r="Z70" i="25"/>
  <c r="Y70" i="25"/>
  <c r="T70" i="25"/>
  <c r="S70" i="25"/>
  <c r="N70" i="25"/>
  <c r="M70" i="25"/>
  <c r="H70" i="25"/>
  <c r="G70" i="25"/>
  <c r="C70" i="25"/>
  <c r="CO69" i="25"/>
  <c r="CH69" i="25"/>
  <c r="CC69" i="25"/>
  <c r="CB69" i="25"/>
  <c r="BZ69" i="25" s="1"/>
  <c r="AO71" i="26" s="1"/>
  <c r="BW69" i="25"/>
  <c r="BV69" i="25"/>
  <c r="BT69" i="25" s="1"/>
  <c r="AL71" i="26" s="1"/>
  <c r="BQ69" i="25"/>
  <c r="BP69" i="25"/>
  <c r="BN69" i="25" s="1"/>
  <c r="AI71" i="26" s="1"/>
  <c r="BJ69" i="25"/>
  <c r="BI69" i="25"/>
  <c r="BD69" i="25"/>
  <c r="BC69" i="25"/>
  <c r="AX69" i="25"/>
  <c r="AW69" i="25"/>
  <c r="AR69" i="25"/>
  <c r="AQ69" i="25"/>
  <c r="AL69" i="25"/>
  <c r="AK69" i="25"/>
  <c r="AF69" i="25"/>
  <c r="AE69" i="25"/>
  <c r="Z69" i="25"/>
  <c r="Y69" i="25"/>
  <c r="T69" i="25"/>
  <c r="S69" i="25"/>
  <c r="N69" i="25"/>
  <c r="M69" i="25"/>
  <c r="H69" i="25"/>
  <c r="G69" i="25"/>
  <c r="C69" i="25"/>
  <c r="CO68" i="25"/>
  <c r="CH68" i="25"/>
  <c r="CC68" i="25"/>
  <c r="CB68" i="25"/>
  <c r="BZ68" i="25" s="1"/>
  <c r="AO70" i="26" s="1"/>
  <c r="BW68" i="25"/>
  <c r="BV68" i="25"/>
  <c r="BT68" i="25" s="1"/>
  <c r="BQ68" i="25"/>
  <c r="BP68" i="25"/>
  <c r="BN68" i="25" s="1"/>
  <c r="AI70" i="26" s="1"/>
  <c r="BJ68" i="25"/>
  <c r="BI68" i="25"/>
  <c r="BD68" i="25"/>
  <c r="BC68" i="25"/>
  <c r="AX68" i="25"/>
  <c r="AW68" i="25"/>
  <c r="AR68" i="25"/>
  <c r="AQ68" i="25"/>
  <c r="AL68" i="25"/>
  <c r="AK68" i="25"/>
  <c r="AF68" i="25"/>
  <c r="AE68" i="25"/>
  <c r="Z68" i="25"/>
  <c r="Y68" i="25"/>
  <c r="T68" i="25"/>
  <c r="S68" i="25"/>
  <c r="N68" i="25"/>
  <c r="M68" i="25"/>
  <c r="H68" i="25"/>
  <c r="G68" i="25"/>
  <c r="C68" i="25"/>
  <c r="CO67" i="25"/>
  <c r="CH67" i="25"/>
  <c r="CC67" i="25"/>
  <c r="CB67" i="25"/>
  <c r="BZ67" i="25" s="1"/>
  <c r="AO69" i="26" s="1"/>
  <c r="BW67" i="25"/>
  <c r="BV67" i="25"/>
  <c r="BT67" i="25" s="1"/>
  <c r="AL69" i="26" s="1"/>
  <c r="BQ67" i="25"/>
  <c r="BP67" i="25"/>
  <c r="BN67" i="25" s="1"/>
  <c r="AI69" i="26" s="1"/>
  <c r="BJ67" i="25"/>
  <c r="BI67" i="25"/>
  <c r="BD67" i="25"/>
  <c r="BC67" i="25"/>
  <c r="AX67" i="25"/>
  <c r="AW67" i="25"/>
  <c r="AR67" i="25"/>
  <c r="AQ67" i="25"/>
  <c r="AL67" i="25"/>
  <c r="AK67" i="25"/>
  <c r="AF67" i="25"/>
  <c r="AE67" i="25"/>
  <c r="Z67" i="25"/>
  <c r="Y67" i="25"/>
  <c r="T67" i="25"/>
  <c r="S67" i="25"/>
  <c r="N67" i="25"/>
  <c r="M67" i="25"/>
  <c r="H67" i="25"/>
  <c r="G67" i="25"/>
  <c r="C67" i="25"/>
  <c r="CO66" i="25"/>
  <c r="CI66" i="25"/>
  <c r="CH66" i="25"/>
  <c r="CC66" i="25"/>
  <c r="CB66" i="25"/>
  <c r="BZ66" i="25" s="1"/>
  <c r="AO68" i="26" s="1"/>
  <c r="BW66" i="25"/>
  <c r="BV66" i="25"/>
  <c r="BT66" i="25" s="1"/>
  <c r="AL68" i="26" s="1"/>
  <c r="BQ66" i="25"/>
  <c r="BP66" i="25"/>
  <c r="BN66" i="25" s="1"/>
  <c r="AI68" i="26" s="1"/>
  <c r="BJ66" i="25"/>
  <c r="BI66" i="25"/>
  <c r="BH66" i="25"/>
  <c r="BD66" i="25"/>
  <c r="BC66" i="25"/>
  <c r="BB66" i="25"/>
  <c r="AX66" i="25"/>
  <c r="AW66" i="25"/>
  <c r="AV66" i="25"/>
  <c r="AR66" i="25"/>
  <c r="AQ66" i="25"/>
  <c r="AP66" i="25"/>
  <c r="AL66" i="25"/>
  <c r="AK66" i="25"/>
  <c r="AJ66" i="25"/>
  <c r="AF66" i="25"/>
  <c r="AE66" i="25"/>
  <c r="AD66" i="25"/>
  <c r="Z66" i="25"/>
  <c r="Y66" i="25"/>
  <c r="X66" i="25"/>
  <c r="T66" i="25"/>
  <c r="S66" i="25"/>
  <c r="R66" i="25"/>
  <c r="N66" i="25"/>
  <c r="M66" i="25"/>
  <c r="L66" i="25"/>
  <c r="H66" i="25"/>
  <c r="G66" i="25"/>
  <c r="F66" i="25"/>
  <c r="C66" i="25"/>
  <c r="CO65" i="25"/>
  <c r="CH65" i="25"/>
  <c r="CC65" i="25"/>
  <c r="CB65" i="25"/>
  <c r="BZ65" i="25" s="1"/>
  <c r="BW65" i="25"/>
  <c r="BV65" i="25"/>
  <c r="BT65" i="25" s="1"/>
  <c r="AL67" i="26" s="1"/>
  <c r="BQ65" i="25"/>
  <c r="BP65" i="25"/>
  <c r="BN65" i="25" s="1"/>
  <c r="BJ65" i="25"/>
  <c r="BI65" i="25"/>
  <c r="BD65" i="25"/>
  <c r="BC65" i="25"/>
  <c r="AX65" i="25"/>
  <c r="AW65" i="25"/>
  <c r="AR65" i="25"/>
  <c r="AQ65" i="25"/>
  <c r="AL65" i="25"/>
  <c r="AK65" i="25"/>
  <c r="AF65" i="25"/>
  <c r="AE65" i="25"/>
  <c r="Z65" i="25"/>
  <c r="Y65" i="25"/>
  <c r="T65" i="25"/>
  <c r="S65" i="25"/>
  <c r="N65" i="25"/>
  <c r="M65" i="25"/>
  <c r="H65" i="25"/>
  <c r="G65" i="25"/>
  <c r="C65" i="25"/>
  <c r="CI63" i="25"/>
  <c r="BH63" i="25"/>
  <c r="BB63" i="25"/>
  <c r="AV63" i="25"/>
  <c r="AP63" i="25"/>
  <c r="AJ63" i="25"/>
  <c r="AD63" i="25"/>
  <c r="X63" i="25"/>
  <c r="R63" i="25"/>
  <c r="L63" i="25"/>
  <c r="F63" i="25"/>
  <c r="CO62" i="25"/>
  <c r="CH62" i="25"/>
  <c r="CC62" i="25"/>
  <c r="CB62" i="25"/>
  <c r="BZ62" i="25" s="1"/>
  <c r="BW62" i="25"/>
  <c r="BV62" i="25"/>
  <c r="BT62" i="25" s="1"/>
  <c r="AL64" i="26" s="1"/>
  <c r="BQ62" i="25"/>
  <c r="BP62" i="25"/>
  <c r="BN62" i="25" s="1"/>
  <c r="AI64" i="26" s="1"/>
  <c r="BJ62" i="25"/>
  <c r="BI62" i="25"/>
  <c r="BD62" i="25"/>
  <c r="BC62" i="25"/>
  <c r="AX62" i="25"/>
  <c r="AW62" i="25"/>
  <c r="AR62" i="25"/>
  <c r="AQ62" i="25"/>
  <c r="AL62" i="25"/>
  <c r="AK62" i="25"/>
  <c r="AF62" i="25"/>
  <c r="AE62" i="25"/>
  <c r="Z62" i="25"/>
  <c r="Y62" i="25"/>
  <c r="T62" i="25"/>
  <c r="S62" i="25"/>
  <c r="N62" i="25"/>
  <c r="M62" i="25"/>
  <c r="H62" i="25"/>
  <c r="G62" i="25"/>
  <c r="C62" i="25"/>
  <c r="CO59" i="25"/>
  <c r="CH59" i="25"/>
  <c r="CC59" i="25"/>
  <c r="CB59" i="25"/>
  <c r="BZ59" i="25" s="1"/>
  <c r="AO61" i="26" s="1"/>
  <c r="BW59" i="25"/>
  <c r="BV59" i="25"/>
  <c r="BT59" i="25" s="1"/>
  <c r="AL61" i="26" s="1"/>
  <c r="BQ59" i="25"/>
  <c r="BP59" i="25"/>
  <c r="BN59" i="25" s="1"/>
  <c r="AI61" i="26" s="1"/>
  <c r="BJ59" i="25"/>
  <c r="BI59" i="25"/>
  <c r="BD59" i="25"/>
  <c r="BC59" i="25"/>
  <c r="AX59" i="25"/>
  <c r="AW59" i="25"/>
  <c r="AR59" i="25"/>
  <c r="AQ59" i="25"/>
  <c r="AL59" i="25"/>
  <c r="AK59" i="25"/>
  <c r="AF59" i="25"/>
  <c r="AE59" i="25"/>
  <c r="Z59" i="25"/>
  <c r="Y59" i="25"/>
  <c r="T59" i="25"/>
  <c r="S59" i="25"/>
  <c r="N59" i="25"/>
  <c r="M59" i="25"/>
  <c r="H59" i="25"/>
  <c r="G59" i="25"/>
  <c r="C59" i="25"/>
  <c r="CO58" i="25"/>
  <c r="CH58" i="25"/>
  <c r="CC58" i="25"/>
  <c r="CB58" i="25"/>
  <c r="BZ58" i="25" s="1"/>
  <c r="AO60" i="26" s="1"/>
  <c r="BW58" i="25"/>
  <c r="BV58" i="25"/>
  <c r="BT58" i="25" s="1"/>
  <c r="AL60" i="26" s="1"/>
  <c r="BQ58" i="25"/>
  <c r="BP58" i="25"/>
  <c r="BN58" i="25" s="1"/>
  <c r="AI60" i="26" s="1"/>
  <c r="BJ58" i="25"/>
  <c r="BI58" i="25"/>
  <c r="BD58" i="25"/>
  <c r="BC58" i="25"/>
  <c r="AX58" i="25"/>
  <c r="AW58" i="25"/>
  <c r="AR58" i="25"/>
  <c r="AQ58" i="25"/>
  <c r="AL58" i="25"/>
  <c r="AK58" i="25"/>
  <c r="AF58" i="25"/>
  <c r="AE58" i="25"/>
  <c r="Z58" i="25"/>
  <c r="Y58" i="25"/>
  <c r="T58" i="25"/>
  <c r="S58" i="25"/>
  <c r="N58" i="25"/>
  <c r="M58" i="25"/>
  <c r="H58" i="25"/>
  <c r="G58" i="25"/>
  <c r="C58" i="25"/>
  <c r="CO57" i="25"/>
  <c r="CI57" i="25"/>
  <c r="CH57" i="25"/>
  <c r="CC57" i="25"/>
  <c r="CB57" i="25"/>
  <c r="BZ57" i="25" s="1"/>
  <c r="BW57" i="25"/>
  <c r="BV57" i="25"/>
  <c r="BT57" i="25" s="1"/>
  <c r="BQ57" i="25"/>
  <c r="BP57" i="25"/>
  <c r="BN57" i="25" s="1"/>
  <c r="AI59" i="26" s="1"/>
  <c r="BJ57" i="25"/>
  <c r="BI57" i="25"/>
  <c r="BH57" i="25"/>
  <c r="BD57" i="25"/>
  <c r="BC57" i="25"/>
  <c r="BB57" i="25"/>
  <c r="AX57" i="25"/>
  <c r="AW57" i="25"/>
  <c r="AV57" i="25"/>
  <c r="AR57" i="25"/>
  <c r="AQ57" i="25"/>
  <c r="AP57" i="25"/>
  <c r="AL57" i="25"/>
  <c r="AK57" i="25"/>
  <c r="AJ57" i="25"/>
  <c r="AF57" i="25"/>
  <c r="AE57" i="25"/>
  <c r="AD57" i="25"/>
  <c r="Z57" i="25"/>
  <c r="Y57" i="25"/>
  <c r="X57" i="25"/>
  <c r="T57" i="25"/>
  <c r="S57" i="25"/>
  <c r="R57" i="25"/>
  <c r="N57" i="25"/>
  <c r="M57" i="25"/>
  <c r="L57" i="25"/>
  <c r="H57" i="25"/>
  <c r="G57" i="25"/>
  <c r="F57" i="25"/>
  <c r="C57" i="25"/>
  <c r="CO56" i="25"/>
  <c r="CH56" i="25"/>
  <c r="CC56" i="25"/>
  <c r="CB56" i="25"/>
  <c r="BZ56" i="25" s="1"/>
  <c r="AO58" i="26" s="1"/>
  <c r="BW56" i="25"/>
  <c r="BV56" i="25"/>
  <c r="BT56" i="25" s="1"/>
  <c r="AL58" i="26" s="1"/>
  <c r="BQ56" i="25"/>
  <c r="BP56" i="25"/>
  <c r="BN56" i="25" s="1"/>
  <c r="AI58" i="26" s="1"/>
  <c r="BJ56" i="25"/>
  <c r="BI56" i="25"/>
  <c r="BD56" i="25"/>
  <c r="BC56" i="25"/>
  <c r="AX56" i="25"/>
  <c r="AW56" i="25"/>
  <c r="AR56" i="25"/>
  <c r="AQ56" i="25"/>
  <c r="AL56" i="25"/>
  <c r="AK56" i="25"/>
  <c r="AF56" i="25"/>
  <c r="AE56" i="25"/>
  <c r="Z56" i="25"/>
  <c r="Y56" i="25"/>
  <c r="T56" i="25"/>
  <c r="S56" i="25"/>
  <c r="N56" i="25"/>
  <c r="M56" i="25"/>
  <c r="H56" i="25"/>
  <c r="G56" i="25"/>
  <c r="C56" i="25"/>
  <c r="CO55" i="25"/>
  <c r="CI55" i="25"/>
  <c r="CH55" i="25"/>
  <c r="CC55" i="25"/>
  <c r="CB55" i="25"/>
  <c r="BZ55" i="25" s="1"/>
  <c r="AO57" i="26" s="1"/>
  <c r="BW55" i="25"/>
  <c r="BV55" i="25"/>
  <c r="BT55" i="25" s="1"/>
  <c r="AL57" i="26" s="1"/>
  <c r="BQ55" i="25"/>
  <c r="BP55" i="25"/>
  <c r="BN55" i="25" s="1"/>
  <c r="AI57" i="26" s="1"/>
  <c r="BJ55" i="25"/>
  <c r="BI55" i="25"/>
  <c r="BH55" i="25"/>
  <c r="BD55" i="25"/>
  <c r="BC55" i="25"/>
  <c r="BB55" i="25"/>
  <c r="AX55" i="25"/>
  <c r="AW55" i="25"/>
  <c r="AV55" i="25"/>
  <c r="AR55" i="25"/>
  <c r="AQ55" i="25"/>
  <c r="AP55" i="25"/>
  <c r="AL55" i="25"/>
  <c r="AK55" i="25"/>
  <c r="AJ55" i="25"/>
  <c r="AF55" i="25"/>
  <c r="AE55" i="25"/>
  <c r="AD55" i="25"/>
  <c r="Z55" i="25"/>
  <c r="Y55" i="25"/>
  <c r="X55" i="25"/>
  <c r="T55" i="25"/>
  <c r="S55" i="25"/>
  <c r="R55" i="25"/>
  <c r="N55" i="25"/>
  <c r="M55" i="25"/>
  <c r="L55" i="25"/>
  <c r="H55" i="25"/>
  <c r="G55" i="25"/>
  <c r="F55" i="25"/>
  <c r="C55" i="25"/>
  <c r="CO54" i="25"/>
  <c r="CH54" i="25"/>
  <c r="CC54" i="25"/>
  <c r="CB54" i="25"/>
  <c r="BZ54" i="25" s="1"/>
  <c r="AO56" i="26" s="1"/>
  <c r="BW54" i="25"/>
  <c r="BV54" i="25"/>
  <c r="BT54" i="25" s="1"/>
  <c r="AL56" i="26" s="1"/>
  <c r="BQ54" i="25"/>
  <c r="BP54" i="25"/>
  <c r="BN54" i="25" s="1"/>
  <c r="AI56" i="26" s="1"/>
  <c r="BJ54" i="25"/>
  <c r="BI54" i="25"/>
  <c r="BD54" i="25"/>
  <c r="BC54" i="25"/>
  <c r="AX54" i="25"/>
  <c r="AW54" i="25"/>
  <c r="AR54" i="25"/>
  <c r="AQ54" i="25"/>
  <c r="AL54" i="25"/>
  <c r="AK54" i="25"/>
  <c r="AF54" i="25"/>
  <c r="AE54" i="25"/>
  <c r="Z54" i="25"/>
  <c r="Y54" i="25"/>
  <c r="T54" i="25"/>
  <c r="S54" i="25"/>
  <c r="N54" i="25"/>
  <c r="M54" i="25"/>
  <c r="H54" i="25"/>
  <c r="G54" i="25"/>
  <c r="C54" i="25"/>
  <c r="CO53" i="25"/>
  <c r="CI53" i="25"/>
  <c r="CH53" i="25"/>
  <c r="CC53" i="25"/>
  <c r="CB53" i="25"/>
  <c r="BZ53" i="25" s="1"/>
  <c r="BW53" i="25"/>
  <c r="BV53" i="25"/>
  <c r="BT53" i="25" s="1"/>
  <c r="BQ53" i="25"/>
  <c r="BP53" i="25"/>
  <c r="BN53" i="25" s="1"/>
  <c r="AI55" i="26" s="1"/>
  <c r="BJ53" i="25"/>
  <c r="BI53" i="25"/>
  <c r="BH53" i="25"/>
  <c r="BD53" i="25"/>
  <c r="BC53" i="25"/>
  <c r="BB53" i="25"/>
  <c r="AX53" i="25"/>
  <c r="AW53" i="25"/>
  <c r="AV53" i="25"/>
  <c r="AR53" i="25"/>
  <c r="AQ53" i="25"/>
  <c r="AP53" i="25"/>
  <c r="AL53" i="25"/>
  <c r="AK53" i="25"/>
  <c r="AJ53" i="25"/>
  <c r="AF53" i="25"/>
  <c r="AE53" i="25"/>
  <c r="AD53" i="25"/>
  <c r="Z53" i="25"/>
  <c r="Y53" i="25"/>
  <c r="X53" i="25"/>
  <c r="T53" i="25"/>
  <c r="S53" i="25"/>
  <c r="R53" i="25"/>
  <c r="N53" i="25"/>
  <c r="M53" i="25"/>
  <c r="L53" i="25"/>
  <c r="H53" i="25"/>
  <c r="G53" i="25"/>
  <c r="F53" i="25"/>
  <c r="C53" i="25"/>
  <c r="CO52" i="25"/>
  <c r="CH52" i="25"/>
  <c r="CC52" i="25"/>
  <c r="CB52" i="25"/>
  <c r="BZ52" i="25" s="1"/>
  <c r="AO54" i="26" s="1"/>
  <c r="BW52" i="25"/>
  <c r="BV52" i="25"/>
  <c r="BT52" i="25" s="1"/>
  <c r="AL54" i="26" s="1"/>
  <c r="BQ52" i="25"/>
  <c r="BP52" i="25"/>
  <c r="BN52" i="25" s="1"/>
  <c r="AI54" i="26" s="1"/>
  <c r="BJ52" i="25"/>
  <c r="BI52" i="25"/>
  <c r="BD52" i="25"/>
  <c r="BC52" i="25"/>
  <c r="AX52" i="25"/>
  <c r="AW52" i="25"/>
  <c r="AR52" i="25"/>
  <c r="AQ52" i="25"/>
  <c r="AL52" i="25"/>
  <c r="AK52" i="25"/>
  <c r="AF52" i="25"/>
  <c r="AE52" i="25"/>
  <c r="Z52" i="25"/>
  <c r="Y52" i="25"/>
  <c r="T52" i="25"/>
  <c r="S52" i="25"/>
  <c r="N52" i="25"/>
  <c r="M52" i="25"/>
  <c r="H52" i="25"/>
  <c r="G52" i="25"/>
  <c r="C52" i="25"/>
  <c r="CO51" i="25"/>
  <c r="CI51" i="25"/>
  <c r="CH51" i="25"/>
  <c r="CC51" i="25"/>
  <c r="CB51" i="25"/>
  <c r="BZ51" i="25" s="1"/>
  <c r="BW51" i="25"/>
  <c r="BV51" i="25"/>
  <c r="BT51" i="25" s="1"/>
  <c r="AL53" i="26" s="1"/>
  <c r="BQ51" i="25"/>
  <c r="BP51" i="25"/>
  <c r="BN51" i="25" s="1"/>
  <c r="BJ51" i="25"/>
  <c r="BI51" i="25"/>
  <c r="BH51" i="25"/>
  <c r="BD51" i="25"/>
  <c r="BC51" i="25"/>
  <c r="BB51" i="25"/>
  <c r="AX51" i="25"/>
  <c r="AW51" i="25"/>
  <c r="AV51" i="25"/>
  <c r="AR51" i="25"/>
  <c r="AQ51" i="25"/>
  <c r="AP51" i="25"/>
  <c r="AL51" i="25"/>
  <c r="AK51" i="25"/>
  <c r="AJ51" i="25"/>
  <c r="AF51" i="25"/>
  <c r="AE51" i="25"/>
  <c r="AD51" i="25"/>
  <c r="Z51" i="25"/>
  <c r="Y51" i="25"/>
  <c r="X51" i="25"/>
  <c r="T51" i="25"/>
  <c r="S51" i="25"/>
  <c r="R51" i="25"/>
  <c r="N51" i="25"/>
  <c r="M51" i="25"/>
  <c r="L51" i="25"/>
  <c r="H51" i="25"/>
  <c r="G51" i="25"/>
  <c r="F51" i="25"/>
  <c r="C51" i="25"/>
  <c r="CO50" i="25"/>
  <c r="CH50" i="25"/>
  <c r="CC50" i="25"/>
  <c r="CB50" i="25"/>
  <c r="BZ50" i="25" s="1"/>
  <c r="AO52" i="26" s="1"/>
  <c r="BW50" i="25"/>
  <c r="BV50" i="25"/>
  <c r="BT50" i="25" s="1"/>
  <c r="AL52" i="26" s="1"/>
  <c r="BQ50" i="25"/>
  <c r="BP50" i="25"/>
  <c r="BN50" i="25" s="1"/>
  <c r="AI52" i="26" s="1"/>
  <c r="BJ50" i="25"/>
  <c r="BI50" i="25"/>
  <c r="BD50" i="25"/>
  <c r="BC50" i="25"/>
  <c r="AX50" i="25"/>
  <c r="AW50" i="25"/>
  <c r="AR50" i="25"/>
  <c r="AQ50" i="25"/>
  <c r="AL50" i="25"/>
  <c r="AK50" i="25"/>
  <c r="AF50" i="25"/>
  <c r="AE50" i="25"/>
  <c r="Z50" i="25"/>
  <c r="Y50" i="25"/>
  <c r="T50" i="25"/>
  <c r="S50" i="25"/>
  <c r="N50" i="25"/>
  <c r="M50" i="25"/>
  <c r="H50" i="25"/>
  <c r="G50" i="25"/>
  <c r="C50" i="25"/>
  <c r="CO49" i="25"/>
  <c r="CH49" i="25"/>
  <c r="CC49" i="25"/>
  <c r="CB49" i="25"/>
  <c r="BZ49" i="25" s="1"/>
  <c r="AO51" i="26" s="1"/>
  <c r="BW49" i="25"/>
  <c r="BV49" i="25"/>
  <c r="BT49" i="25" s="1"/>
  <c r="AL51" i="26" s="1"/>
  <c r="BQ49" i="25"/>
  <c r="BP49" i="25"/>
  <c r="BN49" i="25" s="1"/>
  <c r="BJ49" i="25"/>
  <c r="BI49" i="25"/>
  <c r="BD49" i="25"/>
  <c r="BC49" i="25"/>
  <c r="AX49" i="25"/>
  <c r="AW49" i="25"/>
  <c r="AR49" i="25"/>
  <c r="AQ49" i="25"/>
  <c r="AL49" i="25"/>
  <c r="AK49" i="25"/>
  <c r="AF49" i="25"/>
  <c r="AE49" i="25"/>
  <c r="Z49" i="25"/>
  <c r="Y49" i="25"/>
  <c r="T49" i="25"/>
  <c r="S49" i="25"/>
  <c r="N49" i="25"/>
  <c r="M49" i="25"/>
  <c r="H49" i="25"/>
  <c r="G49" i="25"/>
  <c r="C49" i="25"/>
  <c r="CI48" i="25"/>
  <c r="BH48" i="25"/>
  <c r="BB48" i="25"/>
  <c r="AV48" i="25"/>
  <c r="AP48" i="25"/>
  <c r="AJ48" i="25"/>
  <c r="AD48" i="25"/>
  <c r="X48" i="25"/>
  <c r="R48" i="25"/>
  <c r="L48" i="25"/>
  <c r="F48" i="25"/>
  <c r="BX47" i="25"/>
  <c r="CD47" i="25" s="1"/>
  <c r="CO46" i="25"/>
  <c r="CI46" i="25"/>
  <c r="CH46" i="25"/>
  <c r="CC46" i="25"/>
  <c r="CB46" i="25"/>
  <c r="BZ46" i="25" s="1"/>
  <c r="BW46" i="25"/>
  <c r="BV46" i="25"/>
  <c r="BT46" i="25" s="1"/>
  <c r="BQ46" i="25"/>
  <c r="BP46" i="25"/>
  <c r="BN46" i="25" s="1"/>
  <c r="AI48" i="26" s="1"/>
  <c r="BJ46" i="25"/>
  <c r="BI46" i="25"/>
  <c r="BH46" i="25"/>
  <c r="BD46" i="25"/>
  <c r="BC46" i="25"/>
  <c r="BB46" i="25"/>
  <c r="AX46" i="25"/>
  <c r="AW46" i="25"/>
  <c r="AV46" i="25"/>
  <c r="AR46" i="25"/>
  <c r="AQ46" i="25"/>
  <c r="AP46" i="25"/>
  <c r="AL46" i="25"/>
  <c r="AK46" i="25"/>
  <c r="AJ46" i="25"/>
  <c r="AF46" i="25"/>
  <c r="AE46" i="25"/>
  <c r="AD46" i="25"/>
  <c r="Z46" i="25"/>
  <c r="Y46" i="25"/>
  <c r="X46" i="25"/>
  <c r="T46" i="25"/>
  <c r="S46" i="25"/>
  <c r="R46" i="25"/>
  <c r="N46" i="25"/>
  <c r="M46" i="25"/>
  <c r="L46" i="25"/>
  <c r="H46" i="25"/>
  <c r="G46" i="25"/>
  <c r="F46" i="25"/>
  <c r="C46" i="25"/>
  <c r="CO45" i="25"/>
  <c r="CH45" i="25"/>
  <c r="CC45" i="25"/>
  <c r="CB45" i="25"/>
  <c r="BZ45" i="25" s="1"/>
  <c r="AO47" i="26" s="1"/>
  <c r="BW45" i="25"/>
  <c r="BV45" i="25"/>
  <c r="BT45" i="25" s="1"/>
  <c r="AL47" i="26" s="1"/>
  <c r="BQ45" i="25"/>
  <c r="BP45" i="25"/>
  <c r="BN45" i="25" s="1"/>
  <c r="AI47" i="26" s="1"/>
  <c r="BJ45" i="25"/>
  <c r="BI45" i="25"/>
  <c r="BD45" i="25"/>
  <c r="BC45" i="25"/>
  <c r="AX45" i="25"/>
  <c r="AW45" i="25"/>
  <c r="AR45" i="25"/>
  <c r="AQ45" i="25"/>
  <c r="AL45" i="25"/>
  <c r="AK45" i="25"/>
  <c r="AF45" i="25"/>
  <c r="AE45" i="25"/>
  <c r="Z45" i="25"/>
  <c r="Y45" i="25"/>
  <c r="T45" i="25"/>
  <c r="S45" i="25"/>
  <c r="N45" i="25"/>
  <c r="M45" i="25"/>
  <c r="H45" i="25"/>
  <c r="G45" i="25"/>
  <c r="C45" i="25"/>
  <c r="CO44" i="25"/>
  <c r="CI44" i="25"/>
  <c r="CH44" i="25"/>
  <c r="CC44" i="25"/>
  <c r="CB44" i="25"/>
  <c r="BZ44" i="25" s="1"/>
  <c r="BW44" i="25"/>
  <c r="BV44" i="25"/>
  <c r="BT44" i="25" s="1"/>
  <c r="BQ44" i="25"/>
  <c r="BP44" i="25"/>
  <c r="BN44" i="25" s="1"/>
  <c r="AI46" i="26" s="1"/>
  <c r="BJ44" i="25"/>
  <c r="BI44" i="25"/>
  <c r="BH44" i="25"/>
  <c r="BD44" i="25"/>
  <c r="BC44" i="25"/>
  <c r="BB44" i="25"/>
  <c r="AX44" i="25"/>
  <c r="AW44" i="25"/>
  <c r="AV44" i="25"/>
  <c r="AR44" i="25"/>
  <c r="AQ44" i="25"/>
  <c r="AP44" i="25"/>
  <c r="AL44" i="25"/>
  <c r="AK44" i="25"/>
  <c r="AJ44" i="25"/>
  <c r="AF44" i="25"/>
  <c r="AE44" i="25"/>
  <c r="AD44" i="25"/>
  <c r="Z44" i="25"/>
  <c r="Y44" i="25"/>
  <c r="X44" i="25"/>
  <c r="T44" i="25"/>
  <c r="S44" i="25"/>
  <c r="R44" i="25"/>
  <c r="N44" i="25"/>
  <c r="M44" i="25"/>
  <c r="L44" i="25"/>
  <c r="H44" i="25"/>
  <c r="G44" i="25"/>
  <c r="F44" i="25"/>
  <c r="C44" i="25"/>
  <c r="CO43" i="25"/>
  <c r="CH43" i="25"/>
  <c r="CC43" i="25"/>
  <c r="CB43" i="25"/>
  <c r="BZ43" i="25" s="1"/>
  <c r="AO45" i="26" s="1"/>
  <c r="BW43" i="25"/>
  <c r="BV43" i="25"/>
  <c r="BT43" i="25" s="1"/>
  <c r="AL45" i="26" s="1"/>
  <c r="BQ43" i="25"/>
  <c r="BP43" i="25"/>
  <c r="BN43" i="25" s="1"/>
  <c r="AI45" i="26" s="1"/>
  <c r="BJ43" i="25"/>
  <c r="BI43" i="25"/>
  <c r="BD43" i="25"/>
  <c r="BC43" i="25"/>
  <c r="AX43" i="25"/>
  <c r="AW43" i="25"/>
  <c r="AR43" i="25"/>
  <c r="AQ43" i="25"/>
  <c r="AL43" i="25"/>
  <c r="AK43" i="25"/>
  <c r="AF43" i="25"/>
  <c r="AE43" i="25"/>
  <c r="Z43" i="25"/>
  <c r="Y43" i="25"/>
  <c r="T43" i="25"/>
  <c r="S43" i="25"/>
  <c r="N43" i="25"/>
  <c r="M43" i="25"/>
  <c r="H43" i="25"/>
  <c r="G43" i="25"/>
  <c r="C43" i="25"/>
  <c r="CI41" i="25"/>
  <c r="BH41" i="25"/>
  <c r="BB41" i="25"/>
  <c r="AV41" i="25"/>
  <c r="AP41" i="25"/>
  <c r="AJ41" i="25"/>
  <c r="AD41" i="25"/>
  <c r="X41" i="25"/>
  <c r="R41" i="25"/>
  <c r="L41" i="25"/>
  <c r="F41" i="25"/>
  <c r="CO40" i="25"/>
  <c r="CH40" i="25"/>
  <c r="CC40" i="25"/>
  <c r="CB40" i="25"/>
  <c r="BZ40" i="25" s="1"/>
  <c r="AO42" i="26" s="1"/>
  <c r="BW40" i="25"/>
  <c r="BV40" i="25"/>
  <c r="BT40" i="25" s="1"/>
  <c r="AL42" i="26" s="1"/>
  <c r="BQ40" i="25"/>
  <c r="BP40" i="25"/>
  <c r="BN40" i="25" s="1"/>
  <c r="AI42" i="26" s="1"/>
  <c r="BJ40" i="25"/>
  <c r="BI40" i="25"/>
  <c r="BD40" i="25"/>
  <c r="BC40" i="25"/>
  <c r="AX40" i="25"/>
  <c r="AW40" i="25"/>
  <c r="AR40" i="25"/>
  <c r="AQ40" i="25"/>
  <c r="AL40" i="25"/>
  <c r="AK40" i="25"/>
  <c r="AF40" i="25"/>
  <c r="AE40" i="25"/>
  <c r="Z40" i="25"/>
  <c r="Y40" i="25"/>
  <c r="T40" i="25"/>
  <c r="S40" i="25"/>
  <c r="N40" i="25"/>
  <c r="M40" i="25"/>
  <c r="H40" i="25"/>
  <c r="G40" i="25"/>
  <c r="C40" i="25"/>
  <c r="CO39" i="25"/>
  <c r="CI39" i="25"/>
  <c r="CH39" i="25"/>
  <c r="CC39" i="25"/>
  <c r="CB39" i="25"/>
  <c r="BZ39" i="25" s="1"/>
  <c r="AO41" i="26" s="1"/>
  <c r="BW39" i="25"/>
  <c r="BV39" i="25"/>
  <c r="BT39" i="25" s="1"/>
  <c r="BQ39" i="25"/>
  <c r="BP39" i="25"/>
  <c r="BN39" i="25" s="1"/>
  <c r="AI41" i="26" s="1"/>
  <c r="BJ39" i="25"/>
  <c r="BI39" i="25"/>
  <c r="BH39" i="25"/>
  <c r="BD39" i="25"/>
  <c r="BC39" i="25"/>
  <c r="BB39" i="25"/>
  <c r="AX39" i="25"/>
  <c r="AW39" i="25"/>
  <c r="AV39" i="25"/>
  <c r="AR39" i="25"/>
  <c r="AQ39" i="25"/>
  <c r="AP39" i="25"/>
  <c r="AL39" i="25"/>
  <c r="AK39" i="25"/>
  <c r="AJ39" i="25"/>
  <c r="AF39" i="25"/>
  <c r="AE39" i="25"/>
  <c r="AD39" i="25"/>
  <c r="Z39" i="25"/>
  <c r="Y39" i="25"/>
  <c r="X39" i="25"/>
  <c r="T39" i="25"/>
  <c r="S39" i="25"/>
  <c r="R39" i="25"/>
  <c r="N39" i="25"/>
  <c r="M39" i="25"/>
  <c r="L39" i="25"/>
  <c r="H39" i="25"/>
  <c r="G39" i="25"/>
  <c r="F39" i="25"/>
  <c r="C39" i="25"/>
  <c r="CO38" i="25"/>
  <c r="CH38" i="25"/>
  <c r="CC38" i="25"/>
  <c r="CB38" i="25"/>
  <c r="BZ38" i="25" s="1"/>
  <c r="AO40" i="26" s="1"/>
  <c r="BW38" i="25"/>
  <c r="BV38" i="25"/>
  <c r="BT38" i="25" s="1"/>
  <c r="BQ38" i="25"/>
  <c r="BP38" i="25"/>
  <c r="BN38" i="25" s="1"/>
  <c r="AI40" i="26" s="1"/>
  <c r="BJ38" i="25"/>
  <c r="BI38" i="25"/>
  <c r="BD38" i="25"/>
  <c r="BC38" i="25"/>
  <c r="AX38" i="25"/>
  <c r="AW38" i="25"/>
  <c r="AR38" i="25"/>
  <c r="AQ38" i="25"/>
  <c r="AL38" i="25"/>
  <c r="AK38" i="25"/>
  <c r="AF38" i="25"/>
  <c r="AE38" i="25"/>
  <c r="Z38" i="25"/>
  <c r="Y38" i="25"/>
  <c r="T38" i="25"/>
  <c r="S38" i="25"/>
  <c r="N38" i="25"/>
  <c r="M38" i="25"/>
  <c r="H38" i="25"/>
  <c r="G38" i="25"/>
  <c r="C38" i="25"/>
  <c r="CI35" i="25"/>
  <c r="BH35" i="25"/>
  <c r="BB35" i="25"/>
  <c r="AV35" i="25"/>
  <c r="AP35" i="25"/>
  <c r="AJ35" i="25"/>
  <c r="AD35" i="25"/>
  <c r="X35" i="25"/>
  <c r="R35" i="25"/>
  <c r="L35" i="25"/>
  <c r="F35" i="25"/>
  <c r="CO34" i="25"/>
  <c r="CH34" i="25"/>
  <c r="CC34" i="25"/>
  <c r="CB34" i="25"/>
  <c r="BZ34" i="25" s="1"/>
  <c r="BW34" i="25"/>
  <c r="BV34" i="25"/>
  <c r="BT34" i="25" s="1"/>
  <c r="BQ34" i="25"/>
  <c r="BP34" i="25"/>
  <c r="BN34" i="25" s="1"/>
  <c r="BJ34" i="25"/>
  <c r="BI34" i="25"/>
  <c r="BD34" i="25"/>
  <c r="BC34" i="25"/>
  <c r="AX34" i="25"/>
  <c r="AW34" i="25"/>
  <c r="AR34" i="25"/>
  <c r="AQ34" i="25"/>
  <c r="AL34" i="25"/>
  <c r="AK34" i="25"/>
  <c r="AF34" i="25"/>
  <c r="AE34" i="25"/>
  <c r="Z34" i="25"/>
  <c r="Y34" i="25"/>
  <c r="T34" i="25"/>
  <c r="S34" i="25"/>
  <c r="N34" i="25"/>
  <c r="M34" i="25"/>
  <c r="H34" i="25"/>
  <c r="G34" i="25"/>
  <c r="C34" i="25"/>
  <c r="CO33" i="25"/>
  <c r="CI33" i="25"/>
  <c r="CH33" i="25"/>
  <c r="CC33" i="25"/>
  <c r="CB33" i="25"/>
  <c r="BZ33" i="25" s="1"/>
  <c r="AO35" i="26" s="1"/>
  <c r="BW33" i="25"/>
  <c r="BV33" i="25"/>
  <c r="BT33" i="25" s="1"/>
  <c r="AL35" i="26" s="1"/>
  <c r="BQ33" i="25"/>
  <c r="BP33" i="25"/>
  <c r="BN33" i="25" s="1"/>
  <c r="BJ33" i="25"/>
  <c r="BI33" i="25"/>
  <c r="BH33" i="25"/>
  <c r="BD33" i="25"/>
  <c r="BC33" i="25"/>
  <c r="BB33" i="25"/>
  <c r="AX33" i="25"/>
  <c r="AW33" i="25"/>
  <c r="AV33" i="25"/>
  <c r="AR33" i="25"/>
  <c r="AQ33" i="25"/>
  <c r="AP33" i="25"/>
  <c r="AL33" i="25"/>
  <c r="AK33" i="25"/>
  <c r="AJ33" i="25"/>
  <c r="AF33" i="25"/>
  <c r="AE33" i="25"/>
  <c r="AD33" i="25"/>
  <c r="Z33" i="25"/>
  <c r="Y33" i="25"/>
  <c r="X33" i="25"/>
  <c r="T33" i="25"/>
  <c r="S33" i="25"/>
  <c r="R33" i="25"/>
  <c r="N33" i="25"/>
  <c r="M33" i="25"/>
  <c r="L33" i="25"/>
  <c r="H33" i="25"/>
  <c r="G33" i="25"/>
  <c r="F33" i="25"/>
  <c r="C33" i="25"/>
  <c r="CO29" i="25"/>
  <c r="CH29" i="25"/>
  <c r="CC29" i="25"/>
  <c r="CB29" i="25"/>
  <c r="BZ29" i="25" s="1"/>
  <c r="AO31" i="26" s="1"/>
  <c r="BW29" i="25"/>
  <c r="BV29" i="25"/>
  <c r="BT29" i="25" s="1"/>
  <c r="AL31" i="26" s="1"/>
  <c r="BQ29" i="25"/>
  <c r="BP29" i="25"/>
  <c r="BN29" i="25" s="1"/>
  <c r="AI31" i="26" s="1"/>
  <c r="BJ29" i="25"/>
  <c r="BI29" i="25"/>
  <c r="BD29" i="25"/>
  <c r="BC29" i="25"/>
  <c r="AX29" i="25"/>
  <c r="AW29" i="25"/>
  <c r="AR29" i="25"/>
  <c r="AQ29" i="25"/>
  <c r="AL29" i="25"/>
  <c r="AK29" i="25"/>
  <c r="AF29" i="25"/>
  <c r="AE29" i="25"/>
  <c r="Z29" i="25"/>
  <c r="Y29" i="25"/>
  <c r="T29" i="25"/>
  <c r="S29" i="25"/>
  <c r="N29" i="25"/>
  <c r="M29" i="25"/>
  <c r="H29" i="25"/>
  <c r="G29" i="25"/>
  <c r="C29" i="25"/>
  <c r="CO28" i="25"/>
  <c r="CH28" i="25"/>
  <c r="CC28" i="25"/>
  <c r="CB28" i="25"/>
  <c r="BZ28" i="25" s="1"/>
  <c r="AO30" i="26" s="1"/>
  <c r="BW28" i="25"/>
  <c r="BV28" i="25"/>
  <c r="BT28" i="25" s="1"/>
  <c r="AL30" i="26" s="1"/>
  <c r="BQ28" i="25"/>
  <c r="BP28" i="25"/>
  <c r="BN28" i="25" s="1"/>
  <c r="AI30" i="26" s="1"/>
  <c r="BJ28" i="25"/>
  <c r="BI28" i="25"/>
  <c r="BD28" i="25"/>
  <c r="BC28" i="25"/>
  <c r="AX28" i="25"/>
  <c r="AW28" i="25"/>
  <c r="AR28" i="25"/>
  <c r="AQ28" i="25"/>
  <c r="AL28" i="25"/>
  <c r="AK28" i="25"/>
  <c r="AF28" i="25"/>
  <c r="AE28" i="25"/>
  <c r="Z28" i="25"/>
  <c r="Y28" i="25"/>
  <c r="T28" i="25"/>
  <c r="S28" i="25"/>
  <c r="N28" i="25"/>
  <c r="M28" i="25"/>
  <c r="H28" i="25"/>
  <c r="G28" i="25"/>
  <c r="C28" i="25"/>
  <c r="CO27" i="25"/>
  <c r="CH27" i="25"/>
  <c r="CC27" i="25"/>
  <c r="CB27" i="25"/>
  <c r="BZ27" i="25" s="1"/>
  <c r="AO29" i="26" s="1"/>
  <c r="BW27" i="25"/>
  <c r="BV27" i="25"/>
  <c r="BT27" i="25" s="1"/>
  <c r="AL29" i="26" s="1"/>
  <c r="BQ27" i="25"/>
  <c r="BP27" i="25"/>
  <c r="BN27" i="25" s="1"/>
  <c r="AI29" i="26" s="1"/>
  <c r="BJ27" i="25"/>
  <c r="BI27" i="25"/>
  <c r="BD27" i="25"/>
  <c r="BC27" i="25"/>
  <c r="AX27" i="25"/>
  <c r="AW27" i="25"/>
  <c r="AR27" i="25"/>
  <c r="AQ27" i="25"/>
  <c r="AL27" i="25"/>
  <c r="AK27" i="25"/>
  <c r="AF27" i="25"/>
  <c r="AE27" i="25"/>
  <c r="Z27" i="25"/>
  <c r="Y27" i="25"/>
  <c r="T27" i="25"/>
  <c r="S27" i="25"/>
  <c r="N27" i="25"/>
  <c r="M27" i="25"/>
  <c r="H27" i="25"/>
  <c r="G27" i="25"/>
  <c r="C27" i="25"/>
  <c r="CO26" i="25"/>
  <c r="CH26" i="25"/>
  <c r="CC26" i="25"/>
  <c r="CB26" i="25"/>
  <c r="BZ26" i="25" s="1"/>
  <c r="AO28" i="26" s="1"/>
  <c r="BW26" i="25"/>
  <c r="BV26" i="25"/>
  <c r="BT26" i="25" s="1"/>
  <c r="AL28" i="26" s="1"/>
  <c r="BQ26" i="25"/>
  <c r="BP26" i="25"/>
  <c r="BN26" i="25" s="1"/>
  <c r="AI28" i="26" s="1"/>
  <c r="BJ26" i="25"/>
  <c r="BI26" i="25"/>
  <c r="BD26" i="25"/>
  <c r="BC26" i="25"/>
  <c r="AX26" i="25"/>
  <c r="AW26" i="25"/>
  <c r="AR26" i="25"/>
  <c r="AQ26" i="25"/>
  <c r="AL26" i="25"/>
  <c r="AK26" i="25"/>
  <c r="AF26" i="25"/>
  <c r="AE26" i="25"/>
  <c r="Z26" i="25"/>
  <c r="Y26" i="25"/>
  <c r="T26" i="25"/>
  <c r="S26" i="25"/>
  <c r="N26" i="25"/>
  <c r="M26" i="25"/>
  <c r="H26" i="25"/>
  <c r="G26" i="25"/>
  <c r="C26" i="25"/>
  <c r="CO25" i="25"/>
  <c r="CH25" i="25"/>
  <c r="CC25" i="25"/>
  <c r="CB25" i="25"/>
  <c r="BZ25" i="25" s="1"/>
  <c r="AO27" i="26" s="1"/>
  <c r="BW25" i="25"/>
  <c r="BV25" i="25"/>
  <c r="BT25" i="25" s="1"/>
  <c r="AL27" i="26" s="1"/>
  <c r="BQ25" i="25"/>
  <c r="BP25" i="25"/>
  <c r="BN25" i="25" s="1"/>
  <c r="AI27" i="26" s="1"/>
  <c r="BJ25" i="25"/>
  <c r="BI25" i="25"/>
  <c r="BD25" i="25"/>
  <c r="BC25" i="25"/>
  <c r="AX25" i="25"/>
  <c r="AW25" i="25"/>
  <c r="AR25" i="25"/>
  <c r="AQ25" i="25"/>
  <c r="AL25" i="25"/>
  <c r="AK25" i="25"/>
  <c r="AF25" i="25"/>
  <c r="AE25" i="25"/>
  <c r="Z25" i="25"/>
  <c r="Y25" i="25"/>
  <c r="T25" i="25"/>
  <c r="S25" i="25"/>
  <c r="N25" i="25"/>
  <c r="M25" i="25"/>
  <c r="H25" i="25"/>
  <c r="G25" i="25"/>
  <c r="C25" i="25"/>
  <c r="CO24" i="25"/>
  <c r="CI24" i="25"/>
  <c r="CH24" i="25"/>
  <c r="CC24" i="25"/>
  <c r="CB24" i="25"/>
  <c r="BZ24" i="25" s="1"/>
  <c r="AO26" i="26" s="1"/>
  <c r="BW24" i="25"/>
  <c r="BV24" i="25"/>
  <c r="BT24" i="25" s="1"/>
  <c r="AL26" i="26" s="1"/>
  <c r="BQ24" i="25"/>
  <c r="BP24" i="25"/>
  <c r="BN24" i="25" s="1"/>
  <c r="AI26" i="26" s="1"/>
  <c r="BJ24" i="25"/>
  <c r="BI24" i="25"/>
  <c r="BH24" i="25"/>
  <c r="BD24" i="25"/>
  <c r="BC24" i="25"/>
  <c r="BB24" i="25"/>
  <c r="AX24" i="25"/>
  <c r="AW24" i="25"/>
  <c r="AV24" i="25"/>
  <c r="AR24" i="25"/>
  <c r="AQ24" i="25"/>
  <c r="AP24" i="25"/>
  <c r="AL24" i="25"/>
  <c r="AK24" i="25"/>
  <c r="AJ24" i="25"/>
  <c r="AF24" i="25"/>
  <c r="AE24" i="25"/>
  <c r="AD24" i="25"/>
  <c r="Z24" i="25"/>
  <c r="Y24" i="25"/>
  <c r="X24" i="25"/>
  <c r="T24" i="25"/>
  <c r="S24" i="25"/>
  <c r="R24" i="25"/>
  <c r="N24" i="25"/>
  <c r="M24" i="25"/>
  <c r="L24" i="25"/>
  <c r="H24" i="25"/>
  <c r="G24" i="25"/>
  <c r="F24" i="25"/>
  <c r="C24" i="25"/>
  <c r="CO23" i="25"/>
  <c r="CH23" i="25"/>
  <c r="CC23" i="25"/>
  <c r="CB23" i="25"/>
  <c r="BZ23" i="25" s="1"/>
  <c r="AO25" i="26" s="1"/>
  <c r="BW23" i="25"/>
  <c r="BV23" i="25"/>
  <c r="BT23" i="25"/>
  <c r="AL25" i="26" s="1"/>
  <c r="BQ23" i="25"/>
  <c r="BP23" i="25"/>
  <c r="BN23" i="25" s="1"/>
  <c r="AI25" i="26" s="1"/>
  <c r="BJ23" i="25"/>
  <c r="BI23" i="25"/>
  <c r="BD23" i="25"/>
  <c r="BC23" i="25"/>
  <c r="AX23" i="25"/>
  <c r="AW23" i="25"/>
  <c r="AR23" i="25"/>
  <c r="AQ23" i="25"/>
  <c r="AL23" i="25"/>
  <c r="AK23" i="25"/>
  <c r="AF23" i="25"/>
  <c r="AE23" i="25"/>
  <c r="Z23" i="25"/>
  <c r="Y23" i="25"/>
  <c r="T23" i="25"/>
  <c r="S23" i="25"/>
  <c r="N23" i="25"/>
  <c r="M23" i="25"/>
  <c r="H23" i="25"/>
  <c r="G23" i="25"/>
  <c r="C23" i="25"/>
  <c r="CO22" i="25"/>
  <c r="CI22" i="25"/>
  <c r="CH22" i="25"/>
  <c r="CC22" i="25"/>
  <c r="CB22" i="25"/>
  <c r="BZ22" i="25" s="1"/>
  <c r="BW22" i="25"/>
  <c r="BV22" i="25"/>
  <c r="BT22" i="25" s="1"/>
  <c r="BQ22" i="25"/>
  <c r="BP22" i="25"/>
  <c r="BN22" i="25" s="1"/>
  <c r="AI24" i="26" s="1"/>
  <c r="BJ22" i="25"/>
  <c r="BI22" i="25"/>
  <c r="BH22" i="25"/>
  <c r="BD22" i="25"/>
  <c r="BC22" i="25"/>
  <c r="BB22" i="25"/>
  <c r="AX22" i="25"/>
  <c r="AW22" i="25"/>
  <c r="AV22" i="25"/>
  <c r="AR22" i="25"/>
  <c r="AQ22" i="25"/>
  <c r="AP22" i="25"/>
  <c r="AL22" i="25"/>
  <c r="AK22" i="25"/>
  <c r="AJ22" i="25"/>
  <c r="AF22" i="25"/>
  <c r="AE22" i="25"/>
  <c r="AD22" i="25"/>
  <c r="Z22" i="25"/>
  <c r="Y22" i="25"/>
  <c r="X22" i="25"/>
  <c r="T22" i="25"/>
  <c r="S22" i="25"/>
  <c r="R22" i="25"/>
  <c r="N22" i="25"/>
  <c r="M22" i="25"/>
  <c r="L22" i="25"/>
  <c r="H22" i="25"/>
  <c r="G22" i="25"/>
  <c r="F22" i="25"/>
  <c r="C22" i="25"/>
  <c r="CO21" i="25"/>
  <c r="CH21" i="25"/>
  <c r="CC21" i="25"/>
  <c r="CB21" i="25"/>
  <c r="BZ21" i="25" s="1"/>
  <c r="AO23" i="26" s="1"/>
  <c r="BW21" i="25"/>
  <c r="BV21" i="25"/>
  <c r="BT21" i="25" s="1"/>
  <c r="AL23" i="26" s="1"/>
  <c r="BQ21" i="25"/>
  <c r="BP21" i="25"/>
  <c r="BN21" i="25" s="1"/>
  <c r="AI23" i="26" s="1"/>
  <c r="BJ21" i="25"/>
  <c r="BI21" i="25"/>
  <c r="BD21" i="25"/>
  <c r="BC21" i="25"/>
  <c r="AX21" i="25"/>
  <c r="AW21" i="25"/>
  <c r="AR21" i="25"/>
  <c r="AQ21" i="25"/>
  <c r="AL21" i="25"/>
  <c r="AK21" i="25"/>
  <c r="AF21" i="25"/>
  <c r="AE21" i="25"/>
  <c r="Z21" i="25"/>
  <c r="Y21" i="25"/>
  <c r="T21" i="25"/>
  <c r="S21" i="25"/>
  <c r="N21" i="25"/>
  <c r="M21" i="25"/>
  <c r="H21" i="25"/>
  <c r="G21" i="25"/>
  <c r="C21" i="25"/>
  <c r="CO20" i="25"/>
  <c r="CH20" i="25"/>
  <c r="CC20" i="25"/>
  <c r="CB20" i="25"/>
  <c r="BZ20" i="25" s="1"/>
  <c r="AO22" i="26" s="1"/>
  <c r="BW20" i="25"/>
  <c r="BV20" i="25"/>
  <c r="BT20" i="25" s="1"/>
  <c r="AL22" i="26" s="1"/>
  <c r="BQ20" i="25"/>
  <c r="BP20" i="25"/>
  <c r="BN20" i="25" s="1"/>
  <c r="AI22" i="26" s="1"/>
  <c r="BJ20" i="25"/>
  <c r="BI20" i="25"/>
  <c r="BD20" i="25"/>
  <c r="BC20" i="25"/>
  <c r="AX20" i="25"/>
  <c r="AW20" i="25"/>
  <c r="AR20" i="25"/>
  <c r="AQ20" i="25"/>
  <c r="AL20" i="25"/>
  <c r="AK20" i="25"/>
  <c r="AF20" i="25"/>
  <c r="AE20" i="25"/>
  <c r="Z20" i="25"/>
  <c r="Y20" i="25"/>
  <c r="T20" i="25"/>
  <c r="S20" i="25"/>
  <c r="N20" i="25"/>
  <c r="M20" i="25"/>
  <c r="H20" i="25"/>
  <c r="G20" i="25"/>
  <c r="C20" i="25"/>
  <c r="BK18" i="25"/>
  <c r="CO17" i="25"/>
  <c r="CH17" i="25"/>
  <c r="CC17" i="25"/>
  <c r="CB17" i="25"/>
  <c r="BZ17" i="25" s="1"/>
  <c r="AO19" i="26" s="1"/>
  <c r="BW17" i="25"/>
  <c r="BV17" i="25"/>
  <c r="BT17" i="25" s="1"/>
  <c r="AL19" i="26" s="1"/>
  <c r="BQ17" i="25"/>
  <c r="BP17" i="25"/>
  <c r="BN17" i="25" s="1"/>
  <c r="AI19" i="26" s="1"/>
  <c r="BJ17" i="25"/>
  <c r="BI17" i="25"/>
  <c r="BD17" i="25"/>
  <c r="BC17" i="25"/>
  <c r="AX17" i="25"/>
  <c r="AW17" i="25"/>
  <c r="AR17" i="25"/>
  <c r="AQ17" i="25"/>
  <c r="AL17" i="25"/>
  <c r="AK17" i="25"/>
  <c r="AF17" i="25"/>
  <c r="AE17" i="25"/>
  <c r="Z17" i="25"/>
  <c r="Y17" i="25"/>
  <c r="T17" i="25"/>
  <c r="S17" i="25"/>
  <c r="N17" i="25"/>
  <c r="M17" i="25"/>
  <c r="H17" i="25"/>
  <c r="G17" i="25"/>
  <c r="C17" i="25"/>
  <c r="A17" i="25"/>
  <c r="CO16" i="25"/>
  <c r="CH16" i="25"/>
  <c r="CC16" i="25"/>
  <c r="CB16" i="25"/>
  <c r="BZ16" i="25" s="1"/>
  <c r="AO18" i="26" s="1"/>
  <c r="BW16" i="25"/>
  <c r="BV16" i="25"/>
  <c r="BT16" i="25" s="1"/>
  <c r="AL18" i="26" s="1"/>
  <c r="BQ16" i="25"/>
  <c r="BP16" i="25"/>
  <c r="BN16" i="25" s="1"/>
  <c r="AI18" i="26" s="1"/>
  <c r="BJ16" i="25"/>
  <c r="BI16" i="25"/>
  <c r="BD16" i="25"/>
  <c r="BC16" i="25"/>
  <c r="AX16" i="25"/>
  <c r="AW16" i="25"/>
  <c r="AR16" i="25"/>
  <c r="AQ16" i="25"/>
  <c r="AL16" i="25"/>
  <c r="AK16" i="25"/>
  <c r="AF16" i="25"/>
  <c r="AE16" i="25"/>
  <c r="Z16" i="25"/>
  <c r="Y16" i="25"/>
  <c r="T16" i="25"/>
  <c r="S16" i="25"/>
  <c r="N16" i="25"/>
  <c r="M16" i="25"/>
  <c r="H16" i="25"/>
  <c r="G16" i="25"/>
  <c r="C16" i="25"/>
  <c r="CO15" i="25"/>
  <c r="CH15" i="25"/>
  <c r="CC15" i="25"/>
  <c r="CB15" i="25"/>
  <c r="BZ15" i="25" s="1"/>
  <c r="AO17" i="26" s="1"/>
  <c r="BW15" i="25"/>
  <c r="BV15" i="25"/>
  <c r="BT15" i="25" s="1"/>
  <c r="AL17" i="26" s="1"/>
  <c r="BQ15" i="25"/>
  <c r="BP15" i="25"/>
  <c r="BN15" i="25" s="1"/>
  <c r="AI17" i="26" s="1"/>
  <c r="BJ15" i="25"/>
  <c r="BI15" i="25"/>
  <c r="BD15" i="25"/>
  <c r="BC15" i="25"/>
  <c r="AX15" i="25"/>
  <c r="AW15" i="25"/>
  <c r="AR15" i="25"/>
  <c r="AQ15" i="25"/>
  <c r="AL15" i="25"/>
  <c r="AK15" i="25"/>
  <c r="AF15" i="25"/>
  <c r="AE15" i="25"/>
  <c r="Z15" i="25"/>
  <c r="Y15" i="25"/>
  <c r="T15" i="25"/>
  <c r="S15" i="25"/>
  <c r="N15" i="25"/>
  <c r="M15" i="25"/>
  <c r="H15" i="25"/>
  <c r="G15" i="25"/>
  <c r="C15" i="25"/>
  <c r="CO14" i="25"/>
  <c r="CH14" i="25"/>
  <c r="CC14" i="25"/>
  <c r="CB14" i="25"/>
  <c r="BZ14" i="25" s="1"/>
  <c r="AO16" i="26" s="1"/>
  <c r="BW14" i="25"/>
  <c r="BV14" i="25"/>
  <c r="BT14" i="25" s="1"/>
  <c r="AL16" i="26" s="1"/>
  <c r="BQ14" i="25"/>
  <c r="BP14" i="25"/>
  <c r="BN14" i="25" s="1"/>
  <c r="AI16" i="26" s="1"/>
  <c r="BJ14" i="25"/>
  <c r="BI14" i="25"/>
  <c r="BD14" i="25"/>
  <c r="BC14" i="25"/>
  <c r="AX14" i="25"/>
  <c r="AW14" i="25"/>
  <c r="AR14" i="25"/>
  <c r="AQ14" i="25"/>
  <c r="AL14" i="25"/>
  <c r="AK14" i="25"/>
  <c r="AF14" i="25"/>
  <c r="AE14" i="25"/>
  <c r="Z14" i="25"/>
  <c r="Y14" i="25"/>
  <c r="T14" i="25"/>
  <c r="S14" i="25"/>
  <c r="N14" i="25"/>
  <c r="M14" i="25"/>
  <c r="H14" i="25"/>
  <c r="G14" i="25"/>
  <c r="C14" i="25"/>
  <c r="CO13" i="25"/>
  <c r="CH13" i="25"/>
  <c r="CC13" i="25"/>
  <c r="CB13" i="25"/>
  <c r="BZ13" i="25" s="1"/>
  <c r="AO15" i="26" s="1"/>
  <c r="BW13" i="25"/>
  <c r="BV13" i="25"/>
  <c r="BT13" i="25" s="1"/>
  <c r="AL15" i="26" s="1"/>
  <c r="BQ13" i="25"/>
  <c r="BP13" i="25"/>
  <c r="BN13" i="25" s="1"/>
  <c r="AI15" i="26" s="1"/>
  <c r="BJ13" i="25"/>
  <c r="BI13" i="25"/>
  <c r="BD13" i="25"/>
  <c r="BC13" i="25"/>
  <c r="AX13" i="25"/>
  <c r="AW13" i="25"/>
  <c r="AR13" i="25"/>
  <c r="AQ13" i="25"/>
  <c r="AL13" i="25"/>
  <c r="AK13" i="25"/>
  <c r="AF13" i="25"/>
  <c r="AE13" i="25"/>
  <c r="Z13" i="25"/>
  <c r="Y13" i="25"/>
  <c r="T13" i="25"/>
  <c r="S13" i="25"/>
  <c r="N13" i="25"/>
  <c r="M13" i="25"/>
  <c r="H13" i="25"/>
  <c r="G13" i="25"/>
  <c r="C13" i="25"/>
  <c r="CO12" i="25"/>
  <c r="CH12" i="25"/>
  <c r="CC12" i="25"/>
  <c r="CB12" i="25"/>
  <c r="BZ12" i="25" s="1"/>
  <c r="AO14" i="26" s="1"/>
  <c r="BW12" i="25"/>
  <c r="BV12" i="25"/>
  <c r="BT12" i="25" s="1"/>
  <c r="AL14" i="26" s="1"/>
  <c r="BQ12" i="25"/>
  <c r="BP12" i="25"/>
  <c r="BN12" i="25" s="1"/>
  <c r="AI14" i="26" s="1"/>
  <c r="BJ12" i="25"/>
  <c r="BI12" i="25"/>
  <c r="BD12" i="25"/>
  <c r="BC12" i="25"/>
  <c r="AX12" i="25"/>
  <c r="AW12" i="25"/>
  <c r="AR12" i="25"/>
  <c r="AQ12" i="25"/>
  <c r="AL12" i="25"/>
  <c r="AK12" i="25"/>
  <c r="AF12" i="25"/>
  <c r="AE12" i="25"/>
  <c r="Z12" i="25"/>
  <c r="Y12" i="25"/>
  <c r="T12" i="25"/>
  <c r="S12" i="25"/>
  <c r="N12" i="25"/>
  <c r="M12" i="25"/>
  <c r="H12" i="25"/>
  <c r="G12" i="25"/>
  <c r="C12" i="25"/>
  <c r="CO11" i="25"/>
  <c r="CH11" i="25"/>
  <c r="CC11" i="25"/>
  <c r="CB11" i="25"/>
  <c r="BZ11" i="25" s="1"/>
  <c r="AO13" i="26" s="1"/>
  <c r="BW11" i="25"/>
  <c r="BV11" i="25"/>
  <c r="BT11" i="25" s="1"/>
  <c r="AL13" i="26" s="1"/>
  <c r="BQ11" i="25"/>
  <c r="BP11" i="25"/>
  <c r="BN11" i="25" s="1"/>
  <c r="AI13" i="26" s="1"/>
  <c r="BJ11" i="25"/>
  <c r="BI11" i="25"/>
  <c r="BD11" i="25"/>
  <c r="BC11" i="25"/>
  <c r="AX11" i="25"/>
  <c r="AW11" i="25"/>
  <c r="AR11" i="25"/>
  <c r="AQ11" i="25"/>
  <c r="AL11" i="25"/>
  <c r="AK11" i="25"/>
  <c r="AF11" i="25"/>
  <c r="AE11" i="25"/>
  <c r="Z11" i="25"/>
  <c r="Y11" i="25"/>
  <c r="T11" i="25"/>
  <c r="S11" i="25"/>
  <c r="N11" i="25"/>
  <c r="M11" i="25"/>
  <c r="H11" i="25"/>
  <c r="G11" i="25"/>
  <c r="C11" i="25"/>
  <c r="CO10" i="25"/>
  <c r="CH10" i="25"/>
  <c r="CC10" i="25"/>
  <c r="CB10" i="25"/>
  <c r="BZ10" i="25" s="1"/>
  <c r="AO12" i="26" s="1"/>
  <c r="BW10" i="25"/>
  <c r="BV10" i="25"/>
  <c r="BT10" i="25" s="1"/>
  <c r="AL12" i="26" s="1"/>
  <c r="BQ10" i="25"/>
  <c r="BP10" i="25"/>
  <c r="BN10" i="25" s="1"/>
  <c r="AI12" i="26" s="1"/>
  <c r="BJ10" i="25"/>
  <c r="BI10" i="25"/>
  <c r="BD10" i="25"/>
  <c r="BC10" i="25"/>
  <c r="AX10" i="25"/>
  <c r="AW10" i="25"/>
  <c r="AR10" i="25"/>
  <c r="AQ10" i="25"/>
  <c r="AL10" i="25"/>
  <c r="AK10" i="25"/>
  <c r="AF10" i="25"/>
  <c r="AE10" i="25"/>
  <c r="Z10" i="25"/>
  <c r="Y10" i="25"/>
  <c r="T10" i="25"/>
  <c r="S10" i="25"/>
  <c r="N10" i="25"/>
  <c r="M10" i="25"/>
  <c r="H10" i="25"/>
  <c r="G10" i="25"/>
  <c r="C10" i="25"/>
  <c r="CO9" i="25"/>
  <c r="CH9" i="25"/>
  <c r="CC9" i="25"/>
  <c r="CB9" i="25"/>
  <c r="BZ9" i="25" s="1"/>
  <c r="AO11" i="26" s="1"/>
  <c r="BW9" i="25"/>
  <c r="BV9" i="25"/>
  <c r="BT9" i="25" s="1"/>
  <c r="AL11" i="26" s="1"/>
  <c r="BQ9" i="25"/>
  <c r="BP9" i="25"/>
  <c r="BN9" i="25" s="1"/>
  <c r="AI11" i="26" s="1"/>
  <c r="BJ9" i="25"/>
  <c r="BI9" i="25"/>
  <c r="BD9" i="25"/>
  <c r="BC9" i="25"/>
  <c r="AX9" i="25"/>
  <c r="AW9" i="25"/>
  <c r="AR9" i="25"/>
  <c r="AQ9" i="25"/>
  <c r="AL9" i="25"/>
  <c r="AK9" i="25"/>
  <c r="AF9" i="25"/>
  <c r="AE9" i="25"/>
  <c r="Z9" i="25"/>
  <c r="Y9" i="25"/>
  <c r="T9" i="25"/>
  <c r="S9" i="25"/>
  <c r="N9" i="25"/>
  <c r="M9" i="25"/>
  <c r="H9" i="25"/>
  <c r="G9" i="25"/>
  <c r="C9" i="25"/>
  <c r="CO8" i="25"/>
  <c r="CI8" i="25"/>
  <c r="CH8" i="25"/>
  <c r="CC8" i="25"/>
  <c r="CB8" i="25"/>
  <c r="BZ8" i="25" s="1"/>
  <c r="AO10" i="26" s="1"/>
  <c r="BW8" i="25"/>
  <c r="BV8" i="25"/>
  <c r="BT8" i="25" s="1"/>
  <c r="AL10" i="26" s="1"/>
  <c r="BQ8" i="25"/>
  <c r="BP8" i="25"/>
  <c r="BN8" i="25" s="1"/>
  <c r="AI10" i="26" s="1"/>
  <c r="BJ8" i="25"/>
  <c r="BI8" i="25"/>
  <c r="BH8" i="25"/>
  <c r="BD8" i="25"/>
  <c r="BC8" i="25"/>
  <c r="BB8" i="25"/>
  <c r="AX8" i="25"/>
  <c r="AW8" i="25"/>
  <c r="AV8" i="25"/>
  <c r="AR8" i="25"/>
  <c r="AQ8" i="25"/>
  <c r="AP8" i="25"/>
  <c r="AL8" i="25"/>
  <c r="AK8" i="25"/>
  <c r="AJ8" i="25"/>
  <c r="AF8" i="25"/>
  <c r="AE8" i="25"/>
  <c r="AD8" i="25"/>
  <c r="Z8" i="25"/>
  <c r="Y8" i="25"/>
  <c r="X8" i="25"/>
  <c r="T8" i="25"/>
  <c r="S8" i="25"/>
  <c r="R8" i="25"/>
  <c r="N8" i="25"/>
  <c r="M8" i="25"/>
  <c r="L8" i="25"/>
  <c r="H8" i="25"/>
  <c r="G8" i="25"/>
  <c r="F8" i="25"/>
  <c r="C8" i="25"/>
  <c r="CO7" i="25"/>
  <c r="CH7" i="25"/>
  <c r="CC7" i="25"/>
  <c r="CB7" i="25"/>
  <c r="BZ7" i="25" s="1"/>
  <c r="BW7" i="25"/>
  <c r="BV7" i="25"/>
  <c r="BT7" i="25" s="1"/>
  <c r="BQ7" i="25"/>
  <c r="BP7" i="25"/>
  <c r="BN7" i="25" s="1"/>
  <c r="BJ7" i="25"/>
  <c r="BI7" i="25"/>
  <c r="BD7" i="25"/>
  <c r="BC7" i="25"/>
  <c r="AX7" i="25"/>
  <c r="AW7" i="25"/>
  <c r="AR7" i="25"/>
  <c r="AQ7" i="25"/>
  <c r="AL7" i="25"/>
  <c r="AK7" i="25"/>
  <c r="AF7" i="25"/>
  <c r="AE7" i="25"/>
  <c r="Z7" i="25"/>
  <c r="Y7" i="25"/>
  <c r="T7" i="25"/>
  <c r="S7" i="25"/>
  <c r="N7" i="25"/>
  <c r="M7" i="25"/>
  <c r="H7" i="25"/>
  <c r="G7" i="25"/>
  <c r="C7" i="25"/>
  <c r="CO6" i="25"/>
  <c r="CI6" i="25"/>
  <c r="CH6" i="25"/>
  <c r="CC6" i="25"/>
  <c r="CB6" i="25"/>
  <c r="BZ6" i="25" s="1"/>
  <c r="AO8" i="26" s="1"/>
  <c r="BW6" i="25"/>
  <c r="BV6" i="25"/>
  <c r="BT6" i="25" s="1"/>
  <c r="AL8" i="26" s="1"/>
  <c r="BQ6" i="25"/>
  <c r="BP6" i="25"/>
  <c r="BN6" i="25" s="1"/>
  <c r="BJ6" i="25"/>
  <c r="BI6" i="25"/>
  <c r="BH6" i="25"/>
  <c r="BD6" i="25"/>
  <c r="BC6" i="25"/>
  <c r="BB6" i="25"/>
  <c r="AX6" i="25"/>
  <c r="AW6" i="25"/>
  <c r="AV6" i="25"/>
  <c r="AR6" i="25"/>
  <c r="AQ6" i="25"/>
  <c r="AP6" i="25"/>
  <c r="AL6" i="25"/>
  <c r="AK6" i="25"/>
  <c r="AJ6" i="25"/>
  <c r="AF6" i="25"/>
  <c r="AE6" i="25"/>
  <c r="AD6" i="25"/>
  <c r="Z6" i="25"/>
  <c r="Y6" i="25"/>
  <c r="X6" i="25"/>
  <c r="T6" i="25"/>
  <c r="S6" i="25"/>
  <c r="R6" i="25"/>
  <c r="N6" i="25"/>
  <c r="M6" i="25"/>
  <c r="L6" i="25"/>
  <c r="H6" i="25"/>
  <c r="G6" i="25"/>
  <c r="F6" i="25"/>
  <c r="C6" i="25"/>
  <c r="CO5" i="25"/>
  <c r="CH5" i="25"/>
  <c r="CC5" i="25"/>
  <c r="CB5" i="25"/>
  <c r="BZ5" i="25" s="1"/>
  <c r="AO7" i="26" s="1"/>
  <c r="BW5" i="25"/>
  <c r="BV5" i="25"/>
  <c r="BT5" i="25" s="1"/>
  <c r="BQ5" i="25"/>
  <c r="BP5" i="25"/>
  <c r="BN5" i="25" s="1"/>
  <c r="BJ5" i="25"/>
  <c r="BI5" i="25"/>
  <c r="BD5" i="25"/>
  <c r="BC5" i="25"/>
  <c r="AX5" i="25"/>
  <c r="AW5" i="25"/>
  <c r="AR5" i="25"/>
  <c r="AQ5" i="25"/>
  <c r="AL5" i="25"/>
  <c r="AK5" i="25"/>
  <c r="AF5" i="25"/>
  <c r="AE5" i="25"/>
  <c r="Z5" i="25"/>
  <c r="Y5" i="25"/>
  <c r="T5" i="25"/>
  <c r="S5" i="25"/>
  <c r="N5" i="25"/>
  <c r="M5" i="25"/>
  <c r="H5" i="25"/>
  <c r="G5" i="25"/>
  <c r="C5" i="25"/>
  <c r="BG3" i="25"/>
  <c r="BA3" i="25"/>
  <c r="AU3" i="25"/>
  <c r="AO3" i="25"/>
  <c r="AI3" i="25"/>
  <c r="AC3" i="25"/>
  <c r="W3" i="25"/>
  <c r="Q3" i="25"/>
  <c r="K3" i="25"/>
  <c r="E3" i="25"/>
  <c r="ACK205" i="14"/>
  <c r="ACJ205" i="14"/>
  <c r="ACI205" i="14"/>
  <c r="ACH205" i="14"/>
  <c r="ACG205" i="14"/>
  <c r="ACF205" i="14"/>
  <c r="ACE205" i="14"/>
  <c r="ACD205" i="14"/>
  <c r="ACC205" i="14"/>
  <c r="ACB205" i="14"/>
  <c r="ACA205" i="14"/>
  <c r="ABZ205" i="14"/>
  <c r="ABY205" i="14"/>
  <c r="ABX205" i="14"/>
  <c r="ABW205" i="14"/>
  <c r="ABV205" i="14"/>
  <c r="ABU205" i="14"/>
  <c r="ABT205" i="14"/>
  <c r="ABS205" i="14"/>
  <c r="ABR205" i="14"/>
  <c r="ABQ205" i="14"/>
  <c r="ABP205" i="14"/>
  <c r="ABO205" i="14"/>
  <c r="ABN205" i="14"/>
  <c r="ABM205" i="14"/>
  <c r="ABL205" i="14"/>
  <c r="ABK205" i="14"/>
  <c r="ABJ205" i="14"/>
  <c r="ABI205" i="14"/>
  <c r="ABH205" i="14"/>
  <c r="ABG205" i="14"/>
  <c r="ABF205" i="14"/>
  <c r="ABE205" i="14"/>
  <c r="ABD205" i="14"/>
  <c r="ABC205" i="14"/>
  <c r="ABB205" i="14"/>
  <c r="ABA205" i="14"/>
  <c r="AAZ205" i="14"/>
  <c r="AAY205" i="14"/>
  <c r="AAX205" i="14"/>
  <c r="AAW205" i="14"/>
  <c r="AAV205" i="14"/>
  <c r="AAU205" i="14"/>
  <c r="AAT205" i="14"/>
  <c r="AAS205" i="14"/>
  <c r="AAR205" i="14"/>
  <c r="AAQ205" i="14"/>
  <c r="AAP205" i="14"/>
  <c r="AAO205" i="14"/>
  <c r="AAN205" i="14"/>
  <c r="AAM205" i="14"/>
  <c r="AAL205" i="14"/>
  <c r="AAK205" i="14"/>
  <c r="AAJ205" i="14"/>
  <c r="AAI205" i="14"/>
  <c r="AAH205" i="14"/>
  <c r="AAG205" i="14"/>
  <c r="AAF205" i="14"/>
  <c r="AAE205" i="14"/>
  <c r="AAD205" i="14"/>
  <c r="AAC205" i="14"/>
  <c r="AAB205" i="14"/>
  <c r="AAA205" i="14"/>
  <c r="AD191" i="14"/>
  <c r="AP191" i="14" s="1"/>
  <c r="BB191" i="14" s="1"/>
  <c r="BN191" i="14" s="1"/>
  <c r="BZ191" i="14" s="1"/>
  <c r="CL191" i="14" s="1"/>
  <c r="CX191" i="14" s="1"/>
  <c r="DJ191" i="14" s="1"/>
  <c r="DV191" i="14" s="1"/>
  <c r="EH191" i="14" s="1"/>
  <c r="ET191" i="14" s="1"/>
  <c r="FF191" i="14" s="1"/>
  <c r="FR191" i="14" s="1"/>
  <c r="GD191" i="14" s="1"/>
  <c r="GP191" i="14" s="1"/>
  <c r="HB191" i="14" s="1"/>
  <c r="HN191" i="14" s="1"/>
  <c r="HZ191" i="14" s="1"/>
  <c r="IL191" i="14" s="1"/>
  <c r="IX191" i="14" s="1"/>
  <c r="JJ191" i="14" s="1"/>
  <c r="JV191" i="14" s="1"/>
  <c r="KH191" i="14" s="1"/>
  <c r="KT191" i="14" s="1"/>
  <c r="LF191" i="14" s="1"/>
  <c r="D187" i="14"/>
  <c r="D186" i="14"/>
  <c r="D185" i="14"/>
  <c r="D184" i="14"/>
  <c r="D183" i="14"/>
  <c r="D182" i="14"/>
  <c r="AD170" i="14"/>
  <c r="AP170" i="14" s="1"/>
  <c r="BB170" i="14" s="1"/>
  <c r="BN170" i="14" s="1"/>
  <c r="BZ170" i="14" s="1"/>
  <c r="CL170" i="14" s="1"/>
  <c r="CX170" i="14" s="1"/>
  <c r="DJ170" i="14" s="1"/>
  <c r="DV170" i="14" s="1"/>
  <c r="EH170" i="14" s="1"/>
  <c r="ET170" i="14" s="1"/>
  <c r="FF170" i="14" s="1"/>
  <c r="FR170" i="14" s="1"/>
  <c r="GD170" i="14" s="1"/>
  <c r="GP170" i="14" s="1"/>
  <c r="HB170" i="14" s="1"/>
  <c r="HN170" i="14" s="1"/>
  <c r="HZ170" i="14" s="1"/>
  <c r="IL170" i="14" s="1"/>
  <c r="IX170" i="14" s="1"/>
  <c r="JJ170" i="14" s="1"/>
  <c r="JV170" i="14" s="1"/>
  <c r="KH170" i="14" s="1"/>
  <c r="KT170" i="14" s="1"/>
  <c r="LF170" i="14" s="1"/>
  <c r="LR170" i="14" s="1"/>
  <c r="MD170" i="14" s="1"/>
  <c r="MP170" i="14" s="1"/>
  <c r="NB170" i="14" s="1"/>
  <c r="NN170" i="14" s="1"/>
  <c r="NZ170" i="14" s="1"/>
  <c r="OL170" i="14" s="1"/>
  <c r="OX170" i="14" s="1"/>
  <c r="PJ170" i="14" s="1"/>
  <c r="PV170" i="14" s="1"/>
  <c r="QH170" i="14" s="1"/>
  <c r="QT170" i="14" s="1"/>
  <c r="RF170" i="14" s="1"/>
  <c r="RR170" i="14" s="1"/>
  <c r="SD170" i="14" s="1"/>
  <c r="SP170" i="14" s="1"/>
  <c r="TB170" i="14" s="1"/>
  <c r="TN170" i="14" s="1"/>
  <c r="TZ170" i="14" s="1"/>
  <c r="UL170" i="14" s="1"/>
  <c r="UX170" i="14" s="1"/>
  <c r="VJ170" i="14" s="1"/>
  <c r="VV170" i="14" s="1"/>
  <c r="WH170" i="14" s="1"/>
  <c r="WT170" i="14" s="1"/>
  <c r="XF170" i="14" s="1"/>
  <c r="XR170" i="14" s="1"/>
  <c r="YD170" i="14" s="1"/>
  <c r="AD154" i="14"/>
  <c r="AP154" i="14" s="1"/>
  <c r="BB154" i="14" s="1"/>
  <c r="BN154" i="14" s="1"/>
  <c r="BZ154" i="14" s="1"/>
  <c r="CL154" i="14" s="1"/>
  <c r="CX154" i="14" s="1"/>
  <c r="DJ154" i="14" s="1"/>
  <c r="DV154" i="14" s="1"/>
  <c r="EH154" i="14" s="1"/>
  <c r="ET154" i="14" s="1"/>
  <c r="FF154" i="14" s="1"/>
  <c r="FR154" i="14" s="1"/>
  <c r="GD154" i="14" s="1"/>
  <c r="GP154" i="14" s="1"/>
  <c r="HB154" i="14" s="1"/>
  <c r="HN154" i="14" s="1"/>
  <c r="HZ154" i="14" s="1"/>
  <c r="IL154" i="14" s="1"/>
  <c r="IX154" i="14" s="1"/>
  <c r="JJ154" i="14" s="1"/>
  <c r="JV154" i="14" s="1"/>
  <c r="KH154" i="14" s="1"/>
  <c r="KT154" i="14" s="1"/>
  <c r="LF154" i="14" s="1"/>
  <c r="LR154" i="14" s="1"/>
  <c r="MD154" i="14" s="1"/>
  <c r="MP154" i="14" s="1"/>
  <c r="NB154" i="14" s="1"/>
  <c r="NN154" i="14" s="1"/>
  <c r="NZ154" i="14" s="1"/>
  <c r="OL154" i="14" s="1"/>
  <c r="OX154" i="14" s="1"/>
  <c r="PJ154" i="14" s="1"/>
  <c r="PV154" i="14" s="1"/>
  <c r="QH154" i="14" s="1"/>
  <c r="QT154" i="14" s="1"/>
  <c r="RF154" i="14" s="1"/>
  <c r="RR154" i="14" s="1"/>
  <c r="SD154" i="14" s="1"/>
  <c r="SP154" i="14" s="1"/>
  <c r="TB154" i="14" s="1"/>
  <c r="TN154" i="14" s="1"/>
  <c r="TZ154" i="14" s="1"/>
  <c r="UL154" i="14" s="1"/>
  <c r="UX154" i="14" s="1"/>
  <c r="VJ154" i="14" s="1"/>
  <c r="VV154" i="14" s="1"/>
  <c r="WH154" i="14" s="1"/>
  <c r="WT154" i="14" s="1"/>
  <c r="XF154" i="14" s="1"/>
  <c r="XR154" i="14" s="1"/>
  <c r="YD154" i="14" s="1"/>
  <c r="AD132" i="14"/>
  <c r="AP132" i="14" s="1"/>
  <c r="BB132" i="14" s="1"/>
  <c r="BN132" i="14" s="1"/>
  <c r="BZ132" i="14" s="1"/>
  <c r="CL132" i="14" s="1"/>
  <c r="CX132" i="14" s="1"/>
  <c r="DJ132" i="14" s="1"/>
  <c r="DV132" i="14" s="1"/>
  <c r="EH132" i="14" s="1"/>
  <c r="ET132" i="14" s="1"/>
  <c r="FF132" i="14" s="1"/>
  <c r="FR132" i="14" s="1"/>
  <c r="GD132" i="14" s="1"/>
  <c r="GP132" i="14" s="1"/>
  <c r="HB132" i="14" s="1"/>
  <c r="HN132" i="14" s="1"/>
  <c r="HZ132" i="14" s="1"/>
  <c r="IL132" i="14" s="1"/>
  <c r="IX132" i="14" s="1"/>
  <c r="JJ132" i="14" s="1"/>
  <c r="JV132" i="14" s="1"/>
  <c r="KH132" i="14" s="1"/>
  <c r="KT132" i="14" s="1"/>
  <c r="LF132" i="14" s="1"/>
  <c r="LR132" i="14" s="1"/>
  <c r="MD132" i="14" s="1"/>
  <c r="MP132" i="14" s="1"/>
  <c r="NB132" i="14" s="1"/>
  <c r="NN132" i="14" s="1"/>
  <c r="NZ132" i="14" s="1"/>
  <c r="OL132" i="14" s="1"/>
  <c r="OX132" i="14" s="1"/>
  <c r="PJ132" i="14" s="1"/>
  <c r="PV132" i="14" s="1"/>
  <c r="QH132" i="14" s="1"/>
  <c r="QT132" i="14" s="1"/>
  <c r="RF132" i="14" s="1"/>
  <c r="RR132" i="14" s="1"/>
  <c r="SD132" i="14" s="1"/>
  <c r="SP132" i="14" s="1"/>
  <c r="TB132" i="14" s="1"/>
  <c r="TN132" i="14" s="1"/>
  <c r="TZ132" i="14" s="1"/>
  <c r="UL132" i="14" s="1"/>
  <c r="UX132" i="14" s="1"/>
  <c r="VJ132" i="14" s="1"/>
  <c r="VV132" i="14" s="1"/>
  <c r="WH132" i="14" s="1"/>
  <c r="WT132" i="14" s="1"/>
  <c r="XF132" i="14" s="1"/>
  <c r="XR132" i="14" s="1"/>
  <c r="YD132" i="14" s="1"/>
  <c r="SD127" i="14"/>
  <c r="SP127" i="14" s="1"/>
  <c r="TB127" i="14" s="1"/>
  <c r="TN127" i="14" s="1"/>
  <c r="TZ127" i="14" s="1"/>
  <c r="UL127" i="14" s="1"/>
  <c r="UX127" i="14" s="1"/>
  <c r="VJ127" i="14" s="1"/>
  <c r="VV127" i="14" s="1"/>
  <c r="WH127" i="14" s="1"/>
  <c r="WT127" i="14" s="1"/>
  <c r="XF127" i="14" s="1"/>
  <c r="XR127" i="14" s="1"/>
  <c r="YD127" i="14" s="1"/>
  <c r="D127" i="14"/>
  <c r="SD122" i="14"/>
  <c r="SP122" i="14" s="1"/>
  <c r="TB122" i="14" s="1"/>
  <c r="TN122" i="14" s="1"/>
  <c r="TZ122" i="14" s="1"/>
  <c r="UL122" i="14" s="1"/>
  <c r="UX122" i="14" s="1"/>
  <c r="VJ122" i="14" s="1"/>
  <c r="VV122" i="14" s="1"/>
  <c r="WH122" i="14" s="1"/>
  <c r="WT122" i="14" s="1"/>
  <c r="XF122" i="14" s="1"/>
  <c r="XR122" i="14" s="1"/>
  <c r="YD122" i="14" s="1"/>
  <c r="AD117" i="14"/>
  <c r="AP117" i="14" s="1"/>
  <c r="BB117" i="14" s="1"/>
  <c r="BN117" i="14" s="1"/>
  <c r="BZ117" i="14" s="1"/>
  <c r="CL117" i="14" s="1"/>
  <c r="CX117" i="14" s="1"/>
  <c r="DJ117" i="14" s="1"/>
  <c r="DV117" i="14" s="1"/>
  <c r="EH117" i="14" s="1"/>
  <c r="ET117" i="14" s="1"/>
  <c r="FF117" i="14" s="1"/>
  <c r="FR117" i="14" s="1"/>
  <c r="GD117" i="14" s="1"/>
  <c r="GP117" i="14" s="1"/>
  <c r="HB117" i="14" s="1"/>
  <c r="HN117" i="14" s="1"/>
  <c r="HZ117" i="14" s="1"/>
  <c r="IL117" i="14" s="1"/>
  <c r="IX117" i="14" s="1"/>
  <c r="JJ117" i="14" s="1"/>
  <c r="JV117" i="14" s="1"/>
  <c r="KH117" i="14" s="1"/>
  <c r="KT117" i="14" s="1"/>
  <c r="LF117" i="14" s="1"/>
  <c r="LR117" i="14" s="1"/>
  <c r="MD117" i="14" s="1"/>
  <c r="MP117" i="14" s="1"/>
  <c r="NB117" i="14" s="1"/>
  <c r="NN117" i="14" s="1"/>
  <c r="NZ117" i="14" s="1"/>
  <c r="OL117" i="14" s="1"/>
  <c r="OX117" i="14" s="1"/>
  <c r="PJ117" i="14" s="1"/>
  <c r="PV117" i="14" s="1"/>
  <c r="QH117" i="14" s="1"/>
  <c r="QT117" i="14" s="1"/>
  <c r="RF117" i="14" s="1"/>
  <c r="RR117" i="14" s="1"/>
  <c r="SD117" i="14" s="1"/>
  <c r="SP117" i="14" s="1"/>
  <c r="TB117" i="14" s="1"/>
  <c r="TN117" i="14" s="1"/>
  <c r="TZ117" i="14" s="1"/>
  <c r="UL117" i="14" s="1"/>
  <c r="UX117" i="14" s="1"/>
  <c r="VJ117" i="14" s="1"/>
  <c r="VV117" i="14" s="1"/>
  <c r="WH117" i="14" s="1"/>
  <c r="WT117" i="14" s="1"/>
  <c r="XF117" i="14" s="1"/>
  <c r="XR117" i="14" s="1"/>
  <c r="YD117" i="14" s="1"/>
  <c r="D117" i="14"/>
  <c r="AD110" i="14"/>
  <c r="AP110" i="14" s="1"/>
  <c r="BB110" i="14" s="1"/>
  <c r="BN110" i="14" s="1"/>
  <c r="BZ110" i="14" s="1"/>
  <c r="CL110" i="14" s="1"/>
  <c r="CX110" i="14" s="1"/>
  <c r="DJ110" i="14" s="1"/>
  <c r="DV110" i="14" s="1"/>
  <c r="EH110" i="14" s="1"/>
  <c r="ET110" i="14" s="1"/>
  <c r="FF110" i="14" s="1"/>
  <c r="FR110" i="14" s="1"/>
  <c r="GD110" i="14" s="1"/>
  <c r="GP110" i="14" s="1"/>
  <c r="HB110" i="14" s="1"/>
  <c r="HN110" i="14" s="1"/>
  <c r="HZ110" i="14" s="1"/>
  <c r="IL110" i="14" s="1"/>
  <c r="IX110" i="14" s="1"/>
  <c r="JJ110" i="14" s="1"/>
  <c r="JV110" i="14" s="1"/>
  <c r="KH110" i="14" s="1"/>
  <c r="KT110" i="14" s="1"/>
  <c r="LF110" i="14" s="1"/>
  <c r="LR110" i="14" s="1"/>
  <c r="MD110" i="14" s="1"/>
  <c r="MP110" i="14" s="1"/>
  <c r="NB110" i="14" s="1"/>
  <c r="NN110" i="14" s="1"/>
  <c r="NZ110" i="14" s="1"/>
  <c r="OL110" i="14" s="1"/>
  <c r="OX110" i="14" s="1"/>
  <c r="PJ110" i="14" s="1"/>
  <c r="PV110" i="14" s="1"/>
  <c r="QH110" i="14" s="1"/>
  <c r="QT110" i="14" s="1"/>
  <c r="RF110" i="14" s="1"/>
  <c r="RR110" i="14" s="1"/>
  <c r="SD110" i="14" s="1"/>
  <c r="SP110" i="14" s="1"/>
  <c r="TB110" i="14" s="1"/>
  <c r="TN110" i="14" s="1"/>
  <c r="TZ110" i="14" s="1"/>
  <c r="UL110" i="14" s="1"/>
  <c r="UX110" i="14" s="1"/>
  <c r="VJ110" i="14" s="1"/>
  <c r="VV110" i="14" s="1"/>
  <c r="WH110" i="14" s="1"/>
  <c r="WT110" i="14" s="1"/>
  <c r="XF110" i="14" s="1"/>
  <c r="XR110" i="14" s="1"/>
  <c r="YD110" i="14" s="1"/>
  <c r="AD106" i="14"/>
  <c r="AP106" i="14" s="1"/>
  <c r="BB106" i="14" s="1"/>
  <c r="BN106" i="14" s="1"/>
  <c r="BZ106" i="14" s="1"/>
  <c r="CL106" i="14" s="1"/>
  <c r="CX106" i="14" s="1"/>
  <c r="DJ106" i="14" s="1"/>
  <c r="DV106" i="14" s="1"/>
  <c r="EH106" i="14" s="1"/>
  <c r="ET106" i="14" s="1"/>
  <c r="FF106" i="14" s="1"/>
  <c r="FR106" i="14" s="1"/>
  <c r="GD106" i="14" s="1"/>
  <c r="GP106" i="14" s="1"/>
  <c r="HB106" i="14" s="1"/>
  <c r="HN106" i="14" s="1"/>
  <c r="HZ106" i="14" s="1"/>
  <c r="IL106" i="14" s="1"/>
  <c r="IX106" i="14" s="1"/>
  <c r="JJ106" i="14" s="1"/>
  <c r="JV106" i="14" s="1"/>
  <c r="KH106" i="14" s="1"/>
  <c r="KT106" i="14" s="1"/>
  <c r="LF106" i="14" s="1"/>
  <c r="LR106" i="14" s="1"/>
  <c r="MD106" i="14" s="1"/>
  <c r="MP106" i="14" s="1"/>
  <c r="NB106" i="14" s="1"/>
  <c r="NN106" i="14" s="1"/>
  <c r="NZ106" i="14" s="1"/>
  <c r="OL106" i="14" s="1"/>
  <c r="OX106" i="14" s="1"/>
  <c r="PJ106" i="14" s="1"/>
  <c r="PV106" i="14" s="1"/>
  <c r="QH106" i="14" s="1"/>
  <c r="QT106" i="14" s="1"/>
  <c r="RF106" i="14" s="1"/>
  <c r="RR106" i="14" s="1"/>
  <c r="SD106" i="14" s="1"/>
  <c r="SP106" i="14" s="1"/>
  <c r="TB106" i="14" s="1"/>
  <c r="TN106" i="14" s="1"/>
  <c r="TZ106" i="14" s="1"/>
  <c r="UL106" i="14" s="1"/>
  <c r="UX106" i="14" s="1"/>
  <c r="VJ106" i="14" s="1"/>
  <c r="VV106" i="14" s="1"/>
  <c r="WH106" i="14" s="1"/>
  <c r="WT106" i="14" s="1"/>
  <c r="XF106" i="14" s="1"/>
  <c r="XR106" i="14" s="1"/>
  <c r="YD106" i="14" s="1"/>
  <c r="WT87" i="14"/>
  <c r="XF87" i="14" s="1"/>
  <c r="XR87" i="14" s="1"/>
  <c r="YD87" i="14" s="1"/>
  <c r="WT68" i="14"/>
  <c r="XF68" i="14" s="1"/>
  <c r="XR68" i="14" s="1"/>
  <c r="YD68" i="14" s="1"/>
  <c r="AD29" i="14"/>
  <c r="AP29" i="14" s="1"/>
  <c r="BB29" i="14" s="1"/>
  <c r="BN29" i="14" s="1"/>
  <c r="BZ29" i="14" s="1"/>
  <c r="CL29" i="14" s="1"/>
  <c r="CX29" i="14" s="1"/>
  <c r="DJ29" i="14" s="1"/>
  <c r="DV29" i="14" s="1"/>
  <c r="EH29" i="14" s="1"/>
  <c r="ET29" i="14" s="1"/>
  <c r="FF29" i="14" s="1"/>
  <c r="FR29" i="14" s="1"/>
  <c r="GD29" i="14" s="1"/>
  <c r="GP29" i="14" s="1"/>
  <c r="HB29" i="14" s="1"/>
  <c r="HN29" i="14" s="1"/>
  <c r="HZ29" i="14" s="1"/>
  <c r="IL29" i="14" s="1"/>
  <c r="IX29" i="14" s="1"/>
  <c r="JJ29" i="14" s="1"/>
  <c r="JV29" i="14" s="1"/>
  <c r="KH29" i="14" s="1"/>
  <c r="KT29" i="14" s="1"/>
  <c r="LF29" i="14" s="1"/>
  <c r="LR29" i="14" s="1"/>
  <c r="MD29" i="14" s="1"/>
  <c r="MP29" i="14" s="1"/>
  <c r="NB29" i="14" s="1"/>
  <c r="NN29" i="14" s="1"/>
  <c r="NZ29" i="14" s="1"/>
  <c r="OL29" i="14" s="1"/>
  <c r="OX29" i="14" s="1"/>
  <c r="PJ29" i="14" s="1"/>
  <c r="PV29" i="14" s="1"/>
  <c r="QH29" i="14" s="1"/>
  <c r="QT29" i="14" s="1"/>
  <c r="RF29" i="14" s="1"/>
  <c r="RR29" i="14" s="1"/>
  <c r="SD29" i="14" s="1"/>
  <c r="SP29" i="14" s="1"/>
  <c r="TB29" i="14" s="1"/>
  <c r="TN29" i="14" s="1"/>
  <c r="TZ29" i="14" s="1"/>
  <c r="UL29" i="14" s="1"/>
  <c r="UX29" i="14" s="1"/>
  <c r="VJ29" i="14" s="1"/>
  <c r="VV29" i="14" s="1"/>
  <c r="WH29" i="14" s="1"/>
  <c r="WT29" i="14" s="1"/>
  <c r="XF29" i="14" s="1"/>
  <c r="XR29" i="14" s="1"/>
  <c r="YD29" i="14" s="1"/>
  <c r="AD2" i="14"/>
  <c r="AP2" i="14" s="1"/>
  <c r="BB2" i="14" s="1"/>
  <c r="BN2" i="14" s="1"/>
  <c r="BZ2" i="14" s="1"/>
  <c r="CL2" i="14" s="1"/>
  <c r="CX2" i="14" s="1"/>
  <c r="D2" i="14"/>
  <c r="B29" i="14" s="1"/>
  <c r="K186" i="3"/>
  <c r="L186" i="3" s="1"/>
  <c r="K185" i="3"/>
  <c r="L185" i="3" s="1"/>
  <c r="K184" i="3"/>
  <c r="L184" i="3" s="1"/>
  <c r="K178" i="3"/>
  <c r="L178" i="3" s="1"/>
  <c r="K165" i="3"/>
  <c r="L165" i="3" s="1"/>
  <c r="B157" i="3"/>
  <c r="L137" i="3"/>
  <c r="B128" i="3"/>
  <c r="J124" i="3"/>
  <c r="J123" i="3"/>
  <c r="J122" i="3"/>
  <c r="J121" i="3"/>
  <c r="J120" i="3"/>
  <c r="J119" i="3"/>
  <c r="J118" i="3"/>
  <c r="J117" i="3"/>
  <c r="J116" i="3"/>
  <c r="J115" i="3"/>
  <c r="J114" i="3"/>
  <c r="J112" i="3"/>
  <c r="J111" i="3"/>
  <c r="J110" i="3"/>
  <c r="J109" i="3"/>
  <c r="J108" i="3"/>
  <c r="J107" i="3"/>
  <c r="J106" i="3"/>
  <c r="I96" i="3"/>
  <c r="K96" i="3" s="1"/>
  <c r="I95" i="3"/>
  <c r="K95" i="3" s="1"/>
  <c r="I94" i="3"/>
  <c r="K94" i="3" s="1"/>
  <c r="I93" i="3"/>
  <c r="K93" i="3" s="1"/>
  <c r="I92" i="3"/>
  <c r="K92" i="3" s="1"/>
  <c r="I91" i="3"/>
  <c r="K91" i="3" s="1"/>
  <c r="I90" i="3"/>
  <c r="K90" i="3" s="1"/>
  <c r="B88" i="3"/>
  <c r="I83" i="3"/>
  <c r="H83" i="3" s="1"/>
  <c r="I82" i="3"/>
  <c r="K82" i="3" s="1"/>
  <c r="I81" i="3"/>
  <c r="H81" i="3" s="1"/>
  <c r="I79" i="3"/>
  <c r="H79" i="3" s="1"/>
  <c r="I78" i="3"/>
  <c r="H78" i="3" s="1"/>
  <c r="I77" i="3"/>
  <c r="I73" i="3"/>
  <c r="H73" i="3" s="1"/>
  <c r="I72" i="3"/>
  <c r="K72" i="3" s="1"/>
  <c r="I70" i="3"/>
  <c r="H70" i="3" s="1"/>
  <c r="I69" i="3"/>
  <c r="H69" i="3" s="1"/>
  <c r="I68" i="3"/>
  <c r="I67" i="3"/>
  <c r="K67" i="3" s="1"/>
  <c r="I66" i="3"/>
  <c r="H66" i="3" s="1"/>
  <c r="I65" i="3"/>
  <c r="I64" i="3"/>
  <c r="K64" i="3" s="1"/>
  <c r="I55" i="3"/>
  <c r="K55" i="3" s="1"/>
  <c r="I54" i="3"/>
  <c r="H54" i="3" s="1"/>
  <c r="I53" i="3"/>
  <c r="H53" i="3" s="1"/>
  <c r="I52" i="3"/>
  <c r="K52" i="3" s="1"/>
  <c r="I51" i="3"/>
  <c r="H51" i="3" s="1"/>
  <c r="I50" i="3"/>
  <c r="H50" i="3" s="1"/>
  <c r="I49" i="3"/>
  <c r="H49" i="3" s="1"/>
  <c r="I48" i="3"/>
  <c r="K48" i="3" s="1"/>
  <c r="I47" i="3"/>
  <c r="H47" i="3" s="1"/>
  <c r="I46" i="3"/>
  <c r="H46" i="3" s="1"/>
  <c r="I45" i="3"/>
  <c r="I44" i="3"/>
  <c r="I43" i="3"/>
  <c r="H43" i="3" s="1"/>
  <c r="I42" i="3"/>
  <c r="H42" i="3" s="1"/>
  <c r="I41" i="3"/>
  <c r="I40" i="3"/>
  <c r="I30" i="3"/>
  <c r="L30" i="3" s="1"/>
  <c r="M30" i="3" s="1"/>
  <c r="G29" i="3"/>
  <c r="I29" i="3" s="1"/>
  <c r="G28" i="3"/>
  <c r="I28" i="3" s="1"/>
  <c r="G27" i="3"/>
  <c r="I27" i="3" s="1"/>
  <c r="G25" i="3"/>
  <c r="I25" i="3" s="1"/>
  <c r="L24" i="3"/>
  <c r="M24" i="3" s="1"/>
  <c r="M23" i="3"/>
  <c r="L23" i="3"/>
  <c r="G22" i="3"/>
  <c r="I22" i="3" s="1"/>
  <c r="G21" i="3"/>
  <c r="G20" i="3"/>
  <c r="I20" i="3" s="1"/>
  <c r="G19" i="3"/>
  <c r="I19" i="3" s="1"/>
  <c r="G18" i="3"/>
  <c r="I18" i="3" s="1"/>
  <c r="G17" i="3"/>
  <c r="I17" i="3" s="1"/>
  <c r="G16" i="3"/>
  <c r="I16" i="3" s="1"/>
  <c r="G15" i="3"/>
  <c r="I15" i="3" s="1"/>
  <c r="G14" i="3"/>
  <c r="I14" i="3" s="1"/>
  <c r="G13" i="3"/>
  <c r="I13" i="3" s="1"/>
  <c r="G12" i="3"/>
  <c r="I12" i="3" s="1"/>
  <c r="F170" i="24"/>
  <c r="E169" i="24"/>
  <c r="D169" i="24"/>
  <c r="E168" i="24"/>
  <c r="D168" i="24"/>
  <c r="E167" i="24"/>
  <c r="D167" i="24"/>
  <c r="E166" i="24"/>
  <c r="D166" i="24"/>
  <c r="E165" i="24"/>
  <c r="D165" i="24"/>
  <c r="E164" i="24"/>
  <c r="D164" i="24"/>
  <c r="E163" i="24"/>
  <c r="D163" i="24"/>
  <c r="F161" i="24"/>
  <c r="E154" i="24"/>
  <c r="E153" i="24"/>
  <c r="E152" i="24"/>
  <c r="E151" i="24"/>
  <c r="E150" i="24"/>
  <c r="E149" i="24"/>
  <c r="D149" i="24"/>
  <c r="K148" i="24"/>
  <c r="F147" i="24"/>
  <c r="E146" i="24"/>
  <c r="D146" i="24"/>
  <c r="K145" i="24"/>
  <c r="E144" i="24"/>
  <c r="D144" i="24"/>
  <c r="E143" i="24"/>
  <c r="D143" i="24"/>
  <c r="D142" i="24"/>
  <c r="E140" i="24"/>
  <c r="D140" i="24"/>
  <c r="I76" i="3" s="1"/>
  <c r="H76" i="3" s="1"/>
  <c r="E139" i="24"/>
  <c r="D139" i="24"/>
  <c r="K137" i="24" s="1"/>
  <c r="E138" i="24"/>
  <c r="D138" i="24"/>
  <c r="E137" i="24"/>
  <c r="D137" i="24"/>
  <c r="F135" i="24"/>
  <c r="F134" i="24"/>
  <c r="F133" i="24"/>
  <c r="F132" i="24"/>
  <c r="I57" i="3" s="1"/>
  <c r="F131" i="24"/>
  <c r="I56" i="3" s="1"/>
  <c r="E130" i="24"/>
  <c r="D130" i="24"/>
  <c r="E129" i="24"/>
  <c r="D129" i="24"/>
  <c r="E128" i="24"/>
  <c r="D128" i="24"/>
  <c r="E127" i="24"/>
  <c r="D127" i="24"/>
  <c r="E126" i="24"/>
  <c r="D126" i="24"/>
  <c r="E125" i="24"/>
  <c r="D125" i="24"/>
  <c r="E124" i="24"/>
  <c r="D124" i="24"/>
  <c r="E123" i="24"/>
  <c r="D123" i="24"/>
  <c r="E122" i="24"/>
  <c r="D122" i="24"/>
  <c r="E121" i="24"/>
  <c r="D121" i="24"/>
  <c r="E120" i="24"/>
  <c r="D120" i="24"/>
  <c r="E119" i="24"/>
  <c r="D119" i="24"/>
  <c r="E118" i="24"/>
  <c r="D118" i="24"/>
  <c r="E117" i="24"/>
  <c r="D117" i="24"/>
  <c r="E116" i="24"/>
  <c r="D116" i="24"/>
  <c r="E115" i="24"/>
  <c r="D115" i="24"/>
  <c r="F113" i="24"/>
  <c r="F112" i="24"/>
  <c r="F111" i="24"/>
  <c r="E110" i="24"/>
  <c r="D110" i="24"/>
  <c r="F110" i="24" s="1"/>
  <c r="F107" i="24"/>
  <c r="E104" i="24"/>
  <c r="D104" i="24"/>
  <c r="K103" i="24"/>
  <c r="E103" i="24"/>
  <c r="D103" i="24"/>
  <c r="F103" i="24" s="1"/>
  <c r="F99" i="24"/>
  <c r="P98" i="24"/>
  <c r="E98" i="24"/>
  <c r="D98" i="24"/>
  <c r="P97" i="24"/>
  <c r="E97" i="24"/>
  <c r="D97" i="24"/>
  <c r="P96" i="24"/>
  <c r="E96" i="24"/>
  <c r="D96" i="24"/>
  <c r="P95" i="24"/>
  <c r="E95" i="24"/>
  <c r="D95" i="24"/>
  <c r="P94" i="24"/>
  <c r="E94" i="24"/>
  <c r="D94" i="24"/>
  <c r="P92" i="24"/>
  <c r="I115" i="3"/>
  <c r="I113" i="3"/>
  <c r="P91" i="24"/>
  <c r="E91" i="24"/>
  <c r="D91" i="24"/>
  <c r="P90" i="24"/>
  <c r="E90" i="24"/>
  <c r="D90" i="24"/>
  <c r="P89" i="24"/>
  <c r="E89" i="24"/>
  <c r="D89" i="24"/>
  <c r="P88" i="24"/>
  <c r="E88" i="24"/>
  <c r="D88" i="24"/>
  <c r="P87" i="24"/>
  <c r="E87" i="24"/>
  <c r="D87" i="24"/>
  <c r="P86" i="24"/>
  <c r="E86" i="24"/>
  <c r="D86" i="24"/>
  <c r="P85" i="24"/>
  <c r="E85" i="24"/>
  <c r="D85" i="24"/>
  <c r="F84" i="24"/>
  <c r="F83" i="24"/>
  <c r="E82" i="24"/>
  <c r="D82" i="24"/>
  <c r="E81" i="24"/>
  <c r="D81" i="24"/>
  <c r="K190" i="3" s="1"/>
  <c r="L190" i="3" s="1"/>
  <c r="E80" i="24"/>
  <c r="D80" i="24"/>
  <c r="E79" i="24"/>
  <c r="D79" i="24"/>
  <c r="E78" i="24"/>
  <c r="D78" i="24"/>
  <c r="F75" i="24"/>
  <c r="E74" i="24"/>
  <c r="D74" i="24"/>
  <c r="F74" i="24" s="1"/>
  <c r="E72" i="24"/>
  <c r="D72" i="24"/>
  <c r="K192" i="3" s="1"/>
  <c r="E71" i="24"/>
  <c r="D71" i="24"/>
  <c r="F71" i="24" s="1"/>
  <c r="E70" i="24"/>
  <c r="D70" i="24"/>
  <c r="F70" i="24" s="1"/>
  <c r="D69" i="24"/>
  <c r="E68" i="24"/>
  <c r="D68" i="24"/>
  <c r="E67" i="24"/>
  <c r="D67" i="24"/>
  <c r="F67" i="24" s="1"/>
  <c r="D66" i="24"/>
  <c r="K162" i="3"/>
  <c r="L162" i="3" s="1"/>
  <c r="E63" i="24"/>
  <c r="D63" i="24"/>
  <c r="E62" i="24"/>
  <c r="D62" i="24"/>
  <c r="F62" i="24" s="1"/>
  <c r="F61" i="24"/>
  <c r="F58" i="24"/>
  <c r="E57" i="24"/>
  <c r="D57" i="24"/>
  <c r="E56" i="24"/>
  <c r="D56" i="24"/>
  <c r="E54" i="24"/>
  <c r="D54" i="24"/>
  <c r="F54" i="24" s="1"/>
  <c r="E53" i="24"/>
  <c r="D53" i="24"/>
  <c r="F53" i="24" s="1"/>
  <c r="E52" i="24"/>
  <c r="D52" i="24"/>
  <c r="E50" i="24"/>
  <c r="D50" i="24"/>
  <c r="F49" i="24"/>
  <c r="F47" i="24"/>
  <c r="E46" i="24"/>
  <c r="D46" i="24"/>
  <c r="E45" i="24"/>
  <c r="D45" i="24"/>
  <c r="E44" i="24"/>
  <c r="D44" i="24"/>
  <c r="E43" i="24"/>
  <c r="D43" i="24"/>
  <c r="E41" i="24"/>
  <c r="D41" i="24"/>
  <c r="E40" i="24"/>
  <c r="D40" i="24"/>
  <c r="K180" i="3" s="1"/>
  <c r="L180" i="3" s="1"/>
  <c r="E39" i="24"/>
  <c r="D39" i="24"/>
  <c r="K182" i="3" s="1"/>
  <c r="L182" i="3" s="1"/>
  <c r="F36" i="24"/>
  <c r="K35" i="24"/>
  <c r="F35" i="24"/>
  <c r="K34" i="24"/>
  <c r="E34" i="24"/>
  <c r="D34" i="24"/>
  <c r="E33" i="24"/>
  <c r="D33" i="24"/>
  <c r="F31" i="24"/>
  <c r="E29" i="24"/>
  <c r="L150" i="3"/>
  <c r="E28" i="24"/>
  <c r="E27" i="24"/>
  <c r="E26" i="24"/>
  <c r="K152" i="3"/>
  <c r="E25" i="24"/>
  <c r="K148" i="3"/>
  <c r="L148" i="3" s="1"/>
  <c r="E24" i="24"/>
  <c r="E22" i="24"/>
  <c r="D22" i="24"/>
  <c r="F19" i="24"/>
  <c r="E14" i="24"/>
  <c r="D14" i="24"/>
  <c r="K142" i="3" s="1"/>
  <c r="E13" i="24"/>
  <c r="D13" i="24"/>
  <c r="E12" i="24"/>
  <c r="D12" i="24"/>
  <c r="E11" i="24"/>
  <c r="D11" i="24"/>
  <c r="E10" i="24"/>
  <c r="D10" i="24"/>
  <c r="E9" i="24"/>
  <c r="D9" i="24"/>
  <c r="E8" i="24"/>
  <c r="D8" i="24"/>
  <c r="E7" i="24"/>
  <c r="D7" i="24"/>
  <c r="K132" i="3" s="1"/>
  <c r="E6" i="24"/>
  <c r="D6" i="24"/>
  <c r="K130" i="3" s="1"/>
  <c r="L130" i="3" s="1"/>
  <c r="E5" i="24"/>
  <c r="D5" i="24"/>
  <c r="E3" i="24"/>
  <c r="D3" i="24"/>
  <c r="D2" i="24"/>
  <c r="I109" i="25" l="1"/>
  <c r="O109" i="25" s="1"/>
  <c r="U109" i="25" s="1"/>
  <c r="AA109" i="25" s="1"/>
  <c r="AG109" i="25" s="1"/>
  <c r="AM109" i="25" s="1"/>
  <c r="AS109" i="25" s="1"/>
  <c r="AY109" i="25" s="1"/>
  <c r="BE109" i="25" s="1"/>
  <c r="BL109" i="25" s="1"/>
  <c r="K140" i="3"/>
  <c r="H68" i="3"/>
  <c r="K68" i="3"/>
  <c r="H65" i="3"/>
  <c r="K65" i="3"/>
  <c r="K77" i="3"/>
  <c r="H77" i="3"/>
  <c r="K41" i="3"/>
  <c r="H41" i="3"/>
  <c r="H64" i="3"/>
  <c r="H40" i="3"/>
  <c r="K40" i="3"/>
  <c r="K44" i="3" s="1"/>
  <c r="I20" i="25"/>
  <c r="I29" i="25"/>
  <c r="I71" i="25"/>
  <c r="H45" i="3"/>
  <c r="K134" i="3"/>
  <c r="L134" i="3" s="1"/>
  <c r="K139" i="3"/>
  <c r="L139" i="3" s="1"/>
  <c r="K136" i="3"/>
  <c r="L136" i="3" s="1"/>
  <c r="K133" i="3"/>
  <c r="K51" i="24"/>
  <c r="K164" i="3"/>
  <c r="L164" i="3" s="1"/>
  <c r="K161" i="3"/>
  <c r="L161" i="3" s="1"/>
  <c r="I101" i="25"/>
  <c r="CJ113" i="25"/>
  <c r="O20" i="25"/>
  <c r="O29" i="25"/>
  <c r="O71" i="25"/>
  <c r="BO98" i="25"/>
  <c r="Y75" i="26"/>
  <c r="R60" i="25"/>
  <c r="AP60" i="25"/>
  <c r="L60" i="25"/>
  <c r="AJ60" i="25"/>
  <c r="BH60" i="25"/>
  <c r="I96" i="24"/>
  <c r="H56" i="3"/>
  <c r="K56" i="3"/>
  <c r="F60" i="25"/>
  <c r="AD60" i="25"/>
  <c r="BB60" i="25"/>
  <c r="X60" i="25"/>
  <c r="AV60" i="25"/>
  <c r="H57" i="3"/>
  <c r="K57" i="3"/>
  <c r="K52" i="24"/>
  <c r="I15" i="25"/>
  <c r="O15" i="25" s="1"/>
  <c r="U15" i="25" s="1"/>
  <c r="AA15" i="25" s="1"/>
  <c r="AG15" i="25" s="1"/>
  <c r="AM15" i="25" s="1"/>
  <c r="AS15" i="25" s="1"/>
  <c r="AY15" i="25" s="1"/>
  <c r="BE15" i="25" s="1"/>
  <c r="BL15" i="25" s="1"/>
  <c r="BR15" i="25" s="1"/>
  <c r="BX15" i="25" s="1"/>
  <c r="CD15" i="25" s="1"/>
  <c r="K141" i="3"/>
  <c r="L141" i="3" s="1"/>
  <c r="K138" i="3"/>
  <c r="L138" i="3" s="1"/>
  <c r="K135" i="3"/>
  <c r="L135" i="3" s="1"/>
  <c r="I12" i="25"/>
  <c r="O12" i="25" s="1"/>
  <c r="U12" i="25" s="1"/>
  <c r="AA12" i="25" s="1"/>
  <c r="AG12" i="25" s="1"/>
  <c r="AM12" i="25" s="1"/>
  <c r="AS12" i="25" s="1"/>
  <c r="AY12" i="25" s="1"/>
  <c r="BE12" i="25" s="1"/>
  <c r="BL12" i="25" s="1"/>
  <c r="BR12" i="25" s="1"/>
  <c r="BX12" i="25" s="1"/>
  <c r="CD12" i="25" s="1"/>
  <c r="I16" i="25"/>
  <c r="CJ79" i="25"/>
  <c r="I80" i="25"/>
  <c r="O80" i="25" s="1"/>
  <c r="U80" i="25" s="1"/>
  <c r="AA80" i="25" s="1"/>
  <c r="AG80" i="25" s="1"/>
  <c r="AM80" i="25" s="1"/>
  <c r="AS80" i="25" s="1"/>
  <c r="AY80" i="25" s="1"/>
  <c r="BE80" i="25" s="1"/>
  <c r="BL80" i="25" s="1"/>
  <c r="BR80" i="25" s="1"/>
  <c r="BX80" i="25" s="1"/>
  <c r="CD80" i="25" s="1"/>
  <c r="CJ95" i="25"/>
  <c r="BK95" i="25" s="1"/>
  <c r="I100" i="25"/>
  <c r="O100" i="25" s="1"/>
  <c r="U100" i="25" s="1"/>
  <c r="AA100" i="25" s="1"/>
  <c r="AG100" i="25" s="1"/>
  <c r="AM100" i="25" s="1"/>
  <c r="AS100" i="25" s="1"/>
  <c r="AY100" i="25" s="1"/>
  <c r="BE100" i="25" s="1"/>
  <c r="BL100" i="25" s="1"/>
  <c r="BR100" i="25" s="1"/>
  <c r="BX100" i="25" s="1"/>
  <c r="CD100" i="25" s="1"/>
  <c r="AE73" i="26"/>
  <c r="AB90" i="26"/>
  <c r="G73" i="26"/>
  <c r="DJ2" i="14"/>
  <c r="DV2" i="14" s="1"/>
  <c r="EH2" i="14" s="1"/>
  <c r="ET2" i="14" s="1"/>
  <c r="FF2" i="14" s="1"/>
  <c r="FR2" i="14" s="1"/>
  <c r="GD2" i="14" s="1"/>
  <c r="GP2" i="14" s="1"/>
  <c r="HB2" i="14" s="1"/>
  <c r="HN2" i="14" s="1"/>
  <c r="HZ2" i="14" s="1"/>
  <c r="IL2" i="14" s="1"/>
  <c r="IX2" i="14" s="1"/>
  <c r="JJ2" i="14" s="1"/>
  <c r="JV2" i="14" s="1"/>
  <c r="KH2" i="14" s="1"/>
  <c r="KT2" i="14" s="1"/>
  <c r="LF2" i="14" s="1"/>
  <c r="LR2" i="14" s="1"/>
  <c r="MD2" i="14" s="1"/>
  <c r="MP2" i="14" s="1"/>
  <c r="NB2" i="14" s="1"/>
  <c r="NN2" i="14" s="1"/>
  <c r="NZ2" i="14" s="1"/>
  <c r="OL2" i="14" s="1"/>
  <c r="OX2" i="14" s="1"/>
  <c r="PJ2" i="14" s="1"/>
  <c r="PV2" i="14" s="1"/>
  <c r="QH2" i="14" s="1"/>
  <c r="QT2" i="14" s="1"/>
  <c r="RF2" i="14" s="1"/>
  <c r="RR2" i="14" s="1"/>
  <c r="SD2" i="14" s="1"/>
  <c r="SP2" i="14" s="1"/>
  <c r="TB2" i="14" s="1"/>
  <c r="TN2" i="14" s="1"/>
  <c r="TZ2" i="14" s="1"/>
  <c r="UL2" i="14" s="1"/>
  <c r="UX2" i="14" s="1"/>
  <c r="VJ2" i="14" s="1"/>
  <c r="VV2" i="14" s="1"/>
  <c r="WH2" i="14" s="1"/>
  <c r="WT2" i="14" s="1"/>
  <c r="XF2" i="14" s="1"/>
  <c r="XR2" i="14" s="1"/>
  <c r="YD2" i="14" s="1"/>
  <c r="J72" i="26"/>
  <c r="K189" i="3"/>
  <c r="L189" i="3" s="1"/>
  <c r="K183" i="3"/>
  <c r="L183" i="3" s="1"/>
  <c r="K179" i="3"/>
  <c r="L179" i="3" s="1"/>
  <c r="K172" i="3"/>
  <c r="L172" i="3" s="1"/>
  <c r="O16" i="25"/>
  <c r="U16" i="25" s="1"/>
  <c r="AA16" i="25" s="1"/>
  <c r="AG16" i="25" s="1"/>
  <c r="AM16" i="25" s="1"/>
  <c r="AS16" i="25" s="1"/>
  <c r="AY16" i="25" s="1"/>
  <c r="BE16" i="25" s="1"/>
  <c r="BL16" i="25" s="1"/>
  <c r="K65" i="24"/>
  <c r="K160" i="3"/>
  <c r="L160" i="3" s="1"/>
  <c r="K83" i="24"/>
  <c r="K159" i="3"/>
  <c r="L159" i="3" s="1"/>
  <c r="I13" i="25"/>
  <c r="CJ26" i="25"/>
  <c r="BK26" i="25" s="1"/>
  <c r="I40" i="25"/>
  <c r="O40" i="25" s="1"/>
  <c r="CJ53" i="25"/>
  <c r="CK55" i="25" s="1"/>
  <c r="I54" i="25"/>
  <c r="I83" i="25"/>
  <c r="O83" i="25" s="1"/>
  <c r="U83" i="25" s="1"/>
  <c r="AA83" i="25" s="1"/>
  <c r="AG83" i="25" s="1"/>
  <c r="AM83" i="25" s="1"/>
  <c r="AS83" i="25" s="1"/>
  <c r="AY83" i="25" s="1"/>
  <c r="BE83" i="25" s="1"/>
  <c r="BL83" i="25" s="1"/>
  <c r="I112" i="25"/>
  <c r="O112" i="25" s="1"/>
  <c r="U112" i="25" s="1"/>
  <c r="AA112" i="25" s="1"/>
  <c r="AG112" i="25" s="1"/>
  <c r="AM112" i="25" s="1"/>
  <c r="AS112" i="25" s="1"/>
  <c r="AY112" i="25" s="1"/>
  <c r="BE112" i="25" s="1"/>
  <c r="BL112" i="25" s="1"/>
  <c r="S73" i="26"/>
  <c r="K168" i="3"/>
  <c r="L168" i="3" s="1"/>
  <c r="K167" i="3"/>
  <c r="L167" i="3" s="1"/>
  <c r="F104" i="24"/>
  <c r="I119" i="3" s="1"/>
  <c r="K40" i="24"/>
  <c r="K177" i="3"/>
  <c r="L177" i="3" s="1"/>
  <c r="K171" i="3"/>
  <c r="L171" i="3" s="1"/>
  <c r="I11" i="25"/>
  <c r="O11" i="25" s="1"/>
  <c r="U11" i="25" s="1"/>
  <c r="AA11" i="25" s="1"/>
  <c r="AG11" i="25" s="1"/>
  <c r="AM11" i="25" s="1"/>
  <c r="AS11" i="25" s="1"/>
  <c r="AY11" i="25" s="1"/>
  <c r="BE11" i="25" s="1"/>
  <c r="BL11" i="25" s="1"/>
  <c r="BR11" i="25" s="1"/>
  <c r="BX11" i="25" s="1"/>
  <c r="CD11" i="25" s="1"/>
  <c r="I52" i="25"/>
  <c r="O52" i="25" s="1"/>
  <c r="U52" i="25" s="1"/>
  <c r="AA52" i="25" s="1"/>
  <c r="AG52" i="25" s="1"/>
  <c r="AM52" i="25" s="1"/>
  <c r="AS52" i="25" s="1"/>
  <c r="AY52" i="25" s="1"/>
  <c r="BE52" i="25" s="1"/>
  <c r="BL52" i="25" s="1"/>
  <c r="BR52" i="25" s="1"/>
  <c r="BX52" i="25" s="1"/>
  <c r="CD52" i="25" s="1"/>
  <c r="L27" i="3"/>
  <c r="M27" i="3" s="1"/>
  <c r="L29" i="3"/>
  <c r="M29" i="3" s="1"/>
  <c r="L28" i="3"/>
  <c r="M28" i="3" s="1"/>
  <c r="L12" i="3"/>
  <c r="M12" i="3" s="1"/>
  <c r="L13" i="3"/>
  <c r="M13" i="3" s="1"/>
  <c r="I67" i="25"/>
  <c r="O67" i="25" s="1"/>
  <c r="U67" i="25" s="1"/>
  <c r="AA67" i="25" s="1"/>
  <c r="AG67" i="25" s="1"/>
  <c r="AM67" i="25" s="1"/>
  <c r="AS67" i="25" s="1"/>
  <c r="AY67" i="25" s="1"/>
  <c r="BE67" i="25" s="1"/>
  <c r="BL67" i="25" s="1"/>
  <c r="BR67" i="25" s="1"/>
  <c r="BX67" i="25" s="1"/>
  <c r="CD67" i="25" s="1"/>
  <c r="I84" i="25"/>
  <c r="I116" i="25"/>
  <c r="I117" i="25"/>
  <c r="O117" i="25" s="1"/>
  <c r="U117" i="25" s="1"/>
  <c r="AA117" i="25" s="1"/>
  <c r="AG117" i="25" s="1"/>
  <c r="AM117" i="25" s="1"/>
  <c r="AS117" i="25" s="1"/>
  <c r="AY117" i="25" s="1"/>
  <c r="BE117" i="25" s="1"/>
  <c r="BL117" i="25" s="1"/>
  <c r="BR117" i="25" s="1"/>
  <c r="BX117" i="25" s="1"/>
  <c r="CD117" i="25" s="1"/>
  <c r="K163" i="3"/>
  <c r="L163" i="3" s="1"/>
  <c r="K191" i="3"/>
  <c r="L191" i="3" s="1"/>
  <c r="K23" i="24"/>
  <c r="L151" i="3"/>
  <c r="I110" i="3"/>
  <c r="I122" i="3"/>
  <c r="CJ45" i="25"/>
  <c r="BK45" i="25" s="1"/>
  <c r="I46" i="25"/>
  <c r="O46" i="25" s="1"/>
  <c r="U46" i="25" s="1"/>
  <c r="AA46" i="25" s="1"/>
  <c r="AG46" i="25" s="1"/>
  <c r="AM46" i="25" s="1"/>
  <c r="AS46" i="25" s="1"/>
  <c r="AY46" i="25" s="1"/>
  <c r="BE46" i="25" s="1"/>
  <c r="BL46" i="25" s="1"/>
  <c r="BR46" i="25" s="1"/>
  <c r="BX46" i="25" s="1"/>
  <c r="CD46" i="25" s="1"/>
  <c r="I49" i="25"/>
  <c r="O49" i="25" s="1"/>
  <c r="U49" i="25" s="1"/>
  <c r="AA49" i="25" s="1"/>
  <c r="AG49" i="25" s="1"/>
  <c r="AM49" i="25" s="1"/>
  <c r="AS49" i="25" s="1"/>
  <c r="AY49" i="25" s="1"/>
  <c r="BE49" i="25" s="1"/>
  <c r="BL49" i="25" s="1"/>
  <c r="BR49" i="25" s="1"/>
  <c r="BX49" i="25" s="1"/>
  <c r="CD49" i="25" s="1"/>
  <c r="I65" i="25"/>
  <c r="O65" i="25" s="1"/>
  <c r="U65" i="25" s="1"/>
  <c r="AA65" i="25" s="1"/>
  <c r="AG65" i="25" s="1"/>
  <c r="AM65" i="25" s="1"/>
  <c r="AS65" i="25" s="1"/>
  <c r="AY65" i="25" s="1"/>
  <c r="BE65" i="25" s="1"/>
  <c r="BL65" i="25" s="1"/>
  <c r="BR65" i="25" s="1"/>
  <c r="BX65" i="25" s="1"/>
  <c r="CD65" i="25" s="1"/>
  <c r="I118" i="25"/>
  <c r="O118" i="25" s="1"/>
  <c r="U118" i="25" s="1"/>
  <c r="AA118" i="25" s="1"/>
  <c r="AG118" i="25" s="1"/>
  <c r="AM118" i="25" s="1"/>
  <c r="AS118" i="25" s="1"/>
  <c r="AY118" i="25" s="1"/>
  <c r="BE118" i="25" s="1"/>
  <c r="BL118" i="25" s="1"/>
  <c r="BR118" i="25" s="1"/>
  <c r="BX118" i="25" s="1"/>
  <c r="CD118" i="25" s="1"/>
  <c r="CJ121" i="25"/>
  <c r="BK121" i="25" s="1"/>
  <c r="AH72" i="26"/>
  <c r="K176" i="3"/>
  <c r="L176" i="3" s="1"/>
  <c r="K22" i="24"/>
  <c r="K175" i="3"/>
  <c r="L175" i="3" s="1"/>
  <c r="I109" i="3"/>
  <c r="I121" i="3"/>
  <c r="I7" i="25"/>
  <c r="O7" i="25" s="1"/>
  <c r="U7" i="25" s="1"/>
  <c r="AA7" i="25" s="1"/>
  <c r="AG7" i="25" s="1"/>
  <c r="AM7" i="25" s="1"/>
  <c r="AS7" i="25" s="1"/>
  <c r="AY7" i="25" s="1"/>
  <c r="BE7" i="25" s="1"/>
  <c r="BL7" i="25" s="1"/>
  <c r="BR7" i="25" s="1"/>
  <c r="BX7" i="25" s="1"/>
  <c r="CD7" i="25" s="1"/>
  <c r="I14" i="25"/>
  <c r="O14" i="25" s="1"/>
  <c r="U14" i="25" s="1"/>
  <c r="AA14" i="25" s="1"/>
  <c r="AG14" i="25" s="1"/>
  <c r="AM14" i="25" s="1"/>
  <c r="AS14" i="25" s="1"/>
  <c r="AY14" i="25" s="1"/>
  <c r="BE14" i="25" s="1"/>
  <c r="BL14" i="25" s="1"/>
  <c r="BR14" i="25" s="1"/>
  <c r="BX14" i="25" s="1"/>
  <c r="CD14" i="25" s="1"/>
  <c r="I24" i="25"/>
  <c r="O24" i="25" s="1"/>
  <c r="I25" i="25"/>
  <c r="O25" i="25" s="1"/>
  <c r="U25" i="25" s="1"/>
  <c r="AA25" i="25" s="1"/>
  <c r="AG25" i="25" s="1"/>
  <c r="AM25" i="25" s="1"/>
  <c r="AS25" i="25" s="1"/>
  <c r="AY25" i="25" s="1"/>
  <c r="BE25" i="25" s="1"/>
  <c r="BL25" i="25" s="1"/>
  <c r="BR25" i="25" s="1"/>
  <c r="BX25" i="25" s="1"/>
  <c r="CD25" i="25" s="1"/>
  <c r="I43" i="25"/>
  <c r="O43" i="25" s="1"/>
  <c r="U43" i="25" s="1"/>
  <c r="AA43" i="25" s="1"/>
  <c r="AG43" i="25" s="1"/>
  <c r="AM43" i="25" s="1"/>
  <c r="AS43" i="25" s="1"/>
  <c r="AY43" i="25" s="1"/>
  <c r="BE43" i="25" s="1"/>
  <c r="BL43" i="25" s="1"/>
  <c r="BR43" i="25" s="1"/>
  <c r="BX43" i="25" s="1"/>
  <c r="CD43" i="25" s="1"/>
  <c r="I82" i="25"/>
  <c r="O82" i="25" s="1"/>
  <c r="U82" i="25" s="1"/>
  <c r="AA82" i="25" s="1"/>
  <c r="AG82" i="25" s="1"/>
  <c r="AM82" i="25" s="1"/>
  <c r="AS82" i="25" s="1"/>
  <c r="AY82" i="25" s="1"/>
  <c r="BE82" i="25" s="1"/>
  <c r="BL82" i="25" s="1"/>
  <c r="BR82" i="25" s="1"/>
  <c r="BX82" i="25" s="1"/>
  <c r="CD82" i="25" s="1"/>
  <c r="CJ85" i="25"/>
  <c r="BK85" i="25" s="1"/>
  <c r="BK113" i="25"/>
  <c r="K64" i="24"/>
  <c r="CJ6" i="25"/>
  <c r="BK6" i="25" s="1"/>
  <c r="U29" i="25"/>
  <c r="AA29" i="25" s="1"/>
  <c r="AG29" i="25" s="1"/>
  <c r="AM29" i="25" s="1"/>
  <c r="AS29" i="25" s="1"/>
  <c r="AY29" i="25" s="1"/>
  <c r="BE29" i="25" s="1"/>
  <c r="BL29" i="25" s="1"/>
  <c r="BR29" i="25" s="1"/>
  <c r="BX29" i="25" s="1"/>
  <c r="CD29" i="25" s="1"/>
  <c r="CJ44" i="25"/>
  <c r="CK46" i="25" s="1"/>
  <c r="U71" i="25"/>
  <c r="AA71" i="25" s="1"/>
  <c r="AG71" i="25" s="1"/>
  <c r="AM71" i="25" s="1"/>
  <c r="AS71" i="25" s="1"/>
  <c r="AY71" i="25" s="1"/>
  <c r="BE71" i="25" s="1"/>
  <c r="BL71" i="25" s="1"/>
  <c r="BR71" i="25" s="1"/>
  <c r="BX71" i="25" s="1"/>
  <c r="CD71" i="25" s="1"/>
  <c r="K2" i="24"/>
  <c r="K145" i="3"/>
  <c r="L145" i="3" s="1"/>
  <c r="I10" i="25"/>
  <c r="O10" i="25" s="1"/>
  <c r="U10" i="25" s="1"/>
  <c r="AA10" i="25" s="1"/>
  <c r="AG10" i="25" s="1"/>
  <c r="AM10" i="25" s="1"/>
  <c r="AS10" i="25" s="1"/>
  <c r="AY10" i="25" s="1"/>
  <c r="BE10" i="25" s="1"/>
  <c r="BL10" i="25" s="1"/>
  <c r="I21" i="25"/>
  <c r="O21" i="25" s="1"/>
  <c r="U21" i="25" s="1"/>
  <c r="AA21" i="25" s="1"/>
  <c r="AG21" i="25" s="1"/>
  <c r="AM21" i="25" s="1"/>
  <c r="AS21" i="25" s="1"/>
  <c r="AY21" i="25" s="1"/>
  <c r="BE21" i="25" s="1"/>
  <c r="BL21" i="25" s="1"/>
  <c r="BR21" i="25" s="1"/>
  <c r="BX21" i="25" s="1"/>
  <c r="CD21" i="25" s="1"/>
  <c r="CJ28" i="25"/>
  <c r="BK28" i="25" s="1"/>
  <c r="CJ50" i="25"/>
  <c r="BK50" i="25" s="1"/>
  <c r="CJ55" i="25"/>
  <c r="BK55" i="25" s="1"/>
  <c r="I56" i="25"/>
  <c r="O56" i="25" s="1"/>
  <c r="U56" i="25" s="1"/>
  <c r="AA56" i="25" s="1"/>
  <c r="AG56" i="25" s="1"/>
  <c r="AM56" i="25" s="1"/>
  <c r="AS56" i="25" s="1"/>
  <c r="AY56" i="25" s="1"/>
  <c r="BE56" i="25" s="1"/>
  <c r="BL56" i="25" s="1"/>
  <c r="BR56" i="25" s="1"/>
  <c r="BX56" i="25" s="1"/>
  <c r="CD56" i="25" s="1"/>
  <c r="CJ58" i="25"/>
  <c r="BK58" i="25" s="1"/>
  <c r="CJ69" i="25"/>
  <c r="BK69" i="25" s="1"/>
  <c r="CJ70" i="25"/>
  <c r="I73" i="25"/>
  <c r="O73" i="25" s="1"/>
  <c r="U73" i="25" s="1"/>
  <c r="AA73" i="25" s="1"/>
  <c r="AG73" i="25" s="1"/>
  <c r="AM73" i="25" s="1"/>
  <c r="AS73" i="25" s="1"/>
  <c r="AY73" i="25" s="1"/>
  <c r="BE73" i="25" s="1"/>
  <c r="BL73" i="25" s="1"/>
  <c r="BR73" i="25" s="1"/>
  <c r="BX73" i="25" s="1"/>
  <c r="CD73" i="25" s="1"/>
  <c r="I75" i="25"/>
  <c r="O75" i="25" s="1"/>
  <c r="U75" i="25" s="1"/>
  <c r="AA75" i="25" s="1"/>
  <c r="AG75" i="25" s="1"/>
  <c r="AM75" i="25" s="1"/>
  <c r="AS75" i="25" s="1"/>
  <c r="AY75" i="25" s="1"/>
  <c r="BE75" i="25" s="1"/>
  <c r="BL75" i="25" s="1"/>
  <c r="BR75" i="25" s="1"/>
  <c r="BX75" i="25" s="1"/>
  <c r="CD75" i="25" s="1"/>
  <c r="I76" i="25"/>
  <c r="O76" i="25" s="1"/>
  <c r="CJ77" i="25"/>
  <c r="BK77" i="25" s="1"/>
  <c r="CJ83" i="25"/>
  <c r="BK83" i="25" s="1"/>
  <c r="I92" i="25"/>
  <c r="O92" i="25" s="1"/>
  <c r="U92" i="25" s="1"/>
  <c r="AA92" i="25" s="1"/>
  <c r="AG92" i="25" s="1"/>
  <c r="AM92" i="25" s="1"/>
  <c r="AS92" i="25" s="1"/>
  <c r="AY92" i="25" s="1"/>
  <c r="BE92" i="25" s="1"/>
  <c r="BL92" i="25" s="1"/>
  <c r="BR92" i="25" s="1"/>
  <c r="BX92" i="25" s="1"/>
  <c r="CD92" i="25" s="1"/>
  <c r="CJ96" i="25"/>
  <c r="BK96" i="25" s="1"/>
  <c r="CJ101" i="25"/>
  <c r="BK101" i="25" s="1"/>
  <c r="CJ102" i="25"/>
  <c r="BK102" i="25" s="1"/>
  <c r="I103" i="25"/>
  <c r="O103" i="25" s="1"/>
  <c r="U103" i="25" s="1"/>
  <c r="AA103" i="25" s="1"/>
  <c r="AG103" i="25" s="1"/>
  <c r="AM103" i="25" s="1"/>
  <c r="AS103" i="25" s="1"/>
  <c r="AY103" i="25" s="1"/>
  <c r="BE103" i="25" s="1"/>
  <c r="BL103" i="25" s="1"/>
  <c r="BR103" i="25" s="1"/>
  <c r="BX103" i="25" s="1"/>
  <c r="CD103" i="25" s="1"/>
  <c r="I104" i="25"/>
  <c r="O104" i="25" s="1"/>
  <c r="U104" i="25" s="1"/>
  <c r="AA104" i="25" s="1"/>
  <c r="AG104" i="25" s="1"/>
  <c r="AM104" i="25" s="1"/>
  <c r="AS104" i="25" s="1"/>
  <c r="AY104" i="25" s="1"/>
  <c r="BE104" i="25" s="1"/>
  <c r="BL104" i="25" s="1"/>
  <c r="BR104" i="25" s="1"/>
  <c r="BX104" i="25" s="1"/>
  <c r="CD104" i="25" s="1"/>
  <c r="CJ108" i="25"/>
  <c r="BK108" i="25" s="1"/>
  <c r="J68" i="26"/>
  <c r="Y79" i="26"/>
  <c r="CJ9" i="25"/>
  <c r="U40" i="25"/>
  <c r="AA40" i="25" s="1"/>
  <c r="AG40" i="25" s="1"/>
  <c r="AM40" i="25" s="1"/>
  <c r="AS40" i="25" s="1"/>
  <c r="AY40" i="25" s="1"/>
  <c r="BE40" i="25" s="1"/>
  <c r="BL40" i="25" s="1"/>
  <c r="BR40" i="25" s="1"/>
  <c r="BX40" i="25" s="1"/>
  <c r="CD40" i="25" s="1"/>
  <c r="CJ66" i="25"/>
  <c r="BK66" i="25" s="1"/>
  <c r="K45" i="24"/>
  <c r="CJ5" i="25"/>
  <c r="BK5" i="25" s="1"/>
  <c r="CJ8" i="25"/>
  <c r="BK8" i="25" s="1"/>
  <c r="I9" i="25"/>
  <c r="O9" i="25" s="1"/>
  <c r="U9" i="25" s="1"/>
  <c r="AA9" i="25" s="1"/>
  <c r="AG9" i="25" s="1"/>
  <c r="AM9" i="25" s="1"/>
  <c r="AS9" i="25" s="1"/>
  <c r="AY9" i="25" s="1"/>
  <c r="BE9" i="25" s="1"/>
  <c r="BL9" i="25" s="1"/>
  <c r="BR9" i="25" s="1"/>
  <c r="BX9" i="25" s="1"/>
  <c r="CD9" i="25" s="1"/>
  <c r="CJ10" i="25"/>
  <c r="BK10" i="25" s="1"/>
  <c r="CJ17" i="25"/>
  <c r="BK17" i="25" s="1"/>
  <c r="CJ22" i="25"/>
  <c r="BK22" i="25" s="1"/>
  <c r="CJ23" i="25"/>
  <c r="BK23" i="25" s="1"/>
  <c r="I27" i="25"/>
  <c r="O27" i="25" s="1"/>
  <c r="U27" i="25" s="1"/>
  <c r="AA27" i="25" s="1"/>
  <c r="AG27" i="25" s="1"/>
  <c r="AM27" i="25" s="1"/>
  <c r="AS27" i="25" s="1"/>
  <c r="AY27" i="25" s="1"/>
  <c r="BE27" i="25" s="1"/>
  <c r="BL27" i="25" s="1"/>
  <c r="CJ33" i="25"/>
  <c r="CK33" i="25" s="1"/>
  <c r="I38" i="25"/>
  <c r="O38" i="25" s="1"/>
  <c r="U38" i="25" s="1"/>
  <c r="AA38" i="25" s="1"/>
  <c r="AG38" i="25" s="1"/>
  <c r="AM38" i="25" s="1"/>
  <c r="AS38" i="25" s="1"/>
  <c r="AY38" i="25" s="1"/>
  <c r="BE38" i="25" s="1"/>
  <c r="BL38" i="25" s="1"/>
  <c r="BR38" i="25" s="1"/>
  <c r="BX38" i="25" s="1"/>
  <c r="CD38" i="25" s="1"/>
  <c r="I50" i="25"/>
  <c r="O50" i="25" s="1"/>
  <c r="U50" i="25" s="1"/>
  <c r="AA50" i="25" s="1"/>
  <c r="AG50" i="25" s="1"/>
  <c r="AM50" i="25" s="1"/>
  <c r="AS50" i="25" s="1"/>
  <c r="AY50" i="25" s="1"/>
  <c r="BE50" i="25" s="1"/>
  <c r="BL50" i="25" s="1"/>
  <c r="BO55" i="25"/>
  <c r="CJ56" i="25"/>
  <c r="I57" i="25"/>
  <c r="O57" i="25" s="1"/>
  <c r="U57" i="25" s="1"/>
  <c r="AA57" i="25" s="1"/>
  <c r="AG57" i="25" s="1"/>
  <c r="AM57" i="25" s="1"/>
  <c r="AS57" i="25" s="1"/>
  <c r="AY57" i="25" s="1"/>
  <c r="BE57" i="25" s="1"/>
  <c r="BL57" i="25" s="1"/>
  <c r="BR57" i="25" s="1"/>
  <c r="BX57" i="25" s="1"/>
  <c r="CD57" i="25" s="1"/>
  <c r="CJ90" i="25"/>
  <c r="BK90" i="25" s="1"/>
  <c r="O116" i="25"/>
  <c r="U116" i="25" s="1"/>
  <c r="AA116" i="25" s="1"/>
  <c r="AG116" i="25" s="1"/>
  <c r="AM116" i="25" s="1"/>
  <c r="AS116" i="25" s="1"/>
  <c r="AY116" i="25" s="1"/>
  <c r="BE116" i="25" s="1"/>
  <c r="BL116" i="25" s="1"/>
  <c r="BR116" i="25" s="1"/>
  <c r="BX116" i="25" s="1"/>
  <c r="CD116" i="25" s="1"/>
  <c r="CJ119" i="25"/>
  <c r="I91" i="25"/>
  <c r="O91" i="25" s="1"/>
  <c r="U91" i="25" s="1"/>
  <c r="AA91" i="25" s="1"/>
  <c r="AG91" i="25" s="1"/>
  <c r="AM91" i="25" s="1"/>
  <c r="AS91" i="25" s="1"/>
  <c r="AY91" i="25" s="1"/>
  <c r="BE91" i="25" s="1"/>
  <c r="BL91" i="25" s="1"/>
  <c r="BR91" i="25" s="1"/>
  <c r="BX91" i="25" s="1"/>
  <c r="CD91" i="25" s="1"/>
  <c r="I93" i="25"/>
  <c r="I94" i="25"/>
  <c r="O94" i="25" s="1"/>
  <c r="U94" i="25" s="1"/>
  <c r="AA94" i="25" s="1"/>
  <c r="AG94" i="25" s="1"/>
  <c r="AM94" i="25" s="1"/>
  <c r="AS94" i="25" s="1"/>
  <c r="AY94" i="25" s="1"/>
  <c r="BE94" i="25" s="1"/>
  <c r="BL94" i="25" s="1"/>
  <c r="BR94" i="25" s="1"/>
  <c r="BX94" i="25" s="1"/>
  <c r="CD94" i="25" s="1"/>
  <c r="I107" i="25"/>
  <c r="O107" i="25" s="1"/>
  <c r="U107" i="25" s="1"/>
  <c r="AA107" i="25" s="1"/>
  <c r="AG107" i="25" s="1"/>
  <c r="AM107" i="25" s="1"/>
  <c r="AS107" i="25" s="1"/>
  <c r="AY107" i="25" s="1"/>
  <c r="BE107" i="25" s="1"/>
  <c r="BL107" i="25" s="1"/>
  <c r="BR107" i="25" s="1"/>
  <c r="BX107" i="25" s="1"/>
  <c r="CD107" i="25" s="1"/>
  <c r="I120" i="25"/>
  <c r="O120" i="25" s="1"/>
  <c r="U120" i="25" s="1"/>
  <c r="AA120" i="25" s="1"/>
  <c r="AG120" i="25" s="1"/>
  <c r="AM120" i="25" s="1"/>
  <c r="AS120" i="25" s="1"/>
  <c r="AY120" i="25" s="1"/>
  <c r="BE120" i="25" s="1"/>
  <c r="BL120" i="25" s="1"/>
  <c r="BR120" i="25" s="1"/>
  <c r="BX120" i="25" s="1"/>
  <c r="CD120" i="25" s="1"/>
  <c r="AH68" i="26"/>
  <c r="S72" i="26"/>
  <c r="AB74" i="26"/>
  <c r="M79" i="26"/>
  <c r="J86" i="26"/>
  <c r="AE87" i="26"/>
  <c r="K131" i="3"/>
  <c r="L131" i="3" s="1"/>
  <c r="CJ27" i="25"/>
  <c r="BK27" i="25" s="1"/>
  <c r="L140" i="3"/>
  <c r="U20" i="25"/>
  <c r="AA20" i="25" s="1"/>
  <c r="AG20" i="25" s="1"/>
  <c r="AM20" i="25" s="1"/>
  <c r="AS20" i="25" s="1"/>
  <c r="AY20" i="25" s="1"/>
  <c r="BE20" i="25" s="1"/>
  <c r="BL20" i="25" s="1"/>
  <c r="I72" i="25"/>
  <c r="O72" i="25" s="1"/>
  <c r="U72" i="25" s="1"/>
  <c r="AA72" i="25" s="1"/>
  <c r="AG72" i="25" s="1"/>
  <c r="AM72" i="25" s="1"/>
  <c r="AS72" i="25" s="1"/>
  <c r="AY72" i="25" s="1"/>
  <c r="BE72" i="25" s="1"/>
  <c r="BL72" i="25" s="1"/>
  <c r="BR72" i="25" s="1"/>
  <c r="BX72" i="25" s="1"/>
  <c r="CD72" i="25" s="1"/>
  <c r="BR83" i="25"/>
  <c r="BX83" i="25" s="1"/>
  <c r="CD83" i="25" s="1"/>
  <c r="S68" i="26"/>
  <c r="L20" i="3"/>
  <c r="M20" i="3" s="1"/>
  <c r="AL40" i="26"/>
  <c r="AM40" i="26" s="1"/>
  <c r="AN40" i="26" s="1"/>
  <c r="BU39" i="25"/>
  <c r="AL55" i="26"/>
  <c r="AM55" i="26" s="1"/>
  <c r="AN55" i="26" s="1"/>
  <c r="BU55" i="25"/>
  <c r="AO67" i="26"/>
  <c r="CA66" i="25"/>
  <c r="AL70" i="26"/>
  <c r="BU66" i="25"/>
  <c r="K96" i="24"/>
  <c r="I97" i="24" s="1"/>
  <c r="K173" i="3"/>
  <c r="L173" i="3" s="1"/>
  <c r="I116" i="3"/>
  <c r="K63" i="24"/>
  <c r="K66" i="24"/>
  <c r="I117" i="3"/>
  <c r="CJ15" i="25"/>
  <c r="BK15" i="25" s="1"/>
  <c r="CJ21" i="25"/>
  <c r="BK21" i="25" s="1"/>
  <c r="I33" i="25"/>
  <c r="O33" i="25" s="1"/>
  <c r="U33" i="25" s="1"/>
  <c r="AA33" i="25" s="1"/>
  <c r="AG33" i="25" s="1"/>
  <c r="AM33" i="25" s="1"/>
  <c r="AS33" i="25" s="1"/>
  <c r="AY33" i="25" s="1"/>
  <c r="BE33" i="25" s="1"/>
  <c r="BL33" i="25" s="1"/>
  <c r="BR33" i="25" s="1"/>
  <c r="BX33" i="25" s="1"/>
  <c r="CD33" i="25" s="1"/>
  <c r="CJ34" i="25"/>
  <c r="CJ38" i="25"/>
  <c r="BK38" i="25" s="1"/>
  <c r="I39" i="25"/>
  <c r="O39" i="25" s="1"/>
  <c r="U39" i="25" s="1"/>
  <c r="AA39" i="25" s="1"/>
  <c r="AG39" i="25" s="1"/>
  <c r="AM39" i="25" s="1"/>
  <c r="AS39" i="25" s="1"/>
  <c r="AY39" i="25" s="1"/>
  <c r="BE39" i="25" s="1"/>
  <c r="BL39" i="25" s="1"/>
  <c r="BR39" i="25" s="1"/>
  <c r="BX39" i="25" s="1"/>
  <c r="CD39" i="25" s="1"/>
  <c r="CJ43" i="25"/>
  <c r="CK44" i="25" s="1"/>
  <c r="CJ46" i="25"/>
  <c r="I51" i="25"/>
  <c r="O51" i="25" s="1"/>
  <c r="U51" i="25" s="1"/>
  <c r="AA51" i="25" s="1"/>
  <c r="AG51" i="25" s="1"/>
  <c r="AM51" i="25" s="1"/>
  <c r="AS51" i="25" s="1"/>
  <c r="AY51" i="25" s="1"/>
  <c r="BE51" i="25" s="1"/>
  <c r="BL51" i="25" s="1"/>
  <c r="BR51" i="25" s="1"/>
  <c r="BX51" i="25" s="1"/>
  <c r="CD51" i="25" s="1"/>
  <c r="CJ59" i="25"/>
  <c r="BK59" i="25" s="1"/>
  <c r="CJ65" i="25"/>
  <c r="BK65" i="25" s="1"/>
  <c r="CJ76" i="25"/>
  <c r="BK76" i="25" s="1"/>
  <c r="I77" i="25"/>
  <c r="O77" i="25" s="1"/>
  <c r="U77" i="25" s="1"/>
  <c r="AA77" i="25" s="1"/>
  <c r="AG77" i="25" s="1"/>
  <c r="AM77" i="25" s="1"/>
  <c r="AS77" i="25" s="1"/>
  <c r="AY77" i="25" s="1"/>
  <c r="BE77" i="25" s="1"/>
  <c r="BL77" i="25" s="1"/>
  <c r="BR77" i="25" s="1"/>
  <c r="BX77" i="25" s="1"/>
  <c r="CD77" i="25" s="1"/>
  <c r="I79" i="25"/>
  <c r="O79" i="25" s="1"/>
  <c r="U79" i="25" s="1"/>
  <c r="AA79" i="25" s="1"/>
  <c r="AG79" i="25" s="1"/>
  <c r="AM79" i="25" s="1"/>
  <c r="AS79" i="25" s="1"/>
  <c r="AY79" i="25" s="1"/>
  <c r="BE79" i="25" s="1"/>
  <c r="BL79" i="25" s="1"/>
  <c r="BR79" i="25" s="1"/>
  <c r="BX79" i="25" s="1"/>
  <c r="CD79" i="25" s="1"/>
  <c r="I89" i="25"/>
  <c r="O89" i="25" s="1"/>
  <c r="U89" i="25" s="1"/>
  <c r="AA89" i="25" s="1"/>
  <c r="AG89" i="25" s="1"/>
  <c r="AM89" i="25" s="1"/>
  <c r="AS89" i="25" s="1"/>
  <c r="AY89" i="25" s="1"/>
  <c r="BE89" i="25" s="1"/>
  <c r="BL89" i="25" s="1"/>
  <c r="BR89" i="25" s="1"/>
  <c r="BX89" i="25" s="1"/>
  <c r="CD89" i="25" s="1"/>
  <c r="CJ94" i="25"/>
  <c r="BK94" i="25" s="1"/>
  <c r="I95" i="25"/>
  <c r="O95" i="25" s="1"/>
  <c r="U95" i="25" s="1"/>
  <c r="AA95" i="25" s="1"/>
  <c r="AG95" i="25" s="1"/>
  <c r="AM95" i="25" s="1"/>
  <c r="AS95" i="25" s="1"/>
  <c r="AY95" i="25" s="1"/>
  <c r="BE95" i="25" s="1"/>
  <c r="BL95" i="25" s="1"/>
  <c r="BR95" i="25" s="1"/>
  <c r="BX95" i="25" s="1"/>
  <c r="CD95" i="25" s="1"/>
  <c r="I96" i="25"/>
  <c r="O96" i="25" s="1"/>
  <c r="U96" i="25" s="1"/>
  <c r="AA96" i="25" s="1"/>
  <c r="AG96" i="25" s="1"/>
  <c r="AM96" i="25" s="1"/>
  <c r="AS96" i="25" s="1"/>
  <c r="AY96" i="25" s="1"/>
  <c r="BE96" i="25" s="1"/>
  <c r="BL96" i="25" s="1"/>
  <c r="BR96" i="25" s="1"/>
  <c r="BX96" i="25" s="1"/>
  <c r="CD96" i="25" s="1"/>
  <c r="O101" i="25"/>
  <c r="U101" i="25" s="1"/>
  <c r="AA101" i="25" s="1"/>
  <c r="AG101" i="25" s="1"/>
  <c r="AM101" i="25" s="1"/>
  <c r="AS101" i="25" s="1"/>
  <c r="AY101" i="25" s="1"/>
  <c r="BE101" i="25" s="1"/>
  <c r="BL101" i="25" s="1"/>
  <c r="BR101" i="25" s="1"/>
  <c r="BX101" i="25" s="1"/>
  <c r="CD101" i="25" s="1"/>
  <c r="CA105" i="25"/>
  <c r="I113" i="25"/>
  <c r="O113" i="25" s="1"/>
  <c r="U113" i="25" s="1"/>
  <c r="AA113" i="25" s="1"/>
  <c r="AG113" i="25" s="1"/>
  <c r="AM113" i="25" s="1"/>
  <c r="AS113" i="25" s="1"/>
  <c r="AY113" i="25" s="1"/>
  <c r="BE113" i="25" s="1"/>
  <c r="BL113" i="25" s="1"/>
  <c r="BR113" i="25" s="1"/>
  <c r="BX113" i="25" s="1"/>
  <c r="CD113" i="25" s="1"/>
  <c r="BK119" i="25"/>
  <c r="I121" i="25"/>
  <c r="O121" i="25" s="1"/>
  <c r="U121" i="25" s="1"/>
  <c r="AA121" i="25" s="1"/>
  <c r="AG121" i="25" s="1"/>
  <c r="AM121" i="25" s="1"/>
  <c r="AS121" i="25" s="1"/>
  <c r="AY121" i="25" s="1"/>
  <c r="BE121" i="25" s="1"/>
  <c r="BL121" i="25" s="1"/>
  <c r="BR121" i="25" s="1"/>
  <c r="BX121" i="25" s="1"/>
  <c r="CD121" i="25" s="1"/>
  <c r="V9" i="26"/>
  <c r="G10" i="26"/>
  <c r="AE10" i="26"/>
  <c r="V13" i="26"/>
  <c r="G14" i="26"/>
  <c r="AE14" i="26"/>
  <c r="V17" i="26"/>
  <c r="G18" i="26"/>
  <c r="AE18" i="26"/>
  <c r="G19" i="26"/>
  <c r="AE19" i="26"/>
  <c r="V24" i="26"/>
  <c r="G25" i="26"/>
  <c r="AE25" i="26"/>
  <c r="J30" i="26"/>
  <c r="AH30" i="26"/>
  <c r="S31" i="26"/>
  <c r="V35" i="26"/>
  <c r="G36" i="26"/>
  <c r="AE36" i="26"/>
  <c r="J40" i="26"/>
  <c r="AH40" i="26"/>
  <c r="S41" i="26"/>
  <c r="V42" i="26"/>
  <c r="J46" i="26"/>
  <c r="AH46" i="26"/>
  <c r="S47" i="26"/>
  <c r="V48" i="26"/>
  <c r="G51" i="26"/>
  <c r="AE51" i="26"/>
  <c r="J52" i="26"/>
  <c r="AH52" i="26"/>
  <c r="S53" i="26"/>
  <c r="V54" i="26"/>
  <c r="G55" i="26"/>
  <c r="AE55" i="26"/>
  <c r="J56" i="26"/>
  <c r="AH56" i="26"/>
  <c r="S57" i="26"/>
  <c r="V58" i="26"/>
  <c r="G59" i="26"/>
  <c r="AE59" i="26"/>
  <c r="V64" i="26"/>
  <c r="G67" i="26"/>
  <c r="AE67" i="26"/>
  <c r="V68" i="26"/>
  <c r="V72" i="26"/>
  <c r="V81" i="26"/>
  <c r="S82" i="26"/>
  <c r="P84" i="26"/>
  <c r="M85" i="26"/>
  <c r="AH86" i="26"/>
  <c r="V110" i="26"/>
  <c r="G111" i="26"/>
  <c r="AE111" i="26"/>
  <c r="S113" i="26"/>
  <c r="J118" i="26"/>
  <c r="AH118" i="26"/>
  <c r="S119" i="26"/>
  <c r="J122" i="26"/>
  <c r="AH122" i="26"/>
  <c r="I106" i="3"/>
  <c r="BR16" i="25"/>
  <c r="BX16" i="25" s="1"/>
  <c r="CD16" i="25" s="1"/>
  <c r="BR20" i="25"/>
  <c r="BX20" i="25" s="1"/>
  <c r="CD20" i="25" s="1"/>
  <c r="BR109" i="25"/>
  <c r="BX109" i="25" s="1"/>
  <c r="CD109" i="25" s="1"/>
  <c r="U24" i="25"/>
  <c r="AA24" i="25" s="1"/>
  <c r="AG24" i="25" s="1"/>
  <c r="AM24" i="25" s="1"/>
  <c r="AS24" i="25" s="1"/>
  <c r="AY24" i="25" s="1"/>
  <c r="BE24" i="25" s="1"/>
  <c r="BL24" i="25" s="1"/>
  <c r="BR24" i="25" s="1"/>
  <c r="BX24" i="25" s="1"/>
  <c r="CD24" i="25" s="1"/>
  <c r="BR27" i="25"/>
  <c r="BX27" i="25" s="1"/>
  <c r="CD27" i="25" s="1"/>
  <c r="BU63" i="25"/>
  <c r="I108" i="3"/>
  <c r="I111" i="3"/>
  <c r="BK9" i="25"/>
  <c r="CJ12" i="25"/>
  <c r="BK12" i="25" s="1"/>
  <c r="O13" i="25"/>
  <c r="U13" i="25" s="1"/>
  <c r="AA13" i="25" s="1"/>
  <c r="AG13" i="25" s="1"/>
  <c r="AM13" i="25" s="1"/>
  <c r="AS13" i="25" s="1"/>
  <c r="AY13" i="25" s="1"/>
  <c r="BE13" i="25" s="1"/>
  <c r="BL13" i="25" s="1"/>
  <c r="BR13" i="25" s="1"/>
  <c r="BX13" i="25" s="1"/>
  <c r="CD13" i="25" s="1"/>
  <c r="CJ39" i="25"/>
  <c r="BK39" i="25" s="1"/>
  <c r="CJ51" i="25"/>
  <c r="BK51" i="25" s="1"/>
  <c r="BK56" i="25"/>
  <c r="CJ57" i="25"/>
  <c r="BK57" i="25" s="1"/>
  <c r="BO57" i="25"/>
  <c r="I68" i="25"/>
  <c r="O68" i="25" s="1"/>
  <c r="U68" i="25" s="1"/>
  <c r="AA68" i="25" s="1"/>
  <c r="AG68" i="25" s="1"/>
  <c r="AM68" i="25" s="1"/>
  <c r="AS68" i="25" s="1"/>
  <c r="AY68" i="25" s="1"/>
  <c r="BE68" i="25" s="1"/>
  <c r="BL68" i="25" s="1"/>
  <c r="BR68" i="25" s="1"/>
  <c r="BX68" i="25" s="1"/>
  <c r="CD68" i="25" s="1"/>
  <c r="I69" i="25"/>
  <c r="O69" i="25" s="1"/>
  <c r="U69" i="25" s="1"/>
  <c r="AA69" i="25" s="1"/>
  <c r="AG69" i="25" s="1"/>
  <c r="AM69" i="25" s="1"/>
  <c r="AS69" i="25" s="1"/>
  <c r="AY69" i="25" s="1"/>
  <c r="BE69" i="25" s="1"/>
  <c r="BL69" i="25" s="1"/>
  <c r="BR69" i="25" s="1"/>
  <c r="BX69" i="25" s="1"/>
  <c r="CD69" i="25" s="1"/>
  <c r="BK70" i="25"/>
  <c r="CJ74" i="25"/>
  <c r="BK74" i="25" s="1"/>
  <c r="I88" i="25"/>
  <c r="O88" i="25" s="1"/>
  <c r="U88" i="25" s="1"/>
  <c r="AA88" i="25" s="1"/>
  <c r="AG88" i="25" s="1"/>
  <c r="AM88" i="25" s="1"/>
  <c r="AS88" i="25" s="1"/>
  <c r="AY88" i="25" s="1"/>
  <c r="BE88" i="25" s="1"/>
  <c r="BL88" i="25" s="1"/>
  <c r="BR88" i="25" s="1"/>
  <c r="BX88" i="25" s="1"/>
  <c r="CD88" i="25" s="1"/>
  <c r="CJ91" i="25"/>
  <c r="BK91" i="25" s="1"/>
  <c r="CJ92" i="25"/>
  <c r="BK92" i="25" s="1"/>
  <c r="CJ103" i="25"/>
  <c r="CK103" i="25" s="1"/>
  <c r="CJ104" i="25"/>
  <c r="CK105" i="25" s="1"/>
  <c r="CJ109" i="25"/>
  <c r="BK109" i="25" s="1"/>
  <c r="I110" i="25"/>
  <c r="O110" i="25" s="1"/>
  <c r="U110" i="25" s="1"/>
  <c r="AA110" i="25" s="1"/>
  <c r="AG110" i="25" s="1"/>
  <c r="AM110" i="25" s="1"/>
  <c r="AS110" i="25" s="1"/>
  <c r="AY110" i="25" s="1"/>
  <c r="BE110" i="25" s="1"/>
  <c r="BL110" i="25" s="1"/>
  <c r="BR110" i="25" s="1"/>
  <c r="I111" i="25"/>
  <c r="O111" i="25" s="1"/>
  <c r="U111" i="25" s="1"/>
  <c r="AA111" i="25" s="1"/>
  <c r="AG111" i="25" s="1"/>
  <c r="AM111" i="25" s="1"/>
  <c r="AS111" i="25" s="1"/>
  <c r="AY111" i="25" s="1"/>
  <c r="BE111" i="25" s="1"/>
  <c r="BL111" i="25" s="1"/>
  <c r="BR111" i="25" s="1"/>
  <c r="BX111" i="25" s="1"/>
  <c r="CD111" i="25" s="1"/>
  <c r="CJ117" i="25"/>
  <c r="BK117" i="25" s="1"/>
  <c r="CJ118" i="25"/>
  <c r="BK118" i="25" s="1"/>
  <c r="AA7" i="26"/>
  <c r="AB7" i="26" s="1"/>
  <c r="L8" i="26"/>
  <c r="M8" i="26" s="1"/>
  <c r="J9" i="26"/>
  <c r="AH9" i="26"/>
  <c r="S10" i="26"/>
  <c r="AA11" i="26"/>
  <c r="AB11" i="26" s="1"/>
  <c r="L12" i="26"/>
  <c r="M12" i="26" s="1"/>
  <c r="J13" i="26"/>
  <c r="AH13" i="26"/>
  <c r="S14" i="26"/>
  <c r="AA15" i="26"/>
  <c r="AB15" i="26" s="1"/>
  <c r="L16" i="26"/>
  <c r="M16" i="26" s="1"/>
  <c r="J17" i="26"/>
  <c r="AH17" i="26"/>
  <c r="S18" i="26"/>
  <c r="S19" i="26"/>
  <c r="AA22" i="26"/>
  <c r="AB22" i="26" s="1"/>
  <c r="L23" i="26"/>
  <c r="M23" i="26" s="1"/>
  <c r="J24" i="26"/>
  <c r="AH24" i="26"/>
  <c r="S25" i="26"/>
  <c r="AA26" i="26"/>
  <c r="AB26" i="26" s="1"/>
  <c r="L27" i="26"/>
  <c r="M27" i="26" s="1"/>
  <c r="J28" i="26"/>
  <c r="O28" i="26"/>
  <c r="P28" i="26" s="1"/>
  <c r="X29" i="26"/>
  <c r="Y29" i="26" s="1"/>
  <c r="V30" i="26"/>
  <c r="AA30" i="26"/>
  <c r="AB30" i="26" s="1"/>
  <c r="G31" i="26"/>
  <c r="L31" i="26"/>
  <c r="M31" i="26" s="1"/>
  <c r="AE31" i="26"/>
  <c r="J35" i="26"/>
  <c r="AH35" i="26"/>
  <c r="S36" i="26"/>
  <c r="X36" i="26"/>
  <c r="Y36" i="26" s="1"/>
  <c r="V40" i="26"/>
  <c r="AA40" i="26"/>
  <c r="AB40" i="26" s="1"/>
  <c r="G41" i="26"/>
  <c r="L41" i="26"/>
  <c r="M41" i="26" s="1"/>
  <c r="AE41" i="26"/>
  <c r="O42" i="26"/>
  <c r="P42" i="26" s="1"/>
  <c r="X45" i="26"/>
  <c r="Y45" i="26" s="1"/>
  <c r="V46" i="26"/>
  <c r="AA46" i="26"/>
  <c r="AB46" i="26" s="1"/>
  <c r="G47" i="26"/>
  <c r="L47" i="26"/>
  <c r="M47" i="26" s="1"/>
  <c r="AE47" i="26"/>
  <c r="J48" i="26"/>
  <c r="AH48" i="26"/>
  <c r="S51" i="26"/>
  <c r="X51" i="26"/>
  <c r="Y51" i="26" s="1"/>
  <c r="V52" i="26"/>
  <c r="AA52" i="26"/>
  <c r="AB52" i="26" s="1"/>
  <c r="G53" i="26"/>
  <c r="L53" i="26"/>
  <c r="M53" i="26" s="1"/>
  <c r="AE53" i="26"/>
  <c r="J54" i="26"/>
  <c r="O54" i="26"/>
  <c r="P54" i="26" s="1"/>
  <c r="AH54" i="26"/>
  <c r="S55" i="26"/>
  <c r="X55" i="26"/>
  <c r="Y55" i="26" s="1"/>
  <c r="V56" i="26"/>
  <c r="AA56" i="26"/>
  <c r="AB56" i="26" s="1"/>
  <c r="G57" i="26"/>
  <c r="L57" i="26"/>
  <c r="M57" i="26" s="1"/>
  <c r="AE57" i="26"/>
  <c r="J58" i="26"/>
  <c r="AH58" i="26"/>
  <c r="S59" i="26"/>
  <c r="AA60" i="26"/>
  <c r="AB60" i="26" s="1"/>
  <c r="L61" i="26"/>
  <c r="M61" i="26" s="1"/>
  <c r="J64" i="26"/>
  <c r="AH64" i="26"/>
  <c r="S67" i="26"/>
  <c r="F72" i="26"/>
  <c r="G72" i="26" s="1"/>
  <c r="V76" i="26"/>
  <c r="S77" i="26"/>
  <c r="G87" i="26"/>
  <c r="AA97" i="26"/>
  <c r="AB97" i="26" s="1"/>
  <c r="J110" i="26"/>
  <c r="X111" i="26"/>
  <c r="Y111" i="26" s="1"/>
  <c r="AA112" i="26"/>
  <c r="AB112" i="26" s="1"/>
  <c r="O114" i="26"/>
  <c r="P114" i="26" s="1"/>
  <c r="X115" i="26"/>
  <c r="Y115" i="26" s="1"/>
  <c r="O120" i="26"/>
  <c r="P120" i="26" s="1"/>
  <c r="X121" i="26"/>
  <c r="Y121" i="26" s="1"/>
  <c r="K147" i="3"/>
  <c r="L147" i="3" s="1"/>
  <c r="I114" i="3"/>
  <c r="L152" i="3"/>
  <c r="I5" i="25"/>
  <c r="O5" i="25" s="1"/>
  <c r="U5" i="25" s="1"/>
  <c r="AA5" i="25" s="1"/>
  <c r="AG5" i="25" s="1"/>
  <c r="AM5" i="25" s="1"/>
  <c r="AS5" i="25" s="1"/>
  <c r="AY5" i="25" s="1"/>
  <c r="BE5" i="25" s="1"/>
  <c r="BL5" i="25" s="1"/>
  <c r="I6" i="25"/>
  <c r="O6" i="25" s="1"/>
  <c r="U6" i="25" s="1"/>
  <c r="AA6" i="25" s="1"/>
  <c r="AG6" i="25" s="1"/>
  <c r="AM6" i="25" s="1"/>
  <c r="AS6" i="25" s="1"/>
  <c r="AY6" i="25" s="1"/>
  <c r="BE6" i="25" s="1"/>
  <c r="BL6" i="25" s="1"/>
  <c r="BR6" i="25" s="1"/>
  <c r="BX6" i="25" s="1"/>
  <c r="CD6" i="25" s="1"/>
  <c r="CJ7" i="25"/>
  <c r="I8" i="25"/>
  <c r="O8" i="25" s="1"/>
  <c r="U8" i="25" s="1"/>
  <c r="AA8" i="25" s="1"/>
  <c r="AG8" i="25" s="1"/>
  <c r="AM8" i="25" s="1"/>
  <c r="AS8" i="25" s="1"/>
  <c r="AY8" i="25" s="1"/>
  <c r="BE8" i="25" s="1"/>
  <c r="BL8" i="25" s="1"/>
  <c r="BR8" i="25" s="1"/>
  <c r="BX8" i="25" s="1"/>
  <c r="CJ11" i="25"/>
  <c r="BK11" i="25" s="1"/>
  <c r="CJ13" i="25"/>
  <c r="BK13" i="25" s="1"/>
  <c r="CJ14" i="25"/>
  <c r="BK14" i="25" s="1"/>
  <c r="CJ16" i="25"/>
  <c r="BK16" i="25" s="1"/>
  <c r="I17" i="25"/>
  <c r="O17" i="25" s="1"/>
  <c r="U17" i="25" s="1"/>
  <c r="AA17" i="25" s="1"/>
  <c r="AG17" i="25" s="1"/>
  <c r="AM17" i="25" s="1"/>
  <c r="AS17" i="25" s="1"/>
  <c r="AY17" i="25" s="1"/>
  <c r="BE17" i="25" s="1"/>
  <c r="BL17" i="25" s="1"/>
  <c r="BR17" i="25" s="1"/>
  <c r="BX17" i="25" s="1"/>
  <c r="CD17" i="25" s="1"/>
  <c r="CJ20" i="25"/>
  <c r="BK20" i="25" s="1"/>
  <c r="I22" i="25"/>
  <c r="O22" i="25" s="1"/>
  <c r="U22" i="25" s="1"/>
  <c r="AA22" i="25" s="1"/>
  <c r="AG22" i="25" s="1"/>
  <c r="AM22" i="25" s="1"/>
  <c r="AS22" i="25" s="1"/>
  <c r="AY22" i="25" s="1"/>
  <c r="BE22" i="25" s="1"/>
  <c r="BL22" i="25" s="1"/>
  <c r="BR22" i="25" s="1"/>
  <c r="BX22" i="25" s="1"/>
  <c r="CD22" i="25" s="1"/>
  <c r="I23" i="25"/>
  <c r="O23" i="25" s="1"/>
  <c r="U23" i="25" s="1"/>
  <c r="AA23" i="25" s="1"/>
  <c r="AG23" i="25" s="1"/>
  <c r="AM23" i="25" s="1"/>
  <c r="AS23" i="25" s="1"/>
  <c r="AY23" i="25" s="1"/>
  <c r="BE23" i="25" s="1"/>
  <c r="BL23" i="25" s="1"/>
  <c r="BR23" i="25" s="1"/>
  <c r="BX23" i="25" s="1"/>
  <c r="CD23" i="25" s="1"/>
  <c r="CJ24" i="25"/>
  <c r="BK24" i="25" s="1"/>
  <c r="CJ25" i="25"/>
  <c r="BK25" i="25" s="1"/>
  <c r="I26" i="25"/>
  <c r="O26" i="25" s="1"/>
  <c r="U26" i="25" s="1"/>
  <c r="AA26" i="25" s="1"/>
  <c r="AG26" i="25" s="1"/>
  <c r="AM26" i="25" s="1"/>
  <c r="AS26" i="25" s="1"/>
  <c r="AY26" i="25" s="1"/>
  <c r="BE26" i="25" s="1"/>
  <c r="BL26" i="25" s="1"/>
  <c r="BR26" i="25" s="1"/>
  <c r="BX26" i="25" s="1"/>
  <c r="CD26" i="25" s="1"/>
  <c r="CJ29" i="25"/>
  <c r="BK29" i="25" s="1"/>
  <c r="CJ40" i="25"/>
  <c r="BK40" i="25" s="1"/>
  <c r="I44" i="25"/>
  <c r="O44" i="25" s="1"/>
  <c r="U44" i="25" s="1"/>
  <c r="AA44" i="25" s="1"/>
  <c r="AG44" i="25" s="1"/>
  <c r="AM44" i="25" s="1"/>
  <c r="AS44" i="25" s="1"/>
  <c r="AY44" i="25" s="1"/>
  <c r="BE44" i="25" s="1"/>
  <c r="BL44" i="25" s="1"/>
  <c r="BR44" i="25" s="1"/>
  <c r="BX44" i="25" s="1"/>
  <c r="CD44" i="25" s="1"/>
  <c r="I45" i="25"/>
  <c r="O45" i="25" s="1"/>
  <c r="U45" i="25" s="1"/>
  <c r="AA45" i="25" s="1"/>
  <c r="AG45" i="25" s="1"/>
  <c r="AM45" i="25" s="1"/>
  <c r="AS45" i="25" s="1"/>
  <c r="AY45" i="25" s="1"/>
  <c r="BE45" i="25" s="1"/>
  <c r="BL45" i="25" s="1"/>
  <c r="BR45" i="25" s="1"/>
  <c r="BX45" i="25" s="1"/>
  <c r="CD45" i="25" s="1"/>
  <c r="I53" i="25"/>
  <c r="O53" i="25" s="1"/>
  <c r="U53" i="25" s="1"/>
  <c r="AA53" i="25" s="1"/>
  <c r="AG53" i="25" s="1"/>
  <c r="AM53" i="25" s="1"/>
  <c r="AS53" i="25" s="1"/>
  <c r="AY53" i="25" s="1"/>
  <c r="BE53" i="25" s="1"/>
  <c r="BL53" i="25" s="1"/>
  <c r="BR53" i="25" s="1"/>
  <c r="BX53" i="25" s="1"/>
  <c r="CD53" i="25" s="1"/>
  <c r="O54" i="25"/>
  <c r="U54" i="25" s="1"/>
  <c r="AA54" i="25" s="1"/>
  <c r="AG54" i="25" s="1"/>
  <c r="AM54" i="25" s="1"/>
  <c r="AS54" i="25" s="1"/>
  <c r="AY54" i="25" s="1"/>
  <c r="BE54" i="25" s="1"/>
  <c r="BL54" i="25" s="1"/>
  <c r="BR54" i="25" s="1"/>
  <c r="BX54" i="25" s="1"/>
  <c r="CD54" i="25" s="1"/>
  <c r="I55" i="25"/>
  <c r="O55" i="25" s="1"/>
  <c r="U55" i="25" s="1"/>
  <c r="AA55" i="25" s="1"/>
  <c r="AG55" i="25" s="1"/>
  <c r="AM55" i="25" s="1"/>
  <c r="AS55" i="25" s="1"/>
  <c r="AY55" i="25" s="1"/>
  <c r="BE55" i="25" s="1"/>
  <c r="BL55" i="25" s="1"/>
  <c r="BR55" i="25" s="1"/>
  <c r="BX55" i="25" s="1"/>
  <c r="CD55" i="25" s="1"/>
  <c r="CJ62" i="25"/>
  <c r="BK62" i="25" s="1"/>
  <c r="I66" i="25"/>
  <c r="O66" i="25" s="1"/>
  <c r="U66" i="25" s="1"/>
  <c r="AA66" i="25" s="1"/>
  <c r="AG66" i="25" s="1"/>
  <c r="AM66" i="25" s="1"/>
  <c r="AS66" i="25" s="1"/>
  <c r="AY66" i="25" s="1"/>
  <c r="BE66" i="25" s="1"/>
  <c r="BL66" i="25" s="1"/>
  <c r="BR66" i="25" s="1"/>
  <c r="BX66" i="25" s="1"/>
  <c r="CD66" i="25" s="1"/>
  <c r="CJ82" i="25"/>
  <c r="BK82" i="25" s="1"/>
  <c r="O84" i="25"/>
  <c r="U84" i="25" s="1"/>
  <c r="AA84" i="25" s="1"/>
  <c r="AG84" i="25" s="1"/>
  <c r="AM84" i="25" s="1"/>
  <c r="AS84" i="25" s="1"/>
  <c r="AY84" i="25" s="1"/>
  <c r="BE84" i="25" s="1"/>
  <c r="BL84" i="25" s="1"/>
  <c r="BR84" i="25" s="1"/>
  <c r="BX84" i="25" s="1"/>
  <c r="CD84" i="25" s="1"/>
  <c r="I85" i="25"/>
  <c r="O85" i="25" s="1"/>
  <c r="U85" i="25" s="1"/>
  <c r="AA85" i="25" s="1"/>
  <c r="AG85" i="25" s="1"/>
  <c r="AM85" i="25" s="1"/>
  <c r="AS85" i="25" s="1"/>
  <c r="AY85" i="25" s="1"/>
  <c r="BE85" i="25" s="1"/>
  <c r="BL85" i="25" s="1"/>
  <c r="BR85" i="25" s="1"/>
  <c r="BX85" i="25" s="1"/>
  <c r="CJ88" i="25"/>
  <c r="BK88" i="25" s="1"/>
  <c r="I90" i="25"/>
  <c r="O90" i="25" s="1"/>
  <c r="U90" i="25" s="1"/>
  <c r="AA90" i="25" s="1"/>
  <c r="AG90" i="25" s="1"/>
  <c r="AM90" i="25" s="1"/>
  <c r="AS90" i="25" s="1"/>
  <c r="AY90" i="25" s="1"/>
  <c r="BE90" i="25" s="1"/>
  <c r="BL90" i="25" s="1"/>
  <c r="BR90" i="25" s="1"/>
  <c r="BX90" i="25" s="1"/>
  <c r="CD90" i="25" s="1"/>
  <c r="O93" i="25"/>
  <c r="U93" i="25" s="1"/>
  <c r="AA93" i="25" s="1"/>
  <c r="AG93" i="25" s="1"/>
  <c r="AM93" i="25" s="1"/>
  <c r="AS93" i="25" s="1"/>
  <c r="AY93" i="25" s="1"/>
  <c r="BE93" i="25" s="1"/>
  <c r="BL93" i="25" s="1"/>
  <c r="BR93" i="25" s="1"/>
  <c r="BX93" i="25" s="1"/>
  <c r="CD93" i="25" s="1"/>
  <c r="I102" i="25"/>
  <c r="O102" i="25" s="1"/>
  <c r="U102" i="25" s="1"/>
  <c r="AA102" i="25" s="1"/>
  <c r="AG102" i="25" s="1"/>
  <c r="AM102" i="25" s="1"/>
  <c r="AS102" i="25" s="1"/>
  <c r="AY102" i="25" s="1"/>
  <c r="BE102" i="25" s="1"/>
  <c r="BL102" i="25" s="1"/>
  <c r="I108" i="25"/>
  <c r="O108" i="25" s="1"/>
  <c r="U108" i="25" s="1"/>
  <c r="AA108" i="25" s="1"/>
  <c r="AG108" i="25" s="1"/>
  <c r="AM108" i="25" s="1"/>
  <c r="AS108" i="25" s="1"/>
  <c r="AY108" i="25" s="1"/>
  <c r="BE108" i="25" s="1"/>
  <c r="BL108" i="25" s="1"/>
  <c r="BR108" i="25" s="1"/>
  <c r="BX108" i="25" s="1"/>
  <c r="CD108" i="25" s="1"/>
  <c r="CJ111" i="25"/>
  <c r="BK111" i="25" s="1"/>
  <c r="CJ112" i="25"/>
  <c r="BK112" i="25" s="1"/>
  <c r="I119" i="25"/>
  <c r="O119" i="25" s="1"/>
  <c r="U119" i="25" s="1"/>
  <c r="AA119" i="25" s="1"/>
  <c r="AG119" i="25" s="1"/>
  <c r="AM119" i="25" s="1"/>
  <c r="AS119" i="25" s="1"/>
  <c r="AY119" i="25" s="1"/>
  <c r="BE119" i="25" s="1"/>
  <c r="BL119" i="25" s="1"/>
  <c r="BR119" i="25" s="1"/>
  <c r="BX119" i="25" s="1"/>
  <c r="CD119" i="25" s="1"/>
  <c r="P7" i="26"/>
  <c r="Y8" i="26"/>
  <c r="P11" i="26"/>
  <c r="Y12" i="26"/>
  <c r="P15" i="26"/>
  <c r="Y16" i="26"/>
  <c r="P22" i="26"/>
  <c r="Y23" i="26"/>
  <c r="P26" i="26"/>
  <c r="Y27" i="26"/>
  <c r="AB28" i="26"/>
  <c r="M29" i="26"/>
  <c r="P30" i="26"/>
  <c r="Y31" i="26"/>
  <c r="M36" i="26"/>
  <c r="P40" i="26"/>
  <c r="AB42" i="26"/>
  <c r="M45" i="26"/>
  <c r="P46" i="26"/>
  <c r="Y47" i="26"/>
  <c r="M51" i="26"/>
  <c r="P52" i="26"/>
  <c r="Y53" i="26"/>
  <c r="AB54" i="26"/>
  <c r="M55" i="26"/>
  <c r="P56" i="26"/>
  <c r="Y57" i="26"/>
  <c r="P60" i="26"/>
  <c r="Y61" i="26"/>
  <c r="P97" i="26"/>
  <c r="U97" i="26"/>
  <c r="V97" i="26" s="1"/>
  <c r="AG110" i="26"/>
  <c r="AH110" i="26" s="1"/>
  <c r="R111" i="26"/>
  <c r="S111" i="26" s="1"/>
  <c r="P112" i="26"/>
  <c r="F113" i="26"/>
  <c r="G113" i="26" s="1"/>
  <c r="AD113" i="26"/>
  <c r="AE113" i="26" s="1"/>
  <c r="AB114" i="26"/>
  <c r="M115" i="26"/>
  <c r="U118" i="26"/>
  <c r="V118" i="26" s="1"/>
  <c r="F119" i="26"/>
  <c r="G119" i="26" s="1"/>
  <c r="AD119" i="26"/>
  <c r="AE119" i="26" s="1"/>
  <c r="AB120" i="26"/>
  <c r="M121" i="26"/>
  <c r="U122" i="26"/>
  <c r="V122" i="26" s="1"/>
  <c r="F123" i="26"/>
  <c r="G123" i="26" s="1"/>
  <c r="AP124" i="26"/>
  <c r="AQ124" i="26" s="1"/>
  <c r="L15" i="3"/>
  <c r="M15" i="3" s="1"/>
  <c r="L14" i="3"/>
  <c r="M14" i="3" s="1"/>
  <c r="L25" i="3"/>
  <c r="M25" i="3" s="1"/>
  <c r="L22" i="3"/>
  <c r="M22" i="3" s="1"/>
  <c r="L16" i="3"/>
  <c r="M16" i="3" s="1"/>
  <c r="L19" i="3"/>
  <c r="M19" i="3" s="1"/>
  <c r="L18" i="3"/>
  <c r="M18" i="3" s="1"/>
  <c r="L17" i="3"/>
  <c r="M17" i="3" s="1"/>
  <c r="G26" i="3"/>
  <c r="AM17" i="26"/>
  <c r="AN17" i="26" s="1"/>
  <c r="AJ26" i="26"/>
  <c r="AK26" i="26" s="1"/>
  <c r="AI36" i="26"/>
  <c r="BO35" i="25"/>
  <c r="AJ52" i="26"/>
  <c r="AK52" i="26" s="1"/>
  <c r="AM60" i="26"/>
  <c r="AN60" i="26" s="1"/>
  <c r="K170" i="3"/>
  <c r="L170" i="3" s="1"/>
  <c r="I118" i="3"/>
  <c r="K106" i="24"/>
  <c r="CA98" i="25"/>
  <c r="AL7" i="26"/>
  <c r="AL9" i="26"/>
  <c r="BU8" i="25"/>
  <c r="BR10" i="25"/>
  <c r="BX10" i="25" s="1"/>
  <c r="CD10" i="25" s="1"/>
  <c r="AJ13" i="26"/>
  <c r="AK13" i="26" s="1"/>
  <c r="AP13" i="26"/>
  <c r="AQ13" i="26" s="1"/>
  <c r="AM16" i="26"/>
  <c r="AN16" i="26" s="1"/>
  <c r="AL24" i="26"/>
  <c r="BU24" i="25"/>
  <c r="BU46" i="25"/>
  <c r="AL46" i="26"/>
  <c r="CK80" i="25"/>
  <c r="BK79" i="25"/>
  <c r="AP10" i="26"/>
  <c r="AQ10" i="26" s="1"/>
  <c r="AM30" i="26"/>
  <c r="AN30" i="26" s="1"/>
  <c r="AP52" i="26"/>
  <c r="AQ52" i="26" s="1"/>
  <c r="K154" i="3"/>
  <c r="L154" i="3" s="1"/>
  <c r="I107" i="3"/>
  <c r="K87" i="24"/>
  <c r="I91" i="24"/>
  <c r="I112" i="3"/>
  <c r="I120" i="3"/>
  <c r="K113" i="24"/>
  <c r="BR5" i="25"/>
  <c r="BX5" i="25" s="1"/>
  <c r="CD5" i="25" s="1"/>
  <c r="AI8" i="26"/>
  <c r="BO6" i="25"/>
  <c r="AJ12" i="26"/>
  <c r="AK12" i="26" s="1"/>
  <c r="AP12" i="26"/>
  <c r="AQ12" i="26" s="1"/>
  <c r="AJ17" i="26"/>
  <c r="AK17" i="26" s="1"/>
  <c r="AP17" i="26"/>
  <c r="AQ17" i="26" s="1"/>
  <c r="AM26" i="26"/>
  <c r="AN26" i="26" s="1"/>
  <c r="AJ30" i="26"/>
  <c r="AK30" i="26" s="1"/>
  <c r="AP30" i="26"/>
  <c r="AQ30" i="26" s="1"/>
  <c r="AL36" i="26"/>
  <c r="BU35" i="25"/>
  <c r="AL41" i="26"/>
  <c r="BU41" i="25"/>
  <c r="AJ47" i="26"/>
  <c r="AK47" i="26" s="1"/>
  <c r="AP47" i="26"/>
  <c r="AQ47" i="26" s="1"/>
  <c r="AM52" i="26"/>
  <c r="AN52" i="26" s="1"/>
  <c r="CK57" i="25"/>
  <c r="AJ60" i="26"/>
  <c r="AK60" i="26" s="1"/>
  <c r="AM12" i="26"/>
  <c r="AN12" i="26" s="1"/>
  <c r="BK34" i="25"/>
  <c r="CK35" i="25"/>
  <c r="AO36" i="26"/>
  <c r="CA35" i="25"/>
  <c r="AM47" i="26"/>
  <c r="AN47" i="26" s="1"/>
  <c r="BK46" i="25"/>
  <c r="CK48" i="25"/>
  <c r="AL48" i="26"/>
  <c r="BU48" i="25"/>
  <c r="AI53" i="26"/>
  <c r="BO53" i="25"/>
  <c r="AO53" i="26"/>
  <c r="CA53" i="25"/>
  <c r="AI7" i="26"/>
  <c r="BU98" i="25"/>
  <c r="AP7" i="26"/>
  <c r="AQ7" i="26" s="1"/>
  <c r="AI9" i="26"/>
  <c r="BO8" i="25"/>
  <c r="AO9" i="26"/>
  <c r="CA8" i="25"/>
  <c r="CD8" i="25"/>
  <c r="AM13" i="26"/>
  <c r="AN13" i="26" s="1"/>
  <c r="AJ16" i="26"/>
  <c r="AK16" i="26" s="1"/>
  <c r="AP16" i="26"/>
  <c r="AQ16" i="26" s="1"/>
  <c r="AO24" i="26"/>
  <c r="CA24" i="25"/>
  <c r="AI35" i="26"/>
  <c r="BO33" i="25"/>
  <c r="AJ41" i="26"/>
  <c r="AK41" i="26" s="1"/>
  <c r="AO46" i="26"/>
  <c r="CA46" i="25"/>
  <c r="BR50" i="25"/>
  <c r="BX50" i="25" s="1"/>
  <c r="CD50" i="25" s="1"/>
  <c r="AJ71" i="26"/>
  <c r="AK71" i="26" s="1"/>
  <c r="AM15" i="26"/>
  <c r="AN15" i="26" s="1"/>
  <c r="AP15" i="26"/>
  <c r="AQ15" i="26" s="1"/>
  <c r="AP26" i="26"/>
  <c r="AQ26" i="26" s="1"/>
  <c r="AJ29" i="26"/>
  <c r="AK29" i="26" s="1"/>
  <c r="AP29" i="26"/>
  <c r="AQ29" i="26" s="1"/>
  <c r="K188" i="3"/>
  <c r="L188" i="3" s="1"/>
  <c r="AM10" i="26"/>
  <c r="AN10" i="26" s="1"/>
  <c r="CA6" i="25"/>
  <c r="BO22" i="25"/>
  <c r="AJ27" i="26"/>
  <c r="AK27" i="26" s="1"/>
  <c r="AM27" i="26"/>
  <c r="AN27" i="26" s="1"/>
  <c r="AP27" i="26"/>
  <c r="AQ27" i="26" s="1"/>
  <c r="I28" i="25"/>
  <c r="O28" i="25" s="1"/>
  <c r="U28" i="25" s="1"/>
  <c r="AA28" i="25" s="1"/>
  <c r="AG28" i="25" s="1"/>
  <c r="AM28" i="25" s="1"/>
  <c r="AS28" i="25" s="1"/>
  <c r="AY28" i="25" s="1"/>
  <c r="BE28" i="25" s="1"/>
  <c r="BL28" i="25" s="1"/>
  <c r="BR28" i="25" s="1"/>
  <c r="BX28" i="25" s="1"/>
  <c r="CD28" i="25" s="1"/>
  <c r="AJ31" i="26"/>
  <c r="AK31" i="26" s="1"/>
  <c r="AM31" i="26"/>
  <c r="AN31" i="26" s="1"/>
  <c r="AP31" i="26"/>
  <c r="AQ31" i="26" s="1"/>
  <c r="CA33" i="25"/>
  <c r="I34" i="25"/>
  <c r="O34" i="25" s="1"/>
  <c r="U34" i="25" s="1"/>
  <c r="AA34" i="25" s="1"/>
  <c r="AG34" i="25" s="1"/>
  <c r="AM34" i="25" s="1"/>
  <c r="AS34" i="25" s="1"/>
  <c r="AY34" i="25" s="1"/>
  <c r="BE34" i="25" s="1"/>
  <c r="BL34" i="25" s="1"/>
  <c r="BR34" i="25" s="1"/>
  <c r="BX34" i="25" s="1"/>
  <c r="CD34" i="25" s="1"/>
  <c r="AJ42" i="26"/>
  <c r="AK42" i="26" s="1"/>
  <c r="AM42" i="26"/>
  <c r="AN42" i="26" s="1"/>
  <c r="AP42" i="26"/>
  <c r="AQ42" i="26" s="1"/>
  <c r="BO44" i="25"/>
  <c r="AJ48" i="26"/>
  <c r="AK48" i="26" s="1"/>
  <c r="BO48" i="25"/>
  <c r="AJ54" i="26"/>
  <c r="AK54" i="26" s="1"/>
  <c r="AM54" i="26"/>
  <c r="AN54" i="26" s="1"/>
  <c r="AP54" i="26"/>
  <c r="AQ54" i="26" s="1"/>
  <c r="BU53" i="25"/>
  <c r="CA55" i="25"/>
  <c r="AO55" i="26"/>
  <c r="AJ56" i="26"/>
  <c r="AK56" i="26" s="1"/>
  <c r="AP57" i="26"/>
  <c r="AQ57" i="26" s="1"/>
  <c r="BU57" i="25"/>
  <c r="AL59" i="26"/>
  <c r="AO59" i="26"/>
  <c r="CA57" i="25"/>
  <c r="AJ64" i="26"/>
  <c r="AK64" i="26" s="1"/>
  <c r="CA63" i="25"/>
  <c r="AO64" i="26"/>
  <c r="AM69" i="26"/>
  <c r="AN69" i="26" s="1"/>
  <c r="AP71" i="26"/>
  <c r="AQ71" i="26" s="1"/>
  <c r="AJ72" i="26"/>
  <c r="AK72" i="26" s="1"/>
  <c r="AP72" i="26"/>
  <c r="AQ72" i="26" s="1"/>
  <c r="AM73" i="26"/>
  <c r="AN73" i="26" s="1"/>
  <c r="AJ75" i="26"/>
  <c r="AK75" i="26" s="1"/>
  <c r="AM76" i="26"/>
  <c r="AN76" i="26" s="1"/>
  <c r="AM79" i="26"/>
  <c r="AN79" i="26" s="1"/>
  <c r="AP87" i="26"/>
  <c r="AQ87" i="26" s="1"/>
  <c r="AJ91" i="26"/>
  <c r="AK91" i="26" s="1"/>
  <c r="AP91" i="26"/>
  <c r="AQ91" i="26" s="1"/>
  <c r="AM94" i="26"/>
  <c r="AN94" i="26" s="1"/>
  <c r="AI102" i="26"/>
  <c r="BO101" i="25"/>
  <c r="AO102" i="26"/>
  <c r="CA101" i="25"/>
  <c r="AJ104" i="26"/>
  <c r="AK104" i="26" s="1"/>
  <c r="AP104" i="26"/>
  <c r="AQ104" i="26" s="1"/>
  <c r="AO105" i="26"/>
  <c r="CA103" i="25"/>
  <c r="AP110" i="26"/>
  <c r="AQ110" i="26" s="1"/>
  <c r="AM112" i="26"/>
  <c r="AN112" i="26" s="1"/>
  <c r="AJ114" i="26"/>
  <c r="AK114" i="26" s="1"/>
  <c r="AP114" i="26"/>
  <c r="AQ114" i="26" s="1"/>
  <c r="AJ122" i="26"/>
  <c r="AK122" i="26" s="1"/>
  <c r="AP122" i="26"/>
  <c r="AQ122" i="26" s="1"/>
  <c r="AJ11" i="26"/>
  <c r="AK11" i="26" s="1"/>
  <c r="AM11" i="26"/>
  <c r="AN11" i="26" s="1"/>
  <c r="AP11" i="26"/>
  <c r="AQ11" i="26" s="1"/>
  <c r="AM29" i="26"/>
  <c r="AN29" i="26" s="1"/>
  <c r="BU22" i="25"/>
  <c r="BO24" i="25"/>
  <c r="BO39" i="25"/>
  <c r="BO41" i="25"/>
  <c r="BU44" i="25"/>
  <c r="BO46" i="25"/>
  <c r="CJ49" i="25"/>
  <c r="AJ55" i="26"/>
  <c r="AK55" i="26" s="1"/>
  <c r="AJ57" i="26"/>
  <c r="AK57" i="26" s="1"/>
  <c r="AM58" i="26"/>
  <c r="AN58" i="26" s="1"/>
  <c r="AP60" i="26"/>
  <c r="AQ60" i="26" s="1"/>
  <c r="AJ61" i="26"/>
  <c r="AK61" i="26" s="1"/>
  <c r="AP61" i="26"/>
  <c r="AQ61" i="26" s="1"/>
  <c r="AM68" i="26"/>
  <c r="AN68" i="26" s="1"/>
  <c r="AJ69" i="26"/>
  <c r="AK69" i="26" s="1"/>
  <c r="CJ68" i="25"/>
  <c r="BK68" i="25" s="1"/>
  <c r="AM71" i="26"/>
  <c r="AN71" i="26" s="1"/>
  <c r="AM77" i="26"/>
  <c r="AN77" i="26" s="1"/>
  <c r="AJ79" i="26"/>
  <c r="AK79" i="26" s="1"/>
  <c r="BU80" i="25"/>
  <c r="AL81" i="26"/>
  <c r="AO82" i="26"/>
  <c r="CA82" i="25"/>
  <c r="AI84" i="26"/>
  <c r="BO85" i="25"/>
  <c r="AM86" i="26"/>
  <c r="AN86" i="26" s="1"/>
  <c r="AM90" i="26"/>
  <c r="AN90" i="26" s="1"/>
  <c r="AM95" i="26"/>
  <c r="AN95" i="26" s="1"/>
  <c r="AJ98" i="26"/>
  <c r="AK98" i="26" s="1"/>
  <c r="AP98" i="26"/>
  <c r="AQ98" i="26" s="1"/>
  <c r="AP103" i="26"/>
  <c r="AQ103" i="26" s="1"/>
  <c r="AL109" i="26"/>
  <c r="BU108" i="25"/>
  <c r="BR112" i="25"/>
  <c r="BX112" i="25" s="1"/>
  <c r="CD112" i="25" s="1"/>
  <c r="AJ118" i="26"/>
  <c r="AK118" i="26" s="1"/>
  <c r="AP118" i="26"/>
  <c r="AQ118" i="26" s="1"/>
  <c r="AM120" i="26"/>
  <c r="AN120" i="26" s="1"/>
  <c r="S7" i="26"/>
  <c r="AM8" i="26"/>
  <c r="AN8" i="26" s="1"/>
  <c r="AJ10" i="26"/>
  <c r="AK10" i="26" s="1"/>
  <c r="AJ23" i="26"/>
  <c r="AK23" i="26" s="1"/>
  <c r="AP23" i="26"/>
  <c r="AQ23" i="26" s="1"/>
  <c r="AP41" i="26"/>
  <c r="AQ41" i="26" s="1"/>
  <c r="AJ45" i="26"/>
  <c r="AK45" i="26" s="1"/>
  <c r="AM45" i="26"/>
  <c r="AN45" i="26" s="1"/>
  <c r="AP45" i="26"/>
  <c r="AQ45" i="26" s="1"/>
  <c r="CA44" i="25"/>
  <c r="CA48" i="25"/>
  <c r="AO48" i="26"/>
  <c r="AI51" i="26"/>
  <c r="BO51" i="25"/>
  <c r="AM51" i="26"/>
  <c r="AN51" i="26" s="1"/>
  <c r="AP51" i="26"/>
  <c r="AQ51" i="26" s="1"/>
  <c r="BU51" i="25"/>
  <c r="CA51" i="25"/>
  <c r="BK53" i="25"/>
  <c r="AP56" i="26"/>
  <c r="AQ56" i="26" s="1"/>
  <c r="I58" i="25"/>
  <c r="O58" i="25" s="1"/>
  <c r="U58" i="25" s="1"/>
  <c r="AA58" i="25" s="1"/>
  <c r="AG58" i="25" s="1"/>
  <c r="AM58" i="25" s="1"/>
  <c r="AS58" i="25" s="1"/>
  <c r="AY58" i="25" s="1"/>
  <c r="BE58" i="25" s="1"/>
  <c r="BL58" i="25" s="1"/>
  <c r="BR58" i="25" s="1"/>
  <c r="BX58" i="25" s="1"/>
  <c r="CD58" i="25" s="1"/>
  <c r="I62" i="25"/>
  <c r="O62" i="25" s="1"/>
  <c r="U62" i="25" s="1"/>
  <c r="AA62" i="25" s="1"/>
  <c r="AG62" i="25" s="1"/>
  <c r="AM62" i="25" s="1"/>
  <c r="AS62" i="25" s="1"/>
  <c r="AY62" i="25" s="1"/>
  <c r="BE62" i="25" s="1"/>
  <c r="BL62" i="25" s="1"/>
  <c r="BR62" i="25" s="1"/>
  <c r="BX62" i="25" s="1"/>
  <c r="CD62" i="25" s="1"/>
  <c r="AM64" i="26"/>
  <c r="AN64" i="26" s="1"/>
  <c r="AI67" i="26"/>
  <c r="BO66" i="25"/>
  <c r="AM67" i="26"/>
  <c r="AN67" i="26" s="1"/>
  <c r="AJ68" i="26"/>
  <c r="AK68" i="26" s="1"/>
  <c r="CJ67" i="25"/>
  <c r="BK67" i="25" s="1"/>
  <c r="I70" i="25"/>
  <c r="O70" i="25" s="1"/>
  <c r="U70" i="25" s="1"/>
  <c r="AA70" i="25" s="1"/>
  <c r="AG70" i="25" s="1"/>
  <c r="AM70" i="25" s="1"/>
  <c r="AS70" i="25" s="1"/>
  <c r="AY70" i="25" s="1"/>
  <c r="BE70" i="25" s="1"/>
  <c r="BL70" i="25" s="1"/>
  <c r="BR70" i="25" s="1"/>
  <c r="BX70" i="25" s="1"/>
  <c r="CD70" i="25" s="1"/>
  <c r="AM72" i="26"/>
  <c r="AN72" i="26" s="1"/>
  <c r="CJ71" i="25"/>
  <c r="BK71" i="25" s="1"/>
  <c r="AJ73" i="26"/>
  <c r="AK73" i="26" s="1"/>
  <c r="AP73" i="26"/>
  <c r="AQ73" i="26" s="1"/>
  <c r="CJ73" i="25"/>
  <c r="BK73" i="25" s="1"/>
  <c r="AP75" i="26"/>
  <c r="AQ75" i="26" s="1"/>
  <c r="AJ76" i="26"/>
  <c r="AK76" i="26" s="1"/>
  <c r="AP76" i="26"/>
  <c r="AQ76" i="26" s="1"/>
  <c r="U76" i="25"/>
  <c r="AA76" i="25" s="1"/>
  <c r="AG76" i="25" s="1"/>
  <c r="AM76" i="25" s="1"/>
  <c r="AS76" i="25" s="1"/>
  <c r="AY76" i="25" s="1"/>
  <c r="BE76" i="25" s="1"/>
  <c r="BL76" i="25" s="1"/>
  <c r="BR76" i="25" s="1"/>
  <c r="BX76" i="25" s="1"/>
  <c r="CD76" i="25" s="1"/>
  <c r="CJ80" i="25"/>
  <c r="AJ87" i="26"/>
  <c r="AK87" i="26" s="1"/>
  <c r="AM91" i="26"/>
  <c r="AN91" i="26" s="1"/>
  <c r="AJ94" i="26"/>
  <c r="AK94" i="26" s="1"/>
  <c r="AP94" i="26"/>
  <c r="AQ94" i="26" s="1"/>
  <c r="AL102" i="26"/>
  <c r="BU101" i="25"/>
  <c r="AM104" i="26"/>
  <c r="AN104" i="26" s="1"/>
  <c r="AL105" i="26"/>
  <c r="BU103" i="25"/>
  <c r="BX110" i="25"/>
  <c r="CD110" i="25" s="1"/>
  <c r="AJ112" i="26"/>
  <c r="AK112" i="26" s="1"/>
  <c r="AP112" i="26"/>
  <c r="AQ112" i="26" s="1"/>
  <c r="AM114" i="26"/>
  <c r="AN114" i="26" s="1"/>
  <c r="AM122" i="26"/>
  <c r="AN122" i="26" s="1"/>
  <c r="AJ15" i="26"/>
  <c r="AK15" i="26" s="1"/>
  <c r="AM23" i="26"/>
  <c r="AN23" i="26" s="1"/>
  <c r="CA22" i="25"/>
  <c r="AM35" i="26"/>
  <c r="AN35" i="26" s="1"/>
  <c r="K81" i="3"/>
  <c r="BU6" i="25"/>
  <c r="AP8" i="26"/>
  <c r="AQ8" i="26" s="1"/>
  <c r="AJ14" i="26"/>
  <c r="AK14" i="26" s="1"/>
  <c r="AM14" i="26"/>
  <c r="AN14" i="26" s="1"/>
  <c r="AP14" i="26"/>
  <c r="AQ14" i="26" s="1"/>
  <c r="AJ18" i="26"/>
  <c r="AK18" i="26" s="1"/>
  <c r="AM18" i="26"/>
  <c r="AN18" i="26" s="1"/>
  <c r="AP18" i="26"/>
  <c r="AQ18" i="26" s="1"/>
  <c r="AJ19" i="26"/>
  <c r="AK19" i="26" s="1"/>
  <c r="AM19" i="26"/>
  <c r="AN19" i="26" s="1"/>
  <c r="AP19" i="26"/>
  <c r="AQ19" i="26" s="1"/>
  <c r="AJ22" i="26"/>
  <c r="AK22" i="26" s="1"/>
  <c r="AM22" i="26"/>
  <c r="AN22" i="26" s="1"/>
  <c r="AP22" i="26"/>
  <c r="AQ22" i="26" s="1"/>
  <c r="AJ24" i="26"/>
  <c r="AK24" i="26" s="1"/>
  <c r="AJ25" i="26"/>
  <c r="AK25" i="26" s="1"/>
  <c r="AM25" i="26"/>
  <c r="AN25" i="26" s="1"/>
  <c r="AP25" i="26"/>
  <c r="AQ25" i="26" s="1"/>
  <c r="AJ28" i="26"/>
  <c r="AK28" i="26" s="1"/>
  <c r="AM28" i="26"/>
  <c r="AN28" i="26" s="1"/>
  <c r="AP28" i="26"/>
  <c r="AQ28" i="26" s="1"/>
  <c r="BK33" i="25"/>
  <c r="BU33" i="25"/>
  <c r="AP35" i="26"/>
  <c r="AQ35" i="26" s="1"/>
  <c r="AJ40" i="26"/>
  <c r="AK40" i="26" s="1"/>
  <c r="AP40" i="26"/>
  <c r="AQ40" i="26" s="1"/>
  <c r="CA39" i="25"/>
  <c r="CA41" i="25"/>
  <c r="AJ46" i="26"/>
  <c r="AK46" i="26" s="1"/>
  <c r="AM53" i="26"/>
  <c r="AN53" i="26" s="1"/>
  <c r="CJ52" i="25"/>
  <c r="BK52" i="25" s="1"/>
  <c r="CJ54" i="25"/>
  <c r="BK54" i="25" s="1"/>
  <c r="AM56" i="26"/>
  <c r="AN56" i="26" s="1"/>
  <c r="AM57" i="26"/>
  <c r="AN57" i="26" s="1"/>
  <c r="AJ58" i="26"/>
  <c r="AK58" i="26" s="1"/>
  <c r="AP58" i="26"/>
  <c r="AQ58" i="26" s="1"/>
  <c r="AJ59" i="26"/>
  <c r="AK59" i="26" s="1"/>
  <c r="I59" i="25"/>
  <c r="O59" i="25" s="1"/>
  <c r="U59" i="25" s="1"/>
  <c r="AA59" i="25" s="1"/>
  <c r="AG59" i="25" s="1"/>
  <c r="AM59" i="25" s="1"/>
  <c r="AS59" i="25" s="1"/>
  <c r="AY59" i="25" s="1"/>
  <c r="BE59" i="25" s="1"/>
  <c r="BL59" i="25" s="1"/>
  <c r="BR59" i="25" s="1"/>
  <c r="BX59" i="25" s="1"/>
  <c r="CD59" i="25" s="1"/>
  <c r="AM61" i="26"/>
  <c r="AN61" i="26" s="1"/>
  <c r="BO63" i="25"/>
  <c r="AP68" i="26"/>
  <c r="AQ68" i="26" s="1"/>
  <c r="AP69" i="26"/>
  <c r="AQ69" i="26" s="1"/>
  <c r="AJ70" i="26"/>
  <c r="AK70" i="26" s="1"/>
  <c r="AM70" i="26"/>
  <c r="AN70" i="26" s="1"/>
  <c r="AP70" i="26"/>
  <c r="AQ70" i="26" s="1"/>
  <c r="CJ72" i="25"/>
  <c r="BK72" i="25" s="1"/>
  <c r="AM75" i="26"/>
  <c r="AN75" i="26" s="1"/>
  <c r="I74" i="25"/>
  <c r="O74" i="25" s="1"/>
  <c r="U74" i="25" s="1"/>
  <c r="AA74" i="25" s="1"/>
  <c r="AG74" i="25" s="1"/>
  <c r="AM74" i="25" s="1"/>
  <c r="AS74" i="25" s="1"/>
  <c r="AY74" i="25" s="1"/>
  <c r="BE74" i="25" s="1"/>
  <c r="BL74" i="25" s="1"/>
  <c r="BR74" i="25" s="1"/>
  <c r="BX74" i="25" s="1"/>
  <c r="CD74" i="25" s="1"/>
  <c r="AJ77" i="26"/>
  <c r="AK77" i="26" s="1"/>
  <c r="AP77" i="26"/>
  <c r="AQ77" i="26" s="1"/>
  <c r="AP79" i="26"/>
  <c r="AQ79" i="26" s="1"/>
  <c r="AI81" i="26"/>
  <c r="BO80" i="25"/>
  <c r="AO81" i="26"/>
  <c r="CA80" i="25"/>
  <c r="BO82" i="25"/>
  <c r="AI82" i="26"/>
  <c r="AL82" i="26"/>
  <c r="BU82" i="25"/>
  <c r="AL84" i="26"/>
  <c r="BU85" i="25"/>
  <c r="AP85" i="26"/>
  <c r="AQ85" i="26" s="1"/>
  <c r="AJ86" i="26"/>
  <c r="AK86" i="26" s="1"/>
  <c r="AP86" i="26"/>
  <c r="AQ86" i="26" s="1"/>
  <c r="CD85" i="25"/>
  <c r="AJ90" i="26"/>
  <c r="AK90" i="26" s="1"/>
  <c r="AP90" i="26"/>
  <c r="AQ90" i="26" s="1"/>
  <c r="AJ95" i="26"/>
  <c r="AK95" i="26" s="1"/>
  <c r="AP95" i="26"/>
  <c r="AQ95" i="26" s="1"/>
  <c r="AM98" i="26"/>
  <c r="AN98" i="26" s="1"/>
  <c r="BR102" i="25"/>
  <c r="BX102" i="25" s="1"/>
  <c r="CD102" i="25" s="1"/>
  <c r="AI109" i="26"/>
  <c r="BO108" i="25"/>
  <c r="AO109" i="26"/>
  <c r="CA108" i="25"/>
  <c r="AM118" i="26"/>
  <c r="AN118" i="26" s="1"/>
  <c r="AJ120" i="26"/>
  <c r="AK120" i="26" s="1"/>
  <c r="AP120" i="26"/>
  <c r="AQ120" i="26" s="1"/>
  <c r="G7" i="26"/>
  <c r="AE7" i="26"/>
  <c r="CJ75" i="25"/>
  <c r="BK75" i="25" s="1"/>
  <c r="AP84" i="26"/>
  <c r="AQ84" i="26" s="1"/>
  <c r="CJ84" i="25"/>
  <c r="BK84" i="25" s="1"/>
  <c r="CJ89" i="25"/>
  <c r="BK89" i="25" s="1"/>
  <c r="CJ93" i="25"/>
  <c r="BK93" i="25" s="1"/>
  <c r="CJ100" i="25"/>
  <c r="AJ103" i="26"/>
  <c r="AK103" i="26" s="1"/>
  <c r="CJ107" i="25"/>
  <c r="AJ110" i="26"/>
  <c r="AK110" i="26" s="1"/>
  <c r="AJ111" i="26"/>
  <c r="AK111" i="26" s="1"/>
  <c r="AM111" i="26"/>
  <c r="AN111" i="26" s="1"/>
  <c r="AP111" i="26"/>
  <c r="AQ111" i="26" s="1"/>
  <c r="CJ110" i="25"/>
  <c r="BK110" i="25" s="1"/>
  <c r="AJ115" i="26"/>
  <c r="AK115" i="26" s="1"/>
  <c r="AM115" i="26"/>
  <c r="AN115" i="26" s="1"/>
  <c r="AP115" i="26"/>
  <c r="AQ115" i="26" s="1"/>
  <c r="CJ116" i="25"/>
  <c r="BK116" i="25" s="1"/>
  <c r="AJ121" i="26"/>
  <c r="AK121" i="26" s="1"/>
  <c r="AM121" i="26"/>
  <c r="AN121" i="26" s="1"/>
  <c r="AP121" i="26"/>
  <c r="AQ121" i="26" s="1"/>
  <c r="CJ120" i="25"/>
  <c r="BK120" i="25" s="1"/>
  <c r="M7" i="26"/>
  <c r="Y7" i="26"/>
  <c r="J8" i="26"/>
  <c r="V8" i="26"/>
  <c r="AH8" i="26"/>
  <c r="G9" i="26"/>
  <c r="S9" i="26"/>
  <c r="AE9" i="26"/>
  <c r="P10" i="26"/>
  <c r="AB10" i="26"/>
  <c r="M11" i="26"/>
  <c r="Y11" i="26"/>
  <c r="J12" i="26"/>
  <c r="V12" i="26"/>
  <c r="AH12" i="26"/>
  <c r="G13" i="26"/>
  <c r="S13" i="26"/>
  <c r="AE13" i="26"/>
  <c r="P14" i="26"/>
  <c r="AB14" i="26"/>
  <c r="M15" i="26"/>
  <c r="Y15" i="26"/>
  <c r="J16" i="26"/>
  <c r="V16" i="26"/>
  <c r="AH16" i="26"/>
  <c r="G17" i="26"/>
  <c r="S17" i="26"/>
  <c r="AE17" i="26"/>
  <c r="P18" i="26"/>
  <c r="AB18" i="26"/>
  <c r="P19" i="26"/>
  <c r="AB19" i="26"/>
  <c r="M22" i="26"/>
  <c r="Y22" i="26"/>
  <c r="J23" i="26"/>
  <c r="V23" i="26"/>
  <c r="AH23" i="26"/>
  <c r="G24" i="26"/>
  <c r="S24" i="26"/>
  <c r="AE24" i="26"/>
  <c r="P25" i="26"/>
  <c r="AB25" i="26"/>
  <c r="M26" i="26"/>
  <c r="Y26" i="26"/>
  <c r="J27" i="26"/>
  <c r="V27" i="26"/>
  <c r="AH27" i="26"/>
  <c r="G28" i="26"/>
  <c r="S28" i="26"/>
  <c r="AE28" i="26"/>
  <c r="P29" i="26"/>
  <c r="AB29" i="26"/>
  <c r="M30" i="26"/>
  <c r="Y30" i="26"/>
  <c r="J31" i="26"/>
  <c r="V31" i="26"/>
  <c r="AH31" i="26"/>
  <c r="G35" i="26"/>
  <c r="S35" i="26"/>
  <c r="AE35" i="26"/>
  <c r="P36" i="26"/>
  <c r="AB36" i="26"/>
  <c r="M40" i="26"/>
  <c r="Y40" i="26"/>
  <c r="J41" i="26"/>
  <c r="V41" i="26"/>
  <c r="AH41" i="26"/>
  <c r="G42" i="26"/>
  <c r="S42" i="26"/>
  <c r="AE42" i="26"/>
  <c r="P45" i="26"/>
  <c r="AB45" i="26"/>
  <c r="M46" i="26"/>
  <c r="Y46" i="26"/>
  <c r="J47" i="26"/>
  <c r="V47" i="26"/>
  <c r="AH47" i="26"/>
  <c r="G48" i="26"/>
  <c r="S48" i="26"/>
  <c r="AE48" i="26"/>
  <c r="P51" i="26"/>
  <c r="AB51" i="26"/>
  <c r="M52" i="26"/>
  <c r="Y52" i="26"/>
  <c r="J53" i="26"/>
  <c r="V53" i="26"/>
  <c r="AH53" i="26"/>
  <c r="G54" i="26"/>
  <c r="S54" i="26"/>
  <c r="AE54" i="26"/>
  <c r="P55" i="26"/>
  <c r="AB55" i="26"/>
  <c r="M56" i="26"/>
  <c r="Y56" i="26"/>
  <c r="J57" i="26"/>
  <c r="V57" i="26"/>
  <c r="AH57" i="26"/>
  <c r="G58" i="26"/>
  <c r="S58" i="26"/>
  <c r="AE58" i="26"/>
  <c r="P59" i="26"/>
  <c r="AB59" i="26"/>
  <c r="M60" i="26"/>
  <c r="Y60" i="26"/>
  <c r="J61" i="26"/>
  <c r="V61" i="26"/>
  <c r="AH61" i="26"/>
  <c r="G64" i="26"/>
  <c r="S64" i="26"/>
  <c r="AE64" i="26"/>
  <c r="P67" i="26"/>
  <c r="AB67" i="26"/>
  <c r="I69" i="26"/>
  <c r="J69" i="26" s="1"/>
  <c r="U69" i="26"/>
  <c r="AG69" i="26"/>
  <c r="O71" i="26"/>
  <c r="P71" i="26" s="1"/>
  <c r="AA71" i="26"/>
  <c r="AB71" i="26" s="1"/>
  <c r="L73" i="26"/>
  <c r="M73" i="26" s="1"/>
  <c r="I74" i="26"/>
  <c r="J74" i="26" s="1"/>
  <c r="AG74" i="26"/>
  <c r="AH74" i="26" s="1"/>
  <c r="F79" i="26"/>
  <c r="G79" i="26" s="1"/>
  <c r="AD79" i="26"/>
  <c r="AE79" i="26" s="1"/>
  <c r="AA81" i="26"/>
  <c r="AB81" i="26" s="1"/>
  <c r="X82" i="26"/>
  <c r="Y82" i="26" s="1"/>
  <c r="U84" i="26"/>
  <c r="V84" i="26" s="1"/>
  <c r="AK85" i="26"/>
  <c r="AN87" i="26"/>
  <c r="AJ93" i="26"/>
  <c r="AK93" i="26" s="1"/>
  <c r="AM93" i="26"/>
  <c r="AN93" i="26" s="1"/>
  <c r="AP93" i="26"/>
  <c r="AQ93" i="26" s="1"/>
  <c r="AJ97" i="26"/>
  <c r="AK97" i="26" s="1"/>
  <c r="AM97" i="26"/>
  <c r="AN97" i="26" s="1"/>
  <c r="AP97" i="26"/>
  <c r="AQ97" i="26" s="1"/>
  <c r="AM103" i="26"/>
  <c r="AN103" i="26" s="1"/>
  <c r="AJ105" i="26"/>
  <c r="AK105" i="26" s="1"/>
  <c r="AJ106" i="26"/>
  <c r="AK106" i="26" s="1"/>
  <c r="AM106" i="26"/>
  <c r="AN106" i="26" s="1"/>
  <c r="AP106" i="26"/>
  <c r="AQ106" i="26" s="1"/>
  <c r="AM110" i="26"/>
  <c r="AN110" i="26" s="1"/>
  <c r="J7" i="26"/>
  <c r="V7" i="26"/>
  <c r="AH7" i="26"/>
  <c r="L68" i="26"/>
  <c r="M68" i="26" s="1"/>
  <c r="X68" i="26"/>
  <c r="Y68" i="26" s="1"/>
  <c r="M69" i="26"/>
  <c r="Y69" i="26"/>
  <c r="G71" i="26"/>
  <c r="S71" i="26"/>
  <c r="AE71" i="26"/>
  <c r="O72" i="26"/>
  <c r="P72" i="26" s="1"/>
  <c r="AA72" i="26"/>
  <c r="AB72" i="26" s="1"/>
  <c r="R75" i="26"/>
  <c r="S75" i="26" s="1"/>
  <c r="O76" i="26"/>
  <c r="P76" i="26" s="1"/>
  <c r="L77" i="26"/>
  <c r="M77" i="26" s="1"/>
  <c r="I78" i="26"/>
  <c r="J78" i="26" s="1"/>
  <c r="AG78" i="26"/>
  <c r="AH78" i="26" s="1"/>
  <c r="F85" i="26"/>
  <c r="G85" i="26" s="1"/>
  <c r="AD85" i="26"/>
  <c r="AE85" i="26" s="1"/>
  <c r="AA86" i="26"/>
  <c r="AB86" i="26" s="1"/>
  <c r="X87" i="26"/>
  <c r="Y87" i="26" s="1"/>
  <c r="U90" i="26"/>
  <c r="V90" i="26" s="1"/>
  <c r="AK74" i="26"/>
  <c r="AP74" i="26"/>
  <c r="AQ74" i="26" s="1"/>
  <c r="AP78" i="26"/>
  <c r="AQ78" i="26" s="1"/>
  <c r="AM85" i="26"/>
  <c r="AN85" i="26" s="1"/>
  <c r="AJ92" i="26"/>
  <c r="AK92" i="26" s="1"/>
  <c r="AM92" i="26"/>
  <c r="AN92" i="26" s="1"/>
  <c r="AP92" i="26"/>
  <c r="AQ92" i="26" s="1"/>
  <c r="AJ96" i="26"/>
  <c r="AK96" i="26" s="1"/>
  <c r="AM96" i="26"/>
  <c r="AN96" i="26" s="1"/>
  <c r="AP96" i="26"/>
  <c r="AQ96" i="26" s="1"/>
  <c r="BO103" i="25"/>
  <c r="BO105" i="25"/>
  <c r="AJ113" i="26"/>
  <c r="AK113" i="26" s="1"/>
  <c r="AM113" i="26"/>
  <c r="AN113" i="26" s="1"/>
  <c r="AP113" i="26"/>
  <c r="AQ113" i="26" s="1"/>
  <c r="AJ119" i="26"/>
  <c r="AK119" i="26" s="1"/>
  <c r="AM119" i="26"/>
  <c r="AN119" i="26" s="1"/>
  <c r="AP119" i="26"/>
  <c r="AQ119" i="26" s="1"/>
  <c r="AJ123" i="26"/>
  <c r="AK123" i="26" s="1"/>
  <c r="AM123" i="26"/>
  <c r="AN123" i="26" s="1"/>
  <c r="AP123" i="26"/>
  <c r="AQ123" i="26" s="1"/>
  <c r="F70" i="26"/>
  <c r="G70" i="26" s="1"/>
  <c r="R70" i="26"/>
  <c r="S70" i="26" s="1"/>
  <c r="AD70" i="26"/>
  <c r="AE70" i="26" s="1"/>
  <c r="X73" i="26"/>
  <c r="Y73" i="26" s="1"/>
  <c r="U74" i="26"/>
  <c r="V74" i="26" s="1"/>
  <c r="AN74" i="26"/>
  <c r="AJ78" i="26"/>
  <c r="AK78" i="26" s="1"/>
  <c r="R79" i="26"/>
  <c r="S79" i="26" s="1"/>
  <c r="O81" i="26"/>
  <c r="P81" i="26" s="1"/>
  <c r="L82" i="26"/>
  <c r="M82" i="26" s="1"/>
  <c r="I84" i="26"/>
  <c r="J84" i="26" s="1"/>
  <c r="AG84" i="26"/>
  <c r="AH84" i="26" s="1"/>
  <c r="CA85" i="25"/>
  <c r="BU105" i="25"/>
  <c r="O68" i="26"/>
  <c r="P68" i="26" s="1"/>
  <c r="AA68" i="26"/>
  <c r="AB68" i="26" s="1"/>
  <c r="J70" i="26"/>
  <c r="V70" i="26"/>
  <c r="AH70" i="26"/>
  <c r="L72" i="26"/>
  <c r="M72" i="26" s="1"/>
  <c r="X72" i="26"/>
  <c r="Y72" i="26" s="1"/>
  <c r="F75" i="26"/>
  <c r="G75" i="26" s="1"/>
  <c r="AD75" i="26"/>
  <c r="AE75" i="26" s="1"/>
  <c r="AA76" i="26"/>
  <c r="AB76" i="26" s="1"/>
  <c r="X77" i="26"/>
  <c r="Y77" i="26" s="1"/>
  <c r="U78" i="26"/>
  <c r="V78" i="26" s="1"/>
  <c r="AN78" i="26"/>
  <c r="R85" i="26"/>
  <c r="S85" i="26" s="1"/>
  <c r="O86" i="26"/>
  <c r="P86" i="26" s="1"/>
  <c r="L87" i="26"/>
  <c r="M87" i="26" s="1"/>
  <c r="I90" i="26"/>
  <c r="J73" i="26"/>
  <c r="V73" i="26"/>
  <c r="AH73" i="26"/>
  <c r="G74" i="26"/>
  <c r="S74" i="26"/>
  <c r="AE74" i="26"/>
  <c r="P75" i="26"/>
  <c r="AB75" i="26"/>
  <c r="M76" i="26"/>
  <c r="Y76" i="26"/>
  <c r="J77" i="26"/>
  <c r="V77" i="26"/>
  <c r="AH77" i="26"/>
  <c r="G78" i="26"/>
  <c r="S78" i="26"/>
  <c r="AE78" i="26"/>
  <c r="P79" i="26"/>
  <c r="AB79" i="26"/>
  <c r="M81" i="26"/>
  <c r="Y81" i="26"/>
  <c r="J82" i="26"/>
  <c r="V82" i="26"/>
  <c r="AH82" i="26"/>
  <c r="G84" i="26"/>
  <c r="S84" i="26"/>
  <c r="AE84" i="26"/>
  <c r="P85" i="26"/>
  <c r="AB85" i="26"/>
  <c r="M86" i="26"/>
  <c r="Y86" i="26"/>
  <c r="J87" i="26"/>
  <c r="V87" i="26"/>
  <c r="AH87" i="26"/>
  <c r="G90" i="26"/>
  <c r="S90" i="26"/>
  <c r="AE90" i="26"/>
  <c r="P91" i="26"/>
  <c r="AB91" i="26"/>
  <c r="M92" i="26"/>
  <c r="Y92" i="26"/>
  <c r="J93" i="26"/>
  <c r="V93" i="26"/>
  <c r="AH93" i="26"/>
  <c r="G94" i="26"/>
  <c r="S94" i="26"/>
  <c r="AE94" i="26"/>
  <c r="P95" i="26"/>
  <c r="AB95" i="26"/>
  <c r="M96" i="26"/>
  <c r="Y96" i="26"/>
  <c r="J97" i="26"/>
  <c r="AH97" i="26"/>
  <c r="G98" i="26"/>
  <c r="S98" i="26"/>
  <c r="AE98" i="26"/>
  <c r="P102" i="26"/>
  <c r="AB102" i="26"/>
  <c r="M103" i="26"/>
  <c r="Y103" i="26"/>
  <c r="J104" i="26"/>
  <c r="V104" i="26"/>
  <c r="AH104" i="26"/>
  <c r="G105" i="26"/>
  <c r="S105" i="26"/>
  <c r="AE105" i="26"/>
  <c r="P106" i="26"/>
  <c r="AB106" i="26"/>
  <c r="M109" i="26"/>
  <c r="Y109" i="26"/>
  <c r="I119" i="26"/>
  <c r="J119" i="26" s="1"/>
  <c r="U119" i="26"/>
  <c r="V119" i="26" s="1"/>
  <c r="AG119" i="26"/>
  <c r="AH119" i="26" s="1"/>
  <c r="F120" i="26"/>
  <c r="G120" i="26" s="1"/>
  <c r="R120" i="26"/>
  <c r="S120" i="26" s="1"/>
  <c r="AD120" i="26"/>
  <c r="AE120" i="26" s="1"/>
  <c r="O121" i="26"/>
  <c r="P121" i="26" s="1"/>
  <c r="AA121" i="26"/>
  <c r="AB121" i="26" s="1"/>
  <c r="L122" i="26"/>
  <c r="M122" i="26" s="1"/>
  <c r="X122" i="26"/>
  <c r="Y122" i="26" s="1"/>
  <c r="I123" i="26"/>
  <c r="J123" i="26" s="1"/>
  <c r="U123" i="26"/>
  <c r="V123" i="26" s="1"/>
  <c r="AG123" i="26"/>
  <c r="AH123" i="26" s="1"/>
  <c r="F124" i="26"/>
  <c r="G124" i="26" s="1"/>
  <c r="R124" i="26"/>
  <c r="S124" i="26" s="1"/>
  <c r="AD124" i="26"/>
  <c r="AE124" i="26" s="1"/>
  <c r="R123" i="26"/>
  <c r="S123" i="26" s="1"/>
  <c r="AD123" i="26"/>
  <c r="AE123" i="26" s="1"/>
  <c r="O124" i="26"/>
  <c r="P124" i="26" s="1"/>
  <c r="AA124" i="26"/>
  <c r="AB124" i="26" s="1"/>
  <c r="AM124" i="26"/>
  <c r="AN124" i="26" s="1"/>
  <c r="AG90" i="26"/>
  <c r="AH90" i="26" s="1"/>
  <c r="F91" i="26"/>
  <c r="G91" i="26" s="1"/>
  <c r="R91" i="26"/>
  <c r="AD91" i="26"/>
  <c r="AE91" i="26" s="1"/>
  <c r="O92" i="26"/>
  <c r="P92" i="26" s="1"/>
  <c r="AA92" i="26"/>
  <c r="AB92" i="26" s="1"/>
  <c r="L93" i="26"/>
  <c r="M93" i="26" s="1"/>
  <c r="X93" i="26"/>
  <c r="I94" i="26"/>
  <c r="J94" i="26" s="1"/>
  <c r="U94" i="26"/>
  <c r="V94" i="26" s="1"/>
  <c r="AG94" i="26"/>
  <c r="AH94" i="26" s="1"/>
  <c r="F95" i="26"/>
  <c r="G95" i="26" s="1"/>
  <c r="R95" i="26"/>
  <c r="S95" i="26" s="1"/>
  <c r="AD95" i="26"/>
  <c r="AE95" i="26" s="1"/>
  <c r="O96" i="26"/>
  <c r="P96" i="26" s="1"/>
  <c r="AA96" i="26"/>
  <c r="AB96" i="26" s="1"/>
  <c r="L97" i="26"/>
  <c r="M97" i="26" s="1"/>
  <c r="X97" i="26"/>
  <c r="Y97" i="26" s="1"/>
  <c r="I98" i="26"/>
  <c r="J98" i="26" s="1"/>
  <c r="U98" i="26"/>
  <c r="V98" i="26" s="1"/>
  <c r="AG98" i="26"/>
  <c r="AH98" i="26" s="1"/>
  <c r="F102" i="26"/>
  <c r="G102" i="26" s="1"/>
  <c r="R102" i="26"/>
  <c r="S102" i="26" s="1"/>
  <c r="AD102" i="26"/>
  <c r="AE102" i="26" s="1"/>
  <c r="O103" i="26"/>
  <c r="P103" i="26" s="1"/>
  <c r="AA103" i="26"/>
  <c r="AB103" i="26" s="1"/>
  <c r="L104" i="26"/>
  <c r="M104" i="26" s="1"/>
  <c r="X104" i="26"/>
  <c r="Y104" i="26" s="1"/>
  <c r="I105" i="26"/>
  <c r="J105" i="26" s="1"/>
  <c r="U105" i="26"/>
  <c r="V105" i="26" s="1"/>
  <c r="AG105" i="26"/>
  <c r="AH105" i="26" s="1"/>
  <c r="F106" i="26"/>
  <c r="G106" i="26" s="1"/>
  <c r="R106" i="26"/>
  <c r="S106" i="26" s="1"/>
  <c r="AD106" i="26"/>
  <c r="AE106" i="26" s="1"/>
  <c r="O109" i="26"/>
  <c r="P109" i="26" s="1"/>
  <c r="AA109" i="26"/>
  <c r="AB109" i="26" s="1"/>
  <c r="L110" i="26"/>
  <c r="M110" i="26" s="1"/>
  <c r="X110" i="26"/>
  <c r="Y110" i="26" s="1"/>
  <c r="I111" i="26"/>
  <c r="J111" i="26" s="1"/>
  <c r="U111" i="26"/>
  <c r="V111" i="26" s="1"/>
  <c r="AG111" i="26"/>
  <c r="AH111" i="26" s="1"/>
  <c r="F112" i="26"/>
  <c r="G112" i="26" s="1"/>
  <c r="R112" i="26"/>
  <c r="S112" i="26" s="1"/>
  <c r="AD112" i="26"/>
  <c r="AE112" i="26" s="1"/>
  <c r="O113" i="26"/>
  <c r="P113" i="26" s="1"/>
  <c r="AA113" i="26"/>
  <c r="AB113" i="26" s="1"/>
  <c r="L114" i="26"/>
  <c r="M114" i="26" s="1"/>
  <c r="X114" i="26"/>
  <c r="Y114" i="26" s="1"/>
  <c r="I115" i="26"/>
  <c r="J115" i="26" s="1"/>
  <c r="U115" i="26"/>
  <c r="V115" i="26" s="1"/>
  <c r="AG115" i="26"/>
  <c r="AH115" i="26" s="1"/>
  <c r="F118" i="26"/>
  <c r="G118" i="26" s="1"/>
  <c r="R118" i="26"/>
  <c r="S118" i="26" s="1"/>
  <c r="AD118" i="26"/>
  <c r="AE118" i="26" s="1"/>
  <c r="AJ124" i="26"/>
  <c r="AK124" i="26" s="1"/>
  <c r="K83" i="3"/>
  <c r="K66" i="3"/>
  <c r="K70" i="3"/>
  <c r="K73" i="3"/>
  <c r="K76" i="3"/>
  <c r="K78" i="3"/>
  <c r="I21" i="3"/>
  <c r="K43" i="3"/>
  <c r="K47" i="3"/>
  <c r="K49" i="3"/>
  <c r="K51" i="3"/>
  <c r="K53" i="3"/>
  <c r="K42" i="3"/>
  <c r="H44" i="3"/>
  <c r="K46" i="3"/>
  <c r="H48" i="3"/>
  <c r="K50" i="3"/>
  <c r="H52" i="3"/>
  <c r="H55" i="3"/>
  <c r="H67" i="3"/>
  <c r="K69" i="3"/>
  <c r="H72" i="3"/>
  <c r="K79" i="3"/>
  <c r="H82" i="3"/>
  <c r="LR191" i="14"/>
  <c r="MD191" i="14" s="1"/>
  <c r="MP191" i="14" s="1"/>
  <c r="NB191" i="14" s="1"/>
  <c r="NN191" i="14" s="1"/>
  <c r="NZ191" i="14" s="1"/>
  <c r="OL191" i="14" s="1"/>
  <c r="OX191" i="14" s="1"/>
  <c r="PJ191" i="14" s="1"/>
  <c r="PV191" i="14" s="1"/>
  <c r="QH191" i="14" s="1"/>
  <c r="QT191" i="14" s="1"/>
  <c r="RF191" i="14" s="1"/>
  <c r="RR191" i="14" s="1"/>
  <c r="SD191" i="14" s="1"/>
  <c r="SP191" i="14" s="1"/>
  <c r="TB191" i="14" s="1"/>
  <c r="TN191" i="14" s="1"/>
  <c r="TZ191" i="14" s="1"/>
  <c r="UL191" i="14" s="1"/>
  <c r="UX191" i="14" s="1"/>
  <c r="VJ191" i="14" s="1"/>
  <c r="VV191" i="14" s="1"/>
  <c r="WH191" i="14" s="1"/>
  <c r="WT191" i="14" s="1"/>
  <c r="XF191" i="14" s="1"/>
  <c r="XR191" i="14" s="1"/>
  <c r="YD191" i="14" s="1"/>
  <c r="LR190" i="14"/>
  <c r="BK103" i="25" l="1"/>
  <c r="K3" i="24"/>
  <c r="CK63" i="25"/>
  <c r="BK43" i="25"/>
  <c r="BK44" i="25"/>
  <c r="K146" i="3"/>
  <c r="L146" i="3" s="1"/>
  <c r="K187" i="3"/>
  <c r="L187" i="3" s="1"/>
  <c r="K169" i="3"/>
  <c r="L169" i="3" s="1"/>
  <c r="BK104" i="25"/>
  <c r="CK41" i="25"/>
  <c r="CK24" i="25"/>
  <c r="CK8" i="25"/>
  <c r="L133" i="3"/>
  <c r="CK39" i="25"/>
  <c r="L142" i="3"/>
  <c r="AP67" i="26"/>
  <c r="AQ67" i="26" s="1"/>
  <c r="CK22" i="25"/>
  <c r="BK7" i="25"/>
  <c r="CK6" i="25"/>
  <c r="K91" i="24"/>
  <c r="I92" i="24" s="1"/>
  <c r="X126" i="26"/>
  <c r="L126" i="26"/>
  <c r="W127" i="25" s="1"/>
  <c r="R126" i="26"/>
  <c r="I126" i="26"/>
  <c r="Y93" i="26"/>
  <c r="Y126" i="26" s="1"/>
  <c r="CK85" i="25"/>
  <c r="U126" i="26"/>
  <c r="S91" i="26"/>
  <c r="F126" i="26"/>
  <c r="K127" i="25" s="1"/>
  <c r="AG126" i="26"/>
  <c r="BO60" i="25"/>
  <c r="AB126" i="26"/>
  <c r="P126" i="26"/>
  <c r="AA126" i="26"/>
  <c r="AP109" i="26"/>
  <c r="AQ109" i="26" s="1"/>
  <c r="AM102" i="26"/>
  <c r="AN102" i="26" s="1"/>
  <c r="AP64" i="26"/>
  <c r="AQ64" i="26" s="1"/>
  <c r="CA60" i="25"/>
  <c r="AP53" i="26"/>
  <c r="AQ53" i="26" s="1"/>
  <c r="AM48" i="26"/>
  <c r="AN48" i="26" s="1"/>
  <c r="AJ81" i="26"/>
  <c r="AK81" i="26" s="1"/>
  <c r="AP55" i="26"/>
  <c r="AQ55" i="26" s="1"/>
  <c r="AJ35" i="26"/>
  <c r="AK35" i="26" s="1"/>
  <c r="AM7" i="26"/>
  <c r="AN7" i="26" s="1"/>
  <c r="J90" i="26"/>
  <c r="J126" i="26" s="1"/>
  <c r="O126" i="26"/>
  <c r="AH69" i="26"/>
  <c r="AH126" i="26" s="1"/>
  <c r="CK108" i="25"/>
  <c r="BK107" i="25"/>
  <c r="AM81" i="26"/>
  <c r="AN81" i="26" s="1"/>
  <c r="CK51" i="25"/>
  <c r="BK49" i="25"/>
  <c r="AP102" i="26"/>
  <c r="AQ102" i="26" s="1"/>
  <c r="AP59" i="26"/>
  <c r="AQ59" i="26" s="1"/>
  <c r="AP9" i="26"/>
  <c r="AQ9" i="26" s="1"/>
  <c r="AJ7" i="26"/>
  <c r="AK7" i="26" s="1"/>
  <c r="AJ8" i="26"/>
  <c r="AK8" i="26" s="1"/>
  <c r="AM46" i="26"/>
  <c r="AN46" i="26" s="1"/>
  <c r="M126" i="26"/>
  <c r="W128" i="25" s="1"/>
  <c r="AD126" i="26"/>
  <c r="AP82" i="26"/>
  <c r="AQ82" i="26" s="1"/>
  <c r="G126" i="26"/>
  <c r="AJ109" i="26"/>
  <c r="AK109" i="26" s="1"/>
  <c r="AM84" i="26"/>
  <c r="AN84" i="26" s="1"/>
  <c r="AM82" i="26"/>
  <c r="AN82" i="26" s="1"/>
  <c r="AP81" i="26"/>
  <c r="AQ81" i="26" s="1"/>
  <c r="AM105" i="26"/>
  <c r="AN105" i="26" s="1"/>
  <c r="BK80" i="25"/>
  <c r="CK82" i="25"/>
  <c r="AJ84" i="26"/>
  <c r="AK84" i="26" s="1"/>
  <c r="AM59" i="26"/>
  <c r="AN59" i="26" s="1"/>
  <c r="AP46" i="26"/>
  <c r="AQ46" i="26" s="1"/>
  <c r="AP24" i="26"/>
  <c r="AQ24" i="26" s="1"/>
  <c r="AJ53" i="26"/>
  <c r="AK53" i="26" s="1"/>
  <c r="AP36" i="26"/>
  <c r="AQ36" i="26" s="1"/>
  <c r="CK53" i="25"/>
  <c r="CK101" i="25"/>
  <c r="BK100" i="25"/>
  <c r="AJ67" i="26"/>
  <c r="AK67" i="26" s="1"/>
  <c r="AP48" i="26"/>
  <c r="AQ48" i="26" s="1"/>
  <c r="V69" i="26"/>
  <c r="AE126" i="26"/>
  <c r="AJ82" i="26"/>
  <c r="AK82" i="26" s="1"/>
  <c r="CK66" i="25"/>
  <c r="AJ51" i="26"/>
  <c r="AK51" i="26" s="1"/>
  <c r="AM109" i="26"/>
  <c r="AN109" i="26" s="1"/>
  <c r="AP105" i="26"/>
  <c r="AQ105" i="26" s="1"/>
  <c r="AJ102" i="26"/>
  <c r="AK102" i="26" s="1"/>
  <c r="BU60" i="25"/>
  <c r="AJ9" i="26"/>
  <c r="AK9" i="26" s="1"/>
  <c r="AM41" i="26"/>
  <c r="AN41" i="26" s="1"/>
  <c r="AM36" i="26"/>
  <c r="AN36" i="26" s="1"/>
  <c r="AM24" i="26"/>
  <c r="AN24" i="26" s="1"/>
  <c r="AM9" i="26"/>
  <c r="AN9" i="26" s="1"/>
  <c r="AJ36" i="26"/>
  <c r="AK36" i="26" s="1"/>
  <c r="L21" i="3"/>
  <c r="L26" i="3" s="1"/>
  <c r="L31" i="3" s="1"/>
  <c r="I26" i="3"/>
  <c r="S126" i="26" l="1"/>
  <c r="AC128" i="25"/>
  <c r="AQ126" i="26"/>
  <c r="C140" i="26" s="1"/>
  <c r="AP126" i="26"/>
  <c r="C139" i="26" s="1"/>
  <c r="C127" i="26"/>
  <c r="M26" i="3"/>
  <c r="M31" i="3" s="1"/>
  <c r="AM126" i="26"/>
  <c r="C135" i="26" s="1"/>
  <c r="AC127" i="25"/>
  <c r="V126" i="26"/>
  <c r="C128" i="26" s="1"/>
  <c r="AN126" i="26"/>
  <c r="C136" i="26" s="1"/>
  <c r="W129" i="25"/>
  <c r="AK126" i="26"/>
  <c r="C132" i="26" s="1"/>
  <c r="K128" i="25"/>
  <c r="K129" i="25" s="1"/>
  <c r="AJ126" i="26"/>
  <c r="C131" i="26" s="1"/>
  <c r="M21" i="3"/>
  <c r="AI128" i="25" l="1"/>
  <c r="AO128" i="25" s="1"/>
  <c r="AU128" i="25" s="1"/>
  <c r="BA128" i="25" s="1"/>
  <c r="BG128" i="25" s="1"/>
  <c r="C129" i="26"/>
  <c r="C141" i="26"/>
  <c r="C133" i="26"/>
  <c r="AI127" i="25"/>
  <c r="AC129" i="25"/>
  <c r="C137" i="26"/>
  <c r="AI129" i="25" l="1"/>
  <c r="AO127" i="25"/>
  <c r="AO129" i="25" l="1"/>
  <c r="AU127" i="25"/>
  <c r="AU129" i="25" l="1"/>
  <c r="BA127" i="25"/>
  <c r="BG127" i="25" l="1"/>
  <c r="BG129" i="25" s="1"/>
  <c r="BA129" i="25"/>
  <c r="A68" i="14"/>
</calcChain>
</file>

<file path=xl/sharedStrings.xml><?xml version="1.0" encoding="utf-8"?>
<sst xmlns="http://schemas.openxmlformats.org/spreadsheetml/2006/main" count="12077" uniqueCount="1122">
  <si>
    <t>Адыгейский</t>
  </si>
  <si>
    <t>Моцарелла</t>
  </si>
  <si>
    <t>Сулугуни</t>
  </si>
  <si>
    <t>Маскарпоне</t>
  </si>
  <si>
    <t>Сливки</t>
  </si>
  <si>
    <t>05</t>
  </si>
  <si>
    <t>10</t>
  </si>
  <si>
    <t>15</t>
  </si>
  <si>
    <t>20</t>
  </si>
  <si>
    <t>25</t>
  </si>
  <si>
    <t>30</t>
  </si>
  <si>
    <t>35</t>
  </si>
  <si>
    <t>40</t>
  </si>
  <si>
    <t>45</t>
  </si>
  <si>
    <t>50</t>
  </si>
  <si>
    <t>55</t>
  </si>
  <si>
    <t>Рикотта</t>
  </si>
  <si>
    <t>Рикотта "Unagrande", 45%, 0,25 кг, пл/с</t>
  </si>
  <si>
    <t>Маскарпоне "Ungrande", 80%, 0,25 кг, пл/с</t>
  </si>
  <si>
    <t>Unagrande</t>
  </si>
  <si>
    <t>Pretto</t>
  </si>
  <si>
    <t>ЗАО "Умалат"</t>
  </si>
  <si>
    <t>Дата</t>
  </si>
  <si>
    <t>план производства</t>
  </si>
  <si>
    <t>Задание на смену</t>
  </si>
  <si>
    <t>Отчет о выработке</t>
  </si>
  <si>
    <t>Прим.</t>
  </si>
  <si>
    <t>№
п/п</t>
  </si>
  <si>
    <t>Кол-во
смеси на варку,кг</t>
  </si>
  <si>
    <t>Моцарелла Фиор ди Латте, 125 г</t>
  </si>
  <si>
    <t>Всего итого:</t>
  </si>
  <si>
    <t>Вес, кг</t>
  </si>
  <si>
    <t>Моцарелла Чильеджина</t>
  </si>
  <si>
    <t xml:space="preserve">Адыгейский "Умалат", 45%, 0,37 кг, в/у </t>
  </si>
  <si>
    <t>количество варок</t>
  </si>
  <si>
    <t xml:space="preserve">м.д.ж, %
смеси,
%
</t>
  </si>
  <si>
    <t>кг</t>
  </si>
  <si>
    <t>График наливов</t>
  </si>
  <si>
    <t>коробки</t>
  </si>
  <si>
    <t>штуки</t>
  </si>
  <si>
    <t xml:space="preserve"> </t>
  </si>
  <si>
    <t>Лакомо</t>
  </si>
  <si>
    <t>Всего смеси, 
литр</t>
  </si>
  <si>
    <t>Робиола</t>
  </si>
  <si>
    <t>фасовка</t>
  </si>
  <si>
    <t xml:space="preserve">Наименование                 продукта </t>
  </si>
  <si>
    <t>Умалат</t>
  </si>
  <si>
    <t>выработано</t>
  </si>
  <si>
    <t>Задание  ЦЕХА РИКОТТЫ</t>
  </si>
  <si>
    <t>график наливов сыворотки</t>
  </si>
  <si>
    <t>ванна №2</t>
  </si>
  <si>
    <t>ванна №3</t>
  </si>
  <si>
    <t>слив сыворотки</t>
  </si>
  <si>
    <t>Сыроизготовитель №2 Poly 2</t>
  </si>
  <si>
    <t>Сыроизготовитель №3 Poly 3</t>
  </si>
  <si>
    <t>Сыроизготовитель №4 Poly 4</t>
  </si>
  <si>
    <t>Сыроизготовитель №1 Poly 1</t>
  </si>
  <si>
    <t>Творожный</t>
  </si>
  <si>
    <t>Ваш выбор</t>
  </si>
  <si>
    <t>Крем Чиз №1</t>
  </si>
  <si>
    <t>12,0</t>
  </si>
  <si>
    <t>25,0</t>
  </si>
  <si>
    <t>цельное молоко</t>
  </si>
  <si>
    <t>Fine Life</t>
  </si>
  <si>
    <t>Mozza Fiato</t>
  </si>
  <si>
    <t>с-р.жир молока</t>
  </si>
  <si>
    <t>потребнасть молока</t>
  </si>
  <si>
    <t>Масло цех</t>
  </si>
  <si>
    <t>Масло</t>
  </si>
  <si>
    <t>потребность обрата</t>
  </si>
  <si>
    <t xml:space="preserve"> итого:</t>
  </si>
  <si>
    <t>свели-квели</t>
  </si>
  <si>
    <t>четук</t>
  </si>
  <si>
    <t>рикотта зернистая</t>
  </si>
  <si>
    <t>Бренд</t>
  </si>
  <si>
    <t>Umalatte</t>
  </si>
  <si>
    <t>Фиор ди Латте</t>
  </si>
  <si>
    <t>Нормативные остатки, кг</t>
  </si>
  <si>
    <t xml:space="preserve">Робиола </t>
  </si>
  <si>
    <t>Чильеджина</t>
  </si>
  <si>
    <t>Кавказский</t>
  </si>
  <si>
    <t>Каждый день</t>
  </si>
  <si>
    <t xml:space="preserve">Сулугуни </t>
  </si>
  <si>
    <t xml:space="preserve">Для пиццы </t>
  </si>
  <si>
    <t>Ungrande Burro</t>
  </si>
  <si>
    <t>Ungrande</t>
  </si>
  <si>
    <t>Сулугуни "Лакомо", 45%, 0,28 кг, т/ф</t>
  </si>
  <si>
    <t>Качорикотта "Unagrande", 45%, 0,37 кг, в/у</t>
  </si>
  <si>
    <t>Глобус</t>
  </si>
  <si>
    <t>Качокавалло</t>
  </si>
  <si>
    <t>Фактические остатки на складах, ИТОГО, кг, в т.ч.:</t>
  </si>
  <si>
    <t>Маскарпоне "Pretto", 80%, 0,25 кг, пл/с</t>
  </si>
  <si>
    <t>Маскарпоне "Pretto", 80%, 0,5 кг, пл/с</t>
  </si>
  <si>
    <t>Моцарелла в воде "Unagrande", 50%, 0,2 кг, пл/с</t>
  </si>
  <si>
    <t>Адыгейский "Умалат" (БИЛЛА), 45%, кг, в/у</t>
  </si>
  <si>
    <t>Адыгейский "Умалат" (Перекресток), 45%, кг, в/у</t>
  </si>
  <si>
    <t>Маскарпоне "Глобус", 80%, 0,25 кг, пл/с</t>
  </si>
  <si>
    <t>Моцарелла Фиор ди Латте в воде "Ваш выбор", 50%, 0,1 кг, ф/п</t>
  </si>
  <si>
    <t>Моцарелла Чильеджина в воде "Ваш выбор", 50%, 0,1 кг, ф/п</t>
  </si>
  <si>
    <t>Моцарелла для пиццы "Pretto", 45 %,  0,37 кг, т/ф</t>
  </si>
  <si>
    <t>Моцарелла для пиццы "Pretto", 45 %,  0,46 кг, т/ф</t>
  </si>
  <si>
    <t>Рикотта "Глобус", 45%, 0,25 кг, пл/с</t>
  </si>
  <si>
    <t>Сулугуни "Умалат", 45%, 0,28 кг, т/ф, 8 вложений</t>
  </si>
  <si>
    <t>Масло SALE MARINO "Ungrande Burro", 72,5%, 0,5 кг</t>
  </si>
  <si>
    <t>Масло сливочное крестьянское Umalatte 72,5%  0,5 кг</t>
  </si>
  <si>
    <t>Моцарелла Чильеджина в воде "Pretto", 45%, 0,125 кг, ф/п</t>
  </si>
  <si>
    <t>Кавказский "Умалат", 45%, 0,37 кг, в/у</t>
  </si>
  <si>
    <t>Кавказский "Умалат", 45%, кг, в/у</t>
  </si>
  <si>
    <t>Качокавалло "Ungrande", 45%, 0,26 кг, в/у</t>
  </si>
  <si>
    <t>Маскарпоне "Ungrande Professionale", 80%, 0,5 кг, пл/с</t>
  </si>
  <si>
    <t>Маскарпоне "Каждый день", 80%, 0,25 кг, пл/с</t>
  </si>
  <si>
    <t>Масло сливочное "Umalatte", 72,5%, 2 кг (3 шт)</t>
  </si>
  <si>
    <t>Моцарелла Фиор ди Латте в воде "Unagrande", 50%, 0,125 кг, пл/с</t>
  </si>
  <si>
    <t>Моцарелла Чильеджина в воде "Unagrande", 50%, 0,125 кг, пл/с</t>
  </si>
  <si>
    <t>Моцарелла Фиор ди Латте "Лакомо", 45%, 0,125 кг, ф/п</t>
  </si>
  <si>
    <t>Моцарелла Чильеджина в воде "Лакомо", 45%, 0,125 кг, ф/п</t>
  </si>
  <si>
    <t>Моцарелла для пиццы "Pretto", 45%, 0,46 кг, т/ф (20 шт)</t>
  </si>
  <si>
    <t>Моцарелла для пиццы "Unagrande", 45%, 0,46 кг, в/у (20 шт)</t>
  </si>
  <si>
    <t>Кремчиз № 1 "Unagrande Professionale", 70%, 0,5 кг, пл/с</t>
  </si>
  <si>
    <t>Кремчиз № 1 "Ungrande", 70%, 0,18 кг, пл/с</t>
  </si>
  <si>
    <t>Творожный "Ungrande Buono", 65%, 0,18 кг, пл/с</t>
  </si>
  <si>
    <t xml:space="preserve">Адыгейский "Умалат", 45%, кг, в/у </t>
  </si>
  <si>
    <t xml:space="preserve">Моцарелла для панини и горячих бутербродов "Unagrande", 45%, 0,37 кг, в/у </t>
  </si>
  <si>
    <t xml:space="preserve">Моцарелла Фиор ди Латте в воде "Pretto", 45%, 0,125 кг, ф/п </t>
  </si>
  <si>
    <t>Кавказский "Умалат" (Перекресток), 45%, кг, в/у</t>
  </si>
  <si>
    <t>Фактические остатки на складах - Заявлено, кг:</t>
  </si>
  <si>
    <t>Сулугуни "Умалат", 45%, 0,37 кг, т/ф</t>
  </si>
  <si>
    <t xml:space="preserve">Моцарелла для пиццы "Unagrande", 45%, 0,46 кг, в/у </t>
  </si>
  <si>
    <t>Масло сливочное нежное "Panna Dolce", 72,5%, 20 кг, короб</t>
  </si>
  <si>
    <t>Panna Dolce</t>
  </si>
  <si>
    <t>Рикотта "Unagrande Professionale", 45%, 0,5 кг, пл/с</t>
  </si>
  <si>
    <t>Кавказский "Умалат" (Окей), 45%, кг, в/у</t>
  </si>
  <si>
    <t>Кавказский "Умалат" (Тандер), 45%, кг, в/у</t>
  </si>
  <si>
    <t>Рикотта с шоколадом "Unagrande Per Bambini", 30%, 0,18 кг, пл/с</t>
  </si>
  <si>
    <t>Маскарпоне с шоколадом "Unagrande Per Bambini", 50%, 0,18 кг, пл/с</t>
  </si>
  <si>
    <t>Робиола "Unagrande", 65%, 0,18 кг, пл/с</t>
  </si>
  <si>
    <t>Моцарелла "Unagrande Professionale", 45%, 0,5 кг, пл/л</t>
  </si>
  <si>
    <t>Моцарелла "Unagrande Professionale", 45%, 1 кг, пл/л</t>
  </si>
  <si>
    <t>Моцарелла "Unagrande Professionale", 45%, 2 кг, пл/л</t>
  </si>
  <si>
    <t>Рикотта "Pretto", 30%, 0,5 кг, пл/с</t>
  </si>
  <si>
    <t>Адыгейский "Глобус" (16 шт), 45%, кг, в/у</t>
  </si>
  <si>
    <t>Рикотта "Каждый день", 30%, 0,25 кг, пл/с</t>
  </si>
  <si>
    <t>Рикотта "Pretto", 30%, 0,25 кг, пл/с</t>
  </si>
  <si>
    <t>Сулугуни "Маркет Перекресток", 45%, 0,28 кг, т/ф</t>
  </si>
  <si>
    <t>Моцарелла Чильеджина в воде "Fine Life", 45%, 0,125 кг, ф/п</t>
  </si>
  <si>
    <t>Моцарелла Чильеджина в воде "Mozza Fiato", 45%, 0,1 кг, ф/п</t>
  </si>
  <si>
    <t>Моцарелла Фиор ди латте в воде "Fine Life", 45%, 0,125 кг, ф/п</t>
  </si>
  <si>
    <t>Моцарелла для пиццы "Fine Life", 45%, 0,37 кг, т/ф</t>
  </si>
  <si>
    <t>Моцарелла "Unagrande Buona" (для сэндвичей), 45%, 0,2 кг, т/ф</t>
  </si>
  <si>
    <t>Моцарелла детская "Unagrande Per Bambini", 50%, 0,125 кг, ф/п, 6 шт</t>
  </si>
  <si>
    <t>Моцарелла Фиор ди латте в воде "Unagrande", 50%, 0,125 кг, ф/п, 6 шт</t>
  </si>
  <si>
    <t>Моцарелла Чильеджина в воде "Unagrande", 50%, 0,125, ф/п, 6 шт</t>
  </si>
  <si>
    <t>Рикотта "Pretto" (зернистая), 30%, кг, в/у</t>
  </si>
  <si>
    <t>Масло сладко-сливочное Традиционное, 82,5%  20 кг, к/к</t>
  </si>
  <si>
    <t>Кавказский "Умалат" (половинки), 45%, кг, в/у</t>
  </si>
  <si>
    <t>Рикотта "Pretto" (зернистая), 30%, 0,37 кг, в/у</t>
  </si>
  <si>
    <t>Рикотта "Pretto", 30%, 0,2 кг, пл/с</t>
  </si>
  <si>
    <t>Рикотта "Pretto" (зернистая, Окей), 30%, кг, в/у</t>
  </si>
  <si>
    <t>Моцарелла Фиор ди латте в воде "Pretto", 45%, 0,1 кг, ф/п, 6 ШТ</t>
  </si>
  <si>
    <t>Моцарелла Чильеджина в воде "Pretto", 45%, 0,1 кг, ф/п, 6 ШТ</t>
  </si>
  <si>
    <t>Масло сладко-сливочное Традиционное, 82,5%, 2 кг, к/к</t>
  </si>
  <si>
    <t>Моцарелла "Pretto" (для бутербродов), 45%, 0,2 кг, т/ф</t>
  </si>
  <si>
    <t>Четук "Умалат", 45%, 0,37 кг, в/у</t>
  </si>
  <si>
    <t xml:space="preserve">Четук </t>
  </si>
  <si>
    <t>Кавказский "Умалат" (Метро), 45%, кг, в/у</t>
  </si>
  <si>
    <t>Итого</t>
  </si>
  <si>
    <t xml:space="preserve">Свели-Квели </t>
  </si>
  <si>
    <t>Эсперсон</t>
  </si>
  <si>
    <t>Моцарелла (палочки), 45%, кг, пл/л</t>
  </si>
  <si>
    <t>Свели-Квели "Умалат", 30%, 0,37 кг, в/у</t>
  </si>
  <si>
    <t>Моцарелла детская "Unagrande Per Bambini", 50%, 0,125 кг, ф/п, 12 шт</t>
  </si>
  <si>
    <t>Моцарелла Фиор Ди Латте в воде "Pretto", 45%, 0,1 кг, ф/п, 12 шт</t>
  </si>
  <si>
    <t>Моцарелла Фиор ди Латте в воде "Unagrande" 50%, 0,125 кг, ф/п, 12 шт</t>
  </si>
  <si>
    <t>Моцарелла Чильеджина в воде "Pretto", 45%, 0,1 кг, ф/п, 12 шт</t>
  </si>
  <si>
    <t>Моцарелла Чильеджина в воде "Unagrande", 50%, 0,125 кг, ф/п, 12 шт</t>
  </si>
  <si>
    <t>Metro Chef</t>
  </si>
  <si>
    <t>Моцарелла шары "Metro Chef", 45%, кг, в/у</t>
  </si>
  <si>
    <t>Кремчиз "Pretto", 75%, 0,2 кг, пл/с</t>
  </si>
  <si>
    <t>Чечил "Умалат", 43%, 0,19 кг, т/ф</t>
  </si>
  <si>
    <t xml:space="preserve">Крем-чиз </t>
  </si>
  <si>
    <t>Моцарелла "Pretto" (шары), 45%, 1,84 кг, в/у</t>
  </si>
  <si>
    <t>Номенклатура</t>
  </si>
  <si>
    <t>План производства</t>
  </si>
  <si>
    <t>Нормативные остатки</t>
  </si>
  <si>
    <t>врака 3,6%</t>
  </si>
  <si>
    <t>варка 3,3%</t>
  </si>
  <si>
    <t>Расчет</t>
  </si>
  <si>
    <t>План</t>
  </si>
  <si>
    <t>Объем варки</t>
  </si>
  <si>
    <t>врака Чечил 2,7%</t>
  </si>
  <si>
    <t>варка Моц.пал 2,7%</t>
  </si>
  <si>
    <t>врака Умалат 2,7%</t>
  </si>
  <si>
    <t>варка Панини 2,7%</t>
  </si>
  <si>
    <t>врака Сул.Ума 2,7%</t>
  </si>
  <si>
    <t>варка Сул.Лак 2,7%</t>
  </si>
  <si>
    <t>варка Моц.сэндв 2,8%</t>
  </si>
  <si>
    <t>врака Моц.пицца 2,8%</t>
  </si>
  <si>
    <t>варка Моц.претто 2,8%</t>
  </si>
  <si>
    <t>варка Моц.бутер 2,8%</t>
  </si>
  <si>
    <t>варка Моц т/ф 2,8%</t>
  </si>
  <si>
    <t xml:space="preserve">производство на линии маскарпоне, робиоллы
produzione 
mascarpone robiola in linea </t>
  </si>
  <si>
    <t xml:space="preserve">1заквасочник /fermentiera 500 л/l </t>
  </si>
  <si>
    <t>2 заквасочник
/fermentiera 300 л/l</t>
  </si>
  <si>
    <t>3  заквасочник
/fermentiera 300 л/l</t>
  </si>
  <si>
    <t>4 заквасочник
/fermentiera 300 л/l</t>
  </si>
  <si>
    <t>1 бак гомогенизатора (нормализация/перекачивание)</t>
  </si>
  <si>
    <t>2 бак гомогенизатора фасовка</t>
  </si>
  <si>
    <t>варка Четук</t>
  </si>
  <si>
    <t>варка зернРикотта</t>
  </si>
  <si>
    <t>варка Свели-Квели</t>
  </si>
  <si>
    <t>Выход</t>
  </si>
  <si>
    <t>производство Кремчиз</t>
  </si>
  <si>
    <t>производство Творожный</t>
  </si>
  <si>
    <t>производство Робиола</t>
  </si>
  <si>
    <t>варка Маскарпоне</t>
  </si>
  <si>
    <t>Заявка</t>
  </si>
  <si>
    <t>Варки</t>
  </si>
  <si>
    <t>Остатки на 18:00</t>
  </si>
  <si>
    <t>варка 3,6%</t>
  </si>
  <si>
    <t>Факт.остатки - заявка</t>
  </si>
  <si>
    <t>варка Умалат 2,7%</t>
  </si>
  <si>
    <t>варка Моц.пицца 2,8%</t>
  </si>
  <si>
    <t>варка Чечил 2,7%</t>
  </si>
  <si>
    <t>варка Сул.Ума 2,7%</t>
  </si>
  <si>
    <t>Расход молока</t>
  </si>
  <si>
    <t>Расход обрата</t>
  </si>
  <si>
    <t>Средняя массовая доля во входящем молоке:</t>
  </si>
  <si>
    <t>МДЖ</t>
  </si>
  <si>
    <t>МДБ</t>
  </si>
  <si>
    <t>Отгрузки обрата, т</t>
  </si>
  <si>
    <t>Остатки молока, т</t>
  </si>
  <si>
    <t>Остатки обрата, т</t>
  </si>
  <si>
    <t>Нормативные остатки, дней</t>
  </si>
  <si>
    <t>План Департамента Продаж на ближайшие 11-17 дней, кг</t>
  </si>
  <si>
    <t>План Департамента Продаж на ближайшие 18-24 дней, кг</t>
  </si>
  <si>
    <t>План Департамента Продаж на ближайшие 25-31 дней, кг</t>
  </si>
  <si>
    <t>жир смеси</t>
  </si>
  <si>
    <t>жбк</t>
  </si>
  <si>
    <t>Пр-во ночью с 18:00 до 6:00</t>
  </si>
  <si>
    <t>План пр-ва с 8:00 по 8:00</t>
  </si>
  <si>
    <t>Остатки на 18:00/6:00</t>
  </si>
  <si>
    <t>Плановый приход молока с 8:00 до 8:00, т</t>
  </si>
  <si>
    <t>Общие остатки сырья на 8:00, т</t>
  </si>
  <si>
    <t>Потребность в молоке на 10 дней, кг</t>
  </si>
  <si>
    <t>Потребность в обрате на 10 дней, кг</t>
  </si>
  <si>
    <t>Потребность в сырье на 10 дней, кг</t>
  </si>
  <si>
    <t>Потребность в молоке на 11-17 дней, кг</t>
  </si>
  <si>
    <t>Потребность в обрате на 11-17 дней, кг</t>
  </si>
  <si>
    <t>Потребность в сырье на 11-17 дней, кг</t>
  </si>
  <si>
    <t>Потребность в молоке на 18-24 дней, кг</t>
  </si>
  <si>
    <t>Потребность в обрате на 18-24 дней, кг</t>
  </si>
  <si>
    <t>Потребность в сырье на 18-24 дней, кг</t>
  </si>
  <si>
    <t>Потребность в молоке на 25-31 дней, кг</t>
  </si>
  <si>
    <t>Потребность в обрате на 25-31 дней, кг</t>
  </si>
  <si>
    <t>Потребность в сырье на 25-31 дней, кг</t>
  </si>
  <si>
    <t>План производства на 10 дней, кг</t>
  </si>
  <si>
    <r>
      <t>План</t>
    </r>
    <r>
      <rPr>
        <sz val="10"/>
        <color rgb="FFFF0000"/>
        <rFont val="Arial"/>
        <family val="2"/>
        <charset val="204"/>
      </rPr>
      <t xml:space="preserve"> продаж</t>
    </r>
    <r>
      <rPr>
        <sz val="10"/>
        <color theme="1"/>
        <rFont val="Arial"/>
        <family val="2"/>
        <charset val="204"/>
      </rPr>
      <t xml:space="preserve"> на 10 дней, кг</t>
    </r>
  </si>
  <si>
    <t>Нормативные остатки 2</t>
  </si>
  <si>
    <t>Масло сладко-сливочное Традиционное, 82,5%, 2 кг, к/к свежее</t>
  </si>
  <si>
    <t> 0,360-0,420</t>
  </si>
  <si>
    <t>0,360-0,415</t>
  </si>
  <si>
    <t> 0,360-0,405</t>
  </si>
  <si>
    <t>0,360-0,390</t>
  </si>
  <si>
    <t xml:space="preserve"> 0,360-0,382</t>
  </si>
  <si>
    <t>0,360-0,375</t>
  </si>
  <si>
    <t>фикс вес пр-во, кг</t>
  </si>
  <si>
    <t>фикс вес пр-во, %</t>
  </si>
  <si>
    <t>фикс вес заявка, кг</t>
  </si>
  <si>
    <t>фикс вес заявка, %</t>
  </si>
  <si>
    <t>Рикотта "Metro Chef", 30%, 1 кг, п/в</t>
  </si>
  <si>
    <t>Суммарное количество варок</t>
  </si>
  <si>
    <t>Доступное количество рикотты для фасовки</t>
  </si>
  <si>
    <t>Образование сыворотки</t>
  </si>
  <si>
    <t>Отгрузки сыворотки, т</t>
  </si>
  <si>
    <t>Остатки сыворотки на 8:00, т</t>
  </si>
  <si>
    <t>Моцарелла сердечки в воде "Unagrande Per Bambini", 45%, 0,125 кг, ф/п</t>
  </si>
  <si>
    <t>Рикотта "Pretto" (зернистая, СПрод), 30%, кг, в/у</t>
  </si>
  <si>
    <t>варка зерн.Рикотта</t>
  </si>
  <si>
    <r>
      <t>Сводная заявка на 17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</si>
  <si>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18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</si>
  <si>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19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</si>
  <si>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20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</si>
  <si>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21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</si>
  <si>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22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</si>
  <si>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23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</si>
  <si>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24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</si>
  <si>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25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</si>
  <si>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26</t>
    </r>
    <r>
      <rPr>
        <sz val="11"/>
        <color rgb="FFFF0000"/>
        <rFont val="Calibri"/>
        <family val="2"/>
        <charset val="204"/>
        <scheme val="minor"/>
      </rPr>
      <t>.08.18</t>
    </r>
  </si>
  <si>
    <t xml:space="preserve">  </t>
  </si>
  <si>
    <t>мойка</t>
  </si>
  <si>
    <t>Ополаскивани (набор и слив)</t>
  </si>
  <si>
    <t>мойка щелочью</t>
  </si>
  <si>
    <t>мойка кислотой</t>
  </si>
  <si>
    <t>ФАСОВКА</t>
  </si>
  <si>
    <t>Красная птица</t>
  </si>
  <si>
    <t>ВкусВилл</t>
  </si>
  <si>
    <t>Избёнка</t>
  </si>
  <si>
    <t>SPAR</t>
  </si>
  <si>
    <t>Кавказский "Умалат" (Тандер), 45%, кг , в/у</t>
  </si>
  <si>
    <t>Кавказский "Глобус", 45%, кг, в/у</t>
  </si>
  <si>
    <t>Сыр Черкесский "Умалат", 45%, 0,28 кг, т/ф</t>
  </si>
  <si>
    <t>Сыр Черкесский "Умалат", 45%, кг, т/ф, ВЕС</t>
  </si>
  <si>
    <t>Сулугуни палочки "Умалат", 45%, 0,12 кг, т/ф (10 шт.)</t>
  </si>
  <si>
    <t>Сулугуни "Умалат" (для хачапури), 45%, 0,12 кг, ф/п</t>
  </si>
  <si>
    <t>Моцарелла палочки "Unagrande", 45%, 0,12 кг, т/ф</t>
  </si>
  <si>
    <t>Моцарелла "Unagrande", 45%, 3 кг, пл/л</t>
  </si>
  <si>
    <t>Качокавалло "Unagrande", 45%, кг</t>
  </si>
  <si>
    <t>Качокавалло "Unagrande" (ОК), 45%, кг</t>
  </si>
  <si>
    <t>Качокавалло "Unagrande" (Метро), 45%, кг</t>
  </si>
  <si>
    <t>Моцарелла палочки 7,5 гр Эсперсен, 45%, кг, пл/л</t>
  </si>
  <si>
    <t>Моцарелла Фиор ди Латте в воде "Красная птица", 45%, 0,125 кг, ф/п</t>
  </si>
  <si>
    <t>Моцарелла Грандиоза в воде "Unagrande", 50%, 0,2 кг, ф/п</t>
  </si>
  <si>
    <t>Моцарелла Чильеджина в воде "Красная птица", 45%, 0,125 кг, ф/п</t>
  </si>
  <si>
    <t>Рикотта "Unagrande", 50%, 0,25 кг, пл/с</t>
  </si>
  <si>
    <t>Рикотта "Unagrande", 50%, 0,5 кг, пл/с</t>
  </si>
  <si>
    <t>Рикотта "Pretto", 45%, 0,5 кг, пл/с</t>
  </si>
  <si>
    <t>Рикотта "Pretto", 45%, 0,2 кг, пл/с</t>
  </si>
  <si>
    <t>Рикотта "Избёнка", 45%, 0,18 кг, пл/с (6 шт)</t>
  </si>
  <si>
    <t>Рикотта "SPAR", 30%, 0,2 кг, пл/с (6 шт)</t>
  </si>
  <si>
    <t>Кремчиз "Избёнка", 70%, 0,18 кг, пл/с (6шт)</t>
  </si>
  <si>
    <t>Творожный "Pretto", 65%, 0,18 кг, пл/с</t>
  </si>
  <si>
    <t>Маскарпоне "ВкусВилл", 80%, 0,25 кг, пл/с (6 шт)</t>
  </si>
  <si>
    <t>Масло сливочное "Умалат", 72,5%  0,5 кг, к/к</t>
  </si>
  <si>
    <t>Масло сливочное "Умалат", 72,5%, 2 кг, к/к</t>
  </si>
  <si>
    <t>Масло сладко-сливочное традиционное 84%, 2 кг, кор (3 вложения)</t>
  </si>
  <si>
    <t>Масло сладко-сливочное традиционное солёное "Unagrande", 82,5%, 0,5 кг, к/к</t>
  </si>
  <si>
    <t>варка Моц.пал 2,8%</t>
  </si>
  <si>
    <t>врака Сул.Ума 2,8%</t>
  </si>
  <si>
    <t>варка Сул.Маркет 2,8%</t>
  </si>
  <si>
    <t>варка Умалат 2,8%</t>
  </si>
  <si>
    <t>варка Моц.брус 2,8%</t>
  </si>
  <si>
    <t>мойка термизатора</t>
  </si>
  <si>
    <t>График цеха плавления</t>
  </si>
  <si>
    <t>Линия плавления моцареллы в воде №1</t>
  </si>
  <si>
    <t xml:space="preserve">Фасовка </t>
  </si>
  <si>
    <t>Линия плавления моцареллы в рассоле №2</t>
  </si>
  <si>
    <t>нагрев и внесение ингредиентов</t>
  </si>
  <si>
    <t>выдержка</t>
  </si>
  <si>
    <t>сбор и прессование</t>
  </si>
  <si>
    <t>ванна №1</t>
  </si>
  <si>
    <t>заброс в лишатричи</t>
  </si>
  <si>
    <t>н-нормализация</t>
  </si>
  <si>
    <t>график работы цеха милкпроджект</t>
  </si>
  <si>
    <t>КОНТУР 1</t>
  </si>
  <si>
    <t>КОНТУР 2</t>
  </si>
  <si>
    <t>КОНТУР 3</t>
  </si>
  <si>
    <t>Термизатор  (1:30)</t>
  </si>
  <si>
    <t>Линия 2 ванна 1  (1:30)</t>
  </si>
  <si>
    <t>Линия 2 ванна 2  (1:30)</t>
  </si>
  <si>
    <t>КОНТУР 4</t>
  </si>
  <si>
    <t>транспортер+линия кислой сыворотки (1:30)</t>
  </si>
  <si>
    <t>линия сладкой сыворотки    ( 2:30)</t>
  </si>
  <si>
    <t>линия кислой сыворотки (1:30)</t>
  </si>
  <si>
    <t>танк рикотты 4  (1:20)</t>
  </si>
  <si>
    <t>линия Ретентата   (1:20)</t>
  </si>
  <si>
    <t>танк рикотты 1   (1:20)</t>
  </si>
  <si>
    <t>танк рикотты 2  (1:20)</t>
  </si>
  <si>
    <t>анализ выезд</t>
  </si>
  <si>
    <t>заезд</t>
  </si>
  <si>
    <t>отбор проб, анализ</t>
  </si>
  <si>
    <t>подготвка</t>
  </si>
  <si>
    <t>Сырое молоко</t>
  </si>
  <si>
    <t>танк № 12 (80 т.)</t>
  </si>
  <si>
    <t>танк № 11 (80 т.)</t>
  </si>
  <si>
    <t>Пастеризованное молоко (смесь)</t>
  </si>
  <si>
    <t>Обезжиренное молоко (обрат)</t>
  </si>
  <si>
    <t xml:space="preserve">Сырое молоко </t>
  </si>
  <si>
    <t>танк № 1 (80 т.)</t>
  </si>
  <si>
    <t>танк № 1 (80т.)</t>
  </si>
  <si>
    <t>Сменное задание для производственного аппаратного цеха</t>
  </si>
  <si>
    <t>Вид продукта</t>
  </si>
  <si>
    <t xml:space="preserve">Задание  ЦЕХА МАСКАРПОНЕ </t>
  </si>
  <si>
    <t>Задание   МАСЛОЦЕХА</t>
  </si>
  <si>
    <t xml:space="preserve">Задание на упаковку АДЫГЕЙСКОГО ЦЕХА </t>
  </si>
  <si>
    <t>Вид продукции</t>
  </si>
  <si>
    <t>Вложение в короб</t>
  </si>
  <si>
    <t>Тип короба</t>
  </si>
  <si>
    <t>Кол-во коробов</t>
  </si>
  <si>
    <t>в первую очредь</t>
  </si>
  <si>
    <t>тип 7</t>
  </si>
  <si>
    <t>вес, кг</t>
  </si>
  <si>
    <t>Кол-во коробок, шт</t>
  </si>
  <si>
    <t>сделать в первую очередь</t>
  </si>
  <si>
    <t>лоток №1</t>
  </si>
  <si>
    <t>лоток №4</t>
  </si>
  <si>
    <t>лоток №3</t>
  </si>
  <si>
    <t>гофроящик №8</t>
  </si>
  <si>
    <t>гофроящик №7</t>
  </si>
  <si>
    <t>лоток №9</t>
  </si>
  <si>
    <t>лоток №2</t>
  </si>
  <si>
    <t>лоток №7</t>
  </si>
  <si>
    <t>лоток №6</t>
  </si>
  <si>
    <t>гофроящик №9</t>
  </si>
  <si>
    <t>Моцарелла палочки "ВкусВилл", 45%, 0,12 кг, т/ф</t>
  </si>
  <si>
    <t>танк 1 молоко</t>
  </si>
  <si>
    <t>танк 2 молоко</t>
  </si>
  <si>
    <t>танк № 2 (80 т.)</t>
  </si>
  <si>
    <t>танк 3 молоко</t>
  </si>
  <si>
    <t>танк № 3 (80 т.)</t>
  </si>
  <si>
    <t>танк 1 смесь</t>
  </si>
  <si>
    <t>танк 2 смесь</t>
  </si>
  <si>
    <t>танк №2 (80т.)</t>
  </si>
  <si>
    <t>танк № 3 (80т.)</t>
  </si>
  <si>
    <t>танк 4 смесь</t>
  </si>
  <si>
    <t>танк № 4 (80т.)</t>
  </si>
  <si>
    <t>танк 1 обрат</t>
  </si>
  <si>
    <t>танк 2 обрат</t>
  </si>
  <si>
    <t>танк № 2 (80т.)</t>
  </si>
  <si>
    <t>План приема машин</t>
  </si>
  <si>
    <t>Факт приема машин</t>
  </si>
  <si>
    <t>Сыр Черкесский "Умалат" (БИЛЛА), 45%, т/ф, ВЕС</t>
  </si>
  <si>
    <t>отгрузка концентрированной сыворотки</t>
  </si>
  <si>
    <t>заезд/обмывка колес</t>
  </si>
  <si>
    <t>выезд</t>
  </si>
  <si>
    <t>Танк сливок 2  (1:20)</t>
  </si>
  <si>
    <t>Танк сливок 3  (1:20)</t>
  </si>
  <si>
    <t>Маскарпоне(1:20)</t>
  </si>
  <si>
    <t>Масло цех по новому (1:20)</t>
  </si>
  <si>
    <t>отгрузка 21600/анализы/офромление документов</t>
  </si>
  <si>
    <t xml:space="preserve">Линия обрата в сливки (1:20) </t>
  </si>
  <si>
    <t>Толпино 16000</t>
  </si>
  <si>
    <t>Рикотта с шоколадом "Unagrande", 30%, 0,18 кг, пл/с</t>
  </si>
  <si>
    <t>Кремчиз "Unagrande", 70%, 0,18 кг, пл/с</t>
  </si>
  <si>
    <t>Сливки Panna Fresca "Unagrande", 38%, 0,5 л, пл/с</t>
  </si>
  <si>
    <t>Маскарпоне "Unagrande", 80%, 0,25 кг, пл/с</t>
  </si>
  <si>
    <t>Моцарелла "Unagrande", 45%, 0,12 кг, ф/п (кубики)</t>
  </si>
  <si>
    <t>Сыр Черкесский "Умалат" (ДИКСИ), 45%, т/ф, ВЕС</t>
  </si>
  <si>
    <r>
      <t xml:space="preserve">Сулугуни "Умалат", 45%, 0,28 кг, т/ф, </t>
    </r>
    <r>
      <rPr>
        <sz val="10"/>
        <color indexed="10"/>
        <rFont val="Arial"/>
        <family val="2"/>
        <charset val="204"/>
      </rPr>
      <t>(8 шт)</t>
    </r>
  </si>
  <si>
    <r>
      <t xml:space="preserve">Сулугуни  "Умалат", 45%, 0,37 кг, т/ф, </t>
    </r>
    <r>
      <rPr>
        <sz val="10"/>
        <color indexed="10"/>
        <rFont val="Arial"/>
        <family val="2"/>
        <charset val="204"/>
      </rPr>
      <t>(6 шт)</t>
    </r>
  </si>
  <si>
    <r>
      <t xml:space="preserve">Моцарелла для пиццы «Fine Life», 45%, 0,37 кг, т/ф, </t>
    </r>
    <r>
      <rPr>
        <sz val="10"/>
        <color indexed="10"/>
        <rFont val="Arial"/>
        <family val="2"/>
        <charset val="204"/>
      </rPr>
      <t>(6 шт)</t>
    </r>
  </si>
  <si>
    <r>
      <t xml:space="preserve">Моцарелла для пиццы "Unagrande", 45%, 0,46 кг, в/у,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</si>
  <si>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для сэндвичей "Unagrande", 45%, 0,28 кг, т/ф,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</si>
  <si>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"Pretto" (для бутербродов), 45%, 0,2 кг, т/ф, </t>
    </r>
    <r>
      <rPr>
        <sz val="10"/>
        <color indexed="10"/>
        <rFont val="Arial"/>
        <family val="2"/>
        <charset val="204"/>
      </rPr>
      <t>(9 шт)</t>
    </r>
  </si>
  <si>
    <r>
      <t xml:space="preserve">Качокавалло "Unagrande", 45%, 0,26 кг, в/у, </t>
    </r>
    <r>
      <rPr>
        <sz val="10"/>
        <color indexed="10"/>
        <rFont val="Arial"/>
        <family val="2"/>
        <charset val="204"/>
      </rPr>
      <t>(8 шт)</t>
    </r>
  </si>
  <si>
    <r>
      <t>Моцарелла Фиор ди латте в воде "Unagrande", 50%, 0,125 кг, ф/п,</t>
    </r>
    <r>
      <rPr>
        <sz val="10"/>
        <color indexed="10"/>
        <rFont val="Arial"/>
        <family val="2"/>
        <charset val="204"/>
      </rPr>
      <t xml:space="preserve"> (8 шт)</t>
    </r>
  </si>
  <si>
    <r>
      <t xml:space="preserve">Моцарелла в воде Фиор Ди Латте без лактозы “Unagrande", 45%, 0,125 кг, ф/п,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</si>
  <si>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Фиор Ди Латте в воде "Pretto", 45%, 0,125 кг, ф/п, </t>
    </r>
    <r>
      <rPr>
        <sz val="10"/>
        <color indexed="10"/>
        <rFont val="Arial"/>
        <family val="2"/>
        <charset val="204"/>
      </rPr>
      <t>(8 шт)</t>
    </r>
  </si>
  <si>
    <r>
      <t>Моцарелла Фиор Ди Латте в воде "Pretto", 45%, 0,1 кг, ф/п,</t>
    </r>
    <r>
      <rPr>
        <sz val="10"/>
        <color indexed="10"/>
        <rFont val="Arial"/>
        <family val="2"/>
        <charset val="204"/>
      </rPr>
      <t xml:space="preserve"> (8 шт)</t>
    </r>
  </si>
  <si>
    <r>
      <t xml:space="preserve">Моцарелла сердечки в воде "Unagrande", 45%, 0,125 кг, ф/п,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</si>
  <si>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Чильеджина в воде "Unagrande", 50%, 0,125, ф/п,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</si>
  <si>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Чильеджина в воде "Pretto", 45%, 0,1 кг, ф/п, </t>
    </r>
    <r>
      <rPr>
        <sz val="10"/>
        <color indexed="10"/>
        <rFont val="Arial"/>
        <family val="2"/>
        <charset val="204"/>
      </rPr>
      <t>(8 шт)</t>
    </r>
  </si>
  <si>
    <t>Сводная заявка на 26 апреля 2020</t>
  </si>
  <si>
    <t>Моцарелла для пиццы "Pretto", 45%, 0,46 кг, т/ф, (8 шт)</t>
  </si>
  <si>
    <t>Моцарелла для пиццы "Unagrande", 45%, 0,46 кг, в/у, (8 шт)</t>
  </si>
  <si>
    <t>Сулугуни  "Умалат", 45%, 0,37 кг, т/ф, (6 шт)</t>
  </si>
  <si>
    <t>Сулугуни "Умалат", 45%, 0,2 кг, т/ф, (9 шт)</t>
  </si>
  <si>
    <t>Сулугуни "Умалат", 45%, 0,28 кг, т/ф, (8 шт)</t>
  </si>
  <si>
    <t xml:space="preserve">Сливки от пастера 25  (1:20) </t>
  </si>
  <si>
    <t>Линия подмеса на рикотту (1:20)</t>
  </si>
  <si>
    <t>Танк смесь 3</t>
  </si>
  <si>
    <t>БМФ 22000</t>
  </si>
  <si>
    <t>Моцарелла в воде Фиор Ди Латте без лактозы “Unagrande", 45%, 0,125 кг, ф/п, (8 шт)</t>
  </si>
  <si>
    <t>Моцарелла для сэндвичей "Unagrande", 45%, 0,28 кг, т/ф, (8 шт)</t>
  </si>
  <si>
    <t>Моцарелла сердечки в воде "Unagrande", 45%, 0,125 кг, ф/п, (8 шт)</t>
  </si>
  <si>
    <t>Сулугуни кубики "ВкусВилл", 45%, 0,12 кг, ф/п</t>
  </si>
  <si>
    <t>тип 10</t>
  </si>
  <si>
    <t>Рикотта с шоколадом "Unagrande", 30%, 0,14 кг, пл/с</t>
  </si>
  <si>
    <t>Рикотта с шоколадом "ВкусВилл", 30%, 0,14 кг, пл/с</t>
  </si>
  <si>
    <t>27.04.2020-28.04.2020</t>
  </si>
  <si>
    <t>варка палочки 2,8</t>
  </si>
  <si>
    <r>
      <t>Моцарелла Фиор ди латте в воде "Unagrande", 50%, 0,125 кг, ф/п,</t>
    </r>
    <r>
      <rPr>
        <sz val="10"/>
        <rFont val="Arial"/>
        <family val="2"/>
        <charset val="204"/>
      </rPr>
      <t xml:space="preserve"> </t>
    </r>
    <r>
      <rPr>
        <b/>
        <sz val="12"/>
        <rFont val="Arial"/>
        <family val="2"/>
        <charset val="204"/>
      </rPr>
      <t>(8 шт)</t>
    </r>
  </si>
  <si>
    <r>
      <t>Моцарелла Фиор Ди Латте в воде "Pretto", 45%, 0,1 кг, ф/п,</t>
    </r>
    <r>
      <rPr>
        <sz val="10"/>
        <rFont val="Arial"/>
        <family val="2"/>
        <charset val="204"/>
      </rPr>
      <t xml:space="preserve"> </t>
    </r>
    <r>
      <rPr>
        <b/>
        <sz val="12"/>
        <rFont val="Arial"/>
        <family val="2"/>
        <charset val="204"/>
      </rPr>
      <t>(8 шт)</t>
    </r>
  </si>
  <si>
    <r>
      <t xml:space="preserve">Моцарелла Фиор Ди Латте в воде "Pretto", 45%, 0,125 кг, ф/п, </t>
    </r>
    <r>
      <rPr>
        <b/>
        <sz val="12"/>
        <rFont val="Arial"/>
        <family val="2"/>
        <charset val="204"/>
      </rPr>
      <t>(8 шт)</t>
    </r>
  </si>
  <si>
    <r>
      <t xml:space="preserve">Моцарелла Чильеджина в воде "Unagrande", 50%, 0,125, ф/п, </t>
    </r>
    <r>
      <rPr>
        <b/>
        <sz val="12"/>
        <rFont val="Arial"/>
        <family val="2"/>
        <charset val="204"/>
      </rPr>
      <t>(8 шт)</t>
    </r>
  </si>
  <si>
    <r>
      <t xml:space="preserve">Моцарелла Чильеджина в воде "Pretto", 45%, 0,1 кг, ф/п, </t>
    </r>
    <r>
      <rPr>
        <b/>
        <sz val="12"/>
        <rFont val="Arial"/>
        <family val="2"/>
        <charset val="204"/>
      </rPr>
      <t>(8 шт)</t>
    </r>
  </si>
  <si>
    <r>
      <t xml:space="preserve">Моцарелла для пиццы «Fine Life», 45%, 0,37 кг, т/ф, </t>
    </r>
    <r>
      <rPr>
        <b/>
        <sz val="12"/>
        <rFont val="Arial"/>
        <family val="2"/>
        <charset val="204"/>
      </rPr>
      <t>(6 шт)</t>
    </r>
  </si>
  <si>
    <r>
      <t xml:space="preserve">Качокавалло "Unagrande", 45%, 0,26 кг, в/у, </t>
    </r>
    <r>
      <rPr>
        <b/>
        <sz val="12"/>
        <rFont val="Arial"/>
        <family val="2"/>
        <charset val="204"/>
      </rPr>
      <t>(8 шт)</t>
    </r>
  </si>
  <si>
    <r>
      <t xml:space="preserve">Моцарелла "Pretto" (для бутербродов), 45%, 0,2 кг, т/ф, </t>
    </r>
    <r>
      <rPr>
        <b/>
        <sz val="12"/>
        <rFont val="Arial"/>
        <family val="2"/>
        <charset val="204"/>
      </rPr>
      <t>(9 шт)</t>
    </r>
  </si>
  <si>
    <t>31.05.2020-01.06.2020</t>
  </si>
  <si>
    <t>Рикотта "Красная птица", 30%,  0,25 кг, пл/с (6 шт)</t>
  </si>
  <si>
    <t>Маскарпоне "Красная птица", 80%,  0,25 кг, пл/с, (6 шт)</t>
  </si>
  <si>
    <t>Мойка ОПУ-25</t>
  </si>
  <si>
    <t>Моцарелла "Pretto", 45%, 1,2 кг, в/у</t>
  </si>
  <si>
    <t>Маскарпоне "Unаgrande", 80%, 0,5 кг, пл/с</t>
  </si>
  <si>
    <t>Маскарпоне с шоколадом "Unagrande", 50%, 0,18 кг, пл/с</t>
  </si>
  <si>
    <t xml:space="preserve">Линия приемки молока 1 (1:20) </t>
  </si>
  <si>
    <t>Кремчиз "Фермерская коллекция", 75%, 0,2 кг, пл/с</t>
  </si>
  <si>
    <t>Творожный "Фермерская коллекция", 65%,0,18 кг,пл/с</t>
  </si>
  <si>
    <t>Рикотта "Фермерская коллекция", 45%, 0,2 кг, пл/с</t>
  </si>
  <si>
    <t>Моцарелла для пиццы "Фермерская коллекция", 45%, 0,2 кг, т/ф</t>
  </si>
  <si>
    <t>Моцарелла в воде Фиор Ди Латте без лактозы "ВкусВилл", 45%, 0,125 кг, ф/п (8 шт)</t>
  </si>
  <si>
    <t>танк №1 (80т.)</t>
  </si>
  <si>
    <t>Задание на упаковку линии воды Моцарельного цеха</t>
  </si>
  <si>
    <t>Задание на упаковку линии пиццы Моцарельного цеха</t>
  </si>
  <si>
    <t>Моцарелла в воде Чильеджина без лактозы "Unagrande", 45%, 0,125 кг, ф/п</t>
  </si>
  <si>
    <t>Моцарелла без лактозы для сэндвичей "Unagrande", 45%, 0,28 кг, т/ф</t>
  </si>
  <si>
    <t>1 смена</t>
  </si>
  <si>
    <t>Рикотта сицилийская "Unagrande", 55%, 0,3 кг, пл/с</t>
  </si>
  <si>
    <t>Рикотта сицилийская "Unagrande", 55%, ВЕС, пл/с</t>
  </si>
  <si>
    <t>БМФ22000</t>
  </si>
  <si>
    <t>упаковка 2 человека</t>
  </si>
  <si>
    <t>1 смена ( Бригадир + 3 рабочих)</t>
  </si>
  <si>
    <t>Рикотта с ванилью "Бонджорно", 30%, 0,2 кг, пл/с</t>
  </si>
  <si>
    <t>Рикотта с шоколадом "Бонджорно", 30%, 0,2 кг, пл/с</t>
  </si>
  <si>
    <t>Рикотта шоколадно-ореховая "Бонджорно", 35%, 0,2 кг, пл/с</t>
  </si>
  <si>
    <t>Бонжорно</t>
  </si>
  <si>
    <t>Маскарпоне с шоколадом "Бонджорно", 50%, 0,2 кг, пл/с</t>
  </si>
  <si>
    <t>Сулугуни "ВкусВилл", 45%, 0,28 кг, т/ф</t>
  </si>
  <si>
    <t>Orecchio Oro</t>
  </si>
  <si>
    <t>Моцарелла в воде Фиор Ди Латте "Orecchio Oro", 45%, 0,1 кг, ф/п</t>
  </si>
  <si>
    <t>Моцарелла в воде Чильеджина "Orecchio Oro", 45%, 0,1 кг, ф/п</t>
  </si>
  <si>
    <t xml:space="preserve">1 смена </t>
  </si>
  <si>
    <t>Мойка бака №1</t>
  </si>
  <si>
    <t>Мойка бака №2</t>
  </si>
  <si>
    <t>Мойка бака  №3 + фасовочник</t>
  </si>
  <si>
    <t>2 смена ( Бригадир + 3 рабочих)</t>
  </si>
  <si>
    <t>Отчет от</t>
  </si>
  <si>
    <t>Группа</t>
  </si>
  <si>
    <t>Черкесский</t>
  </si>
  <si>
    <t>Сулугуни 0,28</t>
  </si>
  <si>
    <t>Сулугуни 0,2</t>
  </si>
  <si>
    <t>Сулугуни 0,12</t>
  </si>
  <si>
    <t xml:space="preserve">Моцарелла для пиццы </t>
  </si>
  <si>
    <t>Чечил</t>
  </si>
  <si>
    <t>Моцарелла в воде Фиор Ди Латте</t>
  </si>
  <si>
    <t xml:space="preserve">Грандиоза </t>
  </si>
  <si>
    <t>Моцарелла Чильеджина в воде</t>
  </si>
  <si>
    <t xml:space="preserve">Cливочный </t>
  </si>
  <si>
    <t>Некондиционная продукция</t>
  </si>
  <si>
    <t>Полуфабрикаты</t>
  </si>
  <si>
    <t>Подгруппа</t>
  </si>
  <si>
    <t xml:space="preserve">Черкесский </t>
  </si>
  <si>
    <t>Качорикотта</t>
  </si>
  <si>
    <t>Бонджорно</t>
  </si>
  <si>
    <t>Фермерская коллекция</t>
  </si>
  <si>
    <t>Дата выработки продукции:</t>
  </si>
  <si>
    <t>Моцарелла палочки "Бонджорно", 45%, 0,12 кг, т/ф</t>
  </si>
  <si>
    <t>Моцарелла "Pretto" (для бутербродов), 45%, 0,2 кг, т/ф, (9 шт)</t>
  </si>
  <si>
    <t>Качокавалло "Unagrande", 45%, 0,26 кг, в/у, (8 шт)</t>
  </si>
  <si>
    <t>Моцарелла Фиор ди латте в воде "Unagrande", 50%, 0,125 кг, ф/п, (8 шт)</t>
  </si>
  <si>
    <t>Моцарелла Фиор Ди Латте в воде "Pretto", 45%, 0,125 кг, ф/п, (8 шт)</t>
  </si>
  <si>
    <t>Моцарелла Фиор Ди Латте в воде "Pretto", 45%, 0,1 кг, ф/п, (8 шт)</t>
  </si>
  <si>
    <t>Моцарелла Чильеджина в воде "Pretto", 45%, 0,1 кг, ф/п, (8 шт)</t>
  </si>
  <si>
    <t>п/ф Рикотта промышленная</t>
  </si>
  <si>
    <t>П/ф Качокавалло 45%, кг</t>
  </si>
  <si>
    <t>П/ф Качокавалло 45% большие головки</t>
  </si>
  <si>
    <t>Код номенклатуры в 1C</t>
  </si>
  <si>
    <t>Н0000086159</t>
  </si>
  <si>
    <t>Н0000086487</t>
  </si>
  <si>
    <t>Н0000086542</t>
  </si>
  <si>
    <t>Н0000088745</t>
  </si>
  <si>
    <t>Н0000084595</t>
  </si>
  <si>
    <t>Н0000090511</t>
  </si>
  <si>
    <t>Н0000080826</t>
  </si>
  <si>
    <t>Н0000094227</t>
  </si>
  <si>
    <t>Н0000094228</t>
  </si>
  <si>
    <t>Н0000094632</t>
  </si>
  <si>
    <t>Н0000094779</t>
  </si>
  <si>
    <t>Н0000088771</t>
  </si>
  <si>
    <t>Н0000088717</t>
  </si>
  <si>
    <t>Н0000082882</t>
  </si>
  <si>
    <t>Н0000088470</t>
  </si>
  <si>
    <t>Н0000095992</t>
  </si>
  <si>
    <t>Н0000081879</t>
  </si>
  <si>
    <t>Н0000094741</t>
  </si>
  <si>
    <t>Н0000093444</t>
  </si>
  <si>
    <t>Н0000090330</t>
  </si>
  <si>
    <t>Н0000094903</t>
  </si>
  <si>
    <t>Н0000094742</t>
  </si>
  <si>
    <t>Н0000094745</t>
  </si>
  <si>
    <t>Н0000094725</t>
  </si>
  <si>
    <t>Н0000093998</t>
  </si>
  <si>
    <t>Н0000095934</t>
  </si>
  <si>
    <t>Н0000094497</t>
  </si>
  <si>
    <t>Н0000094726</t>
  </si>
  <si>
    <t>Н0000095554</t>
  </si>
  <si>
    <t>Н0000095251</t>
  </si>
  <si>
    <t>Н0000094734</t>
  </si>
  <si>
    <t>Н0000094735</t>
  </si>
  <si>
    <t>Н0000095396</t>
  </si>
  <si>
    <t>Н0000094274</t>
  </si>
  <si>
    <t>Н0000090331</t>
  </si>
  <si>
    <t>Н0000089109</t>
  </si>
  <si>
    <t>Н0000094740</t>
  </si>
  <si>
    <t>Н0000091561</t>
  </si>
  <si>
    <t>Н0000093316</t>
  </si>
  <si>
    <t>Н0000092242</t>
  </si>
  <si>
    <t>Н0000093343</t>
  </si>
  <si>
    <t>Н0000088954</t>
  </si>
  <si>
    <t>Н0000094736</t>
  </si>
  <si>
    <t>Н0000094698</t>
  </si>
  <si>
    <t>Н0000094729</t>
  </si>
  <si>
    <t>Н0000094728</t>
  </si>
  <si>
    <t>Н0000090381</t>
  </si>
  <si>
    <t>Н0000087862</t>
  </si>
  <si>
    <t>Н0000095981</t>
  </si>
  <si>
    <t>Н0000095415</t>
  </si>
  <si>
    <t>Н0000094739</t>
  </si>
  <si>
    <t>Н0000094897</t>
  </si>
  <si>
    <t>Н0000094737</t>
  </si>
  <si>
    <t>Н0000095553</t>
  </si>
  <si>
    <t>Н0000094727</t>
  </si>
  <si>
    <t>Н0000087861</t>
  </si>
  <si>
    <t>Н0000095985</t>
  </si>
  <si>
    <t>Н0000090380</t>
  </si>
  <si>
    <t>Н0000094030</t>
  </si>
  <si>
    <t>Н0000094029</t>
  </si>
  <si>
    <t>Н0000086349</t>
  </si>
  <si>
    <t>Н0000086350</t>
  </si>
  <si>
    <t>Н0000094994</t>
  </si>
  <si>
    <t>Н0000095662</t>
  </si>
  <si>
    <t>Н0000095663</t>
  </si>
  <si>
    <t>Н0000094993</t>
  </si>
  <si>
    <t>Н0000086888</t>
  </si>
  <si>
    <t>Н0000088471</t>
  </si>
  <si>
    <t>Н0000095392</t>
  </si>
  <si>
    <t>Н0000093950</t>
  </si>
  <si>
    <t>Н0000095119</t>
  </si>
  <si>
    <t>Н0000092930</t>
  </si>
  <si>
    <t>Н0000095930</t>
  </si>
  <si>
    <t>Н0000095931</t>
  </si>
  <si>
    <t>Н0000095932</t>
  </si>
  <si>
    <t>Н0000090708</t>
  </si>
  <si>
    <t>Н0000085588</t>
  </si>
  <si>
    <t>Н0000089213</t>
  </si>
  <si>
    <t>Н0000093541</t>
  </si>
  <si>
    <t>Н0000095395</t>
  </si>
  <si>
    <t>Н0000085591</t>
  </si>
  <si>
    <t>Н0000095394</t>
  </si>
  <si>
    <t>Н0000085590</t>
  </si>
  <si>
    <t>Н0000086352</t>
  </si>
  <si>
    <t>Н0000079142</t>
  </si>
  <si>
    <t>Н0000083955</t>
  </si>
  <si>
    <t>Н0000083957</t>
  </si>
  <si>
    <t>Н0000095118</t>
  </si>
  <si>
    <t>Н0000094363</t>
  </si>
  <si>
    <t>Н0000085587</t>
  </si>
  <si>
    <t>Н0000095933</t>
  </si>
  <si>
    <t>Н0000086351</t>
  </si>
  <si>
    <t>Н0000079144</t>
  </si>
  <si>
    <t>Н0000084378</t>
  </si>
  <si>
    <t>Н0000093768</t>
  </si>
  <si>
    <t>Н0000094162</t>
  </si>
  <si>
    <t>Н0000088626</t>
  </si>
  <si>
    <t>Н0000079224</t>
  </si>
  <si>
    <t>Н0000083041</t>
  </si>
  <si>
    <t>Н0000092414</t>
  </si>
  <si>
    <t>Вес продукта в коробке:</t>
  </si>
  <si>
    <t>1,5</t>
  </si>
  <si>
    <t>Остатки на Складе ГП</t>
  </si>
  <si>
    <t>Кол-во шт.</t>
  </si>
  <si>
    <t>Дата созревания</t>
  </si>
  <si>
    <t>Склад ГП на 18-00</t>
  </si>
  <si>
    <t>Склад ПроФреш на 12-00</t>
  </si>
  <si>
    <t xml:space="preserve">Складе ИП Антошина (Брянск) на 18-00 </t>
  </si>
  <si>
    <t>Камере созревания (производство) на 18-00</t>
  </si>
  <si>
    <t>Резерв под заказ на складах, ИТОГО, кг, в т.ч.:</t>
  </si>
  <si>
    <t>Складе ГП, на 18-00 Складе Прайм, на 12-00 00.01.1900, кг:, кг:</t>
  </si>
  <si>
    <t>Складе Прайм, на 12-00 Складе ГП, на 18-00 00.01.1900, кг:, кг:</t>
  </si>
  <si>
    <t>Складе ИП Антошина (Брянск), на 18-00 Складе Прайм, на 12-00 00.01.1900, кг:, кг:</t>
  </si>
  <si>
    <t>Камере созревания (производство), на 18-00 Складе Прайм, на 12-00 00.01.1900, кг:, кг:</t>
  </si>
  <si>
    <t>Неликвид на складах, ИТОГО, кг, в т.ч.:</t>
  </si>
  <si>
    <t>ИТОГО = Фактические остатки + Резерв + Неликвид, ИТОГО, кг, в т.ч.:</t>
  </si>
  <si>
    <t>Остатки: короба</t>
  </si>
  <si>
    <t>Сводная заявка Департамента Продаж:</t>
  </si>
  <si>
    <t>Заявлено всего, кг:</t>
  </si>
  <si>
    <t>Заявлено, короба:</t>
  </si>
  <si>
    <t>Названия цехов /  групп продуктов</t>
  </si>
  <si>
    <t>Цех адыгейского</t>
  </si>
  <si>
    <t xml:space="preserve">Милк Проджект    
</t>
  </si>
  <si>
    <t>Чеддерные сыры</t>
  </si>
  <si>
    <t>Цех Моцареллы в воде</t>
  </si>
  <si>
    <t>Цех Рикотты</t>
  </si>
  <si>
    <t>Цех маскарпоне. Сливочные сыры</t>
  </si>
  <si>
    <t>Маслоцех</t>
  </si>
  <si>
    <t>Фактические остатки на складе по группе продуктов, кг</t>
  </si>
  <si>
    <t>Заявка на производство по группе продуктов, кг</t>
  </si>
  <si>
    <t>Остатки общие по группе, кг:</t>
  </si>
  <si>
    <t>Нормативный запас по группе, кг :</t>
  </si>
  <si>
    <t>Избыток (+) / Потребность (-), кг:</t>
  </si>
  <si>
    <t>План Департамента Продаж на ближайшие 10 дней, кг</t>
  </si>
  <si>
    <t>План Департамента Продаж на ближайшие 04-10 дней, кг</t>
  </si>
  <si>
    <t>План Департамента Продаж на ближайшие 32-38 дней, кг</t>
  </si>
  <si>
    <t>План Департамента Продаж на ближайшие 39-45 дней, кг</t>
  </si>
  <si>
    <t>План Департамента Продаж на ближайшие 46-52 дней, кг</t>
  </si>
  <si>
    <t>План Департамента Продаж на ближайшие 53-59 дней, кг</t>
  </si>
  <si>
    <t xml:space="preserve">Заявка на Производство на ближайшие 10 дней, кг </t>
  </si>
  <si>
    <t>Заявка на Производство на ближайшие 04-10 дней, кг</t>
  </si>
  <si>
    <t>Заявка на Производство на ближайшие 11-17 дней, кг</t>
  </si>
  <si>
    <t>Заявка на Производство на ближайшие 18-24 дней, кг</t>
  </si>
  <si>
    <t>Заявка на Производство на ближайшие 25-31 дней, кг</t>
  </si>
  <si>
    <t>Заявка на Производство на ближайшие 32-38 дней, кг</t>
  </si>
  <si>
    <t>Заявка на Производство на ближайшие 39-45 дней, кг</t>
  </si>
  <si>
    <t>Заявка на Производство на ближайшие 46-52 дней, кг</t>
  </si>
  <si>
    <t>Заявка на Производство на ближайшие 53-59 дней, кг</t>
  </si>
  <si>
    <t>Подтвержденный План Производства на ближайшие 10 дней, кг.:</t>
  </si>
  <si>
    <t>Отклонение разница между Подтвержденным Планом Производства и Заявкой на Производство на ближайшие 10 дней, кг.:</t>
  </si>
  <si>
    <t>Отклонение между Планом производства и Заявкой на производство на ближайшие 04-10 дней, кг</t>
  </si>
  <si>
    <t>Отклонение между Планом производства и Заявкой на производство на ближайшие 11-17 дней, кг</t>
  </si>
  <si>
    <t>Отклонение между Планом производства и Заявкой на производство на ближайшие 18-24 дней, кг</t>
  </si>
  <si>
    <t>Отклонение между Планом производства и Заявкой на производство на ближайшие 25-31 дней, кг</t>
  </si>
  <si>
    <t>Отклонение между Планом производства и Заявкой на производство на ближайшие 32-38 дней, кг</t>
  </si>
  <si>
    <t>Отклонение между Планом производства и Заявкой на производство на ближайшие 39-45 дней, кг</t>
  </si>
  <si>
    <t>Отклонение между Планом производства и Заявкой на производство на ближайшие 46-52 дней, кг</t>
  </si>
  <si>
    <t>Отклонение между Планом производства и Заявкой на производство на ближайшие 53-59 дней, кг</t>
  </si>
  <si>
    <t>ЖБК, кг на 1 кг ГП</t>
  </si>
  <si>
    <t>К-во   кг ЖБК в 1 тн молока</t>
  </si>
  <si>
    <t xml:space="preserve">Потребность молока на выпуск продукции на ближайшие 10 дн, тн </t>
  </si>
  <si>
    <t xml:space="preserve">Потребность молока на выпуск продукции на ближайшие 11-17 дн, тн </t>
  </si>
  <si>
    <t xml:space="preserve">Потребность молока на выпуск продукции на ближайшие 18-24 дн, тн </t>
  </si>
  <si>
    <t xml:space="preserve">Потребность молока на выпуск продукции на ближайшие 25-31 дн, тн </t>
  </si>
  <si>
    <t>Справочная/вспомогательная информация:</t>
  </si>
  <si>
    <t>Срок хранения, дней</t>
  </si>
  <si>
    <t>Срок хранения на складе, дней</t>
  </si>
  <si>
    <t>Весовой / штучный товар</t>
  </si>
  <si>
    <t>Подтвержденный План Производства на ближайшие 7 дней, коробок.:</t>
  </si>
  <si>
    <t>Код номенклатуры</t>
  </si>
  <si>
    <t>Остатки ГП из 1С, ИТОГО, кг, в т.ч.:</t>
  </si>
  <si>
    <t>Отклонение (ИТОГО = Фактические остатки - Остатки ГП из 1С)</t>
  </si>
  <si>
    <t>Отклонение Складе ГП, кг:</t>
  </si>
  <si>
    <t>Отклонение Складе Прайм, кг:</t>
  </si>
  <si>
    <t>Отклонение Складе НатурПро, кг:</t>
  </si>
  <si>
    <t>Отклонение Складе Смарт Логистик, кг:</t>
  </si>
  <si>
    <t>Отклонение Складе ИП Антошина (Брянск), кг:</t>
  </si>
  <si>
    <t>Отклонение Складе Брасовские сыры, кг:</t>
  </si>
  <si>
    <t>Статистика:</t>
  </si>
  <si>
    <t>заявка 1 к.н. (+2 дня 2019 г.)</t>
  </si>
  <si>
    <t>заявка 2 к.н.</t>
  </si>
  <si>
    <t>заявка 3 к.н.</t>
  </si>
  <si>
    <t>заявка 4 к.н.</t>
  </si>
  <si>
    <t>заявка 5 к.н.</t>
  </si>
  <si>
    <t>заявка 6 к.н.</t>
  </si>
  <si>
    <t>заявка 7 к.н.</t>
  </si>
  <si>
    <t>заявка 8 к.н.</t>
  </si>
  <si>
    <t>заявка 9 к.н.</t>
  </si>
  <si>
    <t>заявка 10 к.н.</t>
  </si>
  <si>
    <t>заявка 11 к.н.</t>
  </si>
  <si>
    <t>заявка 12 к.н.</t>
  </si>
  <si>
    <t>заявка 13 к.н.</t>
  </si>
  <si>
    <t>заявка 14 к.н.</t>
  </si>
  <si>
    <t>заявка 15 к.н.</t>
  </si>
  <si>
    <t>заявка 16 к.н.</t>
  </si>
  <si>
    <t>заявка 17 к.н.</t>
  </si>
  <si>
    <t>заявка 18 к.н.</t>
  </si>
  <si>
    <t>заявка 19 к.н.</t>
  </si>
  <si>
    <t>заявка 21 к.н.</t>
  </si>
  <si>
    <t>заявка 22 к.д.</t>
  </si>
  <si>
    <t>заявка 23 к.н.</t>
  </si>
  <si>
    <t>Свод</t>
  </si>
  <si>
    <t>Выход масла кг при выработке 1 тн продукта</t>
  </si>
  <si>
    <t xml:space="preserve">Кавказский "Умалат" (Тандер), 45%, кг , в/у </t>
  </si>
  <si>
    <t>Маскарпоне "Красная птица", 80%, 0,25 кг, пл/с</t>
  </si>
  <si>
    <t>Моцарелла "Pretto" (для бутербродов), 45%, 0,2 кг, т/ф (6 шт)</t>
  </si>
  <si>
    <t>Моцарелла "Pretto", 45%, 1 кг, в/у, (8 шт)</t>
  </si>
  <si>
    <t>Моцарелла в воде Фиор Ди Латте без лактозы "Unagrande", 45%, 0,125 кг, ф/п, (8 шт)</t>
  </si>
  <si>
    <t>Моцарелла для пиццы "Pretto", 45 %, 0,46 кг, т/ф, (8 шт)</t>
  </si>
  <si>
    <t>Моцарелла для сэндвичей "Unagrande", 45%, 0,28 кг, т/ф</t>
  </si>
  <si>
    <t>Рикотта "Pretto" (зернистая), 30%, кг, в/у (6 шт.)</t>
  </si>
  <si>
    <t>Рикотта "Красная птица", 30%, 0,25 кг, пл/с</t>
  </si>
  <si>
    <t>Сулугуни "Умалат", 45%, 0,28 кг, т/ф (6 шт)</t>
  </si>
  <si>
    <t>Н0000083030</t>
  </si>
  <si>
    <t>Н0000090760</t>
  </si>
  <si>
    <t>Н0000090512</t>
  </si>
  <si>
    <t>Н0000089400</t>
  </si>
  <si>
    <t>Н0000094720</t>
  </si>
  <si>
    <t>Н0000084473</t>
  </si>
  <si>
    <t>Н0000084049</t>
  </si>
  <si>
    <t>Н0000087864</t>
  </si>
  <si>
    <t>Н0000079372</t>
  </si>
  <si>
    <t>Н0000093999</t>
  </si>
  <si>
    <t>Н0000088580</t>
  </si>
  <si>
    <t>Н0000086057</t>
  </si>
  <si>
    <t>Н0000088000</t>
  </si>
  <si>
    <t>Н0000088579</t>
  </si>
  <si>
    <t>Н0000087999</t>
  </si>
  <si>
    <t>Н0000089110</t>
  </si>
  <si>
    <t>Н0000092745</t>
  </si>
  <si>
    <t>Н0000090762</t>
  </si>
  <si>
    <t>Н0000090905</t>
  </si>
  <si>
    <t>Н0000082750</t>
  </si>
  <si>
    <t>Масло Sale Marino "Ungrande Burro", 72,5%, 0,5 кг</t>
  </si>
  <si>
    <t xml:space="preserve">Моцарелла шары "Pretto", 45%, кг, в/у </t>
  </si>
  <si>
    <t>Рикотта "Horeca Select", 30%, 1 кг, пл/в</t>
  </si>
  <si>
    <t xml:space="preserve">Рикотта с шоколадом "Unagrande dolce", 30%, 0,25 кг, пл/с </t>
  </si>
  <si>
    <t>Робиола "Unagrande", 65%, 0,25 кг, пл/с</t>
  </si>
  <si>
    <t>Сырная крошка</t>
  </si>
  <si>
    <t>Чечил соломка "Умалат", 43%, 0,185 кг, в/у</t>
  </si>
  <si>
    <t>Итог</t>
  </si>
  <si>
    <t>Складе ГП</t>
  </si>
  <si>
    <t>Складе Прайм</t>
  </si>
  <si>
    <t>сицилийская</t>
  </si>
  <si>
    <t xml:space="preserve">Линия отгрузки (1:20) </t>
  </si>
  <si>
    <t xml:space="preserve">Сыроизготовитель 1  (1:20) </t>
  </si>
  <si>
    <t>Линия 1 ванна 1+ванна 2  (1:30)</t>
  </si>
  <si>
    <t>Линия 1 плавилка  (2:20)</t>
  </si>
  <si>
    <t>Aventino</t>
  </si>
  <si>
    <t>Моцарелла в воде Фиор ди Латте "Aventino", 45%, 0,1 кг, ф/п</t>
  </si>
  <si>
    <t>Моцарелла в воде Чильеджина "Aventino", 45%, 0,1 кг, ф/п</t>
  </si>
  <si>
    <t>Рикотта "Aventino", 45%, 0,2 кг, п/с</t>
  </si>
  <si>
    <t>Масло сладко-сливочное соленое Крестьянское "Unagrande", 72,5%, 0,5 кг, к/к</t>
  </si>
  <si>
    <t>Масло сладко-сливочное Крестьянское "Unagrande", 72,5%, 0,5 кг, к/к</t>
  </si>
  <si>
    <t>Масло сладко-сливочное без лактозы Крестьянское "Unagrande", 72,5%, 0,5 кг, к/к</t>
  </si>
  <si>
    <t>Н0000096234</t>
  </si>
  <si>
    <t>Н0000096233</t>
  </si>
  <si>
    <t>Н0000096235</t>
  </si>
  <si>
    <t>Н0000096291</t>
  </si>
  <si>
    <t>Н0000096292</t>
  </si>
  <si>
    <t>Н0000096293</t>
  </si>
  <si>
    <t>заявка 35 к.н.</t>
  </si>
  <si>
    <t>заявка 36 к.н.</t>
  </si>
  <si>
    <t>заявка 37 к.д.</t>
  </si>
  <si>
    <t>заявка 38 к.н.</t>
  </si>
  <si>
    <t>заявка 39 к.н.</t>
  </si>
  <si>
    <t>заявка 40 к.н.</t>
  </si>
  <si>
    <t>Танк  смесей  1</t>
  </si>
  <si>
    <t>маслоцех</t>
  </si>
  <si>
    <t>пастеризация и сепарирование 72,5 %</t>
  </si>
  <si>
    <t>набор tC через маслообразователь</t>
  </si>
  <si>
    <t>фасовка V 0,5 кг.</t>
  </si>
  <si>
    <t>разгон сеп-ра</t>
  </si>
  <si>
    <t>900 литров</t>
  </si>
  <si>
    <t>анализ/нормализация 72,5 %</t>
  </si>
  <si>
    <t>450 кг</t>
  </si>
  <si>
    <t>Качокавалло "Unagrande", 45%, кг Х5</t>
  </si>
  <si>
    <t>Н0000096349</t>
  </si>
  <si>
    <t>тип 2</t>
  </si>
  <si>
    <t>Кремчиз "Unagrande", 70%, 0,5 кг, пл/с</t>
  </si>
  <si>
    <t>налив/внесение закваски</t>
  </si>
  <si>
    <t>схватка</t>
  </si>
  <si>
    <t>резка/обсушка</t>
  </si>
  <si>
    <t>слив</t>
  </si>
  <si>
    <t>подача и вымешивание</t>
  </si>
  <si>
    <t>Моцарелла "Unagrande", 45%, 1,2 кг, в/у</t>
  </si>
  <si>
    <t>Н0000096418</t>
  </si>
  <si>
    <t xml:space="preserve">дренатор 1 (1:20) </t>
  </si>
  <si>
    <t>2 смена</t>
  </si>
  <si>
    <t xml:space="preserve">2 смена Бригадир + помощник </t>
  </si>
  <si>
    <t>нагрев</t>
  </si>
  <si>
    <t>1 смена упаковки</t>
  </si>
  <si>
    <t>2 смена упаковки</t>
  </si>
  <si>
    <r>
      <t xml:space="preserve">Сулугуни "Умалат", 45%, 0,28 кг, т/ф, </t>
    </r>
    <r>
      <rPr>
        <sz val="10"/>
        <color rgb="FFFF0000"/>
        <rFont val="Arial"/>
        <family val="2"/>
        <charset val="204"/>
      </rPr>
      <t>(8 шт)</t>
    </r>
  </si>
  <si>
    <r>
      <t xml:space="preserve">Сулугуни "Умалат", 45%, 0,2 кг, т/ф, </t>
    </r>
    <r>
      <rPr>
        <sz val="10"/>
        <color rgb="FFFF0000"/>
        <rFont val="Arial"/>
        <family val="2"/>
        <charset val="204"/>
      </rPr>
      <t>(9 шт)</t>
    </r>
  </si>
  <si>
    <r>
      <t xml:space="preserve">Сулугуни  "Умалат", 45%, 0,37 кг, т/ф, </t>
    </r>
    <r>
      <rPr>
        <sz val="10"/>
        <color rgb="FFFF0000"/>
        <rFont val="Arial"/>
        <family val="2"/>
        <charset val="204"/>
      </rPr>
      <t>(6 шт)</t>
    </r>
  </si>
  <si>
    <r>
      <t xml:space="preserve">Моцарелла для пиццы «Fine Life», 45%, 0,37 кг, т/ф, </t>
    </r>
    <r>
      <rPr>
        <sz val="10"/>
        <color rgb="FFFF0000"/>
        <rFont val="Arial"/>
        <family val="2"/>
        <charset val="204"/>
      </rPr>
      <t>(6 шт)</t>
    </r>
  </si>
  <si>
    <r>
      <t xml:space="preserve">Моцарелла для пиццы "Unagrande", 45%, 0,46 кг, в/у,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</si>
  <si>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для сэндвичей "Unagrande", 45%, 0,28 кг, т/ф,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</si>
  <si>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для пиццы "Pretto", 45%, 0,46 кг, т/ф,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</si>
  <si>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"Pretto" (для бутербродов), 45%, 0,2 кг, т/ф, </t>
    </r>
    <r>
      <rPr>
        <sz val="10"/>
        <color rgb="FFFF0000"/>
        <rFont val="Arial"/>
        <family val="2"/>
        <charset val="204"/>
      </rPr>
      <t>(9 шт)</t>
    </r>
  </si>
  <si>
    <r>
      <t xml:space="preserve">Качокавалло "Unagrande", 45%, 0,26 кг, в/у, </t>
    </r>
    <r>
      <rPr>
        <sz val="10"/>
        <color rgb="FFFF0000"/>
        <rFont val="Arial"/>
        <family val="2"/>
        <charset val="204"/>
      </rPr>
      <t>(8 шт)</t>
    </r>
  </si>
  <si>
    <r>
      <t>Моцарелла Фиор ди латте в воде "Unagrande", 50%, 0,125 кг, ф/п,</t>
    </r>
    <r>
      <rPr>
        <sz val="10"/>
        <color rgb="FFFF0000"/>
        <rFont val="Arial"/>
        <family val="2"/>
        <charset val="204"/>
      </rPr>
      <t xml:space="preserve"> (8 шт)</t>
    </r>
  </si>
  <si>
    <r>
      <t xml:space="preserve">Моцарелла в воде Фиор Ди Латте без лактозы “Unagrande", 45%, 0,125 кг, ф/п,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</si>
  <si>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Фиор Ди Латте в воде "Pretto", 45%, 0,125 кг, ф/п, </t>
    </r>
    <r>
      <rPr>
        <sz val="10"/>
        <color rgb="FFFF0000"/>
        <rFont val="Arial"/>
        <family val="2"/>
        <charset val="204"/>
      </rPr>
      <t>(8 шт)</t>
    </r>
  </si>
  <si>
    <r>
      <t>Моцарелла Фиор Ди Латте в воде "Pretto", 45%, 0,1 кг, ф/п,</t>
    </r>
    <r>
      <rPr>
        <sz val="10"/>
        <color rgb="FFFF0000"/>
        <rFont val="Arial"/>
        <family val="2"/>
        <charset val="204"/>
      </rPr>
      <t xml:space="preserve"> (8 шт)</t>
    </r>
  </si>
  <si>
    <r>
      <t xml:space="preserve">Моцарелла сердечки в воде "Unagrande", 45%, 0,125 кг, ф/п,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</si>
  <si>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Чильеджина в воде "Unagrande", 50%, 0,125, ф/п,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</si>
  <si>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Чильеджина в воде "Pretto", 45%, 0,1 кг, ф/п, </t>
    </r>
    <r>
      <rPr>
        <sz val="10"/>
        <color rgb="FFFF0000"/>
        <rFont val="Arial"/>
        <family val="2"/>
        <charset val="204"/>
      </rPr>
      <t>(8 шт)</t>
    </r>
  </si>
  <si>
    <t>Калуга 17500</t>
  </si>
  <si>
    <t>Калиненское 22000</t>
  </si>
  <si>
    <t>Рикотта "ВкусВилл", 45%, 0,18 кг, пл/с (6 шт)</t>
  </si>
  <si>
    <t>Кремчиз "ВкусВилл", 70%, 0,18 кг, пл/с (6шт)</t>
  </si>
  <si>
    <t>производство маскарпоне на линии/варка (800 литров)
produzione mascarpone in linea</t>
  </si>
  <si>
    <t>сепарирование</t>
  </si>
  <si>
    <t>П</t>
  </si>
  <si>
    <t>производство маскарпоне на линии/
produz. Mascarpone</t>
  </si>
  <si>
    <t>ожидание</t>
  </si>
  <si>
    <t>производство маскарпоне/варка 600 л</t>
  </si>
  <si>
    <t>Мойка заквасочника №3,№4</t>
  </si>
  <si>
    <t>Мойка сепаратора</t>
  </si>
  <si>
    <t>Мойка заквасочника №1,№2</t>
  </si>
  <si>
    <t>Н</t>
  </si>
  <si>
    <t>плавление/формование</t>
  </si>
  <si>
    <t>посолка</t>
  </si>
  <si>
    <t>фасовка/confezionamento</t>
  </si>
  <si>
    <t>моцарелла 2,7 альче 8000кг</t>
  </si>
  <si>
    <t>1 смена бригадир + помощник</t>
  </si>
  <si>
    <t>Без бренда</t>
  </si>
  <si>
    <t>Кавказский "Красная птица", 45%, 0,37 кг, в/у</t>
  </si>
  <si>
    <t>Сулугуни палочки "Красная птица", 45%, 0,12 кг, т/ф</t>
  </si>
  <si>
    <t>Моцарелла палочки "Красная птица", 45%, 0,12 кг, т/ф</t>
  </si>
  <si>
    <t>Моцарелла для пиццы "Красная птица", 45%, 0,28 кг, т/ф</t>
  </si>
  <si>
    <t>Моцарелла в воде Фиор Ди Латте без лактозы "Красная птица", 45%, 0,125 кг, ф/п</t>
  </si>
  <si>
    <t>Моцарелла в воде Чильеджина без лактозы "Красная птица", 45%, 0,125 кг, ф/п</t>
  </si>
  <si>
    <t>Рикотта с ванилью "Красная птица", 30%, 0,2 кг, пл/с</t>
  </si>
  <si>
    <t>Рикотта шоколадно-ореховая "Красная птица", 35%, 0,2 кг, пл/с</t>
  </si>
  <si>
    <t>Сливки "Красная птица", 38%, 0,25 л, пл/с</t>
  </si>
  <si>
    <t>Кремчиз "Красная птица", 75%, 0,2 кг, пл/с</t>
  </si>
  <si>
    <t>Маскарпоне с шоколадом "Красная птица", 50%, 0,2 кг, пл/с</t>
  </si>
  <si>
    <t>Н0000096641</t>
  </si>
  <si>
    <t>Н0000096639</t>
  </si>
  <si>
    <t>Н0000096638</t>
  </si>
  <si>
    <t>Н0000096640</t>
  </si>
  <si>
    <t>Н0000096635</t>
  </si>
  <si>
    <t>Н0000096636</t>
  </si>
  <si>
    <t>Н0000096627</t>
  </si>
  <si>
    <t>Н0000096629</t>
  </si>
  <si>
    <t>Н0000096634</t>
  </si>
  <si>
    <t>Н0000096632</t>
  </si>
  <si>
    <t>Н0000096631</t>
  </si>
  <si>
    <t>Н0000095120</t>
  </si>
  <si>
    <t>Н0000095121</t>
  </si>
  <si>
    <r>
      <t xml:space="preserve">фиор ди латте  3,3 альче 90 юнитов  </t>
    </r>
    <r>
      <rPr>
        <sz val="12"/>
        <color theme="1"/>
        <rFont val="Calibri"/>
        <family val="2"/>
        <charset val="204"/>
        <scheme val="minor"/>
      </rPr>
      <t>8000кг</t>
    </r>
    <r>
      <rPr>
        <sz val="11"/>
        <color theme="1"/>
        <rFont val="Calibri"/>
        <family val="2"/>
        <charset val="204"/>
        <scheme val="minor"/>
      </rPr>
      <t>/11,5кг галактаза 5200</t>
    </r>
  </si>
  <si>
    <t>плавление 900 кг/ч</t>
  </si>
  <si>
    <t xml:space="preserve">чильеджина 3,6 альче  8000кг </t>
  </si>
  <si>
    <t>полная мойка термизатора</t>
  </si>
  <si>
    <t>рикотта</t>
  </si>
  <si>
    <t>чильеджина/фдл 0,125(безлактозная)/0,1</t>
  </si>
  <si>
    <t>9</t>
  </si>
  <si>
    <t xml:space="preserve">дренатор 3 (1:20) </t>
  </si>
  <si>
    <t>адыгейский</t>
  </si>
  <si>
    <t>Моцарелла для бутербродов "Aventino", 45%, 0,2 кг, т/ф</t>
  </si>
  <si>
    <t>Н0000096668</t>
  </si>
  <si>
    <t>Н0000095252</t>
  </si>
  <si>
    <t>моцарелла 0,46</t>
  </si>
  <si>
    <t>26</t>
  </si>
  <si>
    <t>брус 1,2</t>
  </si>
  <si>
    <t>8000 на 3,3</t>
  </si>
  <si>
    <t xml:space="preserve">отгрузка обрата </t>
  </si>
  <si>
    <t>Мегамол 22000</t>
  </si>
  <si>
    <t>1 налив</t>
  </si>
  <si>
    <t>3 налив</t>
  </si>
  <si>
    <t>5 налив</t>
  </si>
  <si>
    <t>9 налив</t>
  </si>
  <si>
    <r>
      <t xml:space="preserve">качокавалло 3,6 альче </t>
    </r>
    <r>
      <rPr>
        <sz val="16"/>
        <color theme="1"/>
        <rFont val="Calibri"/>
        <family val="2"/>
        <charset val="204"/>
        <scheme val="minor"/>
      </rPr>
      <t>4</t>
    </r>
    <r>
      <rPr>
        <sz val="14"/>
        <color theme="1"/>
        <rFont val="Calibri"/>
        <family val="2"/>
        <charset val="204"/>
        <scheme val="minor"/>
      </rPr>
      <t>000</t>
    </r>
    <r>
      <rPr>
        <sz val="11"/>
        <color theme="1"/>
        <rFont val="Calibri"/>
        <family val="2"/>
        <charset val="204"/>
        <scheme val="minor"/>
      </rPr>
      <t>кг</t>
    </r>
  </si>
  <si>
    <t>4 налив</t>
  </si>
  <si>
    <t>чильеджина  3,3 сакко  8000кг</t>
  </si>
  <si>
    <t>1</t>
  </si>
  <si>
    <t>5</t>
  </si>
  <si>
    <t xml:space="preserve"> палочки моцарелла</t>
  </si>
  <si>
    <t>качокавалло 1кг</t>
  </si>
  <si>
    <t>сулугуни   0,28</t>
  </si>
  <si>
    <t>1 контур</t>
  </si>
  <si>
    <t>2 контур</t>
  </si>
  <si>
    <t>3 контур</t>
  </si>
  <si>
    <t>4 контур</t>
  </si>
  <si>
    <t>5 контур</t>
  </si>
  <si>
    <t>6 контур</t>
  </si>
  <si>
    <t>Расход пара</t>
  </si>
  <si>
    <t xml:space="preserve"> CIP Мойка контура 1-4</t>
  </si>
  <si>
    <t>CIP Мойка MPINOX</t>
  </si>
  <si>
    <t>ИТОГОВЫЙ РАСХОД ПАРА</t>
  </si>
  <si>
    <t>стерилизация</t>
  </si>
  <si>
    <t>работа</t>
  </si>
  <si>
    <t>ОПУ25</t>
  </si>
  <si>
    <t>Линия адыгейского</t>
  </si>
  <si>
    <t>Танки моцареллы и дозаторы 1</t>
  </si>
  <si>
    <t>Танк  смесей 3</t>
  </si>
  <si>
    <t>Танк  смесей 2</t>
  </si>
  <si>
    <t>Танк  сырого молока 3</t>
  </si>
  <si>
    <t>Танк  сырого молока 1</t>
  </si>
  <si>
    <t xml:space="preserve">Сыроизготовитель 2  (1:20) </t>
  </si>
  <si>
    <t xml:space="preserve">Сыроизготовитель 4  (1:20) </t>
  </si>
  <si>
    <t xml:space="preserve">Сыроизготовитель 3  (1:20) </t>
  </si>
  <si>
    <t>Линия 2 плавилка  (2:20)</t>
  </si>
  <si>
    <t>50000 на 2,7</t>
  </si>
  <si>
    <t xml:space="preserve">смесь на моцареллу </t>
  </si>
  <si>
    <t>64000 на 3,6</t>
  </si>
  <si>
    <t>32000 на 3,6</t>
  </si>
  <si>
    <t>смесь на моцареллу в воде</t>
  </si>
  <si>
    <t>04.12.2020-05.12.2020</t>
  </si>
  <si>
    <t>работа сакардо</t>
  </si>
  <si>
    <t>адыгейские котлы</t>
  </si>
  <si>
    <t>варка адыгейских котлов</t>
  </si>
  <si>
    <t>Танк  смесей 1</t>
  </si>
  <si>
    <t>танк рикотты 3  (1:20)</t>
  </si>
  <si>
    <t xml:space="preserve">Формовщик (1:20) </t>
  </si>
  <si>
    <t>Теплообменник</t>
  </si>
  <si>
    <t xml:space="preserve">Термизатор (1:20) </t>
  </si>
  <si>
    <t>pretto 0,2</t>
  </si>
  <si>
    <t>охлаждение</t>
  </si>
  <si>
    <t xml:space="preserve">посолка/нормализация </t>
  </si>
  <si>
    <t>п</t>
  </si>
  <si>
    <t>Кремчиз/1000л/бак 5</t>
  </si>
  <si>
    <t>Кремчиз 0,18 кг</t>
  </si>
  <si>
    <t>Мойка теплообменника</t>
  </si>
  <si>
    <t xml:space="preserve"> 1 смена Бригадир + помощник</t>
  </si>
  <si>
    <t xml:space="preserve"> 1 смена Бригадир +наладчик + 5 рабочих упаковки</t>
  </si>
  <si>
    <t>Танк сливок 3 (1:20)</t>
  </si>
  <si>
    <t>танк рикотты 2   (1:20)</t>
  </si>
  <si>
    <t>Кремчиз/1000л/бак 6</t>
  </si>
  <si>
    <t>Мойка гомогенизатора + фасовочник</t>
  </si>
  <si>
    <t>Мойка заквасочника №5, №6</t>
  </si>
  <si>
    <t>Моцарелла в воде Фиор Ди Латте "Каждый день", 45%, 0,1 кг, ф/п</t>
  </si>
  <si>
    <t>Моцарелла в воде Чильеджина "Каждый день", 45%, 0,1 кг, ф/п</t>
  </si>
  <si>
    <t>Сулугуни без лактозы "ВкусВилл", 45%, 0,2 кг, т/ф</t>
  </si>
  <si>
    <t>Н0000096814</t>
  </si>
  <si>
    <t>Н0000096804</t>
  </si>
  <si>
    <t>Н0000096805</t>
  </si>
  <si>
    <t>претто</t>
  </si>
  <si>
    <t xml:space="preserve">фиор ди латте 3,6 альче  8000кг </t>
  </si>
  <si>
    <t>охлаж1 25мин</t>
  </si>
  <si>
    <t>охлаж2            50 мин</t>
  </si>
  <si>
    <t>унагранде</t>
  </si>
  <si>
    <t>моцарелла 2,7 сакко 8000кг</t>
  </si>
  <si>
    <t>сулугуни 0,28</t>
  </si>
  <si>
    <t>сулугуни 2,7 альче 8000кг</t>
  </si>
  <si>
    <t>Танк  смесей 4</t>
  </si>
  <si>
    <t>работа саккардо</t>
  </si>
  <si>
    <t>Сводная заявка на 16.12.20</t>
  </si>
  <si>
    <t>фиор ди латте  3,3 альче 90 юнитов  8000кг/11,2кг галактаза 5200</t>
  </si>
  <si>
    <t xml:space="preserve">чильеджина 3,3 сакко  8000кг </t>
  </si>
  <si>
    <t xml:space="preserve">чильеджина </t>
  </si>
  <si>
    <t>184/ 186</t>
  </si>
  <si>
    <t>охлаж2 20 мин</t>
  </si>
  <si>
    <t>чильеджина</t>
  </si>
  <si>
    <t xml:space="preserve"> палочки моцарелла/ сулугуни</t>
  </si>
  <si>
    <t>унагранде 0,46 - лотки</t>
  </si>
  <si>
    <t xml:space="preserve">сулугуни  0,28 </t>
  </si>
  <si>
    <t>претто 1,2</t>
  </si>
  <si>
    <t>унагранде 1,2</t>
  </si>
  <si>
    <t xml:space="preserve">дренатор 2 (1:20) </t>
  </si>
  <si>
    <t xml:space="preserve">дренатор 4 (1:20) </t>
  </si>
  <si>
    <t>линия Концентрата на отгрузку   (1:20)</t>
  </si>
  <si>
    <t>линия подачи на НФ открыть кран   (1:20)</t>
  </si>
  <si>
    <t>танк рикотты 5  (1:20)</t>
  </si>
  <si>
    <t>Pretto 0,5</t>
  </si>
  <si>
    <t>15.12.2020</t>
  </si>
  <si>
    <t>посолка/нормализация/рикотта</t>
  </si>
  <si>
    <t>творожный/1000л/бак 7</t>
  </si>
  <si>
    <t>0,18 кг</t>
  </si>
  <si>
    <t>Сводная заявка на 17.12.20</t>
  </si>
  <si>
    <t>на 11 декабря</t>
  </si>
  <si>
    <t>на 12 декабря</t>
  </si>
  <si>
    <t>на 13 декабря</t>
  </si>
  <si>
    <t>198налив</t>
  </si>
  <si>
    <t>198</t>
  </si>
  <si>
    <t>чильеджина / фдл 0,125/0,1</t>
  </si>
  <si>
    <t>чильеджина/ фдл 0,125/0,1</t>
  </si>
  <si>
    <t>фдл 0,2/ 0,125</t>
  </si>
  <si>
    <t>фдл 0,2/0,125</t>
  </si>
  <si>
    <t>199</t>
  </si>
  <si>
    <t>199 налив</t>
  </si>
  <si>
    <t>200/201</t>
  </si>
  <si>
    <t>200 налив</t>
  </si>
  <si>
    <t>201 налив</t>
  </si>
  <si>
    <t xml:space="preserve">чильеджина  3,6 альче  8000кг </t>
  </si>
  <si>
    <t>202 налив</t>
  </si>
  <si>
    <t>203 налив</t>
  </si>
  <si>
    <t>204 налив</t>
  </si>
  <si>
    <t>165/ 170</t>
  </si>
  <si>
    <t>202/ 204</t>
  </si>
  <si>
    <t>205 налив</t>
  </si>
  <si>
    <t>205</t>
  </si>
  <si>
    <t xml:space="preserve"> 2 смена Бригадир + помощник</t>
  </si>
  <si>
    <t>разбег : 0,360-0,380</t>
  </si>
  <si>
    <t xml:space="preserve">моцарелла 0,2 </t>
  </si>
  <si>
    <t>206</t>
  </si>
  <si>
    <t>претто 0,2</t>
  </si>
  <si>
    <t>206 налив</t>
  </si>
  <si>
    <t>207 налив</t>
  </si>
  <si>
    <t>207</t>
  </si>
  <si>
    <t>208 налив</t>
  </si>
  <si>
    <t xml:space="preserve"> сулугуни  0,37</t>
  </si>
  <si>
    <t>208</t>
  </si>
  <si>
    <t>сулугуни 0,37</t>
  </si>
  <si>
    <t>209 налив</t>
  </si>
  <si>
    <t>209</t>
  </si>
  <si>
    <t>210 налив</t>
  </si>
  <si>
    <t>211 налив</t>
  </si>
  <si>
    <t>210</t>
  </si>
  <si>
    <t>211</t>
  </si>
  <si>
    <t>210/ 211</t>
  </si>
  <si>
    <t>моцарелла   0,28</t>
  </si>
  <si>
    <t>212</t>
  </si>
  <si>
    <t xml:space="preserve">сэндвичи 0,28 </t>
  </si>
  <si>
    <t>212 налив</t>
  </si>
  <si>
    <t>213</t>
  </si>
  <si>
    <t>213 налив</t>
  </si>
  <si>
    <t>короткая мойка термизатора</t>
  </si>
  <si>
    <t>214 налив</t>
  </si>
  <si>
    <t>214</t>
  </si>
  <si>
    <t>215</t>
  </si>
  <si>
    <t>215 налив</t>
  </si>
  <si>
    <t>216 налив</t>
  </si>
  <si>
    <t>216</t>
  </si>
  <si>
    <t>1 смена бригадир упаковки + 5 рабочих упаковки + наладчик</t>
  </si>
  <si>
    <t>2 смена бригадир + 5 рабочих упаковки + наладчик</t>
  </si>
  <si>
    <t>Танк  сырого молока 2</t>
  </si>
  <si>
    <t xml:space="preserve">Комет (1:20) </t>
  </si>
  <si>
    <t xml:space="preserve">Танк жвикс 2 (1:20) </t>
  </si>
  <si>
    <t xml:space="preserve">Жирная вода на сепаратор  (1:20) </t>
  </si>
  <si>
    <t xml:space="preserve">Сливки от сепаратора  (1:20) </t>
  </si>
  <si>
    <t xml:space="preserve">дренатор 2+6 (1:20) </t>
  </si>
  <si>
    <t>дренатор 7</t>
  </si>
  <si>
    <t xml:space="preserve">дренатор5  (1:20) </t>
  </si>
  <si>
    <t xml:space="preserve">дренатор7  (1:20) </t>
  </si>
  <si>
    <t xml:space="preserve">дренатор6  (1:20) </t>
  </si>
  <si>
    <t xml:space="preserve">дренатор 8  (1:20) </t>
  </si>
  <si>
    <t>Танк рикотты 4 (1:20)</t>
  </si>
  <si>
    <t>239</t>
  </si>
  <si>
    <t>240</t>
  </si>
  <si>
    <t>241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</si>
  <si>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</si>
  <si>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</si>
  <si>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</si>
  <si>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</si>
  <si>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</si>
  <si>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</si>
  <si>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</si>
  <si>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</si>
  <si>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</si>
  <si>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</si>
  <si>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</si>
  <si>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</si>
  <si>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</si>
  <si>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</si>
  <si>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</si>
  <si>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242</t>
  </si>
  <si>
    <t>243</t>
  </si>
  <si>
    <t>244</t>
  </si>
  <si>
    <t>245</t>
  </si>
  <si>
    <t>Рикотта К/П</t>
  </si>
  <si>
    <t>унагранде 0,25/0,5</t>
  </si>
  <si>
    <t>унагранде 0,25</t>
  </si>
  <si>
    <t>Глобус/pretto 0,2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</si>
  <si>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</si>
  <si>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</si>
  <si>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</si>
  <si>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</si>
  <si>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</si>
  <si>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</si>
  <si>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</si>
  <si>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</si>
  <si>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</si>
  <si>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</si>
  <si>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</si>
  <si>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</si>
  <si>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</si>
  <si>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</si>
  <si>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158</t>
  </si>
  <si>
    <t>157</t>
  </si>
  <si>
    <t>16 варок</t>
  </si>
  <si>
    <t>по ост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</si>
</sst>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7">
    <numFmt numFmtId="43" formatCode="_-* #,##0.00_-;\-* #,##0.00_-;_-* &quot;-&quot;??_-;_-@_-"/>
    <numFmt numFmtId="164" formatCode="_-* #,##0.00\ _₽_-;\-* #,##0.00\ _₽_-;_-* &quot;-&quot;??\ _₽_-;_-@_-"/>
    <numFmt numFmtId="165" formatCode="_-* #,##0_р_._-;\-* #,##0_р_._-;_-* &quot;-&quot;_р_._-;_-@_-"/>
    <numFmt numFmtId="166" formatCode="_-* #,##0.00_р_._-;\-* #,##0.00_р_._-;_-* &quot;-&quot;??_р_._-;_-@_-"/>
    <numFmt numFmtId="167" formatCode="#,##0_р_."/>
    <numFmt numFmtId="168" formatCode="0.0"/>
    <numFmt numFmtId="169" formatCode="[$-419]General"/>
    <numFmt numFmtId="170" formatCode="_-* #,##0.0\ _₽_-;\-* #,##0.0\ _₽_-;_-* &quot;-&quot;?\ _₽_-;_-@_-"/>
    <numFmt numFmtId="171" formatCode="_-* #,##0.00[$€-1]_-;\-* #,##0.00[$€-1]_-;_-* &quot;-&quot;??[$€-1]_-"/>
    <numFmt numFmtId="172" formatCode="[$-419]d\ mmm;@"/>
    <numFmt numFmtId="173" formatCode="[$-419]d\ mmm\ yy;@"/>
    <numFmt numFmtId="174" formatCode="#,##0.000"/>
    <numFmt numFmtId="175" formatCode="#,##0.00_ ;[Red]\-#,##0.00\ "/>
    <numFmt numFmtId="176" formatCode="#,##0.0"/>
    <numFmt numFmtId="177" formatCode="00000&quot;      &quot;"/>
    <numFmt numFmtId="178" formatCode="0&quot;  &quot;"/>
    <numFmt numFmtId="179" formatCode="0.000"/>
  </numFmts>
  <fonts count="154"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8"/>
      <name val="Arial Cyr"/>
      <charset val="204"/>
    </font>
    <font>
      <sz val="8"/>
      <name val="Arial Cyr"/>
    </font>
    <font>
      <sz val="14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sz val="14"/>
      <name val="Times New Roman"/>
      <family val="1"/>
      <charset val="204"/>
    </font>
    <font>
      <b/>
      <sz val="12"/>
      <name val="Arial Cyr"/>
      <charset val="204"/>
    </font>
    <font>
      <b/>
      <sz val="14"/>
      <name val="Times New Roman"/>
      <family val="1"/>
      <charset val="204"/>
    </font>
    <font>
      <sz val="10"/>
      <name val="Times New Roman"/>
      <family val="1"/>
      <charset val="204"/>
    </font>
    <font>
      <sz val="16"/>
      <name val="Times New Roman"/>
      <family val="1"/>
      <charset val="204"/>
    </font>
    <font>
      <sz val="12"/>
      <name val="Times New Roman"/>
      <family val="1"/>
      <charset val="204"/>
    </font>
    <font>
      <sz val="10"/>
      <name val="Arial Cyr"/>
      <charset val="204"/>
    </font>
    <font>
      <b/>
      <sz val="10"/>
      <name val="Arial Cyr"/>
      <charset val="204"/>
    </font>
    <font>
      <sz val="12"/>
      <name val="Arial Cyr"/>
      <charset val="204"/>
    </font>
    <font>
      <b/>
      <sz val="14"/>
      <color theme="1"/>
      <name val="Courier New CYR"/>
    </font>
    <font>
      <sz val="12"/>
      <color theme="1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16"/>
      <name val="Arial Cyr"/>
    </font>
    <font>
      <sz val="10"/>
      <color indexed="53"/>
      <name val="Arial Cyr"/>
    </font>
    <font>
      <u/>
      <sz val="16"/>
      <name val="Times New Roman"/>
      <family val="1"/>
      <charset val="204"/>
    </font>
    <font>
      <b/>
      <u/>
      <sz val="14"/>
      <color theme="1"/>
      <name val="Courier New CYR"/>
    </font>
    <font>
      <b/>
      <u/>
      <sz val="11"/>
      <color theme="1"/>
      <name val="Calibri"/>
      <family val="2"/>
      <charset val="204"/>
      <scheme val="minor"/>
    </font>
    <font>
      <sz val="8"/>
      <name val="Arial"/>
      <family val="2"/>
      <charset val="204"/>
    </font>
    <font>
      <b/>
      <sz val="14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b/>
      <sz val="9"/>
      <color theme="1"/>
      <name val="Calibri"/>
      <family val="2"/>
      <charset val="204"/>
      <scheme val="minor"/>
    </font>
    <font>
      <sz val="10"/>
      <name val="Arial Cyr"/>
    </font>
    <font>
      <b/>
      <sz val="11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sz val="8"/>
      <name val="Arial Cyr"/>
      <charset val="204"/>
    </font>
    <font>
      <b/>
      <sz val="10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color theme="1"/>
      <name val="Arial CYR"/>
      <charset val="204"/>
    </font>
    <font>
      <sz val="8"/>
      <name val="Arial"/>
      <family val="2"/>
    </font>
    <font>
      <b/>
      <sz val="12"/>
      <color theme="1"/>
      <name val="Calibri"/>
      <family val="2"/>
      <charset val="204"/>
      <scheme val="minor"/>
    </font>
    <font>
      <sz val="16"/>
      <color theme="1"/>
      <name val="Times New Roman"/>
      <family val="1"/>
      <charset val="204"/>
    </font>
    <font>
      <b/>
      <sz val="11"/>
      <color theme="1"/>
      <name val="Arial"/>
      <family val="2"/>
      <charset val="204"/>
    </font>
    <font>
      <b/>
      <sz val="12"/>
      <color theme="1"/>
      <name val="Batang"/>
      <family val="1"/>
      <charset val="204"/>
    </font>
    <font>
      <sz val="11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b/>
      <sz val="10"/>
      <color theme="1"/>
      <name val="Arial"/>
      <family val="2"/>
      <charset val="204"/>
    </font>
    <font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sz val="8"/>
      <color theme="1"/>
      <name val="Arial"/>
      <family val="2"/>
      <charset val="204"/>
    </font>
    <font>
      <b/>
      <i/>
      <sz val="8"/>
      <color theme="1"/>
      <name val="Arial"/>
      <family val="2"/>
      <charset val="204"/>
    </font>
    <font>
      <b/>
      <sz val="22"/>
      <color theme="1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  <font>
      <b/>
      <sz val="24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0"/>
      <color indexed="8"/>
      <name val="Arial CYR"/>
      <charset val="204"/>
    </font>
    <font>
      <sz val="10"/>
      <color indexed="8"/>
      <name val="Times New Roman"/>
      <family val="2"/>
      <charset val="204"/>
    </font>
    <font>
      <sz val="11"/>
      <color indexed="8"/>
      <name val="Calibri"/>
      <family val="2"/>
    </font>
    <font>
      <b/>
      <sz val="11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1"/>
      <color theme="1"/>
      <name val="Calibri"/>
      <family val="2"/>
      <charset val="204"/>
    </font>
    <font>
      <sz val="20"/>
      <color theme="1"/>
      <name val="Arial"/>
      <family val="2"/>
      <charset val="204"/>
    </font>
    <font>
      <sz val="16"/>
      <color theme="1"/>
      <name val="Arial"/>
      <family val="2"/>
      <charset val="204"/>
    </font>
    <font>
      <sz val="9"/>
      <color theme="1"/>
      <name val="Arial"/>
      <family val="2"/>
      <charset val="204"/>
    </font>
    <font>
      <sz val="14"/>
      <color theme="1"/>
      <name val="Arial"/>
      <family val="2"/>
      <charset val="204"/>
    </font>
    <font>
      <sz val="10"/>
      <color rgb="FFFF0000"/>
      <name val="Arial"/>
      <family val="2"/>
      <charset val="204"/>
    </font>
    <font>
      <sz val="11"/>
      <color rgb="FFFF0000"/>
      <name val="Calibri"/>
      <family val="2"/>
      <charset val="204"/>
      <scheme val="minor"/>
    </font>
    <font>
      <sz val="11"/>
      <color rgb="FF1F497D"/>
      <name val="Calibri"/>
      <family val="2"/>
      <charset val="204"/>
      <scheme val="minor"/>
    </font>
    <font>
      <sz val="12"/>
      <color theme="1"/>
      <name val="Arial"/>
      <family val="2"/>
      <charset val="204"/>
    </font>
    <font>
      <sz val="11"/>
      <color theme="8" tint="0.79998168889431442"/>
      <name val="Calibri"/>
      <family val="2"/>
      <scheme val="minor"/>
    </font>
    <font>
      <sz val="18"/>
      <color rgb="FFFF00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b/>
      <sz val="11"/>
      <name val="Arial Cyr"/>
      <charset val="204"/>
    </font>
    <font>
      <b/>
      <sz val="11"/>
      <color rgb="FF9C0006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4"/>
      <color theme="1"/>
      <name val="Arial"/>
      <family val="2"/>
      <charset val="204"/>
    </font>
    <font>
      <b/>
      <sz val="11"/>
      <color rgb="FF3F3F3F"/>
      <name val="Calibri"/>
      <family val="2"/>
      <charset val="204"/>
      <scheme val="minor"/>
    </font>
    <font>
      <b/>
      <sz val="14"/>
      <color rgb="FF3F3F3F"/>
      <name val="Calibri"/>
      <family val="2"/>
      <charset val="204"/>
      <scheme val="minor"/>
    </font>
    <font>
      <b/>
      <sz val="10"/>
      <color theme="1"/>
      <name val="Batang"/>
      <family val="1"/>
      <charset val="204"/>
    </font>
    <font>
      <b/>
      <sz val="16"/>
      <color rgb="FF3F3F3F"/>
      <name val="Calibri"/>
      <family val="2"/>
      <charset val="204"/>
      <scheme val="minor"/>
    </font>
    <font>
      <b/>
      <sz val="22"/>
      <color rgb="FF3F3F3F"/>
      <name val="Calibri"/>
      <family val="2"/>
      <charset val="204"/>
      <scheme val="minor"/>
    </font>
    <font>
      <b/>
      <sz val="8"/>
      <color theme="1"/>
      <name val="Batang"/>
      <family val="1"/>
      <charset val="204"/>
    </font>
    <font>
      <b/>
      <sz val="14"/>
      <color theme="1"/>
      <name val="Times New Roman"/>
      <family val="1"/>
      <charset val="204"/>
    </font>
    <font>
      <b/>
      <sz val="10"/>
      <name val="Mangal"/>
      <family val="1"/>
    </font>
    <font>
      <b/>
      <sz val="10"/>
      <name val="Calibri"/>
      <family val="2"/>
      <charset val="204"/>
    </font>
    <font>
      <b/>
      <sz val="14"/>
      <name val="Mangal"/>
      <family val="1"/>
    </font>
    <font>
      <b/>
      <sz val="8"/>
      <name val="Mangal"/>
      <family val="1"/>
    </font>
    <font>
      <b/>
      <sz val="18"/>
      <color theme="1"/>
      <name val="Times New Roman"/>
      <family val="1"/>
      <charset val="204"/>
    </font>
    <font>
      <b/>
      <sz val="18"/>
      <name val="Arial"/>
      <family val="2"/>
      <charset val="204"/>
    </font>
    <font>
      <b/>
      <sz val="16"/>
      <color theme="1"/>
      <name val="Arial"/>
      <family val="2"/>
      <charset val="204"/>
    </font>
    <font>
      <b/>
      <sz val="12"/>
      <name val="Mangal"/>
      <family val="1"/>
    </font>
    <font>
      <sz val="10"/>
      <color indexed="10"/>
      <name val="Arial"/>
      <family val="2"/>
      <charset val="204"/>
    </font>
    <font>
      <b/>
      <sz val="11"/>
      <name val="Mangal"/>
      <family val="1"/>
    </font>
    <font>
      <b/>
      <sz val="12"/>
      <name val="Arial"/>
      <family val="2"/>
      <charset val="204"/>
    </font>
    <font>
      <b/>
      <sz val="12"/>
      <color theme="1"/>
      <name val="Arial"/>
      <family val="2"/>
      <charset val="204"/>
    </font>
    <font>
      <b/>
      <sz val="18"/>
      <name val="Mangal"/>
      <family val="1"/>
    </font>
    <font>
      <sz val="11"/>
      <name val="Arial Cyr"/>
      <charset val="204"/>
    </font>
    <font>
      <sz val="24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28"/>
      <color theme="1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name val="Calibri"/>
      <family val="2"/>
      <charset val="204"/>
      <scheme val="minor"/>
    </font>
    <font>
      <b/>
      <sz val="10"/>
      <name val="Arial"/>
      <family val="2"/>
      <charset val="204"/>
    </font>
    <font>
      <b/>
      <sz val="10"/>
      <color rgb="FFC00000"/>
      <name val="Arial"/>
      <family val="2"/>
      <charset val="204"/>
    </font>
    <font>
      <b/>
      <sz val="10"/>
      <color theme="0"/>
      <name val="Arial"/>
      <family val="2"/>
      <charset val="204"/>
    </font>
    <font>
      <sz val="8"/>
      <color theme="0"/>
      <name val="Arial"/>
      <family val="2"/>
      <charset val="204"/>
    </font>
    <font>
      <sz val="8"/>
      <color theme="1"/>
      <name val="Arial"/>
      <family val="2"/>
      <charset val="204"/>
    </font>
    <font>
      <b/>
      <sz val="10"/>
      <color indexed="53"/>
      <name val="Arial"/>
      <family val="2"/>
      <charset val="204"/>
    </font>
    <font>
      <b/>
      <sz val="9"/>
      <color theme="1"/>
      <name val="Arial"/>
      <family val="2"/>
      <charset val="204"/>
    </font>
    <font>
      <sz val="9"/>
      <name val="Arial"/>
      <family val="2"/>
      <charset val="204"/>
    </font>
    <font>
      <b/>
      <sz val="11"/>
      <name val="Arial"/>
      <family val="2"/>
      <charset val="204"/>
    </font>
    <font>
      <b/>
      <sz val="9"/>
      <name val="Arial"/>
      <family val="2"/>
      <charset val="204"/>
    </font>
    <font>
      <sz val="11"/>
      <name val="Arial"/>
      <family val="2"/>
      <charset val="204"/>
    </font>
    <font>
      <b/>
      <sz val="11"/>
      <color rgb="FFFF0000"/>
      <name val="Arial"/>
      <family val="2"/>
      <charset val="204"/>
    </font>
    <font>
      <b/>
      <sz val="11"/>
      <color theme="0"/>
      <name val="Arial"/>
      <family val="2"/>
      <charset val="204"/>
    </font>
    <font>
      <sz val="11"/>
      <color theme="0"/>
      <name val="Arial"/>
      <family val="2"/>
      <charset val="204"/>
    </font>
    <font>
      <b/>
      <sz val="10"/>
      <color rgb="FFFF0000"/>
      <name val="Arial"/>
      <family val="2"/>
      <charset val="204"/>
    </font>
    <font>
      <sz val="11"/>
      <name val="Arial CYR"/>
    </font>
    <font>
      <b/>
      <sz val="11"/>
      <name val="Arial Cyr"/>
    </font>
    <font>
      <sz val="11"/>
      <color theme="1" tint="0.499984740745262"/>
      <name val="Arial"/>
      <family val="2"/>
      <charset val="204"/>
    </font>
    <font>
      <sz val="10"/>
      <color theme="1" tint="0.499984740745262"/>
      <name val="Arial"/>
      <family val="2"/>
      <charset val="204"/>
    </font>
    <font>
      <b/>
      <sz val="11"/>
      <color rgb="FF002060"/>
      <name val="Arial"/>
      <family val="2"/>
      <charset val="204"/>
    </font>
    <font>
      <b/>
      <sz val="10"/>
      <color rgb="FF002060"/>
      <name val="Arial"/>
      <family val="2"/>
      <charset val="204"/>
    </font>
    <font>
      <sz val="11"/>
      <name val="Calibri"/>
      <family val="2"/>
      <charset val="204"/>
      <scheme val="minor"/>
    </font>
    <font>
      <b/>
      <sz val="8"/>
      <color rgb="FF482C00"/>
      <name val="Arial"/>
      <family val="2"/>
    </font>
    <font>
      <sz val="8"/>
      <color indexed="8"/>
      <name val="Arial"/>
      <family val="2"/>
    </font>
    <font>
      <b/>
      <sz val="8"/>
      <color indexed="59"/>
      <name val="Arial"/>
      <family val="2"/>
    </font>
    <font>
      <sz val="10"/>
      <color indexed="8"/>
      <name val="Arial"/>
      <family val="2"/>
      <charset val="204"/>
    </font>
    <font>
      <b/>
      <sz val="12"/>
      <name val="Calibri"/>
      <family val="2"/>
      <charset val="204"/>
      <scheme val="minor"/>
    </font>
    <font>
      <b/>
      <sz val="14"/>
      <name val="Calibri"/>
      <family val="2"/>
      <charset val="204"/>
    </font>
    <font>
      <b/>
      <i/>
      <sz val="10"/>
      <color theme="1"/>
      <name val="Arial"/>
      <family val="2"/>
      <charset val="204"/>
    </font>
    <font>
      <sz val="11"/>
      <color theme="4"/>
      <name val="Calibri"/>
      <family val="2"/>
      <scheme val="minor"/>
    </font>
    <font>
      <sz val="8"/>
      <name val="Calibri"/>
      <family val="2"/>
      <charset val="204"/>
      <scheme val="minor"/>
    </font>
    <font>
      <sz val="9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9"/>
      <name val="Arial Cyr"/>
      <charset val="204"/>
    </font>
    <font>
      <sz val="9"/>
      <color rgb="FF9C0006"/>
      <name val="Calibri"/>
      <family val="2"/>
      <charset val="204"/>
      <scheme val="minor"/>
    </font>
    <font>
      <b/>
      <sz val="16"/>
      <name val="Calibri"/>
      <family val="2"/>
      <charset val="204"/>
      <scheme val="minor"/>
    </font>
    <font>
      <b/>
      <sz val="16"/>
      <name val="Arial Cyr"/>
      <charset val="204"/>
    </font>
    <font>
      <b/>
      <sz val="26"/>
      <color theme="1"/>
      <name val="Calibri"/>
      <family val="2"/>
      <charset val="204"/>
      <scheme val="minor"/>
    </font>
    <font>
      <b/>
      <sz val="36"/>
      <color theme="1"/>
      <name val="Calibri"/>
      <family val="2"/>
      <charset val="204"/>
      <scheme val="minor"/>
    </font>
    <font>
      <sz val="10"/>
      <color rgb="FF000000"/>
      <name val="Arial"/>
      <family val="2"/>
      <charset val="204"/>
    </font>
    <font>
      <b/>
      <sz val="9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sz val="10"/>
      <name val="Arial"/>
    </font>
    <font>
      <sz val="10"/>
      <color theme="1"/>
      <name val="Arial"/>
    </font>
    <font>
      <sz val="9"/>
      <color theme="1"/>
      <name val="Arial"/>
    </font>
    <font>
      <b/>
      <sz val="11"/>
      <name val="Arial"/>
    </font>
    <font>
      <sz val="11"/>
      <name val="Arial"/>
    </font>
    <font>
      <sz val="9"/>
      <name val="Arial"/>
    </font>
  </fonts>
  <fills count="8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9"/>
      </patternFill>
    </fill>
    <fill>
      <patternFill patternType="solid">
        <fgColor indexed="31"/>
      </patternFill>
    </fill>
    <fill>
      <patternFill patternType="solid">
        <fgColor indexed="47"/>
      </patternFill>
    </fill>
    <fill>
      <patternFill patternType="solid">
        <fgColor indexed="45"/>
      </patternFill>
    </fill>
    <fill>
      <patternFill patternType="solid">
        <fgColor indexed="26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7CE"/>
      </patternFill>
    </fill>
    <fill>
      <patternFill patternType="solid">
        <fgColor rgb="FFC00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2F2F2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DCDB"/>
        <bgColor indexed="64"/>
      </patternFill>
    </fill>
    <fill>
      <patternFill patternType="solid">
        <fgColor rgb="FFE4DFEC"/>
        <bgColor indexed="64"/>
      </patternFill>
    </fill>
    <fill>
      <patternFill patternType="solid">
        <fgColor rgb="FFCCC0DA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EFDD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7E5A1"/>
        <bgColor indexed="64"/>
      </patternFill>
    </fill>
    <fill>
      <patternFill patternType="solid">
        <fgColor rgb="FFEED796"/>
      </patternFill>
    </fill>
    <fill>
      <patternFill patternType="solid">
        <fgColor rgb="FFF9ECBA"/>
      </patternFill>
    </fill>
    <fill>
      <patternFill patternType="solid">
        <fgColor indexed="9"/>
        <bgColor indexed="64"/>
      </patternFill>
    </fill>
    <fill>
      <patternFill patternType="solid">
        <fgColor rgb="FFDA9694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A53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D8E4BC"/>
        <bgColor indexed="64"/>
      </patternFill>
    </fill>
    <fill>
      <patternFill patternType="solid">
        <fgColor rgb="FFD8E4BC"/>
        <bgColor rgb="FF000000"/>
      </patternFill>
    </fill>
    <fill>
      <patternFill patternType="solid">
        <fgColor rgb="FFFDE9D9"/>
        <bgColor indexed="64"/>
      </patternFill>
    </fill>
  </fills>
  <borders count="33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theme="1" tint="0.499984740745262"/>
      </left>
      <right/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/>
      <top style="dashed">
        <color theme="1" tint="0.499984740745262"/>
      </top>
      <bottom style="thin">
        <color indexed="64"/>
      </bottom>
      <diagonal/>
    </border>
    <border>
      <left/>
      <right style="double">
        <color theme="1" tint="0.499984740745262"/>
      </right>
      <top style="dashed">
        <color theme="1" tint="0.499984740745262"/>
      </top>
      <bottom style="thin">
        <color indexed="64"/>
      </bottom>
      <diagonal/>
    </border>
    <border>
      <left style="medium">
        <color theme="1" tint="0.499984740745262"/>
      </left>
      <right style="medium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dash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/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/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0" tint="-0.499984740745262"/>
      </left>
      <right style="dash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hair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 style="dashed">
        <color theme="1" tint="0.499984740745262"/>
      </top>
      <bottom style="dotted">
        <color theme="0" tint="-0.499984740745262"/>
      </bottom>
      <diagonal/>
    </border>
    <border>
      <left style="double">
        <color theme="1" tint="0.499984740745262"/>
      </left>
      <right/>
      <top style="dashed">
        <color theme="1" tint="0.499984740745262"/>
      </top>
      <bottom style="dotted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/>
      <bottom style="dashed">
        <color theme="1" tint="0.499984740745262"/>
      </bottom>
      <diagonal/>
    </border>
    <border>
      <left style="double">
        <color theme="1" tint="0.499984740745262"/>
      </left>
      <right/>
      <top/>
      <bottom style="dashed">
        <color theme="1" tint="0.499984740745262"/>
      </bottom>
      <diagonal/>
    </border>
    <border>
      <left/>
      <right style="dashed">
        <color theme="1" tint="0.499984740745262"/>
      </right>
      <top/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theme="1" tint="0.499984740745262"/>
      </top>
      <bottom/>
      <diagonal/>
    </border>
    <border>
      <left style="double">
        <color theme="1" tint="0.499984740745262"/>
      </left>
      <right style="double">
        <color theme="1" tint="0.499984740745262"/>
      </right>
      <top/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/>
      <bottom/>
      <diagonal/>
    </border>
    <border>
      <left style="double">
        <color theme="1" tint="0.499984740745262"/>
      </left>
      <right/>
      <top/>
      <bottom/>
      <diagonal/>
    </border>
    <border>
      <left style="double">
        <color theme="1" tint="0.499984740745262"/>
      </left>
      <right/>
      <top style="dashed">
        <color theme="1" tint="0.499984740745262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n">
        <color rgb="FF3F3F3F"/>
      </right>
      <top style="thin">
        <color indexed="64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rgb="FF3F3F3F"/>
      </right>
      <top style="medium">
        <color indexed="64"/>
      </top>
      <bottom style="thin">
        <color indexed="64"/>
      </bottom>
      <diagonal/>
    </border>
    <border>
      <left style="dashed">
        <color rgb="FF808080"/>
      </left>
      <right style="dashed">
        <color rgb="FF808080"/>
      </right>
      <top style="dashed">
        <color rgb="FF808080"/>
      </top>
      <bottom style="double">
        <color rgb="FF808080"/>
      </bottom>
      <diagonal/>
    </border>
    <border>
      <left style="dashed">
        <color rgb="FF808080"/>
      </left>
      <right style="dashed">
        <color rgb="FF808080"/>
      </right>
      <top style="dashed">
        <color rgb="FF808080"/>
      </top>
      <bottom style="dashed">
        <color rgb="FF808080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dashed">
        <color rgb="FF808080"/>
      </left>
      <right/>
      <top style="dashed">
        <color rgb="FF808080"/>
      </top>
      <bottom style="dashed">
        <color rgb="FF808080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dashed">
        <color theme="1" tint="0.499984740745262"/>
      </bottom>
      <diagonal/>
    </border>
    <border>
      <left style="double">
        <color theme="1" tint="0.499984740745262"/>
      </left>
      <right/>
      <top style="thin">
        <color indexed="64"/>
      </top>
      <bottom style="dashed">
        <color theme="1" tint="0.499984740745262"/>
      </bottom>
      <diagonal/>
    </border>
    <border>
      <left/>
      <right/>
      <top style="thin">
        <color indexed="64"/>
      </top>
      <bottom style="dashed">
        <color theme="1" tint="0.499984740745262"/>
      </bottom>
      <diagonal/>
    </border>
    <border>
      <left/>
      <right style="double">
        <color theme="1" tint="0.499984740745262"/>
      </right>
      <top style="thin">
        <color indexed="64"/>
      </top>
      <bottom style="dashed">
        <color theme="1" tint="0.499984740745262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ashed">
        <color theme="1" tint="0.499984740745262"/>
      </bottom>
      <diagonal/>
    </border>
    <border>
      <left style="double">
        <color theme="1" tint="0.499984740745262"/>
      </left>
      <right/>
      <top style="double">
        <color theme="1" tint="0.499984740745262"/>
      </top>
      <bottom style="dashed">
        <color theme="1" tint="0.499984740745262"/>
      </bottom>
      <diagonal/>
    </border>
    <border>
      <left/>
      <right/>
      <top style="double">
        <color theme="1" tint="0.499984740745262"/>
      </top>
      <bottom style="dashed">
        <color theme="1" tint="0.499984740745262"/>
      </bottom>
      <diagonal/>
    </border>
    <border>
      <left/>
      <right style="double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/>
      <top style="double">
        <color theme="1" tint="0.499984740745262"/>
      </top>
      <bottom style="double">
        <color theme="1" tint="0.499984740745262"/>
      </bottom>
      <diagonal/>
    </border>
    <border>
      <left/>
      <right/>
      <top style="double">
        <color theme="1" tint="0.499984740745262"/>
      </top>
      <bottom style="double">
        <color theme="1" tint="0.499984740745262"/>
      </bottom>
      <diagonal/>
    </border>
    <border>
      <left/>
      <right style="double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/>
      <right style="double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/>
      <right style="hair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/>
      <right/>
      <top style="double">
        <color theme="1" tint="0.499984740745262"/>
      </top>
      <bottom/>
      <diagonal/>
    </border>
    <border>
      <left style="hair">
        <color theme="1" tint="0.499984740745262"/>
      </left>
      <right style="double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tt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indexed="64"/>
      </left>
      <right style="double">
        <color indexed="64"/>
      </right>
      <top style="dashed">
        <color theme="1" tint="0.499984740745262"/>
      </top>
      <bottom style="dashed">
        <color theme="1" tint="0.499984740745262"/>
      </bottom>
      <diagonal/>
    </border>
    <border>
      <left style="dotted">
        <color theme="1" tint="0.499984740745262"/>
      </left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hair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theme="1" tint="0.499984740745262"/>
      </top>
      <bottom style="dotted">
        <color theme="0" tint="-0.499984740745262"/>
      </bottom>
      <diagonal/>
    </border>
    <border>
      <left style="dashed">
        <color theme="1" tint="0.499984740745262"/>
      </left>
      <right style="dotted">
        <color theme="0" tint="-0.499984740745262"/>
      </right>
      <top style="dashed">
        <color theme="1" tint="0.499984740745262"/>
      </top>
      <bottom style="dotted">
        <color theme="0" tint="-0.499984740745262"/>
      </bottom>
      <diagonal/>
    </border>
    <border>
      <left style="double">
        <color theme="1" tint="0.499984740745262"/>
      </left>
      <right style="dashed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 style="dashed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0" tint="-0.499984740745262"/>
      </left>
      <right style="dashed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/>
      <right style="double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 style="dashed">
        <color theme="0" tint="-0.499984740745262"/>
      </right>
      <top/>
      <bottom style="dashed">
        <color theme="1" tint="0.499984740745262"/>
      </bottom>
      <diagonal/>
    </border>
    <border>
      <left style="dashed">
        <color theme="0" tint="-0.499984740745262"/>
      </left>
      <right style="dashed">
        <color theme="0" tint="-0.499984740745262"/>
      </right>
      <top/>
      <bottom style="dashed">
        <color theme="1" tint="0.499984740745262"/>
      </bottom>
      <diagonal/>
    </border>
    <border>
      <left/>
      <right style="double">
        <color theme="1" tint="0.499984740745262"/>
      </right>
      <top/>
      <bottom style="dashed">
        <color theme="1" tint="0.499984740745262"/>
      </bottom>
      <diagonal/>
    </border>
    <border>
      <left style="hair">
        <color theme="1" tint="0.499984740745262"/>
      </left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hair">
        <color theme="1" tint="0.499984740745262"/>
      </left>
      <right/>
      <top style="dashed">
        <color theme="1" tint="0.499984740745262"/>
      </top>
      <bottom style="dashed">
        <color theme="1" tint="0.499984740745262"/>
      </bottom>
      <diagonal/>
    </border>
    <border>
      <left/>
      <right style="dashed">
        <color theme="1" tint="0.499984740745262"/>
      </right>
      <top style="dashed">
        <color theme="1" tint="0.499984740745262"/>
      </top>
      <bottom/>
      <diagonal/>
    </border>
    <border>
      <left style="hair">
        <color theme="0" tint="-0.499984740745262"/>
      </left>
      <right style="hair">
        <color theme="0" tint="-0.499984740745262"/>
      </right>
      <top style="dashed">
        <color theme="1" tint="0.499984740745262"/>
      </top>
      <bottom style="hair">
        <color theme="0" tint="-0.499984740745262"/>
      </bottom>
      <diagonal/>
    </border>
    <border>
      <left style="dashed">
        <color theme="1" tint="0.499984740745262"/>
      </left>
      <right/>
      <top style="dashed">
        <color theme="1" tint="0.499984740745262"/>
      </top>
      <bottom/>
      <diagonal/>
    </border>
    <border>
      <left style="dashed">
        <color theme="1" tint="0.499984740745262"/>
      </left>
      <right style="double">
        <color theme="1" tint="0.499984740745262"/>
      </right>
      <top style="dashed">
        <color theme="1" tint="0.499984740745262"/>
      </top>
      <bottom/>
      <diagonal/>
    </border>
    <border>
      <left style="dashed">
        <color theme="1" tint="0.499984740745262"/>
      </left>
      <right style="dashed">
        <color theme="1" tint="0.499984740745262"/>
      </right>
      <top style="dashed">
        <color theme="1" tint="0.499984740745262"/>
      </top>
      <bottom/>
      <diagonal/>
    </border>
    <border>
      <left style="dashed">
        <color theme="0" tint="-0.499984740745262"/>
      </left>
      <right style="dashed">
        <color theme="0" tint="-0.499984740745262"/>
      </right>
      <top style="dashed">
        <color theme="1" tint="0.499984740745262"/>
      </top>
      <bottom/>
      <diagonal/>
    </border>
    <border>
      <left style="dashed">
        <color theme="0" tint="-0.499984740745262"/>
      </left>
      <right style="double">
        <color theme="0" tint="-0.499984740745262"/>
      </right>
      <top style="dashed">
        <color theme="1" tint="0.499984740745262"/>
      </top>
      <bottom/>
      <diagonal/>
    </border>
    <border>
      <left style="double">
        <color theme="1" tint="0.499984740745262"/>
      </left>
      <right style="dashed">
        <color theme="1" tint="0.499984740745262"/>
      </right>
      <top style="dashed">
        <color theme="1" tint="0.499984740745262"/>
      </top>
      <bottom/>
      <diagonal/>
    </border>
    <border>
      <left style="dashed">
        <color theme="1" tint="0.499984740745262"/>
      </left>
      <right style="hair">
        <color theme="0" tint="-0.499984740745262"/>
      </right>
      <top style="dashed">
        <color theme="1" tint="0.499984740745262"/>
      </top>
      <bottom/>
      <diagonal/>
    </border>
    <border>
      <left style="dotted">
        <color theme="0" tint="-0.499984740745262"/>
      </left>
      <right style="dashed">
        <color theme="1" tint="0.499984740745262"/>
      </right>
      <top style="hair">
        <color theme="0" tint="-0.499984740745262"/>
      </top>
      <bottom/>
      <diagonal/>
    </border>
    <border>
      <left/>
      <right/>
      <top style="dashed">
        <color theme="1" tint="0.499984740745262"/>
      </top>
      <bottom/>
      <diagonal/>
    </border>
    <border>
      <left/>
      <right style="double">
        <color theme="1" tint="0.499984740745262"/>
      </right>
      <top style="dashed">
        <color theme="1" tint="0.499984740745262"/>
      </top>
      <bottom/>
      <diagonal/>
    </border>
    <border>
      <left style="dashed">
        <color theme="1" tint="0.499984740745262"/>
      </left>
      <right style="dashed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/>
      <right style="dashed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/>
      <right style="dashed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/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0" tint="-0.499984740745262"/>
      </left>
      <right style="dotted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uble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hair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hair">
        <color theme="1" tint="0.499984740745262"/>
      </left>
      <right style="hair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tted">
        <color theme="1" tint="0.499984740745262"/>
      </left>
      <right style="dotted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uble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0" tint="-0.499984740745262"/>
      </left>
      <right style="dott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double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uble">
        <color theme="0" tint="-0.499984740745262"/>
      </right>
      <top style="dashed">
        <color theme="1" tint="0.499984740745262"/>
      </top>
      <bottom/>
      <diagonal/>
    </border>
    <border>
      <left style="hair">
        <color theme="1" tint="0.499984740745262"/>
      </left>
      <right style="double">
        <color theme="1" tint="0.499984740745262"/>
      </right>
      <top style="dashed">
        <color theme="1" tint="0.499984740745262"/>
      </top>
      <bottom/>
      <diagonal/>
    </border>
    <border>
      <left style="double">
        <color theme="1" tint="0.499984740745262"/>
      </left>
      <right style="hair">
        <color theme="1" tint="0.499984740745262"/>
      </right>
      <top style="dashed">
        <color theme="1" tint="0.499984740745262"/>
      </top>
      <bottom/>
      <diagonal/>
    </border>
    <border>
      <left style="hair">
        <color theme="1" tint="0.499984740745262"/>
      </left>
      <right style="hair">
        <color theme="0" tint="-0.499984740745262"/>
      </right>
      <top style="dashed">
        <color theme="1" tint="0.499984740745262"/>
      </top>
      <bottom/>
      <diagonal/>
    </border>
    <border>
      <left style="dotted">
        <color theme="1" tint="0.499984740745262"/>
      </left>
      <right style="dott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hair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hair">
        <color theme="1" tint="0.499984740745262"/>
      </left>
      <right style="hair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otted">
        <color theme="1" tint="0.499984740745262"/>
      </left>
      <right style="dotted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 style="double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/>
      <right/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/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auto="1"/>
      </left>
      <right style="double">
        <color auto="1"/>
      </right>
      <top style="dashed">
        <color theme="1" tint="0.499984740745262"/>
      </top>
      <bottom style="double">
        <color auto="1"/>
      </bottom>
      <diagonal/>
    </border>
    <border>
      <left style="dashed">
        <color theme="0" tint="-0.499984740745262"/>
      </left>
      <right style="dotted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/>
      <right style="double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hair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hair">
        <color theme="1" tint="0.499984740745262"/>
      </left>
      <right style="hair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hair">
        <color theme="1" tint="0.499984740745262"/>
      </left>
      <right style="double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otted">
        <color theme="1" tint="0.499984740745262"/>
      </left>
      <right/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/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/>
      <right/>
      <top/>
      <bottom style="double">
        <color theme="1" tint="0.499984740745262"/>
      </bottom>
      <diagonal/>
    </border>
    <border>
      <left/>
      <right style="dashed">
        <color theme="0" tint="-0.499984740745262"/>
      </right>
      <top/>
      <bottom style="double">
        <color theme="1" tint="0.499984740745262"/>
      </bottom>
      <diagonal/>
    </border>
    <border>
      <left style="double">
        <color theme="1" tint="0.499984740745262"/>
      </left>
      <right/>
      <top/>
      <bottom style="double">
        <color theme="1" tint="0.499984740745262"/>
      </bottom>
      <diagonal/>
    </border>
    <border>
      <left/>
      <right style="double">
        <color theme="1" tint="0.499984740745262"/>
      </right>
      <top/>
      <bottom style="double">
        <color theme="1" tint="0.499984740745262"/>
      </bottom>
      <diagonal/>
    </border>
    <border>
      <left style="dashed">
        <color theme="1" tint="0.499984740745262"/>
      </left>
      <right/>
      <top/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/>
      <bottom style="dashed">
        <color theme="1" tint="0.499984740745262"/>
      </bottom>
      <diagonal/>
    </border>
    <border>
      <left style="hair">
        <color theme="1" tint="0.499984740745262"/>
      </left>
      <right/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/>
      <bottom/>
      <diagonal/>
    </border>
    <border>
      <left style="dashed">
        <color theme="1" tint="0.499984740745262"/>
      </left>
      <right style="dashed">
        <color theme="1" tint="0.499984740745262"/>
      </right>
      <top/>
      <bottom/>
      <diagonal/>
    </border>
    <border>
      <left/>
      <right style="double">
        <color theme="1" tint="0.499984740745262"/>
      </right>
      <top/>
      <bottom/>
      <diagonal/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/>
      <right style="dashed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hair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 style="hair">
        <color theme="1" tint="0.499984740745262"/>
      </left>
      <right style="double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/>
      <bottom style="double">
        <color theme="1" tint="0.499984740745262"/>
      </bottom>
      <diagonal/>
    </border>
    <border>
      <left style="hair">
        <color theme="1" tint="0.499984740745262"/>
      </left>
      <right/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auto="1"/>
      </left>
      <right style="double">
        <color auto="1"/>
      </right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indexed="64"/>
      </left>
      <right style="double">
        <color indexed="64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tted">
        <color theme="1" tint="0.499984740745262"/>
      </left>
      <right style="hair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uble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tted">
        <color theme="1" tint="0.499984740745262"/>
      </left>
      <right style="hair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0" tint="-0.499984740745262"/>
      </left>
      <right style="double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indexed="64"/>
      </left>
      <right style="double">
        <color indexed="64"/>
      </right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ouble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hair">
        <color theme="1" tint="0.499984740745262"/>
      </left>
      <right/>
      <top style="dashed">
        <color theme="1" tint="0.499984740745262"/>
      </top>
      <bottom style="double">
        <color theme="1" tint="0.499984740745262"/>
      </bottom>
      <diagonal/>
    </border>
    <border>
      <left style="dotted">
        <color theme="1" tint="0.499984740745262"/>
      </left>
      <right style="hair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/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indexed="64"/>
      </left>
      <right style="double">
        <color indexed="64"/>
      </right>
      <top style="double">
        <color theme="1" tint="0.499984740745262"/>
      </top>
      <bottom style="double">
        <color indexed="64"/>
      </bottom>
      <diagonal/>
    </border>
    <border>
      <left style="dashed">
        <color theme="1" tint="0.499984740745262"/>
      </left>
      <right style="double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otted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/>
      <bottom style="double">
        <color theme="1" tint="0.499984740745262"/>
      </bottom>
      <diagonal/>
    </border>
    <border>
      <left/>
      <right style="double">
        <color theme="0" tint="-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/>
      <bottom style="double">
        <color theme="1" tint="0.499984740745262"/>
      </bottom>
      <diagonal/>
    </border>
    <border>
      <left style="double">
        <color theme="0" tint="-0.499984740745262"/>
      </left>
      <right/>
      <top style="double">
        <color theme="1" tint="0.499984740745262"/>
      </top>
      <bottom style="double">
        <color theme="1" tint="0.499984740745262"/>
      </bottom>
      <diagonal/>
    </border>
    <border>
      <left/>
      <right style="double">
        <color theme="0" tint="-0.499984740745262"/>
      </right>
      <top/>
      <bottom style="double">
        <color theme="1" tint="0.499984740745262"/>
      </bottom>
      <diagonal/>
    </border>
    <border>
      <left style="dashed">
        <color theme="0" tint="-0.499984740745262"/>
      </left>
      <right/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theme="0" tint="-0.499984740745262"/>
      </left>
      <right/>
      <top style="double">
        <color theme="0" tint="-0.499984740745262"/>
      </top>
      <bottom style="double">
        <color theme="0" tint="-0.499984740745262"/>
      </bottom>
      <diagonal/>
    </border>
    <border>
      <left style="dashed">
        <color theme="0" tint="-0.499984740745262"/>
      </left>
      <right/>
      <top style="double">
        <color theme="0" tint="-0.499984740745262"/>
      </top>
      <bottom style="double">
        <color theme="0" tint="-0.499984740745262"/>
      </bottom>
      <diagonal/>
    </border>
    <border>
      <left style="dashed">
        <color theme="0" tint="-0.499984740745262"/>
      </left>
      <right style="double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/>
      <right/>
      <top style="double">
        <color theme="0" tint="-0.499984740745262"/>
      </top>
      <bottom style="double">
        <color theme="0" tint="-0.499984740745262"/>
      </bottom>
      <diagonal/>
    </border>
    <border>
      <left style="double">
        <color theme="0" tint="-0.499984740745262"/>
      </left>
      <right style="dashed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/>
      <right style="dashed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dashed">
        <color theme="0" tint="-0.499984740745262"/>
      </left>
      <right style="dashed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/>
      <right style="double">
        <color theme="1" tint="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/>
      <right style="double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thin">
        <color theme="0" tint="-0.499984740745262"/>
      </left>
      <right/>
      <top style="double">
        <color theme="0" tint="-0.499984740745262"/>
      </top>
      <bottom style="double">
        <color theme="0" tint="-0.499984740745262"/>
      </bottom>
      <diagonal/>
    </border>
    <border>
      <left style="thin">
        <color theme="0" tint="-0.499984740745262"/>
      </left>
      <right style="double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double">
        <color theme="0" tint="-0.499984740745262"/>
      </left>
      <right style="thin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/>
      <right style="thin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double">
        <color theme="1" tint="0.499984740745262"/>
      </top>
      <bottom style="dashed">
        <color auto="1"/>
      </bottom>
      <diagonal/>
    </border>
    <border>
      <left style="dashed">
        <color auto="1"/>
      </left>
      <right/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ashed">
        <color auto="1"/>
      </right>
      <top style="double">
        <color theme="1" tint="0.499984740745262"/>
      </top>
      <bottom style="dashed">
        <color auto="1"/>
      </bottom>
      <diagonal/>
    </border>
    <border>
      <left/>
      <right style="double">
        <color theme="1" tint="0.499984740745262"/>
      </right>
      <top style="double">
        <color theme="1" tint="0.499984740745262"/>
      </top>
      <bottom style="dashed">
        <color auto="1"/>
      </bottom>
      <diagonal/>
    </border>
    <border>
      <left/>
      <right style="dashed">
        <color auto="1"/>
      </right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ashed">
        <color theme="1" tint="0.499984740745262"/>
      </right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/>
      <top style="dashed">
        <color auto="1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/>
      <right style="double">
        <color theme="1" tint="0.499984740745262"/>
      </right>
      <top style="dashed">
        <color auto="1"/>
      </top>
      <bottom style="dashed">
        <color auto="1"/>
      </bottom>
      <diagonal/>
    </border>
    <border>
      <left/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double">
        <color theme="0" tint="-0.499984740745262"/>
      </right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 style="dashed">
        <color theme="1" tint="0.499984740745262"/>
      </right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/>
      <diagonal/>
    </border>
    <border>
      <left style="double">
        <color theme="1" tint="0.499984740745262"/>
      </left>
      <right style="double">
        <color theme="1" tint="0.499984740745262"/>
      </right>
      <top/>
      <bottom style="dashed">
        <color auto="1"/>
      </bottom>
      <diagonal/>
    </border>
    <border>
      <left style="dashed">
        <color auto="1"/>
      </left>
      <right style="dashed">
        <color auto="1"/>
      </right>
      <top style="thin">
        <color indexed="64"/>
      </top>
      <bottom style="dashed">
        <color auto="1"/>
      </bottom>
      <diagonal/>
    </border>
    <border>
      <left style="dashed">
        <color auto="1"/>
      </left>
      <right/>
      <top style="thin">
        <color indexed="64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/>
      <bottom style="dashed">
        <color auto="1"/>
      </bottom>
      <diagonal/>
    </border>
    <border>
      <left/>
      <right/>
      <top/>
      <bottom style="dashed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ashed">
        <color auto="1"/>
      </bottom>
      <diagonal/>
    </border>
    <border>
      <left style="double">
        <color theme="1" tint="0.499984740745262"/>
      </left>
      <right style="dashed">
        <color auto="1"/>
      </right>
      <top/>
      <bottom style="dashed">
        <color auto="1"/>
      </bottom>
      <diagonal/>
    </border>
    <border>
      <left style="dashed">
        <color auto="1"/>
      </left>
      <right/>
      <top/>
      <bottom style="dashed">
        <color auto="1"/>
      </bottom>
      <diagonal/>
    </border>
    <border>
      <left style="double">
        <color theme="1" tint="0.499984740745262"/>
      </left>
      <right/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otted">
        <color theme="1" tint="0.499984740745262"/>
      </right>
      <top style="double">
        <color theme="1" tint="0.499984740745262"/>
      </top>
      <bottom style="dashed">
        <color auto="1"/>
      </bottom>
      <diagonal/>
    </border>
    <border>
      <left/>
      <right style="dashed">
        <color auto="1"/>
      </right>
      <top/>
      <bottom style="dashed">
        <color auto="1"/>
      </bottom>
      <diagonal/>
    </border>
    <border>
      <left/>
      <right/>
      <top style="double">
        <color theme="1" tint="0.499984740745262"/>
      </top>
      <bottom style="dashed">
        <color auto="1"/>
      </bottom>
      <diagonal/>
    </border>
    <border>
      <left style="dashed">
        <color auto="1"/>
      </left>
      <right style="double">
        <color theme="1" tint="0.499984740745262"/>
      </right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ashed">
        <color theme="1" tint="0.499984740745262"/>
      </right>
      <top/>
      <bottom style="dashed">
        <color auto="1"/>
      </bottom>
      <diagonal/>
    </border>
    <border>
      <left/>
      <right style="double">
        <color theme="1" tint="0.499984740745262"/>
      </right>
      <top/>
      <bottom style="dashed">
        <color auto="1"/>
      </bottom>
      <diagonal/>
    </border>
    <border>
      <left style="double">
        <color auto="1"/>
      </left>
      <right style="double">
        <color auto="1"/>
      </right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/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 style="dotted">
        <color theme="1" tint="0.499984740745262"/>
      </right>
      <top style="dashed">
        <color auto="1"/>
      </top>
      <bottom style="dashed">
        <color auto="1"/>
      </bottom>
      <diagonal/>
    </border>
    <border>
      <left style="double">
        <color auto="1"/>
      </left>
      <right style="double">
        <color auto="1"/>
      </right>
      <top style="dashed">
        <color auto="1"/>
      </top>
      <bottom style="double">
        <color auto="1"/>
      </bottom>
      <diagonal/>
    </border>
    <border>
      <left style="dashed">
        <color theme="1"/>
      </left>
      <right/>
      <top style="double">
        <color theme="1" tint="0.499984740745262"/>
      </top>
      <bottom style="dashed">
        <color theme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ashed">
        <color theme="1"/>
      </bottom>
      <diagonal/>
    </border>
    <border>
      <left/>
      <right style="dashed">
        <color theme="1"/>
      </right>
      <top style="double">
        <color theme="1" tint="0.499984740745262"/>
      </top>
      <bottom style="dashed">
        <color theme="1"/>
      </bottom>
      <diagonal/>
    </border>
    <border>
      <left style="dashed">
        <color theme="1"/>
      </left>
      <right style="double">
        <color theme="1" tint="0.499984740745262"/>
      </right>
      <top style="double">
        <color theme="1" tint="0.499984740745262"/>
      </top>
      <bottom style="dashed">
        <color theme="1"/>
      </bottom>
      <diagonal/>
    </border>
    <border>
      <left style="double">
        <color auto="1"/>
      </left>
      <right style="dotted">
        <color theme="1" tint="0.499984740745262"/>
      </right>
      <top/>
      <bottom style="dashed">
        <color auto="1"/>
      </bottom>
      <diagonal/>
    </border>
    <border>
      <left style="dotted">
        <color theme="1" tint="0.499984740745262"/>
      </left>
      <right style="dashed">
        <color auto="1"/>
      </right>
      <top style="double">
        <color theme="1" tint="0.499984740745262"/>
      </top>
      <bottom style="dashed">
        <color auto="1"/>
      </bottom>
      <diagonal/>
    </border>
    <border>
      <left style="dashed">
        <color theme="1"/>
      </left>
      <right/>
      <top style="dashed">
        <color theme="1"/>
      </top>
      <bottom style="dashed">
        <color theme="1"/>
      </bottom>
      <diagonal/>
    </border>
    <border>
      <left style="double">
        <color auto="1"/>
      </left>
      <right style="double">
        <color auto="1"/>
      </right>
      <top style="dashed">
        <color theme="1"/>
      </top>
      <bottom style="dashed">
        <color theme="1"/>
      </bottom>
      <diagonal/>
    </border>
    <border>
      <left/>
      <right/>
      <top style="dashed">
        <color theme="1"/>
      </top>
      <bottom style="dashed">
        <color theme="1"/>
      </bottom>
      <diagonal/>
    </border>
    <border>
      <left style="dashed">
        <color theme="1"/>
      </left>
      <right style="double">
        <color theme="1" tint="0.499984740745262"/>
      </right>
      <top style="dashed">
        <color theme="1"/>
      </top>
      <bottom style="dashed">
        <color theme="1"/>
      </bottom>
      <diagonal/>
    </border>
    <border>
      <left style="dotted">
        <color theme="1" tint="0.499984740745262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double">
        <color theme="1" tint="0.499984740745262"/>
      </right>
      <top style="dashed">
        <color auto="1"/>
      </top>
      <bottom style="dashed">
        <color auto="1"/>
      </bottom>
      <diagonal/>
    </border>
    <border>
      <left style="hair">
        <color theme="1" tint="0.499984740745262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theme="1"/>
      </left>
      <right/>
      <top style="dashed">
        <color theme="1"/>
      </top>
      <bottom style="double">
        <color theme="1" tint="0.499984740745262"/>
      </bottom>
      <diagonal/>
    </border>
    <border>
      <left style="double">
        <color auto="1"/>
      </left>
      <right style="double">
        <color auto="1"/>
      </right>
      <top style="dashed">
        <color theme="1"/>
      </top>
      <bottom style="double">
        <color auto="1"/>
      </bottom>
      <diagonal/>
    </border>
    <border>
      <left/>
      <right/>
      <top style="dashed">
        <color theme="1"/>
      </top>
      <bottom style="double">
        <color theme="1" tint="0.499984740745262"/>
      </bottom>
      <diagonal/>
    </border>
    <border>
      <left style="dashed">
        <color theme="1"/>
      </left>
      <right style="double">
        <color theme="1" tint="0.499984740745262"/>
      </right>
      <top style="dashed">
        <color theme="1"/>
      </top>
      <bottom style="double">
        <color theme="1" tint="0.499984740745262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/>
      <right/>
      <top style="dashed">
        <color auto="1"/>
      </top>
      <bottom style="double">
        <color theme="1" tint="0.499984740745262"/>
      </bottom>
      <diagonal/>
    </border>
    <border>
      <left/>
      <right style="double">
        <color theme="1" tint="0.499984740745262"/>
      </right>
      <top style="dashed">
        <color auto="1"/>
      </top>
      <bottom style="double">
        <color theme="1" tint="0.499984740745262"/>
      </bottom>
      <diagonal/>
    </border>
    <border>
      <left style="dashed">
        <color auto="1"/>
      </left>
      <right style="double">
        <color theme="0" tint="-0.499984740745262"/>
      </right>
      <top style="dashed">
        <color auto="1"/>
      </top>
      <bottom style="double">
        <color theme="1" tint="0.499984740745262"/>
      </bottom>
      <diagonal/>
    </border>
    <border>
      <left/>
      <right style="dashed">
        <color auto="1"/>
      </right>
      <top style="dashed">
        <color auto="1"/>
      </top>
      <bottom style="double">
        <color theme="1" tint="0.499984740745262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auto="1"/>
      </right>
      <top style="dashed">
        <color auto="1"/>
      </top>
      <bottom style="double">
        <color theme="1" tint="0.499984740745262"/>
      </bottom>
      <diagonal/>
    </border>
    <border>
      <left style="dotted">
        <color theme="1" tint="0.499984740745262"/>
      </left>
      <right style="dashed">
        <color auto="1"/>
      </right>
      <top style="dashed">
        <color auto="1"/>
      </top>
      <bottom style="double">
        <color theme="1" tint="0.499984740745262"/>
      </bottom>
      <diagonal/>
    </border>
    <border>
      <left style="dashed">
        <color auto="1"/>
      </left>
      <right style="double">
        <color theme="1" tint="0.499984740745262"/>
      </right>
      <top style="dashed">
        <color auto="1"/>
      </top>
      <bottom style="double">
        <color theme="1" tint="0.499984740745262"/>
      </bottom>
      <diagonal/>
    </border>
    <border>
      <left/>
      <right style="double">
        <color theme="1" tint="0.499984740745262"/>
      </right>
      <top style="dashed">
        <color auto="1"/>
      </top>
      <bottom/>
      <diagonal/>
    </border>
    <border>
      <left style="dashed">
        <color auto="1"/>
      </left>
      <right/>
      <top style="dashed">
        <color auto="1"/>
      </top>
      <bottom/>
      <diagonal/>
    </border>
    <border>
      <left style="double">
        <color theme="1" tint="0.499984740745262"/>
      </left>
      <right style="dashed">
        <color theme="1" tint="0.499984740745262"/>
      </right>
      <top style="dashed">
        <color auto="1"/>
      </top>
      <bottom/>
      <diagonal/>
    </border>
    <border>
      <left style="double">
        <color theme="1" tint="0.499984740745262"/>
      </left>
      <right/>
      <top/>
      <bottom style="dashed">
        <color auto="1"/>
      </bottom>
      <diagonal/>
    </border>
    <border>
      <left style="double">
        <color auto="1"/>
      </left>
      <right style="dotted">
        <color theme="1" tint="0.499984740745262"/>
      </right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auto="1"/>
      </top>
      <bottom/>
      <diagonal/>
    </border>
    <border>
      <left style="dashed">
        <color auto="1"/>
      </left>
      <right/>
      <top style="dashed">
        <color auto="1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auto="1"/>
      </right>
      <top style="dashed">
        <color auto="1"/>
      </top>
      <bottom/>
      <diagonal/>
    </border>
    <border>
      <left style="double">
        <color theme="1" tint="0.499984740745262"/>
      </left>
      <right/>
      <top style="dashed">
        <color auto="1"/>
      </top>
      <bottom/>
      <diagonal/>
    </border>
    <border>
      <left style="double">
        <color auto="1"/>
      </left>
      <right style="dotted">
        <color theme="1" tint="0.499984740745262"/>
      </right>
      <top style="dashed">
        <color auto="1"/>
      </top>
      <bottom style="double">
        <color theme="1" tint="0.499984740745262"/>
      </bottom>
      <diagonal/>
    </border>
    <border>
      <left/>
      <right style="dashed">
        <color auto="1"/>
      </right>
      <top style="dashed">
        <color auto="1"/>
      </top>
      <bottom/>
      <diagonal/>
    </border>
    <border>
      <left style="dotted">
        <color theme="1" tint="0.499984740745262"/>
      </left>
      <right style="dotted">
        <color theme="1" tint="0.499984740745262"/>
      </right>
      <top/>
      <bottom style="dashed">
        <color auto="1"/>
      </bottom>
      <diagonal/>
    </border>
    <border>
      <left style="double">
        <color theme="1" tint="0.499984740745262"/>
      </left>
      <right style="double">
        <color theme="0" tint="-0.499984740745262"/>
      </right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auto="1"/>
      </top>
      <bottom style="double">
        <color theme="1" tint="0.499984740745262"/>
      </bottom>
      <diagonal/>
    </border>
    <border>
      <left style="double">
        <color theme="1" tint="0.499984740745262"/>
      </left>
      <right/>
      <top style="dashed">
        <color auto="1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ashed">
        <color auto="1"/>
      </top>
      <bottom style="double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 style="dotted">
        <color theme="1" tint="0.499984740745262"/>
      </bottom>
      <diagonal/>
    </border>
    <border>
      <left style="dotted">
        <color theme="1" tint="0.499984740745262"/>
      </left>
      <right style="dashed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otted">
        <color theme="1" tint="0.499984740745262"/>
      </top>
      <bottom style="dotted">
        <color theme="1" tint="0.499984740745262"/>
      </bottom>
      <diagonal/>
    </border>
    <border>
      <left style="dotted">
        <color theme="1" tint="0.499984740745262"/>
      </left>
      <right style="dash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double">
        <color theme="0" tint="-0.499984740745262"/>
      </right>
      <top style="dashed">
        <color theme="1" tint="0.499984740745262"/>
      </top>
      <bottom/>
      <diagonal/>
    </border>
    <border>
      <left style="dashed">
        <color theme="1" tint="0.499984740745262"/>
      </left>
      <right/>
      <top/>
      <bottom style="double">
        <color theme="1" tint="0.499984740745262"/>
      </bottom>
      <diagonal/>
    </border>
    <border>
      <left style="dashed">
        <color theme="1" tint="0.499984740745262"/>
      </left>
      <right style="double">
        <color theme="1" tint="0.499984740745262"/>
      </right>
      <top/>
      <bottom style="double">
        <color theme="1" tint="0.499984740745262"/>
      </bottom>
      <diagonal/>
    </border>
    <border>
      <left style="thin">
        <color rgb="FF988544"/>
      </left>
      <right style="thin">
        <color rgb="FF988544"/>
      </right>
      <top style="thin">
        <color rgb="FF988544"/>
      </top>
      <bottom/>
      <diagonal/>
    </border>
    <border>
      <left style="thin">
        <color rgb="FF988544"/>
      </left>
      <right style="thin">
        <color rgb="FF988544"/>
      </right>
      <top style="thin">
        <color rgb="FF988544"/>
      </top>
      <bottom style="thin">
        <color rgb="FF988544"/>
      </bottom>
      <diagonal/>
    </border>
    <border>
      <left style="thin">
        <color rgb="FF988544"/>
      </left>
      <right style="thin">
        <color rgb="FF988544"/>
      </right>
      <top/>
      <bottom/>
      <diagonal/>
    </border>
    <border>
      <left/>
      <right/>
      <top/>
      <bottom style="thin">
        <color rgb="FF98854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hair">
        <color rgb="FF808080"/>
      </left>
      <right style="hair">
        <color rgb="FF808080"/>
      </right>
      <top style="dashed">
        <color rgb="FF808080"/>
      </top>
      <bottom style="dashed">
        <color rgb="FF808080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dashed">
        <color rgb="FF808080"/>
      </top>
      <bottom style="dashed">
        <color rgb="FF808080"/>
      </bottom>
      <diagonal/>
    </border>
    <border>
      <left style="dashed">
        <color rgb="FF808080"/>
      </left>
      <right style="dashed">
        <color rgb="FF808080"/>
      </right>
      <top style="dashed">
        <color rgb="FF808080"/>
      </top>
      <bottom style="dotted">
        <color rgb="FF808080"/>
      </bottom>
      <diagonal/>
    </border>
    <border>
      <left style="dashed">
        <color rgb="FF808080"/>
      </left>
      <right style="dashed">
        <color rgb="FF808080"/>
      </right>
      <top/>
      <bottom style="dashed">
        <color rgb="FF808080"/>
      </bottom>
      <diagonal/>
    </border>
    <border>
      <left/>
      <right style="dashed">
        <color rgb="FF808080"/>
      </right>
      <top style="dashed">
        <color rgb="FF808080"/>
      </top>
      <bottom style="dashed">
        <color rgb="FF808080"/>
      </bottom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59390">
    <xf numFmtId="0" fontId="0" fillId="0" borderId="0"/>
    <xf numFmtId="0" fontId="37" fillId="0" borderId="0"/>
    <xf numFmtId="169" fontId="38" fillId="0" borderId="0"/>
    <xf numFmtId="0" fontId="12" fillId="0" borderId="0"/>
    <xf numFmtId="0" fontId="23" fillId="0" borderId="0">
      <alignment horizontal="left"/>
    </xf>
    <xf numFmtId="0" fontId="12" fillId="0" borderId="0"/>
    <xf numFmtId="0" fontId="39" fillId="0" borderId="0"/>
    <xf numFmtId="0" fontId="39" fillId="0" borderId="0"/>
    <xf numFmtId="0" fontId="23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9" fillId="0" borderId="0"/>
    <xf numFmtId="0" fontId="39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55" fillId="20" borderId="0" applyNumberFormat="0" applyBorder="0" applyAlignment="0" applyProtection="0"/>
    <xf numFmtId="0" fontId="55" fillId="21" borderId="0" applyNumberFormat="0" applyBorder="0" applyAlignment="0" applyProtection="0"/>
    <xf numFmtId="0" fontId="55" fillId="20" borderId="0" applyNumberFormat="0" applyBorder="0" applyAlignment="0" applyProtection="0"/>
    <xf numFmtId="0" fontId="55" fillId="21" borderId="0" applyNumberFormat="0" applyBorder="0" applyAlignment="0" applyProtection="0"/>
    <xf numFmtId="0" fontId="55" fillId="20" borderId="0" applyNumberFormat="0" applyBorder="0" applyAlignment="0" applyProtection="0"/>
    <xf numFmtId="0" fontId="55" fillId="21" borderId="0" applyNumberFormat="0" applyBorder="0" applyAlignment="0" applyProtection="0"/>
    <xf numFmtId="0" fontId="55" fillId="21" borderId="0" applyNumberFormat="0" applyBorder="0" applyAlignment="0" applyProtection="0"/>
    <xf numFmtId="0" fontId="55" fillId="22" borderId="0" applyNumberFormat="0" applyBorder="0" applyAlignment="0" applyProtection="0"/>
    <xf numFmtId="0" fontId="55" fillId="23" borderId="0" applyNumberFormat="0" applyBorder="0" applyAlignment="0" applyProtection="0"/>
    <xf numFmtId="0" fontId="55" fillId="22" borderId="0" applyNumberFormat="0" applyBorder="0" applyAlignment="0" applyProtection="0"/>
    <xf numFmtId="0" fontId="55" fillId="23" borderId="0" applyNumberFormat="0" applyBorder="0" applyAlignment="0" applyProtection="0"/>
    <xf numFmtId="0" fontId="55" fillId="22" borderId="0" applyNumberFormat="0" applyBorder="0" applyAlignment="0" applyProtection="0"/>
    <xf numFmtId="0" fontId="55" fillId="23" borderId="0" applyNumberFormat="0" applyBorder="0" applyAlignment="0" applyProtection="0"/>
    <xf numFmtId="0" fontId="55" fillId="23" borderId="0" applyNumberFormat="0" applyBorder="0" applyAlignment="0" applyProtection="0"/>
    <xf numFmtId="0" fontId="55" fillId="24" borderId="0" applyNumberFormat="0" applyBorder="0" applyAlignment="0" applyProtection="0"/>
    <xf numFmtId="0" fontId="55" fillId="25" borderId="0" applyNumberFormat="0" applyBorder="0" applyAlignment="0" applyProtection="0"/>
    <xf numFmtId="0" fontId="55" fillId="24" borderId="0" applyNumberFormat="0" applyBorder="0" applyAlignment="0" applyProtection="0"/>
    <xf numFmtId="0" fontId="55" fillId="25" borderId="0" applyNumberFormat="0" applyBorder="0" applyAlignment="0" applyProtection="0"/>
    <xf numFmtId="0" fontId="55" fillId="24" borderId="0" applyNumberFormat="0" applyBorder="0" applyAlignment="0" applyProtection="0"/>
    <xf numFmtId="0" fontId="55" fillId="25" borderId="0" applyNumberFormat="0" applyBorder="0" applyAlignment="0" applyProtection="0"/>
    <xf numFmtId="0" fontId="55" fillId="25" borderId="0" applyNumberFormat="0" applyBorder="0" applyAlignment="0" applyProtection="0"/>
    <xf numFmtId="0" fontId="55" fillId="20" borderId="0" applyNumberFormat="0" applyBorder="0" applyAlignment="0" applyProtection="0"/>
    <xf numFmtId="0" fontId="55" fillId="26" borderId="0" applyNumberFormat="0" applyBorder="0" applyAlignment="0" applyProtection="0"/>
    <xf numFmtId="0" fontId="55" fillId="20" borderId="0" applyNumberFormat="0" applyBorder="0" applyAlignment="0" applyProtection="0"/>
    <xf numFmtId="0" fontId="55" fillId="26" borderId="0" applyNumberFormat="0" applyBorder="0" applyAlignment="0" applyProtection="0"/>
    <xf numFmtId="0" fontId="55" fillId="20" borderId="0" applyNumberFormat="0" applyBorder="0" applyAlignment="0" applyProtection="0"/>
    <xf numFmtId="0" fontId="55" fillId="26" borderId="0" applyNumberFormat="0" applyBorder="0" applyAlignment="0" applyProtection="0"/>
    <xf numFmtId="0" fontId="55" fillId="26" borderId="0" applyNumberFormat="0" applyBorder="0" applyAlignment="0" applyProtection="0"/>
    <xf numFmtId="0" fontId="55" fillId="27" borderId="0" applyNumberFormat="0" applyBorder="0" applyAlignment="0" applyProtection="0"/>
    <xf numFmtId="0" fontId="55" fillId="27" borderId="0" applyNumberFormat="0" applyBorder="0" applyAlignment="0" applyProtection="0"/>
    <xf numFmtId="0" fontId="55" fillId="27" borderId="0" applyNumberFormat="0" applyBorder="0" applyAlignment="0" applyProtection="0"/>
    <xf numFmtId="0" fontId="55" fillId="27" borderId="0" applyNumberFormat="0" applyBorder="0" applyAlignment="0" applyProtection="0"/>
    <xf numFmtId="0" fontId="55" fillId="27" borderId="0" applyNumberFormat="0" applyBorder="0" applyAlignment="0" applyProtection="0"/>
    <xf numFmtId="0" fontId="55" fillId="27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8" borderId="0" applyNumberFormat="0" applyBorder="0" applyAlignment="0" applyProtection="0"/>
    <xf numFmtId="0" fontId="55" fillId="29" borderId="0" applyNumberFormat="0" applyBorder="0" applyAlignment="0" applyProtection="0"/>
    <xf numFmtId="0" fontId="55" fillId="28" borderId="0" applyNumberFormat="0" applyBorder="0" applyAlignment="0" applyProtection="0"/>
    <xf numFmtId="0" fontId="55" fillId="29" borderId="0" applyNumberFormat="0" applyBorder="0" applyAlignment="0" applyProtection="0"/>
    <xf numFmtId="0" fontId="55" fillId="28" borderId="0" applyNumberFormat="0" applyBorder="0" applyAlignment="0" applyProtection="0"/>
    <xf numFmtId="0" fontId="55" fillId="29" borderId="0" applyNumberFormat="0" applyBorder="0" applyAlignment="0" applyProtection="0"/>
    <xf numFmtId="0" fontId="55" fillId="29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1" borderId="0" applyNumberFormat="0" applyBorder="0" applyAlignment="0" applyProtection="0"/>
    <xf numFmtId="0" fontId="55" fillId="32" borderId="0" applyNumberFormat="0" applyBorder="0" applyAlignment="0" applyProtection="0"/>
    <xf numFmtId="0" fontId="55" fillId="31" borderId="0" applyNumberFormat="0" applyBorder="0" applyAlignment="0" applyProtection="0"/>
    <xf numFmtId="0" fontId="55" fillId="32" borderId="0" applyNumberFormat="0" applyBorder="0" applyAlignment="0" applyProtection="0"/>
    <xf numFmtId="0" fontId="55" fillId="31" borderId="0" applyNumberFormat="0" applyBorder="0" applyAlignment="0" applyProtection="0"/>
    <xf numFmtId="0" fontId="55" fillId="32" borderId="0" applyNumberFormat="0" applyBorder="0" applyAlignment="0" applyProtection="0"/>
    <xf numFmtId="0" fontId="55" fillId="32" borderId="0" applyNumberFormat="0" applyBorder="0" applyAlignment="0" applyProtection="0"/>
    <xf numFmtId="0" fontId="55" fillId="28" borderId="0" applyNumberFormat="0" applyBorder="0" applyAlignment="0" applyProtection="0"/>
    <xf numFmtId="0" fontId="55" fillId="26" borderId="0" applyNumberFormat="0" applyBorder="0" applyAlignment="0" applyProtection="0"/>
    <xf numFmtId="0" fontId="55" fillId="28" borderId="0" applyNumberFormat="0" applyBorder="0" applyAlignment="0" applyProtection="0"/>
    <xf numFmtId="0" fontId="55" fillId="26" borderId="0" applyNumberFormat="0" applyBorder="0" applyAlignment="0" applyProtection="0"/>
    <xf numFmtId="0" fontId="55" fillId="28" borderId="0" applyNumberFormat="0" applyBorder="0" applyAlignment="0" applyProtection="0"/>
    <xf numFmtId="0" fontId="55" fillId="26" borderId="0" applyNumberFormat="0" applyBorder="0" applyAlignment="0" applyProtection="0"/>
    <xf numFmtId="0" fontId="55" fillId="26" borderId="0" applyNumberFormat="0" applyBorder="0" applyAlignment="0" applyProtection="0"/>
    <xf numFmtId="0" fontId="55" fillId="29" borderId="0" applyNumberFormat="0" applyBorder="0" applyAlignment="0" applyProtection="0"/>
    <xf numFmtId="0" fontId="55" fillId="29" borderId="0" applyNumberFormat="0" applyBorder="0" applyAlignment="0" applyProtection="0"/>
    <xf numFmtId="0" fontId="55" fillId="29" borderId="0" applyNumberFormat="0" applyBorder="0" applyAlignment="0" applyProtection="0"/>
    <xf numFmtId="0" fontId="55" fillId="29" borderId="0" applyNumberFormat="0" applyBorder="0" applyAlignment="0" applyProtection="0"/>
    <xf numFmtId="0" fontId="55" fillId="29" borderId="0" applyNumberFormat="0" applyBorder="0" applyAlignment="0" applyProtection="0"/>
    <xf numFmtId="0" fontId="55" fillId="29" borderId="0" applyNumberFormat="0" applyBorder="0" applyAlignment="0" applyProtection="0"/>
    <xf numFmtId="0" fontId="55" fillId="22" borderId="0" applyNumberFormat="0" applyBorder="0" applyAlignment="0" applyProtection="0"/>
    <xf numFmtId="0" fontId="55" fillId="33" borderId="0" applyNumberFormat="0" applyBorder="0" applyAlignment="0" applyProtection="0"/>
    <xf numFmtId="0" fontId="55" fillId="22" borderId="0" applyNumberFormat="0" applyBorder="0" applyAlignment="0" applyProtection="0"/>
    <xf numFmtId="0" fontId="55" fillId="33" borderId="0" applyNumberFormat="0" applyBorder="0" applyAlignment="0" applyProtection="0"/>
    <xf numFmtId="0" fontId="55" fillId="22" borderId="0" applyNumberFormat="0" applyBorder="0" applyAlignment="0" applyProtection="0"/>
    <xf numFmtId="0" fontId="55" fillId="33" borderId="0" applyNumberFormat="0" applyBorder="0" applyAlignment="0" applyProtection="0"/>
    <xf numFmtId="0" fontId="55" fillId="33" borderId="0" applyNumberFormat="0" applyBorder="0" applyAlignment="0" applyProtection="0"/>
    <xf numFmtId="0" fontId="56" fillId="34" borderId="0" applyNumberFormat="0" applyBorder="0" applyAlignment="0" applyProtection="0"/>
    <xf numFmtId="0" fontId="56" fillId="35" borderId="0" applyNumberFormat="0" applyBorder="0" applyAlignment="0" applyProtection="0"/>
    <xf numFmtId="0" fontId="56" fillId="35" borderId="0" applyNumberFormat="0" applyBorder="0" applyAlignment="0" applyProtection="0"/>
    <xf numFmtId="0" fontId="56" fillId="30" borderId="0" applyNumberFormat="0" applyBorder="0" applyAlignment="0" applyProtection="0"/>
    <xf numFmtId="0" fontId="56" fillId="30" borderId="0" applyNumberFormat="0" applyBorder="0" applyAlignment="0" applyProtection="0"/>
    <xf numFmtId="0" fontId="56" fillId="30" borderId="0" applyNumberFormat="0" applyBorder="0" applyAlignment="0" applyProtection="0"/>
    <xf numFmtId="0" fontId="56" fillId="31" borderId="0" applyNumberFormat="0" applyBorder="0" applyAlignment="0" applyProtection="0"/>
    <xf numFmtId="0" fontId="56" fillId="32" borderId="0" applyNumberFormat="0" applyBorder="0" applyAlignment="0" applyProtection="0"/>
    <xf numFmtId="0" fontId="56" fillId="32" borderId="0" applyNumberFormat="0" applyBorder="0" applyAlignment="0" applyProtection="0"/>
    <xf numFmtId="0" fontId="56" fillId="28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22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169" fontId="57" fillId="0" borderId="0"/>
    <xf numFmtId="0" fontId="27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3" fillId="0" borderId="0"/>
    <xf numFmtId="0" fontId="23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3" fillId="0" borderId="0"/>
    <xf numFmtId="0" fontId="23" fillId="0" borderId="0"/>
    <xf numFmtId="0" fontId="23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3" fillId="0" borderId="0"/>
    <xf numFmtId="0" fontId="23" fillId="0" borderId="0"/>
    <xf numFmtId="0" fontId="23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12" fillId="0" borderId="0"/>
    <xf numFmtId="0" fontId="2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3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3" fillId="0" borderId="0">
      <alignment horizontal="left"/>
    </xf>
    <xf numFmtId="171" fontId="23" fillId="0" borderId="0">
      <alignment horizontal="left"/>
    </xf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5" fillId="0" borderId="0"/>
    <xf numFmtId="0" fontId="2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8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9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25" fillId="0" borderId="0"/>
    <xf numFmtId="0" fontId="2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5" fillId="0" borderId="0"/>
    <xf numFmtId="0" fontId="2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5" fillId="0" borderId="0"/>
    <xf numFmtId="0" fontId="2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3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5" fillId="0" borderId="0"/>
    <xf numFmtId="0" fontId="39" fillId="0" borderId="0"/>
    <xf numFmtId="0" fontId="59" fillId="0" borderId="0"/>
    <xf numFmtId="0" fontId="59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9" fillId="0" borderId="0"/>
    <xf numFmtId="0" fontId="59" fillId="0" borderId="0"/>
    <xf numFmtId="0" fontId="39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2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37" fillId="0" borderId="0"/>
    <xf numFmtId="0" fontId="55" fillId="21" borderId="0" applyNumberFormat="0" applyBorder="0" applyAlignment="0" applyProtection="0"/>
    <xf numFmtId="0" fontId="55" fillId="23" borderId="0" applyNumberFormat="0" applyBorder="0" applyAlignment="0" applyProtection="0"/>
    <xf numFmtId="0" fontId="55" fillId="25" borderId="0" applyNumberFormat="0" applyBorder="0" applyAlignment="0" applyProtection="0"/>
    <xf numFmtId="0" fontId="55" fillId="26" borderId="0" applyNumberFormat="0" applyBorder="0" applyAlignment="0" applyProtection="0"/>
    <xf numFmtId="0" fontId="55" fillId="27" borderId="0" applyNumberFormat="0" applyBorder="0" applyAlignment="0" applyProtection="0"/>
    <xf numFmtId="0" fontId="55" fillId="22" borderId="0" applyNumberFormat="0" applyBorder="0" applyAlignment="0" applyProtection="0"/>
    <xf numFmtId="0" fontId="55" fillId="29" borderId="0" applyNumberFormat="0" applyBorder="0" applyAlignment="0" applyProtection="0"/>
    <xf numFmtId="0" fontId="55" fillId="30" borderId="0" applyNumberFormat="0" applyBorder="0" applyAlignment="0" applyProtection="0"/>
    <xf numFmtId="0" fontId="55" fillId="32" borderId="0" applyNumberFormat="0" applyBorder="0" applyAlignment="0" applyProtection="0"/>
    <xf numFmtId="0" fontId="55" fillId="26" borderId="0" applyNumberFormat="0" applyBorder="0" applyAlignment="0" applyProtection="0"/>
    <xf numFmtId="0" fontId="55" fillId="29" borderId="0" applyNumberFormat="0" applyBorder="0" applyAlignment="0" applyProtection="0"/>
    <xf numFmtId="0" fontId="55" fillId="33" borderId="0" applyNumberFormat="0" applyBorder="0" applyAlignment="0" applyProtection="0"/>
    <xf numFmtId="0" fontId="56" fillId="35" borderId="0" applyNumberFormat="0" applyBorder="0" applyAlignment="0" applyProtection="0"/>
    <xf numFmtId="0" fontId="56" fillId="30" borderId="0" applyNumberFormat="0" applyBorder="0" applyAlignment="0" applyProtection="0"/>
    <xf numFmtId="0" fontId="56" fillId="32" borderId="0" applyNumberFormat="0" applyBorder="0" applyAlignment="0" applyProtection="0"/>
    <xf numFmtId="0" fontId="56" fillId="36" borderId="0" applyNumberFormat="0" applyBorder="0" applyAlignment="0" applyProtection="0"/>
    <xf numFmtId="0" fontId="56" fillId="34" borderId="0" applyNumberFormat="0" applyBorder="0" applyAlignment="0" applyProtection="0"/>
    <xf numFmtId="0" fontId="56" fillId="37" borderId="0" applyNumberFormat="0" applyBorder="0" applyAlignment="0" applyProtection="0"/>
    <xf numFmtId="169" fontId="57" fillId="0" borderId="0"/>
    <xf numFmtId="0" fontId="58" fillId="0" borderId="0"/>
    <xf numFmtId="0" fontId="23" fillId="0" borderId="0"/>
    <xf numFmtId="0" fontId="23" fillId="0" borderId="0">
      <alignment horizontal="left"/>
    </xf>
    <xf numFmtId="0" fontId="39" fillId="0" borderId="0"/>
    <xf numFmtId="0" fontId="23" fillId="0" borderId="0"/>
    <xf numFmtId="0" fontId="59" fillId="0" borderId="0"/>
    <xf numFmtId="0" fontId="39" fillId="0" borderId="0"/>
    <xf numFmtId="0" fontId="59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73" fillId="49" borderId="0" applyNumberFormat="0" applyBorder="0" applyAlignment="0" applyProtection="0"/>
    <xf numFmtId="0" fontId="78" fillId="55" borderId="87" applyNumberFormat="0" applyAlignment="0" applyProtection="0"/>
    <xf numFmtId="0" fontId="55" fillId="20" borderId="0" applyNumberFormat="0" applyBorder="0" applyAlignment="0" applyProtection="0"/>
    <xf numFmtId="0" fontId="55" fillId="22" borderId="0" applyNumberFormat="0" applyBorder="0" applyAlignment="0" applyProtection="0"/>
    <xf numFmtId="0" fontId="55" fillId="24" borderId="0" applyNumberFormat="0" applyBorder="0" applyAlignment="0" applyProtection="0"/>
    <xf numFmtId="0" fontId="55" fillId="20" borderId="0" applyNumberFormat="0" applyBorder="0" applyAlignment="0" applyProtection="0"/>
    <xf numFmtId="0" fontId="55" fillId="27" borderId="0" applyNumberFormat="0" applyBorder="0" applyAlignment="0" applyProtection="0"/>
    <xf numFmtId="0" fontId="55" fillId="22" borderId="0" applyNumberFormat="0" applyBorder="0" applyAlignment="0" applyProtection="0"/>
    <xf numFmtId="0" fontId="55" fillId="28" borderId="0" applyNumberFormat="0" applyBorder="0" applyAlignment="0" applyProtection="0"/>
    <xf numFmtId="0" fontId="55" fillId="30" borderId="0" applyNumberFormat="0" applyBorder="0" applyAlignment="0" applyProtection="0"/>
    <xf numFmtId="0" fontId="55" fillId="31" borderId="0" applyNumberFormat="0" applyBorder="0" applyAlignment="0" applyProtection="0"/>
    <xf numFmtId="0" fontId="55" fillId="28" borderId="0" applyNumberFormat="0" applyBorder="0" applyAlignment="0" applyProtection="0"/>
    <xf numFmtId="0" fontId="55" fillId="29" borderId="0" applyNumberFormat="0" applyBorder="0" applyAlignment="0" applyProtection="0"/>
    <xf numFmtId="0" fontId="55" fillId="22" borderId="0" applyNumberFormat="0" applyBorder="0" applyAlignment="0" applyProtection="0"/>
    <xf numFmtId="0" fontId="56" fillId="34" borderId="0" applyNumberFormat="0" applyBorder="0" applyAlignment="0" applyProtection="0"/>
    <xf numFmtId="0" fontId="56" fillId="30" borderId="0" applyNumberFormat="0" applyBorder="0" applyAlignment="0" applyProtection="0"/>
    <xf numFmtId="0" fontId="56" fillId="31" borderId="0" applyNumberFormat="0" applyBorder="0" applyAlignment="0" applyProtection="0"/>
    <xf numFmtId="0" fontId="56" fillId="28" borderId="0" applyNumberFormat="0" applyBorder="0" applyAlignment="0" applyProtection="0"/>
    <xf numFmtId="0" fontId="56" fillId="34" borderId="0" applyNumberFormat="0" applyBorder="0" applyAlignment="0" applyProtection="0"/>
    <xf numFmtId="0" fontId="56" fillId="22" borderId="0" applyNumberFormat="0" applyBorder="0" applyAlignment="0" applyProtection="0"/>
    <xf numFmtId="0" fontId="58" fillId="0" borderId="0"/>
    <xf numFmtId="0" fontId="58" fillId="0" borderId="0"/>
    <xf numFmtId="0" fontId="58" fillId="0" borderId="0"/>
    <xf numFmtId="0" fontId="58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7" fillId="0" borderId="0"/>
    <xf numFmtId="0" fontId="23" fillId="0" borderId="0"/>
    <xf numFmtId="0" fontId="59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9" fillId="0" borderId="0"/>
    <xf numFmtId="0" fontId="39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5" fillId="0" borderId="0"/>
    <xf numFmtId="0" fontId="58" fillId="0" borderId="0"/>
    <xf numFmtId="0" fontId="58" fillId="0" borderId="0"/>
    <xf numFmtId="0" fontId="58" fillId="0" borderId="0"/>
    <xf numFmtId="0" fontId="59" fillId="0" borderId="0"/>
    <xf numFmtId="0" fontId="59" fillId="0" borderId="0"/>
    <xf numFmtId="0" fontId="5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20" borderId="0" applyNumberFormat="0" applyBorder="0" applyAlignment="0" applyProtection="0"/>
    <xf numFmtId="0" fontId="55" fillId="20" borderId="0" applyNumberFormat="0" applyBorder="0" applyAlignment="0" applyProtection="0"/>
    <xf numFmtId="0" fontId="55" fillId="20" borderId="0" applyNumberFormat="0" applyBorder="0" applyAlignment="0" applyProtection="0"/>
    <xf numFmtId="0" fontId="55" fillId="20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4" borderId="0" applyNumberFormat="0" applyBorder="0" applyAlignment="0" applyProtection="0"/>
    <xf numFmtId="0" fontId="55" fillId="24" borderId="0" applyNumberFormat="0" applyBorder="0" applyAlignment="0" applyProtection="0"/>
    <xf numFmtId="0" fontId="55" fillId="24" borderId="0" applyNumberFormat="0" applyBorder="0" applyAlignment="0" applyProtection="0"/>
    <xf numFmtId="0" fontId="55" fillId="24" borderId="0" applyNumberFormat="0" applyBorder="0" applyAlignment="0" applyProtection="0"/>
    <xf numFmtId="0" fontId="55" fillId="20" borderId="0" applyNumberFormat="0" applyBorder="0" applyAlignment="0" applyProtection="0"/>
    <xf numFmtId="0" fontId="55" fillId="20" borderId="0" applyNumberFormat="0" applyBorder="0" applyAlignment="0" applyProtection="0"/>
    <xf numFmtId="0" fontId="55" fillId="20" borderId="0" applyNumberFormat="0" applyBorder="0" applyAlignment="0" applyProtection="0"/>
    <xf numFmtId="0" fontId="55" fillId="20" borderId="0" applyNumberFormat="0" applyBorder="0" applyAlignment="0" applyProtection="0"/>
    <xf numFmtId="0" fontId="55" fillId="27" borderId="0" applyNumberFormat="0" applyBorder="0" applyAlignment="0" applyProtection="0"/>
    <xf numFmtId="0" fontId="55" fillId="27" borderId="0" applyNumberFormat="0" applyBorder="0" applyAlignment="0" applyProtection="0"/>
    <xf numFmtId="0" fontId="55" fillId="27" borderId="0" applyNumberFormat="0" applyBorder="0" applyAlignment="0" applyProtection="0"/>
    <xf numFmtId="0" fontId="55" fillId="27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8" borderId="0" applyNumberFormat="0" applyBorder="0" applyAlignment="0" applyProtection="0"/>
    <xf numFmtId="0" fontId="55" fillId="28" borderId="0" applyNumberFormat="0" applyBorder="0" applyAlignment="0" applyProtection="0"/>
    <xf numFmtId="0" fontId="55" fillId="28" borderId="0" applyNumberFormat="0" applyBorder="0" applyAlignment="0" applyProtection="0"/>
    <xf numFmtId="0" fontId="55" fillId="28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1" borderId="0" applyNumberFormat="0" applyBorder="0" applyAlignment="0" applyProtection="0"/>
    <xf numFmtId="0" fontId="55" fillId="31" borderId="0" applyNumberFormat="0" applyBorder="0" applyAlignment="0" applyProtection="0"/>
    <xf numFmtId="0" fontId="55" fillId="31" borderId="0" applyNumberFormat="0" applyBorder="0" applyAlignment="0" applyProtection="0"/>
    <xf numFmtId="0" fontId="55" fillId="31" borderId="0" applyNumberFormat="0" applyBorder="0" applyAlignment="0" applyProtection="0"/>
    <xf numFmtId="0" fontId="55" fillId="28" borderId="0" applyNumberFormat="0" applyBorder="0" applyAlignment="0" applyProtection="0"/>
    <xf numFmtId="0" fontId="55" fillId="28" borderId="0" applyNumberFormat="0" applyBorder="0" applyAlignment="0" applyProtection="0"/>
    <xf numFmtId="0" fontId="55" fillId="28" borderId="0" applyNumberFormat="0" applyBorder="0" applyAlignment="0" applyProtection="0"/>
    <xf numFmtId="0" fontId="55" fillId="28" borderId="0" applyNumberFormat="0" applyBorder="0" applyAlignment="0" applyProtection="0"/>
    <xf numFmtId="0" fontId="55" fillId="29" borderId="0" applyNumberFormat="0" applyBorder="0" applyAlignment="0" applyProtection="0"/>
    <xf numFmtId="0" fontId="55" fillId="29" borderId="0" applyNumberFormat="0" applyBorder="0" applyAlignment="0" applyProtection="0"/>
    <xf numFmtId="0" fontId="55" fillId="29" borderId="0" applyNumberFormat="0" applyBorder="0" applyAlignment="0" applyProtection="0"/>
    <xf numFmtId="0" fontId="55" fillId="29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0" borderId="0" applyNumberFormat="0" applyBorder="0" applyAlignment="0" applyProtection="0"/>
    <xf numFmtId="0" fontId="56" fillId="30" borderId="0" applyNumberFormat="0" applyBorder="0" applyAlignment="0" applyProtection="0"/>
    <xf numFmtId="0" fontId="56" fillId="30" borderId="0" applyNumberFormat="0" applyBorder="0" applyAlignment="0" applyProtection="0"/>
    <xf numFmtId="0" fontId="56" fillId="30" borderId="0" applyNumberFormat="0" applyBorder="0" applyAlignment="0" applyProtection="0"/>
    <xf numFmtId="0" fontId="56" fillId="31" borderId="0" applyNumberFormat="0" applyBorder="0" applyAlignment="0" applyProtection="0"/>
    <xf numFmtId="0" fontId="56" fillId="31" borderId="0" applyNumberFormat="0" applyBorder="0" applyAlignment="0" applyProtection="0"/>
    <xf numFmtId="0" fontId="56" fillId="31" borderId="0" applyNumberFormat="0" applyBorder="0" applyAlignment="0" applyProtection="0"/>
    <xf numFmtId="0" fontId="56" fillId="31" borderId="0" applyNumberFormat="0" applyBorder="0" applyAlignment="0" applyProtection="0"/>
    <xf numFmtId="0" fontId="56" fillId="28" borderId="0" applyNumberFormat="0" applyBorder="0" applyAlignment="0" applyProtection="0"/>
    <xf numFmtId="0" fontId="56" fillId="28" borderId="0" applyNumberFormat="0" applyBorder="0" applyAlignment="0" applyProtection="0"/>
    <xf numFmtId="0" fontId="56" fillId="28" borderId="0" applyNumberFormat="0" applyBorder="0" applyAlignment="0" applyProtection="0"/>
    <xf numFmtId="0" fontId="56" fillId="28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22" borderId="0" applyNumberFormat="0" applyBorder="0" applyAlignment="0" applyProtection="0"/>
    <xf numFmtId="0" fontId="56" fillId="22" borderId="0" applyNumberFormat="0" applyBorder="0" applyAlignment="0" applyProtection="0"/>
    <xf numFmtId="0" fontId="56" fillId="22" borderId="0" applyNumberFormat="0" applyBorder="0" applyAlignment="0" applyProtection="0"/>
    <xf numFmtId="0" fontId="56" fillId="22" borderId="0" applyNumberFormat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43" fontId="35" fillId="0" borderId="0" applyFont="0" applyFill="0" applyBorder="0" applyAlignment="0" applyProtection="0"/>
    <xf numFmtId="0" fontId="39" fillId="0" borderId="0"/>
    <xf numFmtId="0" fontId="39" fillId="0" borderId="0"/>
  </cellStyleXfs>
  <cellXfs count="2745">
    <xf numFmtId="0" fontId="0" fillId="0" borderId="0" xfId="0"/>
    <xf numFmtId="0" fontId="0" fillId="0" borderId="0" xfId="0" applyBorder="1"/>
    <xf numFmtId="0" fontId="0" fillId="0" borderId="0" xfId="0" applyBorder="1" applyAlignment="1"/>
    <xf numFmtId="49" fontId="2" fillId="4" borderId="5" xfId="0" applyNumberFormat="1" applyFont="1" applyFill="1" applyBorder="1" applyAlignment="1">
      <alignment vertical="center"/>
    </xf>
    <xf numFmtId="0" fontId="6" fillId="0" borderId="0" xfId="0" applyFont="1"/>
    <xf numFmtId="0" fontId="7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 applyBorder="1"/>
    <xf numFmtId="0" fontId="14" fillId="0" borderId="0" xfId="0" applyFont="1" applyBorder="1"/>
    <xf numFmtId="0" fontId="19" fillId="0" borderId="0" xfId="0" applyFont="1" applyBorder="1" applyAlignment="1">
      <alignment horizontal="center"/>
    </xf>
    <xf numFmtId="0" fontId="0" fillId="0" borderId="14" xfId="0" applyBorder="1"/>
    <xf numFmtId="0" fontId="13" fillId="0" borderId="0" xfId="0" applyFont="1" applyBorder="1" applyAlignment="1">
      <alignment horizontal="center" wrapText="1"/>
    </xf>
    <xf numFmtId="0" fontId="13" fillId="0" borderId="0" xfId="0" applyFont="1" applyBorder="1" applyAlignment="1">
      <alignment horizontal="left" wrapText="1"/>
    </xf>
    <xf numFmtId="0" fontId="0" fillId="0" borderId="0" xfId="0" applyFill="1" applyBorder="1"/>
    <xf numFmtId="167" fontId="3" fillId="0" borderId="0" xfId="0" applyNumberFormat="1" applyFont="1" applyBorder="1" applyAlignment="1">
      <alignment horizontal="center"/>
    </xf>
    <xf numFmtId="0" fontId="6" fillId="0" borderId="2" xfId="0" applyFont="1" applyBorder="1"/>
    <xf numFmtId="0" fontId="8" fillId="0" borderId="2" xfId="0" applyFont="1" applyBorder="1" applyAlignment="1"/>
    <xf numFmtId="0" fontId="11" fillId="0" borderId="18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165" fontId="0" fillId="0" borderId="0" xfId="0" applyNumberFormat="1"/>
    <xf numFmtId="0" fontId="0" fillId="0" borderId="0" xfId="0" applyBorder="1" applyAlignment="1">
      <alignment horizontal="right"/>
    </xf>
    <xf numFmtId="0" fontId="22" fillId="0" borderId="0" xfId="0" applyFont="1" applyBorder="1" applyAlignment="1"/>
    <xf numFmtId="0" fontId="2" fillId="0" borderId="0" xfId="0" applyFont="1" applyBorder="1" applyAlignment="1">
      <alignment horizontal="center" wrapText="1"/>
    </xf>
    <xf numFmtId="0" fontId="1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167" fontId="1" fillId="0" borderId="0" xfId="0" applyNumberFormat="1" applyFont="1" applyBorder="1" applyAlignment="1">
      <alignment horizontal="center"/>
    </xf>
    <xf numFmtId="1" fontId="1" fillId="0" borderId="0" xfId="0" applyNumberFormat="1" applyFont="1" applyBorder="1" applyAlignment="1">
      <alignment horizontal="center"/>
    </xf>
    <xf numFmtId="1" fontId="3" fillId="0" borderId="0" xfId="0" applyNumberFormat="1" applyFont="1" applyBorder="1" applyAlignment="1">
      <alignment horizontal="center"/>
    </xf>
    <xf numFmtId="0" fontId="30" fillId="0" borderId="0" xfId="0" applyFont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23" fillId="0" borderId="0" xfId="0" applyFont="1" applyBorder="1" applyAlignment="1">
      <alignment horizontal="center" vertical="center" wrapText="1"/>
    </xf>
    <xf numFmtId="1" fontId="1" fillId="0" borderId="5" xfId="0" applyNumberFormat="1" applyFont="1" applyBorder="1"/>
    <xf numFmtId="1" fontId="31" fillId="0" borderId="5" xfId="0" applyNumberFormat="1" applyFont="1" applyBorder="1" applyAlignment="1">
      <alignment horizontal="center" vertical="center" wrapText="1"/>
    </xf>
    <xf numFmtId="1" fontId="32" fillId="5" borderId="5" xfId="0" applyNumberFormat="1" applyFont="1" applyFill="1" applyBorder="1" applyAlignment="1">
      <alignment horizontal="center" vertical="center" textRotation="90"/>
    </xf>
    <xf numFmtId="1" fontId="32" fillId="4" borderId="5" xfId="0" applyNumberFormat="1" applyFont="1" applyFill="1" applyBorder="1" applyAlignment="1">
      <alignment horizontal="center" vertical="center" textRotation="90"/>
    </xf>
    <xf numFmtId="1" fontId="32" fillId="6" borderId="5" xfId="0" applyNumberFormat="1" applyFont="1" applyFill="1" applyBorder="1" applyAlignment="1">
      <alignment horizontal="center" vertical="center" textRotation="90"/>
    </xf>
    <xf numFmtId="1" fontId="0" fillId="10" borderId="5" xfId="0" applyNumberFormat="1" applyFill="1" applyBorder="1" applyAlignment="1">
      <alignment vertical="center"/>
    </xf>
    <xf numFmtId="1" fontId="17" fillId="15" borderId="5" xfId="0" applyNumberFormat="1" applyFont="1" applyFill="1" applyBorder="1" applyAlignment="1">
      <alignment vertical="center"/>
    </xf>
    <xf numFmtId="1" fontId="17" fillId="16" borderId="5" xfId="0" applyNumberFormat="1" applyFont="1" applyFill="1" applyBorder="1" applyAlignment="1">
      <alignment vertical="center"/>
    </xf>
    <xf numFmtId="1" fontId="2" fillId="4" borderId="5" xfId="0" applyNumberFormat="1" applyFont="1" applyFill="1" applyBorder="1" applyAlignment="1">
      <alignment vertical="center"/>
    </xf>
    <xf numFmtId="1" fontId="2" fillId="4" borderId="14" xfId="0" applyNumberFormat="1" applyFont="1" applyFill="1" applyBorder="1" applyAlignment="1">
      <alignment vertical="center"/>
    </xf>
    <xf numFmtId="1" fontId="0" fillId="11" borderId="5" xfId="0" applyNumberFormat="1" applyFill="1" applyBorder="1" applyAlignment="1"/>
    <xf numFmtId="1" fontId="0" fillId="17" borderId="5" xfId="0" applyNumberFormat="1" applyFill="1" applyBorder="1" applyAlignment="1"/>
    <xf numFmtId="1" fontId="0" fillId="12" borderId="5" xfId="0" applyNumberFormat="1" applyFill="1" applyBorder="1" applyAlignment="1"/>
    <xf numFmtId="1" fontId="17" fillId="10" borderId="5" xfId="0" applyNumberFormat="1" applyFont="1" applyFill="1" applyBorder="1" applyAlignment="1">
      <alignment vertical="center"/>
    </xf>
    <xf numFmtId="1" fontId="17" fillId="9" borderId="5" xfId="0" applyNumberFormat="1" applyFont="1" applyFill="1" applyBorder="1" applyAlignment="1">
      <alignment vertical="center"/>
    </xf>
    <xf numFmtId="1" fontId="32" fillId="14" borderId="5" xfId="0" applyNumberFormat="1" applyFont="1" applyFill="1" applyBorder="1" applyAlignment="1">
      <alignment vertical="center"/>
    </xf>
    <xf numFmtId="1" fontId="32" fillId="0" borderId="11" xfId="0" applyNumberFormat="1" applyFont="1" applyFill="1" applyBorder="1" applyAlignment="1">
      <alignment wrapText="1"/>
    </xf>
    <xf numFmtId="1" fontId="32" fillId="10" borderId="5" xfId="0" applyNumberFormat="1" applyFont="1" applyFill="1" applyBorder="1"/>
    <xf numFmtId="1" fontId="0" fillId="18" borderId="5" xfId="0" applyNumberFormat="1" applyFill="1" applyBorder="1" applyAlignment="1"/>
    <xf numFmtId="1" fontId="32" fillId="15" borderId="5" xfId="0" applyNumberFormat="1" applyFont="1" applyFill="1" applyBorder="1" applyAlignment="1">
      <alignment vertical="center"/>
    </xf>
    <xf numFmtId="1" fontId="26" fillId="0" borderId="11" xfId="0" applyNumberFormat="1" applyFont="1" applyFill="1" applyBorder="1" applyAlignment="1">
      <alignment wrapText="1"/>
    </xf>
    <xf numFmtId="1" fontId="32" fillId="10" borderId="5" xfId="0" applyNumberFormat="1" applyFont="1" applyFill="1" applyBorder="1" applyAlignment="1">
      <alignment vertical="center"/>
    </xf>
    <xf numFmtId="1" fontId="32" fillId="16" borderId="5" xfId="0" applyNumberFormat="1" applyFont="1" applyFill="1" applyBorder="1" applyAlignment="1">
      <alignment vertical="center"/>
    </xf>
    <xf numFmtId="49" fontId="2" fillId="10" borderId="11" xfId="0" applyNumberFormat="1" applyFont="1" applyFill="1" applyBorder="1" applyAlignment="1">
      <alignment vertical="center"/>
    </xf>
    <xf numFmtId="1" fontId="17" fillId="15" borderId="11" xfId="0" applyNumberFormat="1" applyFont="1" applyFill="1" applyBorder="1" applyAlignment="1">
      <alignment vertical="center"/>
    </xf>
    <xf numFmtId="1" fontId="0" fillId="10" borderId="11" xfId="0" applyNumberFormat="1" applyFill="1" applyBorder="1" applyAlignment="1">
      <alignment vertical="center"/>
    </xf>
    <xf numFmtId="1" fontId="17" fillId="16" borderId="11" xfId="0" applyNumberFormat="1" applyFont="1" applyFill="1" applyBorder="1" applyAlignment="1">
      <alignment vertical="center"/>
    </xf>
    <xf numFmtId="1" fontId="17" fillId="10" borderId="11" xfId="0" applyNumberFormat="1" applyFont="1" applyFill="1" applyBorder="1" applyAlignment="1">
      <alignment vertical="center"/>
    </xf>
    <xf numFmtId="0" fontId="28" fillId="0" borderId="5" xfId="0" applyFont="1" applyBorder="1" applyAlignment="1">
      <alignment horizontal="center" vertical="center"/>
    </xf>
    <xf numFmtId="0" fontId="28" fillId="0" borderId="5" xfId="0" applyFont="1" applyBorder="1"/>
    <xf numFmtId="0" fontId="0" fillId="0" borderId="12" xfId="0" applyBorder="1"/>
    <xf numFmtId="14" fontId="26" fillId="0" borderId="5" xfId="0" applyNumberFormat="1" applyFont="1" applyBorder="1"/>
    <xf numFmtId="1" fontId="26" fillId="8" borderId="5" xfId="0" applyNumberFormat="1" applyFont="1" applyFill="1" applyBorder="1" applyAlignment="1">
      <alignment horizontal="center" vertical="center" textRotation="90"/>
    </xf>
    <xf numFmtId="1" fontId="26" fillId="6" borderId="5" xfId="0" applyNumberFormat="1" applyFont="1" applyFill="1" applyBorder="1" applyAlignment="1">
      <alignment horizontal="center" vertical="center" textRotation="90"/>
    </xf>
    <xf numFmtId="0" fontId="0" fillId="0" borderId="0" xfId="0"/>
    <xf numFmtId="49" fontId="2" fillId="4" borderId="14" xfId="0" applyNumberFormat="1" applyFont="1" applyFill="1" applyBorder="1" applyAlignment="1">
      <alignment vertical="center"/>
    </xf>
    <xf numFmtId="0" fontId="0" fillId="10" borderId="5" xfId="0" applyFill="1" applyBorder="1"/>
    <xf numFmtId="1" fontId="0" fillId="0" borderId="5" xfId="0" applyNumberFormat="1" applyFill="1" applyBorder="1" applyAlignment="1"/>
    <xf numFmtId="1" fontId="44" fillId="0" borderId="30" xfId="0" applyNumberFormat="1" applyFont="1" applyBorder="1" applyAlignment="1">
      <alignment horizontal="center"/>
    </xf>
    <xf numFmtId="0" fontId="44" fillId="0" borderId="30" xfId="0" applyFont="1" applyBorder="1" applyAlignment="1">
      <alignment horizontal="center"/>
    </xf>
    <xf numFmtId="1" fontId="0" fillId="0" borderId="5" xfId="0" applyNumberFormat="1" applyFill="1" applyBorder="1"/>
    <xf numFmtId="1" fontId="0" fillId="10" borderId="5" xfId="0" applyNumberFormat="1" applyFill="1" applyBorder="1"/>
    <xf numFmtId="1" fontId="0" fillId="0" borderId="5" xfId="0" applyNumberFormat="1" applyBorder="1"/>
    <xf numFmtId="0" fontId="0" fillId="0" borderId="5" xfId="0" applyBorder="1"/>
    <xf numFmtId="49" fontId="2" fillId="10" borderId="5" xfId="0" applyNumberFormat="1" applyFont="1" applyFill="1" applyBorder="1" applyAlignment="1">
      <alignment vertical="center"/>
    </xf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29" fillId="0" borderId="0" xfId="0" applyFont="1" applyBorder="1" applyAlignment="1">
      <alignment horizontal="center" vertical="center" wrapText="1"/>
    </xf>
    <xf numFmtId="0" fontId="24" fillId="0" borderId="0" xfId="0" applyFont="1" applyBorder="1" applyAlignment="1">
      <alignment horizontal="center"/>
    </xf>
    <xf numFmtId="0" fontId="0" fillId="0" borderId="0" xfId="0" applyBorder="1" applyAlignment="1">
      <alignment horizontal="center" wrapText="1"/>
    </xf>
    <xf numFmtId="0" fontId="29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1" fillId="0" borderId="17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/>
    </xf>
    <xf numFmtId="0" fontId="0" fillId="0" borderId="0" xfId="0" applyAlignment="1"/>
    <xf numFmtId="14" fontId="0" fillId="0" borderId="0" xfId="0" applyNumberFormat="1" applyBorder="1" applyAlignment="1"/>
    <xf numFmtId="0" fontId="18" fillId="0" borderId="0" xfId="0" applyFont="1" applyBorder="1" applyAlignment="1"/>
    <xf numFmtId="0" fontId="1" fillId="10" borderId="0" xfId="0" applyFont="1" applyFill="1" applyBorder="1" applyAlignment="1">
      <alignment horizont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70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Font="1" applyBorder="1" applyAlignment="1">
      <alignment horizontal="center" wrapText="1"/>
    </xf>
    <xf numFmtId="170" fontId="1" fillId="0" borderId="0" xfId="0" applyNumberFormat="1" applyFont="1" applyBorder="1" applyAlignment="1">
      <alignment horizontal="center" wrapText="1"/>
    </xf>
    <xf numFmtId="170" fontId="40" fillId="0" borderId="0" xfId="0" applyNumberFormat="1" applyFont="1" applyAlignment="1">
      <alignment horizontal="center" vertical="center"/>
    </xf>
    <xf numFmtId="170" fontId="40" fillId="0" borderId="0" xfId="0" applyNumberFormat="1" applyFont="1" applyBorder="1" applyAlignment="1">
      <alignment horizontal="center" wrapText="1"/>
    </xf>
    <xf numFmtId="49" fontId="40" fillId="0" borderId="0" xfId="0" applyNumberFormat="1" applyFont="1" applyAlignment="1">
      <alignment horizontal="center" vertical="center"/>
    </xf>
    <xf numFmtId="170" fontId="40" fillId="0" borderId="0" xfId="0" applyNumberFormat="1" applyFont="1" applyBorder="1" applyAlignment="1">
      <alignment horizontal="center"/>
    </xf>
    <xf numFmtId="168" fontId="6" fillId="0" borderId="5" xfId="0" applyNumberFormat="1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165" fontId="47" fillId="0" borderId="36" xfId="0" applyNumberFormat="1" applyFont="1" applyBorder="1" applyAlignment="1">
      <alignment horizontal="center" vertical="center"/>
    </xf>
    <xf numFmtId="0" fontId="47" fillId="0" borderId="45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11" fillId="0" borderId="23" xfId="0" applyFont="1" applyBorder="1" applyAlignment="1">
      <alignment horizontal="center" vertical="center"/>
    </xf>
    <xf numFmtId="165" fontId="47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165" fontId="11" fillId="0" borderId="5" xfId="0" applyNumberFormat="1" applyFont="1" applyBorder="1" applyAlignment="1">
      <alignment horizontal="center" vertical="center"/>
    </xf>
    <xf numFmtId="0" fontId="48" fillId="0" borderId="24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 wrapText="1"/>
    </xf>
    <xf numFmtId="0" fontId="47" fillId="0" borderId="0" xfId="0" applyFont="1" applyBorder="1" applyAlignment="1">
      <alignment horizontal="center" vertical="center"/>
    </xf>
    <xf numFmtId="165" fontId="47" fillId="0" borderId="0" xfId="0" applyNumberFormat="1" applyFont="1" applyBorder="1" applyAlignment="1">
      <alignment horizontal="center" vertical="center"/>
    </xf>
    <xf numFmtId="165" fontId="11" fillId="0" borderId="30" xfId="0" applyNumberFormat="1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5" fontId="48" fillId="0" borderId="5" xfId="0" applyNumberFormat="1" applyFont="1" applyBorder="1" applyAlignment="1">
      <alignment horizontal="center" vertical="center"/>
    </xf>
    <xf numFmtId="168" fontId="16" fillId="0" borderId="45" xfId="0" applyNumberFormat="1" applyFont="1" applyBorder="1" applyAlignment="1">
      <alignment horizontal="center" vertical="center"/>
    </xf>
    <xf numFmtId="168" fontId="11" fillId="0" borderId="5" xfId="0" applyNumberFormat="1" applyFont="1" applyBorder="1" applyAlignment="1">
      <alignment horizontal="center" vertical="center"/>
    </xf>
    <xf numFmtId="0" fontId="41" fillId="0" borderId="24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/>
    </xf>
    <xf numFmtId="168" fontId="11" fillId="0" borderId="32" xfId="0" applyNumberFormat="1" applyFont="1" applyFill="1" applyBorder="1" applyAlignment="1">
      <alignment horizontal="center" vertical="center"/>
    </xf>
    <xf numFmtId="0" fontId="47" fillId="0" borderId="5" xfId="0" applyFont="1" applyBorder="1" applyAlignment="1">
      <alignment horizontal="center" vertical="center" wrapText="1"/>
    </xf>
    <xf numFmtId="0" fontId="49" fillId="0" borderId="30" xfId="0" applyFont="1" applyBorder="1" applyAlignment="1">
      <alignment horizontal="center" vertical="center" wrapText="1"/>
    </xf>
    <xf numFmtId="0" fontId="42" fillId="19" borderId="56" xfId="0" applyFont="1" applyFill="1" applyBorder="1" applyAlignment="1">
      <alignment horizontal="center" vertical="center"/>
    </xf>
    <xf numFmtId="1" fontId="42" fillId="10" borderId="5" xfId="0" applyNumberFormat="1" applyFont="1" applyFill="1" applyBorder="1" applyAlignment="1">
      <alignment horizontal="center" vertical="center"/>
    </xf>
    <xf numFmtId="0" fontId="42" fillId="0" borderId="24" xfId="0" applyFont="1" applyBorder="1" applyAlignment="1">
      <alignment horizontal="center" vertical="center"/>
    </xf>
    <xf numFmtId="1" fontId="0" fillId="0" borderId="11" xfId="0" applyNumberFormat="1" applyBorder="1"/>
    <xf numFmtId="4" fontId="45" fillId="38" borderId="5" xfId="0" applyNumberFormat="1" applyFont="1" applyFill="1" applyBorder="1" applyAlignment="1">
      <alignment horizontal="center" vertical="center" wrapText="1"/>
    </xf>
    <xf numFmtId="4" fontId="45" fillId="2" borderId="5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9" borderId="5" xfId="0" applyNumberFormat="1" applyFont="1" applyFill="1" applyBorder="1" applyAlignment="1" applyProtection="1">
      <alignment horizontal="center" vertical="center" wrapText="1"/>
    </xf>
    <xf numFmtId="4" fontId="45" fillId="39" borderId="5" xfId="0" applyNumberFormat="1" applyFont="1" applyFill="1" applyBorder="1" applyAlignment="1">
      <alignment horizontal="center" vertical="center" wrapText="1"/>
    </xf>
    <xf numFmtId="4" fontId="45" fillId="8" borderId="5" xfId="0" applyNumberFormat="1" applyFont="1" applyFill="1" applyBorder="1" applyAlignment="1">
      <alignment horizontal="center" vertical="center" wrapText="1"/>
    </xf>
    <xf numFmtId="4" fontId="25" fillId="8" borderId="5" xfId="0" applyNumberFormat="1" applyFont="1" applyFill="1" applyBorder="1" applyAlignment="1">
      <alignment horizontal="center" vertical="center" wrapText="1"/>
    </xf>
    <xf numFmtId="4" fontId="45" fillId="40" borderId="5" xfId="0" applyNumberFormat="1" applyFont="1" applyFill="1" applyBorder="1" applyAlignment="1">
      <alignment horizontal="center" vertical="center" wrapText="1"/>
    </xf>
    <xf numFmtId="4" fontId="45" fillId="39" borderId="59" xfId="0" applyNumberFormat="1" applyFont="1" applyFill="1" applyBorder="1" applyAlignment="1">
      <alignment horizontal="center" vertical="center" wrapText="1"/>
    </xf>
    <xf numFmtId="0" fontId="0" fillId="0" borderId="0" xfId="0" applyFill="1"/>
    <xf numFmtId="4" fontId="45" fillId="19" borderId="57" xfId="0" applyNumberFormat="1" applyFont="1" applyFill="1" applyBorder="1" applyAlignment="1">
      <alignment horizontal="center" vertical="center" wrapText="1"/>
    </xf>
    <xf numFmtId="4" fontId="45" fillId="2" borderId="57" xfId="0" applyNumberFormat="1" applyFont="1" applyFill="1" applyBorder="1" applyAlignment="1">
      <alignment horizontal="center" vertical="center" wrapText="1"/>
    </xf>
    <xf numFmtId="4" fontId="45" fillId="38" borderId="14" xfId="0" applyNumberFormat="1" applyFont="1" applyFill="1" applyBorder="1" applyAlignment="1">
      <alignment horizontal="center" vertical="center" wrapText="1"/>
    </xf>
    <xf numFmtId="4" fontId="45" fillId="38" borderId="57" xfId="0" applyNumberFormat="1" applyFont="1" applyFill="1" applyBorder="1" applyAlignment="1">
      <alignment horizontal="center" vertical="center" wrapText="1"/>
    </xf>
    <xf numFmtId="4" fontId="25" fillId="14" borderId="5" xfId="0" applyNumberFormat="1" applyFont="1" applyFill="1" applyBorder="1" applyAlignment="1">
      <alignment horizontal="center" vertical="center" wrapText="1"/>
    </xf>
    <xf numFmtId="4" fontId="45" fillId="14" borderId="5" xfId="0" applyNumberFormat="1" applyFont="1" applyFill="1" applyBorder="1" applyAlignment="1">
      <alignment horizontal="center" vertical="center" wrapText="1"/>
    </xf>
    <xf numFmtId="4" fontId="25" fillId="14" borderId="57" xfId="0" applyNumberFormat="1" applyFont="1" applyFill="1" applyBorder="1" applyAlignment="1">
      <alignment horizontal="center" vertical="center" wrapText="1"/>
    </xf>
    <xf numFmtId="4" fontId="45" fillId="13" borderId="5" xfId="0" applyNumberFormat="1" applyFont="1" applyFill="1" applyBorder="1" applyAlignment="1">
      <alignment horizontal="center" vertical="center" wrapText="1"/>
    </xf>
    <xf numFmtId="4" fontId="45" fillId="13" borderId="11" xfId="0" applyNumberFormat="1" applyFont="1" applyFill="1" applyBorder="1" applyAlignment="1">
      <alignment horizontal="center" vertical="center" wrapText="1"/>
    </xf>
    <xf numFmtId="4" fontId="45" fillId="13" borderId="57" xfId="0" applyNumberFormat="1" applyFont="1" applyFill="1" applyBorder="1" applyAlignment="1">
      <alignment horizontal="center" vertical="center" wrapText="1"/>
    </xf>
    <xf numFmtId="0" fontId="40" fillId="0" borderId="24" xfId="0" applyFont="1" applyBorder="1" applyAlignment="1">
      <alignment horizontal="center" vertical="center" wrapText="1"/>
    </xf>
    <xf numFmtId="0" fontId="42" fillId="0" borderId="23" xfId="0" applyFont="1" applyBorder="1" applyAlignment="1">
      <alignment horizontal="center"/>
    </xf>
    <xf numFmtId="0" fontId="42" fillId="0" borderId="38" xfId="0" applyFont="1" applyBorder="1" applyAlignment="1">
      <alignment horizontal="center"/>
    </xf>
    <xf numFmtId="0" fontId="24" fillId="0" borderId="5" xfId="0" applyFont="1" applyBorder="1" applyAlignment="1">
      <alignment horizontal="center" vertical="center"/>
    </xf>
    <xf numFmtId="0" fontId="42" fillId="0" borderId="30" xfId="0" applyFont="1" applyBorder="1" applyAlignment="1">
      <alignment horizontal="center"/>
    </xf>
    <xf numFmtId="0" fontId="0" fillId="0" borderId="5" xfId="0" applyBorder="1" applyAlignment="1">
      <alignment horizontal="center" vertical="center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38" borderId="5" xfId="0" applyNumberFormat="1" applyFont="1" applyFill="1" applyBorder="1" applyAlignment="1">
      <alignment horizontal="center" vertical="center" wrapText="1"/>
    </xf>
    <xf numFmtId="4" fontId="45" fillId="2" borderId="5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25" fillId="14" borderId="5" xfId="0" applyNumberFormat="1" applyFont="1" applyFill="1" applyBorder="1" applyAlignment="1">
      <alignment horizontal="center" vertical="center" wrapText="1"/>
    </xf>
    <xf numFmtId="4" fontId="45" fillId="13" borderId="5" xfId="0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wrapText="1"/>
    </xf>
    <xf numFmtId="4" fontId="25" fillId="14" borderId="0" xfId="0" applyNumberFormat="1" applyFont="1" applyFill="1" applyBorder="1" applyAlignment="1">
      <alignment horizontal="center" vertical="center" wrapText="1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4" fontId="45" fillId="0" borderId="0" xfId="0" applyNumberFormat="1" applyFont="1" applyFill="1" applyBorder="1" applyAlignment="1">
      <alignment horizontal="center" vertical="center" wrapText="1"/>
    </xf>
    <xf numFmtId="4" fontId="45" fillId="8" borderId="57" xfId="0" applyNumberFormat="1" applyFont="1" applyFill="1" applyBorder="1" applyAlignment="1">
      <alignment horizontal="center" vertical="center" wrapText="1"/>
    </xf>
    <xf numFmtId="4" fontId="45" fillId="39" borderId="62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horizontal="center" vertical="center" wrapText="1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3" borderId="57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/>
    </xf>
    <xf numFmtId="0" fontId="48" fillId="0" borderId="5" xfId="0" applyFont="1" applyBorder="1" applyAlignment="1">
      <alignment horizontal="center" vertical="center"/>
    </xf>
    <xf numFmtId="0" fontId="1" fillId="0" borderId="0" xfId="0" applyFont="1"/>
    <xf numFmtId="0" fontId="31" fillId="0" borderId="15" xfId="0" applyFont="1" applyBorder="1" applyAlignment="1">
      <alignment horizontal="center" vertical="center" wrapText="1"/>
    </xf>
    <xf numFmtId="0" fontId="0" fillId="43" borderId="5" xfId="0" applyFill="1" applyBorder="1"/>
    <xf numFmtId="4" fontId="45" fillId="3" borderId="5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9" fontId="0" fillId="0" borderId="5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49" fontId="48" fillId="0" borderId="5" xfId="0" applyNumberFormat="1" applyFont="1" applyBorder="1" applyAlignment="1">
      <alignment horizontal="center" vertical="center"/>
    </xf>
    <xf numFmtId="0" fontId="6" fillId="0" borderId="50" xfId="0" applyFont="1" applyBorder="1" applyAlignment="1">
      <alignment horizontal="center" vertical="center"/>
    </xf>
    <xf numFmtId="49" fontId="48" fillId="0" borderId="15" xfId="0" applyNumberFormat="1" applyFont="1" applyBorder="1" applyAlignment="1">
      <alignment horizontal="center" vertical="center"/>
    </xf>
    <xf numFmtId="1" fontId="48" fillId="0" borderId="15" xfId="0" applyNumberFormat="1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40" xfId="0" applyFont="1" applyBorder="1" applyAlignment="1">
      <alignment horizontal="center" vertical="center"/>
    </xf>
    <xf numFmtId="165" fontId="6" fillId="0" borderId="40" xfId="0" applyNumberFormat="1" applyFont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8" borderId="11" xfId="0" applyNumberFormat="1" applyFont="1" applyFill="1" applyBorder="1" applyAlignment="1">
      <alignment horizontal="center" vertical="center" wrapText="1"/>
    </xf>
    <xf numFmtId="4" fontId="45" fillId="2" borderId="11" xfId="0" applyNumberFormat="1" applyFont="1" applyFill="1" applyBorder="1" applyAlignment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0" borderId="5" xfId="0" applyNumberFormat="1" applyFont="1" applyFill="1" applyBorder="1" applyAlignment="1">
      <alignment horizontal="center" vertical="center" wrapText="1"/>
    </xf>
    <xf numFmtId="4" fontId="45" fillId="0" borderId="11" xfId="0" applyNumberFormat="1" applyFont="1" applyFill="1" applyBorder="1" applyAlignment="1">
      <alignment horizontal="center" vertical="center" wrapText="1"/>
    </xf>
    <xf numFmtId="0" fontId="0" fillId="0" borderId="0" xfId="0" applyFont="1"/>
    <xf numFmtId="0" fontId="62" fillId="0" borderId="0" xfId="56733" applyFont="1" applyFill="1"/>
    <xf numFmtId="0" fontId="0" fillId="0" borderId="0" xfId="0" applyFont="1" applyFill="1"/>
    <xf numFmtId="4" fontId="45" fillId="44" borderId="5" xfId="0" applyNumberFormat="1" applyFont="1" applyFill="1" applyBorder="1" applyAlignment="1">
      <alignment horizontal="center" vertical="center" wrapText="1"/>
    </xf>
    <xf numFmtId="4" fontId="45" fillId="14" borderId="5" xfId="0" applyNumberFormat="1" applyFont="1" applyFill="1" applyBorder="1" applyAlignment="1" applyProtection="1">
      <alignment horizontal="center" vertical="center" wrapText="1"/>
    </xf>
    <xf numFmtId="4" fontId="45" fillId="0" borderId="23" xfId="0" applyNumberFormat="1" applyFont="1" applyFill="1" applyBorder="1" applyAlignment="1">
      <alignment horizontal="center" vertical="center" wrapText="1"/>
    </xf>
    <xf numFmtId="4" fontId="45" fillId="0" borderId="24" xfId="0" applyNumberFormat="1" applyFont="1" applyFill="1" applyBorder="1" applyAlignment="1">
      <alignment horizontal="center" vertical="center" wrapText="1"/>
    </xf>
    <xf numFmtId="4" fontId="45" fillId="14" borderId="23" xfId="0" applyNumberFormat="1" applyFont="1" applyFill="1" applyBorder="1" applyAlignment="1">
      <alignment horizontal="center" vertical="center" wrapText="1"/>
    </xf>
    <xf numFmtId="4" fontId="45" fillId="9" borderId="24" xfId="0" applyNumberFormat="1" applyFont="1" applyFill="1" applyBorder="1" applyAlignment="1">
      <alignment horizontal="center" vertical="center" wrapText="1"/>
    </xf>
    <xf numFmtId="4" fontId="45" fillId="14" borderId="38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>
      <alignment horizontal="center" vertical="center" wrapText="1"/>
    </xf>
    <xf numFmtId="4" fontId="45" fillId="14" borderId="11" xfId="0" applyNumberFormat="1" applyFont="1" applyFill="1" applyBorder="1" applyAlignment="1">
      <alignment horizontal="center" vertical="center" wrapText="1"/>
    </xf>
    <xf numFmtId="0" fontId="0" fillId="41" borderId="0" xfId="0" applyFont="1" applyFill="1"/>
    <xf numFmtId="0" fontId="0" fillId="0" borderId="0" xfId="0" applyFont="1" applyAlignment="1">
      <alignment horizontal="center" vertical="center"/>
    </xf>
    <xf numFmtId="4" fontId="63" fillId="0" borderId="0" xfId="0" applyNumberFormat="1" applyFont="1" applyFill="1" applyBorder="1" applyAlignment="1">
      <alignment horizontal="center" vertical="center" wrapText="1"/>
    </xf>
    <xf numFmtId="4" fontId="24" fillId="0" borderId="0" xfId="0" applyNumberFormat="1" applyFont="1" applyAlignment="1">
      <alignment horizontal="center" vertical="center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8" borderId="11" xfId="0" applyNumberFormat="1" applyFont="1" applyFill="1" applyBorder="1" applyAlignment="1">
      <alignment horizontal="center" vertical="center" wrapText="1"/>
    </xf>
    <xf numFmtId="4" fontId="45" fillId="2" borderId="11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0" fontId="24" fillId="0" borderId="5" xfId="0" applyFont="1" applyBorder="1" applyAlignment="1">
      <alignment wrapText="1"/>
    </xf>
    <xf numFmtId="2" fontId="24" fillId="0" borderId="5" xfId="0" applyNumberFormat="1" applyFont="1" applyBorder="1" applyAlignment="1">
      <alignment horizontal="center" vertical="center"/>
    </xf>
    <xf numFmtId="172" fontId="45" fillId="0" borderId="53" xfId="0" applyNumberFormat="1" applyFont="1" applyFill="1" applyBorder="1" applyAlignment="1">
      <alignment horizontal="center" vertical="center" wrapText="1"/>
    </xf>
    <xf numFmtId="4" fontId="45" fillId="0" borderId="12" xfId="0" applyNumberFormat="1" applyFont="1" applyFill="1" applyBorder="1" applyAlignment="1">
      <alignment horizontal="center" vertical="center" wrapText="1"/>
    </xf>
    <xf numFmtId="4" fontId="45" fillId="44" borderId="12" xfId="0" applyNumberFormat="1" applyFont="1" applyFill="1" applyBorder="1" applyAlignment="1">
      <alignment horizontal="center" vertical="center" wrapText="1"/>
    </xf>
    <xf numFmtId="4" fontId="45" fillId="9" borderId="5" xfId="0" applyNumberFormat="1" applyFont="1" applyFill="1" applyBorder="1" applyAlignment="1">
      <alignment horizontal="center" vertical="center" wrapText="1"/>
    </xf>
    <xf numFmtId="4" fontId="45" fillId="0" borderId="35" xfId="0" applyNumberFormat="1" applyFont="1" applyFill="1" applyBorder="1" applyAlignment="1">
      <alignment horizontal="center" vertical="center" wrapText="1"/>
    </xf>
    <xf numFmtId="4" fontId="65" fillId="0" borderId="37" xfId="0" applyNumberFormat="1" applyFont="1" applyFill="1" applyBorder="1" applyAlignment="1">
      <alignment horizontal="center" vertical="center" wrapText="1"/>
    </xf>
    <xf numFmtId="4" fontId="45" fillId="9" borderId="23" xfId="0" applyNumberFormat="1" applyFont="1" applyFill="1" applyBorder="1" applyAlignment="1">
      <alignment horizontal="center" vertical="center" wrapText="1"/>
    </xf>
    <xf numFmtId="4" fontId="45" fillId="9" borderId="38" xfId="0" applyNumberFormat="1" applyFont="1" applyFill="1" applyBorder="1" applyAlignment="1">
      <alignment horizontal="center" vertical="center" wrapText="1"/>
    </xf>
    <xf numFmtId="4" fontId="45" fillId="9" borderId="39" xfId="0" applyNumberFormat="1" applyFont="1" applyFill="1" applyBorder="1" applyAlignment="1">
      <alignment horizontal="center" vertical="center" wrapText="1"/>
    </xf>
    <xf numFmtId="4" fontId="65" fillId="0" borderId="52" xfId="0" applyNumberFormat="1" applyFont="1" applyFill="1" applyBorder="1" applyAlignment="1">
      <alignment horizontal="center" vertical="center" wrapText="1"/>
    </xf>
    <xf numFmtId="4" fontId="45" fillId="9" borderId="11" xfId="0" applyNumberFormat="1" applyFont="1" applyFill="1" applyBorder="1" applyAlignment="1">
      <alignment horizontal="center" vertical="center" wrapText="1"/>
    </xf>
    <xf numFmtId="4" fontId="45" fillId="9" borderId="46" xfId="0" applyNumberFormat="1" applyFont="1" applyFill="1" applyBorder="1" applyAlignment="1">
      <alignment horizontal="center" vertical="center" wrapText="1"/>
    </xf>
    <xf numFmtId="0" fontId="0" fillId="0" borderId="5" xfId="0" applyFont="1" applyFill="1" applyBorder="1"/>
    <xf numFmtId="4" fontId="45" fillId="0" borderId="5" xfId="0" applyNumberFormat="1" applyFont="1" applyFill="1" applyBorder="1" applyAlignment="1" applyProtection="1">
      <alignment horizontal="center" vertical="center" wrapText="1"/>
    </xf>
    <xf numFmtId="4" fontId="45" fillId="0" borderId="36" xfId="0" applyNumberFormat="1" applyFont="1" applyFill="1" applyBorder="1" applyAlignment="1">
      <alignment horizontal="center" vertical="center" wrapText="1"/>
    </xf>
    <xf numFmtId="4" fontId="45" fillId="0" borderId="30" xfId="0" applyNumberFormat="1" applyFont="1" applyFill="1" applyBorder="1" applyAlignment="1">
      <alignment horizontal="center" vertical="center" wrapText="1"/>
    </xf>
    <xf numFmtId="4" fontId="45" fillId="3" borderId="30" xfId="0" applyNumberFormat="1" applyFont="1" applyFill="1" applyBorder="1" applyAlignment="1">
      <alignment horizontal="center" vertical="center" wrapText="1"/>
    </xf>
    <xf numFmtId="4" fontId="45" fillId="44" borderId="30" xfId="0" applyNumberFormat="1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/>
    </xf>
    <xf numFmtId="4" fontId="0" fillId="0" borderId="0" xfId="0" applyNumberFormat="1" applyFont="1" applyFill="1"/>
    <xf numFmtId="4" fontId="45" fillId="3" borderId="5" xfId="0" applyNumberFormat="1" applyFont="1" applyFill="1" applyBorder="1" applyAlignment="1">
      <alignment horizontal="center" vertical="center" wrapText="1"/>
    </xf>
    <xf numFmtId="0" fontId="4" fillId="0" borderId="0" xfId="0" applyFont="1"/>
    <xf numFmtId="0" fontId="17" fillId="0" borderId="0" xfId="0" applyFont="1" applyFill="1"/>
    <xf numFmtId="4" fontId="40" fillId="0" borderId="0" xfId="0" applyNumberFormat="1" applyFont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4" fontId="67" fillId="13" borderId="1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19" borderId="5" xfId="0" applyNumberFormat="1" applyFont="1" applyFill="1" applyBorder="1" applyAlignment="1">
      <alignment horizontal="center" vertical="center" wrapText="1"/>
    </xf>
    <xf numFmtId="9" fontId="69" fillId="0" borderId="5" xfId="0" applyNumberFormat="1" applyFont="1" applyFill="1" applyBorder="1" applyAlignment="1">
      <alignment horizontal="center" vertical="center"/>
    </xf>
    <xf numFmtId="4" fontId="45" fillId="3" borderId="5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38" borderId="11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horizontal="center" vertical="center" wrapText="1"/>
    </xf>
    <xf numFmtId="0" fontId="55" fillId="0" borderId="0" xfId="59158"/>
    <xf numFmtId="4" fontId="45" fillId="3" borderId="5" xfId="0" applyNumberFormat="1" applyFont="1" applyFill="1" applyBorder="1" applyAlignment="1">
      <alignment horizontal="center" vertical="center" wrapText="1"/>
    </xf>
    <xf numFmtId="4" fontId="45" fillId="39" borderId="0" xfId="0" applyNumberFormat="1" applyFont="1" applyFill="1" applyBorder="1" applyAlignment="1">
      <alignment horizontal="center" vertical="center" wrapText="1"/>
    </xf>
    <xf numFmtId="0" fontId="46" fillId="0" borderId="37" xfId="0" applyFont="1" applyBorder="1" applyAlignment="1">
      <alignment horizontal="center" vertical="center" wrapText="1"/>
    </xf>
    <xf numFmtId="1" fontId="28" fillId="0" borderId="5" xfId="0" applyNumberFormat="1" applyFont="1" applyBorder="1" applyAlignment="1">
      <alignment horizontal="center" vertical="center"/>
    </xf>
    <xf numFmtId="1" fontId="0" fillId="46" borderId="5" xfId="0" applyNumberFormat="1" applyFill="1" applyBorder="1"/>
    <xf numFmtId="1" fontId="0" fillId="47" borderId="5" xfId="0" applyNumberFormat="1" applyFill="1" applyBorder="1"/>
    <xf numFmtId="1" fontId="71" fillId="16" borderId="5" xfId="0" applyNumberFormat="1" applyFont="1" applyFill="1" applyBorder="1"/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9" borderId="12" xfId="0" applyNumberFormat="1" applyFont="1" applyFill="1" applyBorder="1" applyAlignment="1" applyProtection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25" fillId="14" borderId="5" xfId="0" applyNumberFormat="1" applyFont="1" applyFill="1" applyBorder="1" applyAlignment="1">
      <alignment horizontal="center" vertical="center" wrapText="1"/>
    </xf>
    <xf numFmtId="4" fontId="45" fillId="3" borderId="11" xfId="0" applyNumberFormat="1" applyFont="1" applyFill="1" applyBorder="1" applyAlignment="1">
      <alignment horizontal="center" vertical="center" wrapText="1"/>
    </xf>
    <xf numFmtId="1" fontId="0" fillId="0" borderId="0" xfId="0" applyNumberFormat="1" applyBorder="1" applyAlignment="1">
      <alignment horizontal="center" vertical="center"/>
    </xf>
    <xf numFmtId="4" fontId="45" fillId="39" borderId="65" xfId="0" applyNumberFormat="1" applyFont="1" applyFill="1" applyBorder="1" applyAlignment="1" applyProtection="1">
      <alignment horizontal="center" vertical="center" wrapText="1"/>
    </xf>
    <xf numFmtId="4" fontId="45" fillId="39" borderId="66" xfId="0" applyNumberFormat="1" applyFont="1" applyFill="1" applyBorder="1" applyAlignment="1">
      <alignment horizontal="center" vertical="center" wrapText="1"/>
    </xf>
    <xf numFmtId="4" fontId="45" fillId="39" borderId="67" xfId="0" applyNumberFormat="1" applyFont="1" applyFill="1" applyBorder="1" applyAlignment="1">
      <alignment horizontal="center" vertical="center" wrapText="1"/>
    </xf>
    <xf numFmtId="4" fontId="45" fillId="8" borderId="63" xfId="0" applyNumberFormat="1" applyFont="1" applyFill="1" applyBorder="1" applyAlignment="1">
      <alignment horizontal="center" vertical="center" wrapText="1"/>
    </xf>
    <xf numFmtId="4" fontId="25" fillId="8" borderId="63" xfId="0" applyNumberFormat="1" applyFont="1" applyFill="1" applyBorder="1" applyAlignment="1">
      <alignment horizontal="center" vertical="center" wrapText="1"/>
    </xf>
    <xf numFmtId="4" fontId="45" fillId="8" borderId="68" xfId="0" applyNumberFormat="1" applyFont="1" applyFill="1" applyBorder="1" applyAlignment="1">
      <alignment horizontal="center" vertical="center" wrapText="1"/>
    </xf>
    <xf numFmtId="4" fontId="45" fillId="39" borderId="69" xfId="0" applyNumberFormat="1" applyFont="1" applyFill="1" applyBorder="1" applyAlignment="1">
      <alignment horizontal="center" vertical="center" wrapText="1"/>
    </xf>
    <xf numFmtId="4" fontId="45" fillId="39" borderId="70" xfId="0" applyNumberFormat="1" applyFont="1" applyFill="1" applyBorder="1" applyAlignment="1">
      <alignment horizontal="center" vertical="center" wrapText="1"/>
    </xf>
    <xf numFmtId="4" fontId="45" fillId="39" borderId="71" xfId="0" applyNumberFormat="1" applyFont="1" applyFill="1" applyBorder="1" applyAlignment="1">
      <alignment horizontal="center" vertical="center" wrapText="1"/>
    </xf>
    <xf numFmtId="4" fontId="45" fillId="19" borderId="71" xfId="0" applyNumberFormat="1" applyFont="1" applyFill="1" applyBorder="1" applyAlignment="1">
      <alignment horizontal="center" vertical="center" wrapText="1"/>
    </xf>
    <xf numFmtId="4" fontId="45" fillId="38" borderId="64" xfId="0" applyNumberFormat="1" applyFont="1" applyFill="1" applyBorder="1" applyAlignment="1">
      <alignment horizontal="center" vertical="center" wrapText="1"/>
    </xf>
    <xf numFmtId="4" fontId="45" fillId="38" borderId="63" xfId="0" applyNumberFormat="1" applyFont="1" applyFill="1" applyBorder="1" applyAlignment="1">
      <alignment horizontal="center" vertical="center" wrapText="1"/>
    </xf>
    <xf numFmtId="4" fontId="45" fillId="2" borderId="64" xfId="0" applyNumberFormat="1" applyFont="1" applyFill="1" applyBorder="1" applyAlignment="1">
      <alignment horizontal="center" vertical="center" wrapText="1"/>
    </xf>
    <xf numFmtId="4" fontId="45" fillId="2" borderId="63" xfId="0" applyNumberFormat="1" applyFont="1" applyFill="1" applyBorder="1" applyAlignment="1">
      <alignment horizontal="center" vertical="center" wrapText="1"/>
    </xf>
    <xf numFmtId="4" fontId="45" fillId="14" borderId="66" xfId="0" applyNumberFormat="1" applyFont="1" applyFill="1" applyBorder="1" applyAlignment="1">
      <alignment horizontal="center" vertical="center" wrapText="1"/>
    </xf>
    <xf numFmtId="4" fontId="45" fillId="14" borderId="64" xfId="0" applyNumberFormat="1" applyFont="1" applyFill="1" applyBorder="1" applyAlignment="1">
      <alignment horizontal="center" vertical="center" wrapText="1"/>
    </xf>
    <xf numFmtId="4" fontId="45" fillId="14" borderId="63" xfId="0" applyNumberFormat="1" applyFont="1" applyFill="1" applyBorder="1" applyAlignment="1">
      <alignment horizontal="center" vertical="center" wrapText="1"/>
    </xf>
    <xf numFmtId="4" fontId="25" fillId="14" borderId="63" xfId="0" applyNumberFormat="1" applyFont="1" applyFill="1" applyBorder="1" applyAlignment="1">
      <alignment horizontal="center" vertical="center" wrapText="1"/>
    </xf>
    <xf numFmtId="4" fontId="45" fillId="14" borderId="67" xfId="0" applyNumberFormat="1" applyFont="1" applyFill="1" applyBorder="1" applyAlignment="1">
      <alignment horizontal="center" vertical="center" wrapText="1"/>
    </xf>
    <xf numFmtId="4" fontId="45" fillId="19" borderId="65" xfId="0" applyNumberFormat="1" applyFont="1" applyFill="1" applyBorder="1" applyAlignment="1">
      <alignment horizontal="center" vertical="center" wrapText="1"/>
    </xf>
    <xf numFmtId="4" fontId="45" fillId="19" borderId="72" xfId="0" applyNumberFormat="1" applyFont="1" applyFill="1" applyBorder="1" applyAlignment="1">
      <alignment horizontal="center" vertical="center" wrapText="1"/>
    </xf>
    <xf numFmtId="4" fontId="45" fillId="19" borderId="73" xfId="0" applyNumberFormat="1" applyFont="1" applyFill="1" applyBorder="1" applyAlignment="1">
      <alignment horizontal="center" vertical="center" wrapText="1"/>
    </xf>
    <xf numFmtId="4" fontId="45" fillId="3" borderId="64" xfId="0" applyNumberFormat="1" applyFont="1" applyFill="1" applyBorder="1" applyAlignment="1">
      <alignment horizontal="center" vertical="center" wrapText="1"/>
    </xf>
    <xf numFmtId="4" fontId="45" fillId="3" borderId="63" xfId="0" applyNumberFormat="1" applyFont="1" applyFill="1" applyBorder="1" applyAlignment="1">
      <alignment horizontal="center" vertical="center" wrapText="1"/>
    </xf>
    <xf numFmtId="4" fontId="45" fillId="13" borderId="59" xfId="0" applyNumberFormat="1" applyFont="1" applyFill="1" applyBorder="1" applyAlignment="1">
      <alignment horizontal="center" vertical="center" wrapText="1"/>
    </xf>
    <xf numFmtId="4" fontId="45" fillId="13" borderId="63" xfId="0" applyNumberFormat="1" applyFont="1" applyFill="1" applyBorder="1" applyAlignment="1">
      <alignment horizontal="center" vertical="center" wrapText="1"/>
    </xf>
    <xf numFmtId="4" fontId="45" fillId="19" borderId="74" xfId="0" applyNumberFormat="1" applyFont="1" applyFill="1" applyBorder="1" applyAlignment="1">
      <alignment horizontal="center" vertical="center" wrapText="1"/>
    </xf>
    <xf numFmtId="4" fontId="45" fillId="39" borderId="75" xfId="0" applyNumberFormat="1" applyFont="1" applyFill="1" applyBorder="1" applyAlignment="1">
      <alignment horizontal="center" vertical="center" wrapText="1"/>
    </xf>
    <xf numFmtId="4" fontId="45" fillId="39" borderId="66" xfId="0" applyNumberFormat="1" applyFont="1" applyFill="1" applyBorder="1" applyAlignment="1" applyProtection="1">
      <alignment horizontal="center" vertical="center" wrapText="1"/>
    </xf>
    <xf numFmtId="4" fontId="45" fillId="2" borderId="68" xfId="0" applyNumberFormat="1" applyFont="1" applyFill="1" applyBorder="1" applyAlignment="1">
      <alignment horizontal="center" vertical="center" wrapText="1"/>
    </xf>
    <xf numFmtId="4" fontId="25" fillId="14" borderId="67" xfId="0" applyNumberFormat="1" applyFont="1" applyFill="1" applyBorder="1" applyAlignment="1">
      <alignment horizontal="center" vertical="center" wrapText="1"/>
    </xf>
    <xf numFmtId="4" fontId="45" fillId="19" borderId="76" xfId="0" applyNumberFormat="1" applyFont="1" applyFill="1" applyBorder="1" applyAlignment="1">
      <alignment horizontal="center" vertical="center" wrapText="1"/>
    </xf>
    <xf numFmtId="4" fontId="45" fillId="13" borderId="68" xfId="0" applyNumberFormat="1" applyFont="1" applyFill="1" applyBorder="1" applyAlignment="1">
      <alignment horizontal="center" vertical="center" wrapText="1"/>
    </xf>
    <xf numFmtId="4" fontId="45" fillId="19" borderId="77" xfId="0" applyNumberFormat="1" applyFont="1" applyFill="1" applyBorder="1" applyAlignment="1">
      <alignment horizontal="center" vertical="center" wrapText="1"/>
    </xf>
    <xf numFmtId="4" fontId="45" fillId="39" borderId="78" xfId="0" applyNumberFormat="1" applyFont="1" applyFill="1" applyBorder="1" applyAlignment="1">
      <alignment horizontal="center" vertical="center" wrapText="1"/>
    </xf>
    <xf numFmtId="4" fontId="25" fillId="14" borderId="79" xfId="0" applyNumberFormat="1" applyFont="1" applyFill="1" applyBorder="1" applyAlignment="1">
      <alignment horizontal="center" vertical="center" wrapText="1"/>
    </xf>
    <xf numFmtId="4" fontId="25" fillId="14" borderId="77" xfId="0" applyNumberFormat="1" applyFont="1" applyFill="1" applyBorder="1" applyAlignment="1">
      <alignment horizontal="center" vertical="center" wrapText="1"/>
    </xf>
    <xf numFmtId="4" fontId="25" fillId="8" borderId="68" xfId="0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4" fontId="45" fillId="39" borderId="84" xfId="0" applyNumberFormat="1" applyFont="1" applyFill="1" applyBorder="1" applyAlignment="1">
      <alignment horizontal="center" vertical="center" wrapText="1"/>
    </xf>
    <xf numFmtId="4" fontId="45" fillId="39" borderId="83" xfId="0" applyNumberFormat="1" applyFont="1" applyFill="1" applyBorder="1" applyAlignment="1">
      <alignment horizontal="center" vertical="center" wrapText="1"/>
    </xf>
    <xf numFmtId="165" fontId="11" fillId="0" borderId="5" xfId="0" applyNumberFormat="1" applyFont="1" applyBorder="1" applyAlignment="1">
      <alignment horizontal="center" vertical="center"/>
    </xf>
    <xf numFmtId="1" fontId="33" fillId="0" borderId="5" xfId="0" applyNumberFormat="1" applyFont="1" applyBorder="1" applyAlignment="1">
      <alignment horizontal="center" vertical="center"/>
    </xf>
    <xf numFmtId="14" fontId="40" fillId="0" borderId="5" xfId="0" applyNumberFormat="1" applyFont="1" applyBorder="1"/>
    <xf numFmtId="1" fontId="0" fillId="0" borderId="9" xfId="0" applyNumberFormat="1" applyBorder="1"/>
    <xf numFmtId="0" fontId="0" fillId="10" borderId="12" xfId="0" applyFill="1" applyBorder="1"/>
    <xf numFmtId="0" fontId="54" fillId="10" borderId="0" xfId="0" applyFont="1" applyFill="1" applyBorder="1" applyAlignment="1">
      <alignment vertical="top"/>
    </xf>
    <xf numFmtId="0" fontId="54" fillId="10" borderId="5" xfId="0" applyFont="1" applyFill="1" applyBorder="1" applyAlignment="1">
      <alignment vertical="top"/>
    </xf>
    <xf numFmtId="1" fontId="28" fillId="0" borderId="5" xfId="0" applyNumberFormat="1" applyFont="1" applyBorder="1"/>
    <xf numFmtId="1" fontId="28" fillId="8" borderId="5" xfId="0" applyNumberFormat="1" applyFont="1" applyFill="1" applyBorder="1" applyAlignment="1">
      <alignment horizontal="center" vertical="center" textRotation="90"/>
    </xf>
    <xf numFmtId="1" fontId="28" fillId="6" borderId="5" xfId="0" applyNumberFormat="1" applyFont="1" applyFill="1" applyBorder="1" applyAlignment="1">
      <alignment horizontal="center" vertical="center" textRotation="90"/>
    </xf>
    <xf numFmtId="1" fontId="28" fillId="10" borderId="5" xfId="0" applyNumberFormat="1" applyFont="1" applyFill="1" applyBorder="1"/>
    <xf numFmtId="1" fontId="28" fillId="0" borderId="5" xfId="0" applyNumberFormat="1" applyFont="1" applyFill="1" applyBorder="1"/>
    <xf numFmtId="49" fontId="74" fillId="10" borderId="8" xfId="0" applyNumberFormat="1" applyFont="1" applyFill="1" applyBorder="1" applyAlignment="1">
      <alignment vertical="center"/>
    </xf>
    <xf numFmtId="1" fontId="28" fillId="0" borderId="5" xfId="0" applyNumberFormat="1" applyFont="1" applyBorder="1" applyAlignment="1">
      <alignment horizontal="center" vertical="center" wrapText="1"/>
    </xf>
    <xf numFmtId="1" fontId="28" fillId="40" borderId="5" xfId="0" applyNumberFormat="1" applyFont="1" applyFill="1" applyBorder="1"/>
    <xf numFmtId="0" fontId="75" fillId="49" borderId="5" xfId="59160" applyFont="1" applyBorder="1"/>
    <xf numFmtId="0" fontId="75" fillId="49" borderId="5" xfId="59160" applyFont="1" applyBorder="1" applyAlignment="1">
      <alignment horizontal="center" vertical="center"/>
    </xf>
    <xf numFmtId="0" fontId="28" fillId="48" borderId="5" xfId="0" applyFont="1" applyFill="1" applyBorder="1"/>
    <xf numFmtId="0" fontId="28" fillId="54" borderId="5" xfId="0" applyFont="1" applyFill="1" applyBorder="1"/>
    <xf numFmtId="0" fontId="28" fillId="41" borderId="5" xfId="0" applyFont="1" applyFill="1" applyBorder="1"/>
    <xf numFmtId="0" fontId="0" fillId="0" borderId="5" xfId="0" applyFont="1" applyBorder="1"/>
    <xf numFmtId="14" fontId="8" fillId="0" borderId="1" xfId="0" applyNumberFormat="1" applyFont="1" applyBorder="1" applyAlignment="1"/>
    <xf numFmtId="0" fontId="9" fillId="0" borderId="0" xfId="0" applyFont="1" applyAlignment="1">
      <alignment horizontal="center"/>
    </xf>
    <xf numFmtId="3" fontId="48" fillId="0" borderId="5" xfId="0" applyNumberFormat="1" applyFont="1" applyBorder="1" applyAlignment="1">
      <alignment horizontal="center" vertical="center"/>
    </xf>
    <xf numFmtId="0" fontId="42" fillId="19" borderId="58" xfId="0" applyFont="1" applyFill="1" applyBorder="1" applyAlignment="1">
      <alignment vertical="center" textRotation="255"/>
    </xf>
    <xf numFmtId="0" fontId="43" fillId="19" borderId="21" xfId="0" applyFont="1" applyFill="1" applyBorder="1" applyAlignment="1">
      <alignment horizontal="center" vertical="center"/>
    </xf>
    <xf numFmtId="0" fontId="43" fillId="19" borderId="29" xfId="0" applyFont="1" applyFill="1" applyBorder="1" applyAlignment="1">
      <alignment horizontal="center" vertical="center"/>
    </xf>
    <xf numFmtId="0" fontId="43" fillId="19" borderId="58" xfId="0" applyFont="1" applyFill="1" applyBorder="1" applyAlignment="1">
      <alignment horizontal="center" vertical="center"/>
    </xf>
    <xf numFmtId="0" fontId="43" fillId="19" borderId="22" xfId="0" applyFont="1" applyFill="1" applyBorder="1" applyAlignment="1">
      <alignment vertical="center"/>
    </xf>
    <xf numFmtId="0" fontId="43" fillId="19" borderId="43" xfId="0" applyFont="1" applyFill="1" applyBorder="1" applyAlignment="1">
      <alignment horizontal="center" vertical="center"/>
    </xf>
    <xf numFmtId="0" fontId="43" fillId="19" borderId="44" xfId="0" applyFont="1" applyFill="1" applyBorder="1" applyAlignment="1">
      <alignment horizontal="center" vertical="center"/>
    </xf>
    <xf numFmtId="0" fontId="42" fillId="0" borderId="24" xfId="0" applyFont="1" applyBorder="1" applyAlignment="1">
      <alignment horizontal="center" vertical="center" wrapText="1"/>
    </xf>
    <xf numFmtId="0" fontId="51" fillId="10" borderId="24" xfId="0" applyFont="1" applyFill="1" applyBorder="1" applyAlignment="1">
      <alignment horizontal="center" vertical="center" wrapText="1"/>
    </xf>
    <xf numFmtId="9" fontId="46" fillId="0" borderId="24" xfId="0" applyNumberFormat="1" applyFont="1" applyBorder="1" applyAlignment="1">
      <alignment horizontal="center" vertical="center" wrapText="1"/>
    </xf>
    <xf numFmtId="0" fontId="42" fillId="10" borderId="24" xfId="0" applyFont="1" applyFill="1" applyBorder="1" applyAlignment="1">
      <alignment horizontal="center" vertical="center"/>
    </xf>
    <xf numFmtId="0" fontId="77" fillId="0" borderId="39" xfId="0" applyFont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1" fontId="42" fillId="10" borderId="26" xfId="0" applyNumberFormat="1" applyFont="1" applyFill="1" applyBorder="1" applyAlignment="1">
      <alignment horizontal="center" vertical="center" wrapText="1"/>
    </xf>
    <xf numFmtId="0" fontId="77" fillId="0" borderId="24" xfId="0" applyFont="1" applyBorder="1" applyAlignment="1">
      <alignment horizontal="center" vertical="center" wrapText="1"/>
    </xf>
    <xf numFmtId="0" fontId="50" fillId="10" borderId="24" xfId="0" applyFont="1" applyFill="1" applyBorder="1" applyAlignment="1">
      <alignment horizontal="center" vertical="center" wrapText="1"/>
    </xf>
    <xf numFmtId="0" fontId="77" fillId="10" borderId="24" xfId="0" applyFont="1" applyFill="1" applyBorder="1" applyAlignment="1">
      <alignment horizontal="center" vertical="center" wrapText="1"/>
    </xf>
    <xf numFmtId="0" fontId="50" fillId="0" borderId="24" xfId="0" applyFont="1" applyBorder="1" applyAlignment="1">
      <alignment horizontal="center" vertical="center" wrapText="1"/>
    </xf>
    <xf numFmtId="0" fontId="77" fillId="0" borderId="24" xfId="0" applyFont="1" applyBorder="1" applyAlignment="1">
      <alignment horizontal="center" vertical="center"/>
    </xf>
    <xf numFmtId="0" fontId="43" fillId="19" borderId="20" xfId="0" applyFont="1" applyFill="1" applyBorder="1" applyAlignment="1">
      <alignment horizontal="center" vertical="center"/>
    </xf>
    <xf numFmtId="0" fontId="43" fillId="19" borderId="34" xfId="0" applyFont="1" applyFill="1" applyBorder="1" applyAlignment="1">
      <alignment horizontal="center" vertical="center"/>
    </xf>
    <xf numFmtId="0" fontId="43" fillId="19" borderId="0" xfId="0" applyFont="1" applyFill="1" applyBorder="1" applyAlignment="1">
      <alignment vertical="center"/>
    </xf>
    <xf numFmtId="0" fontId="43" fillId="19" borderId="32" xfId="0" applyFont="1" applyFill="1" applyBorder="1" applyAlignment="1">
      <alignment horizontal="center" vertical="center"/>
    </xf>
    <xf numFmtId="0" fontId="43" fillId="19" borderId="86" xfId="0" applyFont="1" applyFill="1" applyBorder="1" applyAlignment="1">
      <alignment horizontal="center" vertical="center"/>
    </xf>
    <xf numFmtId="4" fontId="45" fillId="8" borderId="11" xfId="0" applyNumberFormat="1" applyFont="1" applyFill="1" applyBorder="1" applyAlignment="1">
      <alignment horizontal="center" vertical="center" wrapText="1"/>
    </xf>
    <xf numFmtId="0" fontId="42" fillId="0" borderId="14" xfId="0" applyFont="1" applyBorder="1" applyAlignment="1">
      <alignment horizontal="center"/>
    </xf>
    <xf numFmtId="0" fontId="42" fillId="10" borderId="24" xfId="0" applyFont="1" applyFill="1" applyBorder="1" applyAlignment="1">
      <alignment horizontal="center" vertical="center" wrapText="1"/>
    </xf>
    <xf numFmtId="1" fontId="44" fillId="0" borderId="11" xfId="0" applyNumberFormat="1" applyFont="1" applyBorder="1" applyAlignment="1">
      <alignment horizontal="center"/>
    </xf>
    <xf numFmtId="0" fontId="44" fillId="10" borderId="12" xfId="0" applyFont="1" applyFill="1" applyBorder="1" applyAlignment="1">
      <alignment horizontal="center"/>
    </xf>
    <xf numFmtId="0" fontId="44" fillId="0" borderId="12" xfId="0" applyFont="1" applyBorder="1" applyAlignment="1">
      <alignment horizontal="center"/>
    </xf>
    <xf numFmtId="0" fontId="45" fillId="0" borderId="24" xfId="0" applyFont="1" applyBorder="1" applyAlignment="1">
      <alignment horizontal="center" vertical="center" wrapText="1"/>
    </xf>
    <xf numFmtId="0" fontId="45" fillId="0" borderId="39" xfId="0" applyFont="1" applyBorder="1" applyAlignment="1">
      <alignment horizontal="center" vertical="center" wrapText="1"/>
    </xf>
    <xf numFmtId="0" fontId="42" fillId="0" borderId="37" xfId="0" applyFont="1" applyBorder="1" applyAlignment="1">
      <alignment horizontal="center" vertical="center" wrapText="1"/>
    </xf>
    <xf numFmtId="0" fontId="43" fillId="19" borderId="29" xfId="0" applyFont="1" applyFill="1" applyBorder="1" applyAlignment="1">
      <alignment horizontal="center" vertical="center" wrapText="1"/>
    </xf>
    <xf numFmtId="0" fontId="80" fillId="19" borderId="29" xfId="0" applyFont="1" applyFill="1" applyBorder="1" applyAlignment="1">
      <alignment horizontal="center" vertical="center" wrapText="1"/>
    </xf>
    <xf numFmtId="0" fontId="43" fillId="19" borderId="1" xfId="0" applyFont="1" applyFill="1" applyBorder="1" applyAlignment="1">
      <alignment horizontal="center" vertical="center"/>
    </xf>
    <xf numFmtId="0" fontId="78" fillId="10" borderId="87" xfId="59161" applyFill="1" applyBorder="1" applyAlignment="1">
      <alignment horizontal="center" vertical="center"/>
    </xf>
    <xf numFmtId="1" fontId="81" fillId="10" borderId="87" xfId="59161" applyNumberFormat="1" applyFont="1" applyFill="1" applyBorder="1" applyAlignment="1">
      <alignment horizontal="center" vertical="center"/>
    </xf>
    <xf numFmtId="0" fontId="34" fillId="0" borderId="24" xfId="0" applyFont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0" fontId="53" fillId="10" borderId="24" xfId="0" applyFont="1" applyFill="1" applyBorder="1" applyAlignment="1">
      <alignment horizontal="center"/>
    </xf>
    <xf numFmtId="0" fontId="34" fillId="10" borderId="24" xfId="0" applyFont="1" applyFill="1" applyBorder="1" applyAlignment="1">
      <alignment horizontal="center" vertical="center" wrapText="1"/>
    </xf>
    <xf numFmtId="0" fontId="33" fillId="0" borderId="24" xfId="0" applyFont="1" applyBorder="1" applyAlignment="1">
      <alignment horizontal="center"/>
    </xf>
    <xf numFmtId="1" fontId="78" fillId="10" borderId="5" xfId="59161" applyNumberFormat="1" applyFill="1" applyBorder="1" applyAlignment="1">
      <alignment horizontal="center" vertical="center"/>
    </xf>
    <xf numFmtId="0" fontId="53" fillId="0" borderId="20" xfId="59161" applyFont="1" applyFill="1" applyBorder="1" applyAlignment="1">
      <alignment horizontal="center" vertical="center"/>
    </xf>
    <xf numFmtId="0" fontId="78" fillId="10" borderId="5" xfId="59161" applyFill="1" applyBorder="1" applyAlignment="1">
      <alignment horizontal="center" vertical="center" wrapText="1"/>
    </xf>
    <xf numFmtId="0" fontId="82" fillId="10" borderId="24" xfId="59161" applyFont="1" applyFill="1" applyBorder="1" applyAlignment="1">
      <alignment horizontal="center" vertical="center"/>
    </xf>
    <xf numFmtId="0" fontId="43" fillId="19" borderId="90" xfId="0" applyFont="1" applyFill="1" applyBorder="1" applyAlignment="1">
      <alignment horizontal="center" vertical="center"/>
    </xf>
    <xf numFmtId="0" fontId="34" fillId="10" borderId="24" xfId="0" applyFont="1" applyFill="1" applyBorder="1" applyAlignment="1">
      <alignment horizontal="center" vertical="center"/>
    </xf>
    <xf numFmtId="0" fontId="40" fillId="10" borderId="24" xfId="0" applyFont="1" applyFill="1" applyBorder="1" applyAlignment="1">
      <alignment horizontal="center" vertical="center" wrapText="1"/>
    </xf>
    <xf numFmtId="0" fontId="33" fillId="10" borderId="24" xfId="0" applyFont="1" applyFill="1" applyBorder="1" applyAlignment="1">
      <alignment horizontal="center" vertical="center" wrapText="1"/>
    </xf>
    <xf numFmtId="0" fontId="28" fillId="10" borderId="24" xfId="0" applyFont="1" applyFill="1" applyBorder="1" applyAlignment="1">
      <alignment horizontal="center" vertical="center" wrapText="1"/>
    </xf>
    <xf numFmtId="0" fontId="86" fillId="10" borderId="24" xfId="0" applyFont="1" applyFill="1" applyBorder="1" applyAlignment="1">
      <alignment horizontal="center" vertical="center" wrapText="1"/>
    </xf>
    <xf numFmtId="0" fontId="33" fillId="0" borderId="35" xfId="0" applyFont="1" applyBorder="1" applyAlignment="1">
      <alignment horizontal="center" vertical="center"/>
    </xf>
    <xf numFmtId="0" fontId="89" fillId="10" borderId="36" xfId="0" applyFont="1" applyFill="1" applyBorder="1" applyAlignment="1">
      <alignment horizontal="center" vertical="center" wrapText="1"/>
    </xf>
    <xf numFmtId="1" fontId="90" fillId="10" borderId="36" xfId="0" applyNumberFormat="1" applyFont="1" applyFill="1" applyBorder="1" applyAlignment="1">
      <alignment horizontal="center" vertical="center"/>
    </xf>
    <xf numFmtId="0" fontId="33" fillId="0" borderId="23" xfId="0" applyFont="1" applyBorder="1" applyAlignment="1">
      <alignment horizontal="center" vertical="center"/>
    </xf>
    <xf numFmtId="0" fontId="89" fillId="10" borderId="5" xfId="0" applyFont="1" applyFill="1" applyBorder="1" applyAlignment="1">
      <alignment horizontal="center" vertical="center" wrapText="1"/>
    </xf>
    <xf numFmtId="0" fontId="90" fillId="10" borderId="5" xfId="0" applyFont="1" applyFill="1" applyBorder="1" applyAlignment="1">
      <alignment horizontal="center" vertical="center" wrapText="1"/>
    </xf>
    <xf numFmtId="1" fontId="90" fillId="10" borderId="5" xfId="0" applyNumberFormat="1" applyFont="1" applyFill="1" applyBorder="1" applyAlignment="1">
      <alignment horizontal="center" vertical="center"/>
    </xf>
    <xf numFmtId="0" fontId="90" fillId="10" borderId="5" xfId="0" applyFont="1" applyFill="1" applyBorder="1" applyAlignment="1">
      <alignment horizontal="center" vertical="center"/>
    </xf>
    <xf numFmtId="0" fontId="33" fillId="10" borderId="5" xfId="0" applyFont="1" applyFill="1" applyBorder="1" applyAlignment="1">
      <alignment horizontal="center" vertical="center"/>
    </xf>
    <xf numFmtId="0" fontId="33" fillId="0" borderId="5" xfId="0" applyFont="1" applyBorder="1" applyAlignment="1">
      <alignment horizontal="center" vertical="center"/>
    </xf>
    <xf numFmtId="0" fontId="90" fillId="0" borderId="5" xfId="0" applyFont="1" applyFill="1" applyBorder="1" applyAlignment="1">
      <alignment horizontal="center" vertical="center" wrapText="1"/>
    </xf>
    <xf numFmtId="0" fontId="91" fillId="10" borderId="35" xfId="0" applyFont="1" applyFill="1" applyBorder="1" applyAlignment="1">
      <alignment horizontal="center" vertical="center"/>
    </xf>
    <xf numFmtId="1" fontId="91" fillId="10" borderId="36" xfId="0" applyNumberFormat="1" applyFont="1" applyFill="1" applyBorder="1" applyAlignment="1">
      <alignment horizontal="center" vertical="center"/>
    </xf>
    <xf numFmtId="0" fontId="91" fillId="10" borderId="36" xfId="0" applyFont="1" applyFill="1" applyBorder="1" applyAlignment="1">
      <alignment vertical="center"/>
    </xf>
    <xf numFmtId="0" fontId="91" fillId="10" borderId="23" xfId="0" applyFont="1" applyFill="1" applyBorder="1" applyAlignment="1">
      <alignment horizontal="center" vertical="center"/>
    </xf>
    <xf numFmtId="1" fontId="91" fillId="10" borderId="5" xfId="0" applyNumberFormat="1" applyFont="1" applyFill="1" applyBorder="1" applyAlignment="1">
      <alignment horizontal="center" vertical="center"/>
    </xf>
    <xf numFmtId="0" fontId="77" fillId="10" borderId="35" xfId="0" applyFont="1" applyFill="1" applyBorder="1" applyAlignment="1">
      <alignment horizontal="center" vertical="center"/>
    </xf>
    <xf numFmtId="1" fontId="77" fillId="10" borderId="36" xfId="0" applyNumberFormat="1" applyFont="1" applyFill="1" applyBorder="1" applyAlignment="1">
      <alignment horizontal="center" vertical="center"/>
    </xf>
    <xf numFmtId="0" fontId="77" fillId="10" borderId="36" xfId="0" applyFont="1" applyFill="1" applyBorder="1" applyAlignment="1">
      <alignment vertical="center"/>
    </xf>
    <xf numFmtId="0" fontId="77" fillId="10" borderId="23" xfId="0" applyFont="1" applyFill="1" applyBorder="1" applyAlignment="1">
      <alignment horizontal="center" vertical="center"/>
    </xf>
    <xf numFmtId="1" fontId="77" fillId="10" borderId="5" xfId="0" applyNumberFormat="1" applyFont="1" applyFill="1" applyBorder="1" applyAlignment="1">
      <alignment horizontal="center" vertical="center"/>
    </xf>
    <xf numFmtId="1" fontId="77" fillId="0" borderId="5" xfId="0" applyNumberFormat="1" applyFont="1" applyBorder="1" applyAlignment="1">
      <alignment horizontal="center" vertical="center"/>
    </xf>
    <xf numFmtId="0" fontId="77" fillId="10" borderId="5" xfId="0" applyFont="1" applyFill="1" applyBorder="1" applyAlignment="1">
      <alignment vertical="center"/>
    </xf>
    <xf numFmtId="168" fontId="77" fillId="10" borderId="23" xfId="0" applyNumberFormat="1" applyFont="1" applyFill="1" applyBorder="1" applyAlignment="1">
      <alignment horizontal="center" vertical="center"/>
    </xf>
    <xf numFmtId="0" fontId="77" fillId="10" borderId="85" xfId="0" applyFont="1" applyFill="1" applyBorder="1" applyAlignment="1">
      <alignment horizontal="center" vertical="center"/>
    </xf>
    <xf numFmtId="1" fontId="77" fillId="10" borderId="14" xfId="0" applyNumberFormat="1" applyFont="1" applyFill="1" applyBorder="1" applyAlignment="1">
      <alignment horizontal="center" vertical="center"/>
    </xf>
    <xf numFmtId="0" fontId="77" fillId="10" borderId="14" xfId="0" applyFont="1" applyFill="1" applyBorder="1" applyAlignment="1">
      <alignment vertical="center"/>
    </xf>
    <xf numFmtId="0" fontId="77" fillId="10" borderId="12" xfId="0" applyFont="1" applyFill="1" applyBorder="1" applyAlignment="1">
      <alignment horizontal="center" vertical="center"/>
    </xf>
    <xf numFmtId="0" fontId="77" fillId="10" borderId="30" xfId="0" applyFont="1" applyFill="1" applyBorder="1" applyAlignment="1">
      <alignment vertical="center"/>
    </xf>
    <xf numFmtId="0" fontId="77" fillId="0" borderId="5" xfId="0" applyFont="1" applyBorder="1" applyAlignment="1">
      <alignment horizontal="center"/>
    </xf>
    <xf numFmtId="0" fontId="77" fillId="0" borderId="23" xfId="0" applyFont="1" applyBorder="1" applyAlignment="1">
      <alignment horizontal="center"/>
    </xf>
    <xf numFmtId="0" fontId="77" fillId="0" borderId="38" xfId="0" applyFont="1" applyBorder="1" applyAlignment="1">
      <alignment horizontal="center"/>
    </xf>
    <xf numFmtId="0" fontId="77" fillId="0" borderId="30" xfId="0" applyFont="1" applyBorder="1" applyAlignment="1">
      <alignment horizontal="center"/>
    </xf>
    <xf numFmtId="1" fontId="77" fillId="0" borderId="36" xfId="0" applyNumberFormat="1" applyFont="1" applyBorder="1" applyAlignment="1">
      <alignment horizontal="center" vertical="center"/>
    </xf>
    <xf numFmtId="1" fontId="77" fillId="0" borderId="5" xfId="0" applyNumberFormat="1" applyFont="1" applyBorder="1" applyAlignment="1">
      <alignment horizontal="center"/>
    </xf>
    <xf numFmtId="0" fontId="77" fillId="10" borderId="5" xfId="0" applyFont="1" applyFill="1" applyBorder="1" applyAlignment="1">
      <alignment horizontal="center"/>
    </xf>
    <xf numFmtId="1" fontId="77" fillId="10" borderId="5" xfId="0" applyNumberFormat="1" applyFont="1" applyFill="1" applyBorder="1" applyAlignment="1">
      <alignment horizontal="center"/>
    </xf>
    <xf numFmtId="1" fontId="77" fillId="0" borderId="30" xfId="0" applyNumberFormat="1" applyFont="1" applyBorder="1" applyAlignment="1">
      <alignment horizontal="center"/>
    </xf>
    <xf numFmtId="0" fontId="77" fillId="0" borderId="14" xfId="0" applyFont="1" applyBorder="1" applyAlignment="1">
      <alignment horizontal="center"/>
    </xf>
    <xf numFmtId="1" fontId="91" fillId="0" borderId="36" xfId="0" applyNumberFormat="1" applyFont="1" applyBorder="1" applyAlignment="1">
      <alignment horizontal="center" vertical="center"/>
    </xf>
    <xf numFmtId="0" fontId="91" fillId="0" borderId="45" xfId="0" applyFont="1" applyBorder="1" applyAlignment="1">
      <alignment horizontal="center"/>
    </xf>
    <xf numFmtId="1" fontId="91" fillId="0" borderId="11" xfId="0" applyNumberFormat="1" applyFont="1" applyBorder="1" applyAlignment="1">
      <alignment horizontal="center" vertical="center"/>
    </xf>
    <xf numFmtId="0" fontId="91" fillId="0" borderId="14" xfId="0" applyFont="1" applyBorder="1" applyAlignment="1">
      <alignment horizontal="center"/>
    </xf>
    <xf numFmtId="0" fontId="91" fillId="10" borderId="12" xfId="0" applyFont="1" applyFill="1" applyBorder="1" applyAlignment="1">
      <alignment vertical="center"/>
    </xf>
    <xf numFmtId="0" fontId="91" fillId="0" borderId="12" xfId="0" applyFont="1" applyBorder="1" applyAlignment="1">
      <alignment horizontal="center"/>
    </xf>
    <xf numFmtId="1" fontId="91" fillId="10" borderId="11" xfId="0" applyNumberFormat="1" applyFont="1" applyFill="1" applyBorder="1" applyAlignment="1">
      <alignment horizontal="center" vertical="center"/>
    </xf>
    <xf numFmtId="0" fontId="79" fillId="10" borderId="87" xfId="59161" applyFont="1" applyFill="1" applyBorder="1" applyAlignment="1">
      <alignment horizontal="center" vertical="center"/>
    </xf>
    <xf numFmtId="1" fontId="79" fillId="10" borderId="87" xfId="59161" applyNumberFormat="1" applyFont="1" applyFill="1" applyBorder="1" applyAlignment="1">
      <alignment horizontal="center" vertical="center"/>
    </xf>
    <xf numFmtId="0" fontId="79" fillId="10" borderId="87" xfId="59161" applyFont="1" applyFill="1" applyBorder="1" applyAlignment="1">
      <alignment horizontal="center" vertical="center" wrapText="1"/>
    </xf>
    <xf numFmtId="0" fontId="79" fillId="10" borderId="89" xfId="59161" applyFont="1" applyFill="1" applyBorder="1" applyAlignment="1">
      <alignment horizontal="center" vertical="center" wrapText="1"/>
    </xf>
    <xf numFmtId="0" fontId="79" fillId="10" borderId="89" xfId="59161" applyFont="1" applyFill="1" applyBorder="1" applyAlignment="1">
      <alignment horizontal="center" vertical="center"/>
    </xf>
    <xf numFmtId="1" fontId="79" fillId="10" borderId="5" xfId="59161" applyNumberFormat="1" applyFont="1" applyFill="1" applyBorder="1" applyAlignment="1">
      <alignment horizontal="center" vertical="center"/>
    </xf>
    <xf numFmtId="0" fontId="79" fillId="10" borderId="5" xfId="59161" applyFont="1" applyFill="1" applyBorder="1" applyAlignment="1">
      <alignment horizontal="center" vertical="center" wrapText="1"/>
    </xf>
    <xf numFmtId="0" fontId="79" fillId="10" borderId="14" xfId="59161" applyFont="1" applyFill="1" applyBorder="1" applyAlignment="1">
      <alignment horizontal="center" vertical="center" wrapText="1"/>
    </xf>
    <xf numFmtId="0" fontId="4" fillId="41" borderId="5" xfId="0" applyFont="1" applyFill="1" applyBorder="1"/>
    <xf numFmtId="0" fontId="24" fillId="10" borderId="37" xfId="0" applyFont="1" applyFill="1" applyBorder="1" applyAlignment="1">
      <alignment horizontal="center" vertical="center" wrapText="1"/>
    </xf>
    <xf numFmtId="0" fontId="53" fillId="10" borderId="24" xfId="0" applyFont="1" applyFill="1" applyBorder="1" applyAlignment="1">
      <alignment horizontal="center" vertical="center" wrapText="1"/>
    </xf>
    <xf numFmtId="1" fontId="79" fillId="9" borderId="87" xfId="59161" applyNumberFormat="1" applyFont="1" applyFill="1" applyBorder="1" applyAlignment="1">
      <alignment horizontal="center" vertical="center"/>
    </xf>
    <xf numFmtId="0" fontId="17" fillId="0" borderId="0" xfId="0" applyFont="1" applyAlignment="1">
      <alignment vertical="center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0" fontId="92" fillId="10" borderId="24" xfId="0" applyFont="1" applyFill="1" applyBorder="1" applyAlignment="1">
      <alignment horizontal="center" vertical="center" wrapText="1"/>
    </xf>
    <xf numFmtId="0" fontId="87" fillId="10" borderId="24" xfId="0" applyFont="1" applyFill="1" applyBorder="1" applyAlignment="1">
      <alignment horizontal="center" vertical="center" wrapText="1"/>
    </xf>
    <xf numFmtId="0" fontId="94" fillId="10" borderId="24" xfId="0" applyFont="1" applyFill="1" applyBorder="1" applyAlignment="1">
      <alignment horizontal="center" vertical="center" wrapText="1"/>
    </xf>
    <xf numFmtId="0" fontId="85" fillId="10" borderId="24" xfId="0" applyFont="1" applyFill="1" applyBorder="1" applyAlignment="1">
      <alignment horizontal="center" vertical="center" wrapText="1"/>
    </xf>
    <xf numFmtId="0" fontId="88" fillId="10" borderId="24" xfId="0" applyFont="1" applyFill="1" applyBorder="1" applyAlignment="1">
      <alignment horizontal="center" vertical="center" wrapText="1"/>
    </xf>
    <xf numFmtId="0" fontId="53" fillId="10" borderId="20" xfId="59161" applyFont="1" applyFill="1" applyBorder="1" applyAlignment="1">
      <alignment horizontal="center" vertical="center"/>
    </xf>
    <xf numFmtId="1" fontId="79" fillId="10" borderId="87" xfId="59161" applyNumberFormat="1" applyFont="1" applyFill="1" applyBorder="1" applyAlignment="1">
      <alignment horizontal="center" vertical="center" wrapText="1"/>
    </xf>
    <xf numFmtId="0" fontId="53" fillId="10" borderId="24" xfId="0" applyFont="1" applyFill="1" applyBorder="1" applyAlignment="1">
      <alignment horizontal="center" vertical="center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9" borderId="12" xfId="0" applyNumberFormat="1" applyFont="1" applyFill="1" applyBorder="1" applyAlignment="1" applyProtection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vertical="center"/>
    </xf>
    <xf numFmtId="4" fontId="45" fillId="39" borderId="27" xfId="0" applyNumberFormat="1" applyFont="1" applyFill="1" applyBorder="1" applyAlignment="1" applyProtection="1">
      <alignment horizontal="center" vertical="center" wrapText="1"/>
    </xf>
    <xf numFmtId="0" fontId="55" fillId="40" borderId="5" xfId="56733" applyFont="1" applyFill="1" applyBorder="1" applyAlignment="1">
      <alignment horizontal="center" vertical="center" wrapText="1"/>
    </xf>
    <xf numFmtId="0" fontId="33" fillId="10" borderId="23" xfId="0" applyFont="1" applyFill="1" applyBorder="1" applyAlignment="1">
      <alignment horizontal="center" vertical="center"/>
    </xf>
    <xf numFmtId="0" fontId="46" fillId="0" borderId="24" xfId="0" applyFont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0" fontId="42" fillId="0" borderId="26" xfId="0" applyFont="1" applyBorder="1" applyAlignment="1">
      <alignment horizontal="center" vertical="center" wrapText="1"/>
    </xf>
    <xf numFmtId="0" fontId="96" fillId="0" borderId="24" xfId="0" applyFont="1" applyBorder="1" applyAlignment="1">
      <alignment horizontal="center" vertical="center" wrapText="1"/>
    </xf>
    <xf numFmtId="0" fontId="46" fillId="10" borderId="24" xfId="0" applyFont="1" applyFill="1" applyBorder="1" applyAlignment="1">
      <alignment horizontal="center" vertical="center" wrapText="1"/>
    </xf>
    <xf numFmtId="0" fontId="97" fillId="10" borderId="24" xfId="0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0" fontId="61" fillId="10" borderId="5" xfId="0" applyFont="1" applyFill="1" applyBorder="1" applyAlignment="1">
      <alignment horizontal="center" vertical="center" wrapText="1"/>
    </xf>
    <xf numFmtId="0" fontId="33" fillId="10" borderId="12" xfId="0" applyFont="1" applyFill="1" applyBorder="1" applyAlignment="1">
      <alignment horizontal="center" vertical="center"/>
    </xf>
    <xf numFmtId="0" fontId="77" fillId="0" borderId="14" xfId="0" applyFont="1" applyBorder="1" applyAlignment="1">
      <alignment horizontal="center" vertical="center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19" borderId="0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0" fontId="80" fillId="19" borderId="18" xfId="0" applyFont="1" applyFill="1" applyBorder="1" applyAlignment="1">
      <alignment horizontal="center" vertical="center" wrapText="1"/>
    </xf>
    <xf numFmtId="0" fontId="80" fillId="19" borderId="33" xfId="0" applyFont="1" applyFill="1" applyBorder="1" applyAlignment="1">
      <alignment horizontal="center" vertical="center" wrapText="1"/>
    </xf>
    <xf numFmtId="0" fontId="83" fillId="19" borderId="18" xfId="0" applyFont="1" applyFill="1" applyBorder="1" applyAlignment="1">
      <alignment horizontal="center" vertical="center" wrapText="1"/>
    </xf>
    <xf numFmtId="0" fontId="89" fillId="10" borderId="30" xfId="0" applyFont="1" applyFill="1" applyBorder="1" applyAlignment="1">
      <alignment horizontal="center" vertical="center" wrapText="1"/>
    </xf>
    <xf numFmtId="1" fontId="90" fillId="10" borderId="30" xfId="0" applyNumberFormat="1" applyFont="1" applyFill="1" applyBorder="1" applyAlignment="1">
      <alignment horizontal="center" vertical="center"/>
    </xf>
    <xf numFmtId="0" fontId="87" fillId="10" borderId="39" xfId="0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0" fontId="96" fillId="10" borderId="24" xfId="0" applyFont="1" applyFill="1" applyBorder="1" applyAlignment="1">
      <alignment horizontal="center" vertical="center" wrapText="1"/>
    </xf>
    <xf numFmtId="0" fontId="43" fillId="57" borderId="58" xfId="0" applyFont="1" applyFill="1" applyBorder="1" applyAlignment="1">
      <alignment horizontal="center" vertical="center"/>
    </xf>
    <xf numFmtId="0" fontId="33" fillId="57" borderId="23" xfId="0" applyFont="1" applyFill="1" applyBorder="1" applyAlignment="1">
      <alignment horizontal="center" vertical="center"/>
    </xf>
    <xf numFmtId="0" fontId="89" fillId="57" borderId="5" xfId="0" applyFont="1" applyFill="1" applyBorder="1" applyAlignment="1">
      <alignment horizontal="center" vertical="center" wrapText="1"/>
    </xf>
    <xf numFmtId="0" fontId="90" fillId="57" borderId="5" xfId="0" applyFont="1" applyFill="1" applyBorder="1" applyAlignment="1">
      <alignment horizontal="center" vertical="center"/>
    </xf>
    <xf numFmtId="1" fontId="90" fillId="57" borderId="5" xfId="0" applyNumberFormat="1" applyFont="1" applyFill="1" applyBorder="1" applyAlignment="1">
      <alignment horizontal="center" vertical="center"/>
    </xf>
    <xf numFmtId="0" fontId="34" fillId="57" borderId="24" xfId="0" applyFont="1" applyFill="1" applyBorder="1" applyAlignment="1">
      <alignment horizontal="center" vertical="center" wrapText="1"/>
    </xf>
    <xf numFmtId="0" fontId="53" fillId="0" borderId="24" xfId="0" applyFont="1" applyBorder="1" applyAlignment="1">
      <alignment horizontal="center" vertical="center" wrapText="1"/>
    </xf>
    <xf numFmtId="1" fontId="0" fillId="58" borderId="5" xfId="0" applyNumberFormat="1" applyFill="1" applyBorder="1"/>
    <xf numFmtId="49" fontId="2" fillId="58" borderId="5" xfId="0" applyNumberFormat="1" applyFont="1" applyFill="1" applyBorder="1" applyAlignment="1">
      <alignment vertical="center"/>
    </xf>
    <xf numFmtId="49" fontId="2" fillId="58" borderId="6" xfId="0" applyNumberFormat="1" applyFont="1" applyFill="1" applyBorder="1" applyAlignment="1">
      <alignment vertical="center"/>
    </xf>
    <xf numFmtId="49" fontId="2" fillId="58" borderId="7" xfId="0" applyNumberFormat="1" applyFont="1" applyFill="1" applyBorder="1" applyAlignment="1">
      <alignment vertical="center"/>
    </xf>
    <xf numFmtId="1" fontId="0" fillId="0" borderId="15" xfId="0" applyNumberFormat="1" applyBorder="1"/>
    <xf numFmtId="1" fontId="0" fillId="0" borderId="0" xfId="0" applyNumberFormat="1" applyBorder="1"/>
    <xf numFmtId="4" fontId="45" fillId="19" borderId="5" xfId="0" applyNumberFormat="1" applyFont="1" applyFill="1" applyBorder="1" applyAlignment="1">
      <alignment horizontal="center" vertical="center" wrapText="1"/>
    </xf>
    <xf numFmtId="49" fontId="98" fillId="4" borderId="5" xfId="0" applyNumberFormat="1" applyFont="1" applyFill="1" applyBorder="1" applyAlignment="1">
      <alignment horizontal="center" vertical="center"/>
    </xf>
    <xf numFmtId="4" fontId="45" fillId="40" borderId="11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0" fontId="0" fillId="10" borderId="0" xfId="0" applyFill="1"/>
    <xf numFmtId="0" fontId="33" fillId="10" borderId="38" xfId="0" applyFont="1" applyFill="1" applyBorder="1" applyAlignment="1">
      <alignment horizontal="center" vertical="center"/>
    </xf>
    <xf numFmtId="0" fontId="34" fillId="10" borderId="39" xfId="0" applyFont="1" applyFill="1" applyBorder="1" applyAlignment="1">
      <alignment horizontal="center" vertical="center" wrapText="1"/>
    </xf>
    <xf numFmtId="0" fontId="54" fillId="0" borderId="24" xfId="0" applyFont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3" borderId="5" xfId="0" applyNumberFormat="1" applyFont="1" applyFill="1" applyBorder="1" applyAlignment="1">
      <alignment horizontal="center" vertical="center" wrapText="1"/>
    </xf>
    <xf numFmtId="4" fontId="45" fillId="3" borderId="0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102" fillId="61" borderId="92" xfId="0" applyNumberFormat="1" applyFont="1" applyFill="1" applyBorder="1" applyAlignment="1" applyProtection="1">
      <alignment horizontal="center" vertical="center" wrapText="1"/>
    </xf>
    <xf numFmtId="4" fontId="102" fillId="62" borderId="93" xfId="0" applyNumberFormat="1" applyFont="1" applyFill="1" applyBorder="1" applyAlignment="1" applyProtection="1">
      <alignment horizontal="center" vertical="center" wrapText="1"/>
    </xf>
    <xf numFmtId="4" fontId="102" fillId="63" borderId="93" xfId="0" applyNumberFormat="1" applyFont="1" applyFill="1" applyBorder="1" applyAlignment="1" applyProtection="1">
      <alignment horizontal="center" vertical="center" wrapText="1"/>
    </xf>
    <xf numFmtId="0" fontId="90" fillId="10" borderId="30" xfId="0" applyFont="1" applyFill="1" applyBorder="1" applyAlignment="1">
      <alignment horizontal="center" vertical="center" wrapText="1"/>
    </xf>
    <xf numFmtId="0" fontId="34" fillId="0" borderId="24" xfId="0" applyFont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102" fillId="65" borderId="99" xfId="0" applyNumberFormat="1" applyFont="1" applyFill="1" applyBorder="1" applyAlignment="1" applyProtection="1">
      <alignment horizontal="center" vertical="center" wrapText="1"/>
    </xf>
    <xf numFmtId="4" fontId="102" fillId="65" borderId="93" xfId="0" applyNumberFormat="1" applyFont="1" applyFill="1" applyBorder="1" applyAlignment="1" applyProtection="1">
      <alignment horizontal="center" vertical="center" wrapText="1"/>
    </xf>
    <xf numFmtId="0" fontId="106" fillId="0" borderId="5" xfId="0" applyFont="1" applyFill="1" applyBorder="1" applyAlignment="1">
      <alignment horizontal="right"/>
    </xf>
    <xf numFmtId="173" fontId="107" fillId="9" borderId="5" xfId="0" applyNumberFormat="1" applyFont="1" applyFill="1" applyBorder="1" applyAlignment="1" applyProtection="1">
      <alignment horizontal="center" vertical="center" wrapText="1"/>
      <protection locked="0"/>
    </xf>
    <xf numFmtId="4" fontId="25" fillId="0" borderId="0" xfId="0" applyNumberFormat="1" applyFont="1" applyFill="1" applyBorder="1" applyAlignment="1">
      <alignment horizontal="center" vertical="center" wrapText="1"/>
    </xf>
    <xf numFmtId="4" fontId="108" fillId="0" borderId="13" xfId="0" applyNumberFormat="1" applyFont="1" applyFill="1" applyBorder="1" applyAlignment="1">
      <alignment vertical="center" wrapText="1"/>
    </xf>
    <xf numFmtId="4" fontId="108" fillId="0" borderId="7" xfId="0" applyNumberFormat="1" applyFont="1" applyFill="1" applyBorder="1" applyAlignment="1">
      <alignment vertical="center" wrapText="1"/>
    </xf>
    <xf numFmtId="4" fontId="45" fillId="0" borderId="101" xfId="0" applyNumberFormat="1" applyFont="1" applyFill="1" applyBorder="1" applyAlignment="1">
      <alignment horizontal="center" vertical="center" wrapText="1"/>
    </xf>
    <xf numFmtId="4" fontId="25" fillId="0" borderId="101" xfId="0" applyNumberFormat="1" applyFont="1" applyFill="1" applyBorder="1" applyAlignment="1">
      <alignment horizontal="center" vertical="center" wrapText="1"/>
    </xf>
    <xf numFmtId="4" fontId="109" fillId="0" borderId="101" xfId="0" applyNumberFormat="1" applyFont="1" applyFill="1" applyBorder="1" applyAlignment="1">
      <alignment horizontal="center" vertical="center" wrapText="1"/>
    </xf>
    <xf numFmtId="4" fontId="110" fillId="0" borderId="0" xfId="0" applyNumberFormat="1" applyFont="1" applyFill="1" applyBorder="1" applyAlignment="1">
      <alignment horizontal="center" vertical="center" wrapText="1"/>
    </xf>
    <xf numFmtId="4" fontId="110" fillId="0" borderId="101" xfId="0" applyNumberFormat="1" applyFont="1" applyFill="1" applyBorder="1" applyAlignment="1">
      <alignment horizontal="center" vertical="center" wrapText="1"/>
    </xf>
    <xf numFmtId="0" fontId="111" fillId="0" borderId="0" xfId="0" applyFont="1" applyFill="1" applyBorder="1" applyAlignment="1" applyProtection="1">
      <protection locked="0" hidden="1"/>
    </xf>
    <xf numFmtId="0" fontId="25" fillId="0" borderId="0" xfId="0" applyFont="1" applyFill="1" applyBorder="1"/>
    <xf numFmtId="4" fontId="46" fillId="66" borderId="81" xfId="0" applyNumberFormat="1" applyFont="1" applyFill="1" applyBorder="1" applyAlignment="1">
      <alignment horizontal="center" vertical="center" wrapText="1"/>
    </xf>
    <xf numFmtId="0" fontId="40" fillId="39" borderId="105" xfId="0" applyFont="1" applyFill="1" applyBorder="1" applyAlignment="1">
      <alignment horizontal="center" vertical="center" wrapText="1"/>
    </xf>
    <xf numFmtId="4" fontId="46" fillId="67" borderId="112" xfId="0" applyNumberFormat="1" applyFont="1" applyFill="1" applyBorder="1" applyAlignment="1">
      <alignment horizontal="center" vertical="center" wrapText="1"/>
    </xf>
    <xf numFmtId="4" fontId="96" fillId="15" borderId="112" xfId="0" applyNumberFormat="1" applyFont="1" applyFill="1" applyBorder="1" applyAlignment="1">
      <alignment horizontal="center" vertical="center" wrapText="1"/>
    </xf>
    <xf numFmtId="4" fontId="112" fillId="0" borderId="107" xfId="0" applyNumberFormat="1" applyFont="1" applyFill="1" applyBorder="1" applyAlignment="1">
      <alignment horizontal="center" vertical="center" wrapText="1"/>
    </xf>
    <xf numFmtId="4" fontId="46" fillId="66" borderId="112" xfId="0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4" fontId="46" fillId="66" borderId="72" xfId="0" applyNumberFormat="1" applyFont="1" applyFill="1" applyBorder="1" applyAlignment="1">
      <alignment horizontal="center" vertical="center" wrapText="1"/>
    </xf>
    <xf numFmtId="4" fontId="45" fillId="19" borderId="59" xfId="0" applyNumberFormat="1" applyFont="1" applyFill="1" applyBorder="1" applyAlignment="1">
      <alignment horizontal="center" vertical="center" wrapText="1"/>
    </xf>
    <xf numFmtId="4" fontId="45" fillId="19" borderId="63" xfId="0" applyNumberFormat="1" applyFont="1" applyFill="1" applyBorder="1" applyAlignment="1">
      <alignment horizontal="center" vertical="center" wrapText="1"/>
    </xf>
    <xf numFmtId="4" fontId="45" fillId="44" borderId="59" xfId="0" applyNumberFormat="1" applyFont="1" applyFill="1" applyBorder="1" applyAlignment="1">
      <alignment horizontal="center" vertical="center" wrapText="1"/>
    </xf>
    <xf numFmtId="4" fontId="45" fillId="44" borderId="63" xfId="0" applyNumberFormat="1" applyFont="1" applyFill="1" applyBorder="1" applyAlignment="1">
      <alignment horizontal="center" vertical="center" wrapText="1"/>
    </xf>
    <xf numFmtId="4" fontId="45" fillId="39" borderId="72" xfId="0" applyNumberFormat="1" applyFont="1" applyFill="1" applyBorder="1" applyAlignment="1">
      <alignment horizontal="center" vertical="center" wrapText="1"/>
    </xf>
    <xf numFmtId="4" fontId="25" fillId="14" borderId="117" xfId="0" applyNumberFormat="1" applyFont="1" applyFill="1" applyBorder="1" applyAlignment="1">
      <alignment horizontal="center" vertical="center" wrapText="1"/>
    </xf>
    <xf numFmtId="4" fontId="45" fillId="39" borderId="68" xfId="0" applyNumberFormat="1" applyFont="1" applyFill="1" applyBorder="1" applyAlignment="1">
      <alignment horizontal="center" vertical="center" wrapText="1"/>
    </xf>
    <xf numFmtId="4" fontId="45" fillId="39" borderId="118" xfId="0" applyNumberFormat="1" applyFont="1" applyFill="1" applyBorder="1" applyAlignment="1">
      <alignment horizontal="center" vertical="center" wrapText="1"/>
    </xf>
    <xf numFmtId="4" fontId="45" fillId="39" borderId="64" xfId="0" applyNumberFormat="1" applyFont="1" applyFill="1" applyBorder="1" applyAlignment="1">
      <alignment horizontal="center" vertical="center" wrapText="1"/>
    </xf>
    <xf numFmtId="4" fontId="45" fillId="39" borderId="119" xfId="0" applyNumberFormat="1" applyFont="1" applyFill="1" applyBorder="1" applyAlignment="1">
      <alignment horizontal="center" vertical="center" wrapText="1"/>
    </xf>
    <xf numFmtId="4" fontId="45" fillId="40" borderId="63" xfId="0" applyNumberFormat="1" applyFont="1" applyFill="1" applyBorder="1" applyAlignment="1">
      <alignment horizontal="center" vertical="center" wrapText="1"/>
    </xf>
    <xf numFmtId="4" fontId="45" fillId="39" borderId="120" xfId="0" applyNumberFormat="1" applyFont="1" applyFill="1" applyBorder="1" applyAlignment="1">
      <alignment horizontal="center" vertical="center" wrapText="1"/>
    </xf>
    <xf numFmtId="4" fontId="45" fillId="19" borderId="70" xfId="0" applyNumberFormat="1" applyFont="1" applyFill="1" applyBorder="1" applyAlignment="1">
      <alignment horizontal="center" vertical="center" wrapText="1"/>
    </xf>
    <xf numFmtId="4" fontId="45" fillId="38" borderId="79" xfId="0" applyNumberFormat="1" applyFont="1" applyFill="1" applyBorder="1" applyAlignment="1">
      <alignment horizontal="center" vertical="center" wrapText="1"/>
    </xf>
    <xf numFmtId="4" fontId="45" fillId="38" borderId="77" xfId="0" applyNumberFormat="1" applyFont="1" applyFill="1" applyBorder="1" applyAlignment="1">
      <alignment horizontal="center" vertical="center" wrapText="1"/>
    </xf>
    <xf numFmtId="4" fontId="45" fillId="67" borderId="72" xfId="0" applyNumberFormat="1" applyFont="1" applyFill="1" applyBorder="1" applyAlignment="1">
      <alignment horizontal="center" vertical="center" wrapText="1"/>
    </xf>
    <xf numFmtId="4" fontId="45" fillId="15" borderId="72" xfId="0" applyNumberFormat="1" applyFont="1" applyFill="1" applyBorder="1" applyAlignment="1">
      <alignment horizontal="center" vertical="center" wrapText="1"/>
    </xf>
    <xf numFmtId="4" fontId="45" fillId="19" borderId="121" xfId="0" applyNumberFormat="1" applyFont="1" applyFill="1" applyBorder="1" applyAlignment="1">
      <alignment horizontal="center" vertical="center" wrapText="1"/>
    </xf>
    <xf numFmtId="4" fontId="45" fillId="19" borderId="122" xfId="0" applyNumberFormat="1" applyFont="1" applyFill="1" applyBorder="1" applyAlignment="1">
      <alignment horizontal="center" vertical="center" wrapText="1"/>
    </xf>
    <xf numFmtId="4" fontId="45" fillId="3" borderId="68" xfId="0" applyNumberFormat="1" applyFont="1" applyFill="1" applyBorder="1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4" fontId="45" fillId="19" borderId="75" xfId="0" applyNumberFormat="1" applyFont="1" applyFill="1" applyBorder="1" applyAlignment="1">
      <alignment horizontal="center" vertical="center" wrapText="1"/>
    </xf>
    <xf numFmtId="4" fontId="45" fillId="44" borderId="75" xfId="0" applyNumberFormat="1" applyFont="1" applyFill="1" applyBorder="1" applyAlignment="1">
      <alignment horizontal="center" vertical="center" wrapText="1"/>
    </xf>
    <xf numFmtId="4" fontId="45" fillId="44" borderId="74" xfId="0" applyNumberFormat="1" applyFont="1" applyFill="1" applyBorder="1" applyAlignment="1">
      <alignment horizontal="center" vertical="center" wrapText="1"/>
    </xf>
    <xf numFmtId="4" fontId="45" fillId="39" borderId="123" xfId="0" applyNumberFormat="1" applyFont="1" applyFill="1" applyBorder="1" applyAlignment="1">
      <alignment horizontal="center" vertical="center" wrapText="1"/>
    </xf>
    <xf numFmtId="4" fontId="25" fillId="14" borderId="124" xfId="0" applyNumberFormat="1" applyFont="1" applyFill="1" applyBorder="1" applyAlignment="1">
      <alignment horizontal="center" vertical="center" wrapText="1"/>
    </xf>
    <xf numFmtId="4" fontId="45" fillId="39" borderId="68" xfId="0" applyNumberFormat="1" applyFont="1" applyFill="1" applyBorder="1" applyAlignment="1" applyProtection="1">
      <alignment horizontal="center" vertical="center" wrapText="1"/>
    </xf>
    <xf numFmtId="4" fontId="45" fillId="39" borderId="118" xfId="0" applyNumberFormat="1" applyFont="1" applyFill="1" applyBorder="1" applyAlignment="1" applyProtection="1">
      <alignment horizontal="center" vertical="center" wrapText="1"/>
    </xf>
    <xf numFmtId="4" fontId="45" fillId="39" borderId="64" xfId="0" applyNumberFormat="1" applyFont="1" applyFill="1" applyBorder="1" applyAlignment="1" applyProtection="1">
      <alignment horizontal="center" vertical="center" wrapText="1"/>
    </xf>
    <xf numFmtId="4" fontId="25" fillId="39" borderId="68" xfId="0" applyNumberFormat="1" applyFont="1" applyFill="1" applyBorder="1" applyAlignment="1">
      <alignment horizontal="center" vertical="center" wrapText="1"/>
    </xf>
    <xf numFmtId="4" fontId="25" fillId="39" borderId="119" xfId="0" applyNumberFormat="1" applyFont="1" applyFill="1" applyBorder="1" applyAlignment="1">
      <alignment horizontal="center" vertical="center" wrapText="1"/>
    </xf>
    <xf numFmtId="4" fontId="45" fillId="40" borderId="68" xfId="0" applyNumberFormat="1" applyFont="1" applyFill="1" applyBorder="1" applyAlignment="1">
      <alignment horizontal="center" vertical="center" wrapText="1"/>
    </xf>
    <xf numFmtId="4" fontId="45" fillId="0" borderId="66" xfId="0" applyNumberFormat="1" applyFont="1" applyFill="1" applyBorder="1" applyAlignment="1">
      <alignment horizontal="center" vertical="center" wrapText="1"/>
    </xf>
    <xf numFmtId="4" fontId="45" fillId="19" borderId="78" xfId="0" applyNumberFormat="1" applyFont="1" applyFill="1" applyBorder="1" applyAlignment="1">
      <alignment horizontal="center" vertical="center" wrapText="1"/>
    </xf>
    <xf numFmtId="4" fontId="45" fillId="44" borderId="78" xfId="0" applyNumberFormat="1" applyFont="1" applyFill="1" applyBorder="1" applyAlignment="1">
      <alignment horizontal="center" vertical="center" wrapText="1"/>
    </xf>
    <xf numFmtId="4" fontId="45" fillId="44" borderId="77" xfId="0" applyNumberFormat="1" applyFont="1" applyFill="1" applyBorder="1" applyAlignment="1">
      <alignment horizontal="center" vertical="center" wrapText="1"/>
    </xf>
    <xf numFmtId="4" fontId="45" fillId="39" borderId="125" xfId="0" applyNumberFormat="1" applyFont="1" applyFill="1" applyBorder="1" applyAlignment="1">
      <alignment horizontal="center" vertical="center" wrapText="1"/>
    </xf>
    <xf numFmtId="4" fontId="45" fillId="39" borderId="126" xfId="0" applyNumberFormat="1" applyFont="1" applyFill="1" applyBorder="1" applyAlignment="1">
      <alignment horizontal="center" vertical="center" wrapText="1"/>
    </xf>
    <xf numFmtId="4" fontId="45" fillId="39" borderId="127" xfId="0" applyNumberFormat="1" applyFont="1" applyFill="1" applyBorder="1" applyAlignment="1">
      <alignment horizontal="center" vertical="center" wrapText="1"/>
    </xf>
    <xf numFmtId="4" fontId="45" fillId="39" borderId="128" xfId="0" applyNumberFormat="1" applyFont="1" applyFill="1" applyBorder="1" applyAlignment="1">
      <alignment horizontal="center" vertical="center" wrapText="1"/>
    </xf>
    <xf numFmtId="4" fontId="45" fillId="0" borderId="72" xfId="0" applyNumberFormat="1" applyFont="1" applyFill="1" applyBorder="1" applyAlignment="1">
      <alignment horizontal="left" vertical="center" wrapText="1"/>
    </xf>
    <xf numFmtId="3" fontId="65" fillId="0" borderId="68" xfId="0" applyNumberFormat="1" applyFont="1" applyFill="1" applyBorder="1" applyAlignment="1">
      <alignment vertical="top"/>
    </xf>
    <xf numFmtId="3" fontId="65" fillId="0" borderId="67" xfId="0" applyNumberFormat="1" applyFont="1" applyFill="1" applyBorder="1" applyAlignment="1">
      <alignment vertical="top"/>
    </xf>
    <xf numFmtId="3" fontId="65" fillId="0" borderId="66" xfId="0" applyNumberFormat="1" applyFont="1" applyFill="1" applyBorder="1" applyAlignment="1">
      <alignment vertical="top"/>
    </xf>
    <xf numFmtId="3" fontId="65" fillId="0" borderId="72" xfId="0" applyNumberFormat="1" applyFont="1" applyFill="1" applyBorder="1" applyAlignment="1">
      <alignment vertical="top"/>
    </xf>
    <xf numFmtId="3" fontId="65" fillId="0" borderId="65" xfId="0" applyNumberFormat="1" applyFont="1" applyFill="1" applyBorder="1" applyAlignment="1">
      <alignment vertical="top"/>
    </xf>
    <xf numFmtId="3" fontId="65" fillId="0" borderId="65" xfId="0" applyNumberFormat="1" applyFont="1" applyFill="1" applyBorder="1" applyAlignment="1">
      <alignment horizontal="left" vertical="top"/>
    </xf>
    <xf numFmtId="4" fontId="45" fillId="0" borderId="118" xfId="0" applyNumberFormat="1" applyFont="1" applyFill="1" applyBorder="1" applyAlignment="1">
      <alignment horizontal="right" vertical="center" wrapText="1" indent="1"/>
    </xf>
    <xf numFmtId="4" fontId="45" fillId="0" borderId="64" xfId="0" applyNumberFormat="1" applyFont="1" applyFill="1" applyBorder="1" applyAlignment="1">
      <alignment horizontal="right" vertical="center" wrapText="1" indent="1"/>
    </xf>
    <xf numFmtId="3" fontId="65" fillId="0" borderId="119" xfId="0" applyNumberFormat="1" applyFont="1" applyFill="1" applyBorder="1" applyAlignment="1">
      <alignment horizontal="left" vertical="top"/>
    </xf>
    <xf numFmtId="3" fontId="65" fillId="0" borderId="63" xfId="0" applyNumberFormat="1" applyFont="1" applyFill="1" applyBorder="1" applyAlignment="1">
      <alignment vertical="top"/>
    </xf>
    <xf numFmtId="3" fontId="113" fillId="0" borderId="68" xfId="0" applyNumberFormat="1" applyFont="1" applyFill="1" applyBorder="1" applyAlignment="1">
      <alignment vertical="top"/>
    </xf>
    <xf numFmtId="3" fontId="113" fillId="0" borderId="63" xfId="0" applyNumberFormat="1" applyFont="1" applyFill="1" applyBorder="1" applyAlignment="1">
      <alignment vertical="top"/>
    </xf>
    <xf numFmtId="3" fontId="65" fillId="0" borderId="129" xfId="0" applyNumberFormat="1" applyFont="1" applyFill="1" applyBorder="1" applyAlignment="1">
      <alignment vertical="top"/>
    </xf>
    <xf numFmtId="3" fontId="65" fillId="0" borderId="130" xfId="0" applyNumberFormat="1" applyFont="1" applyFill="1" applyBorder="1" applyAlignment="1">
      <alignment vertical="top"/>
    </xf>
    <xf numFmtId="3" fontId="65" fillId="0" borderId="131" xfId="0" applyNumberFormat="1" applyFont="1" applyFill="1" applyBorder="1" applyAlignment="1">
      <alignment vertical="top"/>
    </xf>
    <xf numFmtId="3" fontId="65" fillId="0" borderId="71" xfId="0" applyNumberFormat="1" applyFont="1" applyFill="1" applyBorder="1" applyAlignment="1">
      <alignment vertical="top"/>
    </xf>
    <xf numFmtId="3" fontId="65" fillId="0" borderId="132" xfId="0" applyNumberFormat="1" applyFont="1" applyFill="1" applyBorder="1" applyAlignment="1">
      <alignment vertical="top"/>
    </xf>
    <xf numFmtId="3" fontId="65" fillId="0" borderId="64" xfId="0" applyNumberFormat="1" applyFont="1" applyFill="1" applyBorder="1" applyAlignment="1">
      <alignment vertical="top"/>
    </xf>
    <xf numFmtId="3" fontId="65" fillId="0" borderId="121" xfId="0" applyNumberFormat="1" applyFont="1" applyFill="1" applyBorder="1" applyAlignment="1">
      <alignment vertical="top"/>
    </xf>
    <xf numFmtId="3" fontId="65" fillId="0" borderId="76" xfId="0" applyNumberFormat="1" applyFont="1" applyFill="1" applyBorder="1" applyAlignment="1">
      <alignment vertical="top"/>
    </xf>
    <xf numFmtId="3" fontId="65" fillId="0" borderId="133" xfId="0" applyNumberFormat="1" applyFont="1" applyFill="1" applyBorder="1" applyAlignment="1">
      <alignment vertical="top"/>
    </xf>
    <xf numFmtId="4" fontId="45" fillId="68" borderId="72" xfId="0" applyNumberFormat="1" applyFont="1" applyFill="1" applyBorder="1" applyAlignment="1">
      <alignment horizontal="left" vertical="center" wrapText="1"/>
    </xf>
    <xf numFmtId="4" fontId="45" fillId="68" borderId="68" xfId="0" applyNumberFormat="1" applyFont="1" applyFill="1" applyBorder="1" applyAlignment="1">
      <alignment horizontal="right" vertical="center" wrapText="1" indent="1"/>
    </xf>
    <xf numFmtId="4" fontId="45" fillId="68" borderId="67" xfId="0" applyNumberFormat="1" applyFont="1" applyFill="1" applyBorder="1" applyAlignment="1">
      <alignment horizontal="right" vertical="center" wrapText="1" indent="1"/>
    </xf>
    <xf numFmtId="4" fontId="45" fillId="68" borderId="72" xfId="0" applyNumberFormat="1" applyFont="1" applyFill="1" applyBorder="1" applyAlignment="1">
      <alignment horizontal="right" vertical="center" wrapText="1" indent="1"/>
    </xf>
    <xf numFmtId="4" fontId="45" fillId="68" borderId="65" xfId="0" applyNumberFormat="1" applyFont="1" applyFill="1" applyBorder="1" applyAlignment="1">
      <alignment horizontal="right" vertical="center" wrapText="1" indent="1"/>
    </xf>
    <xf numFmtId="43" fontId="44" fillId="68" borderId="118" xfId="59387" applyFont="1" applyFill="1" applyBorder="1" applyAlignment="1" applyProtection="1">
      <alignment horizontal="right" vertical="center" indent="1"/>
    </xf>
    <xf numFmtId="43" fontId="44" fillId="68" borderId="134" xfId="59387" applyFont="1" applyFill="1" applyBorder="1" applyAlignment="1" applyProtection="1">
      <alignment horizontal="right" vertical="center" indent="1"/>
    </xf>
    <xf numFmtId="4" fontId="45" fillId="68" borderId="119" xfId="0" applyNumberFormat="1" applyFont="1" applyFill="1" applyBorder="1" applyAlignment="1">
      <alignment horizontal="right" vertical="center" wrapText="1" indent="1"/>
    </xf>
    <xf numFmtId="4" fontId="45" fillId="68" borderId="64" xfId="0" applyNumberFormat="1" applyFont="1" applyFill="1" applyBorder="1" applyAlignment="1">
      <alignment horizontal="right" vertical="center" wrapText="1" indent="1"/>
    </xf>
    <xf numFmtId="4" fontId="45" fillId="68" borderId="63" xfId="0" applyNumberFormat="1" applyFont="1" applyFill="1" applyBorder="1" applyAlignment="1">
      <alignment horizontal="right" vertical="center" wrapText="1" indent="1"/>
    </xf>
    <xf numFmtId="4" fontId="25" fillId="68" borderId="68" xfId="0" applyNumberFormat="1" applyFont="1" applyFill="1" applyBorder="1" applyAlignment="1">
      <alignment horizontal="right" vertical="center" wrapText="1" indent="1"/>
    </xf>
    <xf numFmtId="4" fontId="25" fillId="68" borderId="63" xfId="0" applyNumberFormat="1" applyFont="1" applyFill="1" applyBorder="1" applyAlignment="1">
      <alignment horizontal="right" vertical="center" wrapText="1" indent="1"/>
    </xf>
    <xf numFmtId="4" fontId="45" fillId="68" borderId="69" xfId="0" applyNumberFormat="1" applyFont="1" applyFill="1" applyBorder="1" applyAlignment="1">
      <alignment horizontal="right" vertical="center" wrapText="1" indent="1"/>
    </xf>
    <xf numFmtId="4" fontId="45" fillId="68" borderId="70" xfId="0" applyNumberFormat="1" applyFont="1" applyFill="1" applyBorder="1" applyAlignment="1">
      <alignment horizontal="right" vertical="center" wrapText="1" indent="1"/>
    </xf>
    <xf numFmtId="4" fontId="45" fillId="68" borderId="71" xfId="0" applyNumberFormat="1" applyFont="1" applyFill="1" applyBorder="1" applyAlignment="1">
      <alignment horizontal="right" vertical="center" wrapText="1" indent="1"/>
    </xf>
    <xf numFmtId="4" fontId="45" fillId="68" borderId="132" xfId="0" applyNumberFormat="1" applyFont="1" applyFill="1" applyBorder="1" applyAlignment="1">
      <alignment horizontal="right" vertical="center" wrapText="1" indent="1"/>
    </xf>
    <xf numFmtId="4" fontId="45" fillId="68" borderId="66" xfId="0" applyNumberFormat="1" applyFont="1" applyFill="1" applyBorder="1" applyAlignment="1">
      <alignment horizontal="right" vertical="center" wrapText="1" indent="1"/>
    </xf>
    <xf numFmtId="4" fontId="45" fillId="68" borderId="121" xfId="0" applyNumberFormat="1" applyFont="1" applyFill="1" applyBorder="1" applyAlignment="1">
      <alignment horizontal="right" vertical="center" wrapText="1" indent="1"/>
    </xf>
    <xf numFmtId="4" fontId="45" fillId="68" borderId="135" xfId="0" applyNumberFormat="1" applyFont="1" applyFill="1" applyBorder="1" applyAlignment="1">
      <alignment horizontal="right" vertical="center" wrapText="1" indent="1"/>
    </xf>
    <xf numFmtId="4" fontId="45" fillId="68" borderId="133" xfId="0" applyNumberFormat="1" applyFont="1" applyFill="1" applyBorder="1" applyAlignment="1">
      <alignment horizontal="right" vertical="center" wrapText="1" indent="1"/>
    </xf>
    <xf numFmtId="14" fontId="42" fillId="66" borderId="72" xfId="0" applyNumberFormat="1" applyFont="1" applyFill="1" applyBorder="1" applyAlignment="1">
      <alignment horizontal="left" vertical="center" wrapText="1" indent="1"/>
    </xf>
    <xf numFmtId="3" fontId="42" fillId="69" borderId="136" xfId="0" applyNumberFormat="1" applyFont="1" applyFill="1" applyBorder="1" applyAlignment="1" applyProtection="1">
      <alignment horizontal="right" vertical="center" indent="1"/>
    </xf>
    <xf numFmtId="3" fontId="42" fillId="69" borderId="137" xfId="0" applyNumberFormat="1" applyFont="1" applyFill="1" applyBorder="1" applyAlignment="1" applyProtection="1">
      <alignment horizontal="right" vertical="center" indent="1"/>
    </xf>
    <xf numFmtId="3" fontId="42" fillId="69" borderId="80" xfId="0" applyNumberFormat="1" applyFont="1" applyFill="1" applyBorder="1" applyAlignment="1" applyProtection="1">
      <alignment horizontal="right" vertical="center" indent="1"/>
    </xf>
    <xf numFmtId="3" fontId="42" fillId="69" borderId="118" xfId="0" applyNumberFormat="1" applyFont="1" applyFill="1" applyBorder="1" applyAlignment="1" applyProtection="1">
      <alignment horizontal="right" vertical="center" indent="1"/>
    </xf>
    <xf numFmtId="3" fontId="42" fillId="69" borderId="134" xfId="0" applyNumberFormat="1" applyFont="1" applyFill="1" applyBorder="1" applyAlignment="1" applyProtection="1">
      <alignment horizontal="right" vertical="center" indent="1"/>
    </xf>
    <xf numFmtId="3" fontId="42" fillId="69" borderId="68" xfId="0" applyNumberFormat="1" applyFont="1" applyFill="1" applyBorder="1" applyAlignment="1" applyProtection="1">
      <alignment horizontal="right" vertical="center" indent="1"/>
    </xf>
    <xf numFmtId="3" fontId="42" fillId="69" borderId="119" xfId="0" applyNumberFormat="1" applyFont="1" applyFill="1" applyBorder="1" applyAlignment="1" applyProtection="1">
      <alignment horizontal="right" vertical="center" indent="1"/>
    </xf>
    <xf numFmtId="3" fontId="42" fillId="69" borderId="138" xfId="0" applyNumberFormat="1" applyFont="1" applyFill="1" applyBorder="1" applyAlignment="1" applyProtection="1">
      <alignment horizontal="right" vertical="center" indent="1"/>
    </xf>
    <xf numFmtId="3" fontId="114" fillId="69" borderId="136" xfId="0" applyNumberFormat="1" applyFont="1" applyFill="1" applyBorder="1" applyAlignment="1" applyProtection="1">
      <alignment horizontal="right" vertical="center" indent="1"/>
    </xf>
    <xf numFmtId="3" fontId="114" fillId="69" borderId="138" xfId="0" applyNumberFormat="1" applyFont="1" applyFill="1" applyBorder="1" applyAlignment="1" applyProtection="1">
      <alignment horizontal="right" vertical="center" indent="1"/>
    </xf>
    <xf numFmtId="3" fontId="42" fillId="69" borderId="69" xfId="0" applyNumberFormat="1" applyFont="1" applyFill="1" applyBorder="1" applyAlignment="1" applyProtection="1">
      <alignment horizontal="right" vertical="center" indent="1"/>
    </xf>
    <xf numFmtId="3" fontId="42" fillId="69" borderId="139" xfId="0" applyNumberFormat="1" applyFont="1" applyFill="1" applyBorder="1" applyAlignment="1" applyProtection="1">
      <alignment horizontal="right" vertical="center" indent="1"/>
    </xf>
    <xf numFmtId="3" fontId="42" fillId="69" borderId="140" xfId="0" applyNumberFormat="1" applyFont="1" applyFill="1" applyBorder="1" applyAlignment="1" applyProtection="1">
      <alignment horizontal="right" vertical="center" indent="1"/>
    </xf>
    <xf numFmtId="3" fontId="42" fillId="69" borderId="63" xfId="0" applyNumberFormat="1" applyFont="1" applyFill="1" applyBorder="1" applyAlignment="1" applyProtection="1">
      <alignment horizontal="right" vertical="center" indent="1"/>
    </xf>
    <xf numFmtId="3" fontId="42" fillId="69" borderId="141" xfId="0" applyNumberFormat="1" applyFont="1" applyFill="1" applyBorder="1" applyAlignment="1" applyProtection="1">
      <alignment horizontal="right" vertical="center" indent="1"/>
    </xf>
    <xf numFmtId="3" fontId="42" fillId="69" borderId="142" xfId="0" applyNumberFormat="1" applyFont="1" applyFill="1" applyBorder="1" applyAlignment="1" applyProtection="1">
      <alignment horizontal="right" vertical="center" indent="1"/>
    </xf>
    <xf numFmtId="3" fontId="42" fillId="69" borderId="0" xfId="0" applyNumberFormat="1" applyFont="1" applyFill="1" applyBorder="1" applyAlignment="1" applyProtection="1">
      <alignment horizontal="right" vertical="center" indent="1"/>
    </xf>
    <xf numFmtId="3" fontId="42" fillId="69" borderId="143" xfId="0" applyNumberFormat="1" applyFont="1" applyFill="1" applyBorder="1" applyAlignment="1" applyProtection="1">
      <alignment horizontal="right" vertical="center" indent="1"/>
    </xf>
    <xf numFmtId="3" fontId="42" fillId="69" borderId="144" xfId="0" applyNumberFormat="1" applyFont="1" applyFill="1" applyBorder="1" applyAlignment="1" applyProtection="1">
      <alignment horizontal="right" vertical="center" indent="1"/>
    </xf>
    <xf numFmtId="3" fontId="112" fillId="69" borderId="138" xfId="0" applyNumberFormat="1" applyFont="1" applyFill="1" applyBorder="1" applyAlignment="1" applyProtection="1">
      <alignment horizontal="left" vertical="top" indent="1"/>
    </xf>
    <xf numFmtId="3" fontId="115" fillId="69" borderId="145" xfId="0" applyNumberFormat="1" applyFont="1" applyFill="1" applyBorder="1" applyAlignment="1" applyProtection="1">
      <alignment horizontal="center" vertical="top"/>
    </xf>
    <xf numFmtId="3" fontId="42" fillId="69" borderId="71" xfId="0" applyNumberFormat="1" applyFont="1" applyFill="1" applyBorder="1" applyAlignment="1">
      <alignment horizontal="right" vertical="center" indent="1"/>
    </xf>
    <xf numFmtId="14" fontId="42" fillId="66" borderId="72" xfId="0" applyNumberFormat="1" applyFont="1" applyFill="1" applyBorder="1" applyAlignment="1">
      <alignment horizontal="left" vertical="center" wrapText="1"/>
    </xf>
    <xf numFmtId="14" fontId="0" fillId="0" borderId="0" xfId="0" applyNumberFormat="1" applyAlignment="1">
      <alignment horizontal="center"/>
    </xf>
    <xf numFmtId="172" fontId="42" fillId="66" borderId="72" xfId="0" applyNumberFormat="1" applyFont="1" applyFill="1" applyBorder="1" applyAlignment="1" applyProtection="1">
      <alignment horizontal="left" vertical="center" wrapText="1"/>
      <protection locked="0"/>
    </xf>
    <xf numFmtId="3" fontId="114" fillId="69" borderId="138" xfId="0" applyNumberFormat="1" applyFont="1" applyFill="1" applyBorder="1" applyAlignment="1" applyProtection="1">
      <alignment horizontal="center" vertical="center"/>
    </xf>
    <xf numFmtId="3" fontId="114" fillId="69" borderId="134" xfId="0" applyNumberFormat="1" applyFont="1" applyFill="1" applyBorder="1" applyAlignment="1" applyProtection="1">
      <alignment horizontal="center" vertical="center"/>
    </xf>
    <xf numFmtId="172" fontId="114" fillId="69" borderId="145" xfId="0" applyNumberFormat="1" applyFont="1" applyFill="1" applyBorder="1" applyAlignment="1" applyProtection="1">
      <alignment horizontal="center" vertical="center"/>
    </xf>
    <xf numFmtId="14" fontId="42" fillId="0" borderId="110" xfId="0" applyNumberFormat="1" applyFont="1" applyFill="1" applyBorder="1" applyAlignment="1">
      <alignment horizontal="left" vertical="center" wrapText="1" indent="1"/>
    </xf>
    <xf numFmtId="3" fontId="42" fillId="0" borderId="110" xfId="0" applyNumberFormat="1" applyFont="1" applyFill="1" applyBorder="1" applyAlignment="1">
      <alignment horizontal="right" vertical="center" indent="1"/>
    </xf>
    <xf numFmtId="3" fontId="114" fillId="0" borderId="110" xfId="0" applyNumberFormat="1" applyFont="1" applyFill="1" applyBorder="1" applyAlignment="1">
      <alignment horizontal="right" vertical="center" indent="1"/>
    </xf>
    <xf numFmtId="3" fontId="42" fillId="0" borderId="115" xfId="0" applyNumberFormat="1" applyFont="1" applyFill="1" applyBorder="1" applyAlignment="1">
      <alignment horizontal="right" vertical="center" indent="1"/>
    </xf>
    <xf numFmtId="3" fontId="42" fillId="0" borderId="109" xfId="0" applyNumberFormat="1" applyFont="1" applyFill="1" applyBorder="1" applyAlignment="1">
      <alignment horizontal="right" vertical="center" indent="1"/>
    </xf>
    <xf numFmtId="3" fontId="42" fillId="0" borderId="148" xfId="0" applyNumberFormat="1" applyFont="1" applyFill="1" applyBorder="1" applyAlignment="1">
      <alignment horizontal="right" vertical="center" indent="1"/>
    </xf>
    <xf numFmtId="3" fontId="42" fillId="0" borderId="111" xfId="0" applyNumberFormat="1" applyFont="1" applyFill="1" applyBorder="1" applyAlignment="1">
      <alignment horizontal="right" vertical="center" indent="1"/>
    </xf>
    <xf numFmtId="14" fontId="42" fillId="0" borderId="110" xfId="0" applyNumberFormat="1" applyFont="1" applyFill="1" applyBorder="1" applyAlignment="1">
      <alignment horizontal="left" vertical="center" wrapText="1"/>
    </xf>
    <xf numFmtId="4" fontId="42" fillId="44" borderId="112" xfId="0" applyNumberFormat="1" applyFont="1" applyFill="1" applyBorder="1" applyAlignment="1">
      <alignment horizontal="left" vertical="center" wrapText="1"/>
    </xf>
    <xf numFmtId="3" fontId="42" fillId="44" borderId="149" xfId="0" applyNumberFormat="1" applyFont="1" applyFill="1" applyBorder="1" applyAlignment="1">
      <alignment horizontal="right" vertical="center" indent="1"/>
    </xf>
    <xf numFmtId="3" fontId="42" fillId="44" borderId="150" xfId="0" applyNumberFormat="1" applyFont="1" applyFill="1" applyBorder="1" applyAlignment="1">
      <alignment horizontal="right" vertical="center" indent="1"/>
    </xf>
    <xf numFmtId="3" fontId="42" fillId="44" borderId="151" xfId="0" applyNumberFormat="1" applyFont="1" applyFill="1" applyBorder="1" applyAlignment="1">
      <alignment horizontal="right" vertical="center" indent="1"/>
    </xf>
    <xf numFmtId="3" fontId="42" fillId="44" borderId="67" xfId="0" applyNumberFormat="1" applyFont="1" applyFill="1" applyBorder="1" applyAlignment="1">
      <alignment horizontal="right" vertical="center" indent="1"/>
    </xf>
    <xf numFmtId="3" fontId="42" fillId="44" borderId="112" xfId="0" applyNumberFormat="1" applyFont="1" applyFill="1" applyBorder="1" applyAlignment="1">
      <alignment horizontal="right" vertical="center" indent="1"/>
    </xf>
    <xf numFmtId="3" fontId="42" fillId="44" borderId="68" xfId="0" applyNumberFormat="1" applyFont="1" applyFill="1" applyBorder="1" applyAlignment="1">
      <alignment horizontal="right" vertical="center" indent="1"/>
    </xf>
    <xf numFmtId="3" fontId="42" fillId="44" borderId="105" xfId="0" applyNumberFormat="1" applyFont="1" applyFill="1" applyBorder="1" applyAlignment="1">
      <alignment horizontal="right" vertical="center" indent="1"/>
    </xf>
    <xf numFmtId="3" fontId="114" fillId="44" borderId="151" xfId="0" applyNumberFormat="1" applyFont="1" applyFill="1" applyBorder="1" applyAlignment="1">
      <alignment horizontal="right" vertical="center" indent="1"/>
    </xf>
    <xf numFmtId="3" fontId="42" fillId="44" borderId="152" xfId="0" applyNumberFormat="1" applyFont="1" applyFill="1" applyBorder="1" applyAlignment="1">
      <alignment horizontal="right" vertical="center" indent="1"/>
    </xf>
    <xf numFmtId="3" fontId="42" fillId="44" borderId="153" xfId="0" applyNumberFormat="1" applyFont="1" applyFill="1" applyBorder="1" applyAlignment="1">
      <alignment horizontal="right" vertical="center" indent="1"/>
    </xf>
    <xf numFmtId="3" fontId="42" fillId="44" borderId="113" xfId="0" applyNumberFormat="1" applyFont="1" applyFill="1" applyBorder="1" applyAlignment="1">
      <alignment horizontal="right" vertical="center" indent="1"/>
    </xf>
    <xf numFmtId="3" fontId="42" fillId="44" borderId="108" xfId="0" applyNumberFormat="1" applyFont="1" applyFill="1" applyBorder="1" applyAlignment="1">
      <alignment horizontal="right" vertical="center" indent="1"/>
    </xf>
    <xf numFmtId="3" fontId="42" fillId="44" borderId="154" xfId="0" applyNumberFormat="1" applyFont="1" applyFill="1" applyBorder="1" applyAlignment="1">
      <alignment horizontal="right" vertical="center" indent="1"/>
    </xf>
    <xf numFmtId="3" fontId="42" fillId="44" borderId="155" xfId="0" applyNumberFormat="1" applyFont="1" applyFill="1" applyBorder="1" applyAlignment="1">
      <alignment horizontal="right" vertical="center" indent="1"/>
    </xf>
    <xf numFmtId="3" fontId="42" fillId="44" borderId="156" xfId="0" applyNumberFormat="1" applyFont="1" applyFill="1" applyBorder="1" applyAlignment="1">
      <alignment horizontal="right" vertical="center" indent="1"/>
    </xf>
    <xf numFmtId="3" fontId="42" fillId="44" borderId="116" xfId="0" applyNumberFormat="1" applyFont="1" applyFill="1" applyBorder="1" applyAlignment="1">
      <alignment horizontal="right" vertical="center" indent="1"/>
    </xf>
    <xf numFmtId="3" fontId="42" fillId="44" borderId="107" xfId="0" applyNumberFormat="1" applyFont="1" applyFill="1" applyBorder="1" applyAlignment="1">
      <alignment horizontal="right" vertical="center" indent="1"/>
    </xf>
    <xf numFmtId="3" fontId="42" fillId="44" borderId="157" xfId="0" applyNumberFormat="1" applyFont="1" applyFill="1" applyBorder="1" applyAlignment="1">
      <alignment horizontal="right" vertical="center" indent="1"/>
    </xf>
    <xf numFmtId="3" fontId="42" fillId="44" borderId="106" xfId="0" applyNumberFormat="1" applyFont="1" applyFill="1" applyBorder="1" applyAlignment="1">
      <alignment horizontal="right" vertical="center" indent="1"/>
    </xf>
    <xf numFmtId="3" fontId="42" fillId="44" borderId="158" xfId="0" applyNumberFormat="1" applyFont="1" applyFill="1" applyBorder="1" applyAlignment="1">
      <alignment horizontal="right" vertical="center" indent="1"/>
    </xf>
    <xf numFmtId="3" fontId="42" fillId="44" borderId="159" xfId="0" applyNumberFormat="1" applyFont="1" applyFill="1" applyBorder="1" applyAlignment="1">
      <alignment horizontal="right" vertical="center" indent="1"/>
    </xf>
    <xf numFmtId="4" fontId="42" fillId="44" borderId="112" xfId="0" applyNumberFormat="1" applyFont="1" applyFill="1" applyBorder="1" applyAlignment="1">
      <alignment horizontal="left" vertical="center"/>
    </xf>
    <xf numFmtId="3" fontId="42" fillId="69" borderId="144" xfId="0" applyNumberFormat="1" applyFont="1" applyFill="1" applyBorder="1" applyAlignment="1">
      <alignment horizontal="right" vertical="center" indent="1"/>
    </xf>
    <xf numFmtId="3" fontId="42" fillId="69" borderId="136" xfId="0" applyNumberFormat="1" applyFont="1" applyFill="1" applyBorder="1" applyAlignment="1">
      <alignment horizontal="right" vertical="center" indent="1"/>
    </xf>
    <xf numFmtId="3" fontId="42" fillId="69" borderId="67" xfId="0" applyNumberFormat="1" applyFont="1" applyFill="1" applyBorder="1" applyAlignment="1">
      <alignment horizontal="right" vertical="center" indent="1"/>
    </xf>
    <xf numFmtId="3" fontId="42" fillId="69" borderId="80" xfId="0" applyNumberFormat="1" applyFont="1" applyFill="1" applyBorder="1" applyAlignment="1">
      <alignment horizontal="right" vertical="center" indent="1"/>
    </xf>
    <xf numFmtId="3" fontId="42" fillId="69" borderId="68" xfId="0" applyNumberFormat="1" applyFont="1" applyFill="1" applyBorder="1" applyAlignment="1">
      <alignment horizontal="right" vertical="center" indent="1"/>
    </xf>
    <xf numFmtId="3" fontId="42" fillId="69" borderId="118" xfId="0" applyNumberFormat="1" applyFont="1" applyFill="1" applyBorder="1" applyAlignment="1">
      <alignment horizontal="right" vertical="center" indent="1"/>
    </xf>
    <xf numFmtId="3" fontId="114" fillId="69" borderId="136" xfId="0" applyNumberFormat="1" applyFont="1" applyFill="1" applyBorder="1" applyAlignment="1">
      <alignment horizontal="right" vertical="center" indent="1"/>
    </xf>
    <xf numFmtId="3" fontId="42" fillId="69" borderId="120" xfId="0" applyNumberFormat="1" applyFont="1" applyFill="1" applyBorder="1" applyAlignment="1">
      <alignment horizontal="right" vertical="center" indent="1"/>
    </xf>
    <xf numFmtId="3" fontId="42" fillId="69" borderId="160" xfId="0" applyNumberFormat="1" applyFont="1" applyFill="1" applyBorder="1" applyAlignment="1">
      <alignment horizontal="right" vertical="center" indent="1"/>
    </xf>
    <xf numFmtId="3" fontId="42" fillId="69" borderId="161" xfId="0" applyNumberFormat="1" applyFont="1" applyFill="1" applyBorder="1" applyAlignment="1">
      <alignment horizontal="right" vertical="center" indent="1"/>
    </xf>
    <xf numFmtId="3" fontId="42" fillId="69" borderId="145" xfId="0" applyNumberFormat="1" applyFont="1" applyFill="1" applyBorder="1" applyAlignment="1">
      <alignment horizontal="right" vertical="center" indent="1"/>
    </xf>
    <xf numFmtId="3" fontId="42" fillId="69" borderId="162" xfId="0" applyNumberFormat="1" applyFont="1" applyFill="1" applyBorder="1" applyAlignment="1">
      <alignment horizontal="right" vertical="center" indent="1"/>
    </xf>
    <xf numFmtId="3" fontId="42" fillId="69" borderId="163" xfId="0" applyNumberFormat="1" applyFont="1" applyFill="1" applyBorder="1" applyAlignment="1">
      <alignment horizontal="right" vertical="center" indent="1"/>
    </xf>
    <xf numFmtId="3" fontId="42" fillId="69" borderId="164" xfId="0" applyNumberFormat="1" applyFont="1" applyFill="1" applyBorder="1" applyAlignment="1">
      <alignment horizontal="right" vertical="center" indent="1"/>
    </xf>
    <xf numFmtId="3" fontId="42" fillId="69" borderId="165" xfId="0" applyNumberFormat="1" applyFont="1" applyFill="1" applyBorder="1" applyAlignment="1">
      <alignment horizontal="right" vertical="center" indent="1"/>
    </xf>
    <xf numFmtId="3" fontId="42" fillId="69" borderId="72" xfId="0" applyNumberFormat="1" applyFont="1" applyFill="1" applyBorder="1" applyAlignment="1">
      <alignment horizontal="right" vertical="center" indent="1"/>
    </xf>
    <xf numFmtId="3" fontId="42" fillId="69" borderId="65" xfId="0" applyNumberFormat="1" applyFont="1" applyFill="1" applyBorder="1" applyAlignment="1">
      <alignment horizontal="right" vertical="center" indent="1"/>
    </xf>
    <xf numFmtId="3" fontId="42" fillId="69" borderId="137" xfId="0" applyNumberFormat="1" applyFont="1" applyFill="1" applyBorder="1" applyAlignment="1">
      <alignment horizontal="right" vertical="center" indent="1"/>
    </xf>
    <xf numFmtId="3" fontId="42" fillId="69" borderId="141" xfId="0" applyNumberFormat="1" applyFont="1" applyFill="1" applyBorder="1" applyAlignment="1">
      <alignment horizontal="right" vertical="center" indent="1"/>
    </xf>
    <xf numFmtId="4" fontId="44" fillId="44" borderId="72" xfId="0" applyNumberFormat="1" applyFont="1" applyFill="1" applyBorder="1" applyAlignment="1">
      <alignment horizontal="left" vertical="center" indent="1"/>
    </xf>
    <xf numFmtId="3" fontId="44" fillId="44" borderId="64" xfId="0" applyNumberFormat="1" applyFont="1" applyFill="1" applyBorder="1" applyAlignment="1" applyProtection="1">
      <alignment horizontal="right" vertical="center" indent="1"/>
    </xf>
    <xf numFmtId="3" fontId="44" fillId="44" borderId="166" xfId="0" applyNumberFormat="1" applyFont="1" applyFill="1" applyBorder="1" applyAlignment="1" applyProtection="1">
      <alignment horizontal="right" vertical="center" indent="1"/>
    </xf>
    <xf numFmtId="3" fontId="44" fillId="44" borderId="67" xfId="0" applyNumberFormat="1" applyFont="1" applyFill="1" applyBorder="1" applyAlignment="1" applyProtection="1">
      <alignment horizontal="right" vertical="center" indent="1"/>
    </xf>
    <xf numFmtId="3" fontId="44" fillId="44" borderId="65" xfId="0" applyNumberFormat="1" applyFont="1" applyFill="1" applyBorder="1" applyAlignment="1" applyProtection="1">
      <alignment horizontal="right" vertical="center" indent="1"/>
    </xf>
    <xf numFmtId="3" fontId="44" fillId="44" borderId="72" xfId="0" applyNumberFormat="1" applyFont="1" applyFill="1" applyBorder="1" applyAlignment="1" applyProtection="1">
      <alignment horizontal="right" vertical="center" indent="1"/>
    </xf>
    <xf numFmtId="3" fontId="44" fillId="44" borderId="68" xfId="0" applyNumberFormat="1" applyFont="1" applyFill="1" applyBorder="1" applyAlignment="1" applyProtection="1">
      <alignment horizontal="right" vertical="center" indent="1"/>
    </xf>
    <xf numFmtId="3" fontId="44" fillId="44" borderId="118" xfId="0" applyNumberFormat="1" applyFont="1" applyFill="1" applyBorder="1" applyAlignment="1" applyProtection="1">
      <alignment horizontal="right" vertical="center" indent="1"/>
    </xf>
    <xf numFmtId="3" fontId="44" fillId="44" borderId="63" xfId="0" applyNumberFormat="1" applyFont="1" applyFill="1" applyBorder="1" applyAlignment="1" applyProtection="1">
      <alignment horizontal="right" vertical="center" indent="1"/>
    </xf>
    <xf numFmtId="3" fontId="116" fillId="44" borderId="65" xfId="0" applyNumberFormat="1" applyFont="1" applyFill="1" applyBorder="1" applyAlignment="1" applyProtection="1">
      <alignment horizontal="right" vertical="center" indent="1"/>
    </xf>
    <xf numFmtId="3" fontId="116" fillId="44" borderId="166" xfId="0" applyNumberFormat="1" applyFont="1" applyFill="1" applyBorder="1" applyAlignment="1" applyProtection="1">
      <alignment horizontal="right" vertical="center" indent="1"/>
    </xf>
    <xf numFmtId="3" fontId="44" fillId="44" borderId="69" xfId="0" applyNumberFormat="1" applyFont="1" applyFill="1" applyBorder="1" applyAlignment="1" applyProtection="1">
      <alignment horizontal="right" vertical="center" indent="1"/>
    </xf>
    <xf numFmtId="3" fontId="44" fillId="44" borderId="160" xfId="0" applyNumberFormat="1" applyFont="1" applyFill="1" applyBorder="1" applyAlignment="1" applyProtection="1">
      <alignment horizontal="right" vertical="center" indent="1"/>
    </xf>
    <xf numFmtId="3" fontId="44" fillId="44" borderId="161" xfId="0" applyNumberFormat="1" applyFont="1" applyFill="1" applyBorder="1" applyAlignment="1" applyProtection="1">
      <alignment horizontal="right" vertical="center" indent="1"/>
    </xf>
    <xf numFmtId="3" fontId="44" fillId="44" borderId="71" xfId="0" applyNumberFormat="1" applyFont="1" applyFill="1" applyBorder="1" applyAlignment="1" applyProtection="1">
      <alignment horizontal="right" vertical="center" indent="1"/>
    </xf>
    <xf numFmtId="3" fontId="44" fillId="44" borderId="167" xfId="0" applyNumberFormat="1" applyFont="1" applyFill="1" applyBorder="1" applyAlignment="1" applyProtection="1">
      <alignment horizontal="right" vertical="center" indent="1"/>
    </xf>
    <xf numFmtId="3" fontId="44" fillId="44" borderId="168" xfId="0" applyNumberFormat="1" applyFont="1" applyFill="1" applyBorder="1" applyAlignment="1" applyProtection="1">
      <alignment horizontal="right" vertical="center" indent="1"/>
    </xf>
    <xf numFmtId="3" fontId="44" fillId="44" borderId="132" xfId="0" applyNumberFormat="1" applyFont="1" applyFill="1" applyBorder="1" applyAlignment="1" applyProtection="1">
      <alignment horizontal="right" vertical="center" indent="1"/>
    </xf>
    <xf numFmtId="3" fontId="44" fillId="44" borderId="59" xfId="0" applyNumberFormat="1" applyFont="1" applyFill="1" applyBorder="1" applyAlignment="1" applyProtection="1">
      <alignment horizontal="right" vertical="center" indent="1"/>
    </xf>
    <xf numFmtId="3" fontId="44" fillId="44" borderId="65" xfId="0" applyNumberFormat="1" applyFont="1" applyFill="1" applyBorder="1" applyAlignment="1">
      <alignment horizontal="right" vertical="center" indent="1"/>
    </xf>
    <xf numFmtId="3" fontId="44" fillId="44" borderId="66" xfId="0" applyNumberFormat="1" applyFont="1" applyFill="1" applyBorder="1" applyAlignment="1">
      <alignment horizontal="right" vertical="center" indent="1"/>
    </xf>
    <xf numFmtId="3" fontId="44" fillId="44" borderId="71" xfId="0" applyNumberFormat="1" applyFont="1" applyFill="1" applyBorder="1" applyAlignment="1">
      <alignment horizontal="right" vertical="center" indent="1"/>
    </xf>
    <xf numFmtId="4" fontId="44" fillId="44" borderId="72" xfId="0" applyNumberFormat="1" applyFont="1" applyFill="1" applyBorder="1" applyAlignment="1">
      <alignment horizontal="left" vertical="center" wrapText="1"/>
    </xf>
    <xf numFmtId="4" fontId="44" fillId="19" borderId="72" xfId="0" applyNumberFormat="1" applyFont="1" applyFill="1" applyBorder="1" applyAlignment="1">
      <alignment horizontal="left" vertical="center" indent="1"/>
    </xf>
    <xf numFmtId="3" fontId="44" fillId="19" borderId="65" xfId="0" applyNumberFormat="1" applyFont="1" applyFill="1" applyBorder="1" applyAlignment="1">
      <alignment horizontal="right" vertical="center" indent="1"/>
    </xf>
    <xf numFmtId="3" fontId="44" fillId="19" borderId="68" xfId="0" applyNumberFormat="1" applyFont="1" applyFill="1" applyBorder="1" applyAlignment="1">
      <alignment horizontal="right" vertical="center" indent="1"/>
    </xf>
    <xf numFmtId="3" fontId="44" fillId="19" borderId="63" xfId="0" applyNumberFormat="1" applyFont="1" applyFill="1" applyBorder="1" applyAlignment="1">
      <alignment horizontal="right" vertical="center" indent="1"/>
    </xf>
    <xf numFmtId="3" fontId="44" fillId="19" borderId="67" xfId="0" applyNumberFormat="1" applyFont="1" applyFill="1" applyBorder="1" applyAlignment="1">
      <alignment horizontal="right" vertical="center" indent="1"/>
    </xf>
    <xf numFmtId="3" fontId="44" fillId="19" borderId="72" xfId="0" applyNumberFormat="1" applyFont="1" applyFill="1" applyBorder="1" applyAlignment="1">
      <alignment horizontal="right" vertical="center" indent="1"/>
    </xf>
    <xf numFmtId="3" fontId="44" fillId="19" borderId="118" xfId="0" applyNumberFormat="1" applyFont="1" applyFill="1" applyBorder="1" applyAlignment="1">
      <alignment horizontal="right" vertical="center" indent="1"/>
    </xf>
    <xf numFmtId="3" fontId="116" fillId="19" borderId="65" xfId="0" applyNumberFormat="1" applyFont="1" applyFill="1" applyBorder="1" applyAlignment="1">
      <alignment horizontal="right" vertical="center" indent="1"/>
    </xf>
    <xf numFmtId="3" fontId="116" fillId="19" borderId="63" xfId="0" applyNumberFormat="1" applyFont="1" applyFill="1" applyBorder="1" applyAlignment="1">
      <alignment horizontal="right" vertical="center" indent="1"/>
    </xf>
    <xf numFmtId="3" fontId="44" fillId="19" borderId="69" xfId="0" applyNumberFormat="1" applyFont="1" applyFill="1" applyBorder="1" applyAlignment="1">
      <alignment horizontal="right" vertical="center" indent="1"/>
    </xf>
    <xf numFmtId="3" fontId="44" fillId="19" borderId="160" xfId="0" applyNumberFormat="1" applyFont="1" applyFill="1" applyBorder="1" applyAlignment="1">
      <alignment horizontal="right" vertical="center" indent="1"/>
    </xf>
    <xf numFmtId="3" fontId="44" fillId="19" borderId="161" xfId="0" applyNumberFormat="1" applyFont="1" applyFill="1" applyBorder="1" applyAlignment="1">
      <alignment horizontal="right" vertical="center" indent="1"/>
    </xf>
    <xf numFmtId="3" fontId="44" fillId="19" borderId="71" xfId="0" applyNumberFormat="1" applyFont="1" applyFill="1" applyBorder="1" applyAlignment="1">
      <alignment horizontal="right" vertical="center" indent="1"/>
    </xf>
    <xf numFmtId="3" fontId="44" fillId="19" borderId="166" xfId="0" applyNumberFormat="1" applyFont="1" applyFill="1" applyBorder="1" applyAlignment="1">
      <alignment horizontal="right" vertical="center" indent="1"/>
    </xf>
    <xf numFmtId="3" fontId="116" fillId="19" borderId="166" xfId="0" applyNumberFormat="1" applyFont="1" applyFill="1" applyBorder="1" applyAlignment="1">
      <alignment horizontal="right" vertical="center" indent="1"/>
    </xf>
    <xf numFmtId="3" fontId="44" fillId="19" borderId="167" xfId="0" applyNumberFormat="1" applyFont="1" applyFill="1" applyBorder="1" applyAlignment="1">
      <alignment horizontal="right" vertical="center" indent="1"/>
    </xf>
    <xf numFmtId="3" fontId="44" fillId="19" borderId="168" xfId="0" applyNumberFormat="1" applyFont="1" applyFill="1" applyBorder="1" applyAlignment="1">
      <alignment horizontal="right" vertical="center" indent="1"/>
    </xf>
    <xf numFmtId="3" fontId="44" fillId="19" borderId="132" xfId="0" applyNumberFormat="1" applyFont="1" applyFill="1" applyBorder="1" applyAlignment="1">
      <alignment horizontal="right" vertical="center" indent="1"/>
    </xf>
    <xf numFmtId="3" fontId="44" fillId="19" borderId="59" xfId="0" applyNumberFormat="1" applyFont="1" applyFill="1" applyBorder="1" applyAlignment="1">
      <alignment horizontal="right" vertical="center" indent="1"/>
    </xf>
    <xf numFmtId="3" fontId="44" fillId="19" borderId="66" xfId="0" applyNumberFormat="1" applyFont="1" applyFill="1" applyBorder="1" applyAlignment="1">
      <alignment horizontal="right" vertical="center" indent="1"/>
    </xf>
    <xf numFmtId="4" fontId="44" fillId="19" borderId="72" xfId="0" applyNumberFormat="1" applyFont="1" applyFill="1" applyBorder="1" applyAlignment="1">
      <alignment horizontal="left" vertical="center" wrapText="1"/>
    </xf>
    <xf numFmtId="3" fontId="116" fillId="44" borderId="68" xfId="0" applyNumberFormat="1" applyFont="1" applyFill="1" applyBorder="1" applyAlignment="1" applyProtection="1">
      <alignment horizontal="right" vertical="center" indent="1"/>
    </xf>
    <xf numFmtId="3" fontId="116" fillId="44" borderId="63" xfId="0" applyNumberFormat="1" applyFont="1" applyFill="1" applyBorder="1" applyAlignment="1" applyProtection="1">
      <alignment horizontal="right" vertical="center" indent="1"/>
    </xf>
    <xf numFmtId="4" fontId="44" fillId="19" borderId="72" xfId="0" applyNumberFormat="1" applyFont="1" applyFill="1" applyBorder="1" applyAlignment="1">
      <alignment horizontal="left" vertical="center"/>
    </xf>
    <xf numFmtId="4" fontId="44" fillId="44" borderId="169" xfId="0" applyNumberFormat="1" applyFont="1" applyFill="1" applyBorder="1" applyAlignment="1">
      <alignment horizontal="left" vertical="center" indent="1"/>
    </xf>
    <xf numFmtId="3" fontId="44" fillId="44" borderId="147" xfId="0" applyNumberFormat="1" applyFont="1" applyFill="1" applyBorder="1" applyAlignment="1" applyProtection="1">
      <alignment horizontal="right" vertical="center" indent="1"/>
    </xf>
    <xf numFmtId="3" fontId="44" fillId="44" borderId="170" xfId="0" applyNumberFormat="1" applyFont="1" applyFill="1" applyBorder="1" applyAlignment="1" applyProtection="1">
      <alignment horizontal="right" vertical="center" indent="1"/>
    </xf>
    <xf numFmtId="3" fontId="44" fillId="44" borderId="171" xfId="0" applyNumberFormat="1" applyFont="1" applyFill="1" applyBorder="1" applyAlignment="1" applyProtection="1">
      <alignment horizontal="right" vertical="center" indent="1"/>
    </xf>
    <xf numFmtId="3" fontId="44" fillId="44" borderId="172" xfId="0" applyNumberFormat="1" applyFont="1" applyFill="1" applyBorder="1" applyAlignment="1" applyProtection="1">
      <alignment horizontal="right" vertical="center" indent="1"/>
    </xf>
    <xf numFmtId="3" fontId="44" fillId="44" borderId="169" xfId="0" applyNumberFormat="1" applyFont="1" applyFill="1" applyBorder="1" applyAlignment="1" applyProtection="1">
      <alignment horizontal="right" vertical="center" indent="1"/>
    </xf>
    <xf numFmtId="3" fontId="44" fillId="44" borderId="173" xfId="0" applyNumberFormat="1" applyFont="1" applyFill="1" applyBorder="1" applyAlignment="1" applyProtection="1">
      <alignment horizontal="right" vertical="center" indent="1"/>
    </xf>
    <xf numFmtId="3" fontId="44" fillId="44" borderId="174" xfId="0" applyNumberFormat="1" applyFont="1" applyFill="1" applyBorder="1" applyAlignment="1" applyProtection="1">
      <alignment horizontal="right" vertical="center" indent="1"/>
    </xf>
    <xf numFmtId="3" fontId="116" fillId="44" borderId="172" xfId="0" applyNumberFormat="1" applyFont="1" applyFill="1" applyBorder="1" applyAlignment="1" applyProtection="1">
      <alignment horizontal="right" vertical="center" indent="1"/>
    </xf>
    <xf numFmtId="3" fontId="116" fillId="44" borderId="170" xfId="0" applyNumberFormat="1" applyFont="1" applyFill="1" applyBorder="1" applyAlignment="1" applyProtection="1">
      <alignment horizontal="right" vertical="center" indent="1"/>
    </xf>
    <xf numFmtId="3" fontId="44" fillId="44" borderId="126" xfId="0" applyNumberFormat="1" applyFont="1" applyFill="1" applyBorder="1" applyAlignment="1" applyProtection="1">
      <alignment horizontal="right" vertical="center" indent="1"/>
    </xf>
    <xf numFmtId="3" fontId="44" fillId="44" borderId="175" xfId="0" applyNumberFormat="1" applyFont="1" applyFill="1" applyBorder="1" applyAlignment="1" applyProtection="1">
      <alignment horizontal="right" vertical="center" indent="1"/>
    </xf>
    <xf numFmtId="3" fontId="44" fillId="44" borderId="176" xfId="0" applyNumberFormat="1" applyFont="1" applyFill="1" applyBorder="1" applyAlignment="1" applyProtection="1">
      <alignment horizontal="right" vertical="center" indent="1"/>
    </xf>
    <xf numFmtId="3" fontId="44" fillId="44" borderId="128" xfId="0" applyNumberFormat="1" applyFont="1" applyFill="1" applyBorder="1" applyAlignment="1" applyProtection="1">
      <alignment horizontal="right" vertical="center" indent="1"/>
    </xf>
    <xf numFmtId="3" fontId="44" fillId="44" borderId="177" xfId="0" applyNumberFormat="1" applyFont="1" applyFill="1" applyBorder="1" applyAlignment="1" applyProtection="1">
      <alignment horizontal="right" vertical="center" indent="1"/>
    </xf>
    <xf numFmtId="3" fontId="44" fillId="44" borderId="178" xfId="0" applyNumberFormat="1" applyFont="1" applyFill="1" applyBorder="1" applyAlignment="1" applyProtection="1">
      <alignment horizontal="right" vertical="center" indent="1"/>
    </xf>
    <xf numFmtId="3" fontId="44" fillId="44" borderId="179" xfId="0" applyNumberFormat="1" applyFont="1" applyFill="1" applyBorder="1" applyAlignment="1" applyProtection="1">
      <alignment horizontal="right" vertical="center" indent="1"/>
    </xf>
    <xf numFmtId="3" fontId="44" fillId="44" borderId="180" xfId="0" applyNumberFormat="1" applyFont="1" applyFill="1" applyBorder="1" applyAlignment="1" applyProtection="1">
      <alignment horizontal="right" vertical="center" indent="1"/>
    </xf>
    <xf numFmtId="3" fontId="44" fillId="44" borderId="181" xfId="0" applyNumberFormat="1" applyFont="1" applyFill="1" applyBorder="1" applyAlignment="1" applyProtection="1">
      <alignment horizontal="right" vertical="center" indent="1"/>
    </xf>
    <xf numFmtId="3" fontId="44" fillId="44" borderId="172" xfId="0" applyNumberFormat="1" applyFont="1" applyFill="1" applyBorder="1" applyAlignment="1">
      <alignment horizontal="right" vertical="center" indent="1"/>
    </xf>
    <xf numFmtId="3" fontId="44" fillId="44" borderId="182" xfId="0" applyNumberFormat="1" applyFont="1" applyFill="1" applyBorder="1" applyAlignment="1">
      <alignment horizontal="right" vertical="center" indent="1"/>
    </xf>
    <xf numFmtId="3" fontId="44" fillId="44" borderId="128" xfId="0" applyNumberFormat="1" applyFont="1" applyFill="1" applyBorder="1" applyAlignment="1">
      <alignment horizontal="right" vertical="center" indent="1"/>
    </xf>
    <xf numFmtId="4" fontId="44" fillId="44" borderId="169" xfId="0" applyNumberFormat="1" applyFont="1" applyFill="1" applyBorder="1" applyAlignment="1">
      <alignment horizontal="left" vertical="center"/>
    </xf>
    <xf numFmtId="4" fontId="44" fillId="0" borderId="72" xfId="0" applyNumberFormat="1" applyFont="1" applyFill="1" applyBorder="1" applyAlignment="1">
      <alignment horizontal="left" vertical="center" indent="1"/>
    </xf>
    <xf numFmtId="3" fontId="44" fillId="0" borderId="183" xfId="0" applyNumberFormat="1" applyFont="1" applyFill="1" applyBorder="1" applyAlignment="1">
      <alignment horizontal="right" vertical="center" indent="1"/>
    </xf>
    <xf numFmtId="3" fontId="116" fillId="0" borderId="183" xfId="0" applyNumberFormat="1" applyFont="1" applyFill="1" applyBorder="1" applyAlignment="1">
      <alignment horizontal="right" vertical="center" indent="1"/>
    </xf>
    <xf numFmtId="3" fontId="44" fillId="0" borderId="183" xfId="0" applyNumberFormat="1" applyFont="1" applyFill="1" applyBorder="1" applyAlignment="1" applyProtection="1">
      <alignment horizontal="right" vertical="center" indent="1"/>
    </xf>
    <xf numFmtId="3" fontId="44" fillId="0" borderId="184" xfId="0" applyNumberFormat="1" applyFont="1" applyFill="1" applyBorder="1" applyAlignment="1">
      <alignment horizontal="right" vertical="center" indent="1"/>
    </xf>
    <xf numFmtId="3" fontId="44" fillId="0" borderId="185" xfId="0" applyNumberFormat="1" applyFont="1" applyFill="1" applyBorder="1" applyAlignment="1">
      <alignment horizontal="right" vertical="center" indent="1"/>
    </xf>
    <xf numFmtId="3" fontId="44" fillId="0" borderId="186" xfId="0" applyNumberFormat="1" applyFont="1" applyFill="1" applyBorder="1" applyAlignment="1">
      <alignment horizontal="right" vertical="center" indent="1"/>
    </xf>
    <xf numFmtId="4" fontId="44" fillId="0" borderId="183" xfId="0" applyNumberFormat="1" applyFont="1" applyFill="1" applyBorder="1" applyAlignment="1">
      <alignment horizontal="left" vertical="center" wrapText="1"/>
    </xf>
    <xf numFmtId="4" fontId="42" fillId="44" borderId="81" xfId="0" applyNumberFormat="1" applyFont="1" applyFill="1" applyBorder="1" applyAlignment="1">
      <alignment horizontal="left" vertical="center" wrapText="1"/>
    </xf>
    <xf numFmtId="3" fontId="42" fillId="44" borderId="187" xfId="0" applyNumberFormat="1" applyFont="1" applyFill="1" applyBorder="1" applyAlignment="1">
      <alignment horizontal="right" vertical="center" indent="1"/>
    </xf>
    <xf numFmtId="3" fontId="42" fillId="44" borderId="101" xfId="0" applyNumberFormat="1" applyFont="1" applyFill="1" applyBorder="1" applyAlignment="1">
      <alignment horizontal="right" vertical="center" indent="1"/>
    </xf>
    <xf numFmtId="3" fontId="42" fillId="44" borderId="131" xfId="0" applyNumberFormat="1" applyFont="1" applyFill="1" applyBorder="1" applyAlignment="1">
      <alignment horizontal="right" vertical="center" indent="1"/>
    </xf>
    <xf numFmtId="3" fontId="42" fillId="44" borderId="187" xfId="0" applyNumberFormat="1" applyFont="1" applyFill="1" applyBorder="1" applyAlignment="1" applyProtection="1">
      <alignment horizontal="right" vertical="center" indent="1"/>
    </xf>
    <xf numFmtId="3" fontId="42" fillId="44" borderId="77" xfId="0" applyNumberFormat="1" applyFont="1" applyFill="1" applyBorder="1" applyAlignment="1">
      <alignment horizontal="right" vertical="center" indent="1"/>
    </xf>
    <xf numFmtId="3" fontId="42" fillId="44" borderId="188" xfId="0" applyNumberFormat="1" applyFont="1" applyFill="1" applyBorder="1" applyAlignment="1">
      <alignment horizontal="right" vertical="center" indent="1"/>
    </xf>
    <xf numFmtId="3" fontId="44" fillId="19" borderId="65" xfId="0" applyNumberFormat="1" applyFont="1" applyFill="1" applyBorder="1" applyAlignment="1" applyProtection="1">
      <alignment horizontal="right" vertical="center" indent="1"/>
    </xf>
    <xf numFmtId="3" fontId="44" fillId="19" borderId="133" xfId="0" applyNumberFormat="1" applyFont="1" applyFill="1" applyBorder="1" applyAlignment="1">
      <alignment horizontal="right" vertical="center" indent="1"/>
    </xf>
    <xf numFmtId="3" fontId="44" fillId="44" borderId="68" xfId="0" applyNumberFormat="1" applyFont="1" applyFill="1" applyBorder="1" applyAlignment="1">
      <alignment horizontal="right" vertical="center" indent="1"/>
    </xf>
    <xf numFmtId="3" fontId="44" fillId="44" borderId="63" xfId="0" applyNumberFormat="1" applyFont="1" applyFill="1" applyBorder="1" applyAlignment="1">
      <alignment horizontal="right" vertical="center" indent="1"/>
    </xf>
    <xf numFmtId="3" fontId="44" fillId="44" borderId="72" xfId="0" applyNumberFormat="1" applyFont="1" applyFill="1" applyBorder="1" applyAlignment="1">
      <alignment horizontal="right" vertical="center" indent="1"/>
    </xf>
    <xf numFmtId="3" fontId="116" fillId="44" borderId="63" xfId="0" applyNumberFormat="1" applyFont="1" applyFill="1" applyBorder="1" applyAlignment="1">
      <alignment horizontal="right" vertical="center" indent="1"/>
    </xf>
    <xf numFmtId="3" fontId="44" fillId="44" borderId="64" xfId="0" applyNumberFormat="1" applyFont="1" applyFill="1" applyBorder="1" applyAlignment="1">
      <alignment horizontal="right" vertical="center" indent="1"/>
    </xf>
    <xf numFmtId="3" fontId="116" fillId="44" borderId="68" xfId="0" applyNumberFormat="1" applyFont="1" applyFill="1" applyBorder="1" applyAlignment="1">
      <alignment horizontal="right" vertical="center" indent="1"/>
    </xf>
    <xf numFmtId="3" fontId="44" fillId="44" borderId="59" xfId="0" applyNumberFormat="1" applyFont="1" applyFill="1" applyBorder="1" applyAlignment="1">
      <alignment horizontal="right" vertical="center" indent="1"/>
    </xf>
    <xf numFmtId="3" fontId="44" fillId="44" borderId="167" xfId="0" applyNumberFormat="1" applyFont="1" applyFill="1" applyBorder="1" applyAlignment="1">
      <alignment horizontal="right" vertical="center" indent="1"/>
    </xf>
    <xf numFmtId="3" fontId="44" fillId="44" borderId="132" xfId="0" applyNumberFormat="1" applyFont="1" applyFill="1" applyBorder="1" applyAlignment="1">
      <alignment horizontal="right" vertical="center" indent="1"/>
    </xf>
    <xf numFmtId="3" fontId="44" fillId="44" borderId="133" xfId="0" applyNumberFormat="1" applyFont="1" applyFill="1" applyBorder="1" applyAlignment="1">
      <alignment horizontal="right" vertical="center" indent="1"/>
    </xf>
    <xf numFmtId="3" fontId="44" fillId="19" borderId="68" xfId="0" applyNumberFormat="1" applyFont="1" applyFill="1" applyBorder="1" applyAlignment="1" applyProtection="1">
      <alignment horizontal="right" vertical="center" indent="1"/>
    </xf>
    <xf numFmtId="3" fontId="44" fillId="19" borderId="63" xfId="0" applyNumberFormat="1" applyFont="1" applyFill="1" applyBorder="1" applyAlignment="1" applyProtection="1">
      <alignment horizontal="right" vertical="center" indent="1"/>
    </xf>
    <xf numFmtId="3" fontId="44" fillId="19" borderId="59" xfId="0" applyNumberFormat="1" applyFont="1" applyFill="1" applyBorder="1" applyAlignment="1" applyProtection="1">
      <alignment horizontal="right" vertical="center" indent="1"/>
    </xf>
    <xf numFmtId="3" fontId="116" fillId="19" borderId="63" xfId="0" applyNumberFormat="1" applyFont="1" applyFill="1" applyBorder="1" applyAlignment="1" applyProtection="1">
      <alignment horizontal="right" vertical="center" indent="1"/>
    </xf>
    <xf numFmtId="3" fontId="116" fillId="19" borderId="65" xfId="0" applyNumberFormat="1" applyFont="1" applyFill="1" applyBorder="1" applyAlignment="1" applyProtection="1">
      <alignment horizontal="right" vertical="center" indent="1"/>
    </xf>
    <xf numFmtId="3" fontId="44" fillId="19" borderId="72" xfId="0" applyNumberFormat="1" applyFont="1" applyFill="1" applyBorder="1" applyAlignment="1" applyProtection="1">
      <alignment horizontal="right" vertical="center" indent="1"/>
    </xf>
    <xf numFmtId="3" fontId="44" fillId="19" borderId="167" xfId="0" applyNumberFormat="1" applyFont="1" applyFill="1" applyBorder="1" applyAlignment="1" applyProtection="1">
      <alignment horizontal="right" vertical="center" indent="1"/>
    </xf>
    <xf numFmtId="3" fontId="44" fillId="19" borderId="132" xfId="0" applyNumberFormat="1" applyFont="1" applyFill="1" applyBorder="1" applyAlignment="1" applyProtection="1">
      <alignment horizontal="right" vertical="center" indent="1"/>
    </xf>
    <xf numFmtId="3" fontId="44" fillId="19" borderId="71" xfId="0" applyNumberFormat="1" applyFont="1" applyFill="1" applyBorder="1" applyAlignment="1" applyProtection="1">
      <alignment horizontal="right" vertical="center" indent="1"/>
    </xf>
    <xf numFmtId="3" fontId="44" fillId="19" borderId="133" xfId="0" applyNumberFormat="1" applyFont="1" applyFill="1" applyBorder="1" applyAlignment="1" applyProtection="1">
      <alignment horizontal="right" vertical="center" indent="1"/>
    </xf>
    <xf numFmtId="3" fontId="44" fillId="44" borderId="66" xfId="0" applyNumberFormat="1" applyFont="1" applyFill="1" applyBorder="1" applyAlignment="1" applyProtection="1">
      <alignment horizontal="right" vertical="center" indent="1"/>
    </xf>
    <xf numFmtId="3" fontId="44" fillId="44" borderId="133" xfId="0" applyNumberFormat="1" applyFont="1" applyFill="1" applyBorder="1" applyAlignment="1" applyProtection="1">
      <alignment horizontal="right" vertical="center" indent="1"/>
    </xf>
    <xf numFmtId="4" fontId="44" fillId="0" borderId="110" xfId="0" applyNumberFormat="1" applyFont="1" applyFill="1" applyBorder="1" applyAlignment="1">
      <alignment horizontal="left" vertical="center" indent="1"/>
    </xf>
    <xf numFmtId="3" fontId="44" fillId="0" borderId="110" xfId="0" applyNumberFormat="1" applyFont="1" applyFill="1" applyBorder="1" applyAlignment="1">
      <alignment horizontal="right" vertical="center" indent="1"/>
    </xf>
    <xf numFmtId="3" fontId="116" fillId="0" borderId="110" xfId="0" applyNumberFormat="1" applyFont="1" applyFill="1" applyBorder="1" applyAlignment="1">
      <alignment horizontal="right" vertical="center" indent="1"/>
    </xf>
    <xf numFmtId="3" fontId="44" fillId="0" borderId="110" xfId="0" applyNumberFormat="1" applyFont="1" applyFill="1" applyBorder="1" applyAlignment="1" applyProtection="1">
      <alignment horizontal="right" vertical="center" indent="1"/>
    </xf>
    <xf numFmtId="3" fontId="44" fillId="0" borderId="109" xfId="0" applyNumberFormat="1" applyFont="1" applyFill="1" applyBorder="1" applyAlignment="1">
      <alignment horizontal="right" vertical="center" indent="1"/>
    </xf>
    <xf numFmtId="3" fontId="44" fillId="0" borderId="148" xfId="0" applyNumberFormat="1" applyFont="1" applyFill="1" applyBorder="1" applyAlignment="1">
      <alignment horizontal="right" vertical="center" indent="1"/>
    </xf>
    <xf numFmtId="3" fontId="44" fillId="0" borderId="111" xfId="0" applyNumberFormat="1" applyFont="1" applyFill="1" applyBorder="1" applyAlignment="1">
      <alignment horizontal="right" vertical="center" indent="1"/>
    </xf>
    <xf numFmtId="4" fontId="44" fillId="0" borderId="110" xfId="0" applyNumberFormat="1" applyFont="1" applyFill="1" applyBorder="1" applyAlignment="1">
      <alignment horizontal="left" vertical="center" wrapText="1"/>
    </xf>
    <xf numFmtId="3" fontId="44" fillId="0" borderId="115" xfId="0" applyNumberFormat="1" applyFont="1" applyFill="1" applyBorder="1" applyAlignment="1">
      <alignment horizontal="right" vertical="center" indent="1"/>
    </xf>
    <xf numFmtId="174" fontId="42" fillId="0" borderId="190" xfId="0" applyNumberFormat="1" applyFont="1" applyFill="1" applyBorder="1" applyAlignment="1">
      <alignment horizontal="right" vertical="center" indent="1"/>
    </xf>
    <xf numFmtId="174" fontId="42" fillId="0" borderId="191" xfId="0" applyNumberFormat="1" applyFont="1" applyFill="1" applyBorder="1" applyAlignment="1">
      <alignment horizontal="right" vertical="center" indent="1"/>
    </xf>
    <xf numFmtId="174" fontId="42" fillId="0" borderId="192" xfId="0" applyNumberFormat="1" applyFont="1" applyFill="1" applyBorder="1" applyAlignment="1">
      <alignment horizontal="right" vertical="center" indent="1"/>
    </xf>
    <xf numFmtId="174" fontId="42" fillId="0" borderId="0" xfId="0" applyNumberFormat="1" applyFont="1" applyFill="1" applyBorder="1" applyAlignment="1">
      <alignment horizontal="right" vertical="center" indent="1"/>
    </xf>
    <xf numFmtId="174" fontId="42" fillId="0" borderId="110" xfId="0" applyNumberFormat="1" applyFont="1" applyFill="1" applyBorder="1" applyAlignment="1">
      <alignment horizontal="right" vertical="center" indent="1"/>
    </xf>
    <xf numFmtId="174" fontId="42" fillId="0" borderId="199" xfId="0" applyNumberFormat="1" applyFont="1" applyFill="1" applyBorder="1" applyAlignment="1">
      <alignment horizontal="right" vertical="center" indent="1"/>
    </xf>
    <xf numFmtId="174" fontId="42" fillId="0" borderId="109" xfId="0" applyNumberFormat="1" applyFont="1" applyFill="1" applyBorder="1" applyAlignment="1">
      <alignment horizontal="right" vertical="center" indent="1"/>
    </xf>
    <xf numFmtId="174" fontId="42" fillId="0" borderId="82" xfId="0" applyNumberFormat="1" applyFont="1" applyFill="1" applyBorder="1" applyAlignment="1">
      <alignment horizontal="left" vertical="center" wrapText="1"/>
    </xf>
    <xf numFmtId="174" fontId="42" fillId="0" borderId="110" xfId="0" applyNumberFormat="1" applyFont="1" applyFill="1" applyBorder="1" applyAlignment="1">
      <alignment horizontal="left" vertical="center"/>
    </xf>
    <xf numFmtId="174" fontId="42" fillId="0" borderId="115" xfId="0" applyNumberFormat="1" applyFont="1" applyFill="1" applyBorder="1" applyAlignment="1">
      <alignment horizontal="right" vertical="center" indent="1"/>
    </xf>
    <xf numFmtId="174" fontId="114" fillId="0" borderId="111" xfId="0" applyNumberFormat="1" applyFont="1" applyFill="1" applyBorder="1" applyAlignment="1">
      <alignment horizontal="right" vertical="center" indent="1"/>
    </xf>
    <xf numFmtId="174" fontId="42" fillId="0" borderId="109" xfId="0" applyNumberFormat="1" applyFont="1" applyFill="1" applyBorder="1" applyAlignment="1" applyProtection="1">
      <alignment horizontal="right" vertical="center" indent="1"/>
    </xf>
    <xf numFmtId="174" fontId="42" fillId="0" borderId="110" xfId="0" applyNumberFormat="1" applyFont="1" applyFill="1" applyBorder="1" applyAlignment="1" applyProtection="1">
      <alignment horizontal="right" vertical="center" indent="1"/>
    </xf>
    <xf numFmtId="174" fontId="42" fillId="0" borderId="200" xfId="0" applyNumberFormat="1" applyFont="1" applyFill="1" applyBorder="1" applyAlignment="1">
      <alignment horizontal="right" vertical="center" indent="1"/>
    </xf>
    <xf numFmtId="174" fontId="114" fillId="0" borderId="110" xfId="0" applyNumberFormat="1" applyFont="1" applyFill="1" applyBorder="1" applyAlignment="1">
      <alignment horizontal="right" vertical="center" indent="1"/>
    </xf>
    <xf numFmtId="174" fontId="42" fillId="0" borderId="148" xfId="0" applyNumberFormat="1" applyFont="1" applyFill="1" applyBorder="1" applyAlignment="1">
      <alignment horizontal="right" vertical="center" indent="1"/>
    </xf>
    <xf numFmtId="174" fontId="42" fillId="0" borderId="111" xfId="0" applyNumberFormat="1" applyFont="1" applyFill="1" applyBorder="1" applyAlignment="1">
      <alignment horizontal="right" vertical="center" indent="1"/>
    </xf>
    <xf numFmtId="174" fontId="42" fillId="0" borderId="110" xfId="0" applyNumberFormat="1" applyFont="1" applyFill="1" applyBorder="1" applyAlignment="1">
      <alignment horizontal="left" vertical="center" wrapText="1"/>
    </xf>
    <xf numFmtId="4" fontId="42" fillId="9" borderId="82" xfId="0" applyNumberFormat="1" applyFont="1" applyFill="1" applyBorder="1" applyAlignment="1">
      <alignment horizontal="left" vertical="center"/>
    </xf>
    <xf numFmtId="3" fontId="42" fillId="9" borderId="109" xfId="0" applyNumberFormat="1" applyFont="1" applyFill="1" applyBorder="1" applyAlignment="1">
      <alignment horizontal="right" vertical="center" indent="1"/>
    </xf>
    <xf numFmtId="3" fontId="42" fillId="9" borderId="192" xfId="0" applyNumberFormat="1" applyFont="1" applyFill="1" applyBorder="1" applyAlignment="1">
      <alignment horizontal="right" vertical="center" indent="1"/>
    </xf>
    <xf numFmtId="4" fontId="42" fillId="9" borderId="82" xfId="0" applyNumberFormat="1" applyFont="1" applyFill="1" applyBorder="1" applyAlignment="1">
      <alignment horizontal="left" vertical="center" wrapText="1"/>
    </xf>
    <xf numFmtId="4" fontId="42" fillId="0" borderId="110" xfId="0" applyNumberFormat="1" applyFont="1" applyFill="1" applyBorder="1" applyAlignment="1">
      <alignment horizontal="left" vertical="center"/>
    </xf>
    <xf numFmtId="3" fontId="42" fillId="0" borderId="200" xfId="0" applyNumberFormat="1" applyFont="1" applyFill="1" applyBorder="1" applyAlignment="1">
      <alignment horizontal="right" vertical="center" indent="1"/>
    </xf>
    <xf numFmtId="3" fontId="42" fillId="0" borderId="199" xfId="0" applyNumberFormat="1" applyFont="1" applyFill="1" applyBorder="1" applyAlignment="1">
      <alignment horizontal="right" vertical="center" indent="1"/>
    </xf>
    <xf numFmtId="4" fontId="42" fillId="0" borderId="110" xfId="0" applyNumberFormat="1" applyFont="1" applyFill="1" applyBorder="1" applyAlignment="1">
      <alignment horizontal="left" vertical="center" wrapText="1"/>
    </xf>
    <xf numFmtId="4" fontId="42" fillId="13" borderId="81" xfId="0" applyNumberFormat="1" applyFont="1" applyFill="1" applyBorder="1" applyAlignment="1">
      <alignment horizontal="left" vertical="center"/>
    </xf>
    <xf numFmtId="4" fontId="42" fillId="13" borderId="150" xfId="0" applyNumberFormat="1" applyFont="1" applyFill="1" applyBorder="1" applyAlignment="1" applyProtection="1">
      <alignment horizontal="right" vertical="center" indent="1"/>
    </xf>
    <xf numFmtId="4" fontId="42" fillId="13" borderId="201" xfId="0" applyNumberFormat="1" applyFont="1" applyFill="1" applyBorder="1" applyAlignment="1" applyProtection="1">
      <alignment horizontal="right" vertical="center" indent="1"/>
    </xf>
    <xf numFmtId="4" fontId="114" fillId="13" borderId="158" xfId="0" applyNumberFormat="1" applyFont="1" applyFill="1" applyBorder="1" applyAlignment="1" applyProtection="1">
      <alignment horizontal="right" vertical="center" indent="1"/>
    </xf>
    <xf numFmtId="4" fontId="42" fillId="13" borderId="106" xfId="0" applyNumberFormat="1" applyFont="1" applyFill="1" applyBorder="1" applyAlignment="1" applyProtection="1">
      <alignment horizontal="right" vertical="center" indent="1"/>
    </xf>
    <xf numFmtId="4" fontId="42" fillId="13" borderId="107" xfId="0" applyNumberFormat="1" applyFont="1" applyFill="1" applyBorder="1" applyAlignment="1" applyProtection="1">
      <alignment horizontal="right" vertical="center" indent="1"/>
    </xf>
    <xf numFmtId="4" fontId="42" fillId="13" borderId="149" xfId="0" applyNumberFormat="1" applyFont="1" applyFill="1" applyBorder="1" applyAlignment="1" applyProtection="1">
      <alignment horizontal="right" vertical="center" indent="1"/>
    </xf>
    <xf numFmtId="4" fontId="42" fillId="13" borderId="151" xfId="0" applyNumberFormat="1" applyFont="1" applyFill="1" applyBorder="1" applyAlignment="1" applyProtection="1">
      <alignment horizontal="right" vertical="center" indent="1"/>
    </xf>
    <xf numFmtId="4" fontId="114" fillId="13" borderId="150" xfId="0" applyNumberFormat="1" applyFont="1" applyFill="1" applyBorder="1" applyAlignment="1" applyProtection="1">
      <alignment horizontal="right" vertical="center" indent="1"/>
    </xf>
    <xf numFmtId="4" fontId="114" fillId="13" borderId="151" xfId="0" applyNumberFormat="1" applyFont="1" applyFill="1" applyBorder="1" applyAlignment="1" applyProtection="1">
      <alignment horizontal="right" vertical="center" indent="1"/>
    </xf>
    <xf numFmtId="4" fontId="42" fillId="13" borderId="202" xfId="0" applyNumberFormat="1" applyFont="1" applyFill="1" applyBorder="1" applyAlignment="1" applyProtection="1">
      <alignment horizontal="right" vertical="center" indent="1"/>
    </xf>
    <xf numFmtId="4" fontId="42" fillId="13" borderId="108" xfId="0" applyNumberFormat="1" applyFont="1" applyFill="1" applyBorder="1" applyAlignment="1" applyProtection="1">
      <alignment horizontal="right" vertical="center" indent="1"/>
    </xf>
    <xf numFmtId="4" fontId="42" fillId="13" borderId="154" xfId="0" applyNumberFormat="1" applyFont="1" applyFill="1" applyBorder="1" applyAlignment="1" applyProtection="1">
      <alignment horizontal="right" vertical="center" indent="1"/>
    </xf>
    <xf numFmtId="4" fontId="42" fillId="13" borderId="112" xfId="0" applyNumberFormat="1" applyFont="1" applyFill="1" applyBorder="1" applyAlignment="1" applyProtection="1">
      <alignment horizontal="right" vertical="center" indent="1"/>
    </xf>
    <xf numFmtId="4" fontId="42" fillId="13" borderId="155" xfId="0" applyNumberFormat="1" applyFont="1" applyFill="1" applyBorder="1" applyAlignment="1" applyProtection="1">
      <alignment horizontal="right" vertical="center" indent="1"/>
    </xf>
    <xf numFmtId="4" fontId="42" fillId="13" borderId="156" xfId="0" applyNumberFormat="1" applyFont="1" applyFill="1" applyBorder="1" applyAlignment="1" applyProtection="1">
      <alignment horizontal="right" vertical="center" indent="1"/>
    </xf>
    <xf numFmtId="4" fontId="42" fillId="13" borderId="203" xfId="0" applyNumberFormat="1" applyFont="1" applyFill="1" applyBorder="1" applyAlignment="1" applyProtection="1">
      <alignment horizontal="right" vertical="center" indent="1"/>
    </xf>
    <xf numFmtId="4" fontId="42" fillId="13" borderId="116" xfId="0" applyNumberFormat="1" applyFont="1" applyFill="1" applyBorder="1" applyAlignment="1" applyProtection="1">
      <alignment horizontal="right" vertical="center" indent="1"/>
    </xf>
    <xf numFmtId="4" fontId="42" fillId="13" borderId="159" xfId="0" applyNumberFormat="1" applyFont="1" applyFill="1" applyBorder="1" applyAlignment="1" applyProtection="1">
      <alignment horizontal="right" vertical="center" indent="1"/>
    </xf>
    <xf numFmtId="4" fontId="42" fillId="13" borderId="189" xfId="0" applyNumberFormat="1" applyFont="1" applyFill="1" applyBorder="1" applyAlignment="1" applyProtection="1">
      <alignment horizontal="right" vertical="center" indent="1"/>
    </xf>
    <xf numFmtId="4" fontId="42" fillId="13" borderId="101" xfId="0" applyNumberFormat="1" applyFont="1" applyFill="1" applyBorder="1" applyAlignment="1">
      <alignment horizontal="right" vertical="center" indent="1"/>
    </xf>
    <xf numFmtId="4" fontId="42" fillId="13" borderId="188" xfId="0" applyNumberFormat="1" applyFont="1" applyFill="1" applyBorder="1" applyAlignment="1">
      <alignment horizontal="right" vertical="center" indent="1"/>
    </xf>
    <xf numFmtId="4" fontId="42" fillId="13" borderId="131" xfId="0" applyNumberFormat="1" applyFont="1" applyFill="1" applyBorder="1" applyAlignment="1">
      <alignment horizontal="right" vertical="center" indent="1"/>
    </xf>
    <xf numFmtId="4" fontId="42" fillId="13" borderId="81" xfId="0" applyNumberFormat="1" applyFont="1" applyFill="1" applyBorder="1" applyAlignment="1">
      <alignment horizontal="left" vertical="center" wrapText="1"/>
    </xf>
    <xf numFmtId="4" fontId="44" fillId="13" borderId="81" xfId="0" quotePrefix="1" applyNumberFormat="1" applyFont="1" applyFill="1" applyBorder="1" applyAlignment="1" applyProtection="1">
      <alignment horizontal="left" vertical="center" indent="1"/>
    </xf>
    <xf numFmtId="4" fontId="44" fillId="13" borderId="68" xfId="0" applyNumberFormat="1" applyFont="1" applyFill="1" applyBorder="1" applyAlignment="1" applyProtection="1">
      <alignment horizontal="right" vertical="center" indent="1"/>
    </xf>
    <xf numFmtId="4" fontId="44" fillId="13" borderId="118" xfId="0" applyNumberFormat="1" applyFont="1" applyFill="1" applyBorder="1" applyAlignment="1" applyProtection="1">
      <alignment horizontal="right" vertical="center" indent="1"/>
    </xf>
    <xf numFmtId="4" fontId="116" fillId="13" borderId="67" xfId="0" applyNumberFormat="1" applyFont="1" applyFill="1" applyBorder="1" applyAlignment="1" applyProtection="1">
      <alignment horizontal="right" vertical="center" indent="1"/>
    </xf>
    <xf numFmtId="4" fontId="44" fillId="13" borderId="59" xfId="0" applyNumberFormat="1" applyFont="1" applyFill="1" applyBorder="1" applyAlignment="1" applyProtection="1">
      <alignment horizontal="right" vertical="center" indent="1"/>
    </xf>
    <xf numFmtId="4" fontId="44" fillId="13" borderId="65" xfId="0" applyNumberFormat="1" applyFont="1" applyFill="1" applyBorder="1" applyAlignment="1" applyProtection="1">
      <alignment horizontal="right" vertical="center" indent="1"/>
    </xf>
    <xf numFmtId="4" fontId="44" fillId="13" borderId="64" xfId="0" applyNumberFormat="1" applyFont="1" applyFill="1" applyBorder="1" applyAlignment="1" applyProtection="1">
      <alignment horizontal="right" vertical="center" indent="1"/>
    </xf>
    <xf numFmtId="4" fontId="44" fillId="13" borderId="63" xfId="0" applyNumberFormat="1" applyFont="1" applyFill="1" applyBorder="1" applyAlignment="1" applyProtection="1">
      <alignment horizontal="right" vertical="center" indent="1"/>
    </xf>
    <xf numFmtId="4" fontId="116" fillId="13" borderId="68" xfId="0" applyNumberFormat="1" applyFont="1" applyFill="1" applyBorder="1" applyAlignment="1" applyProtection="1">
      <alignment horizontal="right" vertical="center" indent="1"/>
    </xf>
    <xf numFmtId="4" fontId="116" fillId="13" borderId="63" xfId="0" applyNumberFormat="1" applyFont="1" applyFill="1" applyBorder="1" applyAlignment="1" applyProtection="1">
      <alignment horizontal="right" vertical="center" indent="1"/>
    </xf>
    <xf numFmtId="4" fontId="44" fillId="13" borderId="204" xfId="0" applyNumberFormat="1" applyFont="1" applyFill="1" applyBorder="1" applyAlignment="1" applyProtection="1">
      <alignment horizontal="right" vertical="center" indent="1"/>
    </xf>
    <xf numFmtId="4" fontId="44" fillId="13" borderId="71" xfId="0" applyNumberFormat="1" applyFont="1" applyFill="1" applyBorder="1" applyAlignment="1" applyProtection="1">
      <alignment horizontal="right" vertical="center" indent="1"/>
    </xf>
    <xf numFmtId="4" fontId="44" fillId="13" borderId="205" xfId="0" applyNumberFormat="1" applyFont="1" applyFill="1" applyBorder="1" applyAlignment="1" applyProtection="1">
      <alignment horizontal="right" vertical="center" indent="1"/>
    </xf>
    <xf numFmtId="4" fontId="44" fillId="13" borderId="72" xfId="0" applyNumberFormat="1" applyFont="1" applyFill="1" applyBorder="1" applyAlignment="1" applyProtection="1">
      <alignment horizontal="right" vertical="center" indent="1"/>
    </xf>
    <xf numFmtId="4" fontId="44" fillId="13" borderId="167" xfId="0" applyNumberFormat="1" applyFont="1" applyFill="1" applyBorder="1" applyAlignment="1" applyProtection="1">
      <alignment horizontal="right" vertical="center" indent="1"/>
    </xf>
    <xf numFmtId="4" fontId="44" fillId="13" borderId="168" xfId="0" applyNumberFormat="1" applyFont="1" applyFill="1" applyBorder="1" applyAlignment="1" applyProtection="1">
      <alignment horizontal="right" vertical="center" indent="1"/>
    </xf>
    <xf numFmtId="4" fontId="44" fillId="13" borderId="206" xfId="0" applyNumberFormat="1" applyFont="1" applyFill="1" applyBorder="1" applyAlignment="1" applyProtection="1">
      <alignment horizontal="right" vertical="center" indent="1"/>
    </xf>
    <xf numFmtId="4" fontId="44" fillId="13" borderId="132" xfId="0" applyNumberFormat="1" applyFont="1" applyFill="1" applyBorder="1" applyAlignment="1" applyProtection="1">
      <alignment horizontal="right" vertical="center" indent="1"/>
    </xf>
    <xf numFmtId="4" fontId="44" fillId="13" borderId="66" xfId="0" applyNumberFormat="1" applyFont="1" applyFill="1" applyBorder="1" applyAlignment="1" applyProtection="1">
      <alignment horizontal="right" vertical="center" indent="1"/>
    </xf>
    <xf numFmtId="4" fontId="44" fillId="13" borderId="133" xfId="0" applyNumberFormat="1" applyFont="1" applyFill="1" applyBorder="1" applyAlignment="1" applyProtection="1">
      <alignment horizontal="right" vertical="center" indent="1"/>
    </xf>
    <xf numFmtId="4" fontId="44" fillId="13" borderId="101" xfId="0" applyNumberFormat="1" applyFont="1" applyFill="1" applyBorder="1" applyAlignment="1" applyProtection="1">
      <alignment horizontal="right" vertical="center" indent="1"/>
    </xf>
    <xf numFmtId="4" fontId="44" fillId="13" borderId="188" xfId="0" applyNumberFormat="1" applyFont="1" applyFill="1" applyBorder="1" applyAlignment="1" applyProtection="1">
      <alignment horizontal="right" vertical="center" indent="1"/>
    </xf>
    <xf numFmtId="4" fontId="44" fillId="13" borderId="131" xfId="0" applyNumberFormat="1" applyFont="1" applyFill="1" applyBorder="1" applyAlignment="1" applyProtection="1">
      <alignment horizontal="right" vertical="center" indent="1"/>
    </xf>
    <xf numFmtId="4" fontId="44" fillId="13" borderId="131" xfId="0" applyNumberFormat="1" applyFont="1" applyFill="1" applyBorder="1" applyAlignment="1">
      <alignment horizontal="right" vertical="center" indent="1"/>
    </xf>
    <xf numFmtId="4" fontId="44" fillId="13" borderId="207" xfId="0" applyNumberFormat="1" applyFont="1" applyFill="1" applyBorder="1" applyAlignment="1" applyProtection="1">
      <alignment horizontal="right" vertical="center" indent="1"/>
    </xf>
    <xf numFmtId="4" fontId="44" fillId="13" borderId="81" xfId="0" applyNumberFormat="1" applyFont="1" applyFill="1" applyBorder="1" applyAlignment="1" applyProtection="1">
      <alignment horizontal="left" vertical="center" indent="1"/>
    </xf>
    <xf numFmtId="4" fontId="44" fillId="13" borderId="63" xfId="0" applyNumberFormat="1" applyFont="1" applyFill="1" applyBorder="1" applyAlignment="1">
      <alignment horizontal="right" vertical="center" indent="1"/>
    </xf>
    <xf numFmtId="4" fontId="44" fillId="13" borderId="101" xfId="0" applyNumberFormat="1" applyFont="1" applyFill="1" applyBorder="1" applyAlignment="1">
      <alignment horizontal="right" vertical="center" indent="1"/>
    </xf>
    <xf numFmtId="4" fontId="44" fillId="13" borderId="188" xfId="0" applyNumberFormat="1" applyFont="1" applyFill="1" applyBorder="1" applyAlignment="1">
      <alignment horizontal="right" vertical="center" indent="1"/>
    </xf>
    <xf numFmtId="4" fontId="117" fillId="13" borderId="81" xfId="0" applyNumberFormat="1" applyFont="1" applyFill="1" applyBorder="1" applyAlignment="1" applyProtection="1">
      <alignment horizontal="left" vertical="center"/>
    </xf>
    <xf numFmtId="4" fontId="117" fillId="13" borderId="63" xfId="0" applyNumberFormat="1" applyFont="1" applyFill="1" applyBorder="1" applyAlignment="1">
      <alignment horizontal="right" vertical="center" indent="1"/>
    </xf>
    <xf numFmtId="4" fontId="117" fillId="13" borderId="68" xfId="0" applyNumberFormat="1" applyFont="1" applyFill="1" applyBorder="1" applyAlignment="1">
      <alignment horizontal="right" vertical="center" indent="1"/>
    </xf>
    <xf numFmtId="4" fontId="117" fillId="13" borderId="118" xfId="0" applyNumberFormat="1" applyFont="1" applyFill="1" applyBorder="1" applyAlignment="1">
      <alignment horizontal="right" vertical="center" indent="1"/>
    </xf>
    <xf numFmtId="4" fontId="114" fillId="13" borderId="67" xfId="0" applyNumberFormat="1" applyFont="1" applyFill="1" applyBorder="1" applyAlignment="1">
      <alignment horizontal="right" vertical="center" indent="1"/>
    </xf>
    <xf numFmtId="4" fontId="117" fillId="13" borderId="59" xfId="0" applyNumberFormat="1" applyFont="1" applyFill="1" applyBorder="1" applyAlignment="1" applyProtection="1">
      <alignment horizontal="right" vertical="center" indent="1"/>
    </xf>
    <xf numFmtId="4" fontId="117" fillId="13" borderId="65" xfId="0" applyNumberFormat="1" applyFont="1" applyFill="1" applyBorder="1" applyAlignment="1">
      <alignment horizontal="right" vertical="center" indent="1"/>
    </xf>
    <xf numFmtId="4" fontId="117" fillId="13" borderId="64" xfId="0" applyNumberFormat="1" applyFont="1" applyFill="1" applyBorder="1" applyAlignment="1">
      <alignment horizontal="right" vertical="center" indent="1"/>
    </xf>
    <xf numFmtId="4" fontId="114" fillId="13" borderId="63" xfId="0" applyNumberFormat="1" applyFont="1" applyFill="1" applyBorder="1" applyAlignment="1">
      <alignment horizontal="right" vertical="center" indent="1"/>
    </xf>
    <xf numFmtId="4" fontId="117" fillId="13" borderId="59" xfId="0" applyNumberFormat="1" applyFont="1" applyFill="1" applyBorder="1" applyAlignment="1">
      <alignment horizontal="right" vertical="center" indent="1"/>
    </xf>
    <xf numFmtId="4" fontId="117" fillId="13" borderId="204" xfId="0" applyNumberFormat="1" applyFont="1" applyFill="1" applyBorder="1" applyAlignment="1">
      <alignment horizontal="right" vertical="center" indent="1"/>
    </xf>
    <xf numFmtId="4" fontId="117" fillId="13" borderId="71" xfId="0" applyNumberFormat="1" applyFont="1" applyFill="1" applyBorder="1" applyAlignment="1">
      <alignment horizontal="right" vertical="center" indent="1"/>
    </xf>
    <xf numFmtId="4" fontId="117" fillId="13" borderId="72" xfId="0" applyNumberFormat="1" applyFont="1" applyFill="1" applyBorder="1" applyAlignment="1">
      <alignment horizontal="right" vertical="center" indent="1"/>
    </xf>
    <xf numFmtId="4" fontId="117" fillId="13" borderId="167" xfId="0" applyNumberFormat="1" applyFont="1" applyFill="1" applyBorder="1" applyAlignment="1">
      <alignment horizontal="right" vertical="center" indent="1"/>
    </xf>
    <xf numFmtId="4" fontId="117" fillId="13" borderId="168" xfId="0" applyNumberFormat="1" applyFont="1" applyFill="1" applyBorder="1" applyAlignment="1">
      <alignment horizontal="right" vertical="center" indent="1"/>
    </xf>
    <xf numFmtId="4" fontId="117" fillId="13" borderId="133" xfId="0" applyNumberFormat="1" applyFont="1" applyFill="1" applyBorder="1" applyAlignment="1">
      <alignment horizontal="right" vertical="center" indent="1"/>
    </xf>
    <xf numFmtId="4" fontId="117" fillId="13" borderId="206" xfId="0" applyNumberFormat="1" applyFont="1" applyFill="1" applyBorder="1" applyAlignment="1">
      <alignment horizontal="right" vertical="center" indent="1"/>
    </xf>
    <xf numFmtId="4" fontId="117" fillId="13" borderId="132" xfId="0" applyNumberFormat="1" applyFont="1" applyFill="1" applyBorder="1" applyAlignment="1">
      <alignment horizontal="right" vertical="center" indent="1"/>
    </xf>
    <xf numFmtId="4" fontId="117" fillId="13" borderId="66" xfId="0" applyNumberFormat="1" applyFont="1" applyFill="1" applyBorder="1" applyAlignment="1">
      <alignment horizontal="right" vertical="center" indent="1"/>
    </xf>
    <xf numFmtId="4" fontId="117" fillId="13" borderId="101" xfId="0" applyNumberFormat="1" applyFont="1" applyFill="1" applyBorder="1" applyAlignment="1">
      <alignment horizontal="right" vertical="center" indent="1"/>
    </xf>
    <xf numFmtId="4" fontId="117" fillId="13" borderId="188" xfId="0" applyNumberFormat="1" applyFont="1" applyFill="1" applyBorder="1" applyAlignment="1">
      <alignment horizontal="right" vertical="center" indent="1"/>
    </xf>
    <xf numFmtId="4" fontId="117" fillId="13" borderId="131" xfId="0" applyNumberFormat="1" applyFont="1" applyFill="1" applyBorder="1" applyAlignment="1">
      <alignment horizontal="right" vertical="center" indent="1"/>
    </xf>
    <xf numFmtId="4" fontId="117" fillId="13" borderId="81" xfId="0" applyNumberFormat="1" applyFont="1" applyFill="1" applyBorder="1" applyAlignment="1" applyProtection="1">
      <alignment horizontal="left" vertical="center" wrapText="1"/>
    </xf>
    <xf numFmtId="174" fontId="42" fillId="13" borderId="169" xfId="0" applyNumberFormat="1" applyFont="1" applyFill="1" applyBorder="1" applyAlignment="1">
      <alignment horizontal="left" vertical="center"/>
    </xf>
    <xf numFmtId="174" fontId="42" fillId="13" borderId="146" xfId="0" applyNumberFormat="1" applyFont="1" applyFill="1" applyBorder="1" applyAlignment="1">
      <alignment horizontal="right" vertical="center" indent="1"/>
    </xf>
    <xf numFmtId="174" fontId="42" fillId="13" borderId="173" xfId="0" applyNumberFormat="1" applyFont="1" applyFill="1" applyBorder="1" applyAlignment="1">
      <alignment horizontal="right" vertical="center" indent="1"/>
    </xf>
    <xf numFmtId="174" fontId="42" fillId="13" borderId="208" xfId="0" applyNumberFormat="1" applyFont="1" applyFill="1" applyBorder="1" applyAlignment="1">
      <alignment horizontal="right" vertical="center" indent="1"/>
    </xf>
    <xf numFmtId="174" fontId="114" fillId="13" borderId="171" xfId="0" applyNumberFormat="1" applyFont="1" applyFill="1" applyBorder="1" applyAlignment="1">
      <alignment horizontal="right" vertical="center" indent="1"/>
    </xf>
    <xf numFmtId="174" fontId="42" fillId="13" borderId="181" xfId="0" applyNumberFormat="1" applyFont="1" applyFill="1" applyBorder="1" applyAlignment="1" applyProtection="1">
      <alignment horizontal="right" vertical="center" indent="1"/>
    </xf>
    <xf numFmtId="174" fontId="42" fillId="13" borderId="172" xfId="0" applyNumberFormat="1" applyFont="1" applyFill="1" applyBorder="1" applyAlignment="1">
      <alignment horizontal="right" vertical="center" indent="1"/>
    </xf>
    <xf numFmtId="174" fontId="42" fillId="13" borderId="174" xfId="0" applyNumberFormat="1" applyFont="1" applyFill="1" applyBorder="1" applyAlignment="1">
      <alignment horizontal="right" vertical="center" indent="1"/>
    </xf>
    <xf numFmtId="174" fontId="42" fillId="13" borderId="147" xfId="0" applyNumberFormat="1" applyFont="1" applyFill="1" applyBorder="1" applyAlignment="1">
      <alignment horizontal="right" vertical="center" indent="1"/>
    </xf>
    <xf numFmtId="174" fontId="114" fillId="13" borderId="146" xfId="0" applyNumberFormat="1" applyFont="1" applyFill="1" applyBorder="1" applyAlignment="1">
      <alignment horizontal="right" vertical="center" indent="1"/>
    </xf>
    <xf numFmtId="174" fontId="42" fillId="13" borderId="181" xfId="0" applyNumberFormat="1" applyFont="1" applyFill="1" applyBorder="1" applyAlignment="1">
      <alignment horizontal="right" vertical="center" indent="1"/>
    </xf>
    <xf numFmtId="174" fontId="42" fillId="13" borderId="209" xfId="0" applyNumberFormat="1" applyFont="1" applyFill="1" applyBorder="1" applyAlignment="1">
      <alignment horizontal="right" vertical="center" indent="1"/>
    </xf>
    <xf numFmtId="174" fontId="42" fillId="13" borderId="128" xfId="0" applyNumberFormat="1" applyFont="1" applyFill="1" applyBorder="1" applyAlignment="1">
      <alignment horizontal="right" vertical="center" indent="1"/>
    </xf>
    <xf numFmtId="174" fontId="42" fillId="13" borderId="169" xfId="0" applyNumberFormat="1" applyFont="1" applyFill="1" applyBorder="1" applyAlignment="1">
      <alignment horizontal="right" vertical="center" indent="1"/>
    </xf>
    <xf numFmtId="174" fontId="42" fillId="13" borderId="177" xfId="0" applyNumberFormat="1" applyFont="1" applyFill="1" applyBorder="1" applyAlignment="1">
      <alignment horizontal="right" vertical="center" indent="1"/>
    </xf>
    <xf numFmtId="174" fontId="42" fillId="13" borderId="178" xfId="0" applyNumberFormat="1" applyFont="1" applyFill="1" applyBorder="1" applyAlignment="1">
      <alignment horizontal="right" vertical="center" indent="1"/>
    </xf>
    <xf numFmtId="174" fontId="42" fillId="13" borderId="210" xfId="0" applyNumberFormat="1" applyFont="1" applyFill="1" applyBorder="1" applyAlignment="1">
      <alignment horizontal="right" vertical="center" indent="1"/>
    </xf>
    <xf numFmtId="174" fontId="42" fillId="13" borderId="211" xfId="0" applyNumberFormat="1" applyFont="1" applyFill="1" applyBorder="1" applyAlignment="1">
      <alignment horizontal="right" vertical="center" indent="1"/>
    </xf>
    <xf numFmtId="174" fontId="42" fillId="13" borderId="179" xfId="0" applyNumberFormat="1" applyFont="1" applyFill="1" applyBorder="1" applyAlignment="1">
      <alignment horizontal="right" vertical="center" indent="1"/>
    </xf>
    <xf numFmtId="174" fontId="42" fillId="13" borderId="182" xfId="0" applyNumberFormat="1" applyFont="1" applyFill="1" applyBorder="1" applyAlignment="1">
      <alignment horizontal="right" vertical="center" indent="1"/>
    </xf>
    <xf numFmtId="174" fontId="42" fillId="13" borderId="169" xfId="0" applyNumberFormat="1" applyFont="1" applyFill="1" applyBorder="1" applyAlignment="1">
      <alignment horizontal="left" vertical="center" wrapText="1"/>
    </xf>
    <xf numFmtId="0" fontId="118" fillId="0" borderId="32" xfId="0" applyFont="1" applyBorder="1"/>
    <xf numFmtId="3" fontId="119" fillId="0" borderId="0" xfId="0" applyNumberFormat="1" applyFont="1" applyFill="1" applyBorder="1"/>
    <xf numFmtId="3" fontId="119" fillId="0" borderId="192" xfId="0" applyNumberFormat="1" applyFont="1" applyFill="1" applyBorder="1"/>
    <xf numFmtId="3" fontId="116" fillId="0" borderId="0" xfId="0" applyNumberFormat="1" applyFont="1" applyFill="1" applyBorder="1"/>
    <xf numFmtId="3" fontId="119" fillId="0" borderId="83" xfId="0" applyNumberFormat="1" applyFont="1" applyFill="1" applyBorder="1"/>
    <xf numFmtId="0" fontId="119" fillId="0" borderId="0" xfId="0" applyFont="1" applyBorder="1"/>
    <xf numFmtId="0" fontId="119" fillId="0" borderId="190" xfId="0" applyFont="1" applyBorder="1"/>
    <xf numFmtId="0" fontId="119" fillId="0" borderId="192" xfId="0" applyFont="1" applyBorder="1"/>
    <xf numFmtId="4" fontId="119" fillId="0" borderId="41" xfId="0" applyNumberFormat="1" applyFont="1" applyFill="1" applyBorder="1"/>
    <xf numFmtId="0" fontId="118" fillId="0" borderId="32" xfId="0" applyFont="1" applyBorder="1" applyAlignment="1">
      <alignment wrapText="1"/>
    </xf>
    <xf numFmtId="4" fontId="42" fillId="44" borderId="193" xfId="0" applyNumberFormat="1" applyFont="1" applyFill="1" applyBorder="1" applyAlignment="1">
      <alignment horizontal="left" vertical="center" wrapText="1"/>
    </xf>
    <xf numFmtId="3" fontId="42" fillId="44" borderId="195" xfId="0" applyNumberFormat="1" applyFont="1" applyFill="1" applyBorder="1" applyAlignment="1">
      <alignment horizontal="right" vertical="center" indent="1"/>
    </xf>
    <xf numFmtId="3" fontId="42" fillId="44" borderId="212" xfId="0" applyNumberFormat="1" applyFont="1" applyFill="1" applyBorder="1" applyAlignment="1">
      <alignment horizontal="right" vertical="center" indent="1"/>
    </xf>
    <xf numFmtId="3" fontId="42" fillId="44" borderId="213" xfId="0" applyNumberFormat="1" applyFont="1" applyFill="1" applyBorder="1" applyAlignment="1">
      <alignment horizontal="right" vertical="center" indent="1"/>
    </xf>
    <xf numFmtId="3" fontId="114" fillId="44" borderId="214" xfId="0" applyNumberFormat="1" applyFont="1" applyFill="1" applyBorder="1" applyAlignment="1">
      <alignment horizontal="right" vertical="center" indent="1"/>
    </xf>
    <xf numFmtId="3" fontId="42" fillId="44" borderId="110" xfId="0" applyNumberFormat="1" applyFont="1" applyFill="1" applyBorder="1" applyAlignment="1">
      <alignment horizontal="right" vertical="center" indent="1"/>
    </xf>
    <xf numFmtId="3" fontId="42" fillId="44" borderId="111" xfId="0" applyNumberFormat="1" applyFont="1" applyFill="1" applyBorder="1" applyAlignment="1">
      <alignment horizontal="right" vertical="center" indent="1"/>
    </xf>
    <xf numFmtId="3" fontId="42" fillId="44" borderId="194" xfId="0" applyNumberFormat="1" applyFont="1" applyFill="1" applyBorder="1" applyAlignment="1">
      <alignment horizontal="right" vertical="center" indent="1"/>
    </xf>
    <xf numFmtId="3" fontId="114" fillId="44" borderId="195" xfId="0" applyNumberFormat="1" applyFont="1" applyFill="1" applyBorder="1" applyAlignment="1">
      <alignment horizontal="right" vertical="center" indent="1"/>
    </xf>
    <xf numFmtId="3" fontId="42" fillId="44" borderId="109" xfId="0" applyNumberFormat="1" applyFont="1" applyFill="1" applyBorder="1" applyAlignment="1">
      <alignment horizontal="right" vertical="center" indent="1"/>
    </xf>
    <xf numFmtId="3" fontId="42" fillId="44" borderId="215" xfId="0" applyNumberFormat="1" applyFont="1" applyFill="1" applyBorder="1" applyAlignment="1">
      <alignment horizontal="right" vertical="center" indent="1"/>
    </xf>
    <xf numFmtId="3" fontId="42" fillId="44" borderId="193" xfId="0" applyNumberFormat="1" applyFont="1" applyFill="1" applyBorder="1" applyAlignment="1">
      <alignment horizontal="right" vertical="center" indent="1"/>
    </xf>
    <xf numFmtId="3" fontId="42" fillId="44" borderId="196" xfId="0" applyNumberFormat="1" applyFont="1" applyFill="1" applyBorder="1" applyAlignment="1">
      <alignment horizontal="right" vertical="center" indent="1"/>
    </xf>
    <xf numFmtId="3" fontId="42" fillId="44" borderId="197" xfId="0" applyNumberFormat="1" applyFont="1" applyFill="1" applyBorder="1" applyAlignment="1">
      <alignment horizontal="right" vertical="center" indent="1"/>
    </xf>
    <xf numFmtId="3" fontId="42" fillId="44" borderId="148" xfId="0" applyNumberFormat="1" applyFont="1" applyFill="1" applyBorder="1" applyAlignment="1">
      <alignment horizontal="right" vertical="center" indent="1"/>
    </xf>
    <xf numFmtId="3" fontId="42" fillId="44" borderId="199" xfId="0" applyNumberFormat="1" applyFont="1" applyFill="1" applyBorder="1" applyAlignment="1">
      <alignment horizontal="right" vertical="center" indent="1"/>
    </xf>
    <xf numFmtId="4" fontId="42" fillId="44" borderId="193" xfId="0" applyNumberFormat="1" applyFont="1" applyFill="1" applyBorder="1" applyAlignment="1">
      <alignment horizontal="left" vertical="center"/>
    </xf>
    <xf numFmtId="3" fontId="42" fillId="0" borderId="183" xfId="0" applyNumberFormat="1" applyFont="1" applyFill="1" applyBorder="1" applyAlignment="1">
      <alignment horizontal="right" vertical="center" indent="1"/>
    </xf>
    <xf numFmtId="3" fontId="42" fillId="0" borderId="216" xfId="0" applyNumberFormat="1" applyFont="1" applyFill="1" applyBorder="1" applyAlignment="1">
      <alignment horizontal="right" vertical="center" indent="1"/>
    </xf>
    <xf numFmtId="3" fontId="42" fillId="0" borderId="217" xfId="0" applyNumberFormat="1" applyFont="1" applyFill="1" applyBorder="1" applyAlignment="1">
      <alignment horizontal="right" vertical="center" indent="1"/>
    </xf>
    <xf numFmtId="4" fontId="120" fillId="0" borderId="218" xfId="0" applyNumberFormat="1" applyFont="1" applyFill="1" applyBorder="1" applyAlignment="1">
      <alignment horizontal="left" vertical="center" wrapText="1"/>
    </xf>
    <xf numFmtId="3" fontId="46" fillId="0" borderId="186" xfId="0" applyNumberFormat="1" applyFont="1" applyFill="1" applyBorder="1" applyAlignment="1">
      <alignment horizontal="center" vertical="center"/>
    </xf>
    <xf numFmtId="3" fontId="46" fillId="0" borderId="186" xfId="0" applyNumberFormat="1" applyFont="1" applyFill="1" applyBorder="1" applyAlignment="1" applyProtection="1">
      <alignment horizontal="center" vertical="center"/>
    </xf>
    <xf numFmtId="0" fontId="114" fillId="0" borderId="0" xfId="0" applyFont="1" applyBorder="1" applyProtection="1">
      <protection locked="0" hidden="1"/>
    </xf>
    <xf numFmtId="4" fontId="114" fillId="0" borderId="0" xfId="0" applyNumberFormat="1" applyFont="1" applyFill="1" applyBorder="1" applyProtection="1">
      <protection locked="0" hidden="1"/>
    </xf>
    <xf numFmtId="4" fontId="114" fillId="0" borderId="190" xfId="0" applyNumberFormat="1" applyFont="1" applyFill="1" applyBorder="1" applyProtection="1">
      <protection locked="0" hidden="1"/>
    </xf>
    <xf numFmtId="4" fontId="114" fillId="0" borderId="192" xfId="0" applyNumberFormat="1" applyFont="1" applyFill="1" applyBorder="1" applyProtection="1">
      <protection locked="0" hidden="1"/>
    </xf>
    <xf numFmtId="0" fontId="114" fillId="0" borderId="0" xfId="0" applyFont="1" applyBorder="1" applyAlignment="1" applyProtection="1">
      <alignment wrapText="1"/>
      <protection locked="0" hidden="1"/>
    </xf>
    <xf numFmtId="4" fontId="42" fillId="0" borderId="222" xfId="0" applyNumberFormat="1" applyFont="1" applyFill="1" applyBorder="1" applyAlignment="1">
      <alignment horizontal="left" vertical="center"/>
    </xf>
    <xf numFmtId="4" fontId="121" fillId="19" borderId="223" xfId="0" applyNumberFormat="1" applyFont="1" applyFill="1" applyBorder="1" applyAlignment="1">
      <alignment horizontal="center" vertical="center" wrapText="1"/>
    </xf>
    <xf numFmtId="4" fontId="121" fillId="19" borderId="224" xfId="0" applyNumberFormat="1" applyFont="1" applyFill="1" applyBorder="1" applyAlignment="1">
      <alignment horizontal="center" vertical="center" wrapText="1"/>
    </xf>
    <xf numFmtId="4" fontId="121" fillId="19" borderId="225" xfId="0" applyNumberFormat="1" applyFont="1" applyFill="1" applyBorder="1" applyAlignment="1">
      <alignment horizontal="center" vertical="center" wrapText="1"/>
    </xf>
    <xf numFmtId="0" fontId="121" fillId="14" borderId="225" xfId="0" applyFont="1" applyFill="1" applyBorder="1" applyAlignment="1">
      <alignment horizontal="center" vertical="center" wrapText="1"/>
    </xf>
    <xf numFmtId="4" fontId="42" fillId="39" borderId="225" xfId="0" applyNumberFormat="1" applyFont="1" applyFill="1" applyBorder="1" applyAlignment="1">
      <alignment horizontal="center" vertical="center" wrapText="1"/>
    </xf>
    <xf numFmtId="4" fontId="121" fillId="39" borderId="225" xfId="0" applyNumberFormat="1" applyFont="1" applyFill="1" applyBorder="1" applyAlignment="1">
      <alignment horizontal="center" vertical="center" wrapText="1"/>
    </xf>
    <xf numFmtId="4" fontId="42" fillId="39" borderId="226" xfId="0" applyNumberFormat="1" applyFont="1" applyFill="1" applyBorder="1" applyAlignment="1">
      <alignment horizontal="center" vertical="center" wrapText="1"/>
    </xf>
    <xf numFmtId="4" fontId="42" fillId="40" borderId="225" xfId="0" applyNumberFormat="1" applyFont="1" applyFill="1" applyBorder="1" applyAlignment="1">
      <alignment horizontal="center" vertical="center" wrapText="1"/>
    </xf>
    <xf numFmtId="4" fontId="121" fillId="40" borderId="225" xfId="0" applyNumberFormat="1" applyFont="1" applyFill="1" applyBorder="1" applyAlignment="1">
      <alignment horizontal="center" vertical="center" wrapText="1"/>
    </xf>
    <xf numFmtId="4" fontId="42" fillId="12" borderId="225" xfId="0" applyNumberFormat="1" applyFont="1" applyFill="1" applyBorder="1" applyAlignment="1">
      <alignment horizontal="center" vertical="center" wrapText="1"/>
    </xf>
    <xf numFmtId="0" fontId="121" fillId="0" borderId="225" xfId="0" applyFont="1" applyBorder="1" applyAlignment="1">
      <alignment horizontal="center" vertical="center" wrapText="1"/>
    </xf>
    <xf numFmtId="4" fontId="42" fillId="13" borderId="223" xfId="0" applyNumberFormat="1" applyFont="1" applyFill="1" applyBorder="1" applyAlignment="1">
      <alignment horizontal="center" vertical="center" wrapText="1"/>
    </xf>
    <xf numFmtId="4" fontId="42" fillId="0" borderId="223" xfId="0" applyNumberFormat="1" applyFont="1" applyFill="1" applyBorder="1" applyAlignment="1">
      <alignment horizontal="center" vertical="center" wrapText="1"/>
    </xf>
    <xf numFmtId="4" fontId="42" fillId="0" borderId="229" xfId="0" applyNumberFormat="1" applyFont="1" applyFill="1" applyBorder="1" applyAlignment="1">
      <alignment horizontal="center" vertical="center" wrapText="1"/>
    </xf>
    <xf numFmtId="4" fontId="42" fillId="0" borderId="225" xfId="0" applyNumberFormat="1" applyFont="1" applyFill="1" applyBorder="1" applyAlignment="1">
      <alignment horizontal="center" vertical="center" wrapText="1"/>
    </xf>
    <xf numFmtId="4" fontId="42" fillId="0" borderId="230" xfId="0" applyNumberFormat="1" applyFont="1" applyFill="1" applyBorder="1" applyAlignment="1">
      <alignment horizontal="center" vertical="center" wrapText="1"/>
    </xf>
    <xf numFmtId="4" fontId="42" fillId="0" borderId="231" xfId="0" applyNumberFormat="1" applyFont="1" applyFill="1" applyBorder="1" applyAlignment="1">
      <alignment horizontal="center" vertical="center" wrapText="1"/>
    </xf>
    <xf numFmtId="4" fontId="42" fillId="0" borderId="222" xfId="0" applyNumberFormat="1" applyFont="1" applyFill="1" applyBorder="1" applyAlignment="1">
      <alignment horizontal="left" vertical="center" wrapText="1"/>
    </xf>
    <xf numFmtId="0" fontId="116" fillId="0" borderId="0" xfId="0" applyFont="1" applyFill="1" applyBorder="1" applyProtection="1">
      <protection locked="0" hidden="1"/>
    </xf>
    <xf numFmtId="4" fontId="114" fillId="0" borderId="0" xfId="0" applyNumberFormat="1" applyFont="1" applyFill="1" applyBorder="1" applyAlignment="1" applyProtection="1">
      <alignment horizontal="center"/>
      <protection locked="0" hidden="1"/>
    </xf>
    <xf numFmtId="0" fontId="114" fillId="0" borderId="0" xfId="0" applyFont="1" applyFill="1" applyBorder="1" applyProtection="1">
      <protection locked="0" hidden="1"/>
    </xf>
    <xf numFmtId="0" fontId="116" fillId="0" borderId="190" xfId="0" applyFont="1" applyFill="1" applyBorder="1" applyProtection="1">
      <protection locked="0" hidden="1"/>
    </xf>
    <xf numFmtId="0" fontId="116" fillId="0" borderId="192" xfId="0" applyFont="1" applyFill="1" applyBorder="1" applyProtection="1">
      <protection locked="0" hidden="1"/>
    </xf>
    <xf numFmtId="0" fontId="116" fillId="0" borderId="0" xfId="0" applyFont="1" applyFill="1" applyBorder="1" applyAlignment="1" applyProtection="1">
      <alignment wrapText="1"/>
      <protection locked="0" hidden="1"/>
    </xf>
    <xf numFmtId="175" fontId="121" fillId="19" borderId="232" xfId="0" applyNumberFormat="1" applyFont="1" applyFill="1" applyBorder="1" applyAlignment="1">
      <alignment horizontal="center" vertical="center" wrapText="1"/>
    </xf>
    <xf numFmtId="175" fontId="121" fillId="19" borderId="233" xfId="0" applyNumberFormat="1" applyFont="1" applyFill="1" applyBorder="1" applyAlignment="1">
      <alignment horizontal="center" vertical="center" wrapText="1"/>
    </xf>
    <xf numFmtId="175" fontId="121" fillId="19" borderId="225" xfId="0" applyNumberFormat="1" applyFont="1" applyFill="1" applyBorder="1" applyAlignment="1">
      <alignment horizontal="center" vertical="center" wrapText="1"/>
    </xf>
    <xf numFmtId="175" fontId="121" fillId="14" borderId="225" xfId="0" applyNumberFormat="1" applyFont="1" applyFill="1" applyBorder="1" applyAlignment="1">
      <alignment horizontal="center" vertical="center" wrapText="1"/>
    </xf>
    <xf numFmtId="175" fontId="42" fillId="39" borderId="225" xfId="0" applyNumberFormat="1" applyFont="1" applyFill="1" applyBorder="1" applyAlignment="1">
      <alignment horizontal="center" vertical="center" wrapText="1"/>
    </xf>
    <xf numFmtId="175" fontId="121" fillId="39" borderId="225" xfId="0" applyNumberFormat="1" applyFont="1" applyFill="1" applyBorder="1" applyAlignment="1">
      <alignment horizontal="center" vertical="center" wrapText="1"/>
    </xf>
    <xf numFmtId="175" fontId="42" fillId="39" borderId="234" xfId="0" applyNumberFormat="1" applyFont="1" applyFill="1" applyBorder="1" applyAlignment="1">
      <alignment horizontal="center" vertical="center" wrapText="1"/>
    </xf>
    <xf numFmtId="175" fontId="42" fillId="40" borderId="225" xfId="0" applyNumberFormat="1" applyFont="1" applyFill="1" applyBorder="1" applyAlignment="1">
      <alignment horizontal="center" vertical="center" wrapText="1"/>
    </xf>
    <xf numFmtId="175" fontId="121" fillId="40" borderId="225" xfId="0" applyNumberFormat="1" applyFont="1" applyFill="1" applyBorder="1" applyAlignment="1">
      <alignment horizontal="center" vertical="center" wrapText="1"/>
    </xf>
    <xf numFmtId="175" fontId="121" fillId="0" borderId="225" xfId="0" applyNumberFormat="1" applyFont="1" applyBorder="1" applyAlignment="1">
      <alignment horizontal="center" vertical="center" wrapText="1"/>
    </xf>
    <xf numFmtId="175" fontId="42" fillId="13" borderId="232" xfId="0" applyNumberFormat="1" applyFont="1" applyFill="1" applyBorder="1" applyAlignment="1">
      <alignment horizontal="center" vertical="center" wrapText="1"/>
    </xf>
    <xf numFmtId="175" fontId="42" fillId="0" borderId="232" xfId="0" applyNumberFormat="1" applyFont="1" applyFill="1" applyBorder="1" applyAlignment="1">
      <alignment horizontal="center" vertical="center" wrapText="1"/>
    </xf>
    <xf numFmtId="175" fontId="42" fillId="0" borderId="229" xfId="0" applyNumberFormat="1" applyFont="1" applyFill="1" applyBorder="1" applyAlignment="1">
      <alignment horizontal="center" vertical="center" wrapText="1"/>
    </xf>
    <xf numFmtId="175" fontId="42" fillId="0" borderId="225" xfId="0" applyNumberFormat="1" applyFont="1" applyFill="1" applyBorder="1" applyAlignment="1">
      <alignment horizontal="center" vertical="center" wrapText="1"/>
    </xf>
    <xf numFmtId="175" fontId="42" fillId="0" borderId="230" xfId="0" applyNumberFormat="1" applyFont="1" applyFill="1" applyBorder="1" applyAlignment="1">
      <alignment horizontal="center" vertical="center" wrapText="1"/>
    </xf>
    <xf numFmtId="175" fontId="42" fillId="0" borderId="231" xfId="0" applyNumberFormat="1" applyFont="1" applyFill="1" applyBorder="1" applyAlignment="1">
      <alignment horizontal="center" vertical="center" wrapText="1"/>
    </xf>
    <xf numFmtId="0" fontId="123" fillId="0" borderId="0" xfId="0" applyFont="1" applyFill="1" applyBorder="1" applyProtection="1">
      <protection locked="0" hidden="1"/>
    </xf>
    <xf numFmtId="3" fontId="124" fillId="0" borderId="0" xfId="0" applyNumberFormat="1" applyFont="1" applyFill="1" applyBorder="1" applyAlignment="1">
      <alignment horizontal="right" vertical="center" indent="1"/>
    </xf>
    <xf numFmtId="3" fontId="25" fillId="0" borderId="0" xfId="0" applyNumberFormat="1" applyFont="1" applyFill="1" applyBorder="1" applyAlignment="1">
      <alignment horizontal="right" vertical="center" indent="1"/>
    </xf>
    <xf numFmtId="3" fontId="124" fillId="0" borderId="190" xfId="0" applyNumberFormat="1" applyFont="1" applyFill="1" applyBorder="1" applyAlignment="1">
      <alignment horizontal="right" vertical="center" indent="1"/>
    </xf>
    <xf numFmtId="3" fontId="124" fillId="0" borderId="192" xfId="0" applyNumberFormat="1" applyFont="1" applyFill="1" applyBorder="1" applyAlignment="1">
      <alignment horizontal="right" vertical="center" indent="1"/>
    </xf>
    <xf numFmtId="0" fontId="123" fillId="0" borderId="0" xfId="0" applyFont="1" applyFill="1" applyBorder="1" applyAlignment="1" applyProtection="1">
      <alignment wrapText="1"/>
      <protection locked="0" hidden="1"/>
    </xf>
    <xf numFmtId="3" fontId="124" fillId="0" borderId="183" xfId="0" applyNumberFormat="1" applyFont="1" applyFill="1" applyBorder="1" applyAlignment="1" applyProtection="1">
      <alignment horizontal="right" vertical="center" indent="1"/>
    </xf>
    <xf numFmtId="3" fontId="25" fillId="0" borderId="183" xfId="0" applyNumberFormat="1" applyFont="1" applyFill="1" applyBorder="1" applyAlignment="1" applyProtection="1">
      <alignment horizontal="right" vertical="center" indent="1"/>
    </xf>
    <xf numFmtId="3" fontId="124" fillId="0" borderId="0" xfId="0" applyNumberFormat="1" applyFont="1" applyFill="1" applyBorder="1" applyAlignment="1" applyProtection="1">
      <alignment horizontal="right" vertical="center" indent="1"/>
    </xf>
    <xf numFmtId="3" fontId="124" fillId="0" borderId="183" xfId="0" applyNumberFormat="1" applyFont="1" applyFill="1" applyBorder="1" applyAlignment="1">
      <alignment horizontal="right" vertical="center" indent="1"/>
    </xf>
    <xf numFmtId="3" fontId="124" fillId="0" borderId="216" xfId="0" applyNumberFormat="1" applyFont="1" applyFill="1" applyBorder="1" applyAlignment="1">
      <alignment horizontal="right" vertical="center" indent="1"/>
    </xf>
    <xf numFmtId="3" fontId="124" fillId="0" borderId="186" xfId="0" applyNumberFormat="1" applyFont="1" applyFill="1" applyBorder="1" applyAlignment="1">
      <alignment horizontal="right" vertical="center" indent="1"/>
    </xf>
    <xf numFmtId="4" fontId="42" fillId="67" borderId="237" xfId="0" applyNumberFormat="1" applyFont="1" applyFill="1" applyBorder="1" applyAlignment="1">
      <alignment horizontal="left" vertical="center" wrapText="1"/>
    </xf>
    <xf numFmtId="3" fontId="42" fillId="67" borderId="238" xfId="0" applyNumberFormat="1" applyFont="1" applyFill="1" applyBorder="1" applyAlignment="1">
      <alignment horizontal="right" vertical="center" indent="1"/>
    </xf>
    <xf numFmtId="3" fontId="42" fillId="67" borderId="239" xfId="0" applyNumberFormat="1" applyFont="1" applyFill="1" applyBorder="1" applyAlignment="1">
      <alignment horizontal="right" vertical="center" indent="1"/>
    </xf>
    <xf numFmtId="3" fontId="42" fillId="67" borderId="237" xfId="0" applyNumberFormat="1" applyFont="1" applyFill="1" applyBorder="1" applyAlignment="1">
      <alignment horizontal="right" vertical="center" indent="1"/>
    </xf>
    <xf numFmtId="3" fontId="114" fillId="67" borderId="238" xfId="0" applyNumberFormat="1" applyFont="1" applyFill="1" applyBorder="1" applyAlignment="1">
      <alignment horizontal="right" vertical="center" indent="1"/>
    </xf>
    <xf numFmtId="3" fontId="42" fillId="67" borderId="240" xfId="0" applyNumberFormat="1" applyFont="1" applyFill="1" applyBorder="1" applyAlignment="1" applyProtection="1">
      <alignment horizontal="right" vertical="center" indent="1"/>
    </xf>
    <xf numFmtId="3" fontId="42" fillId="67" borderId="239" xfId="0" applyNumberFormat="1" applyFont="1" applyFill="1" applyBorder="1" applyAlignment="1" applyProtection="1">
      <alignment horizontal="right" vertical="center" indent="1"/>
    </xf>
    <xf numFmtId="3" fontId="42" fillId="67" borderId="240" xfId="0" applyNumberFormat="1" applyFont="1" applyFill="1" applyBorder="1" applyAlignment="1">
      <alignment horizontal="right" vertical="center" indent="1"/>
    </xf>
    <xf numFmtId="3" fontId="42" fillId="67" borderId="241" xfId="0" applyNumberFormat="1" applyFont="1" applyFill="1" applyBorder="1" applyAlignment="1" applyProtection="1">
      <alignment horizontal="right" vertical="center" indent="1"/>
    </xf>
    <xf numFmtId="3" fontId="42" fillId="67" borderId="242" xfId="0" applyNumberFormat="1" applyFont="1" applyFill="1" applyBorder="1" applyAlignment="1" applyProtection="1">
      <alignment horizontal="right" vertical="center" indent="1"/>
    </xf>
    <xf numFmtId="3" fontId="114" fillId="67" borderId="238" xfId="0" applyNumberFormat="1" applyFont="1" applyFill="1" applyBorder="1" applyAlignment="1" applyProtection="1">
      <alignment horizontal="right" vertical="center" indent="1"/>
    </xf>
    <xf numFmtId="3" fontId="42" fillId="67" borderId="241" xfId="0" applyNumberFormat="1" applyFont="1" applyFill="1" applyBorder="1" applyAlignment="1">
      <alignment horizontal="right" vertical="center" indent="1"/>
    </xf>
    <xf numFmtId="3" fontId="42" fillId="67" borderId="242" xfId="0" applyNumberFormat="1" applyFont="1" applyFill="1" applyBorder="1" applyAlignment="1">
      <alignment horizontal="right" vertical="center" indent="1"/>
    </xf>
    <xf numFmtId="3" fontId="42" fillId="67" borderId="159" xfId="0" applyNumberFormat="1" applyFont="1" applyFill="1" applyBorder="1" applyAlignment="1">
      <alignment horizontal="right" vertical="center" indent="1"/>
    </xf>
    <xf numFmtId="3" fontId="42" fillId="67" borderId="159" xfId="0" applyNumberFormat="1" applyFont="1" applyFill="1" applyBorder="1" applyAlignment="1" applyProtection="1">
      <alignment horizontal="right" vertical="center" indent="1"/>
    </xf>
    <xf numFmtId="3" fontId="42" fillId="67" borderId="238" xfId="0" applyNumberFormat="1" applyFont="1" applyFill="1" applyBorder="1" applyAlignment="1" applyProtection="1">
      <alignment horizontal="right" vertical="center" indent="1"/>
    </xf>
    <xf numFmtId="3" fontId="42" fillId="67" borderId="243" xfId="0" applyNumberFormat="1" applyFont="1" applyFill="1" applyBorder="1" applyAlignment="1">
      <alignment horizontal="right" vertical="center" indent="1"/>
    </xf>
    <xf numFmtId="172" fontId="44" fillId="67" borderId="244" xfId="0" applyNumberFormat="1" applyFont="1" applyFill="1" applyBorder="1" applyAlignment="1" applyProtection="1">
      <alignment horizontal="left" vertical="center" wrapText="1" indent="1"/>
    </xf>
    <xf numFmtId="3" fontId="44" fillId="67" borderId="245" xfId="0" applyNumberFormat="1" applyFont="1" applyFill="1" applyBorder="1" applyAlignment="1" applyProtection="1">
      <alignment horizontal="right" vertical="center" indent="1"/>
    </xf>
    <xf numFmtId="3" fontId="44" fillId="67" borderId="244" xfId="0" applyNumberFormat="1" applyFont="1" applyFill="1" applyBorder="1" applyAlignment="1" applyProtection="1">
      <alignment horizontal="right" vertical="center" indent="1"/>
    </xf>
    <xf numFmtId="3" fontId="116" fillId="67" borderId="246" xfId="0" applyNumberFormat="1" applyFont="1" applyFill="1" applyBorder="1" applyAlignment="1" applyProtection="1">
      <alignment horizontal="right" vertical="center" indent="1"/>
    </xf>
    <xf numFmtId="3" fontId="44" fillId="67" borderId="247" xfId="0" applyNumberFormat="1" applyFont="1" applyFill="1" applyBorder="1" applyAlignment="1" applyProtection="1">
      <alignment horizontal="right" vertical="center" indent="1"/>
    </xf>
    <xf numFmtId="3" fontId="44" fillId="67" borderId="248" xfId="0" applyNumberFormat="1" applyFont="1" applyFill="1" applyBorder="1" applyAlignment="1" applyProtection="1">
      <alignment horizontal="right" vertical="center" indent="1"/>
    </xf>
    <xf numFmtId="3" fontId="44" fillId="67" borderId="246" xfId="0" applyNumberFormat="1" applyFont="1" applyFill="1" applyBorder="1" applyAlignment="1" applyProtection="1">
      <alignment horizontal="right" vertical="center" indent="1"/>
    </xf>
    <xf numFmtId="3" fontId="116" fillId="67" borderId="245" xfId="0" applyNumberFormat="1" applyFont="1" applyFill="1" applyBorder="1" applyAlignment="1" applyProtection="1">
      <alignment horizontal="right" vertical="center" indent="1"/>
    </xf>
    <xf numFmtId="3" fontId="44" fillId="67" borderId="249" xfId="0" applyNumberFormat="1" applyFont="1" applyFill="1" applyBorder="1" applyAlignment="1" applyProtection="1">
      <alignment horizontal="right" vertical="center" indent="1"/>
    </xf>
    <xf numFmtId="3" fontId="44" fillId="67" borderId="250" xfId="0" applyNumberFormat="1" applyFont="1" applyFill="1" applyBorder="1" applyAlignment="1" applyProtection="1">
      <alignment horizontal="right" vertical="center" indent="1"/>
    </xf>
    <xf numFmtId="3" fontId="44" fillId="67" borderId="251" xfId="0" applyNumberFormat="1" applyFont="1" applyFill="1" applyBorder="1" applyAlignment="1" applyProtection="1">
      <alignment horizontal="right" vertical="center" indent="1"/>
    </xf>
    <xf numFmtId="3" fontId="44" fillId="67" borderId="252" xfId="0" applyNumberFormat="1" applyFont="1" applyFill="1" applyBorder="1" applyAlignment="1" applyProtection="1">
      <alignment horizontal="right" vertical="center" indent="1"/>
    </xf>
    <xf numFmtId="3" fontId="44" fillId="67" borderId="249" xfId="0" applyNumberFormat="1" applyFont="1" applyFill="1" applyBorder="1" applyAlignment="1">
      <alignment horizontal="right" vertical="center" indent="1"/>
    </xf>
    <xf numFmtId="3" fontId="42" fillId="0" borderId="115" xfId="0" applyNumberFormat="1" applyFont="1" applyFill="1" applyBorder="1" applyAlignment="1" applyProtection="1">
      <alignment horizontal="right" vertical="center" indent="1"/>
    </xf>
    <xf numFmtId="3" fontId="42" fillId="0" borderId="253" xfId="0" applyNumberFormat="1" applyFont="1" applyFill="1" applyBorder="1" applyAlignment="1" applyProtection="1">
      <alignment horizontal="right" vertical="center" indent="1"/>
    </xf>
    <xf numFmtId="3" fontId="114" fillId="0" borderId="110" xfId="0" applyNumberFormat="1" applyFont="1" applyFill="1" applyBorder="1" applyAlignment="1" applyProtection="1">
      <alignment horizontal="right" vertical="center" indent="1"/>
    </xf>
    <xf numFmtId="3" fontId="42" fillId="0" borderId="110" xfId="0" applyNumberFormat="1" applyFont="1" applyFill="1" applyBorder="1" applyAlignment="1" applyProtection="1">
      <alignment horizontal="right" vertical="center" indent="1"/>
    </xf>
    <xf numFmtId="3" fontId="42" fillId="0" borderId="148" xfId="0" applyNumberFormat="1" applyFont="1" applyFill="1" applyBorder="1" applyAlignment="1" applyProtection="1">
      <alignment horizontal="right" vertical="center" indent="1"/>
    </xf>
    <xf numFmtId="3" fontId="42" fillId="0" borderId="111" xfId="0" applyNumberFormat="1" applyFont="1" applyFill="1" applyBorder="1" applyAlignment="1" applyProtection="1">
      <alignment horizontal="right" vertical="center" indent="1"/>
    </xf>
    <xf numFmtId="4" fontId="42" fillId="70" borderId="254" xfId="0" applyNumberFormat="1" applyFont="1" applyFill="1" applyBorder="1" applyAlignment="1" applyProtection="1">
      <alignment horizontal="left" vertical="center" wrapText="1"/>
    </xf>
    <xf numFmtId="3" fontId="42" fillId="70" borderId="255" xfId="0" applyNumberFormat="1" applyFont="1" applyFill="1" applyBorder="1" applyAlignment="1" applyProtection="1">
      <alignment horizontal="right" vertical="center" indent="1"/>
    </xf>
    <xf numFmtId="3" fontId="42" fillId="70" borderId="256" xfId="0" applyNumberFormat="1" applyFont="1" applyFill="1" applyBorder="1" applyAlignment="1" applyProtection="1">
      <alignment horizontal="right" vertical="center" indent="1"/>
    </xf>
    <xf numFmtId="3" fontId="42" fillId="70" borderId="237" xfId="0" applyNumberFormat="1" applyFont="1" applyFill="1" applyBorder="1" applyAlignment="1" applyProtection="1">
      <alignment horizontal="right" vertical="center" indent="1"/>
    </xf>
    <xf numFmtId="3" fontId="114" fillId="70" borderId="257" xfId="0" applyNumberFormat="1" applyFont="1" applyFill="1" applyBorder="1" applyAlignment="1" applyProtection="1">
      <alignment horizontal="right" vertical="center" indent="1"/>
    </xf>
    <xf numFmtId="3" fontId="42" fillId="70" borderId="258" xfId="0" applyNumberFormat="1" applyFont="1" applyFill="1" applyBorder="1" applyAlignment="1" applyProtection="1">
      <alignment horizontal="right" vertical="center" indent="1"/>
    </xf>
    <xf numFmtId="3" fontId="42" fillId="70" borderId="259" xfId="0" applyNumberFormat="1" applyFont="1" applyFill="1" applyBorder="1" applyAlignment="1" applyProtection="1">
      <alignment horizontal="right" vertical="center" indent="1"/>
    </xf>
    <xf numFmtId="3" fontId="42" fillId="70" borderId="260" xfId="0" applyNumberFormat="1" applyFont="1" applyFill="1" applyBorder="1" applyAlignment="1" applyProtection="1">
      <alignment horizontal="right" vertical="center" indent="1"/>
    </xf>
    <xf numFmtId="3" fontId="42" fillId="70" borderId="261" xfId="0" applyNumberFormat="1" applyFont="1" applyFill="1" applyBorder="1" applyAlignment="1" applyProtection="1">
      <alignment horizontal="right" vertical="center" indent="1"/>
    </xf>
    <xf numFmtId="3" fontId="42" fillId="70" borderId="257" xfId="0" applyNumberFormat="1" applyFont="1" applyFill="1" applyBorder="1" applyAlignment="1" applyProtection="1">
      <alignment horizontal="right" vertical="center" indent="1"/>
    </xf>
    <xf numFmtId="3" fontId="42" fillId="70" borderId="262" xfId="0" applyNumberFormat="1" applyFont="1" applyFill="1" applyBorder="1" applyAlignment="1" applyProtection="1">
      <alignment horizontal="right" vertical="center" indent="1"/>
    </xf>
    <xf numFmtId="3" fontId="42" fillId="70" borderId="263" xfId="0" applyNumberFormat="1" applyFont="1" applyFill="1" applyBorder="1" applyAlignment="1" applyProtection="1">
      <alignment horizontal="right" vertical="center" indent="1"/>
    </xf>
    <xf numFmtId="3" fontId="42" fillId="70" borderId="241" xfId="0" applyNumberFormat="1" applyFont="1" applyFill="1" applyBorder="1" applyAlignment="1" applyProtection="1">
      <alignment horizontal="right" vertical="center" indent="1"/>
    </xf>
    <xf numFmtId="3" fontId="42" fillId="70" borderId="264" xfId="0" applyNumberFormat="1" applyFont="1" applyFill="1" applyBorder="1" applyAlignment="1" applyProtection="1">
      <alignment horizontal="right" vertical="center" indent="1"/>
    </xf>
    <xf numFmtId="3" fontId="42" fillId="70" borderId="238" xfId="0" applyNumberFormat="1" applyFont="1" applyFill="1" applyBorder="1" applyAlignment="1" applyProtection="1">
      <alignment horizontal="right" vertical="center" indent="1"/>
    </xf>
    <xf numFmtId="3" fontId="114" fillId="70" borderId="238" xfId="0" applyNumberFormat="1" applyFont="1" applyFill="1" applyBorder="1" applyAlignment="1" applyProtection="1">
      <alignment horizontal="right" vertical="center" indent="1"/>
    </xf>
    <xf numFmtId="3" fontId="42" fillId="70" borderId="254" xfId="0" applyNumberFormat="1" applyFont="1" applyFill="1" applyBorder="1" applyAlignment="1" applyProtection="1">
      <alignment horizontal="right" vertical="center" indent="1"/>
    </xf>
    <xf numFmtId="3" fontId="42" fillId="70" borderId="240" xfId="0" applyNumberFormat="1" applyFont="1" applyFill="1" applyBorder="1" applyAlignment="1" applyProtection="1">
      <alignment horizontal="right" vertical="center" indent="1"/>
    </xf>
    <xf numFmtId="3" fontId="42" fillId="70" borderId="250" xfId="0" applyNumberFormat="1" applyFont="1" applyFill="1" applyBorder="1" applyAlignment="1" applyProtection="1">
      <alignment horizontal="right" vertical="center" indent="1"/>
    </xf>
    <xf numFmtId="3" fontId="42" fillId="70" borderId="265" xfId="0" applyNumberFormat="1" applyFont="1" applyFill="1" applyBorder="1" applyAlignment="1" applyProtection="1">
      <alignment horizontal="right" vertical="center" indent="1"/>
    </xf>
    <xf numFmtId="3" fontId="42" fillId="70" borderId="266" xfId="0" applyNumberFormat="1" applyFont="1" applyFill="1" applyBorder="1" applyAlignment="1" applyProtection="1">
      <alignment horizontal="right" vertical="center" indent="1"/>
    </xf>
    <xf numFmtId="3" fontId="42" fillId="70" borderId="267" xfId="0" applyNumberFormat="1" applyFont="1" applyFill="1" applyBorder="1" applyAlignment="1" applyProtection="1">
      <alignment horizontal="right" vertical="center" indent="1"/>
    </xf>
    <xf numFmtId="3" fontId="42" fillId="70" borderId="268" xfId="0" applyNumberFormat="1" applyFont="1" applyFill="1" applyBorder="1" applyAlignment="1" applyProtection="1">
      <alignment horizontal="right" vertical="center" indent="1"/>
    </xf>
    <xf numFmtId="172" fontId="44" fillId="70" borderId="244" xfId="0" applyNumberFormat="1" applyFont="1" applyFill="1" applyBorder="1" applyAlignment="1" applyProtection="1">
      <alignment horizontal="left" vertical="center" wrapText="1" indent="1"/>
      <protection locked="0"/>
    </xf>
    <xf numFmtId="3" fontId="44" fillId="70" borderId="248" xfId="0" applyNumberFormat="1" applyFont="1" applyFill="1" applyBorder="1" applyAlignment="1" applyProtection="1">
      <alignment horizontal="right" vertical="center" indent="1"/>
    </xf>
    <xf numFmtId="3" fontId="44" fillId="70" borderId="246" xfId="0" applyNumberFormat="1" applyFont="1" applyFill="1" applyBorder="1" applyAlignment="1" applyProtection="1">
      <alignment horizontal="right" vertical="center" indent="1"/>
    </xf>
    <xf numFmtId="3" fontId="44" fillId="70" borderId="244" xfId="0" applyNumberFormat="1" applyFont="1" applyFill="1" applyBorder="1" applyAlignment="1" applyProtection="1">
      <alignment horizontal="right" vertical="center" indent="1"/>
    </xf>
    <xf numFmtId="3" fontId="116" fillId="70" borderId="245" xfId="0" applyNumberFormat="1" applyFont="1" applyFill="1" applyBorder="1" applyAlignment="1" applyProtection="1">
      <alignment horizontal="right" vertical="center" indent="1"/>
    </xf>
    <xf numFmtId="3" fontId="44" fillId="70" borderId="250" xfId="0" applyNumberFormat="1" applyFont="1" applyFill="1" applyBorder="1" applyAlignment="1" applyProtection="1">
      <alignment horizontal="right" vertical="center" indent="1"/>
    </xf>
    <xf numFmtId="3" fontId="44" fillId="70" borderId="269" xfId="0" applyNumberFormat="1" applyFont="1" applyFill="1" applyBorder="1" applyAlignment="1" applyProtection="1">
      <alignment horizontal="right" vertical="center" indent="1"/>
    </xf>
    <xf numFmtId="3" fontId="44" fillId="70" borderId="247" xfId="0" applyNumberFormat="1" applyFont="1" applyFill="1" applyBorder="1" applyAlignment="1" applyProtection="1">
      <alignment horizontal="right" vertical="center" indent="1"/>
    </xf>
    <xf numFmtId="3" fontId="116" fillId="70" borderId="246" xfId="0" applyNumberFormat="1" applyFont="1" applyFill="1" applyBorder="1" applyAlignment="1" applyProtection="1">
      <alignment horizontal="right" vertical="center" indent="1"/>
    </xf>
    <xf numFmtId="3" fontId="44" fillId="70" borderId="270" xfId="0" applyNumberFormat="1" applyFont="1" applyFill="1" applyBorder="1" applyAlignment="1" applyProtection="1">
      <alignment horizontal="right" vertical="center" indent="1"/>
    </xf>
    <xf numFmtId="3" fontId="44" fillId="70" borderId="271" xfId="0" applyNumberFormat="1" applyFont="1" applyFill="1" applyBorder="1" applyAlignment="1" applyProtection="1">
      <alignment horizontal="right" vertical="center" indent="1"/>
    </xf>
    <xf numFmtId="3" fontId="44" fillId="70" borderId="249" xfId="0" applyNumberFormat="1" applyFont="1" applyFill="1" applyBorder="1" applyAlignment="1" applyProtection="1">
      <alignment horizontal="right" vertical="center" indent="1"/>
    </xf>
    <xf numFmtId="3" fontId="44" fillId="70" borderId="251" xfId="0" applyNumberFormat="1" applyFont="1" applyFill="1" applyBorder="1" applyAlignment="1" applyProtection="1">
      <alignment horizontal="right" vertical="center" indent="1"/>
    </xf>
    <xf numFmtId="3" fontId="44" fillId="70" borderId="245" xfId="0" applyNumberFormat="1" applyFont="1" applyFill="1" applyBorder="1" applyAlignment="1" applyProtection="1">
      <alignment horizontal="right" vertical="center" indent="1"/>
    </xf>
    <xf numFmtId="3" fontId="44" fillId="70" borderId="252" xfId="0" applyNumberFormat="1" applyFont="1" applyFill="1" applyBorder="1" applyAlignment="1" applyProtection="1">
      <alignment horizontal="right" vertical="center" indent="1"/>
    </xf>
    <xf numFmtId="172" fontId="44" fillId="70" borderId="244" xfId="0" applyNumberFormat="1" applyFont="1" applyFill="1" applyBorder="1" applyAlignment="1" applyProtection="1">
      <alignment horizontal="left" vertical="center" wrapText="1"/>
      <protection locked="0"/>
    </xf>
    <xf numFmtId="14" fontId="0" fillId="0" borderId="0" xfId="0" applyNumberFormat="1" applyAlignment="1" applyProtection="1">
      <alignment horizontal="center"/>
    </xf>
    <xf numFmtId="0" fontId="0" fillId="0" borderId="0" xfId="0" applyProtection="1"/>
    <xf numFmtId="172" fontId="44" fillId="70" borderId="244" xfId="0" applyNumberFormat="1" applyFont="1" applyFill="1" applyBorder="1" applyAlignment="1" applyProtection="1">
      <alignment horizontal="left" vertical="center" wrapText="1"/>
    </xf>
    <xf numFmtId="3" fontId="44" fillId="70" borderId="272" xfId="0" applyNumberFormat="1" applyFont="1" applyFill="1" applyBorder="1" applyAlignment="1" applyProtection="1">
      <alignment horizontal="right" vertical="center" indent="1"/>
    </xf>
    <xf numFmtId="3" fontId="42" fillId="0" borderId="218" xfId="0" applyNumberFormat="1" applyFont="1" applyFill="1" applyBorder="1" applyAlignment="1">
      <alignment horizontal="right" vertical="center" indent="1"/>
    </xf>
    <xf numFmtId="4" fontId="42" fillId="71" borderId="254" xfId="0" applyNumberFormat="1" applyFont="1" applyFill="1" applyBorder="1" applyAlignment="1">
      <alignment horizontal="left" vertical="center" wrapText="1"/>
    </xf>
    <xf numFmtId="3" fontId="42" fillId="71" borderId="257" xfId="0" applyNumberFormat="1" applyFont="1" applyFill="1" applyBorder="1" applyAlignment="1">
      <alignment horizontal="right" vertical="center" indent="1"/>
    </xf>
    <xf numFmtId="3" fontId="42" fillId="71" borderId="261" xfId="0" applyNumberFormat="1" applyFont="1" applyFill="1" applyBorder="1" applyAlignment="1">
      <alignment horizontal="right" vertical="center" indent="1"/>
    </xf>
    <xf numFmtId="3" fontId="42" fillId="71" borderId="254" xfId="0" applyNumberFormat="1" applyFont="1" applyFill="1" applyBorder="1" applyAlignment="1">
      <alignment horizontal="right" vertical="center" indent="1"/>
    </xf>
    <xf numFmtId="3" fontId="114" fillId="71" borderId="257" xfId="0" applyNumberFormat="1" applyFont="1" applyFill="1" applyBorder="1" applyAlignment="1">
      <alignment horizontal="right" vertical="center" indent="1"/>
    </xf>
    <xf numFmtId="3" fontId="42" fillId="71" borderId="258" xfId="0" applyNumberFormat="1" applyFont="1" applyFill="1" applyBorder="1" applyAlignment="1">
      <alignment horizontal="right" vertical="center" indent="1"/>
    </xf>
    <xf numFmtId="3" fontId="42" fillId="71" borderId="273" xfId="0" applyNumberFormat="1" applyFont="1" applyFill="1" applyBorder="1" applyAlignment="1">
      <alignment horizontal="right" vertical="center" indent="1"/>
    </xf>
    <xf numFmtId="3" fontId="42" fillId="71" borderId="274" xfId="0" applyNumberFormat="1" applyFont="1" applyFill="1" applyBorder="1" applyAlignment="1">
      <alignment horizontal="right" vertical="center" indent="1"/>
    </xf>
    <xf numFmtId="3" fontId="42" fillId="71" borderId="275" xfId="0" applyNumberFormat="1" applyFont="1" applyFill="1" applyBorder="1" applyAlignment="1">
      <alignment horizontal="right" vertical="center" indent="1"/>
    </xf>
    <xf numFmtId="3" fontId="42" fillId="71" borderId="276" xfId="0" applyNumberFormat="1" applyFont="1" applyFill="1" applyBorder="1" applyAlignment="1">
      <alignment horizontal="right" vertical="center" indent="1"/>
    </xf>
    <xf numFmtId="3" fontId="42" fillId="71" borderId="260" xfId="0" applyNumberFormat="1" applyFont="1" applyFill="1" applyBorder="1" applyAlignment="1">
      <alignment horizontal="right" vertical="center" indent="1"/>
    </xf>
    <xf numFmtId="3" fontId="42" fillId="71" borderId="277" xfId="0" applyNumberFormat="1" applyFont="1" applyFill="1" applyBorder="1" applyAlignment="1">
      <alignment horizontal="right" vertical="center" indent="1"/>
    </xf>
    <xf numFmtId="3" fontId="42" fillId="71" borderId="268" xfId="0" applyNumberFormat="1" applyFont="1" applyFill="1" applyBorder="1" applyAlignment="1">
      <alignment horizontal="right" vertical="center" indent="1"/>
    </xf>
    <xf numFmtId="3" fontId="42" fillId="71" borderId="264" xfId="0" applyNumberFormat="1" applyFont="1" applyFill="1" applyBorder="1" applyAlignment="1">
      <alignment horizontal="right" vertical="center" indent="1"/>
    </xf>
    <xf numFmtId="3" fontId="42" fillId="71" borderId="238" xfId="0" applyNumberFormat="1" applyFont="1" applyFill="1" applyBorder="1" applyAlignment="1">
      <alignment horizontal="right" vertical="center" indent="1"/>
    </xf>
    <xf numFmtId="3" fontId="114" fillId="71" borderId="238" xfId="0" applyNumberFormat="1" applyFont="1" applyFill="1" applyBorder="1" applyAlignment="1">
      <alignment horizontal="right" vertical="center" indent="1"/>
    </xf>
    <xf numFmtId="3" fontId="42" fillId="71" borderId="240" xfId="0" applyNumberFormat="1" applyFont="1" applyFill="1" applyBorder="1" applyAlignment="1">
      <alignment horizontal="right" vertical="center" indent="1"/>
    </xf>
    <xf numFmtId="3" fontId="42" fillId="71" borderId="265" xfId="0" applyNumberFormat="1" applyFont="1" applyFill="1" applyBorder="1" applyAlignment="1">
      <alignment horizontal="right" vertical="center" indent="1"/>
    </xf>
    <xf numFmtId="3" fontId="42" fillId="71" borderId="278" xfId="0" applyNumberFormat="1" applyFont="1" applyFill="1" applyBorder="1" applyAlignment="1">
      <alignment horizontal="right" vertical="center" indent="1"/>
    </xf>
    <xf numFmtId="3" fontId="42" fillId="71" borderId="266" xfId="0" applyNumberFormat="1" applyFont="1" applyFill="1" applyBorder="1" applyAlignment="1">
      <alignment horizontal="right" vertical="center" indent="1"/>
    </xf>
    <xf numFmtId="3" fontId="42" fillId="71" borderId="239" xfId="0" applyNumberFormat="1" applyFont="1" applyFill="1" applyBorder="1" applyAlignment="1">
      <alignment horizontal="right" vertical="center" indent="1"/>
    </xf>
    <xf numFmtId="3" fontId="42" fillId="71" borderId="267" xfId="0" applyNumberFormat="1" applyFont="1" applyFill="1" applyBorder="1" applyAlignment="1">
      <alignment horizontal="right" vertical="center" indent="1"/>
    </xf>
    <xf numFmtId="172" fontId="44" fillId="71" borderId="244" xfId="0" applyNumberFormat="1" applyFont="1" applyFill="1" applyBorder="1" applyAlignment="1" applyProtection="1">
      <alignment horizontal="left" vertical="center" wrapText="1" indent="1"/>
    </xf>
    <xf numFmtId="3" fontId="44" fillId="71" borderId="246" xfId="0" applyNumberFormat="1" applyFont="1" applyFill="1" applyBorder="1" applyAlignment="1" applyProtection="1">
      <alignment horizontal="right" vertical="center" indent="1"/>
    </xf>
    <xf numFmtId="3" fontId="44" fillId="71" borderId="245" xfId="0" applyNumberFormat="1" applyFont="1" applyFill="1" applyBorder="1" applyAlignment="1" applyProtection="1">
      <alignment horizontal="right" vertical="center" indent="1"/>
    </xf>
    <xf numFmtId="3" fontId="44" fillId="71" borderId="245" xfId="0" applyNumberFormat="1" applyFont="1" applyFill="1" applyBorder="1" applyAlignment="1">
      <alignment horizontal="right" vertical="center" indent="1"/>
    </xf>
    <xf numFmtId="3" fontId="44" fillId="71" borderId="244" xfId="0" applyNumberFormat="1" applyFont="1" applyFill="1" applyBorder="1" applyAlignment="1">
      <alignment horizontal="right" vertical="center" indent="1"/>
    </xf>
    <xf numFmtId="3" fontId="116" fillId="71" borderId="246" xfId="0" applyNumberFormat="1" applyFont="1" applyFill="1" applyBorder="1" applyAlignment="1">
      <alignment horizontal="right" vertical="center" indent="1"/>
    </xf>
    <xf numFmtId="3" fontId="44" fillId="71" borderId="248" xfId="0" applyNumberFormat="1" applyFont="1" applyFill="1" applyBorder="1" applyAlignment="1">
      <alignment horizontal="right" vertical="center" indent="1"/>
    </xf>
    <xf numFmtId="3" fontId="44" fillId="71" borderId="279" xfId="0" applyNumberFormat="1" applyFont="1" applyFill="1" applyBorder="1" applyAlignment="1">
      <alignment horizontal="right" vertical="center" indent="1"/>
    </xf>
    <xf numFmtId="3" fontId="44" fillId="71" borderId="280" xfId="0" applyNumberFormat="1" applyFont="1" applyFill="1" applyBorder="1" applyAlignment="1">
      <alignment horizontal="right" vertical="center" indent="1"/>
    </xf>
    <xf numFmtId="3" fontId="44" fillId="71" borderId="281" xfId="0" applyNumberFormat="1" applyFont="1" applyFill="1" applyBorder="1" applyAlignment="1">
      <alignment horizontal="right" vertical="center" indent="1"/>
    </xf>
    <xf numFmtId="3" fontId="44" fillId="71" borderId="282" xfId="0" applyNumberFormat="1" applyFont="1" applyFill="1" applyBorder="1" applyAlignment="1">
      <alignment horizontal="right" vertical="center" indent="1"/>
    </xf>
    <xf numFmtId="3" fontId="44" fillId="71" borderId="247" xfId="0" applyNumberFormat="1" applyFont="1" applyFill="1" applyBorder="1" applyAlignment="1">
      <alignment horizontal="right" vertical="center" indent="1"/>
    </xf>
    <xf numFmtId="3" fontId="44" fillId="71" borderId="246" xfId="0" applyNumberFormat="1" applyFont="1" applyFill="1" applyBorder="1" applyAlignment="1">
      <alignment horizontal="right" vertical="center" indent="1"/>
    </xf>
    <xf numFmtId="3" fontId="116" fillId="71" borderId="245" xfId="0" applyNumberFormat="1" applyFont="1" applyFill="1" applyBorder="1" applyAlignment="1">
      <alignment horizontal="right" vertical="center" indent="1"/>
    </xf>
    <xf numFmtId="3" fontId="44" fillId="71" borderId="249" xfId="0" applyNumberFormat="1" applyFont="1" applyFill="1" applyBorder="1" applyAlignment="1">
      <alignment horizontal="right" vertical="center" indent="1"/>
    </xf>
    <xf numFmtId="3" fontId="44" fillId="71" borderId="250" xfId="0" applyNumberFormat="1" applyFont="1" applyFill="1" applyBorder="1" applyAlignment="1">
      <alignment horizontal="right" vertical="center" indent="1"/>
    </xf>
    <xf numFmtId="3" fontId="44" fillId="71" borderId="251" xfId="0" applyNumberFormat="1" applyFont="1" applyFill="1" applyBorder="1" applyAlignment="1">
      <alignment horizontal="right" vertical="center" indent="1"/>
    </xf>
    <xf numFmtId="3" fontId="44" fillId="71" borderId="244" xfId="0" applyNumberFormat="1" applyFont="1" applyFill="1" applyBorder="1" applyAlignment="1" applyProtection="1">
      <alignment horizontal="right" vertical="center" indent="1"/>
    </xf>
    <xf numFmtId="3" fontId="44" fillId="71" borderId="283" xfId="0" applyNumberFormat="1" applyFont="1" applyFill="1" applyBorder="1" applyAlignment="1">
      <alignment horizontal="right" vertical="center" indent="1"/>
    </xf>
    <xf numFmtId="3" fontId="44" fillId="71" borderId="284" xfId="0" applyNumberFormat="1" applyFont="1" applyFill="1" applyBorder="1" applyAlignment="1">
      <alignment horizontal="right" vertical="center" indent="1"/>
    </xf>
    <xf numFmtId="3" fontId="44" fillId="71" borderId="248" xfId="0" applyNumberFormat="1" applyFont="1" applyFill="1" applyBorder="1" applyAlignment="1" applyProtection="1">
      <alignment horizontal="right" vertical="center" indent="1"/>
    </xf>
    <xf numFmtId="3" fontId="44" fillId="71" borderId="252" xfId="0" applyNumberFormat="1" applyFont="1" applyFill="1" applyBorder="1" applyAlignment="1">
      <alignment horizontal="right" vertical="center" indent="1"/>
    </xf>
    <xf numFmtId="172" fontId="44" fillId="71" borderId="244" xfId="0" applyNumberFormat="1" applyFont="1" applyFill="1" applyBorder="1" applyAlignment="1" applyProtection="1">
      <alignment horizontal="left" vertical="center" wrapText="1"/>
    </xf>
    <xf numFmtId="3" fontId="44" fillId="71" borderId="250" xfId="0" applyNumberFormat="1" applyFont="1" applyFill="1" applyBorder="1" applyAlignment="1" applyProtection="1">
      <alignment horizontal="right" vertical="center" indent="1"/>
    </xf>
    <xf numFmtId="3" fontId="116" fillId="71" borderId="246" xfId="0" applyNumberFormat="1" applyFont="1" applyFill="1" applyBorder="1" applyAlignment="1" applyProtection="1">
      <alignment horizontal="right" vertical="center" indent="1"/>
    </xf>
    <xf numFmtId="3" fontId="44" fillId="71" borderId="284" xfId="0" applyNumberFormat="1" applyFont="1" applyFill="1" applyBorder="1" applyAlignment="1" applyProtection="1">
      <alignment horizontal="right" vertical="center" indent="1"/>
    </xf>
    <xf numFmtId="3" fontId="44" fillId="71" borderId="249" xfId="0" applyNumberFormat="1" applyFont="1" applyFill="1" applyBorder="1" applyAlignment="1" applyProtection="1">
      <alignment horizontal="right" vertical="center" indent="1"/>
    </xf>
    <xf numFmtId="3" fontId="44" fillId="71" borderId="247" xfId="0" applyNumberFormat="1" applyFont="1" applyFill="1" applyBorder="1" applyAlignment="1" applyProtection="1">
      <alignment horizontal="right" vertical="center" indent="1"/>
    </xf>
    <xf numFmtId="3" fontId="44" fillId="71" borderId="285" xfId="0" applyNumberFormat="1" applyFont="1" applyFill="1" applyBorder="1" applyAlignment="1" applyProtection="1">
      <alignment horizontal="right" vertical="center" indent="1"/>
    </xf>
    <xf numFmtId="3" fontId="44" fillId="71" borderId="251" xfId="0" applyNumberFormat="1" applyFont="1" applyFill="1" applyBorder="1" applyAlignment="1" applyProtection="1">
      <alignment horizontal="right" vertical="center" indent="1"/>
    </xf>
    <xf numFmtId="3" fontId="44" fillId="71" borderId="283" xfId="0" applyNumberFormat="1" applyFont="1" applyFill="1" applyBorder="1" applyAlignment="1" applyProtection="1">
      <alignment horizontal="right" vertical="center" indent="1"/>
    </xf>
    <xf numFmtId="3" fontId="42" fillId="71" borderId="246" xfId="0" applyNumberFormat="1" applyFont="1" applyFill="1" applyBorder="1" applyAlignment="1">
      <alignment horizontal="right" vertical="center" indent="1"/>
    </xf>
    <xf numFmtId="3" fontId="42" fillId="71" borderId="245" xfId="0" applyNumberFormat="1" applyFont="1" applyFill="1" applyBorder="1" applyAlignment="1">
      <alignment horizontal="right" vertical="center" indent="1"/>
    </xf>
    <xf numFmtId="3" fontId="42" fillId="71" borderId="244" xfId="0" applyNumberFormat="1" applyFont="1" applyFill="1" applyBorder="1" applyAlignment="1">
      <alignment horizontal="right" vertical="center" indent="1"/>
    </xf>
    <xf numFmtId="3" fontId="114" fillId="71" borderId="246" xfId="0" applyNumberFormat="1" applyFont="1" applyFill="1" applyBorder="1" applyAlignment="1">
      <alignment horizontal="right" vertical="center" indent="1"/>
    </xf>
    <xf numFmtId="3" fontId="42" fillId="71" borderId="248" xfId="0" applyNumberFormat="1" applyFont="1" applyFill="1" applyBorder="1" applyAlignment="1">
      <alignment horizontal="right" vertical="center" indent="1"/>
    </xf>
    <xf numFmtId="3" fontId="42" fillId="71" borderId="279" xfId="0" applyNumberFormat="1" applyFont="1" applyFill="1" applyBorder="1" applyAlignment="1">
      <alignment horizontal="right" vertical="center" indent="1"/>
    </xf>
    <xf numFmtId="3" fontId="42" fillId="71" borderId="280" xfId="0" applyNumberFormat="1" applyFont="1" applyFill="1" applyBorder="1" applyAlignment="1">
      <alignment horizontal="right" vertical="center" indent="1"/>
    </xf>
    <xf numFmtId="3" fontId="42" fillId="71" borderId="281" xfId="0" applyNumberFormat="1" applyFont="1" applyFill="1" applyBorder="1" applyAlignment="1">
      <alignment horizontal="right" vertical="center" indent="1"/>
    </xf>
    <xf numFmtId="3" fontId="42" fillId="71" borderId="282" xfId="0" applyNumberFormat="1" applyFont="1" applyFill="1" applyBorder="1" applyAlignment="1">
      <alignment horizontal="right" vertical="center" indent="1"/>
    </xf>
    <xf numFmtId="3" fontId="42" fillId="71" borderId="247" xfId="0" applyNumberFormat="1" applyFont="1" applyFill="1" applyBorder="1" applyAlignment="1">
      <alignment horizontal="right" vertical="center" indent="1"/>
    </xf>
    <xf numFmtId="3" fontId="114" fillId="71" borderId="245" xfId="0" applyNumberFormat="1" applyFont="1" applyFill="1" applyBorder="1" applyAlignment="1" applyProtection="1">
      <alignment horizontal="right" vertical="center" indent="1"/>
    </xf>
    <xf numFmtId="3" fontId="114" fillId="71" borderId="246" xfId="0" applyNumberFormat="1" applyFont="1" applyFill="1" applyBorder="1" applyAlignment="1" applyProtection="1">
      <alignment horizontal="right" vertical="center" indent="1"/>
    </xf>
    <xf numFmtId="3" fontId="42" fillId="71" borderId="249" xfId="0" applyNumberFormat="1" applyFont="1" applyFill="1" applyBorder="1" applyAlignment="1">
      <alignment horizontal="right" vertical="center" indent="1"/>
    </xf>
    <xf numFmtId="3" fontId="42" fillId="71" borderId="250" xfId="0" applyNumberFormat="1" applyFont="1" applyFill="1" applyBorder="1" applyAlignment="1">
      <alignment horizontal="right" vertical="center" indent="1"/>
    </xf>
    <xf numFmtId="3" fontId="42" fillId="71" borderId="251" xfId="0" applyNumberFormat="1" applyFont="1" applyFill="1" applyBorder="1" applyAlignment="1">
      <alignment horizontal="right" vertical="center" indent="1"/>
    </xf>
    <xf numFmtId="3" fontId="42" fillId="71" borderId="283" xfId="0" applyNumberFormat="1" applyFont="1" applyFill="1" applyBorder="1" applyAlignment="1">
      <alignment horizontal="right" vertical="center" indent="1"/>
    </xf>
    <xf numFmtId="3" fontId="42" fillId="71" borderId="284" xfId="0" applyNumberFormat="1" applyFont="1" applyFill="1" applyBorder="1" applyAlignment="1">
      <alignment horizontal="right" vertical="center" indent="1"/>
    </xf>
    <xf numFmtId="3" fontId="42" fillId="71" borderId="252" xfId="0" applyNumberFormat="1" applyFont="1" applyFill="1" applyBorder="1" applyAlignment="1">
      <alignment horizontal="right" vertical="center" indent="1"/>
    </xf>
    <xf numFmtId="3" fontId="42" fillId="71" borderId="246" xfId="0" applyNumberFormat="1" applyFont="1" applyFill="1" applyBorder="1" applyAlignment="1" applyProtection="1">
      <alignment horizontal="right" vertical="center" indent="1"/>
    </xf>
    <xf numFmtId="3" fontId="42" fillId="71" borderId="245" xfId="0" applyNumberFormat="1" applyFont="1" applyFill="1" applyBorder="1" applyAlignment="1" applyProtection="1">
      <alignment horizontal="right" vertical="center" indent="1"/>
    </xf>
    <xf numFmtId="3" fontId="42" fillId="71" borderId="244" xfId="0" applyNumberFormat="1" applyFont="1" applyFill="1" applyBorder="1" applyAlignment="1" applyProtection="1">
      <alignment horizontal="right" vertical="center" indent="1"/>
    </xf>
    <xf numFmtId="3" fontId="42" fillId="71" borderId="279" xfId="0" applyNumberFormat="1" applyFont="1" applyFill="1" applyBorder="1" applyAlignment="1" applyProtection="1">
      <alignment horizontal="right" vertical="center" indent="1"/>
    </xf>
    <xf numFmtId="3" fontId="42" fillId="71" borderId="280" xfId="0" applyNumberFormat="1" applyFont="1" applyFill="1" applyBorder="1" applyAlignment="1" applyProtection="1">
      <alignment horizontal="right" vertical="center" indent="1"/>
    </xf>
    <xf numFmtId="3" fontId="42" fillId="71" borderId="281" xfId="0" applyNumberFormat="1" applyFont="1" applyFill="1" applyBorder="1" applyAlignment="1" applyProtection="1">
      <alignment horizontal="right" vertical="center" indent="1"/>
    </xf>
    <xf numFmtId="3" fontId="42" fillId="71" borderId="282" xfId="0" applyNumberFormat="1" applyFont="1" applyFill="1" applyBorder="1" applyAlignment="1" applyProtection="1">
      <alignment horizontal="right" vertical="center" indent="1"/>
    </xf>
    <xf numFmtId="3" fontId="42" fillId="71" borderId="248" xfId="0" applyNumberFormat="1" applyFont="1" applyFill="1" applyBorder="1" applyAlignment="1" applyProtection="1">
      <alignment horizontal="right" vertical="center" indent="1"/>
    </xf>
    <xf numFmtId="3" fontId="42" fillId="71" borderId="249" xfId="0" applyNumberFormat="1" applyFont="1" applyFill="1" applyBorder="1" applyAlignment="1" applyProtection="1">
      <alignment horizontal="right" vertical="center" indent="1"/>
    </xf>
    <xf numFmtId="3" fontId="42" fillId="71" borderId="250" xfId="0" applyNumberFormat="1" applyFont="1" applyFill="1" applyBorder="1" applyAlignment="1" applyProtection="1">
      <alignment horizontal="right" vertical="center" indent="1"/>
    </xf>
    <xf numFmtId="3" fontId="42" fillId="71" borderId="251" xfId="0" applyNumberFormat="1" applyFont="1" applyFill="1" applyBorder="1" applyAlignment="1" applyProtection="1">
      <alignment horizontal="right" vertical="center" indent="1"/>
    </xf>
    <xf numFmtId="3" fontId="42" fillId="71" borderId="247" xfId="0" applyNumberFormat="1" applyFont="1" applyFill="1" applyBorder="1" applyAlignment="1" applyProtection="1">
      <alignment horizontal="right" vertical="center" indent="1"/>
    </xf>
    <xf numFmtId="3" fontId="42" fillId="71" borderId="283" xfId="0" applyNumberFormat="1" applyFont="1" applyFill="1" applyBorder="1" applyAlignment="1" applyProtection="1">
      <alignment horizontal="right" vertical="center" indent="1"/>
    </xf>
    <xf numFmtId="3" fontId="42" fillId="71" borderId="284" xfId="0" applyNumberFormat="1" applyFont="1" applyFill="1" applyBorder="1" applyAlignment="1" applyProtection="1">
      <alignment horizontal="right" vertical="center" indent="1"/>
    </xf>
    <xf numFmtId="3" fontId="42" fillId="71" borderId="286" xfId="0" applyNumberFormat="1" applyFont="1" applyFill="1" applyBorder="1" applyAlignment="1" applyProtection="1">
      <alignment horizontal="right" vertical="center" indent="1"/>
    </xf>
    <xf numFmtId="3" fontId="42" fillId="71" borderId="287" xfId="0" applyNumberFormat="1" applyFont="1" applyFill="1" applyBorder="1" applyAlignment="1" applyProtection="1">
      <alignment horizontal="right" vertical="center" indent="1"/>
    </xf>
    <xf numFmtId="3" fontId="42" fillId="71" borderId="288" xfId="0" applyNumberFormat="1" applyFont="1" applyFill="1" applyBorder="1" applyAlignment="1" applyProtection="1">
      <alignment horizontal="right" vertical="center" indent="1"/>
    </xf>
    <xf numFmtId="3" fontId="42" fillId="71" borderId="289" xfId="0" applyNumberFormat="1" applyFont="1" applyFill="1" applyBorder="1" applyAlignment="1" applyProtection="1">
      <alignment horizontal="right" vertical="center" indent="1"/>
    </xf>
    <xf numFmtId="3" fontId="42" fillId="71" borderId="290" xfId="0" applyNumberFormat="1" applyFont="1" applyFill="1" applyBorder="1" applyAlignment="1" applyProtection="1">
      <alignment horizontal="right" vertical="center" indent="1"/>
    </xf>
    <xf numFmtId="3" fontId="42" fillId="71" borderId="291" xfId="0" applyNumberFormat="1" applyFont="1" applyFill="1" applyBorder="1" applyAlignment="1" applyProtection="1">
      <alignment horizontal="right" vertical="center" indent="1"/>
    </xf>
    <xf numFmtId="3" fontId="42" fillId="71" borderId="292" xfId="0" applyNumberFormat="1" applyFont="1" applyFill="1" applyBorder="1" applyAlignment="1" applyProtection="1">
      <alignment horizontal="right" vertical="center" indent="1"/>
    </xf>
    <xf numFmtId="3" fontId="42" fillId="71" borderId="293" xfId="0" applyNumberFormat="1" applyFont="1" applyFill="1" applyBorder="1" applyAlignment="1" applyProtection="1">
      <alignment horizontal="right" vertical="center" indent="1"/>
    </xf>
    <xf numFmtId="3" fontId="42" fillId="71" borderId="294" xfId="0" applyNumberFormat="1" applyFont="1" applyFill="1" applyBorder="1" applyAlignment="1" applyProtection="1">
      <alignment horizontal="right" vertical="center" indent="1"/>
    </xf>
    <xf numFmtId="3" fontId="42" fillId="71" borderId="295" xfId="0" applyNumberFormat="1" applyFont="1" applyFill="1" applyBorder="1" applyAlignment="1" applyProtection="1">
      <alignment horizontal="right" vertical="center" indent="1"/>
    </xf>
    <xf numFmtId="3" fontId="42" fillId="71" borderId="296" xfId="0" applyNumberFormat="1" applyFont="1" applyFill="1" applyBorder="1" applyAlignment="1" applyProtection="1">
      <alignment horizontal="right" vertical="center" indent="1"/>
    </xf>
    <xf numFmtId="3" fontId="114" fillId="71" borderId="296" xfId="0" applyNumberFormat="1" applyFont="1" applyFill="1" applyBorder="1" applyAlignment="1" applyProtection="1">
      <alignment horizontal="right" vertical="center" indent="1"/>
    </xf>
    <xf numFmtId="3" fontId="42" fillId="71" borderId="297" xfId="0" applyNumberFormat="1" applyFont="1" applyFill="1" applyBorder="1" applyAlignment="1" applyProtection="1">
      <alignment horizontal="right" vertical="center" indent="1"/>
    </xf>
    <xf numFmtId="3" fontId="42" fillId="71" borderId="298" xfId="0" applyNumberFormat="1" applyFont="1" applyFill="1" applyBorder="1" applyAlignment="1" applyProtection="1">
      <alignment horizontal="right" vertical="center" indent="1"/>
    </xf>
    <xf numFmtId="3" fontId="42" fillId="71" borderId="299" xfId="0" applyNumberFormat="1" applyFont="1" applyFill="1" applyBorder="1" applyAlignment="1" applyProtection="1">
      <alignment horizontal="right" vertical="center" indent="1"/>
    </xf>
    <xf numFmtId="3" fontId="42" fillId="71" borderId="300" xfId="0" applyNumberFormat="1" applyFont="1" applyFill="1" applyBorder="1" applyAlignment="1" applyProtection="1">
      <alignment horizontal="right" vertical="center" indent="1"/>
    </xf>
    <xf numFmtId="3" fontId="42" fillId="71" borderId="301" xfId="0" applyNumberFormat="1" applyFont="1" applyFill="1" applyBorder="1" applyAlignment="1" applyProtection="1">
      <alignment horizontal="right" vertical="center" indent="1"/>
    </xf>
    <xf numFmtId="3" fontId="42" fillId="71" borderId="291" xfId="0" applyNumberFormat="1" applyFont="1" applyFill="1" applyBorder="1" applyAlignment="1">
      <alignment horizontal="right" vertical="center" indent="1"/>
    </xf>
    <xf numFmtId="3" fontId="42" fillId="71" borderId="302" xfId="0" applyNumberFormat="1" applyFont="1" applyFill="1" applyBorder="1" applyAlignment="1">
      <alignment horizontal="right" vertical="center" indent="1"/>
    </xf>
    <xf numFmtId="3" fontId="42" fillId="71" borderId="300" xfId="0" applyNumberFormat="1" applyFont="1" applyFill="1" applyBorder="1" applyAlignment="1">
      <alignment horizontal="right" vertical="center" indent="1"/>
    </xf>
    <xf numFmtId="3" fontId="42" fillId="0" borderId="193" xfId="0" applyNumberFormat="1" applyFont="1" applyFill="1" applyBorder="1" applyAlignment="1">
      <alignment horizontal="right" vertical="center" indent="1"/>
    </xf>
    <xf numFmtId="4" fontId="42" fillId="72" borderId="254" xfId="0" applyNumberFormat="1" applyFont="1" applyFill="1" applyBorder="1" applyAlignment="1">
      <alignment horizontal="left" vertical="center" wrapText="1"/>
    </xf>
    <xf numFmtId="3" fontId="42" fillId="72" borderId="257" xfId="0" applyNumberFormat="1" applyFont="1" applyFill="1" applyBorder="1" applyAlignment="1">
      <alignment horizontal="right" vertical="center" indent="1"/>
    </xf>
    <xf numFmtId="3" fontId="42" fillId="72" borderId="261" xfId="0" applyNumberFormat="1" applyFont="1" applyFill="1" applyBorder="1" applyAlignment="1">
      <alignment horizontal="right" vertical="center" indent="1"/>
    </xf>
    <xf numFmtId="3" fontId="42" fillId="72" borderId="254" xfId="0" applyNumberFormat="1" applyFont="1" applyFill="1" applyBorder="1" applyAlignment="1">
      <alignment horizontal="right" vertical="center" indent="1"/>
    </xf>
    <xf numFmtId="3" fontId="114" fillId="72" borderId="257" xfId="0" applyNumberFormat="1" applyFont="1" applyFill="1" applyBorder="1" applyAlignment="1">
      <alignment horizontal="right" vertical="center" indent="1"/>
    </xf>
    <xf numFmtId="3" fontId="42" fillId="72" borderId="258" xfId="0" applyNumberFormat="1" applyFont="1" applyFill="1" applyBorder="1" applyAlignment="1">
      <alignment horizontal="right" vertical="center" indent="1"/>
    </xf>
    <xf numFmtId="3" fontId="42" fillId="72" borderId="239" xfId="0" applyNumberFormat="1" applyFont="1" applyFill="1" applyBorder="1" applyAlignment="1">
      <alignment horizontal="right" vertical="center" indent="1"/>
    </xf>
    <xf numFmtId="3" fontId="42" fillId="72" borderId="259" xfId="0" applyNumberFormat="1" applyFont="1" applyFill="1" applyBorder="1" applyAlignment="1">
      <alignment horizontal="right" vertical="center" indent="1"/>
    </xf>
    <xf numFmtId="3" fontId="42" fillId="72" borderId="242" xfId="0" applyNumberFormat="1" applyFont="1" applyFill="1" applyBorder="1" applyAlignment="1">
      <alignment horizontal="right" vertical="center" indent="1"/>
    </xf>
    <xf numFmtId="3" fontId="42" fillId="72" borderId="266" xfId="0" applyNumberFormat="1" applyFont="1" applyFill="1" applyBorder="1" applyAlignment="1">
      <alignment horizontal="right" vertical="center" indent="1"/>
    </xf>
    <xf numFmtId="3" fontId="42" fillId="72" borderId="260" xfId="0" applyNumberFormat="1" applyFont="1" applyFill="1" applyBorder="1" applyAlignment="1">
      <alignment horizontal="right" vertical="center" indent="1"/>
    </xf>
    <xf numFmtId="3" fontId="42" fillId="72" borderId="303" xfId="0" applyNumberFormat="1" applyFont="1" applyFill="1" applyBorder="1" applyAlignment="1">
      <alignment horizontal="right" vertical="center" indent="1"/>
    </xf>
    <xf numFmtId="3" fontId="42" fillId="72" borderId="277" xfId="0" applyNumberFormat="1" applyFont="1" applyFill="1" applyBorder="1" applyAlignment="1">
      <alignment horizontal="right" vertical="center" indent="1"/>
    </xf>
    <xf numFmtId="3" fontId="42" fillId="72" borderId="268" xfId="0" applyNumberFormat="1" applyFont="1" applyFill="1" applyBorder="1" applyAlignment="1">
      <alignment horizontal="right" vertical="center" indent="1"/>
    </xf>
    <xf numFmtId="3" fontId="42" fillId="72" borderId="264" xfId="0" applyNumberFormat="1" applyFont="1" applyFill="1" applyBorder="1" applyAlignment="1">
      <alignment horizontal="right" vertical="center" indent="1"/>
    </xf>
    <xf numFmtId="3" fontId="42" fillId="72" borderId="238" xfId="0" applyNumberFormat="1" applyFont="1" applyFill="1" applyBorder="1" applyAlignment="1">
      <alignment horizontal="right" vertical="center" indent="1"/>
    </xf>
    <xf numFmtId="3" fontId="114" fillId="72" borderId="238" xfId="0" applyNumberFormat="1" applyFont="1" applyFill="1" applyBorder="1" applyAlignment="1">
      <alignment horizontal="right" vertical="center" indent="1"/>
    </xf>
    <xf numFmtId="3" fontId="42" fillId="72" borderId="267" xfId="0" applyNumberFormat="1" applyFont="1" applyFill="1" applyBorder="1" applyAlignment="1">
      <alignment horizontal="right" vertical="center" indent="1"/>
    </xf>
    <xf numFmtId="172" fontId="44" fillId="72" borderId="244" xfId="0" applyNumberFormat="1" applyFont="1" applyFill="1" applyBorder="1" applyAlignment="1">
      <alignment horizontal="left" vertical="center" wrapText="1" indent="1"/>
    </xf>
    <xf numFmtId="3" fontId="44" fillId="72" borderId="257" xfId="0" applyNumberFormat="1" applyFont="1" applyFill="1" applyBorder="1" applyAlignment="1">
      <alignment horizontal="right" vertical="center" indent="1"/>
    </xf>
    <xf numFmtId="3" fontId="44" fillId="72" borderId="261" xfId="0" applyNumberFormat="1" applyFont="1" applyFill="1" applyBorder="1" applyAlignment="1">
      <alignment horizontal="right" vertical="center" indent="1"/>
    </xf>
    <xf numFmtId="3" fontId="44" fillId="72" borderId="254" xfId="0" applyNumberFormat="1" applyFont="1" applyFill="1" applyBorder="1" applyAlignment="1">
      <alignment horizontal="right" vertical="center" indent="1"/>
    </xf>
    <xf numFmtId="3" fontId="116" fillId="72" borderId="257" xfId="0" applyNumberFormat="1" applyFont="1" applyFill="1" applyBorder="1" applyAlignment="1">
      <alignment horizontal="right" vertical="center" indent="1"/>
    </xf>
    <xf numFmtId="3" fontId="44" fillId="72" borderId="258" xfId="0" applyNumberFormat="1" applyFont="1" applyFill="1" applyBorder="1" applyAlignment="1">
      <alignment horizontal="right" vertical="center" indent="1"/>
    </xf>
    <xf numFmtId="3" fontId="44" fillId="72" borderId="245" xfId="0" applyNumberFormat="1" applyFont="1" applyFill="1" applyBorder="1" applyAlignment="1">
      <alignment horizontal="right" vertical="center" indent="1"/>
    </xf>
    <xf numFmtId="3" fontId="44" fillId="72" borderId="269" xfId="0" applyNumberFormat="1" applyFont="1" applyFill="1" applyBorder="1" applyAlignment="1">
      <alignment horizontal="right" vertical="center" indent="1"/>
    </xf>
    <xf numFmtId="3" fontId="44" fillId="72" borderId="250" xfId="0" applyNumberFormat="1" applyFont="1" applyFill="1" applyBorder="1" applyAlignment="1">
      <alignment horizontal="right" vertical="center" indent="1"/>
    </xf>
    <xf numFmtId="3" fontId="44" fillId="72" borderId="284" xfId="0" applyNumberFormat="1" applyFont="1" applyFill="1" applyBorder="1" applyAlignment="1">
      <alignment horizontal="right" vertical="center" indent="1"/>
    </xf>
    <xf numFmtId="3" fontId="44" fillId="72" borderId="260" xfId="0" applyNumberFormat="1" applyFont="1" applyFill="1" applyBorder="1" applyAlignment="1">
      <alignment horizontal="right" vertical="center" indent="1"/>
    </xf>
    <xf numFmtId="3" fontId="44" fillId="72" borderId="303" xfId="0" applyNumberFormat="1" applyFont="1" applyFill="1" applyBorder="1" applyAlignment="1">
      <alignment horizontal="right" vertical="center" indent="1"/>
    </xf>
    <xf numFmtId="3" fontId="44" fillId="72" borderId="277" xfId="0" applyNumberFormat="1" applyFont="1" applyFill="1" applyBorder="1" applyAlignment="1">
      <alignment horizontal="right" vertical="center" indent="1"/>
    </xf>
    <xf numFmtId="3" fontId="44" fillId="72" borderId="268" xfId="0" applyNumberFormat="1" applyFont="1" applyFill="1" applyBorder="1" applyAlignment="1">
      <alignment horizontal="right" vertical="center" indent="1"/>
    </xf>
    <xf numFmtId="3" fontId="44" fillId="72" borderId="264" xfId="0" applyNumberFormat="1" applyFont="1" applyFill="1" applyBorder="1" applyAlignment="1">
      <alignment horizontal="right" vertical="center" indent="1"/>
    </xf>
    <xf numFmtId="3" fontId="44" fillId="72" borderId="267" xfId="0" applyNumberFormat="1" applyFont="1" applyFill="1" applyBorder="1" applyAlignment="1">
      <alignment horizontal="right" vertical="center" indent="1"/>
    </xf>
    <xf numFmtId="3" fontId="44" fillId="72" borderId="249" xfId="0" applyNumberFormat="1" applyFont="1" applyFill="1" applyBorder="1" applyAlignment="1">
      <alignment horizontal="right" vertical="center" indent="1"/>
    </xf>
    <xf numFmtId="172" fontId="44" fillId="72" borderId="244" xfId="0" applyNumberFormat="1" applyFont="1" applyFill="1" applyBorder="1" applyAlignment="1">
      <alignment horizontal="left" vertical="center" wrapText="1"/>
    </xf>
    <xf numFmtId="172" fontId="44" fillId="72" borderId="254" xfId="0" applyNumberFormat="1" applyFont="1" applyFill="1" applyBorder="1" applyAlignment="1">
      <alignment horizontal="left" vertical="center" wrapText="1" indent="1"/>
    </xf>
    <xf numFmtId="3" fontId="42" fillId="72" borderId="246" xfId="0" applyNumberFormat="1" applyFont="1" applyFill="1" applyBorder="1" applyAlignment="1">
      <alignment horizontal="right" vertical="center" indent="1"/>
    </xf>
    <xf numFmtId="3" fontId="42" fillId="72" borderId="245" xfId="0" applyNumberFormat="1" applyFont="1" applyFill="1" applyBorder="1" applyAlignment="1">
      <alignment horizontal="right" vertical="center" indent="1"/>
    </xf>
    <xf numFmtId="3" fontId="42" fillId="72" borderId="244" xfId="0" applyNumberFormat="1" applyFont="1" applyFill="1" applyBorder="1" applyAlignment="1">
      <alignment horizontal="right" vertical="center" indent="1"/>
    </xf>
    <xf numFmtId="3" fontId="114" fillId="72" borderId="246" xfId="0" applyNumberFormat="1" applyFont="1" applyFill="1" applyBorder="1" applyAlignment="1">
      <alignment horizontal="right" vertical="center" indent="1"/>
    </xf>
    <xf numFmtId="3" fontId="42" fillId="72" borderId="248" xfId="0" applyNumberFormat="1" applyFont="1" applyFill="1" applyBorder="1" applyAlignment="1">
      <alignment horizontal="right" vertical="center" indent="1"/>
    </xf>
    <xf numFmtId="3" fontId="42" fillId="72" borderId="269" xfId="0" applyNumberFormat="1" applyFont="1" applyFill="1" applyBorder="1" applyAlignment="1">
      <alignment horizontal="right" vertical="center" indent="1"/>
    </xf>
    <xf numFmtId="3" fontId="42" fillId="72" borderId="250" xfId="0" applyNumberFormat="1" applyFont="1" applyFill="1" applyBorder="1" applyAlignment="1">
      <alignment horizontal="right" vertical="center" indent="1"/>
    </xf>
    <xf numFmtId="3" fontId="42" fillId="72" borderId="284" xfId="0" applyNumberFormat="1" applyFont="1" applyFill="1" applyBorder="1" applyAlignment="1">
      <alignment horizontal="right" vertical="center" indent="1"/>
    </xf>
    <xf numFmtId="3" fontId="42" fillId="72" borderId="247" xfId="0" applyNumberFormat="1" applyFont="1" applyFill="1" applyBorder="1" applyAlignment="1">
      <alignment horizontal="right" vertical="center" indent="1"/>
    </xf>
    <xf numFmtId="3" fontId="42" fillId="72" borderId="270" xfId="0" applyNumberFormat="1" applyFont="1" applyFill="1" applyBorder="1" applyAlignment="1">
      <alignment horizontal="right" vertical="center" indent="1"/>
    </xf>
    <xf numFmtId="3" fontId="42" fillId="72" borderId="304" xfId="0" applyNumberFormat="1" applyFont="1" applyFill="1" applyBorder="1" applyAlignment="1">
      <alignment horizontal="right" vertical="center" indent="1"/>
    </xf>
    <xf numFmtId="3" fontId="42" fillId="72" borderId="249" xfId="0" applyNumberFormat="1" applyFont="1" applyFill="1" applyBorder="1" applyAlignment="1">
      <alignment horizontal="right" vertical="center" indent="1"/>
    </xf>
    <xf numFmtId="3" fontId="42" fillId="72" borderId="252" xfId="0" applyNumberFormat="1" applyFont="1" applyFill="1" applyBorder="1" applyAlignment="1">
      <alignment horizontal="right" vertical="center" indent="1"/>
    </xf>
    <xf numFmtId="3" fontId="42" fillId="72" borderId="290" xfId="0" applyNumberFormat="1" applyFont="1" applyFill="1" applyBorder="1" applyAlignment="1">
      <alignment horizontal="right" vertical="center" indent="1"/>
    </xf>
    <xf numFmtId="3" fontId="42" fillId="72" borderId="301" xfId="0" applyNumberFormat="1" applyFont="1" applyFill="1" applyBorder="1" applyAlignment="1">
      <alignment horizontal="right" vertical="center" indent="1"/>
    </xf>
    <xf numFmtId="3" fontId="42" fillId="72" borderId="305" xfId="0" applyNumberFormat="1" applyFont="1" applyFill="1" applyBorder="1" applyAlignment="1">
      <alignment horizontal="right" vertical="center" indent="1"/>
    </xf>
    <xf numFmtId="3" fontId="114" fillId="72" borderId="290" xfId="0" applyNumberFormat="1" applyFont="1" applyFill="1" applyBorder="1" applyAlignment="1">
      <alignment horizontal="right" vertical="center" indent="1"/>
    </xf>
    <xf numFmtId="3" fontId="42" fillId="72" borderId="291" xfId="0" applyNumberFormat="1" applyFont="1" applyFill="1" applyBorder="1" applyAlignment="1">
      <alignment horizontal="right" vertical="center" indent="1"/>
    </xf>
    <xf numFmtId="3" fontId="42" fillId="72" borderId="306" xfId="0" applyNumberFormat="1" applyFont="1" applyFill="1" applyBorder="1" applyAlignment="1">
      <alignment horizontal="right" vertical="center" indent="1"/>
    </xf>
    <xf numFmtId="3" fontId="42" fillId="72" borderId="272" xfId="0" applyNumberFormat="1" applyFont="1" applyFill="1" applyBorder="1" applyAlignment="1">
      <alignment horizontal="right" vertical="center" indent="1"/>
    </xf>
    <xf numFmtId="3" fontId="42" fillId="72" borderId="295" xfId="0" applyNumberFormat="1" applyFont="1" applyFill="1" applyBorder="1" applyAlignment="1">
      <alignment horizontal="right" vertical="center" indent="1"/>
    </xf>
    <xf numFmtId="3" fontId="42" fillId="72" borderId="299" xfId="0" applyNumberFormat="1" applyFont="1" applyFill="1" applyBorder="1" applyAlignment="1">
      <alignment horizontal="right" vertical="center" indent="1"/>
    </xf>
    <xf numFmtId="3" fontId="42" fillId="72" borderId="307" xfId="0" applyNumberFormat="1" applyFont="1" applyFill="1" applyBorder="1" applyAlignment="1">
      <alignment horizontal="right" vertical="center" indent="1"/>
    </xf>
    <xf numFmtId="3" fontId="42" fillId="72" borderId="308" xfId="0" applyNumberFormat="1" applyFont="1" applyFill="1" applyBorder="1" applyAlignment="1">
      <alignment horizontal="right" vertical="center" indent="1"/>
    </xf>
    <xf numFmtId="3" fontId="42" fillId="72" borderId="309" xfId="0" applyNumberFormat="1" applyFont="1" applyFill="1" applyBorder="1" applyAlignment="1">
      <alignment horizontal="right" vertical="center" indent="1"/>
    </xf>
    <xf numFmtId="3" fontId="42" fillId="72" borderId="293" xfId="0" applyNumberFormat="1" applyFont="1" applyFill="1" applyBorder="1" applyAlignment="1">
      <alignment horizontal="right" vertical="center" indent="1"/>
    </xf>
    <xf numFmtId="3" fontId="42" fillId="72" borderId="310" xfId="0" applyNumberFormat="1" applyFont="1" applyFill="1" applyBorder="1" applyAlignment="1">
      <alignment horizontal="right" vertical="center" indent="1"/>
    </xf>
    <xf numFmtId="3" fontId="42" fillId="72" borderId="296" xfId="0" applyNumberFormat="1" applyFont="1" applyFill="1" applyBorder="1" applyAlignment="1">
      <alignment horizontal="right" vertical="center" indent="1"/>
    </xf>
    <xf numFmtId="3" fontId="114" fillId="72" borderId="296" xfId="0" applyNumberFormat="1" applyFont="1" applyFill="1" applyBorder="1" applyAlignment="1">
      <alignment horizontal="right" vertical="center" indent="1"/>
    </xf>
    <xf numFmtId="3" fontId="42" fillId="72" borderId="302" xfId="0" applyNumberFormat="1" applyFont="1" applyFill="1" applyBorder="1" applyAlignment="1">
      <alignment horizontal="right" vertical="center" indent="1"/>
    </xf>
    <xf numFmtId="3" fontId="42" fillId="72" borderId="300" xfId="0" applyNumberFormat="1" applyFont="1" applyFill="1" applyBorder="1" applyAlignment="1">
      <alignment horizontal="right" vertical="center" indent="1"/>
    </xf>
    <xf numFmtId="4" fontId="44" fillId="14" borderId="254" xfId="0" applyNumberFormat="1" applyFont="1" applyFill="1" applyBorder="1" applyAlignment="1">
      <alignment horizontal="left" vertical="center" wrapText="1"/>
    </xf>
    <xf numFmtId="174" fontId="44" fillId="14" borderId="257" xfId="0" applyNumberFormat="1" applyFont="1" applyFill="1" applyBorder="1" applyAlignment="1">
      <alignment horizontal="right" vertical="center" indent="1"/>
    </xf>
    <xf numFmtId="174" fontId="44" fillId="14" borderId="261" xfId="0" applyNumberFormat="1" applyFont="1" applyFill="1" applyBorder="1" applyAlignment="1">
      <alignment horizontal="right" vertical="center" indent="1"/>
    </xf>
    <xf numFmtId="174" fontId="44" fillId="14" borderId="254" xfId="0" applyNumberFormat="1" applyFont="1" applyFill="1" applyBorder="1" applyAlignment="1">
      <alignment horizontal="right" vertical="center" indent="1"/>
    </xf>
    <xf numFmtId="174" fontId="116" fillId="14" borderId="260" xfId="0" applyNumberFormat="1" applyFont="1" applyFill="1" applyBorder="1" applyAlignment="1">
      <alignment horizontal="right" vertical="center" indent="1"/>
    </xf>
    <xf numFmtId="174" fontId="44" fillId="14" borderId="258" xfId="0" applyNumberFormat="1" applyFont="1" applyFill="1" applyBorder="1" applyAlignment="1">
      <alignment horizontal="right" vertical="center" indent="1"/>
    </xf>
    <xf numFmtId="174" fontId="44" fillId="14" borderId="259" xfId="0" applyNumberFormat="1" applyFont="1" applyFill="1" applyBorder="1" applyAlignment="1">
      <alignment horizontal="right" vertical="center" indent="1"/>
    </xf>
    <xf numFmtId="174" fontId="116" fillId="14" borderId="258" xfId="0" applyNumberFormat="1" applyFont="1" applyFill="1" applyBorder="1" applyAlignment="1">
      <alignment horizontal="right" vertical="center" indent="1"/>
    </xf>
    <xf numFmtId="174" fontId="44" fillId="14" borderId="260" xfId="0" applyNumberFormat="1" applyFont="1" applyFill="1" applyBorder="1" applyAlignment="1">
      <alignment horizontal="right" vertical="center" indent="1"/>
    </xf>
    <xf numFmtId="174" fontId="116" fillId="14" borderId="257" xfId="0" applyNumberFormat="1" applyFont="1" applyFill="1" applyBorder="1" applyAlignment="1">
      <alignment horizontal="right" vertical="center" indent="1"/>
    </xf>
    <xf numFmtId="174" fontId="44" fillId="14" borderId="311" xfId="0" applyNumberFormat="1" applyFont="1" applyFill="1" applyBorder="1" applyAlignment="1">
      <alignment horizontal="right" vertical="center" indent="1"/>
    </xf>
    <xf numFmtId="174" fontId="44" fillId="14" borderId="264" xfId="0" applyNumberFormat="1" applyFont="1" applyFill="1" applyBorder="1" applyAlignment="1">
      <alignment horizontal="right" vertical="center" indent="1"/>
    </xf>
    <xf numFmtId="174" fontId="44" fillId="14" borderId="312" xfId="0" applyNumberFormat="1" applyFont="1" applyFill="1" applyBorder="1" applyAlignment="1">
      <alignment horizontal="right" vertical="center" indent="1"/>
    </xf>
    <xf numFmtId="174" fontId="44" fillId="14" borderId="237" xfId="0" applyNumberFormat="1" applyFont="1" applyFill="1" applyBorder="1" applyAlignment="1">
      <alignment horizontal="right" vertical="center" indent="1"/>
    </xf>
    <xf numFmtId="174" fontId="44" fillId="14" borderId="303" xfId="0" applyNumberFormat="1" applyFont="1" applyFill="1" applyBorder="1" applyAlignment="1">
      <alignment horizontal="right" vertical="center" indent="1"/>
    </xf>
    <xf numFmtId="174" fontId="44" fillId="14" borderId="267" xfId="0" applyNumberFormat="1" applyFont="1" applyFill="1" applyBorder="1" applyAlignment="1">
      <alignment horizontal="right" vertical="center" indent="1"/>
    </xf>
    <xf numFmtId="174" fontId="44" fillId="14" borderId="268" xfId="0" applyNumberFormat="1" applyFont="1" applyFill="1" applyBorder="1" applyAlignment="1">
      <alignment horizontal="right" vertical="center" indent="1"/>
    </xf>
    <xf numFmtId="4" fontId="44" fillId="14" borderId="244" xfId="0" applyNumberFormat="1" applyFont="1" applyFill="1" applyBorder="1" applyAlignment="1">
      <alignment horizontal="left" vertical="center" wrapText="1"/>
    </xf>
    <xf numFmtId="174" fontId="44" fillId="14" borderId="247" xfId="0" applyNumberFormat="1" applyFont="1" applyFill="1" applyBorder="1" applyAlignment="1">
      <alignment horizontal="right" vertical="center" indent="1"/>
    </xf>
    <xf numFmtId="174" fontId="44" fillId="14" borderId="245" xfId="0" applyNumberFormat="1" applyFont="1" applyFill="1" applyBorder="1" applyAlignment="1">
      <alignment horizontal="right" vertical="center" indent="1"/>
    </xf>
    <xf numFmtId="174" fontId="44" fillId="14" borderId="248" xfId="0" applyNumberFormat="1" applyFont="1" applyFill="1" applyBorder="1" applyAlignment="1">
      <alignment horizontal="right" vertical="center" indent="1"/>
    </xf>
    <xf numFmtId="174" fontId="44" fillId="14" borderId="244" xfId="0" applyNumberFormat="1" applyFont="1" applyFill="1" applyBorder="1" applyAlignment="1">
      <alignment horizontal="right" vertical="center" indent="1"/>
    </xf>
    <xf numFmtId="176" fontId="116" fillId="14" borderId="246" xfId="0" applyNumberFormat="1" applyFont="1" applyFill="1" applyBorder="1" applyAlignment="1">
      <alignment horizontal="right" vertical="center" indent="1"/>
    </xf>
    <xf numFmtId="174" fontId="44" fillId="14" borderId="269" xfId="0" applyNumberFormat="1" applyFont="1" applyFill="1" applyBorder="1" applyAlignment="1">
      <alignment horizontal="right" vertical="center" indent="1"/>
    </xf>
    <xf numFmtId="174" fontId="44" fillId="14" borderId="246" xfId="0" applyNumberFormat="1" applyFont="1" applyFill="1" applyBorder="1" applyAlignment="1">
      <alignment horizontal="right" vertical="center" indent="1"/>
    </xf>
    <xf numFmtId="174" fontId="116" fillId="14" borderId="246" xfId="0" applyNumberFormat="1" applyFont="1" applyFill="1" applyBorder="1" applyAlignment="1">
      <alignment horizontal="right" vertical="center" indent="1"/>
    </xf>
    <xf numFmtId="176" fontId="44" fillId="14" borderId="248" xfId="0" applyNumberFormat="1" applyFont="1" applyFill="1" applyBorder="1" applyAlignment="1">
      <alignment horizontal="right" vertical="center" indent="1"/>
    </xf>
    <xf numFmtId="176" fontId="44" fillId="14" borderId="250" xfId="0" applyNumberFormat="1" applyFont="1" applyFill="1" applyBorder="1" applyAlignment="1">
      <alignment horizontal="right" vertical="center" indent="1"/>
    </xf>
    <xf numFmtId="176" fontId="44" fillId="14" borderId="246" xfId="0" applyNumberFormat="1" applyFont="1" applyFill="1" applyBorder="1" applyAlignment="1">
      <alignment horizontal="right" vertical="center" indent="1"/>
    </xf>
    <xf numFmtId="176" fontId="44" fillId="14" borderId="245" xfId="0" applyNumberFormat="1" applyFont="1" applyFill="1" applyBorder="1" applyAlignment="1">
      <alignment horizontal="right" vertical="center" indent="1"/>
    </xf>
    <xf numFmtId="176" fontId="44" fillId="14" borderId="251" xfId="0" applyNumberFormat="1" applyFont="1" applyFill="1" applyBorder="1" applyAlignment="1">
      <alignment horizontal="right" vertical="center" indent="1"/>
    </xf>
    <xf numFmtId="176" fontId="44" fillId="14" borderId="310" xfId="0" applyNumberFormat="1" applyFont="1" applyFill="1" applyBorder="1" applyAlignment="1">
      <alignment horizontal="right" vertical="center" indent="1"/>
    </xf>
    <xf numFmtId="176" fontId="44" fillId="14" borderId="290" xfId="0" applyNumberFormat="1" applyFont="1" applyFill="1" applyBorder="1" applyAlignment="1">
      <alignment horizontal="right" vertical="center" indent="1"/>
    </xf>
    <xf numFmtId="176" fontId="116" fillId="14" borderId="290" xfId="0" applyNumberFormat="1" applyFont="1" applyFill="1" applyBorder="1" applyAlignment="1">
      <alignment horizontal="right" vertical="center" indent="1"/>
    </xf>
    <xf numFmtId="176" fontId="44" fillId="14" borderId="244" xfId="0" applyNumberFormat="1" applyFont="1" applyFill="1" applyBorder="1" applyAlignment="1">
      <alignment horizontal="right" vertical="center" indent="1"/>
    </xf>
    <xf numFmtId="176" fontId="44" fillId="14" borderId="247" xfId="0" applyNumberFormat="1" applyFont="1" applyFill="1" applyBorder="1" applyAlignment="1">
      <alignment horizontal="right" vertical="center" indent="1"/>
    </xf>
    <xf numFmtId="176" fontId="44" fillId="14" borderId="252" xfId="0" applyNumberFormat="1" applyFont="1" applyFill="1" applyBorder="1" applyAlignment="1">
      <alignment horizontal="right" vertical="center" indent="1"/>
    </xf>
    <xf numFmtId="176" fontId="44" fillId="14" borderId="249" xfId="0" applyNumberFormat="1" applyFont="1" applyFill="1" applyBorder="1" applyAlignment="1">
      <alignment horizontal="right" vertical="center" indent="1"/>
    </xf>
    <xf numFmtId="4" fontId="42" fillId="44" borderId="244" xfId="0" applyNumberFormat="1" applyFont="1" applyFill="1" applyBorder="1" applyAlignment="1">
      <alignment horizontal="left" vertical="center" wrapText="1"/>
    </xf>
    <xf numFmtId="4" fontId="42" fillId="44" borderId="246" xfId="0" applyNumberFormat="1" applyFont="1" applyFill="1" applyBorder="1" applyAlignment="1">
      <alignment horizontal="right" vertical="center" indent="1"/>
    </xf>
    <xf numFmtId="4" fontId="42" fillId="44" borderId="245" xfId="0" applyNumberFormat="1" applyFont="1" applyFill="1" applyBorder="1" applyAlignment="1">
      <alignment horizontal="right" vertical="center" indent="1"/>
    </xf>
    <xf numFmtId="4" fontId="42" fillId="44" borderId="244" xfId="0" applyNumberFormat="1" applyFont="1" applyFill="1" applyBorder="1" applyAlignment="1">
      <alignment horizontal="right" vertical="center" indent="1"/>
    </xf>
    <xf numFmtId="4" fontId="114" fillId="44" borderId="246" xfId="0" applyNumberFormat="1" applyFont="1" applyFill="1" applyBorder="1" applyAlignment="1">
      <alignment horizontal="right" vertical="center" indent="1"/>
    </xf>
    <xf numFmtId="4" fontId="42" fillId="44" borderId="248" xfId="0" applyNumberFormat="1" applyFont="1" applyFill="1" applyBorder="1" applyAlignment="1">
      <alignment horizontal="right" vertical="center" indent="1"/>
    </xf>
    <xf numFmtId="4" fontId="42" fillId="44" borderId="269" xfId="0" applyNumberFormat="1" applyFont="1" applyFill="1" applyBorder="1" applyAlignment="1">
      <alignment horizontal="right" vertical="center" indent="1"/>
    </xf>
    <xf numFmtId="4" fontId="42" fillId="44" borderId="247" xfId="0" applyNumberFormat="1" applyFont="1" applyFill="1" applyBorder="1" applyAlignment="1">
      <alignment horizontal="right" vertical="center" indent="1"/>
    </xf>
    <xf numFmtId="4" fontId="42" fillId="44" borderId="270" xfId="0" applyNumberFormat="1" applyFont="1" applyFill="1" applyBorder="1" applyAlignment="1">
      <alignment horizontal="right" vertical="center" indent="1"/>
    </xf>
    <xf numFmtId="4" fontId="42" fillId="44" borderId="304" xfId="0" applyNumberFormat="1" applyFont="1" applyFill="1" applyBorder="1" applyAlignment="1">
      <alignment horizontal="right" vertical="center" indent="1"/>
    </xf>
    <xf numFmtId="4" fontId="42" fillId="44" borderId="249" xfId="0" applyNumberFormat="1" applyFont="1" applyFill="1" applyBorder="1" applyAlignment="1">
      <alignment horizontal="right" vertical="center" indent="1"/>
    </xf>
    <xf numFmtId="4" fontId="42" fillId="44" borderId="250" xfId="0" applyNumberFormat="1" applyFont="1" applyFill="1" applyBorder="1" applyAlignment="1">
      <alignment horizontal="right" vertical="center" indent="1"/>
    </xf>
    <xf numFmtId="4" fontId="42" fillId="44" borderId="238" xfId="0" applyNumberFormat="1" applyFont="1" applyFill="1" applyBorder="1" applyAlignment="1">
      <alignment horizontal="right" vertical="center" indent="1"/>
    </xf>
    <xf numFmtId="4" fontId="114" fillId="44" borderId="238" xfId="0" applyNumberFormat="1" applyFont="1" applyFill="1" applyBorder="1" applyAlignment="1">
      <alignment horizontal="right" vertical="center" indent="1"/>
    </xf>
    <xf numFmtId="4" fontId="42" fillId="44" borderId="284" xfId="0" applyNumberFormat="1" applyFont="1" applyFill="1" applyBorder="1" applyAlignment="1">
      <alignment horizontal="right" vertical="center" indent="1"/>
    </xf>
    <xf numFmtId="4" fontId="42" fillId="44" borderId="252" xfId="0" applyNumberFormat="1" applyFont="1" applyFill="1" applyBorder="1" applyAlignment="1">
      <alignment horizontal="right" vertical="center" indent="1"/>
    </xf>
    <xf numFmtId="4" fontId="42" fillId="44" borderId="313" xfId="0" applyNumberFormat="1" applyFont="1" applyFill="1" applyBorder="1" applyAlignment="1">
      <alignment horizontal="left" vertical="center" wrapText="1"/>
    </xf>
    <xf numFmtId="4" fontId="42" fillId="44" borderId="296" xfId="0" applyNumberFormat="1" applyFont="1" applyFill="1" applyBorder="1" applyAlignment="1">
      <alignment horizontal="right" vertical="center" indent="1"/>
    </xf>
    <xf numFmtId="4" fontId="42" fillId="44" borderId="306" xfId="0" applyNumberFormat="1" applyFont="1" applyFill="1" applyBorder="1" applyAlignment="1">
      <alignment horizontal="right" vertical="center" indent="1"/>
    </xf>
    <xf numFmtId="4" fontId="42" fillId="44" borderId="313" xfId="0" applyNumberFormat="1" applyFont="1" applyFill="1" applyBorder="1" applyAlignment="1">
      <alignment horizontal="right" vertical="center" indent="1"/>
    </xf>
    <xf numFmtId="4" fontId="114" fillId="44" borderId="296" xfId="0" applyNumberFormat="1" applyFont="1" applyFill="1" applyBorder="1" applyAlignment="1">
      <alignment horizontal="right" vertical="center" indent="1"/>
    </xf>
    <xf numFmtId="4" fontId="42" fillId="44" borderId="292" xfId="0" applyNumberFormat="1" applyFont="1" applyFill="1" applyBorder="1" applyAlignment="1">
      <alignment horizontal="right" vertical="center" indent="1"/>
    </xf>
    <xf numFmtId="4" fontId="42" fillId="44" borderId="272" xfId="0" applyNumberFormat="1" applyFont="1" applyFill="1" applyBorder="1" applyAlignment="1">
      <alignment horizontal="right" vertical="center" indent="1"/>
    </xf>
    <xf numFmtId="4" fontId="42" fillId="44" borderId="297" xfId="0" applyNumberFormat="1" applyFont="1" applyFill="1" applyBorder="1" applyAlignment="1">
      <alignment horizontal="right" vertical="center" indent="1"/>
    </xf>
    <xf numFmtId="4" fontId="42" fillId="44" borderId="314" xfId="0" applyNumberFormat="1" applyFont="1" applyFill="1" applyBorder="1" applyAlignment="1">
      <alignment horizontal="right" vertical="center" indent="1"/>
    </xf>
    <xf numFmtId="4" fontId="42" fillId="44" borderId="309" xfId="0" applyNumberFormat="1" applyFont="1" applyFill="1" applyBorder="1" applyAlignment="1">
      <alignment horizontal="right" vertical="center" indent="1"/>
    </xf>
    <xf numFmtId="4" fontId="42" fillId="44" borderId="293" xfId="0" applyNumberFormat="1" applyFont="1" applyFill="1" applyBorder="1" applyAlignment="1">
      <alignment horizontal="right" vertical="center" indent="1"/>
    </xf>
    <xf numFmtId="4" fontId="42" fillId="44" borderId="295" xfId="0" applyNumberFormat="1" applyFont="1" applyFill="1" applyBorder="1" applyAlignment="1">
      <alignment horizontal="right" vertical="center" indent="1"/>
    </xf>
    <xf numFmtId="4" fontId="42" fillId="44" borderId="299" xfId="0" applyNumberFormat="1" applyFont="1" applyFill="1" applyBorder="1" applyAlignment="1">
      <alignment horizontal="right" vertical="center" indent="1"/>
    </xf>
    <xf numFmtId="4" fontId="42" fillId="44" borderId="315" xfId="0" applyNumberFormat="1" applyFont="1" applyFill="1" applyBorder="1" applyAlignment="1">
      <alignment horizontal="right" vertical="center" indent="1"/>
    </xf>
    <xf numFmtId="0" fontId="125" fillId="0" borderId="0" xfId="0" applyFont="1" applyBorder="1" applyAlignment="1">
      <alignment horizontal="center" vertical="center"/>
    </xf>
    <xf numFmtId="0" fontId="116" fillId="0" borderId="0" xfId="0" applyFont="1" applyBorder="1" applyAlignment="1">
      <alignment horizontal="center" vertical="center"/>
    </xf>
    <xf numFmtId="0" fontId="116" fillId="0" borderId="82" xfId="0" applyFont="1" applyBorder="1" applyAlignment="1">
      <alignment horizontal="center" vertical="center"/>
    </xf>
    <xf numFmtId="0" fontId="116" fillId="0" borderId="190" xfId="0" applyFont="1" applyBorder="1" applyAlignment="1">
      <alignment horizontal="center" vertical="center"/>
    </xf>
    <xf numFmtId="0" fontId="116" fillId="0" borderId="192" xfId="0" applyFont="1" applyBorder="1" applyAlignment="1">
      <alignment horizontal="center" vertical="center"/>
    </xf>
    <xf numFmtId="0" fontId="125" fillId="0" borderId="0" xfId="0" applyFont="1" applyBorder="1" applyAlignment="1">
      <alignment horizontal="center" vertical="center" wrapText="1"/>
    </xf>
    <xf numFmtId="14" fontId="0" fillId="0" borderId="0" xfId="0" applyNumberFormat="1" applyFont="1" applyAlignment="1">
      <alignment horizontal="center" vertical="center"/>
    </xf>
    <xf numFmtId="4" fontId="46" fillId="0" borderId="316" xfId="0" applyNumberFormat="1" applyFont="1" applyFill="1" applyBorder="1" applyAlignment="1" applyProtection="1">
      <alignment horizontal="left" vertical="center"/>
    </xf>
    <xf numFmtId="3" fontId="46" fillId="0" borderId="151" xfId="0" applyNumberFormat="1" applyFont="1" applyFill="1" applyBorder="1" applyAlignment="1" applyProtection="1">
      <alignment horizontal="right" vertical="center" indent="1"/>
    </xf>
    <xf numFmtId="3" fontId="46" fillId="0" borderId="150" xfId="0" applyNumberFormat="1" applyFont="1" applyFill="1" applyBorder="1" applyAlignment="1" applyProtection="1">
      <alignment horizontal="right" vertical="center" indent="1"/>
    </xf>
    <xf numFmtId="3" fontId="46" fillId="0" borderId="112" xfId="0" applyNumberFormat="1" applyFont="1" applyFill="1" applyBorder="1" applyAlignment="1" applyProtection="1">
      <alignment horizontal="right" vertical="center" indent="1"/>
    </xf>
    <xf numFmtId="3" fontId="106" fillId="0" borderId="151" xfId="0" applyNumberFormat="1" applyFont="1" applyFill="1" applyBorder="1" applyAlignment="1" applyProtection="1">
      <alignment horizontal="right" vertical="center" indent="1"/>
    </xf>
    <xf numFmtId="3" fontId="46" fillId="0" borderId="107" xfId="0" applyNumberFormat="1" applyFont="1" applyFill="1" applyBorder="1" applyAlignment="1" applyProtection="1">
      <alignment horizontal="right" vertical="center" indent="1"/>
    </xf>
    <xf numFmtId="3" fontId="46" fillId="0" borderId="105" xfId="0" applyNumberFormat="1" applyFont="1" applyFill="1" applyBorder="1" applyAlignment="1" applyProtection="1">
      <alignment horizontal="right" vertical="center" indent="1"/>
    </xf>
    <xf numFmtId="3" fontId="46" fillId="0" borderId="159" xfId="0" applyNumberFormat="1" applyFont="1" applyFill="1" applyBorder="1" applyAlignment="1" applyProtection="1">
      <alignment horizontal="right" vertical="center" indent="1"/>
    </xf>
    <xf numFmtId="3" fontId="46" fillId="0" borderId="149" xfId="0" applyNumberFormat="1" applyFont="1" applyFill="1" applyBorder="1" applyAlignment="1" applyProtection="1">
      <alignment horizontal="right" vertical="center" indent="1"/>
    </xf>
    <xf numFmtId="3" fontId="46" fillId="0" borderId="154" xfId="0" applyNumberFormat="1" applyFont="1" applyFill="1" applyBorder="1" applyAlignment="1" applyProtection="1">
      <alignment horizontal="right" vertical="center" indent="1"/>
    </xf>
    <xf numFmtId="3" fontId="46" fillId="0" borderId="317" xfId="0" applyNumberFormat="1" applyFont="1" applyFill="1" applyBorder="1" applyAlignment="1" applyProtection="1">
      <alignment horizontal="right" vertical="center" indent="1"/>
    </xf>
    <xf numFmtId="3" fontId="46" fillId="0" borderId="158" xfId="0" applyNumberFormat="1" applyFont="1" applyFill="1" applyBorder="1" applyAlignment="1" applyProtection="1">
      <alignment horizontal="right" vertical="center" indent="1"/>
    </xf>
    <xf numFmtId="3" fontId="46" fillId="0" borderId="108" xfId="0" applyNumberFormat="1" applyFont="1" applyFill="1" applyBorder="1" applyAlignment="1" applyProtection="1">
      <alignment horizontal="right" vertical="center" indent="1"/>
    </xf>
    <xf numFmtId="4" fontId="46" fillId="0" borderId="316" xfId="0" applyNumberFormat="1" applyFont="1" applyFill="1" applyBorder="1" applyAlignment="1" applyProtection="1">
      <alignment horizontal="left" vertical="center" wrapText="1"/>
    </xf>
    <xf numFmtId="4" fontId="46" fillId="0" borderId="318" xfId="0" applyNumberFormat="1" applyFont="1" applyFill="1" applyBorder="1" applyAlignment="1" applyProtection="1">
      <alignment horizontal="left" vertical="center"/>
    </xf>
    <xf numFmtId="3" fontId="46" fillId="0" borderId="63" xfId="0" applyNumberFormat="1" applyFont="1" applyFill="1" applyBorder="1" applyAlignment="1" applyProtection="1">
      <alignment horizontal="right" vertical="center" indent="1"/>
    </xf>
    <xf numFmtId="3" fontId="46" fillId="0" borderId="68" xfId="0" applyNumberFormat="1" applyFont="1" applyFill="1" applyBorder="1" applyAlignment="1" applyProtection="1">
      <alignment horizontal="right" vertical="center" indent="1"/>
    </xf>
    <xf numFmtId="3" fontId="46" fillId="0" borderId="72" xfId="0" applyNumberFormat="1" applyFont="1" applyFill="1" applyBorder="1" applyAlignment="1" applyProtection="1">
      <alignment horizontal="right" vertical="center" indent="1"/>
    </xf>
    <xf numFmtId="3" fontId="106" fillId="0" borderId="63" xfId="0" applyNumberFormat="1" applyFont="1" applyFill="1" applyBorder="1" applyAlignment="1" applyProtection="1">
      <alignment horizontal="right" vertical="center" indent="1"/>
    </xf>
    <xf numFmtId="3" fontId="46" fillId="0" borderId="65" xfId="0" applyNumberFormat="1" applyFont="1" applyFill="1" applyBorder="1" applyAlignment="1" applyProtection="1">
      <alignment horizontal="right" vertical="center" indent="1"/>
    </xf>
    <xf numFmtId="3" fontId="46" fillId="0" borderId="118" xfId="0" applyNumberFormat="1" applyFont="1" applyFill="1" applyBorder="1" applyAlignment="1" applyProtection="1">
      <alignment horizontal="right" vertical="center" indent="1"/>
    </xf>
    <xf numFmtId="3" fontId="46" fillId="0" borderId="66" xfId="0" applyNumberFormat="1" applyFont="1" applyFill="1" applyBorder="1" applyAlignment="1" applyProtection="1">
      <alignment horizontal="right" vertical="center" indent="1"/>
    </xf>
    <xf numFmtId="3" fontId="46" fillId="0" borderId="64" xfId="0" applyNumberFormat="1" applyFont="1" applyFill="1" applyBorder="1" applyAlignment="1" applyProtection="1">
      <alignment horizontal="right" vertical="center" indent="1"/>
    </xf>
    <xf numFmtId="3" fontId="46" fillId="0" borderId="205" xfId="0" applyNumberFormat="1" applyFont="1" applyFill="1" applyBorder="1" applyAlignment="1" applyProtection="1">
      <alignment horizontal="right" vertical="center" indent="1"/>
    </xf>
    <xf numFmtId="3" fontId="46" fillId="0" borderId="319" xfId="0" applyNumberFormat="1" applyFont="1" applyFill="1" applyBorder="1" applyAlignment="1" applyProtection="1">
      <alignment horizontal="right" vertical="center" indent="1"/>
    </xf>
    <xf numFmtId="3" fontId="46" fillId="0" borderId="67" xfId="0" applyNumberFormat="1" applyFont="1" applyFill="1" applyBorder="1" applyAlignment="1" applyProtection="1">
      <alignment horizontal="right" vertical="center" indent="1"/>
    </xf>
    <xf numFmtId="3" fontId="46" fillId="0" borderId="71" xfId="0" applyNumberFormat="1" applyFont="1" applyFill="1" applyBorder="1" applyAlignment="1" applyProtection="1">
      <alignment horizontal="right" vertical="center" indent="1"/>
    </xf>
    <xf numFmtId="4" fontId="46" fillId="0" borderId="318" xfId="0" applyNumberFormat="1" applyFont="1" applyFill="1" applyBorder="1" applyAlignment="1" applyProtection="1">
      <alignment horizontal="left" vertical="center" wrapText="1"/>
    </xf>
    <xf numFmtId="3" fontId="46" fillId="10" borderId="63" xfId="0" applyNumberFormat="1" applyFont="1" applyFill="1" applyBorder="1" applyAlignment="1" applyProtection="1">
      <alignment horizontal="right" vertical="center" indent="1"/>
    </xf>
    <xf numFmtId="3" fontId="46" fillId="10" borderId="68" xfId="0" applyNumberFormat="1" applyFont="1" applyFill="1" applyBorder="1" applyAlignment="1" applyProtection="1">
      <alignment horizontal="right" vertical="center" indent="1"/>
    </xf>
    <xf numFmtId="3" fontId="46" fillId="10" borderId="72" xfId="0" applyNumberFormat="1" applyFont="1" applyFill="1" applyBorder="1" applyAlignment="1" applyProtection="1">
      <alignment horizontal="right" vertical="center" indent="1"/>
    </xf>
    <xf numFmtId="3" fontId="106" fillId="10" borderId="63" xfId="0" applyNumberFormat="1" applyFont="1" applyFill="1" applyBorder="1" applyAlignment="1" applyProtection="1">
      <alignment horizontal="right" vertical="center" indent="1"/>
    </xf>
    <xf numFmtId="3" fontId="46" fillId="10" borderId="65" xfId="0" applyNumberFormat="1" applyFont="1" applyFill="1" applyBorder="1" applyAlignment="1" applyProtection="1">
      <alignment horizontal="right" vertical="center" indent="1"/>
    </xf>
    <xf numFmtId="3" fontId="46" fillId="10" borderId="118" xfId="0" applyNumberFormat="1" applyFont="1" applyFill="1" applyBorder="1" applyAlignment="1" applyProtection="1">
      <alignment horizontal="right" vertical="center" indent="1"/>
    </xf>
    <xf numFmtId="3" fontId="46" fillId="10" borderId="66" xfId="0" applyNumberFormat="1" applyFont="1" applyFill="1" applyBorder="1" applyAlignment="1" applyProtection="1">
      <alignment horizontal="right" vertical="center" indent="1"/>
    </xf>
    <xf numFmtId="3" fontId="46" fillId="10" borderId="64" xfId="0" applyNumberFormat="1" applyFont="1" applyFill="1" applyBorder="1" applyAlignment="1" applyProtection="1">
      <alignment horizontal="right" vertical="center" indent="1"/>
    </xf>
    <xf numFmtId="3" fontId="46" fillId="10" borderId="205" xfId="0" applyNumberFormat="1" applyFont="1" applyFill="1" applyBorder="1" applyAlignment="1" applyProtection="1">
      <alignment horizontal="right" vertical="center" indent="1"/>
    </xf>
    <xf numFmtId="3" fontId="46" fillId="10" borderId="319" xfId="0" applyNumberFormat="1" applyFont="1" applyFill="1" applyBorder="1" applyAlignment="1" applyProtection="1">
      <alignment horizontal="right" vertical="center" indent="1"/>
    </xf>
    <xf numFmtId="3" fontId="46" fillId="10" borderId="67" xfId="0" applyNumberFormat="1" applyFont="1" applyFill="1" applyBorder="1" applyAlignment="1" applyProtection="1">
      <alignment horizontal="right" vertical="center" indent="1"/>
    </xf>
    <xf numFmtId="3" fontId="46" fillId="10" borderId="71" xfId="0" applyNumberFormat="1" applyFont="1" applyFill="1" applyBorder="1" applyAlignment="1" applyProtection="1">
      <alignment horizontal="right" vertical="center" indent="1"/>
    </xf>
    <xf numFmtId="0" fontId="106" fillId="0" borderId="318" xfId="0" applyFont="1" applyBorder="1" applyProtection="1"/>
    <xf numFmtId="0" fontId="25" fillId="0" borderId="63" xfId="0" applyFont="1" applyBorder="1" applyProtection="1"/>
    <xf numFmtId="0" fontId="25" fillId="0" borderId="68" xfId="0" applyFont="1" applyBorder="1" applyProtection="1"/>
    <xf numFmtId="0" fontId="25" fillId="0" borderId="72" xfId="0" applyFont="1" applyBorder="1" applyProtection="1"/>
    <xf numFmtId="0" fontId="25" fillId="0" borderId="65" xfId="0" applyFont="1" applyBorder="1" applyProtection="1"/>
    <xf numFmtId="0" fontId="25" fillId="0" borderId="118" xfId="0" applyFont="1" applyBorder="1" applyProtection="1"/>
    <xf numFmtId="0" fontId="25" fillId="0" borderId="66" xfId="0" applyFont="1" applyBorder="1" applyProtection="1"/>
    <xf numFmtId="0" fontId="25" fillId="0" borderId="64" xfId="0" applyFont="1" applyBorder="1" applyProtection="1"/>
    <xf numFmtId="0" fontId="25" fillId="0" borderId="205" xfId="0" applyFont="1" applyBorder="1" applyProtection="1"/>
    <xf numFmtId="0" fontId="25" fillId="0" borderId="319" xfId="0" applyFont="1" applyBorder="1" applyProtection="1"/>
    <xf numFmtId="0" fontId="25" fillId="0" borderId="67" xfId="0" applyFont="1" applyBorder="1" applyProtection="1"/>
    <xf numFmtId="0" fontId="25" fillId="0" borderId="71" xfId="0" applyFont="1" applyBorder="1" applyProtection="1"/>
    <xf numFmtId="0" fontId="106" fillId="0" borderId="318" xfId="0" applyFont="1" applyBorder="1" applyAlignment="1" applyProtection="1">
      <alignment wrapText="1"/>
    </xf>
    <xf numFmtId="174" fontId="25" fillId="0" borderId="63" xfId="0" applyNumberFormat="1" applyFont="1" applyBorder="1" applyProtection="1"/>
    <xf numFmtId="174" fontId="25" fillId="0" borderId="68" xfId="0" applyNumberFormat="1" applyFont="1" applyBorder="1" applyProtection="1"/>
    <xf numFmtId="174" fontId="25" fillId="0" borderId="72" xfId="0" applyNumberFormat="1" applyFont="1" applyBorder="1" applyProtection="1"/>
    <xf numFmtId="174" fontId="25" fillId="0" borderId="65" xfId="0" applyNumberFormat="1" applyFont="1" applyBorder="1" applyProtection="1"/>
    <xf numFmtId="174" fontId="25" fillId="0" borderId="65" xfId="0" applyNumberFormat="1" applyFont="1" applyBorder="1" applyAlignment="1" applyProtection="1">
      <alignment horizontal="right"/>
    </xf>
    <xf numFmtId="174" fontId="25" fillId="0" borderId="118" xfId="0" applyNumberFormat="1" applyFont="1" applyBorder="1" applyAlignment="1" applyProtection="1">
      <alignment horizontal="right"/>
    </xf>
    <xf numFmtId="174" fontId="25" fillId="0" borderId="66" xfId="0" applyNumberFormat="1" applyFont="1" applyBorder="1" applyProtection="1"/>
    <xf numFmtId="174" fontId="25" fillId="0" borderId="64" xfId="0" applyNumberFormat="1" applyFont="1" applyBorder="1" applyProtection="1"/>
    <xf numFmtId="174" fontId="25" fillId="0" borderId="166" xfId="0" applyNumberFormat="1" applyFont="1" applyBorder="1" applyProtection="1"/>
    <xf numFmtId="174" fontId="25" fillId="0" borderId="67" xfId="0" applyNumberFormat="1" applyFont="1" applyBorder="1" applyProtection="1"/>
    <xf numFmtId="174" fontId="25" fillId="0" borderId="71" xfId="0" applyNumberFormat="1" applyFont="1" applyBorder="1" applyProtection="1"/>
    <xf numFmtId="0" fontId="25" fillId="0" borderId="63" xfId="0" applyFont="1" applyBorder="1" applyAlignment="1" applyProtection="1">
      <alignment horizontal="left"/>
    </xf>
    <xf numFmtId="3" fontId="25" fillId="0" borderId="63" xfId="0" applyNumberFormat="1" applyFont="1" applyBorder="1" applyAlignment="1" applyProtection="1">
      <alignment horizontal="left"/>
    </xf>
    <xf numFmtId="3" fontId="25" fillId="0" borderId="68" xfId="0" applyNumberFormat="1" applyFont="1" applyBorder="1" applyAlignment="1" applyProtection="1">
      <alignment horizontal="left"/>
    </xf>
    <xf numFmtId="0" fontId="25" fillId="0" borderId="68" xfId="0" applyFont="1" applyBorder="1" applyAlignment="1" applyProtection="1">
      <alignment horizontal="left"/>
    </xf>
    <xf numFmtId="3" fontId="25" fillId="0" borderId="80" xfId="0" applyNumberFormat="1" applyFont="1" applyBorder="1" applyAlignment="1" applyProtection="1">
      <alignment horizontal="left"/>
    </xf>
    <xf numFmtId="3" fontId="25" fillId="0" borderId="146" xfId="0" applyNumberFormat="1" applyFont="1" applyBorder="1" applyAlignment="1" applyProtection="1">
      <alignment horizontal="left"/>
    </xf>
    <xf numFmtId="0" fontId="25" fillId="0" borderId="65" xfId="0" applyFont="1" applyBorder="1" applyAlignment="1" applyProtection="1">
      <alignment horizontal="left"/>
    </xf>
    <xf numFmtId="0" fontId="25" fillId="0" borderId="65" xfId="0" applyFont="1" applyBorder="1" applyAlignment="1" applyProtection="1">
      <alignment horizontal="right"/>
    </xf>
    <xf numFmtId="0" fontId="25" fillId="0" borderId="174" xfId="0" applyFont="1" applyBorder="1" applyAlignment="1" applyProtection="1">
      <alignment horizontal="right"/>
    </xf>
    <xf numFmtId="0" fontId="25" fillId="0" borderId="66" xfId="0" applyFont="1" applyBorder="1" applyAlignment="1" applyProtection="1">
      <alignment horizontal="left"/>
    </xf>
    <xf numFmtId="0" fontId="25" fillId="0" borderId="64" xfId="0" applyFont="1" applyBorder="1" applyAlignment="1" applyProtection="1">
      <alignment horizontal="left"/>
    </xf>
    <xf numFmtId="0" fontId="25" fillId="0" borderId="166" xfId="0" applyFont="1" applyBorder="1" applyAlignment="1" applyProtection="1">
      <alignment horizontal="left"/>
    </xf>
    <xf numFmtId="3" fontId="25" fillId="0" borderId="65" xfId="0" applyNumberFormat="1" applyFont="1" applyBorder="1" applyAlignment="1" applyProtection="1">
      <alignment horizontal="left"/>
    </xf>
    <xf numFmtId="3" fontId="25" fillId="0" borderId="64" xfId="0" applyNumberFormat="1" applyFont="1" applyBorder="1" applyAlignment="1" applyProtection="1">
      <alignment horizontal="left"/>
    </xf>
    <xf numFmtId="0" fontId="25" fillId="0" borderId="146" xfId="0" applyFont="1" applyBorder="1" applyAlignment="1" applyProtection="1">
      <alignment horizontal="left"/>
    </xf>
    <xf numFmtId="3" fontId="45" fillId="0" borderId="76" xfId="0" applyNumberFormat="1" applyFont="1" applyFill="1" applyBorder="1" applyAlignment="1">
      <alignment vertical="top"/>
    </xf>
    <xf numFmtId="0" fontId="25" fillId="0" borderId="67" xfId="0" applyFont="1" applyBorder="1" applyAlignment="1" applyProtection="1">
      <alignment horizontal="left"/>
    </xf>
    <xf numFmtId="3" fontId="45" fillId="0" borderId="71" xfId="0" applyNumberFormat="1" applyFont="1" applyFill="1" applyBorder="1" applyAlignment="1">
      <alignment vertical="top"/>
    </xf>
    <xf numFmtId="0" fontId="25" fillId="0" borderId="71" xfId="0" applyFont="1" applyBorder="1" applyAlignment="1" applyProtection="1">
      <alignment horizontal="left"/>
    </xf>
    <xf numFmtId="0" fontId="25" fillId="0" borderId="68" xfId="0" applyFont="1" applyBorder="1" applyAlignment="1" applyProtection="1">
      <alignment horizontal="center"/>
    </xf>
    <xf numFmtId="4" fontId="46" fillId="0" borderId="110" xfId="0" applyNumberFormat="1" applyFont="1" applyFill="1" applyBorder="1" applyAlignment="1">
      <alignment horizontal="left" vertical="center" wrapText="1"/>
    </xf>
    <xf numFmtId="3" fontId="46" fillId="0" borderId="193" xfId="0" applyNumberFormat="1" applyFont="1" applyFill="1" applyBorder="1" applyAlignment="1">
      <alignment horizontal="center" vertical="center"/>
    </xf>
    <xf numFmtId="0" fontId="27" fillId="0" borderId="110" xfId="0" applyFont="1" applyFill="1" applyBorder="1" applyAlignment="1">
      <alignment horizontal="center" vertical="center"/>
    </xf>
    <xf numFmtId="0" fontId="0" fillId="0" borderId="110" xfId="0" applyFill="1" applyBorder="1" applyAlignment="1">
      <alignment horizontal="center" vertical="center"/>
    </xf>
    <xf numFmtId="0" fontId="0" fillId="0" borderId="115" xfId="0" applyFill="1" applyBorder="1" applyAlignment="1">
      <alignment horizontal="center" vertical="center"/>
    </xf>
    <xf numFmtId="3" fontId="46" fillId="0" borderId="148" xfId="0" applyNumberFormat="1" applyFont="1" applyFill="1" applyBorder="1" applyAlignment="1">
      <alignment horizontal="center" vertical="center"/>
    </xf>
    <xf numFmtId="4" fontId="42" fillId="14" borderId="106" xfId="0" applyNumberFormat="1" applyFont="1" applyFill="1" applyBorder="1" applyAlignment="1">
      <alignment horizontal="left" vertical="center" wrapText="1"/>
    </xf>
    <xf numFmtId="3" fontId="46" fillId="14" borderId="151" xfId="0" applyNumberFormat="1" applyFont="1" applyFill="1" applyBorder="1" applyAlignment="1" applyProtection="1">
      <alignment horizontal="right" vertical="center" indent="1"/>
    </xf>
    <xf numFmtId="3" fontId="46" fillId="14" borderId="159" xfId="0" applyNumberFormat="1" applyFont="1" applyFill="1" applyBorder="1" applyAlignment="1" applyProtection="1">
      <alignment horizontal="right" vertical="center" indent="1"/>
    </xf>
    <xf numFmtId="3" fontId="46" fillId="14" borderId="106" xfId="0" applyNumberFormat="1" applyFont="1" applyFill="1" applyBorder="1" applyAlignment="1" applyProtection="1">
      <alignment horizontal="right" vertical="center" indent="1"/>
    </xf>
    <xf numFmtId="3" fontId="46" fillId="14" borderId="105" xfId="0" applyNumberFormat="1" applyFont="1" applyFill="1" applyBorder="1" applyAlignment="1" applyProtection="1">
      <alignment horizontal="right" vertical="center" indent="1"/>
    </xf>
    <xf numFmtId="3" fontId="46" fillId="14" borderId="149" xfId="0" applyNumberFormat="1" applyFont="1" applyFill="1" applyBorder="1" applyAlignment="1" applyProtection="1">
      <alignment horizontal="right" vertical="center" indent="1"/>
    </xf>
    <xf numFmtId="4" fontId="42" fillId="14" borderId="106" xfId="0" applyNumberFormat="1" applyFont="1" applyFill="1" applyBorder="1" applyAlignment="1" applyProtection="1">
      <alignment horizontal="left" vertical="center" wrapText="1"/>
    </xf>
    <xf numFmtId="4" fontId="44" fillId="14" borderId="59" xfId="0" applyNumberFormat="1" applyFont="1" applyFill="1" applyBorder="1" applyAlignment="1">
      <alignment horizontal="left" vertical="center" wrapText="1" indent="1"/>
    </xf>
    <xf numFmtId="3" fontId="45" fillId="14" borderId="63" xfId="0" applyNumberFormat="1" applyFont="1" applyFill="1" applyBorder="1" applyAlignment="1" applyProtection="1">
      <alignment horizontal="right" vertical="center" indent="1"/>
    </xf>
    <xf numFmtId="3" fontId="45" fillId="14" borderId="66" xfId="0" applyNumberFormat="1" applyFont="1" applyFill="1" applyBorder="1" applyAlignment="1" applyProtection="1">
      <alignment horizontal="right" vertical="center" indent="1"/>
    </xf>
    <xf numFmtId="3" fontId="45" fillId="14" borderId="65" xfId="0" applyNumberFormat="1" applyFont="1" applyFill="1" applyBorder="1" applyAlignment="1" applyProtection="1">
      <alignment horizontal="right" vertical="center" indent="1"/>
    </xf>
    <xf numFmtId="3" fontId="45" fillId="14" borderId="59" xfId="0" applyNumberFormat="1" applyFont="1" applyFill="1" applyBorder="1" applyAlignment="1" applyProtection="1">
      <alignment horizontal="right" vertical="center" indent="1"/>
    </xf>
    <xf numFmtId="3" fontId="45" fillId="14" borderId="118" xfId="0" applyNumberFormat="1" applyFont="1" applyFill="1" applyBorder="1" applyAlignment="1" applyProtection="1">
      <alignment horizontal="right" vertical="center" indent="1"/>
    </xf>
    <xf numFmtId="3" fontId="45" fillId="14" borderId="64" xfId="0" applyNumberFormat="1" applyFont="1" applyFill="1" applyBorder="1" applyAlignment="1" applyProtection="1">
      <alignment horizontal="right" vertical="center" indent="1"/>
    </xf>
    <xf numFmtId="3" fontId="46" fillId="14" borderId="66" xfId="0" applyNumberFormat="1" applyFont="1" applyFill="1" applyBorder="1" applyAlignment="1" applyProtection="1">
      <alignment horizontal="right" vertical="center" indent="1"/>
    </xf>
    <xf numFmtId="3" fontId="46" fillId="14" borderId="63" xfId="0" applyNumberFormat="1" applyFont="1" applyFill="1" applyBorder="1" applyAlignment="1" applyProtection="1">
      <alignment horizontal="right" vertical="center" indent="1"/>
    </xf>
    <xf numFmtId="4" fontId="44" fillId="14" borderId="59" xfId="0" applyNumberFormat="1" applyFont="1" applyFill="1" applyBorder="1" applyAlignment="1" applyProtection="1">
      <alignment horizontal="left" vertical="center" wrapText="1"/>
    </xf>
    <xf numFmtId="4" fontId="44" fillId="14" borderId="59" xfId="0" applyNumberFormat="1" applyFont="1" applyFill="1" applyBorder="1" applyAlignment="1">
      <alignment horizontal="left" vertical="center" wrapText="1"/>
    </xf>
    <xf numFmtId="3" fontId="45" fillId="14" borderId="174" xfId="0" applyNumberFormat="1" applyFont="1" applyFill="1" applyBorder="1" applyAlignment="1" applyProtection="1">
      <alignment horizontal="right" vertical="center" indent="1"/>
    </xf>
    <xf numFmtId="3" fontId="44" fillId="14" borderId="65" xfId="0" applyNumberFormat="1" applyFont="1" applyFill="1" applyBorder="1" applyAlignment="1">
      <alignment horizontal="right" vertical="center" indent="1"/>
    </xf>
    <xf numFmtId="3" fontId="44" fillId="14" borderId="63" xfId="0" applyNumberFormat="1" applyFont="1" applyFill="1" applyBorder="1" applyAlignment="1">
      <alignment horizontal="right" vertical="center" indent="1"/>
    </xf>
    <xf numFmtId="3" fontId="44" fillId="14" borderId="72" xfId="0" applyNumberFormat="1" applyFont="1" applyFill="1" applyBorder="1" applyAlignment="1">
      <alignment horizontal="right" vertical="center" indent="1"/>
    </xf>
    <xf numFmtId="3" fontId="116" fillId="14" borderId="63" xfId="0" applyNumberFormat="1" applyFont="1" applyFill="1" applyBorder="1" applyAlignment="1">
      <alignment horizontal="right" vertical="center" indent="1"/>
    </xf>
    <xf numFmtId="3" fontId="44" fillId="14" borderId="144" xfId="0" applyNumberFormat="1" applyFont="1" applyFill="1" applyBorder="1" applyAlignment="1">
      <alignment horizontal="right" vertical="center" indent="1"/>
    </xf>
    <xf numFmtId="3" fontId="44" fillId="14" borderId="138" xfId="0" applyNumberFormat="1" applyFont="1" applyFill="1" applyBorder="1" applyAlignment="1">
      <alignment horizontal="right" vertical="center" indent="1"/>
    </xf>
    <xf numFmtId="3" fontId="116" fillId="14" borderId="65" xfId="0" applyNumberFormat="1" applyFont="1" applyFill="1" applyBorder="1" applyAlignment="1">
      <alignment horizontal="right" vertical="center" indent="1"/>
    </xf>
    <xf numFmtId="3" fontId="44" fillId="14" borderId="144" xfId="0" applyNumberFormat="1" applyFont="1" applyFill="1" applyBorder="1" applyAlignment="1" applyProtection="1">
      <alignment horizontal="right" vertical="center" indent="1"/>
    </xf>
    <xf numFmtId="3" fontId="44" fillId="14" borderId="145" xfId="0" applyNumberFormat="1" applyFont="1" applyFill="1" applyBorder="1" applyAlignment="1" applyProtection="1">
      <alignment horizontal="right" vertical="center" indent="1"/>
    </xf>
    <xf numFmtId="3" fontId="44" fillId="14" borderId="138" xfId="0" applyNumberFormat="1" applyFont="1" applyFill="1" applyBorder="1" applyAlignment="1" applyProtection="1">
      <alignment horizontal="right" vertical="center" indent="1"/>
    </xf>
    <xf numFmtId="3" fontId="44" fillId="14" borderId="320" xfId="0" applyNumberFormat="1" applyFont="1" applyFill="1" applyBorder="1" applyAlignment="1" applyProtection="1">
      <alignment horizontal="right" vertical="center" indent="1"/>
    </xf>
    <xf numFmtId="3" fontId="44" fillId="14" borderId="71" xfId="0" applyNumberFormat="1" applyFont="1" applyFill="1" applyBorder="1" applyAlignment="1" applyProtection="1">
      <alignment horizontal="right" vertical="center" indent="1"/>
    </xf>
    <xf numFmtId="3" fontId="44" fillId="14" borderId="71" xfId="0" applyNumberFormat="1" applyFont="1" applyFill="1" applyBorder="1" applyAlignment="1">
      <alignment horizontal="right" vertical="center" indent="1"/>
    </xf>
    <xf numFmtId="3" fontId="44" fillId="14" borderId="59" xfId="0" applyNumberFormat="1" applyFont="1" applyFill="1" applyBorder="1" applyAlignment="1">
      <alignment horizontal="right" vertical="center" indent="1"/>
    </xf>
    <xf numFmtId="3" fontId="44" fillId="14" borderId="141" xfId="0" applyNumberFormat="1" applyFont="1" applyFill="1" applyBorder="1" applyAlignment="1" applyProtection="1">
      <alignment horizontal="right" vertical="center" indent="1"/>
    </xf>
    <xf numFmtId="3" fontId="44" fillId="14" borderId="80" xfId="0" applyNumberFormat="1" applyFont="1" applyFill="1" applyBorder="1" applyAlignment="1">
      <alignment horizontal="right" vertical="center" indent="1"/>
    </xf>
    <xf numFmtId="3" fontId="116" fillId="14" borderId="146" xfId="0" applyNumberFormat="1" applyFont="1" applyFill="1" applyBorder="1" applyAlignment="1">
      <alignment horizontal="right" vertical="center" indent="1"/>
    </xf>
    <xf numFmtId="3" fontId="44" fillId="14" borderId="172" xfId="0" applyNumberFormat="1" applyFont="1" applyFill="1" applyBorder="1" applyAlignment="1">
      <alignment horizontal="right" vertical="center" indent="1"/>
    </xf>
    <xf numFmtId="3" fontId="44" fillId="14" borderId="146" xfId="0" applyNumberFormat="1" applyFont="1" applyFill="1" applyBorder="1" applyAlignment="1">
      <alignment horizontal="right" vertical="center" indent="1"/>
    </xf>
    <xf numFmtId="3" fontId="116" fillId="14" borderId="146" xfId="0" applyNumberFormat="1" applyFont="1" applyFill="1" applyBorder="1" applyAlignment="1" applyProtection="1">
      <alignment horizontal="right" vertical="center" indent="1"/>
    </xf>
    <xf numFmtId="3" fontId="44" fillId="14" borderId="145" xfId="0" applyNumberFormat="1" applyFont="1" applyFill="1" applyBorder="1" applyAlignment="1">
      <alignment horizontal="right" vertical="center" indent="1"/>
    </xf>
    <xf numFmtId="3" fontId="44" fillId="14" borderId="84" xfId="0" applyNumberFormat="1" applyFont="1" applyFill="1" applyBorder="1" applyAlignment="1">
      <alignment horizontal="right" vertical="center" indent="1"/>
    </xf>
    <xf numFmtId="3" fontId="44" fillId="14" borderId="183" xfId="0" applyNumberFormat="1" applyFont="1" applyFill="1" applyBorder="1" applyAlignment="1">
      <alignment horizontal="right" vertical="center" indent="1"/>
    </xf>
    <xf numFmtId="3" fontId="44" fillId="14" borderId="218" xfId="0" applyNumberFormat="1" applyFont="1" applyFill="1" applyBorder="1" applyAlignment="1">
      <alignment horizontal="right" vertical="center" indent="1"/>
    </xf>
    <xf numFmtId="3" fontId="116" fillId="14" borderId="198" xfId="0" applyNumberFormat="1" applyFont="1" applyFill="1" applyBorder="1" applyAlignment="1">
      <alignment horizontal="right" vertical="center" indent="1"/>
    </xf>
    <xf numFmtId="3" fontId="44" fillId="14" borderId="172" xfId="0" applyNumberFormat="1" applyFont="1" applyFill="1" applyBorder="1" applyAlignment="1" applyProtection="1">
      <alignment horizontal="right" vertical="center" indent="1"/>
    </xf>
    <xf numFmtId="3" fontId="44" fillId="14" borderId="176" xfId="0" applyNumberFormat="1" applyFont="1" applyFill="1" applyBorder="1" applyAlignment="1">
      <alignment horizontal="right" vertical="center" indent="1"/>
    </xf>
    <xf numFmtId="3" fontId="44" fillId="14" borderId="198" xfId="0" applyNumberFormat="1" applyFont="1" applyFill="1" applyBorder="1" applyAlignment="1">
      <alignment horizontal="right" vertical="center" indent="1"/>
    </xf>
    <xf numFmtId="3" fontId="116" fillId="14" borderId="183" xfId="0" applyNumberFormat="1" applyFont="1" applyFill="1" applyBorder="1" applyAlignment="1">
      <alignment horizontal="right" vertical="center" indent="1"/>
    </xf>
    <xf numFmtId="3" fontId="44" fillId="14" borderId="128" xfId="0" applyNumberFormat="1" applyFont="1" applyFill="1" applyBorder="1" applyAlignment="1">
      <alignment horizontal="right" vertical="center" indent="1"/>
    </xf>
    <xf numFmtId="3" fontId="44" fillId="14" borderId="181" xfId="0" applyNumberFormat="1" applyFont="1" applyFill="1" applyBorder="1" applyAlignment="1">
      <alignment horizontal="right" vertical="center" indent="1"/>
    </xf>
    <xf numFmtId="3" fontId="44" fillId="14" borderId="182" xfId="0" applyNumberFormat="1" applyFont="1" applyFill="1" applyBorder="1" applyAlignment="1">
      <alignment horizontal="right" vertical="center" indent="1"/>
    </xf>
    <xf numFmtId="3" fontId="112" fillId="0" borderId="110" xfId="0" applyNumberFormat="1" applyFont="1" applyFill="1" applyBorder="1" applyAlignment="1">
      <alignment horizontal="right" vertical="center" indent="1"/>
    </xf>
    <xf numFmtId="3" fontId="112" fillId="0" borderId="193" xfId="0" applyNumberFormat="1" applyFont="1" applyFill="1" applyBorder="1" applyAlignment="1">
      <alignment horizontal="right" vertical="center" indent="1"/>
    </xf>
    <xf numFmtId="3" fontId="115" fillId="0" borderId="110" xfId="0" applyNumberFormat="1" applyFont="1" applyFill="1" applyBorder="1" applyAlignment="1">
      <alignment horizontal="right" vertical="center" indent="1"/>
    </xf>
    <xf numFmtId="3" fontId="112" fillId="0" borderId="217" xfId="0" applyNumberFormat="1" applyFont="1" applyFill="1" applyBorder="1" applyAlignment="1">
      <alignment horizontal="right" vertical="center" indent="1"/>
    </xf>
    <xf numFmtId="3" fontId="112" fillId="0" borderId="111" xfId="0" applyNumberFormat="1" applyFont="1" applyFill="1" applyBorder="1" applyAlignment="1">
      <alignment horizontal="right" vertical="center" indent="1"/>
    </xf>
    <xf numFmtId="3" fontId="112" fillId="0" borderId="109" xfId="0" applyNumberFormat="1" applyFont="1" applyFill="1" applyBorder="1" applyAlignment="1">
      <alignment horizontal="right" vertical="center" indent="1"/>
    </xf>
    <xf numFmtId="3" fontId="112" fillId="0" borderId="148" xfId="0" applyNumberFormat="1" applyFont="1" applyFill="1" applyBorder="1" applyAlignment="1">
      <alignment horizontal="right" vertical="center" indent="1"/>
    </xf>
    <xf numFmtId="14" fontId="32" fillId="0" borderId="0" xfId="0" applyNumberFormat="1" applyFont="1" applyAlignment="1">
      <alignment horizontal="center"/>
    </xf>
    <xf numFmtId="4" fontId="42" fillId="9" borderId="106" xfId="0" applyNumberFormat="1" applyFont="1" applyFill="1" applyBorder="1" applyAlignment="1">
      <alignment horizontal="left" vertical="center" wrapText="1"/>
    </xf>
    <xf numFmtId="3" fontId="42" fillId="9" borderId="151" xfId="0" applyNumberFormat="1" applyFont="1" applyFill="1" applyBorder="1" applyAlignment="1">
      <alignment horizontal="right" vertical="center" indent="1"/>
    </xf>
    <xf numFmtId="3" fontId="42" fillId="9" borderId="150" xfId="0" applyNumberFormat="1" applyFont="1" applyFill="1" applyBorder="1" applyAlignment="1">
      <alignment horizontal="right" vertical="center" indent="1"/>
    </xf>
    <xf numFmtId="3" fontId="42" fillId="9" borderId="112" xfId="0" applyNumberFormat="1" applyFont="1" applyFill="1" applyBorder="1" applyAlignment="1">
      <alignment horizontal="right" vertical="center" indent="1"/>
    </xf>
    <xf numFmtId="3" fontId="114" fillId="9" borderId="151" xfId="0" applyNumberFormat="1" applyFont="1" applyFill="1" applyBorder="1" applyAlignment="1">
      <alignment horizontal="right" vertical="center" indent="1"/>
    </xf>
    <xf numFmtId="3" fontId="42" fillId="9" borderId="149" xfId="0" applyNumberFormat="1" applyFont="1" applyFill="1" applyBorder="1" applyAlignment="1">
      <alignment horizontal="right" vertical="center" indent="1"/>
    </xf>
    <xf numFmtId="3" fontId="42" fillId="9" borderId="107" xfId="0" applyNumberFormat="1" applyFont="1" applyFill="1" applyBorder="1" applyAlignment="1">
      <alignment horizontal="right" vertical="center" indent="1"/>
    </xf>
    <xf numFmtId="3" fontId="42" fillId="9" borderId="157" xfId="0" applyNumberFormat="1" applyFont="1" applyFill="1" applyBorder="1" applyAlignment="1">
      <alignment horizontal="right" vertical="center" indent="1"/>
    </xf>
    <xf numFmtId="3" fontId="42" fillId="9" borderId="158" xfId="0" applyNumberFormat="1" applyFont="1" applyFill="1" applyBorder="1" applyAlignment="1">
      <alignment horizontal="right" vertical="center" indent="1"/>
    </xf>
    <xf numFmtId="3" fontId="42" fillId="9" borderId="159" xfId="0" applyNumberFormat="1" applyFont="1" applyFill="1" applyBorder="1" applyAlignment="1">
      <alignment horizontal="right" vertical="center" indent="1"/>
    </xf>
    <xf numFmtId="3" fontId="42" fillId="9" borderId="108" xfId="0" applyNumberFormat="1" applyFont="1" applyFill="1" applyBorder="1" applyAlignment="1">
      <alignment horizontal="right" vertical="center" indent="1"/>
    </xf>
    <xf numFmtId="4" fontId="44" fillId="9" borderId="59" xfId="0" applyNumberFormat="1" applyFont="1" applyFill="1" applyBorder="1" applyAlignment="1">
      <alignment horizontal="left" vertical="center" wrapText="1" indent="1"/>
    </xf>
    <xf numFmtId="3" fontId="44" fillId="9" borderId="63" xfId="0" applyNumberFormat="1" applyFont="1" applyFill="1" applyBorder="1" applyAlignment="1">
      <alignment horizontal="right" vertical="center" indent="1"/>
    </xf>
    <xf numFmtId="3" fontId="44" fillId="9" borderId="68" xfId="0" applyNumberFormat="1" applyFont="1" applyFill="1" applyBorder="1" applyAlignment="1">
      <alignment horizontal="right" vertical="center" indent="1"/>
    </xf>
    <xf numFmtId="3" fontId="44" fillId="9" borderId="72" xfId="0" applyNumberFormat="1" applyFont="1" applyFill="1" applyBorder="1" applyAlignment="1">
      <alignment horizontal="right" vertical="center" indent="1"/>
    </xf>
    <xf numFmtId="3" fontId="116" fillId="9" borderId="63" xfId="0" applyNumberFormat="1" applyFont="1" applyFill="1" applyBorder="1" applyAlignment="1">
      <alignment horizontal="right" vertical="center" indent="1"/>
    </xf>
    <xf numFmtId="3" fontId="44" fillId="9" borderId="65" xfId="0" applyNumberFormat="1" applyFont="1" applyFill="1" applyBorder="1" applyAlignment="1">
      <alignment horizontal="right" vertical="center" indent="1"/>
    </xf>
    <xf numFmtId="3" fontId="44" fillId="9" borderId="166" xfId="0" applyNumberFormat="1" applyFont="1" applyFill="1" applyBorder="1" applyAlignment="1">
      <alignment horizontal="right" vertical="center" indent="1"/>
    </xf>
    <xf numFmtId="3" fontId="44" fillId="9" borderId="67" xfId="0" applyNumberFormat="1" applyFont="1" applyFill="1" applyBorder="1" applyAlignment="1">
      <alignment horizontal="right" vertical="center" indent="1"/>
    </xf>
    <xf numFmtId="3" fontId="44" fillId="9" borderId="64" xfId="0" applyNumberFormat="1" applyFont="1" applyFill="1" applyBorder="1" applyAlignment="1">
      <alignment horizontal="right" vertical="center" indent="1"/>
    </xf>
    <xf numFmtId="3" fontId="44" fillId="9" borderId="66" xfId="0" applyNumberFormat="1" applyFont="1" applyFill="1" applyBorder="1" applyAlignment="1">
      <alignment horizontal="right" vertical="center" indent="1"/>
    </xf>
    <xf numFmtId="3" fontId="44" fillId="9" borderId="71" xfId="0" applyNumberFormat="1" applyFont="1" applyFill="1" applyBorder="1" applyAlignment="1">
      <alignment horizontal="right" vertical="center" indent="1"/>
    </xf>
    <xf numFmtId="4" fontId="44" fillId="9" borderId="59" xfId="0" applyNumberFormat="1" applyFont="1" applyFill="1" applyBorder="1" applyAlignment="1">
      <alignment horizontal="left" vertical="center" wrapText="1"/>
    </xf>
    <xf numFmtId="3" fontId="44" fillId="9" borderId="146" xfId="0" applyNumberFormat="1" applyFont="1" applyFill="1" applyBorder="1" applyAlignment="1">
      <alignment horizontal="right" vertical="center" indent="1"/>
    </xf>
    <xf numFmtId="3" fontId="44" fillId="9" borderId="173" xfId="0" applyNumberFormat="1" applyFont="1" applyFill="1" applyBorder="1" applyAlignment="1">
      <alignment horizontal="right" vertical="center" indent="1"/>
    </xf>
    <xf numFmtId="3" fontId="44" fillId="9" borderId="169" xfId="0" applyNumberFormat="1" applyFont="1" applyFill="1" applyBorder="1" applyAlignment="1">
      <alignment horizontal="right" vertical="center" indent="1"/>
    </xf>
    <xf numFmtId="3" fontId="116" fillId="9" borderId="146" xfId="0" applyNumberFormat="1" applyFont="1" applyFill="1" applyBorder="1" applyAlignment="1">
      <alignment horizontal="right" vertical="center" indent="1"/>
    </xf>
    <xf numFmtId="3" fontId="44" fillId="9" borderId="172" xfId="0" applyNumberFormat="1" applyFont="1" applyFill="1" applyBorder="1" applyAlignment="1">
      <alignment horizontal="right" vertical="center" indent="1"/>
    </xf>
    <xf numFmtId="3" fontId="44" fillId="9" borderId="170" xfId="0" applyNumberFormat="1" applyFont="1" applyFill="1" applyBorder="1" applyAlignment="1">
      <alignment horizontal="right" vertical="center" indent="1"/>
    </xf>
    <xf numFmtId="3" fontId="44" fillId="9" borderId="171" xfId="0" applyNumberFormat="1" applyFont="1" applyFill="1" applyBorder="1" applyAlignment="1">
      <alignment horizontal="right" vertical="center" indent="1"/>
    </xf>
    <xf numFmtId="3" fontId="44" fillId="9" borderId="147" xfId="0" applyNumberFormat="1" applyFont="1" applyFill="1" applyBorder="1" applyAlignment="1">
      <alignment horizontal="right" vertical="center" indent="1"/>
    </xf>
    <xf numFmtId="3" fontId="44" fillId="9" borderId="182" xfId="0" applyNumberFormat="1" applyFont="1" applyFill="1" applyBorder="1" applyAlignment="1">
      <alignment horizontal="right" vertical="center" indent="1"/>
    </xf>
    <xf numFmtId="3" fontId="44" fillId="9" borderId="128" xfId="0" applyNumberFormat="1" applyFont="1" applyFill="1" applyBorder="1" applyAlignment="1">
      <alignment horizontal="right" vertical="center" indent="1"/>
    </xf>
    <xf numFmtId="4" fontId="44" fillId="9" borderId="181" xfId="0" applyNumberFormat="1" applyFont="1" applyFill="1" applyBorder="1" applyAlignment="1">
      <alignment horizontal="left" vertical="center" wrapText="1" indent="1"/>
    </xf>
    <xf numFmtId="3" fontId="44" fillId="9" borderId="198" xfId="0" applyNumberFormat="1" applyFont="1" applyFill="1" applyBorder="1" applyAlignment="1">
      <alignment horizontal="right" vertical="center" indent="1"/>
    </xf>
    <xf numFmtId="3" fontId="44" fillId="9" borderId="321" xfId="0" applyNumberFormat="1" applyFont="1" applyFill="1" applyBorder="1" applyAlignment="1">
      <alignment horizontal="right" vertical="center" indent="1"/>
    </xf>
    <xf numFmtId="3" fontId="44" fillId="9" borderId="322" xfId="0" applyNumberFormat="1" applyFont="1" applyFill="1" applyBorder="1" applyAlignment="1">
      <alignment horizontal="right" vertical="center" indent="1"/>
    </xf>
    <xf numFmtId="3" fontId="116" fillId="9" borderId="198" xfId="0" applyNumberFormat="1" applyFont="1" applyFill="1" applyBorder="1" applyAlignment="1">
      <alignment horizontal="right" vertical="center" indent="1"/>
    </xf>
    <xf numFmtId="3" fontId="44" fillId="9" borderId="101" xfId="0" applyNumberFormat="1" applyFont="1" applyFill="1" applyBorder="1" applyAlignment="1">
      <alignment horizontal="right" vertical="center" indent="1"/>
    </xf>
    <xf numFmtId="3" fontId="44" fillId="9" borderId="186" xfId="0" applyNumberFormat="1" applyFont="1" applyFill="1" applyBorder="1" applyAlignment="1">
      <alignment horizontal="right" vertical="center" indent="1"/>
    </xf>
    <xf numFmtId="4" fontId="44" fillId="9" borderId="181" xfId="0" applyNumberFormat="1" applyFont="1" applyFill="1" applyBorder="1" applyAlignment="1">
      <alignment horizontal="left" vertical="center" wrapText="1"/>
    </xf>
    <xf numFmtId="0" fontId="25" fillId="0" borderId="0" xfId="0" applyFont="1" applyBorder="1"/>
    <xf numFmtId="0" fontId="25" fillId="0" borderId="0" xfId="0" applyFont="1" applyBorder="1" applyAlignment="1">
      <alignment wrapText="1"/>
    </xf>
    <xf numFmtId="0" fontId="126" fillId="0" borderId="0" xfId="0" applyFont="1" applyBorder="1"/>
    <xf numFmtId="0" fontId="25" fillId="68" borderId="0" xfId="0" applyFont="1" applyFill="1" applyBorder="1" applyProtection="1"/>
    <xf numFmtId="4" fontId="25" fillId="68" borderId="0" xfId="0" applyNumberFormat="1" applyFont="1" applyFill="1" applyBorder="1" applyAlignment="1" applyProtection="1"/>
    <xf numFmtId="0" fontId="127" fillId="0" borderId="0" xfId="0" applyFont="1"/>
    <xf numFmtId="0" fontId="67" fillId="68" borderId="0" xfId="0" applyFont="1" applyFill="1" applyBorder="1" applyProtection="1"/>
    <xf numFmtId="4" fontId="67" fillId="68" borderId="0" xfId="0" applyNumberFormat="1" applyFont="1" applyFill="1" applyBorder="1" applyAlignment="1" applyProtection="1"/>
    <xf numFmtId="0" fontId="68" fillId="0" borderId="0" xfId="0" applyFont="1"/>
    <xf numFmtId="0" fontId="128" fillId="73" borderId="323" xfId="0" applyFont="1" applyFill="1" applyBorder="1" applyAlignment="1">
      <alignment vertical="top"/>
    </xf>
    <xf numFmtId="0" fontId="128" fillId="74" borderId="323" xfId="0" applyFont="1" applyFill="1" applyBorder="1" applyAlignment="1">
      <alignment vertical="top"/>
    </xf>
    <xf numFmtId="0" fontId="128" fillId="74" borderId="324" xfId="0" applyFont="1" applyFill="1" applyBorder="1" applyAlignment="1">
      <alignment horizontal="center" vertical="top" wrapText="1"/>
    </xf>
    <xf numFmtId="0" fontId="128" fillId="74" borderId="324" xfId="0" applyFont="1" applyFill="1" applyBorder="1" applyAlignment="1">
      <alignment vertical="top" wrapText="1"/>
    </xf>
    <xf numFmtId="0" fontId="128" fillId="73" borderId="325" xfId="0" applyFont="1" applyFill="1" applyBorder="1" applyAlignment="1">
      <alignment vertical="top"/>
    </xf>
    <xf numFmtId="0" fontId="128" fillId="74" borderId="326" xfId="0" applyFont="1" applyFill="1" applyBorder="1" applyAlignment="1">
      <alignment vertical="top"/>
    </xf>
    <xf numFmtId="177" fontId="128" fillId="74" borderId="324" xfId="0" applyNumberFormat="1" applyFont="1" applyFill="1" applyBorder="1" applyAlignment="1">
      <alignment horizontal="center" vertical="top" wrapText="1"/>
    </xf>
    <xf numFmtId="178" fontId="128" fillId="74" borderId="324" xfId="0" applyNumberFormat="1" applyFont="1" applyFill="1" applyBorder="1" applyAlignment="1">
      <alignment horizontal="center" vertical="top" wrapText="1"/>
    </xf>
    <xf numFmtId="0" fontId="128" fillId="73" borderId="324" xfId="0" applyFont="1" applyFill="1" applyBorder="1" applyAlignment="1">
      <alignment horizontal="left" vertical="top"/>
    </xf>
    <xf numFmtId="174" fontId="128" fillId="73" borderId="324" xfId="0" applyNumberFormat="1" applyFont="1" applyFill="1" applyBorder="1" applyAlignment="1">
      <alignment vertical="top"/>
    </xf>
    <xf numFmtId="0" fontId="128" fillId="73" borderId="324" xfId="0" applyFont="1" applyFill="1" applyBorder="1" applyAlignment="1">
      <alignment horizontal="right" vertical="top"/>
    </xf>
    <xf numFmtId="2" fontId="128" fillId="73" borderId="324" xfId="0" applyNumberFormat="1" applyFont="1" applyFill="1" applyBorder="1" applyAlignment="1">
      <alignment horizontal="right" vertical="top"/>
    </xf>
    <xf numFmtId="1" fontId="128" fillId="73" borderId="324" xfId="0" applyNumberFormat="1" applyFont="1" applyFill="1" applyBorder="1" applyAlignment="1">
      <alignment vertical="top"/>
    </xf>
    <xf numFmtId="179" fontId="128" fillId="73" borderId="324" xfId="0" applyNumberFormat="1" applyFont="1" applyFill="1" applyBorder="1" applyAlignment="1">
      <alignment vertical="top"/>
    </xf>
    <xf numFmtId="179" fontId="128" fillId="73" borderId="324" xfId="0" applyNumberFormat="1" applyFont="1" applyFill="1" applyBorder="1" applyAlignment="1">
      <alignment horizontal="right" vertical="top"/>
    </xf>
    <xf numFmtId="176" fontId="128" fillId="73" borderId="324" xfId="0" applyNumberFormat="1" applyFont="1" applyFill="1" applyBorder="1" applyAlignment="1">
      <alignment horizontal="right" vertical="top"/>
    </xf>
    <xf numFmtId="174" fontId="128" fillId="73" borderId="324" xfId="0" applyNumberFormat="1" applyFont="1" applyFill="1" applyBorder="1" applyAlignment="1">
      <alignment horizontal="right" vertical="top"/>
    </xf>
    <xf numFmtId="4" fontId="128" fillId="73" borderId="324" xfId="0" applyNumberFormat="1" applyFont="1" applyFill="1" applyBorder="1" applyAlignment="1">
      <alignment horizontal="right" vertical="top"/>
    </xf>
    <xf numFmtId="1" fontId="128" fillId="73" borderId="324" xfId="0" applyNumberFormat="1" applyFont="1" applyFill="1" applyBorder="1" applyAlignment="1">
      <alignment horizontal="right" vertical="top"/>
    </xf>
    <xf numFmtId="3" fontId="128" fillId="73" borderId="324" xfId="0" applyNumberFormat="1" applyFont="1" applyFill="1" applyBorder="1" applyAlignment="1">
      <alignment horizontal="right" vertical="top"/>
    </xf>
    <xf numFmtId="168" fontId="128" fillId="73" borderId="324" xfId="0" applyNumberFormat="1" applyFont="1" applyFill="1" applyBorder="1" applyAlignment="1">
      <alignment horizontal="right" vertical="top"/>
    </xf>
    <xf numFmtId="4" fontId="0" fillId="0" borderId="0" xfId="0" applyNumberFormat="1"/>
    <xf numFmtId="43" fontId="0" fillId="0" borderId="0" xfId="59387" applyFont="1"/>
    <xf numFmtId="1" fontId="0" fillId="0" borderId="0" xfId="0" applyNumberFormat="1"/>
    <xf numFmtId="0" fontId="0" fillId="14" borderId="0" xfId="0" applyFill="1"/>
    <xf numFmtId="0" fontId="129" fillId="75" borderId="327" xfId="59388" applyNumberFormat="1" applyFont="1" applyFill="1" applyBorder="1" applyAlignment="1">
      <alignment horizontal="left" vertical="top" wrapText="1"/>
    </xf>
    <xf numFmtId="0" fontId="130" fillId="75" borderId="327" xfId="59388" applyNumberFormat="1" applyFont="1" applyFill="1" applyBorder="1" applyAlignment="1">
      <alignment horizontal="left" vertical="top" wrapText="1"/>
    </xf>
    <xf numFmtId="0" fontId="39" fillId="0" borderId="0" xfId="59389"/>
    <xf numFmtId="179" fontId="129" fillId="75" borderId="327" xfId="59388" applyNumberFormat="1" applyFont="1" applyFill="1" applyBorder="1" applyAlignment="1">
      <alignment horizontal="right" vertical="top" wrapText="1"/>
    </xf>
    <xf numFmtId="174" fontId="129" fillId="75" borderId="327" xfId="59388" applyNumberFormat="1" applyFont="1" applyFill="1" applyBorder="1" applyAlignment="1">
      <alignment horizontal="right" vertical="top" wrapText="1"/>
    </xf>
    <xf numFmtId="0" fontId="129" fillId="75" borderId="327" xfId="59388" applyNumberFormat="1" applyFont="1" applyFill="1" applyBorder="1" applyAlignment="1">
      <alignment horizontal="right" vertical="top" wrapText="1"/>
    </xf>
    <xf numFmtId="174" fontId="130" fillId="75" borderId="327" xfId="59388" applyNumberFormat="1" applyFont="1" applyFill="1" applyBorder="1" applyAlignment="1">
      <alignment horizontal="right" vertical="top" wrapText="1"/>
    </xf>
    <xf numFmtId="174" fontId="0" fillId="0" borderId="0" xfId="0" applyNumberFormat="1"/>
    <xf numFmtId="0" fontId="129" fillId="75" borderId="0" xfId="59389" applyNumberFormat="1" applyFont="1" applyFill="1" applyBorder="1" applyAlignment="1">
      <alignment horizontal="right" vertical="top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131" fillId="76" borderId="93" xfId="0" applyNumberFormat="1" applyFont="1" applyFill="1" applyBorder="1" applyAlignment="1" applyProtection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102" fillId="77" borderId="328" xfId="0" applyNumberFormat="1" applyFont="1" applyFill="1" applyBorder="1" applyAlignment="1" applyProtection="1">
      <alignment horizontal="center" vertical="center" wrapText="1"/>
    </xf>
    <xf numFmtId="4" fontId="96" fillId="13" borderId="106" xfId="0" applyNumberFormat="1" applyFont="1" applyFill="1" applyBorder="1" applyAlignment="1">
      <alignment horizontal="center" vertical="center" wrapText="1"/>
    </xf>
    <xf numFmtId="4" fontId="96" fillId="13" borderId="107" xfId="0" applyNumberFormat="1" applyFont="1" applyFill="1" applyBorder="1" applyAlignment="1">
      <alignment horizontal="center" vertical="center" wrapText="1"/>
    </xf>
    <xf numFmtId="0" fontId="42" fillId="0" borderId="39" xfId="0" applyFont="1" applyBorder="1" applyAlignment="1">
      <alignment horizontal="center" vertical="center"/>
    </xf>
    <xf numFmtId="0" fontId="133" fillId="10" borderId="24" xfId="0" applyFont="1" applyFill="1" applyBorder="1" applyAlignment="1">
      <alignment horizontal="center" vertical="center" wrapText="1"/>
    </xf>
    <xf numFmtId="4" fontId="25" fillId="39" borderId="65" xfId="0" applyNumberFormat="1" applyFont="1" applyFill="1" applyBorder="1" applyAlignment="1">
      <alignment horizontal="center" vertical="center" wrapText="1"/>
    </xf>
    <xf numFmtId="4" fontId="45" fillId="39" borderId="65" xfId="0" applyNumberFormat="1" applyFont="1" applyFill="1" applyBorder="1" applyAlignment="1">
      <alignment horizontal="center" vertical="center" wrapText="1"/>
    </xf>
    <xf numFmtId="3" fontId="42" fillId="69" borderId="65" xfId="0" applyNumberFormat="1" applyFont="1" applyFill="1" applyBorder="1" applyAlignment="1" applyProtection="1">
      <alignment horizontal="right" vertical="center" indent="1"/>
    </xf>
    <xf numFmtId="3" fontId="44" fillId="71" borderId="270" xfId="0" applyNumberFormat="1" applyFont="1" applyFill="1" applyBorder="1" applyAlignment="1" applyProtection="1">
      <alignment horizontal="right" vertical="center" indent="1"/>
    </xf>
    <xf numFmtId="3" fontId="42" fillId="71" borderId="270" xfId="0" applyNumberFormat="1" applyFont="1" applyFill="1" applyBorder="1" applyAlignment="1">
      <alignment horizontal="right" vertical="center" indent="1"/>
    </xf>
    <xf numFmtId="3" fontId="42" fillId="71" borderId="270" xfId="0" applyNumberFormat="1" applyFont="1" applyFill="1" applyBorder="1" applyAlignment="1" applyProtection="1">
      <alignment horizontal="right" vertical="center" indent="1"/>
    </xf>
    <xf numFmtId="3" fontId="42" fillId="71" borderId="308" xfId="0" applyNumberFormat="1" applyFont="1" applyFill="1" applyBorder="1" applyAlignment="1" applyProtection="1">
      <alignment horizontal="right" vertical="center" indent="1"/>
    </xf>
    <xf numFmtId="3" fontId="44" fillId="14" borderId="65" xfId="0" applyNumberFormat="1" applyFont="1" applyFill="1" applyBorder="1" applyAlignment="1" applyProtection="1">
      <alignment horizontal="right" vertical="center" indent="1"/>
    </xf>
    <xf numFmtId="0" fontId="134" fillId="10" borderId="24" xfId="0" applyFont="1" applyFill="1" applyBorder="1" applyAlignment="1">
      <alignment horizontal="center" vertical="center" wrapText="1"/>
    </xf>
    <xf numFmtId="49" fontId="0" fillId="11" borderId="3" xfId="0" applyNumberFormat="1" applyFill="1" applyBorder="1" applyAlignment="1">
      <alignment vertical="center"/>
    </xf>
    <xf numFmtId="49" fontId="0" fillId="17" borderId="95" xfId="0" applyNumberFormat="1" applyFill="1" applyBorder="1" applyAlignment="1">
      <alignment vertical="center"/>
    </xf>
    <xf numFmtId="49" fontId="0" fillId="12" borderId="1" xfId="0" applyNumberFormat="1" applyFill="1" applyBorder="1" applyAlignment="1">
      <alignment vertical="center"/>
    </xf>
    <xf numFmtId="1" fontId="0" fillId="46" borderId="6" xfId="0" applyNumberFormat="1" applyFill="1" applyBorder="1" applyAlignment="1">
      <alignment horizontal="center"/>
    </xf>
    <xf numFmtId="1" fontId="0" fillId="46" borderId="8" xfId="0" applyNumberFormat="1" applyFill="1" applyBorder="1" applyAlignment="1">
      <alignment horizontal="center"/>
    </xf>
    <xf numFmtId="1" fontId="0" fillId="47" borderId="6" xfId="0" applyNumberFormat="1" applyFill="1" applyBorder="1" applyAlignment="1">
      <alignment horizontal="center"/>
    </xf>
    <xf numFmtId="1" fontId="0" fillId="47" borderId="7" xfId="0" applyNumberFormat="1" applyFill="1" applyBorder="1" applyAlignment="1">
      <alignment horizontal="center"/>
    </xf>
    <xf numFmtId="1" fontId="0" fillId="47" borderId="8" xfId="0" applyNumberFormat="1" applyFill="1" applyBorder="1" applyAlignment="1">
      <alignment horizontal="center"/>
    </xf>
    <xf numFmtId="1" fontId="135" fillId="46" borderId="14" xfId="0" applyNumberFormat="1" applyFont="1" applyFill="1" applyBorder="1" applyAlignment="1">
      <alignment horizontal="center"/>
    </xf>
    <xf numFmtId="1" fontId="0" fillId="16" borderId="6" xfId="0" applyNumberFormat="1" applyFill="1" applyBorder="1" applyAlignment="1">
      <alignment horizontal="center"/>
    </xf>
    <xf numFmtId="1" fontId="0" fillId="16" borderId="8" xfId="0" applyNumberFormat="1" applyFill="1" applyBorder="1" applyAlignment="1">
      <alignment horizontal="center"/>
    </xf>
    <xf numFmtId="1" fontId="135" fillId="46" borderId="6" xfId="0" applyNumberFormat="1" applyFont="1" applyFill="1" applyBorder="1" applyAlignment="1">
      <alignment horizontal="center"/>
    </xf>
    <xf numFmtId="1" fontId="135" fillId="46" borderId="8" xfId="0" applyNumberFormat="1" applyFont="1" applyFill="1" applyBorder="1" applyAlignment="1">
      <alignment horizontal="center"/>
    </xf>
    <xf numFmtId="1" fontId="0" fillId="46" borderId="9" xfId="0" applyNumberFormat="1" applyFill="1" applyBorder="1" applyAlignment="1">
      <alignment horizontal="center"/>
    </xf>
    <xf numFmtId="1" fontId="0" fillId="46" borderId="10" xfId="0" applyNumberFormat="1" applyFill="1" applyBorder="1" applyAlignment="1">
      <alignment horizontal="center"/>
    </xf>
    <xf numFmtId="1" fontId="0" fillId="47" borderId="9" xfId="0" applyNumberFormat="1" applyFill="1" applyBorder="1" applyAlignment="1">
      <alignment horizontal="center"/>
    </xf>
    <xf numFmtId="1" fontId="0" fillId="47" borderId="31" xfId="0" applyNumberFormat="1" applyFill="1" applyBorder="1" applyAlignment="1">
      <alignment horizontal="center"/>
    </xf>
    <xf numFmtId="1" fontId="0" fillId="47" borderId="10" xfId="0" applyNumberFormat="1" applyFill="1" applyBorder="1" applyAlignment="1">
      <alignment horizontal="center"/>
    </xf>
    <xf numFmtId="1" fontId="135" fillId="46" borderId="15" xfId="0" applyNumberFormat="1" applyFont="1" applyFill="1" applyBorder="1" applyAlignment="1">
      <alignment horizontal="center"/>
    </xf>
    <xf numFmtId="1" fontId="0" fillId="16" borderId="9" xfId="0" applyNumberFormat="1" applyFill="1" applyBorder="1" applyAlignment="1">
      <alignment horizontal="center"/>
    </xf>
    <xf numFmtId="1" fontId="0" fillId="16" borderId="10" xfId="0" applyNumberFormat="1" applyFill="1" applyBorder="1" applyAlignment="1">
      <alignment horizontal="center"/>
    </xf>
    <xf numFmtId="1" fontId="135" fillId="46" borderId="9" xfId="0" applyNumberFormat="1" applyFont="1" applyFill="1" applyBorder="1" applyAlignment="1">
      <alignment horizontal="center"/>
    </xf>
    <xf numFmtId="1" fontId="135" fillId="46" borderId="10" xfId="0" applyNumberFormat="1" applyFont="1" applyFill="1" applyBorder="1" applyAlignment="1">
      <alignment horizontal="center"/>
    </xf>
    <xf numFmtId="3" fontId="42" fillId="44" borderId="77" xfId="0" applyNumberFormat="1" applyFont="1" applyFill="1" applyBorder="1" applyAlignment="1" applyProtection="1">
      <alignment horizontal="right" vertical="center" indent="1"/>
    </xf>
    <xf numFmtId="174" fontId="42" fillId="0" borderId="191" xfId="0" applyNumberFormat="1" applyFont="1" applyFill="1" applyBorder="1" applyAlignment="1" applyProtection="1">
      <alignment horizontal="right" vertical="center" indent="1"/>
    </xf>
    <xf numFmtId="0" fontId="28" fillId="0" borderId="11" xfId="0" applyFont="1" applyBorder="1" applyAlignment="1">
      <alignment horizontal="center"/>
    </xf>
    <xf numFmtId="1" fontId="33" fillId="0" borderId="9" xfId="0" applyNumberFormat="1" applyFont="1" applyBorder="1" applyAlignment="1">
      <alignment horizontal="center" vertical="center" wrapText="1"/>
    </xf>
    <xf numFmtId="1" fontId="33" fillId="0" borderId="31" xfId="0" applyNumberFormat="1" applyFont="1" applyBorder="1" applyAlignment="1">
      <alignment horizontal="center" vertical="center" wrapText="1"/>
    </xf>
    <xf numFmtId="1" fontId="33" fillId="0" borderId="10" xfId="0" applyNumberFormat="1" applyFont="1" applyBorder="1" applyAlignment="1">
      <alignment horizontal="center" vertical="center"/>
    </xf>
    <xf numFmtId="1" fontId="24" fillId="10" borderId="12" xfId="0" applyNumberFormat="1" applyFont="1" applyFill="1" applyBorder="1" applyAlignment="1">
      <alignment horizontal="center" vertical="center"/>
    </xf>
    <xf numFmtId="0" fontId="24" fillId="10" borderId="5" xfId="0" applyFont="1" applyFill="1" applyBorder="1" applyAlignment="1">
      <alignment horizontal="left" vertical="top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2" xfId="0" applyBorder="1" applyAlignment="1">
      <alignment horizontal="center"/>
    </xf>
    <xf numFmtId="1" fontId="1" fillId="0" borderId="5" xfId="0" applyNumberFormat="1" applyFont="1" applyBorder="1" applyAlignment="1">
      <alignment textRotation="90"/>
    </xf>
    <xf numFmtId="0" fontId="54" fillId="10" borderId="11" xfId="0" applyFont="1" applyFill="1" applyBorder="1" applyAlignment="1">
      <alignment vertical="top"/>
    </xf>
    <xf numFmtId="1" fontId="28" fillId="9" borderId="13" xfId="0" applyNumberFormat="1" applyFont="1" applyFill="1" applyBorder="1" applyAlignment="1">
      <alignment horizontal="center" vertical="center"/>
    </xf>
    <xf numFmtId="0" fontId="24" fillId="49" borderId="11" xfId="59160" applyFont="1" applyBorder="1" applyAlignment="1">
      <alignment horizontal="center" vertical="center"/>
    </xf>
    <xf numFmtId="1" fontId="28" fillId="54" borderId="11" xfId="0" applyNumberFormat="1" applyFont="1" applyFill="1" applyBorder="1"/>
    <xf numFmtId="1" fontId="28" fillId="41" borderId="11" xfId="0" applyNumberFormat="1" applyFont="1" applyFill="1" applyBorder="1"/>
    <xf numFmtId="1" fontId="52" fillId="0" borderId="5" xfId="0" applyNumberFormat="1" applyFont="1" applyBorder="1" applyAlignment="1">
      <alignment horizontal="center" vertical="center"/>
    </xf>
    <xf numFmtId="14" fontId="24" fillId="0" borderId="11" xfId="0" applyNumberFormat="1" applyFont="1" applyBorder="1"/>
    <xf numFmtId="49" fontId="2" fillId="4" borderId="11" xfId="0" applyNumberFormat="1" applyFont="1" applyFill="1" applyBorder="1" applyAlignment="1">
      <alignment vertical="center"/>
    </xf>
    <xf numFmtId="1" fontId="33" fillId="0" borderId="11" xfId="0" applyNumberFormat="1" applyFont="1" applyBorder="1" applyAlignment="1">
      <alignment horizontal="center" vertical="center"/>
    </xf>
    <xf numFmtId="49" fontId="98" fillId="4" borderId="11" xfId="0" applyNumberFormat="1" applyFont="1" applyFill="1" applyBorder="1" applyAlignment="1">
      <alignment horizontal="center" vertical="center"/>
    </xf>
    <xf numFmtId="1" fontId="0" fillId="58" borderId="11" xfId="0" applyNumberFormat="1" applyFill="1" applyBorder="1"/>
    <xf numFmtId="14" fontId="34" fillId="0" borderId="11" xfId="0" applyNumberFormat="1" applyFont="1" applyBorder="1"/>
    <xf numFmtId="1" fontId="32" fillId="0" borderId="11" xfId="0" applyNumberFormat="1" applyFont="1" applyBorder="1" applyAlignment="1">
      <alignment wrapText="1"/>
    </xf>
    <xf numFmtId="1" fontId="0" fillId="0" borderId="11" xfId="0" applyNumberFormat="1" applyBorder="1" applyAlignment="1">
      <alignment wrapText="1"/>
    </xf>
    <xf numFmtId="0" fontId="54" fillId="51" borderId="11" xfId="0" applyFont="1" applyFill="1" applyBorder="1" applyAlignment="1">
      <alignment vertical="top"/>
    </xf>
    <xf numFmtId="0" fontId="54" fillId="42" borderId="11" xfId="0" applyFont="1" applyFill="1" applyBorder="1" applyAlignment="1">
      <alignment vertical="top"/>
    </xf>
    <xf numFmtId="0" fontId="28" fillId="0" borderId="11" xfId="0" applyFont="1" applyBorder="1" applyAlignment="1">
      <alignment horizontal="center" wrapText="1"/>
    </xf>
    <xf numFmtId="3" fontId="28" fillId="0" borderId="11" xfId="0" applyNumberFormat="1" applyFont="1" applyBorder="1" applyAlignment="1">
      <alignment horizontal="center"/>
    </xf>
    <xf numFmtId="14" fontId="28" fillId="0" borderId="11" xfId="0" applyNumberFormat="1" applyFont="1" applyBorder="1"/>
    <xf numFmtId="0" fontId="28" fillId="0" borderId="11" xfId="0" applyFont="1" applyBorder="1" applyAlignment="1">
      <alignment horizontal="center" vertical="center"/>
    </xf>
    <xf numFmtId="0" fontId="28" fillId="0" borderId="11" xfId="0" applyFont="1" applyBorder="1"/>
    <xf numFmtId="0" fontId="0" fillId="0" borderId="11" xfId="0" applyFont="1" applyBorder="1"/>
    <xf numFmtId="0" fontId="0" fillId="0" borderId="11" xfId="0" applyBorder="1"/>
    <xf numFmtId="1" fontId="32" fillId="8" borderId="12" xfId="0" applyNumberFormat="1" applyFont="1" applyFill="1" applyBorder="1" applyAlignment="1">
      <alignment horizontal="center" vertical="center" textRotation="90"/>
    </xf>
    <xf numFmtId="49" fontId="2" fillId="4" borderId="8" xfId="0" applyNumberFormat="1" applyFont="1" applyFill="1" applyBorder="1" applyAlignment="1">
      <alignment vertical="center"/>
    </xf>
    <xf numFmtId="1" fontId="33" fillId="0" borderId="12" xfId="0" applyNumberFormat="1" applyFont="1" applyBorder="1" applyAlignment="1">
      <alignment horizontal="center" vertical="center"/>
    </xf>
    <xf numFmtId="1" fontId="0" fillId="0" borderId="12" xfId="0" applyNumberFormat="1" applyBorder="1"/>
    <xf numFmtId="1" fontId="2" fillId="4" borderId="8" xfId="0" applyNumberFormat="1" applyFont="1" applyFill="1" applyBorder="1" applyAlignment="1">
      <alignment vertical="center"/>
    </xf>
    <xf numFmtId="1" fontId="28" fillId="0" borderId="12" xfId="0" applyNumberFormat="1" applyFont="1" applyBorder="1"/>
    <xf numFmtId="0" fontId="28" fillId="0" borderId="12" xfId="0" applyFont="1" applyBorder="1"/>
    <xf numFmtId="0" fontId="0" fillId="0" borderId="12" xfId="0" applyFont="1" applyBorder="1"/>
    <xf numFmtId="1" fontId="24" fillId="10" borderId="5" xfId="0" applyNumberFormat="1" applyFont="1" applyFill="1" applyBorder="1" applyAlignment="1">
      <alignment horizontal="center" vertical="center"/>
    </xf>
    <xf numFmtId="1" fontId="33" fillId="0" borderId="5" xfId="0" applyNumberFormat="1" applyFont="1" applyBorder="1" applyAlignment="1">
      <alignment horizontal="center" vertical="center" wrapText="1"/>
    </xf>
    <xf numFmtId="1" fontId="28" fillId="9" borderId="5" xfId="0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/>
    </xf>
    <xf numFmtId="1" fontId="32" fillId="4" borderId="12" xfId="0" applyNumberFormat="1" applyFont="1" applyFill="1" applyBorder="1" applyAlignment="1">
      <alignment horizontal="center" vertical="center" textRotation="90"/>
    </xf>
    <xf numFmtId="49" fontId="2" fillId="4" borderId="12" xfId="0" applyNumberFormat="1" applyFont="1" applyFill="1" applyBorder="1" applyAlignment="1">
      <alignment vertical="center"/>
    </xf>
    <xf numFmtId="49" fontId="2" fillId="10" borderId="12" xfId="0" applyNumberFormat="1" applyFont="1" applyFill="1" applyBorder="1" applyAlignment="1">
      <alignment vertical="center"/>
    </xf>
    <xf numFmtId="1" fontId="52" fillId="0" borderId="12" xfId="0" applyNumberFormat="1" applyFont="1" applyBorder="1" applyAlignment="1">
      <alignment horizontal="center" vertical="center"/>
    </xf>
    <xf numFmtId="1" fontId="0" fillId="10" borderId="12" xfId="0" applyNumberFormat="1" applyFill="1" applyBorder="1" applyAlignment="1">
      <alignment vertical="center"/>
    </xf>
    <xf numFmtId="49" fontId="98" fillId="4" borderId="12" xfId="0" applyNumberFormat="1" applyFont="1" applyFill="1" applyBorder="1" applyAlignment="1">
      <alignment horizontal="center" vertical="center"/>
    </xf>
    <xf numFmtId="1" fontId="33" fillId="0" borderId="12" xfId="0" applyNumberFormat="1" applyFont="1" applyBorder="1" applyAlignment="1">
      <alignment horizontal="center" vertical="center" wrapText="1"/>
    </xf>
    <xf numFmtId="0" fontId="54" fillId="10" borderId="12" xfId="0" applyFont="1" applyFill="1" applyBorder="1" applyAlignment="1">
      <alignment vertical="top"/>
    </xf>
    <xf numFmtId="0" fontId="28" fillId="0" borderId="12" xfId="0" applyFont="1" applyBorder="1" applyAlignment="1">
      <alignment horizontal="center" vertical="center"/>
    </xf>
    <xf numFmtId="49" fontId="2" fillId="58" borderId="11" xfId="0" applyNumberFormat="1" applyFont="1" applyFill="1" applyBorder="1" applyAlignment="1">
      <alignment vertical="center"/>
    </xf>
    <xf numFmtId="49" fontId="138" fillId="10" borderId="5" xfId="0" applyNumberFormat="1" applyFont="1" applyFill="1" applyBorder="1" applyAlignment="1">
      <alignment horizontal="center" vertical="center"/>
    </xf>
    <xf numFmtId="0" fontId="0" fillId="0" borderId="8" xfId="0" applyBorder="1"/>
    <xf numFmtId="0" fontId="0" fillId="0" borderId="15" xfId="0" applyBorder="1"/>
    <xf numFmtId="0" fontId="28" fillId="10" borderId="5" xfId="0" applyFont="1" applyFill="1" applyBorder="1" applyAlignment="1">
      <alignment horizontal="center" vertical="center"/>
    </xf>
    <xf numFmtId="0" fontId="0" fillId="10" borderId="14" xfId="0" applyFill="1" applyBorder="1"/>
    <xf numFmtId="49" fontId="0" fillId="0" borderId="15" xfId="0" applyNumberFormat="1" applyFill="1" applyBorder="1"/>
    <xf numFmtId="49" fontId="0" fillId="0" borderId="14" xfId="0" applyNumberFormat="1" applyFill="1" applyBorder="1"/>
    <xf numFmtId="14" fontId="24" fillId="0" borderId="11" xfId="0" applyNumberFormat="1" applyFont="1" applyBorder="1" applyAlignment="1">
      <alignment horizontal="right" vertical="center"/>
    </xf>
    <xf numFmtId="0" fontId="28" fillId="10" borderId="5" xfId="0" applyFont="1" applyFill="1" applyBorder="1"/>
    <xf numFmtId="0" fontId="28" fillId="10" borderId="12" xfId="0" applyFont="1" applyFill="1" applyBorder="1"/>
    <xf numFmtId="0" fontId="28" fillId="10" borderId="12" xfId="0" applyFont="1" applyFill="1" applyBorder="1" applyAlignment="1">
      <alignment horizontal="center" vertical="center"/>
    </xf>
    <xf numFmtId="0" fontId="75" fillId="10" borderId="5" xfId="59160" applyFont="1" applyFill="1" applyBorder="1"/>
    <xf numFmtId="0" fontId="32" fillId="0" borderId="12" xfId="0" applyFont="1" applyBorder="1"/>
    <xf numFmtId="49" fontId="139" fillId="4" borderId="12" xfId="0" applyNumberFormat="1" applyFont="1" applyFill="1" applyBorder="1" applyAlignment="1">
      <alignment vertical="center"/>
    </xf>
    <xf numFmtId="49" fontId="139" fillId="10" borderId="12" xfId="0" applyNumberFormat="1" applyFont="1" applyFill="1" applyBorder="1" applyAlignment="1">
      <alignment vertical="center"/>
    </xf>
    <xf numFmtId="1" fontId="26" fillId="0" borderId="12" xfId="0" applyNumberFormat="1" applyFont="1" applyBorder="1" applyAlignment="1">
      <alignment horizontal="center" vertical="center"/>
    </xf>
    <xf numFmtId="1" fontId="32" fillId="0" borderId="12" xfId="0" applyNumberFormat="1" applyFont="1" applyBorder="1"/>
    <xf numFmtId="1" fontId="32" fillId="10" borderId="12" xfId="0" applyNumberFormat="1" applyFont="1" applyFill="1" applyBorder="1" applyAlignment="1">
      <alignment vertical="center"/>
    </xf>
    <xf numFmtId="1" fontId="26" fillId="10" borderId="12" xfId="0" applyNumberFormat="1" applyFont="1" applyFill="1" applyBorder="1" applyAlignment="1">
      <alignment horizontal="center" vertical="center"/>
    </xf>
    <xf numFmtId="49" fontId="139" fillId="4" borderId="12" xfId="0" applyNumberFormat="1" applyFont="1" applyFill="1" applyBorder="1" applyAlignment="1">
      <alignment horizontal="center" vertical="center"/>
    </xf>
    <xf numFmtId="1" fontId="26" fillId="0" borderId="12" xfId="0" applyNumberFormat="1" applyFont="1" applyBorder="1" applyAlignment="1">
      <alignment horizontal="center" vertical="center" wrapText="1"/>
    </xf>
    <xf numFmtId="0" fontId="26" fillId="10" borderId="12" xfId="0" applyFont="1" applyFill="1" applyBorder="1" applyAlignment="1">
      <alignment vertical="top"/>
    </xf>
    <xf numFmtId="1" fontId="26" fillId="0" borderId="12" xfId="0" applyNumberFormat="1" applyFont="1" applyBorder="1"/>
    <xf numFmtId="0" fontId="26" fillId="0" borderId="12" xfId="0" applyFont="1" applyBorder="1" applyAlignment="1">
      <alignment horizontal="center" vertical="center"/>
    </xf>
    <xf numFmtId="0" fontId="26" fillId="10" borderId="12" xfId="0" applyFont="1" applyFill="1" applyBorder="1" applyAlignment="1">
      <alignment horizontal="center" vertical="center"/>
    </xf>
    <xf numFmtId="0" fontId="26" fillId="10" borderId="5" xfId="0" applyFont="1" applyFill="1" applyBorder="1" applyAlignment="1">
      <alignment horizontal="center" vertical="center"/>
    </xf>
    <xf numFmtId="0" fontId="26" fillId="0" borderId="12" xfId="0" applyFont="1" applyBorder="1"/>
    <xf numFmtId="0" fontId="32" fillId="0" borderId="12" xfId="0" applyFont="1" applyBorder="1" applyAlignment="1">
      <alignment horizontal="center"/>
    </xf>
    <xf numFmtId="1" fontId="136" fillId="10" borderId="12" xfId="0" applyNumberFormat="1" applyFont="1" applyFill="1" applyBorder="1" applyAlignment="1">
      <alignment vertical="center" textRotation="90"/>
    </xf>
    <xf numFmtId="1" fontId="136" fillId="10" borderId="5" xfId="0" applyNumberFormat="1" applyFont="1" applyFill="1" applyBorder="1" applyAlignment="1">
      <alignment vertical="center" textRotation="90"/>
    </xf>
    <xf numFmtId="1" fontId="136" fillId="10" borderId="5" xfId="0" applyNumberFormat="1" applyFont="1" applyFill="1" applyBorder="1" applyAlignment="1">
      <alignment vertical="center"/>
    </xf>
    <xf numFmtId="1" fontId="1" fillId="0" borderId="5" xfId="0" applyNumberFormat="1" applyFont="1" applyBorder="1" applyAlignment="1">
      <alignment horizontal="center" vertical="center"/>
    </xf>
    <xf numFmtId="1" fontId="1" fillId="0" borderId="11" xfId="0" applyNumberFormat="1" applyFont="1" applyBorder="1" applyAlignment="1">
      <alignment horizontal="center" vertical="center"/>
    </xf>
    <xf numFmtId="1" fontId="1" fillId="0" borderId="5" xfId="0" applyNumberFormat="1" applyFont="1" applyBorder="1" applyAlignment="1">
      <alignment horizontal="center" vertical="center" textRotation="90"/>
    </xf>
    <xf numFmtId="1" fontId="1" fillId="0" borderId="12" xfId="0" applyNumberFormat="1" applyFont="1" applyBorder="1" applyAlignment="1">
      <alignment horizontal="center" vertical="center"/>
    </xf>
    <xf numFmtId="1" fontId="32" fillId="0" borderId="5" xfId="0" applyNumberFormat="1" applyFont="1" applyBorder="1" applyAlignment="1">
      <alignment horizontal="center" vertical="center" textRotation="90"/>
    </xf>
    <xf numFmtId="1" fontId="32" fillId="0" borderId="11" xfId="0" applyNumberFormat="1" applyFont="1" applyBorder="1" applyAlignment="1">
      <alignment horizontal="center" vertical="center" textRotation="90"/>
    </xf>
    <xf numFmtId="1" fontId="137" fillId="10" borderId="5" xfId="0" applyNumberFormat="1" applyFont="1" applyFill="1" applyBorder="1" applyAlignment="1">
      <alignment horizontal="center" vertical="center" textRotation="90"/>
    </xf>
    <xf numFmtId="1" fontId="32" fillId="0" borderId="12" xfId="0" applyNumberFormat="1" applyFont="1" applyBorder="1" applyAlignment="1">
      <alignment horizontal="center" vertical="center" textRotation="90"/>
    </xf>
    <xf numFmtId="1" fontId="32" fillId="10" borderId="5" xfId="0" applyNumberFormat="1" applyFont="1" applyFill="1" applyBorder="1" applyAlignment="1">
      <alignment horizontal="center" vertical="center" textRotation="90" wrapText="1"/>
    </xf>
    <xf numFmtId="1" fontId="32" fillId="9" borderId="5" xfId="0" applyNumberFormat="1" applyFont="1" applyFill="1" applyBorder="1" applyAlignment="1">
      <alignment horizontal="center" vertical="center" textRotation="90"/>
    </xf>
    <xf numFmtId="1" fontId="32" fillId="0" borderId="11" xfId="0" applyNumberFormat="1" applyFont="1" applyBorder="1" applyAlignment="1">
      <alignment horizontal="center" vertical="center" textRotation="90" wrapText="1"/>
    </xf>
    <xf numFmtId="1" fontId="32" fillId="0" borderId="13" xfId="0" applyNumberFormat="1" applyFont="1" applyBorder="1" applyAlignment="1">
      <alignment horizontal="center" vertical="center" textRotation="90" wrapText="1"/>
    </xf>
    <xf numFmtId="1" fontId="32" fillId="0" borderId="12" xfId="0" applyNumberFormat="1" applyFont="1" applyBorder="1" applyAlignment="1">
      <alignment horizontal="center" vertical="center" textRotation="90" wrapText="1"/>
    </xf>
    <xf numFmtId="1" fontId="32" fillId="9" borderId="13" xfId="0" applyNumberFormat="1" applyFont="1" applyFill="1" applyBorder="1" applyAlignment="1">
      <alignment horizontal="center" vertical="center" textRotation="90"/>
    </xf>
    <xf numFmtId="1" fontId="32" fillId="9" borderId="0" xfId="0" applyNumberFormat="1" applyFont="1" applyFill="1" applyBorder="1" applyAlignment="1">
      <alignment horizontal="center" vertical="center" textRotation="90"/>
    </xf>
    <xf numFmtId="1" fontId="32" fillId="0" borderId="12" xfId="0" applyNumberFormat="1" applyFont="1" applyFill="1" applyBorder="1" applyAlignment="1">
      <alignment horizontal="center" vertical="center" textRotation="90" wrapText="1"/>
    </xf>
    <xf numFmtId="1" fontId="32" fillId="0" borderId="11" xfId="0" applyNumberFormat="1" applyFont="1" applyFill="1" applyBorder="1" applyAlignment="1">
      <alignment horizontal="center" vertical="center" textRotation="90" wrapText="1"/>
    </xf>
    <xf numFmtId="1" fontId="32" fillId="0" borderId="5" xfId="0" applyNumberFormat="1" applyFont="1" applyFill="1" applyBorder="1" applyAlignment="1">
      <alignment horizontal="center" vertical="center" textRotation="90"/>
    </xf>
    <xf numFmtId="1" fontId="137" fillId="10" borderId="8" xfId="0" applyNumberFormat="1" applyFont="1" applyFill="1" applyBorder="1" applyAlignment="1">
      <alignment horizontal="center" vertical="center" textRotation="90"/>
    </xf>
    <xf numFmtId="1" fontId="140" fillId="10" borderId="5" xfId="59160" applyNumberFormat="1" applyFont="1" applyFill="1" applyBorder="1" applyAlignment="1">
      <alignment horizontal="center" vertical="center" textRotation="90"/>
    </xf>
    <xf numFmtId="14" fontId="34" fillId="0" borderId="5" xfId="0" applyNumberFormat="1" applyFont="1" applyBorder="1" applyAlignment="1">
      <alignment horizontal="center"/>
    </xf>
    <xf numFmtId="14" fontId="34" fillId="10" borderId="5" xfId="0" applyNumberFormat="1" applyFont="1" applyFill="1" applyBorder="1" applyAlignment="1">
      <alignment horizontal="center"/>
    </xf>
    <xf numFmtId="0" fontId="34" fillId="0" borderId="5" xfId="0" applyFont="1" applyBorder="1" applyAlignment="1">
      <alignment horizontal="center" vertical="center"/>
    </xf>
    <xf numFmtId="0" fontId="34" fillId="0" borderId="5" xfId="0" applyFont="1" applyBorder="1" applyAlignment="1">
      <alignment horizontal="center"/>
    </xf>
    <xf numFmtId="49" fontId="141" fillId="10" borderId="5" xfId="0" applyNumberFormat="1" applyFont="1" applyFill="1" applyBorder="1" applyAlignment="1">
      <alignment horizontal="center" vertical="center"/>
    </xf>
    <xf numFmtId="49" fontId="142" fillId="4" borderId="11" xfId="0" applyNumberFormat="1" applyFont="1" applyFill="1" applyBorder="1" applyAlignment="1">
      <alignment vertical="center"/>
    </xf>
    <xf numFmtId="49" fontId="142" fillId="58" borderId="11" xfId="0" applyNumberFormat="1" applyFont="1" applyFill="1" applyBorder="1" applyAlignment="1">
      <alignment vertical="center"/>
    </xf>
    <xf numFmtId="1" fontId="141" fillId="10" borderId="5" xfId="0" applyNumberFormat="1" applyFont="1" applyFill="1" applyBorder="1" applyAlignment="1">
      <alignment horizontal="center" vertical="center"/>
    </xf>
    <xf numFmtId="49" fontId="142" fillId="4" borderId="11" xfId="0" applyNumberFormat="1" applyFont="1" applyFill="1" applyBorder="1" applyAlignment="1">
      <alignment horizontal="center" vertical="center"/>
    </xf>
    <xf numFmtId="49" fontId="142" fillId="58" borderId="7" xfId="0" applyNumberFormat="1" applyFont="1" applyFill="1" applyBorder="1" applyAlignment="1">
      <alignment vertical="center"/>
    </xf>
    <xf numFmtId="1" fontId="34" fillId="58" borderId="11" xfId="0" applyNumberFormat="1" applyFont="1" applyFill="1" applyBorder="1" applyAlignment="1"/>
    <xf numFmtId="49" fontId="141" fillId="10" borderId="14" xfId="0" applyNumberFormat="1" applyFont="1" applyFill="1" applyBorder="1" applyAlignment="1">
      <alignment horizontal="center" vertical="center"/>
    </xf>
    <xf numFmtId="49" fontId="141" fillId="10" borderId="15" xfId="0" applyNumberFormat="1" applyFont="1" applyFill="1" applyBorder="1" applyAlignment="1">
      <alignment horizontal="center" vertical="center"/>
    </xf>
    <xf numFmtId="1" fontId="34" fillId="58" borderId="12" xfId="0" applyNumberFormat="1" applyFont="1" applyFill="1" applyBorder="1" applyAlignment="1"/>
    <xf numFmtId="1" fontId="32" fillId="0" borderId="13" xfId="0" applyNumberFormat="1" applyFont="1" applyFill="1" applyBorder="1" applyAlignment="1">
      <alignment horizontal="center" vertical="center" textRotation="90" wrapText="1"/>
    </xf>
    <xf numFmtId="0" fontId="1" fillId="0" borderId="11" xfId="0" applyFont="1" applyBorder="1"/>
    <xf numFmtId="0" fontId="1" fillId="0" borderId="13" xfId="0" applyFont="1" applyBorder="1"/>
    <xf numFmtId="0" fontId="1" fillId="0" borderId="12" xfId="0" applyFont="1" applyBorder="1"/>
    <xf numFmtId="1" fontId="32" fillId="0" borderId="0" xfId="0" applyNumberFormat="1" applyFont="1" applyBorder="1" applyAlignment="1">
      <alignment horizontal="center" vertical="center" textRotation="90" wrapText="1"/>
    </xf>
    <xf numFmtId="1" fontId="1" fillId="0" borderId="0" xfId="0" applyNumberFormat="1" applyFont="1" applyBorder="1" applyAlignment="1">
      <alignment textRotation="90"/>
    </xf>
    <xf numFmtId="1" fontId="52" fillId="0" borderId="5" xfId="0" applyNumberFormat="1" applyFont="1" applyBorder="1" applyAlignment="1">
      <alignment horizontal="center" vertical="center"/>
    </xf>
    <xf numFmtId="1" fontId="33" fillId="0" borderId="13" xfId="0" applyNumberFormat="1" applyFont="1" applyBorder="1" applyAlignment="1">
      <alignment horizontal="center" vertical="center"/>
    </xf>
    <xf numFmtId="1" fontId="0" fillId="0" borderId="12" xfId="0" applyNumberFormat="1" applyBorder="1" applyAlignment="1">
      <alignment horizontal="center"/>
    </xf>
    <xf numFmtId="1" fontId="132" fillId="44" borderId="10" xfId="0" applyNumberFormat="1" applyFont="1" applyFill="1" applyBorder="1" applyAlignment="1">
      <alignment vertical="center"/>
    </xf>
    <xf numFmtId="1" fontId="32" fillId="10" borderId="11" xfId="0" applyNumberFormat="1" applyFont="1" applyFill="1" applyBorder="1" applyAlignment="1">
      <alignment horizontal="center" vertical="center" textRotation="90"/>
    </xf>
    <xf numFmtId="0" fontId="28" fillId="0" borderId="11" xfId="0" applyFont="1" applyBorder="1" applyAlignment="1">
      <alignment horizontal="center"/>
    </xf>
    <xf numFmtId="49" fontId="74" fillId="10" borderId="11" xfId="0" applyNumberFormat="1" applyFont="1" applyFill="1" applyBorder="1" applyAlignment="1">
      <alignment horizontal="center" vertical="center"/>
    </xf>
    <xf numFmtId="49" fontId="74" fillId="10" borderId="12" xfId="0" applyNumberFormat="1" applyFont="1" applyFill="1" applyBorder="1" applyAlignment="1">
      <alignment horizontal="center" vertical="center"/>
    </xf>
    <xf numFmtId="1" fontId="32" fillId="9" borderId="11" xfId="59160" applyNumberFormat="1" applyFont="1" applyFill="1" applyBorder="1" applyAlignment="1">
      <alignment horizontal="center" vertical="center" textRotation="90"/>
    </xf>
    <xf numFmtId="1" fontId="32" fillId="9" borderId="12" xfId="59160" applyNumberFormat="1" applyFont="1" applyFill="1" applyBorder="1" applyAlignment="1">
      <alignment horizontal="center" vertical="center" textRotation="90"/>
    </xf>
    <xf numFmtId="1" fontId="141" fillId="9" borderId="5" xfId="0" applyNumberFormat="1" applyFont="1" applyFill="1" applyBorder="1" applyAlignment="1">
      <alignment horizontal="center" vertical="center"/>
    </xf>
    <xf numFmtId="1" fontId="32" fillId="9" borderId="12" xfId="0" applyNumberFormat="1" applyFont="1" applyFill="1" applyBorder="1" applyAlignment="1">
      <alignment horizontal="center" vertical="center" textRotation="90"/>
    </xf>
    <xf numFmtId="1" fontId="32" fillId="9" borderId="11" xfId="0" applyNumberFormat="1" applyFont="1" applyFill="1" applyBorder="1" applyAlignment="1">
      <alignment horizontal="center" vertical="center" textRotation="90" wrapText="1"/>
    </xf>
    <xf numFmtId="1" fontId="32" fillId="9" borderId="13" xfId="0" applyNumberFormat="1" applyFont="1" applyFill="1" applyBorder="1" applyAlignment="1">
      <alignment horizontal="center" vertical="center" textRotation="90" wrapText="1"/>
    </xf>
    <xf numFmtId="1" fontId="140" fillId="9" borderId="5" xfId="59160" applyNumberFormat="1" applyFont="1" applyFill="1" applyBorder="1" applyAlignment="1">
      <alignment horizontal="center" vertical="center" textRotation="90"/>
    </xf>
    <xf numFmtId="1" fontId="32" fillId="9" borderId="11" xfId="0" applyNumberFormat="1" applyFont="1" applyFill="1" applyBorder="1" applyAlignment="1">
      <alignment horizontal="center" vertical="center" textRotation="90"/>
    </xf>
    <xf numFmtId="1" fontId="28" fillId="9" borderId="5" xfId="0" applyNumberFormat="1" applyFont="1" applyFill="1" applyBorder="1"/>
    <xf numFmtId="0" fontId="101" fillId="0" borderId="12" xfId="0" applyFont="1" applyBorder="1" applyAlignment="1"/>
    <xf numFmtId="0" fontId="101" fillId="0" borderId="13" xfId="0" applyFont="1" applyBorder="1" applyAlignment="1"/>
    <xf numFmtId="1" fontId="2" fillId="10" borderId="5" xfId="0" applyNumberFormat="1" applyFont="1" applyFill="1" applyBorder="1" applyAlignment="1">
      <alignment vertical="center"/>
    </xf>
    <xf numFmtId="1" fontId="139" fillId="10" borderId="12" xfId="0" applyNumberFormat="1" applyFont="1" applyFill="1" applyBorder="1" applyAlignment="1">
      <alignment vertical="center"/>
    </xf>
    <xf numFmtId="1" fontId="2" fillId="10" borderId="12" xfId="0" applyNumberFormat="1" applyFont="1" applyFill="1" applyBorder="1" applyAlignment="1">
      <alignment vertical="center"/>
    </xf>
    <xf numFmtId="1" fontId="28" fillId="9" borderId="5" xfId="0" applyNumberFormat="1" applyFont="1" applyFill="1" applyBorder="1" applyAlignment="1">
      <alignment horizontal="center" vertical="center"/>
    </xf>
    <xf numFmtId="1" fontId="52" fillId="0" borderId="5" xfId="0" applyNumberFormat="1" applyFont="1" applyBorder="1" applyAlignment="1">
      <alignment horizontal="center" vertical="center"/>
    </xf>
    <xf numFmtId="1" fontId="32" fillId="10" borderId="11" xfId="0" applyNumberFormat="1" applyFont="1" applyFill="1" applyBorder="1" applyAlignment="1">
      <alignment horizontal="center" vertical="center" textRotation="90"/>
    </xf>
    <xf numFmtId="1" fontId="32" fillId="10" borderId="12" xfId="0" applyNumberFormat="1" applyFont="1" applyFill="1" applyBorder="1" applyAlignment="1">
      <alignment horizontal="center" vertical="center" textRotation="90"/>
    </xf>
    <xf numFmtId="1" fontId="32" fillId="10" borderId="5" xfId="0" applyNumberFormat="1" applyFont="1" applyFill="1" applyBorder="1" applyAlignment="1">
      <alignment horizontal="center" vertical="center" textRotation="90"/>
    </xf>
    <xf numFmtId="1" fontId="0" fillId="0" borderId="5" xfId="0" applyNumberFormat="1" applyBorder="1" applyAlignment="1">
      <alignment textRotation="90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0" fontId="89" fillId="10" borderId="15" xfId="0" applyFont="1" applyFill="1" applyBorder="1" applyAlignment="1">
      <alignment horizontal="center" vertical="center" wrapText="1"/>
    </xf>
    <xf numFmtId="1" fontId="90" fillId="10" borderId="15" xfId="0" applyNumberFormat="1" applyFont="1" applyFill="1" applyBorder="1" applyAlignment="1">
      <alignment horizontal="center" vertical="center"/>
    </xf>
    <xf numFmtId="0" fontId="24" fillId="10" borderId="28" xfId="0" applyFont="1" applyFill="1" applyBorder="1" applyAlignment="1">
      <alignment horizontal="center" vertical="center" wrapText="1"/>
    </xf>
    <xf numFmtId="0" fontId="89" fillId="10" borderId="14" xfId="0" applyFont="1" applyFill="1" applyBorder="1" applyAlignment="1">
      <alignment horizontal="center" vertical="center" wrapText="1"/>
    </xf>
    <xf numFmtId="0" fontId="34" fillId="10" borderId="26" xfId="0" applyFont="1" applyFill="1" applyBorder="1" applyAlignment="1">
      <alignment horizontal="center" vertical="center" wrapText="1"/>
    </xf>
    <xf numFmtId="4" fontId="102" fillId="61" borderId="332" xfId="0" applyNumberFormat="1" applyFont="1" applyFill="1" applyBorder="1" applyAlignment="1" applyProtection="1">
      <alignment horizontal="center" vertical="center" wrapText="1"/>
    </xf>
    <xf numFmtId="4" fontId="25" fillId="61" borderId="332" xfId="0" applyNumberFormat="1" applyFont="1" applyFill="1" applyBorder="1" applyAlignment="1" applyProtection="1">
      <alignment horizontal="center" vertical="center" wrapText="1"/>
    </xf>
    <xf numFmtId="4" fontId="102" fillId="76" borderId="93" xfId="0" applyNumberFormat="1" applyFont="1" applyFill="1" applyBorder="1" applyAlignment="1" applyProtection="1">
      <alignment horizontal="center" vertical="center" wrapText="1"/>
    </xf>
    <xf numFmtId="1" fontId="32" fillId="11" borderId="5" xfId="0" applyNumberFormat="1" applyFont="1" applyFill="1" applyBorder="1" applyAlignment="1">
      <alignment horizontal="center" vertical="center" textRotation="90"/>
    </xf>
    <xf numFmtId="1" fontId="0" fillId="11" borderId="5" xfId="0" applyNumberFormat="1" applyFill="1" applyBorder="1"/>
    <xf numFmtId="1" fontId="34" fillId="0" borderId="11" xfId="0" applyNumberFormat="1" applyFont="1" applyBorder="1" applyAlignment="1">
      <alignment horizontal="center" vertical="center"/>
    </xf>
    <xf numFmtId="0" fontId="1" fillId="0" borderId="12" xfId="0" applyFont="1" applyBorder="1" applyAlignment="1">
      <alignment horizontal="center"/>
    </xf>
    <xf numFmtId="4" fontId="45" fillId="19" borderId="5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" borderId="11" xfId="0" applyNumberFormat="1" applyFont="1" applyFill="1" applyBorder="1" applyAlignment="1">
      <alignment horizontal="center" vertical="center" wrapText="1"/>
    </xf>
    <xf numFmtId="4" fontId="102" fillId="77" borderId="333" xfId="0" applyNumberFormat="1" applyFont="1" applyFill="1" applyBorder="1" applyAlignment="1" applyProtection="1">
      <alignment horizontal="center" vertical="center" wrapText="1"/>
    </xf>
    <xf numFmtId="4" fontId="102" fillId="77" borderId="334" xfId="0" applyNumberFormat="1" applyFont="1" applyFill="1" applyBorder="1" applyAlignment="1" applyProtection="1">
      <alignment horizontal="center" vertical="center" wrapText="1"/>
    </xf>
    <xf numFmtId="4" fontId="102" fillId="81" borderId="93" xfId="0" applyNumberFormat="1" applyFont="1" applyFill="1" applyBorder="1" applyAlignment="1" applyProtection="1">
      <alignment horizontal="center" vertical="center" wrapText="1"/>
    </xf>
    <xf numFmtId="4" fontId="145" fillId="82" borderId="93" xfId="0" applyNumberFormat="1" applyFont="1" applyFill="1" applyBorder="1" applyAlignment="1">
      <alignment horizontal="center" vertical="center" wrapText="1"/>
    </xf>
    <xf numFmtId="0" fontId="77" fillId="0" borderId="26" xfId="0" applyFont="1" applyBorder="1" applyAlignment="1">
      <alignment horizontal="center" vertical="center" wrapText="1"/>
    </xf>
    <xf numFmtId="4" fontId="102" fillId="83" borderId="93" xfId="0" applyNumberFormat="1" applyFont="1" applyFill="1" applyBorder="1" applyAlignment="1" applyProtection="1">
      <alignment horizontal="center" vertical="center" wrapText="1"/>
    </xf>
    <xf numFmtId="4" fontId="102" fillId="83" borderId="99" xfId="0" applyNumberFormat="1" applyFont="1" applyFill="1" applyBorder="1" applyAlignment="1" applyProtection="1">
      <alignment horizontal="center" vertical="center" wrapText="1"/>
    </xf>
    <xf numFmtId="1" fontId="0" fillId="11" borderId="14" xfId="0" applyNumberFormat="1" applyFill="1" applyBorder="1" applyAlignment="1"/>
    <xf numFmtId="1" fontId="0" fillId="11" borderId="32" xfId="0" applyNumberFormat="1" applyFill="1" applyBorder="1" applyAlignment="1"/>
    <xf numFmtId="1" fontId="0" fillId="11" borderId="15" xfId="0" applyNumberFormat="1" applyFill="1" applyBorder="1" applyAlignment="1"/>
    <xf numFmtId="1" fontId="29" fillId="0" borderId="5" xfId="0" applyNumberFormat="1" applyFont="1" applyBorder="1" applyAlignment="1">
      <alignment horizontal="center" vertical="center"/>
    </xf>
    <xf numFmtId="1" fontId="1" fillId="10" borderId="5" xfId="0" applyNumberFormat="1" applyFont="1" applyFill="1" applyBorder="1" applyAlignment="1">
      <alignment vertical="center"/>
    </xf>
    <xf numFmtId="1" fontId="29" fillId="0" borderId="12" xfId="0" applyNumberFormat="1" applyFont="1" applyBorder="1" applyAlignment="1">
      <alignment horizontal="center" vertical="center"/>
    </xf>
    <xf numFmtId="1" fontId="33" fillId="0" borderId="10" xfId="0" applyNumberFormat="1" applyFont="1" applyBorder="1" applyAlignment="1">
      <alignment horizontal="center" vertical="center"/>
    </xf>
    <xf numFmtId="1" fontId="52" fillId="0" borderId="5" xfId="0" applyNumberFormat="1" applyFont="1" applyBorder="1" applyAlignment="1">
      <alignment horizontal="center" vertical="center"/>
    </xf>
    <xf numFmtId="1" fontId="28" fillId="0" borderId="12" xfId="0" applyNumberFormat="1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4" fontId="102" fillId="81" borderId="335" xfId="0" applyNumberFormat="1" applyFont="1" applyFill="1" applyBorder="1" applyAlignment="1" applyProtection="1">
      <alignment horizontal="center" vertical="center" wrapText="1"/>
    </xf>
    <xf numFmtId="1" fontId="1" fillId="0" borderId="12" xfId="0" applyNumberFormat="1" applyFont="1" applyBorder="1"/>
    <xf numFmtId="49" fontId="0" fillId="18" borderId="3" xfId="0" applyNumberFormat="1" applyFill="1" applyBorder="1" applyAlignment="1">
      <alignment horizontal="center" vertical="center"/>
    </xf>
    <xf numFmtId="49" fontId="0" fillId="18" borderId="94" xfId="0" applyNumberFormat="1" applyFill="1" applyBorder="1" applyAlignment="1">
      <alignment horizontal="center" vertical="center"/>
    </xf>
    <xf numFmtId="1" fontId="0" fillId="0" borderId="12" xfId="0" applyNumberFormat="1" applyFill="1" applyBorder="1" applyAlignment="1"/>
    <xf numFmtId="0" fontId="32" fillId="0" borderId="5" xfId="0" applyFont="1" applyBorder="1"/>
    <xf numFmtId="0" fontId="100" fillId="0" borderId="5" xfId="0" applyFont="1" applyBorder="1"/>
    <xf numFmtId="1" fontId="32" fillId="0" borderId="5" xfId="0" applyNumberFormat="1" applyFont="1" applyBorder="1"/>
    <xf numFmtId="1" fontId="32" fillId="0" borderId="12" xfId="0" applyNumberFormat="1" applyFont="1" applyBorder="1" applyAlignment="1">
      <alignment horizontal="center"/>
    </xf>
    <xf numFmtId="0" fontId="100" fillId="0" borderId="12" xfId="0" applyFont="1" applyBorder="1" applyAlignment="1">
      <alignment horizontal="center"/>
    </xf>
    <xf numFmtId="1" fontId="100" fillId="0" borderId="5" xfId="0" applyNumberFormat="1" applyFont="1" applyBorder="1"/>
    <xf numFmtId="1" fontId="100" fillId="0" borderId="12" xfId="0" applyNumberFormat="1" applyFont="1" applyBorder="1" applyAlignment="1">
      <alignment horizontal="center"/>
    </xf>
    <xf numFmtId="0" fontId="0" fillId="0" borderId="12" xfId="0" applyFont="1" applyBorder="1" applyAlignment="1">
      <alignment horizontal="center"/>
    </xf>
    <xf numFmtId="1" fontId="0" fillId="0" borderId="5" xfId="0" applyNumberFormat="1" applyFont="1" applyBorder="1"/>
    <xf numFmtId="1" fontId="0" fillId="0" borderId="12" xfId="0" applyNumberFormat="1" applyFont="1" applyBorder="1" applyAlignment="1">
      <alignment horizontal="center"/>
    </xf>
    <xf numFmtId="0" fontId="100" fillId="0" borderId="12" xfId="0" applyFont="1" applyBorder="1"/>
    <xf numFmtId="175" fontId="42" fillId="48" borderId="225" xfId="0" applyNumberFormat="1" applyFont="1" applyFill="1" applyBorder="1" applyAlignment="1">
      <alignment horizontal="center" vertical="center" wrapText="1"/>
    </xf>
    <xf numFmtId="175" fontId="121" fillId="0" borderId="232" xfId="0" applyNumberFormat="1" applyFont="1" applyBorder="1" applyAlignment="1">
      <alignment horizontal="center" vertical="center" wrapText="1"/>
    </xf>
    <xf numFmtId="4" fontId="42" fillId="48" borderId="225" xfId="0" applyNumberFormat="1" applyFont="1" applyFill="1" applyBorder="1" applyAlignment="1">
      <alignment horizontal="center" vertical="center" wrapText="1"/>
    </xf>
    <xf numFmtId="0" fontId="121" fillId="0" borderId="223" xfId="0" applyFont="1" applyBorder="1" applyAlignment="1">
      <alignment horizontal="center" vertical="center" wrapText="1"/>
    </xf>
    <xf numFmtId="3" fontId="46" fillId="0" borderId="109" xfId="0" applyNumberFormat="1" applyFont="1" applyFill="1" applyBorder="1" applyAlignment="1">
      <alignment horizontal="center" vertical="center"/>
    </xf>
    <xf numFmtId="3" fontId="46" fillId="0" borderId="110" xfId="0" applyNumberFormat="1" applyFont="1" applyFill="1" applyBorder="1" applyAlignment="1">
      <alignment horizontal="center" vertical="center"/>
    </xf>
    <xf numFmtId="3" fontId="46" fillId="0" borderId="111" xfId="0" applyNumberFormat="1" applyFont="1" applyFill="1" applyBorder="1" applyAlignment="1">
      <alignment horizontal="center" vertical="center"/>
    </xf>
    <xf numFmtId="3" fontId="96" fillId="0" borderId="109" xfId="0" applyNumberFormat="1" applyFont="1" applyFill="1" applyBorder="1" applyAlignment="1">
      <alignment horizontal="center" vertical="center"/>
    </xf>
    <xf numFmtId="3" fontId="96" fillId="0" borderId="110" xfId="0" applyNumberFormat="1" applyFont="1" applyFill="1" applyBorder="1" applyAlignment="1">
      <alignment horizontal="center" vertical="center"/>
    </xf>
    <xf numFmtId="4" fontId="45" fillId="0" borderId="65" xfId="0" applyNumberFormat="1" applyFont="1" applyFill="1" applyBorder="1" applyAlignment="1">
      <alignment horizontal="center" vertical="center" wrapText="1"/>
    </xf>
    <xf numFmtId="4" fontId="45" fillId="0" borderId="7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9" borderId="81" xfId="0" applyNumberFormat="1" applyFont="1" applyFill="1" applyBorder="1" applyAlignment="1">
      <alignment horizontal="center" vertical="center" wrapText="1"/>
    </xf>
    <xf numFmtId="4" fontId="45" fillId="66" borderId="108" xfId="0" applyNumberFormat="1" applyFont="1" applyFill="1" applyBorder="1" applyAlignment="1">
      <alignment horizontal="center" vertical="center" wrapText="1"/>
    </xf>
    <xf numFmtId="0" fontId="0" fillId="0" borderId="71" xfId="0" applyFont="1" applyBorder="1" applyAlignment="1">
      <alignment horizontal="center" vertical="center" wrapText="1"/>
    </xf>
    <xf numFmtId="4" fontId="45" fillId="0" borderId="59" xfId="0" applyNumberFormat="1" applyFont="1" applyFill="1" applyBorder="1" applyAlignment="1">
      <alignment horizontal="center" vertical="center" wrapText="1"/>
    </xf>
    <xf numFmtId="4" fontId="45" fillId="0" borderId="65" xfId="0" applyNumberFormat="1" applyFont="1" applyFill="1" applyBorder="1" applyAlignment="1">
      <alignment horizontal="center" vertical="center" wrapText="1"/>
    </xf>
    <xf numFmtId="4" fontId="45" fillId="0" borderId="71" xfId="0" applyNumberFormat="1" applyFont="1" applyFill="1" applyBorder="1" applyAlignment="1">
      <alignment horizontal="center" vertical="center" wrapText="1"/>
    </xf>
    <xf numFmtId="4" fontId="45" fillId="0" borderId="64" xfId="0" applyNumberFormat="1" applyFont="1" applyFill="1" applyBorder="1" applyAlignment="1">
      <alignment horizontal="center" vertical="center" wrapText="1"/>
    </xf>
    <xf numFmtId="3" fontId="65" fillId="0" borderId="59" xfId="0" applyNumberFormat="1" applyFont="1" applyFill="1" applyBorder="1" applyAlignment="1">
      <alignment horizontal="center" vertical="top"/>
    </xf>
    <xf numFmtId="3" fontId="65" fillId="0" borderId="64" xfId="0" applyNumberFormat="1" applyFont="1" applyFill="1" applyBorder="1" applyAlignment="1">
      <alignment horizontal="center" vertical="top"/>
    </xf>
    <xf numFmtId="3" fontId="65" fillId="0" borderId="65" xfId="0" applyNumberFormat="1" applyFont="1" applyFill="1" applyBorder="1" applyAlignment="1">
      <alignment horizontal="center" vertical="top"/>
    </xf>
    <xf numFmtId="3" fontId="65" fillId="0" borderId="71" xfId="0" applyNumberFormat="1" applyFont="1" applyFill="1" applyBorder="1" applyAlignment="1">
      <alignment horizontal="center" vertical="top"/>
    </xf>
    <xf numFmtId="4" fontId="96" fillId="19" borderId="106" xfId="0" applyNumberFormat="1" applyFont="1" applyFill="1" applyBorder="1" applyAlignment="1">
      <alignment horizontal="center" vertical="center" wrapText="1"/>
    </xf>
    <xf numFmtId="4" fontId="96" fillId="19" borderId="107" xfId="0" applyNumberFormat="1" applyFont="1" applyFill="1" applyBorder="1" applyAlignment="1">
      <alignment horizontal="center" vertical="center" wrapText="1"/>
    </xf>
    <xf numFmtId="4" fontId="96" fillId="19" borderId="108" xfId="0" applyNumberFormat="1" applyFont="1" applyFill="1" applyBorder="1" applyAlignment="1">
      <alignment horizontal="center" vertical="center" wrapText="1"/>
    </xf>
    <xf numFmtId="4" fontId="96" fillId="3" borderId="106" xfId="0" applyNumberFormat="1" applyFont="1" applyFill="1" applyBorder="1" applyAlignment="1">
      <alignment horizontal="center" vertical="center" wrapText="1"/>
    </xf>
    <xf numFmtId="4" fontId="96" fillId="3" borderId="107" xfId="0" applyNumberFormat="1" applyFont="1" applyFill="1" applyBorder="1" applyAlignment="1">
      <alignment horizontal="center" vertical="center" wrapText="1"/>
    </xf>
    <xf numFmtId="4" fontId="46" fillId="0" borderId="106" xfId="0" applyNumberFormat="1" applyFont="1" applyFill="1" applyBorder="1" applyAlignment="1">
      <alignment horizontal="center" vertical="center" wrapText="1"/>
    </xf>
    <xf numFmtId="4" fontId="46" fillId="0" borderId="107" xfId="0" applyNumberFormat="1" applyFont="1" applyFill="1" applyBorder="1" applyAlignment="1">
      <alignment horizontal="center" vertical="center" wrapText="1"/>
    </xf>
    <xf numFmtId="4" fontId="46" fillId="0" borderId="108" xfId="0" applyNumberFormat="1" applyFont="1" applyFill="1" applyBorder="1" applyAlignment="1">
      <alignment horizontal="center" vertical="center" wrapText="1"/>
    </xf>
    <xf numFmtId="0" fontId="40" fillId="19" borderId="102" xfId="0" applyFont="1" applyFill="1" applyBorder="1" applyAlignment="1">
      <alignment horizontal="center" vertical="center" wrapText="1"/>
    </xf>
    <xf numFmtId="0" fontId="40" fillId="19" borderId="103" xfId="0" applyFont="1" applyFill="1" applyBorder="1" applyAlignment="1">
      <alignment horizontal="center" vertical="center" wrapText="1"/>
    </xf>
    <xf numFmtId="0" fontId="40" fillId="19" borderId="104" xfId="0" applyFont="1" applyFill="1" applyBorder="1" applyAlignment="1">
      <alignment horizontal="center" vertical="center" wrapText="1"/>
    </xf>
    <xf numFmtId="0" fontId="40" fillId="39" borderId="102" xfId="0" applyFont="1" applyFill="1" applyBorder="1" applyAlignment="1">
      <alignment horizontal="center" vertical="center" wrapText="1"/>
    </xf>
    <xf numFmtId="0" fontId="40" fillId="39" borderId="103" xfId="0" applyFont="1" applyFill="1" applyBorder="1" applyAlignment="1">
      <alignment horizontal="center" vertical="center" wrapText="1"/>
    </xf>
    <xf numFmtId="0" fontId="40" fillId="39" borderId="104" xfId="0" applyFont="1" applyFill="1" applyBorder="1" applyAlignment="1">
      <alignment horizontal="center" vertical="center" wrapText="1"/>
    </xf>
    <xf numFmtId="4" fontId="96" fillId="40" borderId="101" xfId="0" applyNumberFormat="1" applyFont="1" applyFill="1" applyBorder="1" applyAlignment="1">
      <alignment horizontal="center" vertical="center" wrapText="1"/>
    </xf>
    <xf numFmtId="4" fontId="96" fillId="40" borderId="79" xfId="0" applyNumberFormat="1" applyFont="1" applyFill="1" applyBorder="1" applyAlignment="1">
      <alignment horizontal="center" vertical="center" wrapText="1"/>
    </xf>
    <xf numFmtId="4" fontId="96" fillId="8" borderId="65" xfId="0" applyNumberFormat="1" applyFont="1" applyFill="1" applyBorder="1" applyAlignment="1">
      <alignment horizontal="center" vertical="center" wrapText="1"/>
    </xf>
    <xf numFmtId="4" fontId="96" fillId="39" borderId="106" xfId="0" applyNumberFormat="1" applyFont="1" applyFill="1" applyBorder="1" applyAlignment="1">
      <alignment horizontal="center" vertical="center" wrapText="1"/>
    </xf>
    <xf numFmtId="4" fontId="96" fillId="39" borderId="107" xfId="0" applyNumberFormat="1" applyFont="1" applyFill="1" applyBorder="1" applyAlignment="1">
      <alignment horizontal="center" vertical="center" wrapText="1"/>
    </xf>
    <xf numFmtId="4" fontId="96" fillId="39" borderId="108" xfId="0" applyNumberFormat="1" applyFont="1" applyFill="1" applyBorder="1" applyAlignment="1">
      <alignment horizontal="center" vertical="center" wrapText="1"/>
    </xf>
    <xf numFmtId="4" fontId="96" fillId="38" borderId="109" xfId="0" applyNumberFormat="1" applyFont="1" applyFill="1" applyBorder="1" applyAlignment="1">
      <alignment horizontal="center" vertical="center" wrapText="1"/>
    </xf>
    <xf numFmtId="4" fontId="96" fillId="38" borderId="110" xfId="0" applyNumberFormat="1" applyFont="1" applyFill="1" applyBorder="1" applyAlignment="1">
      <alignment horizontal="center" vertical="center" wrapText="1"/>
    </xf>
    <xf numFmtId="4" fontId="96" fillId="38" borderId="111" xfId="0" applyNumberFormat="1" applyFont="1" applyFill="1" applyBorder="1" applyAlignment="1">
      <alignment horizontal="center" vertical="center" wrapText="1"/>
    </xf>
    <xf numFmtId="4" fontId="96" fillId="2" borderId="107" xfId="0" applyNumberFormat="1" applyFont="1" applyFill="1" applyBorder="1" applyAlignment="1">
      <alignment horizontal="center" vertical="center" wrapText="1"/>
    </xf>
    <xf numFmtId="4" fontId="96" fillId="2" borderId="113" xfId="0" applyNumberFormat="1" applyFont="1" applyFill="1" applyBorder="1" applyAlignment="1">
      <alignment horizontal="center" vertical="center" wrapText="1"/>
    </xf>
    <xf numFmtId="4" fontId="96" fillId="14" borderId="107" xfId="0" applyNumberFormat="1" applyFont="1" applyFill="1" applyBorder="1" applyAlignment="1">
      <alignment horizontal="center" vertical="center" wrapText="1"/>
    </xf>
    <xf numFmtId="4" fontId="96" fillId="19" borderId="114" xfId="0" applyNumberFormat="1" applyFont="1" applyFill="1" applyBorder="1" applyAlignment="1">
      <alignment horizontal="center" vertical="center" wrapText="1"/>
    </xf>
    <xf numFmtId="4" fontId="96" fillId="19" borderId="115" xfId="0" applyNumberFormat="1" applyFont="1" applyFill="1" applyBorder="1" applyAlignment="1">
      <alignment horizontal="center" vertical="center" wrapText="1"/>
    </xf>
    <xf numFmtId="4" fontId="96" fillId="19" borderId="116" xfId="0" applyNumberFormat="1" applyFont="1" applyFill="1" applyBorder="1" applyAlignment="1">
      <alignment horizontal="center" vertical="center" wrapText="1"/>
    </xf>
    <xf numFmtId="3" fontId="96" fillId="0" borderId="109" xfId="0" applyNumberFormat="1" applyFont="1" applyFill="1" applyBorder="1" applyAlignment="1">
      <alignment horizontal="center" vertical="center"/>
    </xf>
    <xf numFmtId="3" fontId="96" fillId="0" borderId="110" xfId="0" applyNumberFormat="1" applyFont="1" applyFill="1" applyBorder="1" applyAlignment="1">
      <alignment horizontal="center" vertical="center"/>
    </xf>
    <xf numFmtId="3" fontId="96" fillId="0" borderId="111" xfId="0" applyNumberFormat="1" applyFont="1" applyFill="1" applyBorder="1" applyAlignment="1">
      <alignment horizontal="center" vertical="center"/>
    </xf>
    <xf numFmtId="3" fontId="46" fillId="0" borderId="109" xfId="0" applyNumberFormat="1" applyFont="1" applyFill="1" applyBorder="1" applyAlignment="1">
      <alignment horizontal="center" vertical="center"/>
    </xf>
    <xf numFmtId="3" fontId="46" fillId="0" borderId="110" xfId="0" applyNumberFormat="1" applyFont="1" applyFill="1" applyBorder="1" applyAlignment="1">
      <alignment horizontal="center" vertical="center"/>
    </xf>
    <xf numFmtId="3" fontId="46" fillId="0" borderId="111" xfId="0" applyNumberFormat="1" applyFont="1" applyFill="1" applyBorder="1" applyAlignment="1">
      <alignment horizontal="center" vertical="center"/>
    </xf>
    <xf numFmtId="3" fontId="13" fillId="0" borderId="110" xfId="0" applyNumberFormat="1" applyFont="1" applyBorder="1" applyAlignment="1">
      <alignment horizontal="center" vertical="center"/>
    </xf>
    <xf numFmtId="3" fontId="13" fillId="0" borderId="111" xfId="0" applyNumberFormat="1" applyFont="1" applyBorder="1" applyAlignment="1">
      <alignment horizontal="center" vertical="center"/>
    </xf>
    <xf numFmtId="3" fontId="46" fillId="0" borderId="183" xfId="0" applyNumberFormat="1" applyFont="1" applyFill="1" applyBorder="1" applyAlignment="1">
      <alignment horizontal="center" vertical="center"/>
    </xf>
    <xf numFmtId="0" fontId="100" fillId="0" borderId="183" xfId="0" applyFont="1" applyBorder="1" applyAlignment="1">
      <alignment horizontal="center" vertical="center"/>
    </xf>
    <xf numFmtId="0" fontId="100" fillId="0" borderId="220" xfId="0" applyFont="1" applyBorder="1" applyAlignment="1">
      <alignment horizontal="center" vertical="center"/>
    </xf>
    <xf numFmtId="3" fontId="46" fillId="0" borderId="221" xfId="0" applyNumberFormat="1" applyFont="1" applyFill="1" applyBorder="1" applyAlignment="1">
      <alignment horizontal="center" vertical="center"/>
    </xf>
    <xf numFmtId="0" fontId="7" fillId="0" borderId="110" xfId="0" applyFont="1" applyBorder="1" applyAlignment="1">
      <alignment horizontal="center" vertical="center"/>
    </xf>
    <xf numFmtId="0" fontId="7" fillId="0" borderId="111" xfId="0" applyFont="1" applyBorder="1" applyAlignment="1">
      <alignment horizontal="center" vertical="center"/>
    </xf>
    <xf numFmtId="0" fontId="17" fillId="0" borderId="110" xfId="0" applyFont="1" applyBorder="1" applyAlignment="1">
      <alignment horizontal="center" vertical="center"/>
    </xf>
    <xf numFmtId="0" fontId="17" fillId="0" borderId="217" xfId="0" applyFont="1" applyBorder="1" applyAlignment="1">
      <alignment horizontal="center" vertical="center"/>
    </xf>
    <xf numFmtId="3" fontId="96" fillId="0" borderId="219" xfId="0" applyNumberFormat="1" applyFont="1" applyFill="1" applyBorder="1" applyAlignment="1">
      <alignment horizontal="center" vertical="center"/>
    </xf>
    <xf numFmtId="4" fontId="122" fillId="8" borderId="227" xfId="0" applyNumberFormat="1" applyFont="1" applyFill="1" applyBorder="1" applyAlignment="1">
      <alignment horizontal="center" vertical="center" wrapText="1"/>
    </xf>
    <xf numFmtId="4" fontId="122" fillId="8" borderId="228" xfId="0" applyNumberFormat="1" applyFont="1" applyFill="1" applyBorder="1" applyAlignment="1">
      <alignment horizontal="center" vertical="center" wrapText="1"/>
    </xf>
    <xf numFmtId="0" fontId="122" fillId="8" borderId="223" xfId="0" applyFont="1" applyFill="1" applyBorder="1" applyAlignment="1">
      <alignment horizontal="center" vertical="center" wrapText="1"/>
    </xf>
    <xf numFmtId="4" fontId="42" fillId="48" borderId="225" xfId="0" applyNumberFormat="1" applyFont="1" applyFill="1" applyBorder="1" applyAlignment="1">
      <alignment horizontal="center" vertical="center" wrapText="1"/>
    </xf>
    <xf numFmtId="4" fontId="42" fillId="38" borderId="227" xfId="0" applyNumberFormat="1" applyFont="1" applyFill="1" applyBorder="1" applyAlignment="1">
      <alignment horizontal="center" vertical="center" wrapText="1"/>
    </xf>
    <xf numFmtId="4" fontId="121" fillId="38" borderId="228" xfId="0" applyNumberFormat="1" applyFont="1" applyFill="1" applyBorder="1" applyAlignment="1">
      <alignment horizontal="center" vertical="center" wrapText="1"/>
    </xf>
    <xf numFmtId="4" fontId="121" fillId="38" borderId="223" xfId="0" applyNumberFormat="1" applyFont="1" applyFill="1" applyBorder="1" applyAlignment="1">
      <alignment horizontal="center" vertical="center" wrapText="1"/>
    </xf>
    <xf numFmtId="4" fontId="42" fillId="14" borderId="227" xfId="0" applyNumberFormat="1" applyFont="1" applyFill="1" applyBorder="1" applyAlignment="1">
      <alignment horizontal="center" vertical="center" wrapText="1"/>
    </xf>
    <xf numFmtId="4" fontId="121" fillId="14" borderId="228" xfId="0" applyNumberFormat="1" applyFont="1" applyFill="1" applyBorder="1" applyAlignment="1">
      <alignment horizontal="center" vertical="center" wrapText="1"/>
    </xf>
    <xf numFmtId="0" fontId="121" fillId="14" borderId="228" xfId="0" applyFont="1" applyFill="1" applyBorder="1" applyAlignment="1">
      <alignment horizontal="center" vertical="center" wrapText="1"/>
    </xf>
    <xf numFmtId="4" fontId="42" fillId="3" borderId="226" xfId="0" applyNumberFormat="1" applyFont="1" applyFill="1" applyBorder="1" applyAlignment="1">
      <alignment horizontal="center" vertical="center" wrapText="1"/>
    </xf>
    <xf numFmtId="4" fontId="42" fillId="3" borderId="227" xfId="0" applyNumberFormat="1" applyFont="1" applyFill="1" applyBorder="1" applyAlignment="1">
      <alignment horizontal="center" vertical="center" wrapText="1"/>
    </xf>
    <xf numFmtId="0" fontId="121" fillId="0" borderId="228" xfId="0" applyFont="1" applyBorder="1" applyAlignment="1">
      <alignment horizontal="center" vertical="center" wrapText="1"/>
    </xf>
    <xf numFmtId="0" fontId="121" fillId="0" borderId="223" xfId="0" applyFont="1" applyBorder="1" applyAlignment="1">
      <alignment horizontal="center" vertical="center" wrapText="1"/>
    </xf>
    <xf numFmtId="4" fontId="42" fillId="13" borderId="227" xfId="0" applyNumberFormat="1" applyFont="1" applyFill="1" applyBorder="1" applyAlignment="1">
      <alignment horizontal="center" vertical="center" wrapText="1"/>
    </xf>
    <xf numFmtId="4" fontId="42" fillId="13" borderId="228" xfId="0" applyNumberFormat="1" applyFont="1" applyFill="1" applyBorder="1" applyAlignment="1">
      <alignment horizontal="center" vertical="center" wrapText="1"/>
    </xf>
    <xf numFmtId="175" fontId="122" fillId="8" borderId="235" xfId="0" applyNumberFormat="1" applyFont="1" applyFill="1" applyBorder="1" applyAlignment="1">
      <alignment horizontal="center" vertical="center" wrapText="1"/>
    </xf>
    <xf numFmtId="175" fontId="122" fillId="8" borderId="236" xfId="0" applyNumberFormat="1" applyFont="1" applyFill="1" applyBorder="1" applyAlignment="1">
      <alignment horizontal="center" vertical="center" wrapText="1"/>
    </xf>
    <xf numFmtId="175" fontId="122" fillId="8" borderId="232" xfId="0" applyNumberFormat="1" applyFont="1" applyFill="1" applyBorder="1" applyAlignment="1">
      <alignment horizontal="center" vertical="center" wrapText="1"/>
    </xf>
    <xf numFmtId="175" fontId="42" fillId="48" borderId="225" xfId="0" applyNumberFormat="1" applyFont="1" applyFill="1" applyBorder="1" applyAlignment="1">
      <alignment horizontal="center" vertical="center" wrapText="1"/>
    </xf>
    <xf numFmtId="175" fontId="42" fillId="38" borderId="235" xfId="0" applyNumberFormat="1" applyFont="1" applyFill="1" applyBorder="1" applyAlignment="1">
      <alignment horizontal="center" vertical="center" wrapText="1"/>
    </xf>
    <xf numFmtId="175" fontId="121" fillId="38" borderId="236" xfId="0" applyNumberFormat="1" applyFont="1" applyFill="1" applyBorder="1" applyAlignment="1">
      <alignment horizontal="center" vertical="center" wrapText="1"/>
    </xf>
    <xf numFmtId="175" fontId="121" fillId="38" borderId="232" xfId="0" applyNumberFormat="1" applyFont="1" applyFill="1" applyBorder="1" applyAlignment="1">
      <alignment horizontal="center" vertical="center" wrapText="1"/>
    </xf>
    <xf numFmtId="175" fontId="42" fillId="14" borderId="235" xfId="0" applyNumberFormat="1" applyFont="1" applyFill="1" applyBorder="1" applyAlignment="1">
      <alignment horizontal="center" vertical="center" wrapText="1"/>
    </xf>
    <xf numFmtId="175" fontId="121" fillId="14" borderId="236" xfId="0" applyNumberFormat="1" applyFont="1" applyFill="1" applyBorder="1" applyAlignment="1">
      <alignment horizontal="center" vertical="center" wrapText="1"/>
    </xf>
    <xf numFmtId="175" fontId="42" fillId="3" borderId="234" xfId="0" applyNumberFormat="1" applyFont="1" applyFill="1" applyBorder="1" applyAlignment="1">
      <alignment horizontal="center" vertical="center" wrapText="1"/>
    </xf>
    <xf numFmtId="175" fontId="42" fillId="3" borderId="235" xfId="0" applyNumberFormat="1" applyFont="1" applyFill="1" applyBorder="1" applyAlignment="1">
      <alignment horizontal="center" vertical="center" wrapText="1"/>
    </xf>
    <xf numFmtId="175" fontId="121" fillId="0" borderId="236" xfId="0" applyNumberFormat="1" applyFont="1" applyBorder="1" applyAlignment="1">
      <alignment horizontal="center" vertical="center" wrapText="1"/>
    </xf>
    <xf numFmtId="175" fontId="121" fillId="0" borderId="232" xfId="0" applyNumberFormat="1" applyFont="1" applyBorder="1" applyAlignment="1">
      <alignment horizontal="center" vertical="center" wrapText="1"/>
    </xf>
    <xf numFmtId="175" fontId="42" fillId="13" borderId="235" xfId="0" applyNumberFormat="1" applyFont="1" applyFill="1" applyBorder="1" applyAlignment="1">
      <alignment horizontal="center" vertical="center" wrapText="1"/>
    </xf>
    <xf numFmtId="175" fontId="42" fillId="13" borderId="236" xfId="0" applyNumberFormat="1" applyFont="1" applyFill="1" applyBorder="1" applyAlignment="1">
      <alignment horizontal="center" vertical="center" wrapText="1"/>
    </xf>
    <xf numFmtId="4" fontId="45" fillId="39" borderId="60" xfId="0" applyNumberFormat="1" applyFont="1" applyFill="1" applyBorder="1" applyAlignment="1">
      <alignment horizontal="center" vertical="center" wrapText="1"/>
    </xf>
    <xf numFmtId="4" fontId="45" fillId="39" borderId="6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3" borderId="12" xfId="0" applyNumberFormat="1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12" xfId="0" applyNumberFormat="1" applyFont="1" applyFill="1" applyBorder="1" applyAlignment="1">
      <alignment horizontal="center" vertical="center" wrapText="1"/>
    </xf>
    <xf numFmtId="4" fontId="45" fillId="8" borderId="14" xfId="0" applyNumberFormat="1" applyFont="1" applyFill="1" applyBorder="1" applyAlignment="1">
      <alignment horizontal="center" vertical="center" wrapText="1"/>
    </xf>
    <xf numFmtId="4" fontId="45" fillId="8" borderId="32" xfId="0" applyNumberFormat="1" applyFont="1" applyFill="1" applyBorder="1" applyAlignment="1">
      <alignment horizontal="center" vertical="center" wrapText="1"/>
    </xf>
    <xf numFmtId="4" fontId="45" fillId="8" borderId="15" xfId="0" applyNumberFormat="1" applyFont="1" applyFill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4" fontId="45" fillId="19" borderId="5" xfId="0" applyNumberFormat="1" applyFont="1" applyFill="1" applyBorder="1" applyAlignment="1">
      <alignment horizontal="center" vertical="center" wrapText="1"/>
    </xf>
    <xf numFmtId="9" fontId="66" fillId="19" borderId="5" xfId="0" applyNumberFormat="1" applyFont="1" applyFill="1" applyBorder="1" applyAlignment="1">
      <alignment horizontal="center" vertical="center" wrapText="1"/>
    </xf>
    <xf numFmtId="4" fontId="45" fillId="39" borderId="80" xfId="0" applyNumberFormat="1" applyFont="1" applyFill="1" applyBorder="1" applyAlignment="1">
      <alignment horizontal="center" vertical="center" wrapText="1"/>
    </xf>
    <xf numFmtId="4" fontId="45" fillId="39" borderId="82" xfId="0" applyNumberFormat="1" applyFont="1" applyFill="1" applyBorder="1" applyAlignment="1">
      <alignment horizontal="center" vertical="center" wrapText="1"/>
    </xf>
    <xf numFmtId="4" fontId="45" fillId="39" borderId="81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8" borderId="12" xfId="0" applyNumberFormat="1" applyFont="1" applyFill="1" applyBorder="1" applyAlignment="1">
      <alignment horizontal="center" vertical="center" wrapText="1"/>
    </xf>
    <xf numFmtId="4" fontId="45" fillId="38" borderId="8" xfId="0" applyNumberFormat="1" applyFont="1" applyFill="1" applyBorder="1" applyAlignment="1">
      <alignment horizontal="center" vertical="center" wrapText="1"/>
    </xf>
    <xf numFmtId="4" fontId="45" fillId="38" borderId="41" xfId="0" applyNumberFormat="1" applyFont="1" applyFill="1" applyBorder="1" applyAlignment="1">
      <alignment horizontal="center" vertical="center" wrapText="1"/>
    </xf>
    <xf numFmtId="4" fontId="45" fillId="19" borderId="14" xfId="0" applyNumberFormat="1" applyFont="1" applyFill="1" applyBorder="1" applyAlignment="1">
      <alignment horizontal="center" vertical="center" wrapText="1"/>
    </xf>
    <xf numFmtId="4" fontId="45" fillId="19" borderId="32" xfId="0" applyNumberFormat="1" applyFont="1" applyFill="1" applyBorder="1" applyAlignment="1">
      <alignment horizontal="center" vertical="center" wrapText="1"/>
    </xf>
    <xf numFmtId="4" fontId="45" fillId="19" borderId="15" xfId="0" applyNumberFormat="1" applyFont="1" applyFill="1" applyBorder="1" applyAlignment="1">
      <alignment horizontal="center" vertical="center" wrapText="1"/>
    </xf>
    <xf numFmtId="4" fontId="45" fillId="2" borderId="8" xfId="0" applyNumberFormat="1" applyFont="1" applyFill="1" applyBorder="1" applyAlignment="1">
      <alignment horizontal="center" vertical="center" wrapText="1"/>
    </xf>
    <xf numFmtId="4" fontId="45" fillId="2" borderId="41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9" borderId="12" xfId="0" applyNumberFormat="1" applyFont="1" applyFill="1" applyBorder="1" applyAlignment="1" applyProtection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4" fontId="45" fillId="38" borderId="11" xfId="0" applyNumberFormat="1" applyFont="1" applyFill="1" applyBorder="1" applyAlignment="1">
      <alignment horizontal="center" vertical="center" wrapText="1"/>
    </xf>
    <xf numFmtId="4" fontId="45" fillId="38" borderId="12" xfId="0" applyNumberFormat="1" applyFont="1" applyFill="1" applyBorder="1" applyAlignment="1">
      <alignment horizontal="center" vertical="center" wrapText="1"/>
    </xf>
    <xf numFmtId="4" fontId="45" fillId="39" borderId="8" xfId="0" applyNumberFormat="1" applyFont="1" applyFill="1" applyBorder="1" applyAlignment="1" applyProtection="1">
      <alignment horizontal="center" vertical="center" wrapText="1"/>
    </xf>
    <xf numFmtId="4" fontId="45" fillId="39" borderId="41" xfId="0" applyNumberFormat="1" applyFont="1" applyFill="1" applyBorder="1" applyAlignment="1" applyProtection="1">
      <alignment horizontal="center" vertical="center" wrapText="1"/>
    </xf>
    <xf numFmtId="4" fontId="45" fillId="2" borderId="11" xfId="0" applyNumberFormat="1" applyFont="1" applyFill="1" applyBorder="1" applyAlignment="1">
      <alignment horizontal="center" vertical="center" wrapText="1"/>
    </xf>
    <xf numFmtId="4" fontId="45" fillId="2" borderId="12" xfId="0" applyNumberFormat="1" applyFont="1" applyFill="1" applyBorder="1" applyAlignment="1">
      <alignment horizontal="center" vertical="center" wrapText="1"/>
    </xf>
    <xf numFmtId="4" fontId="45" fillId="13" borderId="8" xfId="0" applyNumberFormat="1" applyFont="1" applyFill="1" applyBorder="1" applyAlignment="1">
      <alignment horizontal="center" vertical="center" wrapText="1"/>
    </xf>
    <xf numFmtId="4" fontId="45" fillId="13" borderId="41" xfId="0" applyNumberFormat="1" applyFont="1" applyFill="1" applyBorder="1" applyAlignment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40" borderId="12" xfId="0" applyNumberFormat="1" applyFont="1" applyFill="1" applyBorder="1" applyAlignment="1">
      <alignment horizontal="center" vertical="center" wrapText="1"/>
    </xf>
    <xf numFmtId="4" fontId="45" fillId="3" borderId="14" xfId="0" applyNumberFormat="1" applyFont="1" applyFill="1" applyBorder="1" applyAlignment="1">
      <alignment horizontal="center" vertical="center" wrapText="1"/>
    </xf>
    <xf numFmtId="4" fontId="45" fillId="3" borderId="15" xfId="0" applyNumberFormat="1" applyFont="1" applyFill="1" applyBorder="1" applyAlignment="1">
      <alignment horizontal="center" vertical="center" wrapText="1"/>
    </xf>
    <xf numFmtId="4" fontId="45" fillId="3" borderId="32" xfId="0" applyNumberFormat="1" applyFont="1" applyFill="1" applyBorder="1" applyAlignment="1">
      <alignment horizontal="center" vertical="center" wrapText="1"/>
    </xf>
    <xf numFmtId="4" fontId="25" fillId="14" borderId="14" xfId="0" applyNumberFormat="1" applyFont="1" applyFill="1" applyBorder="1" applyAlignment="1">
      <alignment horizontal="center" vertical="center" wrapText="1"/>
    </xf>
    <xf numFmtId="4" fontId="25" fillId="14" borderId="32" xfId="0" applyNumberFormat="1" applyFont="1" applyFill="1" applyBorder="1" applyAlignment="1">
      <alignment horizontal="center" vertical="center" wrapText="1"/>
    </xf>
    <xf numFmtId="4" fontId="25" fillId="14" borderId="15" xfId="0" applyNumberFormat="1" applyFont="1" applyFill="1" applyBorder="1" applyAlignment="1">
      <alignment horizontal="center" vertical="center" wrapText="1"/>
    </xf>
    <xf numFmtId="4" fontId="45" fillId="14" borderId="14" xfId="0" applyNumberFormat="1" applyFont="1" applyFill="1" applyBorder="1" applyAlignment="1">
      <alignment horizontal="center" vertical="center" wrapText="1"/>
    </xf>
    <xf numFmtId="4" fontId="45" fillId="14" borderId="32" xfId="0" applyNumberFormat="1" applyFont="1" applyFill="1" applyBorder="1" applyAlignment="1">
      <alignment horizontal="center" vertical="center" wrapText="1"/>
    </xf>
    <xf numFmtId="4" fontId="45" fillId="14" borderId="15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4" fontId="25" fillId="14" borderId="12" xfId="0" applyNumberFormat="1" applyFont="1" applyFill="1" applyBorder="1" applyAlignment="1">
      <alignment horizontal="center" vertical="center" wrapText="1"/>
    </xf>
    <xf numFmtId="0" fontId="101" fillId="9" borderId="0" xfId="0" applyFont="1" applyFill="1" applyAlignment="1">
      <alignment horizontal="center" vertical="center"/>
    </xf>
    <xf numFmtId="0" fontId="84" fillId="10" borderId="2" xfId="0" applyFont="1" applyFill="1" applyBorder="1" applyAlignment="1">
      <alignment horizontal="left" vertical="center" wrapText="1"/>
    </xf>
    <xf numFmtId="0" fontId="84" fillId="10" borderId="3" xfId="0" applyFont="1" applyFill="1" applyBorder="1" applyAlignment="1">
      <alignment horizontal="left" vertical="center" wrapText="1"/>
    </xf>
    <xf numFmtId="0" fontId="84" fillId="10" borderId="4" xfId="0" applyFont="1" applyFill="1" applyBorder="1" applyAlignment="1">
      <alignment horizontal="left" vertical="center" wrapText="1"/>
    </xf>
    <xf numFmtId="0" fontId="21" fillId="0" borderId="2" xfId="0" applyFont="1" applyBorder="1" applyAlignment="1">
      <alignment horizontal="center" vertical="center"/>
    </xf>
    <xf numFmtId="0" fontId="21" fillId="0" borderId="3" xfId="0" applyFont="1" applyBorder="1" applyAlignment="1">
      <alignment horizontal="center" vertical="center"/>
    </xf>
    <xf numFmtId="0" fontId="21" fillId="0" borderId="4" xfId="0" applyFont="1" applyBorder="1" applyAlignment="1">
      <alignment horizontal="center" vertical="center"/>
    </xf>
    <xf numFmtId="14" fontId="15" fillId="0" borderId="2" xfId="0" applyNumberFormat="1" applyFont="1" applyBorder="1" applyAlignment="1">
      <alignment horizontal="center" vertical="center"/>
    </xf>
    <xf numFmtId="14" fontId="15" fillId="0" borderId="3" xfId="0" applyNumberFormat="1" applyFont="1" applyBorder="1" applyAlignment="1">
      <alignment horizontal="center" vertical="center"/>
    </xf>
    <xf numFmtId="14" fontId="15" fillId="0" borderId="4" xfId="0" applyNumberFormat="1" applyFont="1" applyBorder="1" applyAlignment="1">
      <alignment horizontal="center" vertical="center"/>
    </xf>
    <xf numFmtId="0" fontId="80" fillId="19" borderId="2" xfId="0" applyFont="1" applyFill="1" applyBorder="1" applyAlignment="1">
      <alignment horizontal="center" vertical="center"/>
    </xf>
    <xf numFmtId="0" fontId="80" fillId="19" borderId="3" xfId="0" applyFont="1" applyFill="1" applyBorder="1" applyAlignment="1">
      <alignment horizontal="center" vertical="center"/>
    </xf>
    <xf numFmtId="0" fontId="80" fillId="19" borderId="4" xfId="0" applyFont="1" applyFill="1" applyBorder="1" applyAlignment="1">
      <alignment horizontal="center" vertical="center"/>
    </xf>
    <xf numFmtId="0" fontId="8" fillId="10" borderId="2" xfId="0" applyFont="1" applyFill="1" applyBorder="1" applyAlignment="1">
      <alignment horizontal="left" vertical="center" wrapText="1"/>
    </xf>
    <xf numFmtId="0" fontId="8" fillId="10" borderId="3" xfId="0" applyFont="1" applyFill="1" applyBorder="1" applyAlignment="1">
      <alignment horizontal="left" vertical="center" wrapText="1"/>
    </xf>
    <xf numFmtId="0" fontId="8" fillId="10" borderId="4" xfId="0" applyFont="1" applyFill="1" applyBorder="1" applyAlignment="1">
      <alignment horizontal="left" vertical="center" wrapText="1"/>
    </xf>
    <xf numFmtId="0" fontId="84" fillId="10" borderId="25" xfId="0" applyFont="1" applyFill="1" applyBorder="1" applyAlignment="1">
      <alignment horizontal="left" vertical="center" wrapText="1"/>
    </xf>
    <xf numFmtId="0" fontId="84" fillId="10" borderId="13" xfId="0" applyFont="1" applyFill="1" applyBorder="1" applyAlignment="1">
      <alignment horizontal="left" vertical="center" wrapText="1"/>
    </xf>
    <xf numFmtId="0" fontId="84" fillId="10" borderId="12" xfId="0" applyFont="1" applyFill="1" applyBorder="1" applyAlignment="1">
      <alignment horizontal="left" vertical="center" wrapText="1"/>
    </xf>
    <xf numFmtId="0" fontId="60" fillId="10" borderId="25" xfId="0" applyFont="1" applyFill="1" applyBorder="1" applyAlignment="1">
      <alignment horizontal="left" vertical="center" wrapText="1"/>
    </xf>
    <xf numFmtId="0" fontId="60" fillId="10" borderId="13" xfId="0" applyFont="1" applyFill="1" applyBorder="1" applyAlignment="1">
      <alignment horizontal="left" vertical="center" wrapText="1"/>
    </xf>
    <xf numFmtId="0" fontId="60" fillId="10" borderId="12" xfId="0" applyFont="1" applyFill="1" applyBorder="1" applyAlignment="1">
      <alignment horizontal="left" vertical="center" wrapText="1"/>
    </xf>
    <xf numFmtId="0" fontId="84" fillId="10" borderId="2" xfId="0" applyFont="1" applyFill="1" applyBorder="1" applyAlignment="1">
      <alignment horizontal="center" vertical="center" wrapText="1"/>
    </xf>
    <xf numFmtId="0" fontId="84" fillId="10" borderId="3" xfId="0" applyFont="1" applyFill="1" applyBorder="1" applyAlignment="1">
      <alignment horizontal="center" vertical="center" wrapText="1"/>
    </xf>
    <xf numFmtId="0" fontId="84" fillId="10" borderId="4" xfId="0" applyFont="1" applyFill="1" applyBorder="1" applyAlignment="1">
      <alignment horizontal="center" vertical="center" wrapText="1"/>
    </xf>
    <xf numFmtId="0" fontId="84" fillId="57" borderId="2" xfId="0" applyFont="1" applyFill="1" applyBorder="1" applyAlignment="1">
      <alignment horizontal="left" vertical="center" wrapText="1"/>
    </xf>
    <xf numFmtId="0" fontId="84" fillId="57" borderId="3" xfId="0" applyFont="1" applyFill="1" applyBorder="1" applyAlignment="1">
      <alignment horizontal="left" vertical="center" wrapText="1"/>
    </xf>
    <xf numFmtId="0" fontId="11" fillId="0" borderId="33" xfId="0" applyFont="1" applyBorder="1" applyAlignment="1">
      <alignment horizontal="center" vertical="center" wrapText="1"/>
    </xf>
    <xf numFmtId="0" fontId="11" fillId="0" borderId="34" xfId="0" applyFont="1" applyBorder="1" applyAlignment="1">
      <alignment horizontal="center" vertical="center" wrapText="1"/>
    </xf>
    <xf numFmtId="0" fontId="6" fillId="0" borderId="54" xfId="0" applyFont="1" applyBorder="1" applyAlignment="1">
      <alignment horizontal="center" vertical="center" wrapText="1"/>
    </xf>
    <xf numFmtId="0" fontId="6" fillId="0" borderId="40" xfId="0" applyFont="1" applyBorder="1" applyAlignment="1">
      <alignment horizontal="center" vertical="center" wrapText="1"/>
    </xf>
    <xf numFmtId="0" fontId="84" fillId="10" borderId="5" xfId="0" applyFont="1" applyFill="1" applyBorder="1" applyAlignment="1">
      <alignment horizontal="left" vertical="center" wrapText="1"/>
    </xf>
    <xf numFmtId="0" fontId="84" fillId="10" borderId="11" xfId="0" applyFont="1" applyFill="1" applyBorder="1" applyAlignment="1">
      <alignment horizontal="left" vertical="center" wrapText="1"/>
    </xf>
    <xf numFmtId="0" fontId="84" fillId="10" borderId="27" xfId="0" applyFont="1" applyFill="1" applyBorder="1" applyAlignment="1">
      <alignment horizontal="left" vertical="center" wrapText="1"/>
    </xf>
    <xf numFmtId="165" fontId="6" fillId="0" borderId="40" xfId="0" applyNumberFormat="1" applyFont="1" applyBorder="1" applyAlignment="1">
      <alignment horizontal="center" vertical="center"/>
    </xf>
    <xf numFmtId="0" fontId="6" fillId="0" borderId="40" xfId="0" applyFont="1" applyBorder="1" applyAlignment="1">
      <alignment horizontal="center" vertical="center"/>
    </xf>
    <xf numFmtId="165" fontId="6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1" fillId="0" borderId="33" xfId="0" applyFont="1" applyBorder="1" applyAlignment="1">
      <alignment horizontal="center" vertical="center"/>
    </xf>
    <xf numFmtId="0" fontId="11" fillId="0" borderId="34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 wrapText="1"/>
    </xf>
    <xf numFmtId="165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 wrapText="1"/>
    </xf>
    <xf numFmtId="0" fontId="84" fillId="10" borderId="88" xfId="0" applyFont="1" applyFill="1" applyBorder="1" applyAlignment="1">
      <alignment horizontal="left" vertical="center" wrapText="1"/>
    </xf>
    <xf numFmtId="0" fontId="6" fillId="0" borderId="5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13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47" fillId="0" borderId="11" xfId="0" applyFont="1" applyBorder="1" applyAlignment="1">
      <alignment horizontal="center" vertical="center" wrapText="1"/>
    </xf>
    <xf numFmtId="0" fontId="47" fillId="0" borderId="13" xfId="0" applyFont="1" applyBorder="1" applyAlignment="1">
      <alignment horizontal="center" vertical="center" wrapText="1"/>
    </xf>
    <xf numFmtId="0" fontId="47" fillId="0" borderId="12" xfId="0" applyFont="1" applyBorder="1" applyAlignment="1">
      <alignment horizontal="center" vertical="center" wrapText="1"/>
    </xf>
    <xf numFmtId="14" fontId="48" fillId="0" borderId="52" xfId="0" applyNumberFormat="1" applyFont="1" applyBorder="1" applyAlignment="1">
      <alignment horizontal="center" vertical="center"/>
    </xf>
    <xf numFmtId="14" fontId="48" fillId="0" borderId="51" xfId="0" applyNumberFormat="1" applyFont="1" applyBorder="1" applyAlignment="1">
      <alignment horizontal="center" vertical="center"/>
    </xf>
    <xf numFmtId="14" fontId="48" fillId="0" borderId="53" xfId="0" applyNumberFormat="1" applyFont="1" applyBorder="1" applyAlignment="1">
      <alignment horizontal="center" vertical="center"/>
    </xf>
    <xf numFmtId="0" fontId="48" fillId="0" borderId="11" xfId="0" applyFont="1" applyBorder="1" applyAlignment="1">
      <alignment horizontal="center" vertical="center"/>
    </xf>
    <xf numFmtId="0" fontId="48" fillId="0" borderId="13" xfId="0" applyFont="1" applyBorder="1" applyAlignment="1">
      <alignment horizontal="center" vertical="center"/>
    </xf>
    <xf numFmtId="0" fontId="48" fillId="0" borderId="1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165" fontId="11" fillId="0" borderId="30" xfId="0" applyNumberFormat="1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43" fillId="19" borderId="21" xfId="0" applyFont="1" applyFill="1" applyBorder="1" applyAlignment="1">
      <alignment horizontal="center" vertical="center"/>
    </xf>
    <xf numFmtId="0" fontId="43" fillId="19" borderId="22" xfId="0" applyFont="1" applyFill="1" applyBorder="1" applyAlignment="1">
      <alignment horizontal="center" vertical="center"/>
    </xf>
    <xf numFmtId="0" fontId="43" fillId="19" borderId="29" xfId="0" applyFont="1" applyFill="1" applyBorder="1" applyAlignment="1">
      <alignment horizontal="center" vertical="center"/>
    </xf>
    <xf numFmtId="0" fontId="84" fillId="10" borderId="49" xfId="0" applyFont="1" applyFill="1" applyBorder="1" applyAlignment="1">
      <alignment horizontal="left" vertical="center" wrapText="1"/>
    </xf>
    <xf numFmtId="0" fontId="84" fillId="10" borderId="15" xfId="0" applyFont="1" applyFill="1" applyBorder="1" applyAlignment="1">
      <alignment horizontal="left" vertical="center" wrapText="1"/>
    </xf>
    <xf numFmtId="0" fontId="84" fillId="10" borderId="28" xfId="0" applyFont="1" applyFill="1" applyBorder="1" applyAlignment="1">
      <alignment horizontal="left" vertical="center" wrapText="1"/>
    </xf>
    <xf numFmtId="0" fontId="60" fillId="10" borderId="47" xfId="0" applyFont="1" applyFill="1" applyBorder="1" applyAlignment="1">
      <alignment horizontal="left" vertical="center" wrapText="1"/>
    </xf>
    <xf numFmtId="0" fontId="60" fillId="10" borderId="30" xfId="0" applyFont="1" applyFill="1" applyBorder="1" applyAlignment="1">
      <alignment horizontal="left" vertical="center" wrapText="1"/>
    </xf>
    <xf numFmtId="0" fontId="60" fillId="10" borderId="46" xfId="0" applyFont="1" applyFill="1" applyBorder="1" applyAlignment="1">
      <alignment horizontal="left" vertical="center" wrapText="1"/>
    </xf>
    <xf numFmtId="0" fontId="8" fillId="0" borderId="11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/>
    </xf>
    <xf numFmtId="0" fontId="84" fillId="10" borderId="54" xfId="0" applyFont="1" applyFill="1" applyBorder="1" applyAlignment="1">
      <alignment horizontal="left" vertical="center" wrapText="1"/>
    </xf>
    <xf numFmtId="0" fontId="84" fillId="10" borderId="40" xfId="0" applyFont="1" applyFill="1" applyBorder="1" applyAlignment="1">
      <alignment horizontal="left" vertical="center" wrapText="1"/>
    </xf>
    <xf numFmtId="0" fontId="84" fillId="10" borderId="55" xfId="0" applyFont="1" applyFill="1" applyBorder="1" applyAlignment="1">
      <alignment horizontal="left" vertical="center" wrapText="1"/>
    </xf>
    <xf numFmtId="0" fontId="84" fillId="10" borderId="50" xfId="0" applyFont="1" applyFill="1" applyBorder="1" applyAlignment="1">
      <alignment horizontal="left" vertical="center" wrapText="1"/>
    </xf>
    <xf numFmtId="0" fontId="84" fillId="10" borderId="51" xfId="0" applyFont="1" applyFill="1" applyBorder="1" applyAlignment="1">
      <alignment horizontal="left" vertical="center" wrapText="1"/>
    </xf>
    <xf numFmtId="0" fontId="84" fillId="10" borderId="100" xfId="0" applyFont="1" applyFill="1" applyBorder="1" applyAlignment="1">
      <alignment horizontal="left" vertical="center" wrapText="1"/>
    </xf>
    <xf numFmtId="0" fontId="84" fillId="10" borderId="23" xfId="0" applyFont="1" applyFill="1" applyBorder="1" applyAlignment="1">
      <alignment horizontal="left" vertical="center" wrapText="1"/>
    </xf>
    <xf numFmtId="0" fontId="84" fillId="10" borderId="24" xfId="0" applyFont="1" applyFill="1" applyBorder="1" applyAlignment="1">
      <alignment horizontal="left" vertical="center" wrapText="1"/>
    </xf>
    <xf numFmtId="0" fontId="20" fillId="0" borderId="0" xfId="0" applyFont="1" applyAlignment="1">
      <alignment horizontal="center"/>
    </xf>
    <xf numFmtId="0" fontId="11" fillId="0" borderId="17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165" fontId="11" fillId="0" borderId="36" xfId="0" applyNumberFormat="1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3" xfId="0" applyFont="1" applyBorder="1" applyAlignment="1">
      <alignment horizontal="center" vertical="center" textRotation="90" wrapText="1"/>
    </xf>
    <xf numFmtId="0" fontId="11" fillId="0" borderId="34" xfId="0" applyFont="1" applyBorder="1" applyAlignment="1">
      <alignment horizontal="center" vertical="center" textRotation="90" wrapText="1"/>
    </xf>
    <xf numFmtId="0" fontId="84" fillId="10" borderId="35" xfId="0" applyFont="1" applyFill="1" applyBorder="1" applyAlignment="1">
      <alignment horizontal="left" vertical="center" wrapText="1"/>
    </xf>
    <xf numFmtId="0" fontId="84" fillId="10" borderId="36" xfId="0" applyFont="1" applyFill="1" applyBorder="1" applyAlignment="1">
      <alignment horizontal="left" vertical="center" wrapText="1"/>
    </xf>
    <xf numFmtId="0" fontId="84" fillId="10" borderId="37" xfId="0" applyFont="1" applyFill="1" applyBorder="1" applyAlignment="1">
      <alignment horizontal="left" vertical="center" wrapText="1"/>
    </xf>
    <xf numFmtId="0" fontId="84" fillId="10" borderId="21" xfId="0" applyFont="1" applyFill="1" applyBorder="1" applyAlignment="1">
      <alignment horizontal="left" vertical="center" wrapText="1"/>
    </xf>
    <xf numFmtId="0" fontId="84" fillId="10" borderId="22" xfId="0" applyFont="1" applyFill="1" applyBorder="1" applyAlignment="1">
      <alignment horizontal="left" vertical="center" wrapText="1"/>
    </xf>
    <xf numFmtId="0" fontId="84" fillId="10" borderId="29" xfId="0" applyFont="1" applyFill="1" applyBorder="1" applyAlignment="1">
      <alignment horizontal="left" vertical="center" wrapText="1"/>
    </xf>
    <xf numFmtId="0" fontId="79" fillId="10" borderId="2" xfId="59161" applyFont="1" applyFill="1" applyBorder="1" applyAlignment="1">
      <alignment horizontal="center"/>
    </xf>
    <xf numFmtId="0" fontId="79" fillId="10" borderId="3" xfId="59161" applyFont="1" applyFill="1" applyBorder="1" applyAlignment="1">
      <alignment horizontal="center"/>
    </xf>
    <xf numFmtId="0" fontId="79" fillId="10" borderId="4" xfId="59161" applyFont="1" applyFill="1" applyBorder="1" applyAlignment="1">
      <alignment horizontal="center"/>
    </xf>
    <xf numFmtId="0" fontId="84" fillId="10" borderId="25" xfId="0" applyFont="1" applyFill="1" applyBorder="1" applyAlignment="1">
      <alignment horizontal="left" vertical="center"/>
    </xf>
    <xf numFmtId="0" fontId="84" fillId="10" borderId="13" xfId="0" applyFont="1" applyFill="1" applyBorder="1" applyAlignment="1">
      <alignment horizontal="left" vertical="center"/>
    </xf>
    <xf numFmtId="0" fontId="84" fillId="10" borderId="27" xfId="0" applyFont="1" applyFill="1" applyBorder="1" applyAlignment="1">
      <alignment horizontal="left" vertical="center"/>
    </xf>
    <xf numFmtId="0" fontId="84" fillId="10" borderId="23" xfId="0" applyFont="1" applyFill="1" applyBorder="1" applyAlignment="1">
      <alignment horizontal="left" vertical="center"/>
    </xf>
    <xf numFmtId="0" fontId="84" fillId="10" borderId="5" xfId="0" applyFont="1" applyFill="1" applyBorder="1" applyAlignment="1">
      <alignment horizontal="left" vertical="center"/>
    </xf>
    <xf numFmtId="0" fontId="84" fillId="10" borderId="24" xfId="0" applyFont="1" applyFill="1" applyBorder="1" applyAlignment="1">
      <alignment horizontal="left" vertical="center"/>
    </xf>
    <xf numFmtId="0" fontId="78" fillId="10" borderId="2" xfId="59161" applyFill="1" applyBorder="1" applyAlignment="1">
      <alignment horizontal="center"/>
    </xf>
    <xf numFmtId="0" fontId="78" fillId="10" borderId="3" xfId="59161" applyFill="1" applyBorder="1" applyAlignment="1">
      <alignment horizontal="center"/>
    </xf>
    <xf numFmtId="0" fontId="78" fillId="10" borderId="4" xfId="59161" applyFill="1" applyBorder="1" applyAlignment="1">
      <alignment horizontal="center"/>
    </xf>
    <xf numFmtId="0" fontId="60" fillId="10" borderId="27" xfId="0" applyFont="1" applyFill="1" applyBorder="1" applyAlignment="1">
      <alignment horizontal="left" vertical="center" wrapText="1"/>
    </xf>
    <xf numFmtId="0" fontId="84" fillId="10" borderId="91" xfId="0" applyFont="1" applyFill="1" applyBorder="1" applyAlignment="1">
      <alignment horizontal="left" vertical="center" wrapText="1"/>
    </xf>
    <xf numFmtId="0" fontId="84" fillId="10" borderId="2" xfId="0" applyFont="1" applyFill="1" applyBorder="1" applyAlignment="1">
      <alignment horizontal="left" vertical="top" wrapText="1"/>
    </xf>
    <xf numFmtId="0" fontId="84" fillId="10" borderId="3" xfId="0" applyFont="1" applyFill="1" applyBorder="1" applyAlignment="1">
      <alignment horizontal="left" vertical="top" wrapText="1"/>
    </xf>
    <xf numFmtId="0" fontId="84" fillId="10" borderId="4" xfId="0" applyFont="1" applyFill="1" applyBorder="1" applyAlignment="1">
      <alignment horizontal="left" vertical="top" wrapText="1"/>
    </xf>
    <xf numFmtId="1" fontId="28" fillId="0" borderId="11" xfId="0" applyNumberFormat="1" applyFont="1" applyBorder="1" applyAlignment="1">
      <alignment horizontal="center" wrapText="1"/>
    </xf>
    <xf numFmtId="1" fontId="28" fillId="0" borderId="13" xfId="0" applyNumberFormat="1" applyFont="1" applyBorder="1" applyAlignment="1">
      <alignment horizontal="center" wrapText="1"/>
    </xf>
    <xf numFmtId="1" fontId="28" fillId="0" borderId="12" xfId="0" applyNumberFormat="1" applyFont="1" applyBorder="1" applyAlignment="1">
      <alignment horizontal="center" wrapText="1"/>
    </xf>
    <xf numFmtId="0" fontId="1" fillId="0" borderId="11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1" fontId="28" fillId="0" borderId="11" xfId="0" applyNumberFormat="1" applyFont="1" applyBorder="1" applyAlignment="1">
      <alignment horizontal="center"/>
    </xf>
    <xf numFmtId="1" fontId="28" fillId="0" borderId="13" xfId="0" applyNumberFormat="1" applyFont="1" applyBorder="1" applyAlignment="1">
      <alignment horizontal="center"/>
    </xf>
    <xf numFmtId="1" fontId="28" fillId="0" borderId="12" xfId="0" applyNumberFormat="1" applyFont="1" applyBorder="1" applyAlignment="1">
      <alignment horizontal="center"/>
    </xf>
    <xf numFmtId="1" fontId="100" fillId="9" borderId="2" xfId="0" applyNumberFormat="1" applyFont="1" applyFill="1" applyBorder="1" applyAlignment="1">
      <alignment horizontal="center" vertical="center" wrapText="1"/>
    </xf>
    <xf numFmtId="1" fontId="100" fillId="9" borderId="3" xfId="0" applyNumberFormat="1" applyFont="1" applyFill="1" applyBorder="1" applyAlignment="1">
      <alignment horizontal="center" vertical="center" wrapText="1"/>
    </xf>
    <xf numFmtId="1" fontId="100" fillId="9" borderId="4" xfId="0" applyNumberFormat="1" applyFont="1" applyFill="1" applyBorder="1" applyAlignment="1">
      <alignment horizontal="center" vertical="center" wrapText="1"/>
    </xf>
    <xf numFmtId="0" fontId="36" fillId="50" borderId="6" xfId="0" applyFont="1" applyFill="1" applyBorder="1" applyAlignment="1">
      <alignment horizontal="center"/>
    </xf>
    <xf numFmtId="0" fontId="36" fillId="50" borderId="7" xfId="0" applyFont="1" applyFill="1" applyBorder="1" applyAlignment="1">
      <alignment horizontal="center"/>
    </xf>
    <xf numFmtId="0" fontId="36" fillId="50" borderId="8" xfId="0" applyFont="1" applyFill="1" applyBorder="1" applyAlignment="1">
      <alignment horizontal="center"/>
    </xf>
    <xf numFmtId="0" fontId="0" fillId="10" borderId="2" xfId="0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0" fillId="10" borderId="4" xfId="0" applyFill="1" applyBorder="1" applyAlignment="1">
      <alignment horizontal="center"/>
    </xf>
    <xf numFmtId="1" fontId="104" fillId="7" borderId="13" xfId="0" applyNumberFormat="1" applyFont="1" applyFill="1" applyBorder="1" applyAlignment="1">
      <alignment horizontal="center" vertical="center" wrapText="1"/>
    </xf>
    <xf numFmtId="1" fontId="104" fillId="7" borderId="12" xfId="0" applyNumberFormat="1" applyFont="1" applyFill="1" applyBorder="1" applyAlignment="1">
      <alignment horizontal="center" vertical="center" wrapText="1"/>
    </xf>
    <xf numFmtId="1" fontId="28" fillId="0" borderId="11" xfId="0" applyNumberFormat="1" applyFont="1" applyBorder="1" applyAlignment="1">
      <alignment horizontal="center" vertical="center" wrapText="1"/>
    </xf>
    <xf numFmtId="1" fontId="28" fillId="0" borderId="13" xfId="0" applyNumberFormat="1" applyFont="1" applyBorder="1" applyAlignment="1">
      <alignment horizontal="center" vertical="center" wrapText="1"/>
    </xf>
    <xf numFmtId="1" fontId="28" fillId="0" borderId="12" xfId="0" applyNumberFormat="1" applyFont="1" applyBorder="1" applyAlignment="1">
      <alignment horizontal="center" vertical="center" wrapText="1"/>
    </xf>
    <xf numFmtId="0" fontId="34" fillId="7" borderId="11" xfId="0" applyFont="1" applyFill="1" applyBorder="1" applyAlignment="1">
      <alignment horizontal="center"/>
    </xf>
    <xf numFmtId="0" fontId="34" fillId="7" borderId="13" xfId="0" applyFont="1" applyFill="1" applyBorder="1" applyAlignment="1">
      <alignment horizontal="center"/>
    </xf>
    <xf numFmtId="0" fontId="34" fillId="7" borderId="12" xfId="0" applyFont="1" applyFill="1" applyBorder="1" applyAlignment="1">
      <alignment horizontal="center"/>
    </xf>
    <xf numFmtId="1" fontId="40" fillId="18" borderId="11" xfId="0" applyNumberFormat="1" applyFont="1" applyFill="1" applyBorder="1" applyAlignment="1">
      <alignment horizontal="center" vertical="center"/>
    </xf>
    <xf numFmtId="1" fontId="40" fillId="18" borderId="13" xfId="0" applyNumberFormat="1" applyFont="1" applyFill="1" applyBorder="1" applyAlignment="1">
      <alignment horizontal="center" vertical="center"/>
    </xf>
    <xf numFmtId="1" fontId="40" fillId="18" borderId="12" xfId="0" applyNumberFormat="1" applyFont="1" applyFill="1" applyBorder="1" applyAlignment="1">
      <alignment horizontal="center" vertical="center"/>
    </xf>
    <xf numFmtId="0" fontId="28" fillId="47" borderId="19" xfId="0" applyFont="1" applyFill="1" applyBorder="1" applyAlignment="1">
      <alignment horizontal="center" vertical="center"/>
    </xf>
    <xf numFmtId="0" fontId="28" fillId="47" borderId="0" xfId="0" applyFont="1" applyFill="1" applyBorder="1" applyAlignment="1">
      <alignment horizontal="center" vertical="center"/>
    </xf>
    <xf numFmtId="0" fontId="28" fillId="47" borderId="41" xfId="0" applyFont="1" applyFill="1" applyBorder="1" applyAlignment="1">
      <alignment horizontal="center" vertical="center"/>
    </xf>
    <xf numFmtId="1" fontId="105" fillId="44" borderId="95" xfId="0" applyNumberFormat="1" applyFont="1" applyFill="1" applyBorder="1" applyAlignment="1">
      <alignment horizontal="center" vertical="center"/>
    </xf>
    <xf numFmtId="1" fontId="105" fillId="44" borderId="94" xfId="0" applyNumberFormat="1" applyFont="1" applyFill="1" applyBorder="1" applyAlignment="1">
      <alignment horizontal="center" vertical="center"/>
    </xf>
    <xf numFmtId="0" fontId="32" fillId="11" borderId="95" xfId="0" applyFont="1" applyFill="1" applyBorder="1" applyAlignment="1">
      <alignment horizontal="center" vertical="center" wrapText="1"/>
    </xf>
    <xf numFmtId="0" fontId="32" fillId="11" borderId="94" xfId="0" applyFont="1" applyFill="1" applyBorder="1" applyAlignment="1">
      <alignment horizontal="center" vertical="center" wrapText="1"/>
    </xf>
    <xf numFmtId="1" fontId="105" fillId="9" borderId="95" xfId="0" applyNumberFormat="1" applyFont="1" applyFill="1" applyBorder="1" applyAlignment="1">
      <alignment horizontal="center" vertical="center"/>
    </xf>
    <xf numFmtId="1" fontId="105" fillId="9" borderId="94" xfId="0" applyNumberFormat="1" applyFont="1" applyFill="1" applyBorder="1" applyAlignment="1">
      <alignment horizontal="center" vertical="center"/>
    </xf>
    <xf numFmtId="1" fontId="103" fillId="18" borderId="95" xfId="0" applyNumberFormat="1" applyFont="1" applyFill="1" applyBorder="1" applyAlignment="1">
      <alignment horizontal="center" vertical="center" wrapText="1"/>
    </xf>
    <xf numFmtId="1" fontId="103" fillId="18" borderId="3" xfId="0" applyNumberFormat="1" applyFont="1" applyFill="1" applyBorder="1" applyAlignment="1">
      <alignment horizontal="center" vertical="center" wrapText="1"/>
    </xf>
    <xf numFmtId="1" fontId="103" fillId="18" borderId="94" xfId="0" applyNumberFormat="1" applyFont="1" applyFill="1" applyBorder="1" applyAlignment="1">
      <alignment horizontal="center" vertical="center" wrapText="1"/>
    </xf>
    <xf numFmtId="1" fontId="105" fillId="78" borderId="6" xfId="0" applyNumberFormat="1" applyFont="1" applyFill="1" applyBorder="1" applyAlignment="1">
      <alignment horizontal="center" vertical="center"/>
    </xf>
    <xf numFmtId="1" fontId="105" fillId="78" borderId="8" xfId="0" applyNumberFormat="1" applyFont="1" applyFill="1" applyBorder="1" applyAlignment="1">
      <alignment horizontal="center" vertical="center"/>
    </xf>
    <xf numFmtId="0" fontId="32" fillId="47" borderId="97" xfId="0" applyFont="1" applyFill="1" applyBorder="1" applyAlignment="1">
      <alignment horizontal="center" vertical="center"/>
    </xf>
    <xf numFmtId="0" fontId="32" fillId="47" borderId="31" xfId="0" applyFont="1" applyFill="1" applyBorder="1" applyAlignment="1">
      <alignment horizontal="center" vertical="center"/>
    </xf>
    <xf numFmtId="0" fontId="32" fillId="47" borderId="10" xfId="0" applyFont="1" applyFill="1" applyBorder="1" applyAlignment="1">
      <alignment horizontal="center" vertical="center"/>
    </xf>
    <xf numFmtId="0" fontId="146" fillId="41" borderId="2" xfId="0" applyFont="1" applyFill="1" applyBorder="1" applyAlignment="1">
      <alignment horizontal="center" vertical="center"/>
    </xf>
    <xf numFmtId="0" fontId="146" fillId="41" borderId="4" xfId="0" applyFont="1" applyFill="1" applyBorder="1" applyAlignment="1">
      <alignment horizontal="center" vertical="center"/>
    </xf>
    <xf numFmtId="1" fontId="99" fillId="56" borderId="11" xfId="0" applyNumberFormat="1" applyFont="1" applyFill="1" applyBorder="1" applyAlignment="1">
      <alignment horizontal="center" vertical="center" wrapText="1"/>
    </xf>
    <xf numFmtId="1" fontId="99" fillId="56" borderId="13" xfId="0" applyNumberFormat="1" applyFont="1" applyFill="1" applyBorder="1" applyAlignment="1">
      <alignment horizontal="center" vertical="center" wrapText="1"/>
    </xf>
    <xf numFmtId="1" fontId="99" fillId="56" borderId="12" xfId="0" applyNumberFormat="1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24" fillId="78" borderId="2" xfId="0" applyFont="1" applyFill="1" applyBorder="1" applyAlignment="1">
      <alignment horizontal="center" vertical="center"/>
    </xf>
    <xf numFmtId="0" fontId="24" fillId="78" borderId="4" xfId="0" applyFont="1" applyFill="1" applyBorder="1" applyAlignment="1">
      <alignment horizontal="center" vertical="center"/>
    </xf>
    <xf numFmtId="1" fontId="52" fillId="56" borderId="31" xfId="0" applyNumberFormat="1" applyFont="1" applyFill="1" applyBorder="1" applyAlignment="1">
      <alignment horizontal="center" vertical="center"/>
    </xf>
    <xf numFmtId="1" fontId="52" fillId="56" borderId="10" xfId="0" applyNumberFormat="1" applyFont="1" applyFill="1" applyBorder="1" applyAlignment="1">
      <alignment horizontal="center" vertical="center"/>
    </xf>
    <xf numFmtId="49" fontId="24" fillId="0" borderId="2" xfId="0" applyNumberFormat="1" applyFont="1" applyFill="1" applyBorder="1" applyAlignment="1">
      <alignment horizontal="center" vertical="center" wrapText="1"/>
    </xf>
    <xf numFmtId="49" fontId="24" fillId="0" borderId="3" xfId="0" applyNumberFormat="1" applyFont="1" applyFill="1" applyBorder="1" applyAlignment="1">
      <alignment horizontal="center" vertical="center" wrapText="1"/>
    </xf>
    <xf numFmtId="49" fontId="24" fillId="0" borderId="4" xfId="0" applyNumberFormat="1" applyFont="1" applyFill="1" applyBorder="1" applyAlignment="1">
      <alignment horizontal="center" vertical="center" wrapText="1"/>
    </xf>
    <xf numFmtId="49" fontId="0" fillId="0" borderId="2" xfId="1" applyNumberFormat="1" applyFont="1" applyFill="1" applyBorder="1" applyAlignment="1">
      <alignment horizontal="center" vertical="center" wrapText="1"/>
    </xf>
    <xf numFmtId="49" fontId="0" fillId="0" borderId="3" xfId="1" applyNumberFormat="1" applyFont="1" applyFill="1" applyBorder="1" applyAlignment="1">
      <alignment horizontal="center" vertical="center" wrapText="1"/>
    </xf>
    <xf numFmtId="49" fontId="0" fillId="0" borderId="4" xfId="1" applyNumberFormat="1" applyFont="1" applyFill="1" applyBorder="1" applyAlignment="1">
      <alignment horizontal="center" vertical="center" wrapText="1"/>
    </xf>
    <xf numFmtId="0" fontId="24" fillId="39" borderId="9" xfId="0" applyFont="1" applyFill="1" applyBorder="1" applyAlignment="1">
      <alignment horizontal="center" vertical="center" wrapText="1"/>
    </xf>
    <xf numFmtId="0" fontId="24" fillId="39" borderId="31" xfId="0" applyFont="1" applyFill="1" applyBorder="1" applyAlignment="1">
      <alignment horizontal="center" vertical="center" wrapText="1"/>
    </xf>
    <xf numFmtId="0" fontId="24" fillId="39" borderId="10" xfId="0" applyFont="1" applyFill="1" applyBorder="1" applyAlignment="1">
      <alignment horizontal="center" vertical="center" wrapText="1"/>
    </xf>
    <xf numFmtId="0" fontId="28" fillId="0" borderId="96" xfId="0" applyFont="1" applyFill="1" applyBorder="1" applyAlignment="1">
      <alignment horizontal="center" vertical="center" wrapText="1"/>
    </xf>
    <xf numFmtId="0" fontId="28" fillId="0" borderId="7" xfId="0" applyFont="1" applyFill="1" applyBorder="1" applyAlignment="1">
      <alignment horizontal="center" vertical="center" wrapText="1"/>
    </xf>
    <xf numFmtId="0" fontId="28" fillId="0" borderId="8" xfId="0" applyFont="1" applyFill="1" applyBorder="1" applyAlignment="1">
      <alignment horizontal="center" vertical="center" wrapText="1"/>
    </xf>
    <xf numFmtId="49" fontId="40" fillId="0" borderId="2" xfId="0" applyNumberFormat="1" applyFont="1" applyFill="1" applyBorder="1" applyAlignment="1">
      <alignment horizontal="center" vertical="center" wrapText="1"/>
    </xf>
    <xf numFmtId="49" fontId="40" fillId="0" borderId="3" xfId="0" applyNumberFormat="1" applyFont="1" applyFill="1" applyBorder="1" applyAlignment="1">
      <alignment horizontal="center" vertical="center" wrapText="1"/>
    </xf>
    <xf numFmtId="49" fontId="40" fillId="0" borderId="4" xfId="0" applyNumberFormat="1" applyFont="1" applyFill="1" applyBorder="1" applyAlignment="1">
      <alignment horizontal="center" vertical="center" wrapText="1"/>
    </xf>
    <xf numFmtId="0" fontId="32" fillId="7" borderId="2" xfId="0" applyFont="1" applyFill="1" applyBorder="1" applyAlignment="1">
      <alignment horizontal="center" vertical="center" wrapText="1"/>
    </xf>
    <xf numFmtId="0" fontId="32" fillId="7" borderId="3" xfId="0" applyFont="1" applyFill="1" applyBorder="1" applyAlignment="1">
      <alignment horizontal="center" vertical="center" wrapText="1"/>
    </xf>
    <xf numFmtId="0" fontId="32" fillId="7" borderId="4" xfId="0" applyFont="1" applyFill="1" applyBorder="1" applyAlignment="1">
      <alignment horizontal="center" vertical="center" wrapText="1"/>
    </xf>
    <xf numFmtId="1" fontId="1" fillId="9" borderId="331" xfId="0" applyNumberFormat="1" applyFont="1" applyFill="1" applyBorder="1" applyAlignment="1">
      <alignment horizontal="center" vertical="center"/>
    </xf>
    <xf numFmtId="1" fontId="1" fillId="9" borderId="22" xfId="0" applyNumberFormat="1" applyFont="1" applyFill="1" applyBorder="1" applyAlignment="1">
      <alignment horizontal="center" vertical="center"/>
    </xf>
    <xf numFmtId="1" fontId="1" fillId="9" borderId="329" xfId="0" applyNumberFormat="1" applyFont="1" applyFill="1" applyBorder="1" applyAlignment="1">
      <alignment horizontal="center" vertical="center"/>
    </xf>
    <xf numFmtId="0" fontId="29" fillId="52" borderId="11" xfId="0" applyFont="1" applyFill="1" applyBorder="1" applyAlignment="1">
      <alignment horizontal="center" wrapText="1"/>
    </xf>
    <xf numFmtId="0" fontId="29" fillId="52" borderId="12" xfId="0" applyFont="1" applyFill="1" applyBorder="1" applyAlignment="1">
      <alignment horizontal="center" wrapText="1"/>
    </xf>
    <xf numFmtId="0" fontId="28" fillId="17" borderId="11" xfId="0" applyFont="1" applyFill="1" applyBorder="1" applyAlignment="1">
      <alignment horizontal="center" wrapText="1"/>
    </xf>
    <xf numFmtId="0" fontId="28" fillId="17" borderId="13" xfId="0" applyFont="1" applyFill="1" applyBorder="1" applyAlignment="1">
      <alignment horizontal="center" wrapText="1"/>
    </xf>
    <xf numFmtId="0" fontId="28" fillId="17" borderId="12" xfId="0" applyFont="1" applyFill="1" applyBorder="1" applyAlignment="1">
      <alignment horizontal="center" wrapText="1"/>
    </xf>
    <xf numFmtId="0" fontId="28" fillId="17" borderId="11" xfId="0" applyFont="1" applyFill="1" applyBorder="1" applyAlignment="1">
      <alignment horizontal="center"/>
    </xf>
    <xf numFmtId="0" fontId="28" fillId="17" borderId="13" xfId="0" applyFont="1" applyFill="1" applyBorder="1" applyAlignment="1">
      <alignment horizontal="center"/>
    </xf>
    <xf numFmtId="0" fontId="28" fillId="17" borderId="12" xfId="0" applyFont="1" applyFill="1" applyBorder="1" applyAlignment="1">
      <alignment horizontal="center"/>
    </xf>
    <xf numFmtId="0" fontId="28" fillId="7" borderId="11" xfId="0" applyFont="1" applyFill="1" applyBorder="1" applyAlignment="1">
      <alignment horizontal="center"/>
    </xf>
    <xf numFmtId="0" fontId="28" fillId="7" borderId="13" xfId="0" applyFont="1" applyFill="1" applyBorder="1" applyAlignment="1">
      <alignment horizontal="center"/>
    </xf>
    <xf numFmtId="0" fontId="28" fillId="7" borderId="12" xfId="0" applyFont="1" applyFill="1" applyBorder="1" applyAlignment="1">
      <alignment horizontal="center"/>
    </xf>
    <xf numFmtId="0" fontId="28" fillId="9" borderId="11" xfId="0" applyFont="1" applyFill="1" applyBorder="1" applyAlignment="1">
      <alignment horizontal="center"/>
    </xf>
    <xf numFmtId="0" fontId="28" fillId="9" borderId="13" xfId="0" applyFont="1" applyFill="1" applyBorder="1" applyAlignment="1">
      <alignment horizontal="center"/>
    </xf>
    <xf numFmtId="0" fontId="28" fillId="9" borderId="12" xfId="0" applyFont="1" applyFill="1" applyBorder="1" applyAlignment="1">
      <alignment horizontal="center"/>
    </xf>
    <xf numFmtId="0" fontId="28" fillId="53" borderId="11" xfId="0" applyFont="1" applyFill="1" applyBorder="1" applyAlignment="1">
      <alignment horizontal="center"/>
    </xf>
    <xf numFmtId="0" fontId="28" fillId="53" borderId="13" xfId="0" applyFont="1" applyFill="1" applyBorder="1" applyAlignment="1">
      <alignment horizontal="center"/>
    </xf>
    <xf numFmtId="0" fontId="28" fillId="53" borderId="12" xfId="0" applyFont="1" applyFill="1" applyBorder="1" applyAlignment="1">
      <alignment horizontal="center"/>
    </xf>
    <xf numFmtId="0" fontId="29" fillId="11" borderId="11" xfId="0" applyFont="1" applyFill="1" applyBorder="1" applyAlignment="1">
      <alignment horizontal="center"/>
    </xf>
    <xf numFmtId="0" fontId="29" fillId="11" borderId="12" xfId="0" applyFont="1" applyFill="1" applyBorder="1" applyAlignment="1">
      <alignment horizontal="center"/>
    </xf>
    <xf numFmtId="1" fontId="33" fillId="0" borderId="6" xfId="0" applyNumberFormat="1" applyFont="1" applyBorder="1" applyAlignment="1">
      <alignment horizontal="center" vertical="center"/>
    </xf>
    <xf numFmtId="1" fontId="33" fillId="0" borderId="7" xfId="0" applyNumberFormat="1" applyFont="1" applyBorder="1" applyAlignment="1">
      <alignment horizontal="center" vertical="center"/>
    </xf>
    <xf numFmtId="1" fontId="33" fillId="0" borderId="8" xfId="0" applyNumberFormat="1" applyFont="1" applyBorder="1" applyAlignment="1">
      <alignment horizontal="center" vertical="center"/>
    </xf>
    <xf numFmtId="1" fontId="33" fillId="0" borderId="9" xfId="0" applyNumberFormat="1" applyFont="1" applyBorder="1" applyAlignment="1">
      <alignment horizontal="center" vertical="center"/>
    </xf>
    <xf numFmtId="1" fontId="33" fillId="0" borderId="31" xfId="0" applyNumberFormat="1" applyFont="1" applyBorder="1" applyAlignment="1">
      <alignment horizontal="center" vertical="center"/>
    </xf>
    <xf numFmtId="1" fontId="33" fillId="0" borderId="10" xfId="0" applyNumberFormat="1" applyFont="1" applyBorder="1" applyAlignment="1">
      <alignment horizontal="center" vertical="center"/>
    </xf>
    <xf numFmtId="1" fontId="52" fillId="0" borderId="5" xfId="0" applyNumberFormat="1" applyFont="1" applyBorder="1" applyAlignment="1">
      <alignment horizontal="center" vertical="center"/>
    </xf>
    <xf numFmtId="1" fontId="33" fillId="0" borderId="6" xfId="0" applyNumberFormat="1" applyFont="1" applyBorder="1" applyAlignment="1">
      <alignment horizontal="center" vertical="center" wrapText="1"/>
    </xf>
    <xf numFmtId="1" fontId="33" fillId="0" borderId="7" xfId="0" applyNumberFormat="1" applyFont="1" applyBorder="1" applyAlignment="1">
      <alignment horizontal="center" vertical="center" wrapText="1"/>
    </xf>
    <xf numFmtId="1" fontId="33" fillId="0" borderId="8" xfId="0" applyNumberFormat="1" applyFont="1" applyBorder="1" applyAlignment="1">
      <alignment horizontal="center" vertical="center" wrapText="1"/>
    </xf>
    <xf numFmtId="1" fontId="33" fillId="0" borderId="9" xfId="0" applyNumberFormat="1" applyFont="1" applyBorder="1" applyAlignment="1">
      <alignment horizontal="center" vertical="center" wrapText="1"/>
    </xf>
    <xf numFmtId="1" fontId="33" fillId="0" borderId="31" xfId="0" applyNumberFormat="1" applyFont="1" applyBorder="1" applyAlignment="1">
      <alignment horizontal="center" vertical="center" wrapText="1"/>
    </xf>
    <xf numFmtId="1" fontId="33" fillId="0" borderId="10" xfId="0" applyNumberFormat="1" applyFont="1" applyBorder="1" applyAlignment="1">
      <alignment horizontal="center" vertical="center" wrapText="1"/>
    </xf>
    <xf numFmtId="1" fontId="17" fillId="0" borderId="11" xfId="0" applyNumberFormat="1" applyFont="1" applyBorder="1" applyAlignment="1">
      <alignment horizontal="center" wrapText="1"/>
    </xf>
    <xf numFmtId="1" fontId="17" fillId="0" borderId="12" xfId="0" applyNumberFormat="1" applyFont="1" applyBorder="1" applyAlignment="1">
      <alignment horizontal="center" wrapText="1"/>
    </xf>
    <xf numFmtId="1" fontId="24" fillId="10" borderId="11" xfId="0" applyNumberFormat="1" applyFont="1" applyFill="1" applyBorder="1" applyAlignment="1">
      <alignment horizontal="center" vertical="center"/>
    </xf>
    <xf numFmtId="1" fontId="24" fillId="10" borderId="13" xfId="0" applyNumberFormat="1" applyFont="1" applyFill="1" applyBorder="1" applyAlignment="1">
      <alignment horizontal="center" vertical="center"/>
    </xf>
    <xf numFmtId="1" fontId="24" fillId="10" borderId="12" xfId="0" applyNumberFormat="1" applyFont="1" applyFill="1" applyBorder="1" applyAlignment="1">
      <alignment horizontal="center" vertical="center"/>
    </xf>
    <xf numFmtId="1" fontId="24" fillId="0" borderId="11" xfId="0" applyNumberFormat="1" applyFont="1" applyBorder="1" applyAlignment="1">
      <alignment horizontal="center" vertical="center" wrapText="1"/>
    </xf>
    <xf numFmtId="1" fontId="24" fillId="0" borderId="12" xfId="0" applyNumberFormat="1" applyFont="1" applyBorder="1" applyAlignment="1">
      <alignment horizontal="center" vertical="center" wrapText="1"/>
    </xf>
    <xf numFmtId="1" fontId="34" fillId="0" borderId="11" xfId="0" applyNumberFormat="1" applyFont="1" applyBorder="1" applyAlignment="1">
      <alignment horizontal="center" vertical="center"/>
    </xf>
    <xf numFmtId="1" fontId="34" fillId="0" borderId="13" xfId="0" applyNumberFormat="1" applyFont="1" applyBorder="1" applyAlignment="1">
      <alignment horizontal="center" vertical="center"/>
    </xf>
    <xf numFmtId="1" fontId="34" fillId="0" borderId="12" xfId="0" applyNumberFormat="1" applyFont="1" applyBorder="1" applyAlignment="1">
      <alignment horizontal="center" vertical="center"/>
    </xf>
    <xf numFmtId="49" fontId="17" fillId="14" borderId="6" xfId="0" applyNumberFormat="1" applyFont="1" applyFill="1" applyBorder="1" applyAlignment="1">
      <alignment horizontal="center" vertical="center" wrapText="1"/>
    </xf>
    <xf numFmtId="49" fontId="17" fillId="14" borderId="9" xfId="0" applyNumberFormat="1" applyFont="1" applyFill="1" applyBorder="1" applyAlignment="1">
      <alignment horizontal="center" vertical="center" wrapText="1"/>
    </xf>
    <xf numFmtId="0" fontId="24" fillId="10" borderId="5" xfId="0" applyFont="1" applyFill="1" applyBorder="1" applyAlignment="1">
      <alignment horizontal="left" vertical="center"/>
    </xf>
    <xf numFmtId="0" fontId="28" fillId="0" borderId="11" xfId="0" applyFont="1" applyBorder="1" applyAlignment="1">
      <alignment horizontal="center"/>
    </xf>
    <xf numFmtId="0" fontId="28" fillId="0" borderId="12" xfId="0" applyFont="1" applyBorder="1" applyAlignment="1">
      <alignment horizontal="center"/>
    </xf>
    <xf numFmtId="49" fontId="28" fillId="49" borderId="11" xfId="59160" applyNumberFormat="1" applyFont="1" applyBorder="1" applyAlignment="1">
      <alignment horizontal="center" vertical="center"/>
    </xf>
    <xf numFmtId="49" fontId="28" fillId="49" borderId="12" xfId="59160" applyNumberFormat="1" applyFont="1" applyBorder="1" applyAlignment="1">
      <alignment horizontal="center" vertical="center"/>
    </xf>
    <xf numFmtId="49" fontId="74" fillId="10" borderId="11" xfId="0" applyNumberFormat="1" applyFont="1" applyFill="1" applyBorder="1" applyAlignment="1">
      <alignment horizontal="center" vertical="center"/>
    </xf>
    <xf numFmtId="49" fontId="74" fillId="10" borderId="12" xfId="0" applyNumberFormat="1" applyFont="1" applyFill="1" applyBorder="1" applyAlignment="1">
      <alignment horizontal="center" vertical="center"/>
    </xf>
    <xf numFmtId="0" fontId="53" fillId="10" borderId="5" xfId="0" applyFont="1" applyFill="1" applyBorder="1" applyAlignment="1">
      <alignment horizontal="center" vertical="center"/>
    </xf>
    <xf numFmtId="0" fontId="29" fillId="10" borderId="9" xfId="0" applyFont="1" applyFill="1" applyBorder="1" applyAlignment="1">
      <alignment horizontal="right"/>
    </xf>
    <xf numFmtId="0" fontId="29" fillId="10" borderId="10" xfId="0" applyFont="1" applyFill="1" applyBorder="1" applyAlignment="1">
      <alignment horizontal="right"/>
    </xf>
    <xf numFmtId="0" fontId="33" fillId="9" borderId="11" xfId="0" applyFont="1" applyFill="1" applyBorder="1" applyAlignment="1">
      <alignment horizontal="center" vertical="center"/>
    </xf>
    <xf numFmtId="0" fontId="33" fillId="9" borderId="13" xfId="0" applyFont="1" applyFill="1" applyBorder="1" applyAlignment="1">
      <alignment horizontal="center" vertical="center"/>
    </xf>
    <xf numFmtId="0" fontId="33" fillId="9" borderId="12" xfId="0" applyFont="1" applyFill="1" applyBorder="1" applyAlignment="1">
      <alignment horizontal="center" vertical="center"/>
    </xf>
    <xf numFmtId="1" fontId="33" fillId="0" borderId="11" xfId="0" applyNumberFormat="1" applyFont="1" applyBorder="1" applyAlignment="1">
      <alignment horizontal="center"/>
    </xf>
    <xf numFmtId="1" fontId="33" fillId="0" borderId="13" xfId="0" applyNumberFormat="1" applyFont="1" applyBorder="1" applyAlignment="1">
      <alignment horizontal="center"/>
    </xf>
    <xf numFmtId="1" fontId="33" fillId="0" borderId="12" xfId="0" applyNumberFormat="1" applyFont="1" applyBorder="1" applyAlignment="1">
      <alignment horizontal="center"/>
    </xf>
    <xf numFmtId="0" fontId="28" fillId="50" borderId="11" xfId="0" applyFont="1" applyFill="1" applyBorder="1" applyAlignment="1">
      <alignment horizontal="center"/>
    </xf>
    <xf numFmtId="0" fontId="28" fillId="50" borderId="13" xfId="0" applyFont="1" applyFill="1" applyBorder="1" applyAlignment="1">
      <alignment horizontal="center"/>
    </xf>
    <xf numFmtId="0" fontId="28" fillId="50" borderId="12" xfId="0" applyFont="1" applyFill="1" applyBorder="1" applyAlignment="1">
      <alignment horizontal="center"/>
    </xf>
    <xf numFmtId="49" fontId="34" fillId="10" borderId="17" xfId="0" applyNumberFormat="1" applyFont="1" applyFill="1" applyBorder="1" applyAlignment="1">
      <alignment horizontal="center" wrapText="1"/>
    </xf>
    <xf numFmtId="49" fontId="34" fillId="10" borderId="48" xfId="0" applyNumberFormat="1" applyFont="1" applyFill="1" applyBorder="1" applyAlignment="1">
      <alignment horizontal="center" wrapText="1"/>
    </xf>
    <xf numFmtId="49" fontId="34" fillId="10" borderId="0" xfId="0" applyNumberFormat="1" applyFont="1" applyFill="1" applyBorder="1" applyAlignment="1">
      <alignment horizontal="center" wrapText="1"/>
    </xf>
    <xf numFmtId="49" fontId="34" fillId="10" borderId="41" xfId="0" applyNumberFormat="1" applyFont="1" applyFill="1" applyBorder="1" applyAlignment="1">
      <alignment horizontal="center" wrapText="1"/>
    </xf>
    <xf numFmtId="1" fontId="34" fillId="10" borderId="0" xfId="0" applyNumberFormat="1" applyFont="1" applyFill="1" applyBorder="1" applyAlignment="1">
      <alignment horizontal="center" wrapText="1"/>
    </xf>
    <xf numFmtId="1" fontId="34" fillId="10" borderId="41" xfId="0" applyNumberFormat="1" applyFont="1" applyFill="1" applyBorder="1" applyAlignment="1">
      <alignment horizontal="center" wrapText="1"/>
    </xf>
    <xf numFmtId="49" fontId="34" fillId="10" borderId="31" xfId="0" applyNumberFormat="1" applyFont="1" applyFill="1" applyBorder="1" applyAlignment="1">
      <alignment horizontal="center" wrapText="1"/>
    </xf>
    <xf numFmtId="49" fontId="34" fillId="10" borderId="10" xfId="0" applyNumberFormat="1" applyFont="1" applyFill="1" applyBorder="1" applyAlignment="1">
      <alignment horizontal="center" wrapText="1"/>
    </xf>
    <xf numFmtId="1" fontId="33" fillId="0" borderId="42" xfId="0" applyNumberFormat="1" applyFont="1" applyBorder="1" applyAlignment="1">
      <alignment horizontal="center" vertical="center" wrapText="1"/>
    </xf>
    <xf numFmtId="1" fontId="33" fillId="0" borderId="0" xfId="0" applyNumberFormat="1" applyFont="1" applyBorder="1" applyAlignment="1">
      <alignment horizontal="center" vertical="center" wrapText="1"/>
    </xf>
    <xf numFmtId="0" fontId="29" fillId="11" borderId="11" xfId="0" applyFont="1" applyFill="1" applyBorder="1" applyAlignment="1">
      <alignment horizontal="center" wrapText="1"/>
    </xf>
    <xf numFmtId="0" fontId="29" fillId="11" borderId="13" xfId="0" applyFont="1" applyFill="1" applyBorder="1" applyAlignment="1">
      <alignment horizontal="center" wrapText="1"/>
    </xf>
    <xf numFmtId="0" fontId="29" fillId="11" borderId="12" xfId="0" applyFont="1" applyFill="1" applyBorder="1" applyAlignment="1">
      <alignment horizontal="center" wrapText="1"/>
    </xf>
    <xf numFmtId="0" fontId="76" fillId="47" borderId="11" xfId="0" applyFont="1" applyFill="1" applyBorder="1" applyAlignment="1">
      <alignment horizontal="center"/>
    </xf>
    <xf numFmtId="0" fontId="76" fillId="47" borderId="13" xfId="0" applyFont="1" applyFill="1" applyBorder="1" applyAlignment="1">
      <alignment horizontal="center"/>
    </xf>
    <xf numFmtId="0" fontId="76" fillId="47" borderId="12" xfId="0" applyFont="1" applyFill="1" applyBorder="1" applyAlignment="1">
      <alignment horizontal="center"/>
    </xf>
    <xf numFmtId="0" fontId="28" fillId="41" borderId="11" xfId="0" applyFont="1" applyFill="1" applyBorder="1" applyAlignment="1">
      <alignment horizontal="center"/>
    </xf>
    <xf numFmtId="0" fontId="28" fillId="41" borderId="13" xfId="0" applyFont="1" applyFill="1" applyBorder="1" applyAlignment="1">
      <alignment horizontal="center"/>
    </xf>
    <xf numFmtId="0" fontId="28" fillId="41" borderId="12" xfId="0" applyFont="1" applyFill="1" applyBorder="1" applyAlignment="1">
      <alignment horizontal="center"/>
    </xf>
    <xf numFmtId="0" fontId="29" fillId="7" borderId="11" xfId="0" applyFont="1" applyFill="1" applyBorder="1" applyAlignment="1">
      <alignment horizontal="center" wrapText="1"/>
    </xf>
    <xf numFmtId="0" fontId="29" fillId="7" borderId="13" xfId="0" applyFont="1" applyFill="1" applyBorder="1" applyAlignment="1">
      <alignment horizontal="center" wrapText="1"/>
    </xf>
    <xf numFmtId="0" fontId="29" fillId="7" borderId="12" xfId="0" applyFont="1" applyFill="1" applyBorder="1" applyAlignment="1">
      <alignment horizontal="center" wrapText="1"/>
    </xf>
    <xf numFmtId="0" fontId="28" fillId="0" borderId="13" xfId="0" applyFont="1" applyBorder="1" applyAlignment="1">
      <alignment horizontal="center"/>
    </xf>
    <xf numFmtId="0" fontId="76" fillId="56" borderId="11" xfId="0" applyFont="1" applyFill="1" applyBorder="1" applyAlignment="1">
      <alignment horizontal="center"/>
    </xf>
    <xf numFmtId="0" fontId="76" fillId="56" borderId="13" xfId="0" applyFont="1" applyFill="1" applyBorder="1" applyAlignment="1">
      <alignment horizontal="center"/>
    </xf>
    <xf numFmtId="0" fontId="76" fillId="56" borderId="12" xfId="0" applyFont="1" applyFill="1" applyBorder="1" applyAlignment="1">
      <alignment horizontal="center"/>
    </xf>
    <xf numFmtId="1" fontId="32" fillId="10" borderId="5" xfId="0" applyNumberFormat="1" applyFont="1" applyFill="1" applyBorder="1" applyAlignment="1">
      <alignment horizontal="center" vertical="center"/>
    </xf>
    <xf numFmtId="0" fontId="29" fillId="9" borderId="11" xfId="0" applyFont="1" applyFill="1" applyBorder="1" applyAlignment="1">
      <alignment horizontal="center" wrapText="1"/>
    </xf>
    <xf numFmtId="0" fontId="29" fillId="9" borderId="13" xfId="0" applyFont="1" applyFill="1" applyBorder="1" applyAlignment="1">
      <alignment horizontal="center" wrapText="1"/>
    </xf>
    <xf numFmtId="0" fontId="29" fillId="9" borderId="12" xfId="0" applyFont="1" applyFill="1" applyBorder="1" applyAlignment="1">
      <alignment horizontal="center" wrapText="1"/>
    </xf>
    <xf numFmtId="0" fontId="54" fillId="0" borderId="11" xfId="0" applyFont="1" applyBorder="1" applyAlignment="1">
      <alignment horizontal="center"/>
    </xf>
    <xf numFmtId="0" fontId="54" fillId="0" borderId="13" xfId="0" applyFont="1" applyBorder="1" applyAlignment="1">
      <alignment horizontal="center"/>
    </xf>
    <xf numFmtId="0" fontId="54" fillId="0" borderId="12" xfId="0" applyFont="1" applyBorder="1" applyAlignment="1">
      <alignment horizontal="center"/>
    </xf>
    <xf numFmtId="14" fontId="28" fillId="9" borderId="5" xfId="0" applyNumberFormat="1" applyFont="1" applyFill="1" applyBorder="1" applyAlignment="1">
      <alignment horizontal="center" vertical="center"/>
    </xf>
    <xf numFmtId="1" fontId="28" fillId="9" borderId="5" xfId="0" applyNumberFormat="1" applyFont="1" applyFill="1" applyBorder="1" applyAlignment="1">
      <alignment horizontal="center" vertical="center"/>
    </xf>
    <xf numFmtId="14" fontId="33" fillId="9" borderId="11" xfId="0" applyNumberFormat="1" applyFont="1" applyFill="1" applyBorder="1" applyAlignment="1">
      <alignment horizontal="center" vertical="center"/>
    </xf>
    <xf numFmtId="14" fontId="33" fillId="9" borderId="13" xfId="0" applyNumberFormat="1" applyFont="1" applyFill="1" applyBorder="1" applyAlignment="1">
      <alignment horizontal="center" vertical="center"/>
    </xf>
    <xf numFmtId="14" fontId="33" fillId="9" borderId="12" xfId="0" applyNumberFormat="1" applyFont="1" applyFill="1" applyBorder="1" applyAlignment="1">
      <alignment horizontal="center" vertical="center"/>
    </xf>
    <xf numFmtId="0" fontId="24" fillId="10" borderId="5" xfId="0" applyFont="1" applyFill="1" applyBorder="1" applyAlignment="1">
      <alignment horizontal="left" vertical="top"/>
    </xf>
    <xf numFmtId="0" fontId="28" fillId="49" borderId="11" xfId="59160" applyFont="1" applyBorder="1" applyAlignment="1">
      <alignment horizontal="center" vertical="center" wrapText="1"/>
    </xf>
    <xf numFmtId="0" fontId="28" fillId="49" borderId="12" xfId="59160" applyFont="1" applyBorder="1" applyAlignment="1">
      <alignment horizontal="center" vertical="center" wrapText="1"/>
    </xf>
    <xf numFmtId="0" fontId="29" fillId="10" borderId="11" xfId="0" applyFont="1" applyFill="1" applyBorder="1" applyAlignment="1">
      <alignment horizontal="center" vertical="center"/>
    </xf>
    <xf numFmtId="0" fontId="29" fillId="10" borderId="12" xfId="0" applyFont="1" applyFill="1" applyBorder="1" applyAlignment="1">
      <alignment horizontal="center" vertical="center"/>
    </xf>
    <xf numFmtId="0" fontId="28" fillId="46" borderId="11" xfId="0" applyFont="1" applyFill="1" applyBorder="1" applyAlignment="1">
      <alignment horizontal="center"/>
    </xf>
    <xf numFmtId="0" fontId="28" fillId="46" borderId="13" xfId="0" applyFont="1" applyFill="1" applyBorder="1" applyAlignment="1">
      <alignment horizontal="center"/>
    </xf>
    <xf numFmtId="0" fontId="28" fillId="46" borderId="12" xfId="0" applyFont="1" applyFill="1" applyBorder="1" applyAlignment="1">
      <alignment horizontal="center"/>
    </xf>
    <xf numFmtId="0" fontId="28" fillId="52" borderId="11" xfId="0" applyFont="1" applyFill="1" applyBorder="1" applyAlignment="1">
      <alignment horizontal="center"/>
    </xf>
    <xf numFmtId="0" fontId="28" fillId="52" borderId="13" xfId="0" applyFont="1" applyFill="1" applyBorder="1" applyAlignment="1">
      <alignment horizontal="center"/>
    </xf>
    <xf numFmtId="0" fontId="28" fillId="52" borderId="12" xfId="0" applyFont="1" applyFill="1" applyBorder="1" applyAlignment="1">
      <alignment horizontal="center"/>
    </xf>
    <xf numFmtId="1" fontId="33" fillId="40" borderId="11" xfId="0" applyNumberFormat="1" applyFont="1" applyFill="1" applyBorder="1" applyAlignment="1">
      <alignment horizontal="center"/>
    </xf>
    <xf numFmtId="1" fontId="33" fillId="40" borderId="13" xfId="0" applyNumberFormat="1" applyFont="1" applyFill="1" applyBorder="1" applyAlignment="1">
      <alignment horizontal="center"/>
    </xf>
    <xf numFmtId="1" fontId="33" fillId="40" borderId="12" xfId="0" applyNumberFormat="1" applyFont="1" applyFill="1" applyBorder="1" applyAlignment="1">
      <alignment horizontal="center"/>
    </xf>
    <xf numFmtId="14" fontId="33" fillId="9" borderId="6" xfId="0" applyNumberFormat="1" applyFont="1" applyFill="1" applyBorder="1" applyAlignment="1">
      <alignment horizontal="center" vertical="center" wrapText="1"/>
    </xf>
    <xf numFmtId="14" fontId="33" fillId="9" borderId="7" xfId="0" applyNumberFormat="1" applyFont="1" applyFill="1" applyBorder="1" applyAlignment="1">
      <alignment horizontal="center" vertical="center" wrapText="1"/>
    </xf>
    <xf numFmtId="14" fontId="33" fillId="9" borderId="8" xfId="0" applyNumberFormat="1" applyFont="1" applyFill="1" applyBorder="1" applyAlignment="1">
      <alignment horizontal="center" vertical="center" wrapText="1"/>
    </xf>
    <xf numFmtId="14" fontId="33" fillId="9" borderId="9" xfId="0" applyNumberFormat="1" applyFont="1" applyFill="1" applyBorder="1" applyAlignment="1">
      <alignment horizontal="center" vertical="center" wrapText="1"/>
    </xf>
    <xf numFmtId="14" fontId="33" fillId="9" borderId="31" xfId="0" applyNumberFormat="1" applyFont="1" applyFill="1" applyBorder="1" applyAlignment="1">
      <alignment horizontal="center" vertical="center" wrapText="1"/>
    </xf>
    <xf numFmtId="14" fontId="33" fillId="9" borderId="10" xfId="0" applyNumberFormat="1" applyFont="1" applyFill="1" applyBorder="1" applyAlignment="1">
      <alignment horizontal="center" vertical="center" wrapText="1"/>
    </xf>
    <xf numFmtId="0" fontId="33" fillId="9" borderId="11" xfId="0" applyFont="1" applyFill="1" applyBorder="1" applyAlignment="1">
      <alignment horizontal="center" vertical="top"/>
    </xf>
    <xf numFmtId="0" fontId="33" fillId="9" borderId="13" xfId="0" applyFont="1" applyFill="1" applyBorder="1" applyAlignment="1">
      <alignment horizontal="center" vertical="top"/>
    </xf>
    <xf numFmtId="0" fontId="33" fillId="9" borderId="12" xfId="0" applyFont="1" applyFill="1" applyBorder="1" applyAlignment="1">
      <alignment horizontal="center" vertical="top"/>
    </xf>
    <xf numFmtId="1" fontId="32" fillId="79" borderId="11" xfId="0" applyNumberFormat="1" applyFont="1" applyFill="1" applyBorder="1" applyAlignment="1">
      <alignment horizontal="center" vertical="center"/>
    </xf>
    <xf numFmtId="1" fontId="32" fillId="79" borderId="13" xfId="0" applyNumberFormat="1" applyFont="1" applyFill="1" applyBorder="1" applyAlignment="1">
      <alignment horizontal="center" vertical="center"/>
    </xf>
    <xf numFmtId="1" fontId="32" fillId="79" borderId="12" xfId="0" applyNumberFormat="1" applyFont="1" applyFill="1" applyBorder="1" applyAlignment="1">
      <alignment horizontal="center" vertical="center"/>
    </xf>
    <xf numFmtId="1" fontId="32" fillId="10" borderId="11" xfId="0" applyNumberFormat="1" applyFont="1" applyFill="1" applyBorder="1" applyAlignment="1">
      <alignment horizontal="center" vertical="center" textRotation="90"/>
    </xf>
    <xf numFmtId="1" fontId="32" fillId="10" borderId="12" xfId="0" applyNumberFormat="1" applyFont="1" applyFill="1" applyBorder="1" applyAlignment="1">
      <alignment horizontal="center" vertical="center" textRotation="90"/>
    </xf>
    <xf numFmtId="1" fontId="32" fillId="10" borderId="11" xfId="0" applyNumberFormat="1" applyFont="1" applyFill="1" applyBorder="1" applyAlignment="1">
      <alignment horizontal="center" vertical="center"/>
    </xf>
    <xf numFmtId="1" fontId="32" fillId="10" borderId="13" xfId="0" applyNumberFormat="1" applyFont="1" applyFill="1" applyBorder="1" applyAlignment="1">
      <alignment horizontal="center" vertical="center"/>
    </xf>
    <xf numFmtId="1" fontId="32" fillId="10" borderId="12" xfId="0" applyNumberFormat="1" applyFont="1" applyFill="1" applyBorder="1" applyAlignment="1">
      <alignment horizontal="center" vertical="center"/>
    </xf>
    <xf numFmtId="0" fontId="4" fillId="41" borderId="11" xfId="0" applyFont="1" applyFill="1" applyBorder="1" applyAlignment="1">
      <alignment horizontal="center"/>
    </xf>
    <xf numFmtId="0" fontId="4" fillId="41" borderId="12" xfId="0" applyFont="1" applyFill="1" applyBorder="1" applyAlignment="1">
      <alignment horizontal="center"/>
    </xf>
    <xf numFmtId="0" fontId="1" fillId="46" borderId="2" xfId="0" applyFont="1" applyFill="1" applyBorder="1" applyAlignment="1">
      <alignment horizontal="center" wrapText="1"/>
    </xf>
    <xf numFmtId="0" fontId="1" fillId="46" borderId="3" xfId="0" applyFont="1" applyFill="1" applyBorder="1" applyAlignment="1">
      <alignment horizontal="center" wrapText="1"/>
    </xf>
    <xf numFmtId="0" fontId="1" fillId="46" borderId="4" xfId="0" applyFont="1" applyFill="1" applyBorder="1" applyAlignment="1">
      <alignment horizontal="center" wrapText="1"/>
    </xf>
    <xf numFmtId="0" fontId="32" fillId="7" borderId="2" xfId="0" applyFont="1" applyFill="1" applyBorder="1" applyAlignment="1">
      <alignment horizontal="center" wrapText="1"/>
    </xf>
    <xf numFmtId="0" fontId="32" fillId="7" borderId="3" xfId="0" applyFont="1" applyFill="1" applyBorder="1" applyAlignment="1">
      <alignment horizontal="center" wrapText="1"/>
    </xf>
    <xf numFmtId="0" fontId="32" fillId="7" borderId="4" xfId="0" applyFont="1" applyFill="1" applyBorder="1" applyAlignment="1">
      <alignment horizontal="center" wrapText="1"/>
    </xf>
    <xf numFmtId="0" fontId="32" fillId="11" borderId="2" xfId="0" applyFont="1" applyFill="1" applyBorder="1" applyAlignment="1">
      <alignment horizontal="center"/>
    </xf>
    <xf numFmtId="0" fontId="32" fillId="11" borderId="4" xfId="0" applyFont="1" applyFill="1" applyBorder="1" applyAlignment="1">
      <alignment horizontal="center"/>
    </xf>
    <xf numFmtId="1" fontId="144" fillId="0" borderId="6" xfId="0" applyNumberFormat="1" applyFont="1" applyBorder="1" applyAlignment="1">
      <alignment horizontal="center"/>
    </xf>
    <xf numFmtId="1" fontId="144" fillId="0" borderId="7" xfId="0" applyNumberFormat="1" applyFont="1" applyBorder="1" applyAlignment="1">
      <alignment horizontal="center"/>
    </xf>
    <xf numFmtId="1" fontId="144" fillId="0" borderId="8" xfId="0" applyNumberFormat="1" applyFont="1" applyBorder="1" applyAlignment="1">
      <alignment horizontal="center"/>
    </xf>
    <xf numFmtId="1" fontId="144" fillId="0" borderId="9" xfId="0" applyNumberFormat="1" applyFont="1" applyBorder="1" applyAlignment="1">
      <alignment horizontal="center"/>
    </xf>
    <xf numFmtId="1" fontId="144" fillId="0" borderId="31" xfId="0" applyNumberFormat="1" applyFont="1" applyBorder="1" applyAlignment="1">
      <alignment horizontal="center"/>
    </xf>
    <xf numFmtId="1" fontId="144" fillId="0" borderId="10" xfId="0" applyNumberFormat="1" applyFont="1" applyBorder="1" applyAlignment="1">
      <alignment horizontal="center"/>
    </xf>
    <xf numFmtId="0" fontId="143" fillId="0" borderId="11" xfId="0" applyFont="1" applyBorder="1" applyAlignment="1">
      <alignment horizontal="center"/>
    </xf>
    <xf numFmtId="0" fontId="143" fillId="0" borderId="13" xfId="0" applyFont="1" applyBorder="1" applyAlignment="1">
      <alignment horizontal="center"/>
    </xf>
    <xf numFmtId="0" fontId="143" fillId="0" borderId="12" xfId="0" applyFont="1" applyBorder="1" applyAlignment="1">
      <alignment horizontal="center"/>
    </xf>
    <xf numFmtId="0" fontId="101" fillId="0" borderId="11" xfId="0" applyFont="1" applyBorder="1" applyAlignment="1">
      <alignment horizontal="center"/>
    </xf>
    <xf numFmtId="0" fontId="101" fillId="0" borderId="13" xfId="0" applyFon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1" fontId="32" fillId="41" borderId="95" xfId="0" applyNumberFormat="1" applyFont="1" applyFill="1" applyBorder="1" applyAlignment="1">
      <alignment horizontal="center" vertical="center" wrapText="1"/>
    </xf>
    <xf numFmtId="1" fontId="32" fillId="41" borderId="3" xfId="0" applyNumberFormat="1" applyFont="1" applyFill="1" applyBorder="1" applyAlignment="1">
      <alignment horizontal="center" vertical="center" wrapText="1"/>
    </xf>
    <xf numFmtId="1" fontId="0" fillId="11" borderId="95" xfId="0" applyNumberFormat="1" applyFill="1" applyBorder="1" applyAlignment="1">
      <alignment horizontal="center" vertical="center"/>
    </xf>
    <xf numFmtId="1" fontId="0" fillId="11" borderId="3" xfId="0" applyNumberFormat="1" applyFill="1" applyBorder="1" applyAlignment="1">
      <alignment horizontal="center" vertical="center"/>
    </xf>
    <xf numFmtId="1" fontId="0" fillId="11" borderId="4" xfId="0" applyNumberFormat="1" applyFill="1" applyBorder="1" applyAlignment="1">
      <alignment horizontal="center" vertical="center"/>
    </xf>
    <xf numFmtId="1" fontId="0" fillId="0" borderId="11" xfId="0" applyNumberFormat="1" applyBorder="1" applyAlignment="1">
      <alignment horizontal="center" wrapText="1"/>
    </xf>
    <xf numFmtId="1" fontId="0" fillId="0" borderId="13" xfId="0" applyNumberFormat="1" applyBorder="1" applyAlignment="1">
      <alignment horizontal="center" wrapText="1"/>
    </xf>
    <xf numFmtId="1" fontId="0" fillId="0" borderId="12" xfId="0" applyNumberFormat="1" applyBorder="1" applyAlignment="1">
      <alignment horizontal="center" wrapText="1"/>
    </xf>
    <xf numFmtId="1" fontId="0" fillId="0" borderId="11" xfId="0" applyNumberForma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 wrapText="1"/>
    </xf>
    <xf numFmtId="1" fontId="0" fillId="0" borderId="12" xfId="0" applyNumberFormat="1" applyBorder="1" applyAlignment="1">
      <alignment horizontal="center" vertical="center" wrapText="1"/>
    </xf>
    <xf numFmtId="1" fontId="1" fillId="11" borderId="331" xfId="0" applyNumberFormat="1" applyFont="1" applyFill="1" applyBorder="1" applyAlignment="1">
      <alignment horizontal="center" vertical="center"/>
    </xf>
    <xf numFmtId="1" fontId="1" fillId="11" borderId="22" xfId="0" applyNumberFormat="1" applyFont="1" applyFill="1" applyBorder="1" applyAlignment="1">
      <alignment horizontal="center" vertical="center"/>
    </xf>
    <xf numFmtId="1" fontId="1" fillId="11" borderId="29" xfId="0" applyNumberFormat="1" applyFont="1" applyFill="1" applyBorder="1" applyAlignment="1">
      <alignment horizontal="center" vertical="center"/>
    </xf>
    <xf numFmtId="1" fontId="1" fillId="0" borderId="21" xfId="0" applyNumberFormat="1" applyFont="1" applyBorder="1" applyAlignment="1">
      <alignment horizontal="center"/>
    </xf>
    <xf numFmtId="1" fontId="1" fillId="0" borderId="29" xfId="0" applyNumberFormat="1" applyFont="1" applyBorder="1" applyAlignment="1">
      <alignment horizontal="center"/>
    </xf>
    <xf numFmtId="0" fontId="40" fillId="0" borderId="96" xfId="0" applyFont="1" applyFill="1" applyBorder="1" applyAlignment="1">
      <alignment horizontal="center" vertical="center" wrapText="1"/>
    </xf>
    <xf numFmtId="0" fontId="40" fillId="0" borderId="7" xfId="0" applyFont="1" applyFill="1" applyBorder="1" applyAlignment="1">
      <alignment horizontal="center" vertical="center" wrapText="1"/>
    </xf>
    <xf numFmtId="0" fontId="40" fillId="0" borderId="336" xfId="0" applyFont="1" applyFill="1" applyBorder="1" applyAlignment="1">
      <alignment horizontal="center" vertical="center" wrapText="1"/>
    </xf>
    <xf numFmtId="1" fontId="1" fillId="7" borderId="11" xfId="0" applyNumberFormat="1" applyFont="1" applyFill="1" applyBorder="1" applyAlignment="1">
      <alignment horizontal="center" vertical="center" wrapText="1"/>
    </xf>
    <xf numFmtId="1" fontId="1" fillId="7" borderId="13" xfId="0" applyNumberFormat="1" applyFont="1" applyFill="1" applyBorder="1" applyAlignment="1">
      <alignment horizontal="center" vertical="center" wrapText="1"/>
    </xf>
    <xf numFmtId="1" fontId="1" fillId="7" borderId="12" xfId="0" applyNumberFormat="1" applyFont="1" applyFill="1" applyBorder="1" applyAlignment="1">
      <alignment horizontal="center" vertical="center" wrapText="1"/>
    </xf>
    <xf numFmtId="1" fontId="1" fillId="9" borderId="6" xfId="0" applyNumberFormat="1" applyFont="1" applyFill="1" applyBorder="1" applyAlignment="1">
      <alignment horizontal="center" vertical="center"/>
    </xf>
    <xf numFmtId="1" fontId="1" fillId="9" borderId="7" xfId="0" applyNumberFormat="1" applyFont="1" applyFill="1" applyBorder="1" applyAlignment="1">
      <alignment horizontal="center" vertical="center"/>
    </xf>
    <xf numFmtId="1" fontId="1" fillId="9" borderId="8" xfId="0" applyNumberFormat="1" applyFont="1" applyFill="1" applyBorder="1" applyAlignment="1">
      <alignment horizontal="center" vertical="center"/>
    </xf>
    <xf numFmtId="1" fontId="1" fillId="41" borderId="95" xfId="0" applyNumberFormat="1" applyFont="1" applyFill="1" applyBorder="1" applyAlignment="1">
      <alignment horizontal="center" vertical="center" wrapText="1"/>
    </xf>
    <xf numFmtId="1" fontId="1" fillId="41" borderId="3" xfId="0" applyNumberFormat="1" applyFont="1" applyFill="1" applyBorder="1" applyAlignment="1">
      <alignment horizontal="center" vertical="center" wrapText="1"/>
    </xf>
    <xf numFmtId="0" fontId="0" fillId="7" borderId="97" xfId="0" applyFill="1" applyBorder="1" applyAlignment="1">
      <alignment horizontal="center" vertical="center" wrapText="1"/>
    </xf>
    <xf numFmtId="0" fontId="0" fillId="7" borderId="31" xfId="0" applyFill="1" applyBorder="1" applyAlignment="1">
      <alignment horizontal="center" vertical="center" wrapText="1"/>
    </xf>
    <xf numFmtId="0" fontId="0" fillId="7" borderId="330" xfId="0" applyFill="1" applyBorder="1" applyAlignment="1">
      <alignment horizontal="center" vertical="center" wrapText="1"/>
    </xf>
    <xf numFmtId="1" fontId="100" fillId="7" borderId="2" xfId="0" applyNumberFormat="1" applyFont="1" applyFill="1" applyBorder="1" applyAlignment="1">
      <alignment horizontal="center" vertical="center" wrapText="1"/>
    </xf>
    <xf numFmtId="1" fontId="100" fillId="7" borderId="3" xfId="0" applyNumberFormat="1" applyFont="1" applyFill="1" applyBorder="1" applyAlignment="1">
      <alignment horizontal="center" vertical="center" wrapText="1"/>
    </xf>
    <xf numFmtId="1" fontId="100" fillId="7" borderId="94" xfId="0" applyNumberFormat="1" applyFont="1" applyFill="1" applyBorder="1" applyAlignment="1">
      <alignment horizontal="center" vertical="center" wrapText="1"/>
    </xf>
    <xf numFmtId="0" fontId="40" fillId="0" borderId="8" xfId="0" applyFont="1" applyFill="1" applyBorder="1" applyAlignment="1">
      <alignment horizontal="center" vertical="center" wrapText="1"/>
    </xf>
    <xf numFmtId="0" fontId="0" fillId="7" borderId="10" xfId="0" applyFill="1" applyBorder="1" applyAlignment="1">
      <alignment horizontal="center" vertical="center" wrapText="1"/>
    </xf>
    <xf numFmtId="1" fontId="0" fillId="9" borderId="95" xfId="0" applyNumberFormat="1" applyFill="1" applyBorder="1" applyAlignment="1">
      <alignment horizontal="center" vertical="center"/>
    </xf>
    <xf numFmtId="1" fontId="0" fillId="9" borderId="3" xfId="0" applyNumberFormat="1" applyFill="1" applyBorder="1" applyAlignment="1">
      <alignment horizontal="center" vertical="center"/>
    </xf>
    <xf numFmtId="0" fontId="1" fillId="0" borderId="11" xfId="0" applyFont="1" applyBorder="1" applyAlignment="1">
      <alignment horizontal="center" wrapText="1"/>
    </xf>
    <xf numFmtId="0" fontId="1" fillId="0" borderId="13" xfId="0" applyFont="1" applyBorder="1" applyAlignment="1">
      <alignment horizontal="center" wrapText="1"/>
    </xf>
    <xf numFmtId="0" fontId="1" fillId="0" borderId="12" xfId="0" applyFont="1" applyBorder="1" applyAlignment="1">
      <alignment horizontal="center" wrapText="1"/>
    </xf>
    <xf numFmtId="1" fontId="40" fillId="11" borderId="6" xfId="0" applyNumberFormat="1" applyFont="1" applyFill="1" applyBorder="1" applyAlignment="1">
      <alignment horizontal="center" vertical="center" wrapText="1"/>
    </xf>
    <xf numFmtId="1" fontId="40" fillId="11" borderId="7" xfId="0" applyNumberFormat="1" applyFont="1" applyFill="1" applyBorder="1" applyAlignment="1">
      <alignment horizontal="center" vertical="center" wrapText="1"/>
    </xf>
    <xf numFmtId="1" fontId="40" fillId="11" borderId="8" xfId="0" applyNumberFormat="1" applyFont="1" applyFill="1" applyBorder="1" applyAlignment="1">
      <alignment horizontal="center" vertical="center" wrapText="1"/>
    </xf>
    <xf numFmtId="1" fontId="40" fillId="11" borderId="9" xfId="0" applyNumberFormat="1" applyFont="1" applyFill="1" applyBorder="1" applyAlignment="1">
      <alignment horizontal="center" vertical="center" wrapText="1"/>
    </xf>
    <xf numFmtId="1" fontId="40" fillId="11" borderId="31" xfId="0" applyNumberFormat="1" applyFont="1" applyFill="1" applyBorder="1" applyAlignment="1">
      <alignment horizontal="center" vertical="center" wrapText="1"/>
    </xf>
    <xf numFmtId="1" fontId="40" fillId="11" borderId="10" xfId="0" applyNumberFormat="1" applyFont="1" applyFill="1" applyBorder="1" applyAlignment="1">
      <alignment horizontal="center" vertical="center" wrapText="1"/>
    </xf>
    <xf numFmtId="1" fontId="1" fillId="7" borderId="9" xfId="0" applyNumberFormat="1" applyFont="1" applyFill="1" applyBorder="1" applyAlignment="1">
      <alignment horizontal="center" vertical="center" wrapText="1"/>
    </xf>
    <xf numFmtId="1" fontId="1" fillId="7" borderId="31" xfId="0" applyNumberFormat="1" applyFont="1" applyFill="1" applyBorder="1" applyAlignment="1">
      <alignment horizontal="center" vertical="center" wrapText="1"/>
    </xf>
    <xf numFmtId="1" fontId="1" fillId="7" borderId="10" xfId="0" applyNumberFormat="1" applyFont="1" applyFill="1" applyBorder="1" applyAlignment="1">
      <alignment horizontal="center" vertical="center" wrapText="1"/>
    </xf>
    <xf numFmtId="1" fontId="1" fillId="41" borderId="331" xfId="0" applyNumberFormat="1" applyFont="1" applyFill="1" applyBorder="1" applyAlignment="1">
      <alignment horizontal="center" vertical="center" wrapText="1"/>
    </xf>
    <xf numFmtId="1" fontId="1" fillId="41" borderId="22" xfId="0" applyNumberFormat="1" applyFont="1" applyFill="1" applyBorder="1" applyAlignment="1">
      <alignment horizontal="center" vertical="center" wrapText="1"/>
    </xf>
    <xf numFmtId="1" fontId="1" fillId="41" borderId="329" xfId="0" applyNumberFormat="1" applyFont="1" applyFill="1" applyBorder="1" applyAlignment="1">
      <alignment horizontal="center" vertical="center" wrapText="1"/>
    </xf>
    <xf numFmtId="1" fontId="1" fillId="7" borderId="2" xfId="0" applyNumberFormat="1" applyFont="1" applyFill="1" applyBorder="1" applyAlignment="1">
      <alignment horizontal="center" vertical="center" wrapText="1"/>
    </xf>
    <xf numFmtId="1" fontId="1" fillId="7" borderId="3" xfId="0" applyNumberFormat="1" applyFont="1" applyFill="1" applyBorder="1" applyAlignment="1">
      <alignment horizontal="center" vertical="center" wrapText="1"/>
    </xf>
    <xf numFmtId="1" fontId="1" fillId="7" borderId="94" xfId="0" applyNumberFormat="1" applyFont="1" applyFill="1" applyBorder="1" applyAlignment="1">
      <alignment horizontal="center" vertical="center" wrapText="1"/>
    </xf>
    <xf numFmtId="1" fontId="1" fillId="9" borderId="95" xfId="0" applyNumberFormat="1" applyFont="1" applyFill="1" applyBorder="1" applyAlignment="1">
      <alignment horizontal="center" vertical="center"/>
    </xf>
    <xf numFmtId="1" fontId="1" fillId="9" borderId="3" xfId="0" applyNumberFormat="1" applyFont="1" applyFill="1" applyBorder="1" applyAlignment="1">
      <alignment horizontal="center" vertical="center"/>
    </xf>
    <xf numFmtId="1" fontId="1" fillId="11" borderId="95" xfId="0" applyNumberFormat="1" applyFont="1" applyFill="1" applyBorder="1" applyAlignment="1">
      <alignment horizontal="center" vertical="center"/>
    </xf>
    <xf numFmtId="1" fontId="1" fillId="11" borderId="3" xfId="0" applyNumberFormat="1" applyFont="1" applyFill="1" applyBorder="1" applyAlignment="1">
      <alignment horizontal="center" vertical="center"/>
    </xf>
    <xf numFmtId="1" fontId="1" fillId="11" borderId="4" xfId="0" applyNumberFormat="1" applyFont="1" applyFill="1" applyBorder="1" applyAlignment="1">
      <alignment horizontal="center" vertical="center"/>
    </xf>
    <xf numFmtId="1" fontId="1" fillId="0" borderId="2" xfId="0" applyNumberFormat="1" applyFont="1" applyBorder="1" applyAlignment="1">
      <alignment horizontal="center"/>
    </xf>
    <xf numFmtId="1" fontId="1" fillId="0" borderId="4" xfId="0" applyNumberFormat="1" applyFont="1" applyBorder="1" applyAlignment="1">
      <alignment horizontal="center"/>
    </xf>
    <xf numFmtId="49" fontId="0" fillId="0" borderId="2" xfId="1" applyNumberFormat="1" applyFont="1" applyFill="1" applyBorder="1" applyAlignment="1">
      <alignment horizontal="center"/>
    </xf>
    <xf numFmtId="49" fontId="0" fillId="0" borderId="3" xfId="1" applyNumberFormat="1" applyFont="1" applyFill="1" applyBorder="1" applyAlignment="1">
      <alignment horizontal="center"/>
    </xf>
    <xf numFmtId="49" fontId="0" fillId="0" borderId="4" xfId="1" applyNumberFormat="1" applyFont="1" applyFill="1" applyBorder="1" applyAlignment="1">
      <alignment horizontal="center"/>
    </xf>
    <xf numFmtId="0" fontId="17" fillId="0" borderId="96" xfId="0" applyFont="1" applyBorder="1" applyAlignment="1">
      <alignment horizontal="center"/>
    </xf>
    <xf numFmtId="0" fontId="17" fillId="0" borderId="7" xfId="0" applyFont="1" applyBorder="1" applyAlignment="1">
      <alignment horizontal="center"/>
    </xf>
    <xf numFmtId="0" fontId="17" fillId="0" borderId="8" xfId="0" applyFont="1" applyBorder="1" applyAlignment="1">
      <alignment horizontal="center"/>
    </xf>
    <xf numFmtId="0" fontId="0" fillId="7" borderId="2" xfId="0" applyFill="1" applyBorder="1" applyAlignment="1">
      <alignment horizontal="center" wrapText="1"/>
    </xf>
    <xf numFmtId="0" fontId="0" fillId="7" borderId="3" xfId="0" applyFill="1" applyBorder="1" applyAlignment="1">
      <alignment horizontal="center" wrapText="1"/>
    </xf>
    <xf numFmtId="0" fontId="0" fillId="7" borderId="4" xfId="0" applyFill="1" applyBorder="1" applyAlignment="1">
      <alignment horizontal="center" wrapText="1"/>
    </xf>
    <xf numFmtId="0" fontId="0" fillId="7" borderId="50" xfId="0" applyFill="1" applyBorder="1" applyAlignment="1">
      <alignment horizontal="center" wrapText="1"/>
    </xf>
    <xf numFmtId="0" fontId="0" fillId="7" borderId="51" xfId="0" applyFill="1" applyBorder="1" applyAlignment="1">
      <alignment horizontal="center" wrapText="1"/>
    </xf>
    <xf numFmtId="0" fontId="0" fillId="7" borderId="53" xfId="0" applyFill="1" applyBorder="1" applyAlignment="1">
      <alignment horizontal="center" wrapText="1"/>
    </xf>
    <xf numFmtId="0" fontId="0" fillId="18" borderId="9" xfId="0" applyFill="1" applyBorder="1" applyAlignment="1">
      <alignment horizontal="center"/>
    </xf>
    <xf numFmtId="0" fontId="0" fillId="18" borderId="31" xfId="0" applyFill="1" applyBorder="1" applyAlignment="1">
      <alignment horizontal="center"/>
    </xf>
    <xf numFmtId="0" fontId="0" fillId="18" borderId="10" xfId="0" applyFill="1" applyBorder="1" applyAlignment="1">
      <alignment horizontal="center"/>
    </xf>
    <xf numFmtId="0" fontId="0" fillId="18" borderId="11" xfId="0" applyFill="1" applyBorder="1" applyAlignment="1">
      <alignment horizontal="center"/>
    </xf>
    <xf numFmtId="0" fontId="0" fillId="18" borderId="13" xfId="0" applyFill="1" applyBorder="1" applyAlignment="1">
      <alignment horizontal="center"/>
    </xf>
    <xf numFmtId="0" fontId="0" fillId="18" borderId="12" xfId="0" applyFill="1" applyBorder="1" applyAlignment="1">
      <alignment horizontal="center"/>
    </xf>
    <xf numFmtId="1" fontId="33" fillId="59" borderId="6" xfId="0" applyNumberFormat="1" applyFont="1" applyFill="1" applyBorder="1" applyAlignment="1">
      <alignment horizontal="center" vertical="center"/>
    </xf>
    <xf numFmtId="1" fontId="33" fillId="59" borderId="7" xfId="0" applyNumberFormat="1" applyFont="1" applyFill="1" applyBorder="1" applyAlignment="1">
      <alignment horizontal="center" vertical="center"/>
    </xf>
    <xf numFmtId="1" fontId="33" fillId="59" borderId="8" xfId="0" applyNumberFormat="1" applyFont="1" applyFill="1" applyBorder="1" applyAlignment="1">
      <alignment horizontal="center" vertical="center"/>
    </xf>
    <xf numFmtId="1" fontId="33" fillId="38" borderId="6" xfId="0" applyNumberFormat="1" applyFont="1" applyFill="1" applyBorder="1" applyAlignment="1">
      <alignment horizontal="center" vertical="center"/>
    </xf>
    <xf numFmtId="1" fontId="33" fillId="38" borderId="7" xfId="0" applyNumberFormat="1" applyFont="1" applyFill="1" applyBorder="1" applyAlignment="1">
      <alignment horizontal="center" vertical="center"/>
    </xf>
    <xf numFmtId="1" fontId="33" fillId="38" borderId="8" xfId="0" applyNumberFormat="1" applyFont="1" applyFill="1" applyBorder="1" applyAlignment="1">
      <alignment horizontal="center" vertical="center"/>
    </xf>
    <xf numFmtId="1" fontId="33" fillId="56" borderId="6" xfId="0" applyNumberFormat="1" applyFont="1" applyFill="1" applyBorder="1" applyAlignment="1">
      <alignment horizontal="center" vertical="center"/>
    </xf>
    <xf numFmtId="1" fontId="33" fillId="56" borderId="7" xfId="0" applyNumberFormat="1" applyFont="1" applyFill="1" applyBorder="1" applyAlignment="1">
      <alignment horizontal="center" vertical="center"/>
    </xf>
    <xf numFmtId="1" fontId="33" fillId="56" borderId="8" xfId="0" applyNumberFormat="1" applyFont="1" applyFill="1" applyBorder="1" applyAlignment="1">
      <alignment horizontal="center" vertical="center"/>
    </xf>
    <xf numFmtId="0" fontId="5" fillId="0" borderId="96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100" fillId="18" borderId="9" xfId="0" applyFont="1" applyFill="1" applyBorder="1" applyAlignment="1">
      <alignment horizontal="center" wrapText="1"/>
    </xf>
    <xf numFmtId="0" fontId="100" fillId="18" borderId="31" xfId="0" applyFont="1" applyFill="1" applyBorder="1" applyAlignment="1">
      <alignment horizontal="center" wrapText="1"/>
    </xf>
    <xf numFmtId="0" fontId="0" fillId="18" borderId="11" xfId="0" applyFill="1" applyBorder="1" applyAlignment="1">
      <alignment horizontal="center" wrapText="1"/>
    </xf>
    <xf numFmtId="0" fontId="0" fillId="18" borderId="13" xfId="0" applyFill="1" applyBorder="1" applyAlignment="1">
      <alignment horizontal="center" wrapText="1"/>
    </xf>
    <xf numFmtId="0" fontId="0" fillId="0" borderId="9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7" borderId="50" xfId="0" applyFill="1" applyBorder="1" applyAlignment="1">
      <alignment horizontal="center"/>
    </xf>
    <xf numFmtId="0" fontId="0" fillId="7" borderId="51" xfId="0" applyFill="1" applyBorder="1" applyAlignment="1">
      <alignment horizontal="center"/>
    </xf>
    <xf numFmtId="1" fontId="54" fillId="9" borderId="6" xfId="0" applyNumberFormat="1" applyFont="1" applyFill="1" applyBorder="1" applyAlignment="1">
      <alignment horizontal="center" vertical="center"/>
    </xf>
    <xf numFmtId="1" fontId="54" fillId="9" borderId="7" xfId="0" applyNumberFormat="1" applyFont="1" applyFill="1" applyBorder="1" applyAlignment="1">
      <alignment horizontal="center" vertical="center"/>
    </xf>
    <xf numFmtId="1" fontId="54" fillId="9" borderId="8" xfId="0" applyNumberFormat="1" applyFont="1" applyFill="1" applyBorder="1" applyAlignment="1">
      <alignment horizontal="center" vertical="center"/>
    </xf>
    <xf numFmtId="1" fontId="54" fillId="11" borderId="11" xfId="0" applyNumberFormat="1" applyFont="1" applyFill="1" applyBorder="1" applyAlignment="1">
      <alignment horizontal="center"/>
    </xf>
    <xf numFmtId="1" fontId="54" fillId="11" borderId="13" xfId="0" applyNumberFormat="1" applyFont="1" applyFill="1" applyBorder="1" applyAlignment="1">
      <alignment horizontal="center"/>
    </xf>
    <xf numFmtId="1" fontId="54" fillId="11" borderId="12" xfId="0" applyNumberFormat="1" applyFont="1" applyFill="1" applyBorder="1" applyAlignment="1">
      <alignment horizontal="center"/>
    </xf>
    <xf numFmtId="1" fontId="33" fillId="40" borderId="6" xfId="0" applyNumberFormat="1" applyFont="1" applyFill="1" applyBorder="1" applyAlignment="1">
      <alignment horizontal="center" vertical="center"/>
    </xf>
    <xf numFmtId="1" fontId="33" fillId="40" borderId="7" xfId="0" applyNumberFormat="1" applyFont="1" applyFill="1" applyBorder="1" applyAlignment="1">
      <alignment horizontal="center" vertical="center"/>
    </xf>
    <xf numFmtId="1" fontId="33" fillId="40" borderId="8" xfId="0" applyNumberFormat="1" applyFont="1" applyFill="1" applyBorder="1" applyAlignment="1">
      <alignment horizontal="center" vertical="center"/>
    </xf>
    <xf numFmtId="1" fontId="33" fillId="18" borderId="9" xfId="0" applyNumberFormat="1" applyFont="1" applyFill="1" applyBorder="1" applyAlignment="1">
      <alignment horizontal="center" vertical="center"/>
    </xf>
    <xf numFmtId="1" fontId="33" fillId="18" borderId="31" xfId="0" applyNumberFormat="1" applyFont="1" applyFill="1" applyBorder="1" applyAlignment="1">
      <alignment horizontal="center" vertical="center"/>
    </xf>
    <xf numFmtId="1" fontId="28" fillId="11" borderId="6" xfId="0" applyNumberFormat="1" applyFont="1" applyFill="1" applyBorder="1" applyAlignment="1">
      <alignment horizontal="center" vertical="center" wrapText="1"/>
    </xf>
    <xf numFmtId="1" fontId="28" fillId="11" borderId="7" xfId="0" applyNumberFormat="1" applyFont="1" applyFill="1" applyBorder="1" applyAlignment="1">
      <alignment horizontal="center" vertical="center" wrapText="1"/>
    </xf>
    <xf numFmtId="1" fontId="28" fillId="11" borderId="8" xfId="0" applyNumberFormat="1" applyFont="1" applyFill="1" applyBorder="1" applyAlignment="1">
      <alignment horizontal="center" vertical="center" wrapText="1"/>
    </xf>
    <xf numFmtId="1" fontId="28" fillId="11" borderId="9" xfId="0" applyNumberFormat="1" applyFont="1" applyFill="1" applyBorder="1" applyAlignment="1">
      <alignment horizontal="center" vertical="center" wrapText="1"/>
    </xf>
    <xf numFmtId="1" fontId="28" fillId="11" borderId="31" xfId="0" applyNumberFormat="1" applyFont="1" applyFill="1" applyBorder="1" applyAlignment="1">
      <alignment horizontal="center" vertical="center" wrapText="1"/>
    </xf>
    <xf numFmtId="1" fontId="28" fillId="11" borderId="10" xfId="0" applyNumberFormat="1" applyFont="1" applyFill="1" applyBorder="1" applyAlignment="1">
      <alignment horizontal="center" vertical="center" wrapText="1"/>
    </xf>
    <xf numFmtId="1" fontId="53" fillId="11" borderId="11" xfId="0" applyNumberFormat="1" applyFont="1" applyFill="1" applyBorder="1" applyAlignment="1">
      <alignment horizontal="center" vertical="center" wrapText="1"/>
    </xf>
    <xf numFmtId="1" fontId="53" fillId="11" borderId="13" xfId="0" applyNumberFormat="1" applyFont="1" applyFill="1" applyBorder="1" applyAlignment="1">
      <alignment horizontal="center" vertical="center" wrapText="1"/>
    </xf>
    <xf numFmtId="1" fontId="53" fillId="11" borderId="12" xfId="0" applyNumberFormat="1" applyFont="1" applyFill="1" applyBorder="1" applyAlignment="1">
      <alignment horizontal="center" vertical="center" wrapText="1"/>
    </xf>
    <xf numFmtId="49" fontId="0" fillId="18" borderId="3" xfId="0" applyNumberFormat="1" applyFill="1" applyBorder="1" applyAlignment="1">
      <alignment horizontal="center" vertical="center"/>
    </xf>
    <xf numFmtId="49" fontId="0" fillId="18" borderId="94" xfId="0" applyNumberFormat="1" applyFill="1" applyBorder="1" applyAlignment="1">
      <alignment horizontal="center" vertical="center"/>
    </xf>
    <xf numFmtId="1" fontId="103" fillId="7" borderId="11" xfId="0" applyNumberFormat="1" applyFont="1" applyFill="1" applyBorder="1" applyAlignment="1">
      <alignment horizontal="center" vertical="center"/>
    </xf>
    <xf numFmtId="1" fontId="103" fillId="7" borderId="13" xfId="0" applyNumberFormat="1" applyFont="1" applyFill="1" applyBorder="1" applyAlignment="1">
      <alignment horizontal="center" vertical="center"/>
    </xf>
    <xf numFmtId="1" fontId="53" fillId="56" borderId="11" xfId="0" applyNumberFormat="1" applyFont="1" applyFill="1" applyBorder="1" applyAlignment="1">
      <alignment horizontal="center" vertical="center" wrapText="1"/>
    </xf>
    <xf numFmtId="1" fontId="53" fillId="56" borderId="13" xfId="0" applyNumberFormat="1" applyFont="1" applyFill="1" applyBorder="1" applyAlignment="1">
      <alignment horizontal="center" vertical="center" wrapText="1"/>
    </xf>
    <xf numFmtId="1" fontId="53" fillId="56" borderId="12" xfId="0" applyNumberFormat="1" applyFont="1" applyFill="1" applyBorder="1" applyAlignment="1">
      <alignment horizontal="center" vertical="center" wrapText="1"/>
    </xf>
    <xf numFmtId="1" fontId="0" fillId="9" borderId="6" xfId="0" applyNumberFormat="1" applyFill="1" applyBorder="1" applyAlignment="1">
      <alignment horizontal="center" vertical="center"/>
    </xf>
    <xf numFmtId="1" fontId="0" fillId="9" borderId="7" xfId="0" applyNumberFormat="1" applyFill="1" applyBorder="1" applyAlignment="1">
      <alignment horizontal="center" vertical="center"/>
    </xf>
    <xf numFmtId="1" fontId="0" fillId="9" borderId="8" xfId="0" applyNumberFormat="1" applyFill="1" applyBorder="1" applyAlignment="1">
      <alignment horizontal="center" vertical="center"/>
    </xf>
    <xf numFmtId="1" fontId="0" fillId="9" borderId="11" xfId="0" applyNumberFormat="1" applyFill="1" applyBorder="1" applyAlignment="1">
      <alignment horizontal="center" vertical="center" wrapText="1"/>
    </xf>
    <xf numFmtId="1" fontId="0" fillId="9" borderId="13" xfId="0" applyNumberFormat="1" applyFill="1" applyBorder="1" applyAlignment="1">
      <alignment horizontal="center" vertical="center" wrapText="1"/>
    </xf>
    <xf numFmtId="1" fontId="0" fillId="9" borderId="12" xfId="0" applyNumberFormat="1" applyFill="1" applyBorder="1" applyAlignment="1">
      <alignment horizontal="center" vertical="center" wrapText="1"/>
    </xf>
    <xf numFmtId="0" fontId="0" fillId="80" borderId="2" xfId="0" applyFill="1" applyBorder="1" applyAlignment="1">
      <alignment horizontal="center" vertical="center"/>
    </xf>
    <xf numFmtId="0" fontId="0" fillId="80" borderId="3" xfId="0" applyFill="1" applyBorder="1" applyAlignment="1">
      <alignment horizontal="center" vertical="center"/>
    </xf>
    <xf numFmtId="0" fontId="0" fillId="80" borderId="4" xfId="0" applyFill="1" applyBorder="1" applyAlignment="1">
      <alignment horizontal="center" vertical="center"/>
    </xf>
    <xf numFmtId="0" fontId="0" fillId="18" borderId="2" xfId="0" applyFill="1" applyBorder="1" applyAlignment="1">
      <alignment horizontal="center" vertical="center"/>
    </xf>
    <xf numFmtId="0" fontId="0" fillId="18" borderId="3" xfId="0" applyFill="1" applyBorder="1" applyAlignment="1">
      <alignment horizontal="center" vertical="center"/>
    </xf>
    <xf numFmtId="0" fontId="0" fillId="18" borderId="4" xfId="0" applyFill="1" applyBorder="1" applyAlignment="1">
      <alignment horizontal="center" vertical="center"/>
    </xf>
    <xf numFmtId="0" fontId="103" fillId="41" borderId="2" xfId="0" applyFont="1" applyFill="1" applyBorder="1" applyAlignment="1">
      <alignment horizontal="center" wrapText="1"/>
    </xf>
    <xf numFmtId="0" fontId="103" fillId="41" borderId="3" xfId="0" applyFont="1" applyFill="1" applyBorder="1" applyAlignment="1">
      <alignment horizontal="center" wrapText="1"/>
    </xf>
    <xf numFmtId="0" fontId="103" fillId="41" borderId="4" xfId="0" applyFont="1" applyFill="1" applyBorder="1" applyAlignment="1">
      <alignment horizontal="center" wrapText="1"/>
    </xf>
    <xf numFmtId="0" fontId="33" fillId="78" borderId="96" xfId="0" applyFont="1" applyFill="1" applyBorder="1" applyAlignment="1">
      <alignment horizontal="center" vertical="center"/>
    </xf>
    <xf numFmtId="0" fontId="33" fillId="78" borderId="8" xfId="0" applyFont="1" applyFill="1" applyBorder="1" applyAlignment="1">
      <alignment horizontal="center" vertical="center"/>
    </xf>
    <xf numFmtId="49" fontId="34" fillId="10" borderId="3" xfId="0" applyNumberFormat="1" applyFont="1" applyFill="1" applyBorder="1" applyAlignment="1">
      <alignment horizontal="center"/>
    </xf>
    <xf numFmtId="49" fontId="34" fillId="10" borderId="4" xfId="0" applyNumberFormat="1" applyFont="1" applyFill="1" applyBorder="1" applyAlignment="1">
      <alignment horizontal="center"/>
    </xf>
    <xf numFmtId="0" fontId="104" fillId="0" borderId="2" xfId="0" applyFont="1" applyBorder="1" applyAlignment="1">
      <alignment horizontal="center" vertical="center" wrapText="1"/>
    </xf>
    <xf numFmtId="0" fontId="104" fillId="0" borderId="3" xfId="0" applyFont="1" applyBorder="1" applyAlignment="1">
      <alignment horizontal="center" vertical="center" wrapText="1"/>
    </xf>
    <xf numFmtId="0" fontId="104" fillId="0" borderId="94" xfId="0" applyFont="1" applyBorder="1" applyAlignment="1">
      <alignment horizontal="center" vertical="center" wrapText="1"/>
    </xf>
    <xf numFmtId="0" fontId="28" fillId="47" borderId="21" xfId="0" applyFont="1" applyFill="1" applyBorder="1" applyAlignment="1">
      <alignment horizontal="center" vertical="center"/>
    </xf>
    <xf numFmtId="0" fontId="28" fillId="47" borderId="22" xfId="0" applyFont="1" applyFill="1" applyBorder="1" applyAlignment="1">
      <alignment horizontal="center" vertical="center"/>
    </xf>
    <xf numFmtId="1" fontId="105" fillId="44" borderId="98" xfId="0" applyNumberFormat="1" applyFont="1" applyFill="1" applyBorder="1" applyAlignment="1">
      <alignment horizontal="center" vertical="center"/>
    </xf>
    <xf numFmtId="1" fontId="105" fillId="44" borderId="48" xfId="0" applyNumberFormat="1" applyFont="1" applyFill="1" applyBorder="1" applyAlignment="1">
      <alignment horizontal="center" vertical="center"/>
    </xf>
    <xf numFmtId="0" fontId="100" fillId="11" borderId="95" xfId="0" applyFont="1" applyFill="1" applyBorder="1" applyAlignment="1">
      <alignment horizontal="center" vertical="center"/>
    </xf>
    <xf numFmtId="0" fontId="100" fillId="11" borderId="3" xfId="0" applyFont="1" applyFill="1" applyBorder="1" applyAlignment="1">
      <alignment horizontal="center" vertical="center"/>
    </xf>
    <xf numFmtId="0" fontId="100" fillId="11" borderId="94" xfId="0" applyFont="1" applyFill="1" applyBorder="1" applyAlignment="1">
      <alignment horizontal="center" vertical="center"/>
    </xf>
    <xf numFmtId="49" fontId="34" fillId="0" borderId="2" xfId="0" applyNumberFormat="1" applyFont="1" applyBorder="1" applyAlignment="1">
      <alignment horizontal="center"/>
    </xf>
    <xf numFmtId="49" fontId="34" fillId="0" borderId="3" xfId="0" applyNumberFormat="1" applyFont="1" applyBorder="1" applyAlignment="1">
      <alignment horizontal="center"/>
    </xf>
    <xf numFmtId="49" fontId="34" fillId="0" borderId="4" xfId="0" applyNumberFormat="1" applyFont="1" applyBorder="1" applyAlignment="1">
      <alignment horizontal="center"/>
    </xf>
    <xf numFmtId="1" fontId="32" fillId="0" borderId="2" xfId="0" applyNumberFormat="1" applyFont="1" applyBorder="1" applyAlignment="1">
      <alignment horizontal="center" vertical="center" wrapText="1"/>
    </xf>
    <xf numFmtId="1" fontId="32" fillId="0" borderId="3" xfId="0" applyNumberFormat="1" applyFont="1" applyBorder="1" applyAlignment="1">
      <alignment horizontal="center" vertical="center" wrapText="1"/>
    </xf>
    <xf numFmtId="1" fontId="32" fillId="0" borderId="94" xfId="0" applyNumberFormat="1" applyFont="1" applyBorder="1" applyAlignment="1">
      <alignment horizontal="center" vertical="center" wrapText="1"/>
    </xf>
    <xf numFmtId="0" fontId="0" fillId="9" borderId="6" xfId="0" applyFill="1" applyBorder="1" applyAlignment="1">
      <alignment horizontal="center" vertical="center" wrapText="1"/>
    </xf>
    <xf numFmtId="0" fontId="0" fillId="9" borderId="7" xfId="0" applyFill="1" applyBorder="1" applyAlignment="1">
      <alignment horizontal="center" vertical="center" wrapText="1"/>
    </xf>
    <xf numFmtId="0" fontId="0" fillId="9" borderId="8" xfId="0" applyFill="1" applyBorder="1" applyAlignment="1">
      <alignment horizontal="center" vertical="center" wrapText="1"/>
    </xf>
    <xf numFmtId="0" fontId="0" fillId="9" borderId="42" xfId="0" applyFill="1" applyBorder="1" applyAlignment="1">
      <alignment horizontal="center" vertical="center" wrapText="1"/>
    </xf>
    <xf numFmtId="0" fontId="0" fillId="9" borderId="0" xfId="0" applyFill="1" applyBorder="1" applyAlignment="1">
      <alignment horizontal="center" vertical="center" wrapText="1"/>
    </xf>
    <xf numFmtId="0" fontId="0" fillId="9" borderId="41" xfId="0" applyFill="1" applyBorder="1" applyAlignment="1">
      <alignment horizontal="center" vertical="center" wrapText="1"/>
    </xf>
    <xf numFmtId="0" fontId="28" fillId="47" borderId="329" xfId="0" applyFont="1" applyFill="1" applyBorder="1" applyAlignment="1">
      <alignment horizontal="center" vertical="center"/>
    </xf>
    <xf numFmtId="0" fontId="32" fillId="11" borderId="52" xfId="0" applyFont="1" applyFill="1" applyBorder="1" applyAlignment="1">
      <alignment horizontal="center" vertical="center" wrapText="1"/>
    </xf>
    <xf numFmtId="0" fontId="32" fillId="11" borderId="53" xfId="0" applyFont="1" applyFill="1" applyBorder="1" applyAlignment="1">
      <alignment horizontal="center" vertical="center" wrapText="1"/>
    </xf>
    <xf numFmtId="1" fontId="28" fillId="0" borderId="95" xfId="0" applyNumberFormat="1" applyFont="1" applyBorder="1" applyAlignment="1">
      <alignment horizontal="center" vertical="center"/>
    </xf>
    <xf numFmtId="1" fontId="28" fillId="0" borderId="3" xfId="0" applyNumberFormat="1" applyFont="1" applyBorder="1" applyAlignment="1">
      <alignment horizontal="center" vertical="center"/>
    </xf>
    <xf numFmtId="0" fontId="103" fillId="41" borderId="19" xfId="0" applyFont="1" applyFill="1" applyBorder="1" applyAlignment="1">
      <alignment horizontal="center" wrapText="1"/>
    </xf>
    <xf numFmtId="0" fontId="103" fillId="41" borderId="0" xfId="0" applyFont="1" applyFill="1" applyBorder="1" applyAlignment="1">
      <alignment horizontal="center" wrapText="1"/>
    </xf>
    <xf numFmtId="0" fontId="103" fillId="41" borderId="20" xfId="0" applyFont="1" applyFill="1" applyBorder="1" applyAlignment="1">
      <alignment horizontal="center" wrapText="1"/>
    </xf>
    <xf numFmtId="1" fontId="0" fillId="0" borderId="19" xfId="0" applyNumberFormat="1" applyFont="1" applyBorder="1" applyAlignment="1">
      <alignment horizontal="center" vertical="top" wrapText="1"/>
    </xf>
    <xf numFmtId="1" fontId="0" fillId="0" borderId="0" xfId="0" applyNumberFormat="1" applyFont="1" applyBorder="1" applyAlignment="1">
      <alignment horizontal="center" vertical="top" wrapText="1"/>
    </xf>
    <xf numFmtId="1" fontId="0" fillId="0" borderId="41" xfId="0" applyNumberFormat="1" applyFont="1" applyBorder="1" applyAlignment="1">
      <alignment horizontal="center" vertical="top" wrapText="1"/>
    </xf>
    <xf numFmtId="1" fontId="28" fillId="0" borderId="2" xfId="0" applyNumberFormat="1" applyFont="1" applyBorder="1" applyAlignment="1">
      <alignment horizontal="center" vertical="center" wrapText="1"/>
    </xf>
    <xf numFmtId="1" fontId="28" fillId="0" borderId="4" xfId="0" applyNumberFormat="1" applyFont="1" applyBorder="1" applyAlignment="1">
      <alignment horizontal="center" vertical="center" wrapText="1"/>
    </xf>
    <xf numFmtId="1" fontId="26" fillId="0" borderId="2" xfId="0" applyNumberFormat="1" applyFont="1" applyBorder="1" applyAlignment="1">
      <alignment horizontal="center" vertical="center" wrapText="1"/>
    </xf>
    <xf numFmtId="1" fontId="26" fillId="0" borderId="4" xfId="0" applyNumberFormat="1" applyFont="1" applyBorder="1" applyAlignment="1">
      <alignment horizontal="center" vertical="center" wrapText="1"/>
    </xf>
    <xf numFmtId="1" fontId="32" fillId="0" borderId="19" xfId="0" applyNumberFormat="1" applyFont="1" applyBorder="1" applyAlignment="1">
      <alignment horizontal="center" vertical="top" wrapText="1"/>
    </xf>
    <xf numFmtId="1" fontId="32" fillId="0" borderId="0" xfId="0" applyNumberFormat="1" applyFont="1" applyBorder="1" applyAlignment="1">
      <alignment horizontal="center" vertical="top" wrapText="1"/>
    </xf>
    <xf numFmtId="1" fontId="32" fillId="0" borderId="41" xfId="0" applyNumberFormat="1" applyFont="1" applyBorder="1" applyAlignment="1">
      <alignment horizontal="center" vertical="top" wrapText="1"/>
    </xf>
    <xf numFmtId="1" fontId="28" fillId="0" borderId="42" xfId="0" applyNumberFormat="1" applyFont="1" applyBorder="1" applyAlignment="1">
      <alignment horizontal="center" vertical="center" wrapText="1"/>
    </xf>
    <xf numFmtId="1" fontId="28" fillId="0" borderId="0" xfId="0" applyNumberFormat="1" applyFont="1" applyBorder="1" applyAlignment="1">
      <alignment horizontal="center" vertical="center" wrapText="1"/>
    </xf>
    <xf numFmtId="1" fontId="28" fillId="0" borderId="20" xfId="0" applyNumberFormat="1" applyFont="1" applyBorder="1" applyAlignment="1">
      <alignment horizontal="center" vertical="center" wrapText="1"/>
    </xf>
    <xf numFmtId="0" fontId="0" fillId="9" borderId="98" xfId="0" applyFill="1" applyBorder="1" applyAlignment="1">
      <alignment horizontal="center" vertical="center" wrapText="1"/>
    </xf>
    <xf numFmtId="0" fontId="0" fillId="9" borderId="17" xfId="0" applyFill="1" applyBorder="1" applyAlignment="1">
      <alignment horizontal="center" vertical="center" wrapText="1"/>
    </xf>
    <xf numFmtId="0" fontId="0" fillId="9" borderId="48" xfId="0" applyFill="1" applyBorder="1" applyAlignment="1">
      <alignment horizontal="center" vertical="center" wrapText="1"/>
    </xf>
    <xf numFmtId="0" fontId="0" fillId="9" borderId="9" xfId="0" applyFill="1" applyBorder="1" applyAlignment="1">
      <alignment horizontal="center" vertical="center" wrapText="1"/>
    </xf>
    <xf numFmtId="0" fontId="0" fillId="9" borderId="31" xfId="0" applyFill="1" applyBorder="1" applyAlignment="1">
      <alignment horizontal="center" vertical="center" wrapText="1"/>
    </xf>
    <xf numFmtId="0" fontId="0" fillId="9" borderId="10" xfId="0" applyFill="1" applyBorder="1" applyAlignment="1">
      <alignment horizontal="center" vertical="center" wrapText="1"/>
    </xf>
    <xf numFmtId="0" fontId="0" fillId="9" borderId="6" xfId="0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0" fillId="9" borderId="31" xfId="0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49" fontId="31" fillId="0" borderId="2" xfId="0" applyNumberFormat="1" applyFont="1" applyBorder="1" applyAlignment="1">
      <alignment horizontal="center"/>
    </xf>
    <xf numFmtId="49" fontId="31" fillId="0" borderId="4" xfId="0" applyNumberFormat="1" applyFont="1" applyBorder="1" applyAlignment="1">
      <alignment horizontal="center"/>
    </xf>
    <xf numFmtId="1" fontId="100" fillId="0" borderId="19" xfId="0" applyNumberFormat="1" applyFont="1" applyBorder="1" applyAlignment="1">
      <alignment horizontal="left" vertical="top" wrapText="1"/>
    </xf>
    <xf numFmtId="1" fontId="100" fillId="0" borderId="0" xfId="0" applyNumberFormat="1" applyFont="1" applyBorder="1" applyAlignment="1">
      <alignment horizontal="left" vertical="top" wrapText="1"/>
    </xf>
    <xf numFmtId="1" fontId="100" fillId="0" borderId="41" xfId="0" applyNumberFormat="1" applyFont="1" applyBorder="1" applyAlignment="1">
      <alignment horizontal="left" vertical="top" wrapText="1"/>
    </xf>
    <xf numFmtId="1" fontId="32" fillId="0" borderId="19" xfId="0" applyNumberFormat="1" applyFont="1" applyBorder="1" applyAlignment="1">
      <alignment horizontal="left" vertical="top" wrapText="1"/>
    </xf>
    <xf numFmtId="1" fontId="32" fillId="0" borderId="0" xfId="0" applyNumberFormat="1" applyFont="1" applyBorder="1" applyAlignment="1">
      <alignment horizontal="left" vertical="top" wrapText="1"/>
    </xf>
    <xf numFmtId="1" fontId="32" fillId="0" borderId="41" xfId="0" applyNumberFormat="1" applyFont="1" applyBorder="1" applyAlignment="1">
      <alignment horizontal="left" vertical="top" wrapText="1"/>
    </xf>
    <xf numFmtId="1" fontId="31" fillId="0" borderId="95" xfId="0" applyNumberFormat="1" applyFont="1" applyBorder="1" applyAlignment="1">
      <alignment horizontal="center" vertical="center"/>
    </xf>
    <xf numFmtId="1" fontId="31" fillId="0" borderId="3" xfId="0" applyNumberFormat="1" applyFont="1" applyBorder="1" applyAlignment="1">
      <alignment horizontal="center" vertical="center"/>
    </xf>
    <xf numFmtId="1" fontId="31" fillId="0" borderId="94" xfId="0" applyNumberFormat="1" applyFont="1" applyBorder="1" applyAlignment="1">
      <alignment horizontal="center" vertical="center"/>
    </xf>
    <xf numFmtId="0" fontId="1" fillId="11" borderId="52" xfId="0" applyFont="1" applyFill="1" applyBorder="1" applyAlignment="1">
      <alignment horizontal="center" vertical="center" wrapText="1"/>
    </xf>
    <xf numFmtId="0" fontId="1" fillId="11" borderId="53" xfId="0" applyFont="1" applyFill="1" applyBorder="1" applyAlignment="1">
      <alignment horizontal="center" vertical="center" wrapText="1"/>
    </xf>
    <xf numFmtId="1" fontId="105" fillId="60" borderId="6" xfId="0" applyNumberFormat="1" applyFont="1" applyFill="1" applyBorder="1" applyAlignment="1">
      <alignment horizontal="center" vertical="center"/>
    </xf>
    <xf numFmtId="1" fontId="105" fillId="60" borderId="8" xfId="0" applyNumberFormat="1" applyFont="1" applyFill="1" applyBorder="1" applyAlignment="1">
      <alignment horizontal="center" vertical="center"/>
    </xf>
    <xf numFmtId="0" fontId="32" fillId="47" borderId="330" xfId="0" applyFont="1" applyFill="1" applyBorder="1" applyAlignment="1">
      <alignment horizontal="center" vertical="center"/>
    </xf>
    <xf numFmtId="1" fontId="0" fillId="0" borderId="96" xfId="0" applyNumberFormat="1" applyFont="1" applyBorder="1" applyAlignment="1">
      <alignment horizontal="center" vertical="center" wrapText="1"/>
    </xf>
    <xf numFmtId="1" fontId="0" fillId="0" borderId="7" xfId="0" applyNumberFormat="1" applyFont="1" applyBorder="1" applyAlignment="1">
      <alignment horizontal="center" vertical="center" wrapText="1"/>
    </xf>
    <xf numFmtId="1" fontId="0" fillId="0" borderId="8" xfId="0" applyNumberFormat="1" applyFont="1" applyBorder="1" applyAlignment="1">
      <alignment horizontal="center" vertical="center" wrapText="1"/>
    </xf>
    <xf numFmtId="0" fontId="34" fillId="58" borderId="9" xfId="0" applyFont="1" applyFill="1" applyBorder="1" applyAlignment="1">
      <alignment horizontal="center"/>
    </xf>
    <xf numFmtId="0" fontId="34" fillId="58" borderId="31" xfId="0" applyFont="1" applyFill="1" applyBorder="1" applyAlignment="1">
      <alignment horizontal="center"/>
    </xf>
    <xf numFmtId="0" fontId="34" fillId="58" borderId="10" xfId="0" applyFont="1" applyFill="1" applyBorder="1" applyAlignment="1">
      <alignment horizontal="center"/>
    </xf>
    <xf numFmtId="0" fontId="34" fillId="7" borderId="9" xfId="0" applyFont="1" applyFill="1" applyBorder="1" applyAlignment="1">
      <alignment horizontal="center"/>
    </xf>
    <xf numFmtId="0" fontId="34" fillId="7" borderId="31" xfId="0" applyFont="1" applyFill="1" applyBorder="1" applyAlignment="1">
      <alignment horizontal="center"/>
    </xf>
    <xf numFmtId="0" fontId="34" fillId="7" borderId="10" xfId="0" applyFont="1" applyFill="1" applyBorder="1" applyAlignment="1">
      <alignment horizontal="center"/>
    </xf>
    <xf numFmtId="0" fontId="147" fillId="41" borderId="2" xfId="0" applyFont="1" applyFill="1" applyBorder="1" applyAlignment="1">
      <alignment horizontal="center" vertical="center"/>
    </xf>
    <xf numFmtId="0" fontId="147" fillId="41" borderId="4" xfId="0" applyFont="1" applyFill="1" applyBorder="1" applyAlignment="1">
      <alignment horizontal="center" vertical="center"/>
    </xf>
    <xf numFmtId="0" fontId="100" fillId="47" borderId="97" xfId="0" applyFont="1" applyFill="1" applyBorder="1" applyAlignment="1">
      <alignment horizontal="center" vertical="center"/>
    </xf>
    <xf numFmtId="0" fontId="100" fillId="47" borderId="31" xfId="0" applyFont="1" applyFill="1" applyBorder="1" applyAlignment="1">
      <alignment horizontal="center" vertical="center"/>
    </xf>
    <xf numFmtId="0" fontId="100" fillId="47" borderId="330" xfId="0" applyFont="1" applyFill="1" applyBorder="1" applyAlignment="1">
      <alignment horizontal="center" vertical="center"/>
    </xf>
    <xf numFmtId="0" fontId="100" fillId="47" borderId="10" xfId="0" applyFont="1" applyFill="1" applyBorder="1" applyAlignment="1">
      <alignment horizontal="center" vertical="center"/>
    </xf>
    <xf numFmtId="0" fontId="36" fillId="0" borderId="0" xfId="0" applyFont="1" applyFill="1" applyBorder="1" applyAlignment="1">
      <alignment horizontal="center" vertical="center"/>
    </xf>
    <xf numFmtId="0" fontId="36" fillId="16" borderId="11" xfId="0" applyFont="1" applyFill="1" applyBorder="1" applyAlignment="1">
      <alignment horizontal="center" vertical="center"/>
    </xf>
    <xf numFmtId="0" fontId="36" fillId="16" borderId="13" xfId="0" applyFont="1" applyFill="1" applyBorder="1" applyAlignment="1">
      <alignment horizontal="center" vertical="center"/>
    </xf>
    <xf numFmtId="0" fontId="36" fillId="16" borderId="12" xfId="0" applyFont="1" applyFill="1" applyBorder="1" applyAlignment="1">
      <alignment horizontal="center" vertical="center"/>
    </xf>
    <xf numFmtId="4" fontId="36" fillId="0" borderId="0" xfId="0" applyNumberFormat="1" applyFont="1" applyFill="1" applyBorder="1" applyAlignment="1">
      <alignment horizontal="center" vertical="center"/>
    </xf>
    <xf numFmtId="4" fontId="64" fillId="16" borderId="5" xfId="0" applyNumberFormat="1" applyFont="1" applyFill="1" applyBorder="1" applyAlignment="1">
      <alignment horizontal="center" vertical="center" wrapText="1"/>
    </xf>
    <xf numFmtId="4" fontId="64" fillId="45" borderId="5" xfId="0" applyNumberFormat="1" applyFont="1" applyFill="1" applyBorder="1" applyAlignment="1">
      <alignment horizontal="center" vertical="center" wrapText="1"/>
    </xf>
    <xf numFmtId="4" fontId="36" fillId="45" borderId="11" xfId="0" applyNumberFormat="1" applyFont="1" applyFill="1" applyBorder="1" applyAlignment="1">
      <alignment horizontal="center" vertical="center"/>
    </xf>
    <xf numFmtId="4" fontId="36" fillId="45" borderId="13" xfId="0" applyNumberFormat="1" applyFont="1" applyFill="1" applyBorder="1" applyAlignment="1">
      <alignment horizontal="center" vertical="center"/>
    </xf>
    <xf numFmtId="4" fontId="36" fillId="45" borderId="12" xfId="0" applyNumberFormat="1" applyFont="1" applyFill="1" applyBorder="1" applyAlignment="1">
      <alignment horizontal="center" vertical="center"/>
    </xf>
    <xf numFmtId="172" fontId="4" fillId="0" borderId="31" xfId="0" applyNumberFormat="1" applyFont="1" applyFill="1" applyBorder="1" applyAlignment="1">
      <alignment horizontal="center" vertical="center"/>
    </xf>
    <xf numFmtId="0" fontId="4" fillId="0" borderId="31" xfId="0" applyFont="1" applyFill="1" applyBorder="1" applyAlignment="1">
      <alignment horizontal="center" vertical="center"/>
    </xf>
    <xf numFmtId="4" fontId="64" fillId="15" borderId="5" xfId="0" applyNumberFormat="1" applyFont="1" applyFill="1" applyBorder="1" applyAlignment="1">
      <alignment horizontal="center" vertical="center" wrapText="1"/>
    </xf>
    <xf numFmtId="1" fontId="36" fillId="15" borderId="11" xfId="0" applyNumberFormat="1" applyFont="1" applyFill="1" applyBorder="1" applyAlignment="1">
      <alignment horizontal="center" vertical="center"/>
    </xf>
    <xf numFmtId="1" fontId="36" fillId="15" borderId="13" xfId="0" applyNumberFormat="1" applyFont="1" applyFill="1" applyBorder="1" applyAlignment="1">
      <alignment horizontal="center" vertical="center"/>
    </xf>
    <xf numFmtId="1" fontId="36" fillId="15" borderId="12" xfId="0" applyNumberFormat="1" applyFont="1" applyFill="1" applyBorder="1" applyAlignment="1">
      <alignment horizontal="center" vertical="center"/>
    </xf>
    <xf numFmtId="4" fontId="70" fillId="44" borderId="11" xfId="0" applyNumberFormat="1" applyFont="1" applyFill="1" applyBorder="1" applyAlignment="1">
      <alignment horizontal="center" vertical="center" wrapText="1"/>
    </xf>
    <xf numFmtId="4" fontId="70" fillId="44" borderId="27" xfId="0" applyNumberFormat="1" applyFont="1" applyFill="1" applyBorder="1" applyAlignment="1">
      <alignment horizontal="center" vertical="center" wrapText="1"/>
    </xf>
    <xf numFmtId="172" fontId="45" fillId="0" borderId="16" xfId="0" applyNumberFormat="1" applyFont="1" applyFill="1" applyBorder="1" applyAlignment="1">
      <alignment horizontal="center" vertical="center" wrapText="1"/>
    </xf>
    <xf numFmtId="172" fontId="45" fillId="0" borderId="17" xfId="0" applyNumberFormat="1" applyFont="1" applyFill="1" applyBorder="1" applyAlignment="1">
      <alignment horizontal="center" vertical="center" wrapText="1"/>
    </xf>
    <xf numFmtId="172" fontId="45" fillId="0" borderId="18" xfId="0" applyNumberFormat="1" applyFont="1" applyFill="1" applyBorder="1" applyAlignment="1">
      <alignment horizontal="center" vertical="center" wrapText="1"/>
    </xf>
    <xf numFmtId="172" fontId="4" fillId="0" borderId="0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4" fontId="36" fillId="0" borderId="11" xfId="0" applyNumberFormat="1" applyFont="1" applyFill="1" applyBorder="1" applyAlignment="1">
      <alignment horizontal="center" vertical="center"/>
    </xf>
    <xf numFmtId="4" fontId="36" fillId="0" borderId="13" xfId="0" applyNumberFormat="1" applyFont="1" applyFill="1" applyBorder="1" applyAlignment="1">
      <alignment horizontal="center" vertical="center"/>
    </xf>
    <xf numFmtId="4" fontId="36" fillId="0" borderId="12" xfId="0" applyNumberFormat="1" applyFont="1" applyFill="1" applyBorder="1" applyAlignment="1">
      <alignment horizontal="center" vertical="center"/>
    </xf>
    <xf numFmtId="0" fontId="36" fillId="15" borderId="5" xfId="0" applyFont="1" applyFill="1" applyBorder="1" applyAlignment="1">
      <alignment horizontal="center" vertical="center"/>
    </xf>
    <xf numFmtId="0" fontId="36" fillId="16" borderId="5" xfId="0" applyFont="1" applyFill="1" applyBorder="1" applyAlignment="1">
      <alignment horizontal="center" vertical="center"/>
    </xf>
    <xf numFmtId="4" fontId="36" fillId="0" borderId="5" xfId="0" applyNumberFormat="1" applyFont="1" applyFill="1" applyBorder="1" applyAlignment="1">
      <alignment horizontal="center" vertical="center"/>
    </xf>
    <xf numFmtId="4" fontId="36" fillId="45" borderId="5" xfId="0" applyNumberFormat="1" applyFont="1" applyFill="1" applyBorder="1" applyAlignment="1">
      <alignment horizontal="center" vertical="center"/>
    </xf>
    <xf numFmtId="0" fontId="36" fillId="15" borderId="11" xfId="0" applyFont="1" applyFill="1" applyBorder="1" applyAlignment="1">
      <alignment horizontal="center" vertical="center"/>
    </xf>
    <xf numFmtId="0" fontId="36" fillId="15" borderId="13" xfId="0" applyFont="1" applyFill="1" applyBorder="1" applyAlignment="1">
      <alignment horizontal="center" vertical="center"/>
    </xf>
    <xf numFmtId="0" fontId="36" fillId="15" borderId="12" xfId="0" applyFont="1" applyFill="1" applyBorder="1" applyAlignment="1">
      <alignment horizontal="center" vertical="center"/>
    </xf>
    <xf numFmtId="0" fontId="72" fillId="15" borderId="11" xfId="0" applyFont="1" applyFill="1" applyBorder="1" applyAlignment="1">
      <alignment horizontal="center" vertical="center"/>
    </xf>
    <xf numFmtId="0" fontId="72" fillId="15" borderId="13" xfId="0" applyFont="1" applyFill="1" applyBorder="1" applyAlignment="1">
      <alignment horizontal="center" vertical="center"/>
    </xf>
    <xf numFmtId="0" fontId="72" fillId="15" borderId="12" xfId="0" applyFont="1" applyFill="1" applyBorder="1" applyAlignment="1">
      <alignment horizontal="center" vertical="center"/>
    </xf>
    <xf numFmtId="4" fontId="64" fillId="0" borderId="5" xfId="0" applyNumberFormat="1" applyFont="1" applyFill="1" applyBorder="1" applyAlignment="1">
      <alignment horizontal="left" vertical="center" wrapText="1"/>
    </xf>
    <xf numFmtId="4" fontId="45" fillId="38" borderId="14" xfId="0" applyNumberFormat="1" applyFont="1" applyFill="1" applyBorder="1" applyAlignment="1">
      <alignment horizontal="center" vertical="center" wrapText="1"/>
    </xf>
    <xf numFmtId="4" fontId="45" fillId="38" borderId="15" xfId="0" applyNumberFormat="1" applyFont="1" applyFill="1" applyBorder="1" applyAlignment="1">
      <alignment horizontal="center" vertical="center" wrapText="1"/>
    </xf>
    <xf numFmtId="4" fontId="45" fillId="38" borderId="6" xfId="0" applyNumberFormat="1" applyFont="1" applyFill="1" applyBorder="1" applyAlignment="1">
      <alignment horizontal="center" vertical="center" wrapText="1"/>
    </xf>
    <xf numFmtId="4" fontId="45" fillId="38" borderId="9" xfId="0" applyNumberFormat="1" applyFont="1" applyFill="1" applyBorder="1" applyAlignment="1">
      <alignment horizontal="center" vertical="center" wrapText="1"/>
    </xf>
    <xf numFmtId="4" fontId="66" fillId="0" borderId="5" xfId="0" applyNumberFormat="1" applyFont="1" applyFill="1" applyBorder="1" applyAlignment="1">
      <alignment horizontal="center" vertical="center" wrapText="1"/>
    </xf>
    <xf numFmtId="3" fontId="24" fillId="0" borderId="5" xfId="0" applyNumberFormat="1" applyFont="1" applyBorder="1" applyAlignment="1">
      <alignment horizontal="center" vertical="center"/>
    </xf>
    <xf numFmtId="4" fontId="66" fillId="45" borderId="5" xfId="0" applyNumberFormat="1" applyFont="1" applyFill="1" applyBorder="1" applyAlignment="1">
      <alignment horizontal="center" vertical="center" wrapText="1"/>
    </xf>
    <xf numFmtId="3" fontId="24" fillId="45" borderId="5" xfId="0" applyNumberFormat="1" applyFont="1" applyFill="1" applyBorder="1" applyAlignment="1">
      <alignment horizontal="center" vertical="center"/>
    </xf>
    <xf numFmtId="172" fontId="45" fillId="0" borderId="35" xfId="0" applyNumberFormat="1" applyFont="1" applyFill="1" applyBorder="1" applyAlignment="1">
      <alignment horizontal="center" vertical="center" wrapText="1"/>
    </xf>
    <xf numFmtId="172" fontId="45" fillId="0" borderId="36" xfId="0" applyNumberFormat="1" applyFont="1" applyFill="1" applyBorder="1" applyAlignment="1">
      <alignment horizontal="center" vertical="center" wrapText="1"/>
    </xf>
    <xf numFmtId="1" fontId="0" fillId="11" borderId="11" xfId="0" applyNumberFormat="1" applyFont="1" applyFill="1" applyBorder="1" applyAlignment="1">
      <alignment horizontal="center" vertical="center" wrapText="1"/>
    </xf>
    <xf numFmtId="1" fontId="0" fillId="11" borderId="13" xfId="0" applyNumberFormat="1" applyFont="1" applyFill="1" applyBorder="1" applyAlignment="1">
      <alignment horizontal="center" vertical="center" wrapText="1"/>
    </xf>
    <xf numFmtId="1" fontId="0" fillId="11" borderId="12" xfId="0" applyNumberFormat="1" applyFont="1" applyFill="1" applyBorder="1" applyAlignment="1">
      <alignment horizontal="center" vertical="center" wrapText="1"/>
    </xf>
    <xf numFmtId="1" fontId="0" fillId="18" borderId="11" xfId="0" applyNumberFormat="1" applyFill="1" applyBorder="1" applyAlignment="1">
      <alignment horizontal="center" vertical="center" wrapText="1"/>
    </xf>
    <xf numFmtId="1" fontId="0" fillId="18" borderId="13" xfId="0" applyNumberFormat="1" applyFill="1" applyBorder="1" applyAlignment="1">
      <alignment horizontal="center" vertical="center" wrapText="1"/>
    </xf>
    <xf numFmtId="1" fontId="0" fillId="18" borderId="12" xfId="0" applyNumberFormat="1" applyFill="1" applyBorder="1" applyAlignment="1">
      <alignment horizontal="center" vertical="center" wrapText="1"/>
    </xf>
    <xf numFmtId="1" fontId="0" fillId="17" borderId="11" xfId="0" applyNumberFormat="1" applyFill="1" applyBorder="1" applyAlignment="1">
      <alignment horizontal="center" vertical="center" wrapText="1"/>
    </xf>
    <xf numFmtId="1" fontId="0" fillId="17" borderId="13" xfId="0" applyNumberFormat="1" applyFill="1" applyBorder="1" applyAlignment="1">
      <alignment horizontal="center" vertical="center" wrapText="1"/>
    </xf>
    <xf numFmtId="1" fontId="0" fillId="17" borderId="12" xfId="0" applyNumberFormat="1" applyFill="1" applyBorder="1" applyAlignment="1">
      <alignment horizontal="center" vertical="center" wrapText="1"/>
    </xf>
    <xf numFmtId="0" fontId="100" fillId="18" borderId="6" xfId="0" applyFont="1" applyFill="1" applyBorder="1" applyAlignment="1">
      <alignment horizontal="center" vertical="center" wrapText="1"/>
    </xf>
    <xf numFmtId="0" fontId="100" fillId="18" borderId="8" xfId="0" applyFont="1" applyFill="1" applyBorder="1" applyAlignment="1">
      <alignment horizontal="center" vertical="center" wrapText="1"/>
    </xf>
    <xf numFmtId="0" fontId="100" fillId="18" borderId="9" xfId="0" applyFont="1" applyFill="1" applyBorder="1" applyAlignment="1">
      <alignment horizontal="center" vertical="center" wrapText="1"/>
    </xf>
    <xf numFmtId="0" fontId="100" fillId="18" borderId="10" xfId="0" applyFont="1" applyFill="1" applyBorder="1" applyAlignment="1">
      <alignment horizontal="center" vertical="center" wrapText="1"/>
    </xf>
    <xf numFmtId="1" fontId="0" fillId="9" borderId="11" xfId="0" applyNumberFormat="1" applyFill="1" applyBorder="1" applyAlignment="1">
      <alignment horizontal="center"/>
    </xf>
    <xf numFmtId="1" fontId="0" fillId="9" borderId="13" xfId="0" applyNumberFormat="1" applyFill="1" applyBorder="1" applyAlignment="1">
      <alignment horizontal="center"/>
    </xf>
    <xf numFmtId="1" fontId="0" fillId="9" borderId="12" xfId="0" applyNumberFormat="1" applyFill="1" applyBorder="1" applyAlignment="1">
      <alignment horizontal="center"/>
    </xf>
    <xf numFmtId="1" fontId="0" fillId="18" borderId="11" xfId="0" applyNumberFormat="1" applyFill="1" applyBorder="1" applyAlignment="1">
      <alignment horizontal="center"/>
    </xf>
    <xf numFmtId="1" fontId="0" fillId="18" borderId="13" xfId="0" applyNumberFormat="1" applyFill="1" applyBorder="1" applyAlignment="1">
      <alignment horizontal="center"/>
    </xf>
    <xf numFmtId="1" fontId="0" fillId="18" borderId="12" xfId="0" applyNumberFormat="1" applyFill="1" applyBorder="1" applyAlignment="1">
      <alignment horizontal="center"/>
    </xf>
    <xf numFmtId="1" fontId="0" fillId="17" borderId="11" xfId="0" applyNumberFormat="1" applyFill="1" applyBorder="1" applyAlignment="1">
      <alignment horizontal="center"/>
    </xf>
    <xf numFmtId="1" fontId="0" fillId="17" borderId="13" xfId="0" applyNumberFormat="1" applyFill="1" applyBorder="1" applyAlignment="1">
      <alignment horizontal="center"/>
    </xf>
    <xf numFmtId="1" fontId="0" fillId="17" borderId="12" xfId="0" applyNumberFormat="1" applyFill="1" applyBorder="1" applyAlignment="1">
      <alignment horizontal="center"/>
    </xf>
    <xf numFmtId="1" fontId="105" fillId="64" borderId="51" xfId="0" applyNumberFormat="1" applyFont="1" applyFill="1" applyBorder="1" applyAlignment="1">
      <alignment horizontal="center" vertical="center"/>
    </xf>
    <xf numFmtId="1" fontId="105" fillId="64" borderId="53" xfId="0" applyNumberFormat="1" applyFont="1" applyFill="1" applyBorder="1" applyAlignment="1">
      <alignment horizontal="center" vertical="center"/>
    </xf>
    <xf numFmtId="0" fontId="0" fillId="11" borderId="95" xfId="0" applyFill="1" applyBorder="1" applyAlignment="1">
      <alignment horizontal="center" vertical="center"/>
    </xf>
    <xf numFmtId="0" fontId="0" fillId="11" borderId="3" xfId="0" applyFill="1" applyBorder="1" applyAlignment="1">
      <alignment horizontal="center" vertical="center"/>
    </xf>
    <xf numFmtId="0" fontId="0" fillId="11" borderId="94" xfId="0" applyFill="1" applyBorder="1" applyAlignment="1">
      <alignment horizontal="center" vertical="center"/>
    </xf>
    <xf numFmtId="0" fontId="32" fillId="7" borderId="16" xfId="0" applyFont="1" applyFill="1" applyBorder="1" applyAlignment="1">
      <alignment horizontal="center" vertical="center" wrapText="1"/>
    </xf>
    <xf numFmtId="0" fontId="32" fillId="7" borderId="17" xfId="0" applyFont="1" applyFill="1" applyBorder="1" applyAlignment="1">
      <alignment horizontal="center" vertical="center" wrapText="1"/>
    </xf>
    <xf numFmtId="0" fontId="32" fillId="7" borderId="18" xfId="0" applyFont="1" applyFill="1" applyBorder="1" applyAlignment="1">
      <alignment horizontal="center" vertical="center" wrapText="1"/>
    </xf>
    <xf numFmtId="0" fontId="0" fillId="7" borderId="19" xfId="0" applyFill="1" applyBorder="1" applyAlignment="1">
      <alignment horizontal="center" vertical="center" wrapText="1"/>
    </xf>
    <xf numFmtId="0" fontId="0" fillId="7" borderId="0" xfId="0" applyFill="1" applyBorder="1" applyAlignment="1">
      <alignment horizontal="center" vertical="center" wrapText="1"/>
    </xf>
    <xf numFmtId="0" fontId="0" fillId="7" borderId="41" xfId="0" applyFill="1" applyBorder="1" applyAlignment="1">
      <alignment horizontal="center" vertical="center" wrapText="1"/>
    </xf>
    <xf numFmtId="0" fontId="0" fillId="7" borderId="16" xfId="0" applyFill="1" applyBorder="1" applyAlignment="1">
      <alignment horizontal="center" wrapText="1"/>
    </xf>
    <xf numFmtId="0" fontId="0" fillId="7" borderId="17" xfId="0" applyFill="1" applyBorder="1" applyAlignment="1">
      <alignment horizontal="center" wrapText="1"/>
    </xf>
    <xf numFmtId="0" fontId="0" fillId="7" borderId="18" xfId="0" applyFill="1" applyBorder="1" applyAlignment="1">
      <alignment horizontal="center" wrapText="1"/>
    </xf>
    <xf numFmtId="0" fontId="0" fillId="7" borderId="48" xfId="0" applyFill="1" applyBorder="1" applyAlignment="1">
      <alignment horizontal="center" wrapText="1"/>
    </xf>
    <xf numFmtId="0" fontId="100" fillId="18" borderId="42" xfId="0" applyFont="1" applyFill="1" applyBorder="1" applyAlignment="1">
      <alignment horizontal="center" wrapText="1"/>
    </xf>
    <xf numFmtId="0" fontId="100" fillId="18" borderId="0" xfId="0" applyFont="1" applyFill="1" applyBorder="1" applyAlignment="1">
      <alignment horizontal="center" wrapText="1"/>
    </xf>
    <xf numFmtId="1" fontId="100" fillId="7" borderId="98" xfId="0" applyNumberFormat="1" applyFont="1" applyFill="1" applyBorder="1" applyAlignment="1">
      <alignment horizontal="center" vertical="center" wrapText="1"/>
    </xf>
    <xf numFmtId="1" fontId="100" fillId="7" borderId="17" xfId="0" applyNumberFormat="1" applyFont="1" applyFill="1" applyBorder="1" applyAlignment="1">
      <alignment horizontal="center" vertical="center" wrapText="1"/>
    </xf>
    <xf numFmtId="1" fontId="100" fillId="7" borderId="48" xfId="0" applyNumberFormat="1" applyFont="1" applyFill="1" applyBorder="1" applyAlignment="1">
      <alignment horizontal="center" vertical="center" wrapText="1"/>
    </xf>
    <xf numFmtId="1" fontId="0" fillId="9" borderId="42" xfId="0" applyNumberFormat="1" applyFill="1" applyBorder="1" applyAlignment="1">
      <alignment horizontal="center" vertical="center"/>
    </xf>
    <xf numFmtId="1" fontId="0" fillId="9" borderId="0" xfId="0" applyNumberFormat="1" applyFill="1" applyBorder="1" applyAlignment="1">
      <alignment horizontal="center" vertical="center"/>
    </xf>
    <xf numFmtId="1" fontId="32" fillId="41" borderId="42" xfId="0" applyNumberFormat="1" applyFont="1" applyFill="1" applyBorder="1" applyAlignment="1">
      <alignment horizontal="center" vertical="center" wrapText="1"/>
    </xf>
    <xf numFmtId="1" fontId="32" fillId="41" borderId="0" xfId="0" applyNumberFormat="1" applyFont="1" applyFill="1" applyBorder="1" applyAlignment="1">
      <alignment horizontal="center" vertical="center" wrapText="1"/>
    </xf>
    <xf numFmtId="1" fontId="32" fillId="41" borderId="41" xfId="0" applyNumberFormat="1" applyFont="1" applyFill="1" applyBorder="1" applyAlignment="1">
      <alignment horizontal="center" vertical="center" wrapText="1"/>
    </xf>
    <xf numFmtId="1" fontId="0" fillId="11" borderId="42" xfId="0" applyNumberFormat="1" applyFill="1" applyBorder="1" applyAlignment="1">
      <alignment horizontal="center" vertical="center"/>
    </xf>
    <xf numFmtId="1" fontId="0" fillId="11" borderId="0" xfId="0" applyNumberFormat="1" applyFill="1" applyBorder="1" applyAlignment="1">
      <alignment horizontal="center" vertical="center"/>
    </xf>
    <xf numFmtId="1" fontId="0" fillId="11" borderId="20" xfId="0" applyNumberFormat="1" applyFill="1" applyBorder="1" applyAlignment="1">
      <alignment horizontal="center" vertical="center"/>
    </xf>
    <xf numFmtId="1" fontId="0" fillId="0" borderId="19" xfId="0" applyNumberFormat="1" applyBorder="1" applyAlignment="1">
      <alignment horizontal="center"/>
    </xf>
    <xf numFmtId="1" fontId="0" fillId="0" borderId="20" xfId="0" applyNumberFormat="1" applyBorder="1" applyAlignment="1">
      <alignment horizontal="center"/>
    </xf>
    <xf numFmtId="1" fontId="100" fillId="7" borderId="16" xfId="0" applyNumberFormat="1" applyFont="1" applyFill="1" applyBorder="1" applyAlignment="1">
      <alignment horizontal="center" vertical="center" wrapText="1"/>
    </xf>
    <xf numFmtId="1" fontId="0" fillId="9" borderId="98" xfId="0" applyNumberFormat="1" applyFill="1" applyBorder="1" applyAlignment="1">
      <alignment horizontal="center" vertical="center"/>
    </xf>
    <xf numFmtId="1" fontId="0" fillId="9" borderId="17" xfId="0" applyNumberFormat="1" applyFill="1" applyBorder="1" applyAlignment="1">
      <alignment horizontal="center" vertical="center"/>
    </xf>
    <xf numFmtId="1" fontId="0" fillId="41" borderId="98" xfId="0" applyNumberFormat="1" applyFill="1" applyBorder="1" applyAlignment="1">
      <alignment horizontal="center" vertical="center"/>
    </xf>
    <xf numFmtId="1" fontId="0" fillId="41" borderId="17" xfId="0" applyNumberFormat="1" applyFill="1" applyBorder="1" applyAlignment="1">
      <alignment horizontal="center" vertical="center"/>
    </xf>
    <xf numFmtId="1" fontId="0" fillId="41" borderId="48" xfId="0" applyNumberFormat="1" applyFill="1" applyBorder="1" applyAlignment="1">
      <alignment horizontal="center" vertical="center"/>
    </xf>
    <xf numFmtId="1" fontId="0" fillId="11" borderId="98" xfId="0" applyNumberFormat="1" applyFill="1" applyBorder="1" applyAlignment="1">
      <alignment horizontal="center" vertical="center"/>
    </xf>
    <xf numFmtId="1" fontId="0" fillId="11" borderId="17" xfId="0" applyNumberFormat="1" applyFill="1" applyBorder="1" applyAlignment="1">
      <alignment horizontal="center" vertical="center"/>
    </xf>
    <xf numFmtId="1" fontId="0" fillId="11" borderId="18" xfId="0" applyNumberFormat="1" applyFill="1" applyBorder="1" applyAlignment="1">
      <alignment horizontal="center" vertical="center"/>
    </xf>
    <xf numFmtId="1" fontId="0" fillId="0" borderId="16" xfId="0" applyNumberFormat="1" applyBorder="1" applyAlignment="1">
      <alignment horizontal="center"/>
    </xf>
    <xf numFmtId="1" fontId="0" fillId="0" borderId="18" xfId="0" applyNumberFormat="1" applyBorder="1" applyAlignment="1">
      <alignment horizontal="center"/>
    </xf>
    <xf numFmtId="1" fontId="0" fillId="0" borderId="2" xfId="0" applyNumberFormat="1" applyBorder="1" applyAlignment="1">
      <alignment horizontal="center" wrapText="1"/>
    </xf>
    <xf numFmtId="1" fontId="0" fillId="0" borderId="3" xfId="0" applyNumberFormat="1" applyBorder="1" applyAlignment="1">
      <alignment horizontal="center" wrapText="1"/>
    </xf>
    <xf numFmtId="1" fontId="0" fillId="0" borderId="4" xfId="0" applyNumberFormat="1" applyBorder="1" applyAlignment="1">
      <alignment horizontal="center" wrapText="1"/>
    </xf>
    <xf numFmtId="1" fontId="0" fillId="9" borderId="48" xfId="0" applyNumberFormat="1" applyFill="1" applyBorder="1" applyAlignment="1">
      <alignment horizontal="center" vertical="center"/>
    </xf>
    <xf numFmtId="1" fontId="32" fillId="41" borderId="98" xfId="0" applyNumberFormat="1" applyFont="1" applyFill="1" applyBorder="1" applyAlignment="1">
      <alignment horizontal="center" vertical="center" wrapText="1"/>
    </xf>
    <xf numFmtId="1" fontId="32" fillId="41" borderId="17" xfId="0" applyNumberFormat="1" applyFont="1" applyFill="1" applyBorder="1" applyAlignment="1">
      <alignment horizontal="center" vertical="center" wrapText="1"/>
    </xf>
    <xf numFmtId="1" fontId="4" fillId="0" borderId="2" xfId="0" applyNumberFormat="1" applyFont="1" applyBorder="1" applyAlignment="1">
      <alignment horizontal="center" wrapText="1"/>
    </xf>
    <xf numFmtId="1" fontId="4" fillId="0" borderId="3" xfId="0" applyNumberFormat="1" applyFont="1" applyBorder="1" applyAlignment="1">
      <alignment horizontal="center" wrapText="1"/>
    </xf>
    <xf numFmtId="1" fontId="4" fillId="0" borderId="4" xfId="0" applyNumberFormat="1" applyFont="1" applyBorder="1" applyAlignment="1">
      <alignment horizontal="center" wrapText="1"/>
    </xf>
    <xf numFmtId="1" fontId="100" fillId="7" borderId="42" xfId="0" applyNumberFormat="1" applyFont="1" applyFill="1" applyBorder="1" applyAlignment="1">
      <alignment horizontal="center" vertical="center" wrapText="1"/>
    </xf>
    <xf numFmtId="1" fontId="100" fillId="7" borderId="0" xfId="0" applyNumberFormat="1" applyFont="1" applyFill="1" applyBorder="1" applyAlignment="1">
      <alignment horizontal="center" vertical="center" wrapText="1"/>
    </xf>
    <xf numFmtId="1" fontId="100" fillId="7" borderId="41" xfId="0" applyNumberFormat="1" applyFont="1" applyFill="1" applyBorder="1" applyAlignment="1">
      <alignment horizontal="center" vertical="center" wrapText="1"/>
    </xf>
    <xf numFmtId="1" fontId="0" fillId="9" borderId="41" xfId="0" applyNumberFormat="1" applyFill="1" applyBorder="1" applyAlignment="1">
      <alignment horizontal="center" vertical="center"/>
    </xf>
    <xf numFmtId="4" fontId="148" fillId="8" borderId="63" xfId="0" applyNumberFormat="1" applyFont="1" applyFill="1" applyBorder="1" applyAlignment="1">
      <alignment horizontal="center" vertical="center" wrapText="1"/>
    </xf>
    <xf numFmtId="4" fontId="149" fillId="39" borderId="65" xfId="0" applyNumberFormat="1" applyFont="1" applyFill="1" applyBorder="1" applyAlignment="1">
      <alignment horizontal="center" vertical="center" wrapText="1"/>
    </xf>
    <xf numFmtId="4" fontId="149" fillId="8" borderId="63" xfId="0" applyNumberFormat="1" applyFont="1" applyFill="1" applyBorder="1" applyAlignment="1">
      <alignment horizontal="center" vertical="center" wrapText="1"/>
    </xf>
    <xf numFmtId="3" fontId="150" fillId="0" borderId="65" xfId="0" applyNumberFormat="1" applyFont="1" applyBorder="1" applyAlignment="1">
      <alignment horizontal="left" vertical="top"/>
    </xf>
    <xf numFmtId="3" fontId="150" fillId="0" borderId="63" xfId="0" applyNumberFormat="1" applyFont="1" applyBorder="1" applyAlignment="1">
      <alignment vertical="top"/>
    </xf>
    <xf numFmtId="3" fontId="151" fillId="44" borderId="187" xfId="0" applyNumberFormat="1" applyFont="1" applyFill="1" applyBorder="1" applyAlignment="1">
      <alignment horizontal="right" vertical="center" indent="1"/>
    </xf>
    <xf numFmtId="3" fontId="151" fillId="44" borderId="77" xfId="0" applyNumberFormat="1" applyFont="1" applyFill="1" applyBorder="1" applyAlignment="1">
      <alignment horizontal="right" vertical="center" indent="1"/>
    </xf>
    <xf numFmtId="3" fontId="152" fillId="19" borderId="63" xfId="0" applyNumberFormat="1" applyFont="1" applyFill="1" applyBorder="1" applyAlignment="1">
      <alignment horizontal="right" vertical="center" indent="1"/>
    </xf>
    <xf numFmtId="3" fontId="152" fillId="44" borderId="63" xfId="0" applyNumberFormat="1" applyFont="1" applyFill="1" applyBorder="1" applyAlignment="1">
      <alignment horizontal="right" vertical="center" indent="1"/>
    </xf>
    <xf numFmtId="3" fontId="152" fillId="44" borderId="166" xfId="0" applyNumberFormat="1" applyFont="1" applyFill="1" applyBorder="1" applyAlignment="1" applyProtection="1">
      <alignment horizontal="right" vertical="center" indent="1"/>
    </xf>
    <xf numFmtId="174" fontId="151" fillId="0" borderId="191" xfId="0" applyNumberFormat="1" applyFont="1" applyFill="1" applyBorder="1" applyAlignment="1">
      <alignment horizontal="right" vertical="center" indent="1"/>
    </xf>
    <xf numFmtId="3" fontId="153" fillId="0" borderId="63" xfId="0" applyNumberFormat="1" applyFont="1" applyBorder="1" applyAlignment="1" applyProtection="1"/>
    <xf numFmtId="4" fontId="148" fillId="68" borderId="0" xfId="0" applyNumberFormat="1" applyFont="1" applyFill="1" applyBorder="1" applyAlignment="1" applyProtection="1"/>
    <xf numFmtId="4" fontId="148" fillId="68" borderId="0" xfId="0" applyNumberFormat="1" applyFont="1" applyFill="1"/>
  </cellXfs>
  <cellStyles count="59390">
    <cellStyle name="20% - Акцент1" xfId="40966"/>
    <cellStyle name="20% - Акцент1 2" xfId="59162"/>
    <cellStyle name="20% — акцент1 2" xfId="40967"/>
    <cellStyle name="20% — акцент1 2 2" xfId="40968"/>
    <cellStyle name="20% — акцент1 2 3" xfId="40969"/>
    <cellStyle name="20% — акцент1 2_заявки" xfId="40970"/>
    <cellStyle name="20% — акцент1 3" xfId="40971"/>
    <cellStyle name="20% — акцент1 3 2" xfId="40972"/>
    <cellStyle name="20% — акцент1 3_заявки" xfId="56735"/>
    <cellStyle name="20% — акцент1 4" xfId="59306"/>
    <cellStyle name="20% — акцент1 5" xfId="59307"/>
    <cellStyle name="20% — акцент1 6" xfId="59308"/>
    <cellStyle name="20% — акцент1 7" xfId="59309"/>
    <cellStyle name="20% - Акцент2" xfId="40973"/>
    <cellStyle name="20% - Акцент2 2" xfId="59163"/>
    <cellStyle name="20% — акцент2 2" xfId="40974"/>
    <cellStyle name="20% — акцент2 2 2" xfId="40975"/>
    <cellStyle name="20% — акцент2 2 3" xfId="40976"/>
    <cellStyle name="20% — акцент2 2_заявки" xfId="40977"/>
    <cellStyle name="20% — акцент2 3" xfId="40978"/>
    <cellStyle name="20% — акцент2 3 2" xfId="40979"/>
    <cellStyle name="20% — акцент2 3_заявки" xfId="56736"/>
    <cellStyle name="20% — акцент2 4" xfId="59310"/>
    <cellStyle name="20% — акцент2 5" xfId="59311"/>
    <cellStyle name="20% — акцент2 6" xfId="59312"/>
    <cellStyle name="20% — акцент2 7" xfId="59313"/>
    <cellStyle name="20% - Акцент3" xfId="40980"/>
    <cellStyle name="20% - Акцент3 2" xfId="59164"/>
    <cellStyle name="20% — акцент3 2" xfId="40981"/>
    <cellStyle name="20% — акцент3 2 2" xfId="40982"/>
    <cellStyle name="20% — акцент3 2 3" xfId="40983"/>
    <cellStyle name="20% — акцент3 2_заявки" xfId="40984"/>
    <cellStyle name="20% — акцент3 3" xfId="40985"/>
    <cellStyle name="20% — акцент3 3 2" xfId="40986"/>
    <cellStyle name="20% — акцент3 3_заявки" xfId="56737"/>
    <cellStyle name="20% — акцент3 4" xfId="59314"/>
    <cellStyle name="20% — акцент3 5" xfId="59315"/>
    <cellStyle name="20% — акцент3 6" xfId="59316"/>
    <cellStyle name="20% — акцент3 7" xfId="59317"/>
    <cellStyle name="20% - Акцент4" xfId="40987"/>
    <cellStyle name="20% - Акцент4 2" xfId="59165"/>
    <cellStyle name="20% — акцент4 2" xfId="40988"/>
    <cellStyle name="20% — акцент4 2 2" xfId="40989"/>
    <cellStyle name="20% — акцент4 2 3" xfId="40990"/>
    <cellStyle name="20% — акцент4 2_заявки" xfId="40991"/>
    <cellStyle name="20% — акцент4 3" xfId="40992"/>
    <cellStyle name="20% — акцент4 3 2" xfId="40993"/>
    <cellStyle name="20% — акцент4 3_заявки" xfId="56738"/>
    <cellStyle name="20% — акцент4 4" xfId="59318"/>
    <cellStyle name="20% — акцент4 5" xfId="59319"/>
    <cellStyle name="20% — акцент4 6" xfId="59320"/>
    <cellStyle name="20% — акцент4 7" xfId="59321"/>
    <cellStyle name="20% - Акцент5" xfId="40994"/>
    <cellStyle name="20% - Акцент5 2" xfId="59166"/>
    <cellStyle name="20% — акцент5 2" xfId="40995"/>
    <cellStyle name="20% — акцент5 2 2" xfId="40996"/>
    <cellStyle name="20% — акцент5 2_заявки" xfId="40997"/>
    <cellStyle name="20% — акцент5 3" xfId="40998"/>
    <cellStyle name="20% — акцент5 3 2" xfId="40999"/>
    <cellStyle name="20% — акцент5 3_заявки" xfId="56739"/>
    <cellStyle name="20% — акцент5 4" xfId="59322"/>
    <cellStyle name="20% — акцент5 5" xfId="59323"/>
    <cellStyle name="20% — акцент5 6" xfId="59324"/>
    <cellStyle name="20% — акцент5 7" xfId="59325"/>
    <cellStyle name="20% - Акцент6" xfId="41000"/>
    <cellStyle name="20% - Акцент6 2" xfId="59167"/>
    <cellStyle name="20% — акцент6 2" xfId="41001"/>
    <cellStyle name="20% — акцент6 2 2" xfId="41002"/>
    <cellStyle name="20% — акцент6 2_заявки" xfId="41003"/>
    <cellStyle name="20% — акцент6 3" xfId="41004"/>
    <cellStyle name="20% — акцент6 3 2" xfId="41005"/>
    <cellStyle name="20% — акцент6 3_заявки" xfId="56740"/>
    <cellStyle name="20% — акцент6 4" xfId="59326"/>
    <cellStyle name="20% — акцент6 5" xfId="59327"/>
    <cellStyle name="20% — акцент6 6" xfId="59328"/>
    <cellStyle name="20% — акцент6 7" xfId="59329"/>
    <cellStyle name="40% - Акцент1" xfId="41006"/>
    <cellStyle name="40% - Акцент1 2" xfId="59168"/>
    <cellStyle name="40% — акцент1 2" xfId="41007"/>
    <cellStyle name="40% — акцент1 2 2" xfId="41008"/>
    <cellStyle name="40% — акцент1 2 3" xfId="41009"/>
    <cellStyle name="40% — акцент1 2_заявки" xfId="41010"/>
    <cellStyle name="40% — акцент1 3" xfId="41011"/>
    <cellStyle name="40% — акцент1 3 2" xfId="41012"/>
    <cellStyle name="40% — акцент1 3_заявки" xfId="56741"/>
    <cellStyle name="40% — акцент1 4" xfId="59330"/>
    <cellStyle name="40% — акцент1 5" xfId="59331"/>
    <cellStyle name="40% — акцент1 6" xfId="59332"/>
    <cellStyle name="40% — акцент1 7" xfId="59333"/>
    <cellStyle name="40% - Акцент2" xfId="41013"/>
    <cellStyle name="40% - Акцент2 2" xfId="59169"/>
    <cellStyle name="40% — акцент2 2" xfId="41014"/>
    <cellStyle name="40% — акцент2 2 2" xfId="41015"/>
    <cellStyle name="40% — акцент2 2_заявки" xfId="41016"/>
    <cellStyle name="40% — акцент2 3" xfId="41017"/>
    <cellStyle name="40% — акцент2 3 2" xfId="41018"/>
    <cellStyle name="40% — акцент2 3_заявки" xfId="56742"/>
    <cellStyle name="40% — акцент2 4" xfId="59334"/>
    <cellStyle name="40% — акцент2 5" xfId="59335"/>
    <cellStyle name="40% — акцент2 6" xfId="59336"/>
    <cellStyle name="40% — акцент2 7" xfId="59337"/>
    <cellStyle name="40% - Акцент3" xfId="41019"/>
    <cellStyle name="40% - Акцент3 2" xfId="59170"/>
    <cellStyle name="40% — акцент3 2" xfId="41020"/>
    <cellStyle name="40% — акцент3 2 2" xfId="41021"/>
    <cellStyle name="40% — акцент3 2 3" xfId="41022"/>
    <cellStyle name="40% — акцент3 2_заявки" xfId="41023"/>
    <cellStyle name="40% — акцент3 3" xfId="41024"/>
    <cellStyle name="40% — акцент3 3 2" xfId="41025"/>
    <cellStyle name="40% — акцент3 3_заявки" xfId="56743"/>
    <cellStyle name="40% — акцент3 4" xfId="59338"/>
    <cellStyle name="40% — акцент3 5" xfId="59339"/>
    <cellStyle name="40% — акцент3 6" xfId="59340"/>
    <cellStyle name="40% — акцент3 7" xfId="59341"/>
    <cellStyle name="40% - Акцент4" xfId="41026"/>
    <cellStyle name="40% - Акцент4 2" xfId="59171"/>
    <cellStyle name="40% — акцент4 2" xfId="41027"/>
    <cellStyle name="40% — акцент4 2 2" xfId="41028"/>
    <cellStyle name="40% — акцент4 2 3" xfId="41029"/>
    <cellStyle name="40% — акцент4 2_заявки" xfId="41030"/>
    <cellStyle name="40% — акцент4 3" xfId="41031"/>
    <cellStyle name="40% — акцент4 3 2" xfId="41032"/>
    <cellStyle name="40% — акцент4 3_заявки" xfId="56744"/>
    <cellStyle name="40% — акцент4 4" xfId="59342"/>
    <cellStyle name="40% — акцент4 5" xfId="59343"/>
    <cellStyle name="40% — акцент4 6" xfId="59344"/>
    <cellStyle name="40% — акцент4 7" xfId="59345"/>
    <cellStyle name="40% - Акцент5" xfId="41033"/>
    <cellStyle name="40% - Акцент5 2" xfId="59172"/>
    <cellStyle name="40% — акцент5 2" xfId="41034"/>
    <cellStyle name="40% — акцент5 2 2" xfId="41035"/>
    <cellStyle name="40% — акцент5 2_заявки" xfId="41036"/>
    <cellStyle name="40% — акцент5 3" xfId="41037"/>
    <cellStyle name="40% — акцент5 3 2" xfId="41038"/>
    <cellStyle name="40% — акцент5 3_заявки" xfId="56745"/>
    <cellStyle name="40% — акцент5 4" xfId="59346"/>
    <cellStyle name="40% — акцент5 5" xfId="59347"/>
    <cellStyle name="40% — акцент5 6" xfId="59348"/>
    <cellStyle name="40% — акцент5 7" xfId="59349"/>
    <cellStyle name="40% - Акцент6" xfId="41039"/>
    <cellStyle name="40% - Акцент6 2" xfId="59173"/>
    <cellStyle name="40% — акцент6 2" xfId="41040"/>
    <cellStyle name="40% — акцент6 2 2" xfId="41041"/>
    <cellStyle name="40% — акцент6 2 3" xfId="41042"/>
    <cellStyle name="40% — акцент6 2_заявки" xfId="41043"/>
    <cellStyle name="40% — акцент6 3" xfId="41044"/>
    <cellStyle name="40% — акцент6 3 2" xfId="41045"/>
    <cellStyle name="40% — акцент6 3_заявки" xfId="56746"/>
    <cellStyle name="40% — акцент6 4" xfId="59350"/>
    <cellStyle name="40% — акцент6 5" xfId="59351"/>
    <cellStyle name="40% — акцент6 6" xfId="59352"/>
    <cellStyle name="40% — акцент6 7" xfId="59353"/>
    <cellStyle name="60% - Акцент1" xfId="41046"/>
    <cellStyle name="60% - Акцент1 2" xfId="59174"/>
    <cellStyle name="60% — акцент1 2" xfId="41047"/>
    <cellStyle name="60% — акцент1 2 2" xfId="41048"/>
    <cellStyle name="60% — акцент1 2_заявки" xfId="56747"/>
    <cellStyle name="60% — акцент1 3" xfId="59354"/>
    <cellStyle name="60% — акцент1 4" xfId="59355"/>
    <cellStyle name="60% — акцент1 5" xfId="59356"/>
    <cellStyle name="60% — акцент1 6" xfId="59357"/>
    <cellStyle name="60% - Акцент2" xfId="41049"/>
    <cellStyle name="60% - Акцент2 2" xfId="59175"/>
    <cellStyle name="60% — акцент2 2" xfId="41050"/>
    <cellStyle name="60% — акцент2 2 2" xfId="41051"/>
    <cellStyle name="60% — акцент2 2_заявки" xfId="56748"/>
    <cellStyle name="60% — акцент2 3" xfId="59358"/>
    <cellStyle name="60% — акцент2 4" xfId="59359"/>
    <cellStyle name="60% — акцент2 5" xfId="59360"/>
    <cellStyle name="60% — акцент2 6" xfId="59361"/>
    <cellStyle name="60% - Акцент3" xfId="41052"/>
    <cellStyle name="60% - Акцент3 2" xfId="59176"/>
    <cellStyle name="60% — акцент3 2" xfId="41053"/>
    <cellStyle name="60% — акцент3 2 2" xfId="41054"/>
    <cellStyle name="60% — акцент3 2_заявки" xfId="56749"/>
    <cellStyle name="60% — акцент3 3" xfId="59362"/>
    <cellStyle name="60% — акцент3 4" xfId="59363"/>
    <cellStyle name="60% — акцент3 5" xfId="59364"/>
    <cellStyle name="60% — акцент3 6" xfId="59365"/>
    <cellStyle name="60% - Акцент4" xfId="41055"/>
    <cellStyle name="60% - Акцент4 2" xfId="59177"/>
    <cellStyle name="60% — акцент4 2" xfId="41056"/>
    <cellStyle name="60% — акцент4 2 2" xfId="41057"/>
    <cellStyle name="60% — акцент4 2_заявки" xfId="56750"/>
    <cellStyle name="60% — акцент4 3" xfId="59366"/>
    <cellStyle name="60% — акцент4 4" xfId="59367"/>
    <cellStyle name="60% — акцент4 5" xfId="59368"/>
    <cellStyle name="60% — акцент4 6" xfId="59369"/>
    <cellStyle name="60% - Акцент5" xfId="41058"/>
    <cellStyle name="60% - Акцент5 2" xfId="59178"/>
    <cellStyle name="60% — акцент5 2" xfId="41059"/>
    <cellStyle name="60% — акцент5 2 2" xfId="41060"/>
    <cellStyle name="60% — акцент5 2_заявки" xfId="56751"/>
    <cellStyle name="60% — акцент5 3" xfId="59370"/>
    <cellStyle name="60% — акцент5 4" xfId="59371"/>
    <cellStyle name="60% — акцент5 5" xfId="59372"/>
    <cellStyle name="60% — акцент5 6" xfId="59373"/>
    <cellStyle name="60% - Акцент6" xfId="41061"/>
    <cellStyle name="60% - Акцент6 2" xfId="59179"/>
    <cellStyle name="60% — акцент6 2" xfId="41062"/>
    <cellStyle name="60% — акцент6 2 2" xfId="41063"/>
    <cellStyle name="60% — акцент6 2_заявки" xfId="56752"/>
    <cellStyle name="60% — акцент6 3" xfId="59374"/>
    <cellStyle name="60% — акцент6 4" xfId="59375"/>
    <cellStyle name="60% — акцент6 5" xfId="59376"/>
    <cellStyle name="60% — акцент6 6" xfId="59377"/>
    <cellStyle name="Excel Built-in Normal" xfId="2"/>
    <cellStyle name="Excel Built-in Normal 2" xfId="41064"/>
    <cellStyle name="Excel Built-in Normal_заявки" xfId="56753"/>
    <cellStyle name="Legal 8½ x 14 in" xfId="3"/>
    <cellStyle name="Вывод" xfId="59161" builtinId="21"/>
    <cellStyle name="Обычный" xfId="0" builtinId="0"/>
    <cellStyle name="Обычный 10" xfId="41065"/>
    <cellStyle name="Обычный 10 10" xfId="41066"/>
    <cellStyle name="Обычный 10 10 2" xfId="41067"/>
    <cellStyle name="Обычный 10 10 2 2" xfId="41068"/>
    <cellStyle name="Обычный 10 10 2 2 2" xfId="41069"/>
    <cellStyle name="Обычный 10 10 2 2 2 2" xfId="41070"/>
    <cellStyle name="Обычный 10 10 2 2 2_заявки" xfId="41071"/>
    <cellStyle name="Обычный 10 10 2 2 3" xfId="41072"/>
    <cellStyle name="Обычный 10 10 2 2_заявки" xfId="41073"/>
    <cellStyle name="Обычный 10 10 2 3" xfId="41074"/>
    <cellStyle name="Обычный 10 10 2 3 2" xfId="41075"/>
    <cellStyle name="Обычный 10 10 2 3_заявки" xfId="41076"/>
    <cellStyle name="Обычный 10 10 2 4" xfId="41077"/>
    <cellStyle name="Обычный 10 10 2_заявки" xfId="41078"/>
    <cellStyle name="Обычный 10 10 3" xfId="41079"/>
    <cellStyle name="Обычный 10 10 3 2" xfId="41080"/>
    <cellStyle name="Обычный 10 10 3 2 2" xfId="41081"/>
    <cellStyle name="Обычный 10 10 3 2 2 2" xfId="41082"/>
    <cellStyle name="Обычный 10 10 3 2 2_заявки" xfId="41083"/>
    <cellStyle name="Обычный 10 10 3 2 3" xfId="41084"/>
    <cellStyle name="Обычный 10 10 3 2_заявки" xfId="41085"/>
    <cellStyle name="Обычный 10 10 3 3" xfId="41086"/>
    <cellStyle name="Обычный 10 10 3 3 2" xfId="41087"/>
    <cellStyle name="Обычный 10 10 3 3_заявки" xfId="41088"/>
    <cellStyle name="Обычный 10 10 3 4" xfId="41089"/>
    <cellStyle name="Обычный 10 10 3_заявки" xfId="41090"/>
    <cellStyle name="Обычный 10 10 4" xfId="41091"/>
    <cellStyle name="Обычный 10 10 4 2" xfId="41092"/>
    <cellStyle name="Обычный 10 10 4 2 2" xfId="41093"/>
    <cellStyle name="Обычный 10 10 4 2 2 2" xfId="41094"/>
    <cellStyle name="Обычный 10 10 4 2 2_заявки" xfId="41095"/>
    <cellStyle name="Обычный 10 10 4 2 3" xfId="41096"/>
    <cellStyle name="Обычный 10 10 4 2_заявки" xfId="41097"/>
    <cellStyle name="Обычный 10 10 4 3" xfId="41098"/>
    <cellStyle name="Обычный 10 10 4 3 2" xfId="41099"/>
    <cellStyle name="Обычный 10 10 4 3_заявки" xfId="41100"/>
    <cellStyle name="Обычный 10 10 4 4" xfId="41101"/>
    <cellStyle name="Обычный 10 10 4_заявки" xfId="41102"/>
    <cellStyle name="Обычный 10 10 5" xfId="41103"/>
    <cellStyle name="Обычный 10 10 5 2" xfId="41104"/>
    <cellStyle name="Обычный 10 10 5 2 2" xfId="41105"/>
    <cellStyle name="Обычный 10 10 5 2_заявки" xfId="41106"/>
    <cellStyle name="Обычный 10 10 5 3" xfId="41107"/>
    <cellStyle name="Обычный 10 10 5_заявки" xfId="41108"/>
    <cellStyle name="Обычный 10 10 6" xfId="41109"/>
    <cellStyle name="Обычный 10 10 6 2" xfId="41110"/>
    <cellStyle name="Обычный 10 10 6_заявки" xfId="41111"/>
    <cellStyle name="Обычный 10 10 7" xfId="41112"/>
    <cellStyle name="Обычный 10 10_заявки" xfId="41113"/>
    <cellStyle name="Обычный 10 11" xfId="41114"/>
    <cellStyle name="Обычный 10 11 2" xfId="41115"/>
    <cellStyle name="Обычный 10 11 2 2" xfId="41116"/>
    <cellStyle name="Обычный 10 11 2 2 2" xfId="41117"/>
    <cellStyle name="Обычный 10 11 2 2 2 2" xfId="41118"/>
    <cellStyle name="Обычный 10 11 2 2 2_заявки" xfId="41119"/>
    <cellStyle name="Обычный 10 11 2 2 3" xfId="41120"/>
    <cellStyle name="Обычный 10 11 2 2_заявки" xfId="41121"/>
    <cellStyle name="Обычный 10 11 2 3" xfId="41122"/>
    <cellStyle name="Обычный 10 11 2 3 2" xfId="41123"/>
    <cellStyle name="Обычный 10 11 2 3_заявки" xfId="41124"/>
    <cellStyle name="Обычный 10 11 2 4" xfId="41125"/>
    <cellStyle name="Обычный 10 11 2_заявки" xfId="41126"/>
    <cellStyle name="Обычный 10 11 3" xfId="41127"/>
    <cellStyle name="Обычный 10 11 3 2" xfId="41128"/>
    <cellStyle name="Обычный 10 11 3 2 2" xfId="41129"/>
    <cellStyle name="Обычный 10 11 3 2 2 2" xfId="41130"/>
    <cellStyle name="Обычный 10 11 3 2 2_заявки" xfId="41131"/>
    <cellStyle name="Обычный 10 11 3 2 3" xfId="41132"/>
    <cellStyle name="Обычный 10 11 3 2_заявки" xfId="41133"/>
    <cellStyle name="Обычный 10 11 3 3" xfId="41134"/>
    <cellStyle name="Обычный 10 11 3 3 2" xfId="41135"/>
    <cellStyle name="Обычный 10 11 3 3_заявки" xfId="41136"/>
    <cellStyle name="Обычный 10 11 3 4" xfId="41137"/>
    <cellStyle name="Обычный 10 11 3_заявки" xfId="41138"/>
    <cellStyle name="Обычный 10 11 4" xfId="41139"/>
    <cellStyle name="Обычный 10 11 4 2" xfId="41140"/>
    <cellStyle name="Обычный 10 11 4 2 2" xfId="41141"/>
    <cellStyle name="Обычный 10 11 4 2 2 2" xfId="41142"/>
    <cellStyle name="Обычный 10 11 4 2 2_заявки" xfId="41143"/>
    <cellStyle name="Обычный 10 11 4 2 3" xfId="41144"/>
    <cellStyle name="Обычный 10 11 4 2_заявки" xfId="41145"/>
    <cellStyle name="Обычный 10 11 4 3" xfId="41146"/>
    <cellStyle name="Обычный 10 11 4 3 2" xfId="41147"/>
    <cellStyle name="Обычный 10 11 4 3_заявки" xfId="41148"/>
    <cellStyle name="Обычный 10 11 4 4" xfId="41149"/>
    <cellStyle name="Обычный 10 11 4_заявки" xfId="41150"/>
    <cellStyle name="Обычный 10 11 5" xfId="41151"/>
    <cellStyle name="Обычный 10 11 5 2" xfId="41152"/>
    <cellStyle name="Обычный 10 11 5 2 2" xfId="41153"/>
    <cellStyle name="Обычный 10 11 5 2_заявки" xfId="41154"/>
    <cellStyle name="Обычный 10 11 5 3" xfId="41155"/>
    <cellStyle name="Обычный 10 11 5_заявки" xfId="41156"/>
    <cellStyle name="Обычный 10 11 6" xfId="41157"/>
    <cellStyle name="Обычный 10 11 6 2" xfId="41158"/>
    <cellStyle name="Обычный 10 11 6_заявки" xfId="41159"/>
    <cellStyle name="Обычный 10 11 7" xfId="41160"/>
    <cellStyle name="Обычный 10 11_заявки" xfId="41161"/>
    <cellStyle name="Обычный 10 12" xfId="41162"/>
    <cellStyle name="Обычный 10 12 2" xfId="41163"/>
    <cellStyle name="Обычный 10 12 2 2" xfId="41164"/>
    <cellStyle name="Обычный 10 12 2 2 2" xfId="41165"/>
    <cellStyle name="Обычный 10 12 2 2 2 2" xfId="41166"/>
    <cellStyle name="Обычный 10 12 2 2 2_заявки" xfId="41167"/>
    <cellStyle name="Обычный 10 12 2 2 3" xfId="41168"/>
    <cellStyle name="Обычный 10 12 2 2_заявки" xfId="41169"/>
    <cellStyle name="Обычный 10 12 2 3" xfId="41170"/>
    <cellStyle name="Обычный 10 12 2 3 2" xfId="41171"/>
    <cellStyle name="Обычный 10 12 2 3_заявки" xfId="41172"/>
    <cellStyle name="Обычный 10 12 2 4" xfId="41173"/>
    <cellStyle name="Обычный 10 12 2_заявки" xfId="41174"/>
    <cellStyle name="Обычный 10 12 3" xfId="41175"/>
    <cellStyle name="Обычный 10 12 3 2" xfId="41176"/>
    <cellStyle name="Обычный 10 12 3 2 2" xfId="41177"/>
    <cellStyle name="Обычный 10 12 3 2 2 2" xfId="41178"/>
    <cellStyle name="Обычный 10 12 3 2 2_заявки" xfId="41179"/>
    <cellStyle name="Обычный 10 12 3 2 3" xfId="41180"/>
    <cellStyle name="Обычный 10 12 3 2_заявки" xfId="41181"/>
    <cellStyle name="Обычный 10 12 3 3" xfId="41182"/>
    <cellStyle name="Обычный 10 12 3 3 2" xfId="41183"/>
    <cellStyle name="Обычный 10 12 3 3_заявки" xfId="41184"/>
    <cellStyle name="Обычный 10 12 3 4" xfId="41185"/>
    <cellStyle name="Обычный 10 12 3_заявки" xfId="41186"/>
    <cellStyle name="Обычный 10 12 4" xfId="41187"/>
    <cellStyle name="Обычный 10 12 4 2" xfId="41188"/>
    <cellStyle name="Обычный 10 12 4 2 2" xfId="41189"/>
    <cellStyle name="Обычный 10 12 4 2_заявки" xfId="41190"/>
    <cellStyle name="Обычный 10 12 4 3" xfId="41191"/>
    <cellStyle name="Обычный 10 12 4_заявки" xfId="41192"/>
    <cellStyle name="Обычный 10 12 5" xfId="41193"/>
    <cellStyle name="Обычный 10 12 5 2" xfId="41194"/>
    <cellStyle name="Обычный 10 12 5_заявки" xfId="41195"/>
    <cellStyle name="Обычный 10 12 6" xfId="41196"/>
    <cellStyle name="Обычный 10 12_заявки" xfId="41197"/>
    <cellStyle name="Обычный 10 13" xfId="41198"/>
    <cellStyle name="Обычный 10 13 2" xfId="41199"/>
    <cellStyle name="Обычный 10 13 2 2" xfId="41200"/>
    <cellStyle name="Обычный 10 13 2 2 2" xfId="41201"/>
    <cellStyle name="Обычный 10 13 2 2 2 2" xfId="41202"/>
    <cellStyle name="Обычный 10 13 2 2 2_заявки" xfId="41203"/>
    <cellStyle name="Обычный 10 13 2 2 3" xfId="41204"/>
    <cellStyle name="Обычный 10 13 2 2_заявки" xfId="41205"/>
    <cellStyle name="Обычный 10 13 2 3" xfId="41206"/>
    <cellStyle name="Обычный 10 13 2 3 2" xfId="41207"/>
    <cellStyle name="Обычный 10 13 2 3_заявки" xfId="41208"/>
    <cellStyle name="Обычный 10 13 2 4" xfId="41209"/>
    <cellStyle name="Обычный 10 13 2_заявки" xfId="41210"/>
    <cellStyle name="Обычный 10 13 3" xfId="41211"/>
    <cellStyle name="Обычный 10 13 3 2" xfId="41212"/>
    <cellStyle name="Обычный 10 13 3 2 2" xfId="41213"/>
    <cellStyle name="Обычный 10 13 3 2 2 2" xfId="41214"/>
    <cellStyle name="Обычный 10 13 3 2 2_заявки" xfId="41215"/>
    <cellStyle name="Обычный 10 13 3 2 3" xfId="41216"/>
    <cellStyle name="Обычный 10 13 3 2_заявки" xfId="41217"/>
    <cellStyle name="Обычный 10 13 3 3" xfId="41218"/>
    <cellStyle name="Обычный 10 13 3 3 2" xfId="41219"/>
    <cellStyle name="Обычный 10 13 3 3_заявки" xfId="41220"/>
    <cellStyle name="Обычный 10 13 3 4" xfId="41221"/>
    <cellStyle name="Обычный 10 13 3_заявки" xfId="41222"/>
    <cellStyle name="Обычный 10 13 4" xfId="41223"/>
    <cellStyle name="Обычный 10 13 4 2" xfId="41224"/>
    <cellStyle name="Обычный 10 13 4 2 2" xfId="41225"/>
    <cellStyle name="Обычный 10 13 4 2_заявки" xfId="41226"/>
    <cellStyle name="Обычный 10 13 4 3" xfId="41227"/>
    <cellStyle name="Обычный 10 13 4_заявки" xfId="41228"/>
    <cellStyle name="Обычный 10 13 5" xfId="41229"/>
    <cellStyle name="Обычный 10 13 5 2" xfId="41230"/>
    <cellStyle name="Обычный 10 13 5_заявки" xfId="41231"/>
    <cellStyle name="Обычный 10 13 6" xfId="41232"/>
    <cellStyle name="Обычный 10 13_заявки" xfId="41233"/>
    <cellStyle name="Обычный 10 14" xfId="41234"/>
    <cellStyle name="Обычный 10 14 2" xfId="41235"/>
    <cellStyle name="Обычный 10 14 2 2" xfId="41236"/>
    <cellStyle name="Обычный 10 14 2 2 2" xfId="41237"/>
    <cellStyle name="Обычный 10 14 2 2 2 2" xfId="41238"/>
    <cellStyle name="Обычный 10 14 2 2 2_заявки" xfId="41239"/>
    <cellStyle name="Обычный 10 14 2 2 3" xfId="41240"/>
    <cellStyle name="Обычный 10 14 2 2_заявки" xfId="41241"/>
    <cellStyle name="Обычный 10 14 2 3" xfId="41242"/>
    <cellStyle name="Обычный 10 14 2 3 2" xfId="41243"/>
    <cellStyle name="Обычный 10 14 2 3_заявки" xfId="41244"/>
    <cellStyle name="Обычный 10 14 2 4" xfId="41245"/>
    <cellStyle name="Обычный 10 14 2_заявки" xfId="41246"/>
    <cellStyle name="Обычный 10 14 3" xfId="41247"/>
    <cellStyle name="Обычный 10 14 3 2" xfId="41248"/>
    <cellStyle name="Обычный 10 14 3 2 2" xfId="41249"/>
    <cellStyle name="Обычный 10 14 3 2 2 2" xfId="41250"/>
    <cellStyle name="Обычный 10 14 3 2 2_заявки" xfId="41251"/>
    <cellStyle name="Обычный 10 14 3 2 3" xfId="41252"/>
    <cellStyle name="Обычный 10 14 3 2_заявки" xfId="41253"/>
    <cellStyle name="Обычный 10 14 3 3" xfId="41254"/>
    <cellStyle name="Обычный 10 14 3 3 2" xfId="41255"/>
    <cellStyle name="Обычный 10 14 3 3_заявки" xfId="41256"/>
    <cellStyle name="Обычный 10 14 3 4" xfId="41257"/>
    <cellStyle name="Обычный 10 14 3_заявки" xfId="41258"/>
    <cellStyle name="Обычный 10 14 4" xfId="41259"/>
    <cellStyle name="Обычный 10 14 4 2" xfId="41260"/>
    <cellStyle name="Обычный 10 14 4 2 2" xfId="41261"/>
    <cellStyle name="Обычный 10 14 4 2_заявки" xfId="41262"/>
    <cellStyle name="Обычный 10 14 4 3" xfId="41263"/>
    <cellStyle name="Обычный 10 14 4_заявки" xfId="41264"/>
    <cellStyle name="Обычный 10 14 5" xfId="41265"/>
    <cellStyle name="Обычный 10 14 5 2" xfId="41266"/>
    <cellStyle name="Обычный 10 14 5_заявки" xfId="41267"/>
    <cellStyle name="Обычный 10 14 6" xfId="41268"/>
    <cellStyle name="Обычный 10 14_заявки" xfId="41269"/>
    <cellStyle name="Обычный 10 15" xfId="41270"/>
    <cellStyle name="Обычный 10 15 2" xfId="41271"/>
    <cellStyle name="Обычный 10 15 2 2" xfId="41272"/>
    <cellStyle name="Обычный 10 15 2 2 2" xfId="41273"/>
    <cellStyle name="Обычный 10 15 2 2 2 2" xfId="41274"/>
    <cellStyle name="Обычный 10 15 2 2 2_заявки" xfId="41275"/>
    <cellStyle name="Обычный 10 15 2 2 3" xfId="41276"/>
    <cellStyle name="Обычный 10 15 2 2_заявки" xfId="41277"/>
    <cellStyle name="Обычный 10 15 2 3" xfId="41278"/>
    <cellStyle name="Обычный 10 15 2 3 2" xfId="41279"/>
    <cellStyle name="Обычный 10 15 2 3_заявки" xfId="41280"/>
    <cellStyle name="Обычный 10 15 2 4" xfId="41281"/>
    <cellStyle name="Обычный 10 15 2_заявки" xfId="41282"/>
    <cellStyle name="Обычный 10 15 3" xfId="41283"/>
    <cellStyle name="Обычный 10 15 3 2" xfId="41284"/>
    <cellStyle name="Обычный 10 15 3 2 2" xfId="41285"/>
    <cellStyle name="Обычный 10 15 3 2 2 2" xfId="41286"/>
    <cellStyle name="Обычный 10 15 3 2 2_заявки" xfId="41287"/>
    <cellStyle name="Обычный 10 15 3 2 3" xfId="41288"/>
    <cellStyle name="Обычный 10 15 3 2_заявки" xfId="41289"/>
    <cellStyle name="Обычный 10 15 3 3" xfId="41290"/>
    <cellStyle name="Обычный 10 15 3 3 2" xfId="41291"/>
    <cellStyle name="Обычный 10 15 3 3_заявки" xfId="41292"/>
    <cellStyle name="Обычный 10 15 3 4" xfId="41293"/>
    <cellStyle name="Обычный 10 15 3_заявки" xfId="41294"/>
    <cellStyle name="Обычный 10 15 4" xfId="41295"/>
    <cellStyle name="Обычный 10 15 4 2" xfId="41296"/>
    <cellStyle name="Обычный 10 15 4 2 2" xfId="41297"/>
    <cellStyle name="Обычный 10 15 4 2_заявки" xfId="41298"/>
    <cellStyle name="Обычный 10 15 4 3" xfId="41299"/>
    <cellStyle name="Обычный 10 15 4_заявки" xfId="41300"/>
    <cellStyle name="Обычный 10 15 5" xfId="41301"/>
    <cellStyle name="Обычный 10 15 5 2" xfId="41302"/>
    <cellStyle name="Обычный 10 15 5_заявки" xfId="41303"/>
    <cellStyle name="Обычный 10 15 6" xfId="41304"/>
    <cellStyle name="Обычный 10 15_заявки" xfId="41305"/>
    <cellStyle name="Обычный 10 16" xfId="41306"/>
    <cellStyle name="Обычный 10 16 2" xfId="41307"/>
    <cellStyle name="Обычный 10 16 2 2" xfId="41308"/>
    <cellStyle name="Обычный 10 16 2 2 2" xfId="41309"/>
    <cellStyle name="Обычный 10 16 2 2 2 2" xfId="41310"/>
    <cellStyle name="Обычный 10 16 2 2 2_заявки" xfId="41311"/>
    <cellStyle name="Обычный 10 16 2 2 3" xfId="41312"/>
    <cellStyle name="Обычный 10 16 2 2_заявки" xfId="41313"/>
    <cellStyle name="Обычный 10 16 2 3" xfId="41314"/>
    <cellStyle name="Обычный 10 16 2 3 2" xfId="41315"/>
    <cellStyle name="Обычный 10 16 2 3_заявки" xfId="41316"/>
    <cellStyle name="Обычный 10 16 2 4" xfId="41317"/>
    <cellStyle name="Обычный 10 16 2_заявки" xfId="41318"/>
    <cellStyle name="Обычный 10 16 3" xfId="41319"/>
    <cellStyle name="Обычный 10 16 3 2" xfId="41320"/>
    <cellStyle name="Обычный 10 16 3 2 2" xfId="41321"/>
    <cellStyle name="Обычный 10 16 3 2 2 2" xfId="41322"/>
    <cellStyle name="Обычный 10 16 3 2 2_заявки" xfId="41323"/>
    <cellStyle name="Обычный 10 16 3 2 3" xfId="41324"/>
    <cellStyle name="Обычный 10 16 3 2_заявки" xfId="41325"/>
    <cellStyle name="Обычный 10 16 3 3" xfId="41326"/>
    <cellStyle name="Обычный 10 16 3 3 2" xfId="41327"/>
    <cellStyle name="Обычный 10 16 3 3_заявки" xfId="41328"/>
    <cellStyle name="Обычный 10 16 3 4" xfId="41329"/>
    <cellStyle name="Обычный 10 16 3_заявки" xfId="41330"/>
    <cellStyle name="Обычный 10 16 4" xfId="41331"/>
    <cellStyle name="Обычный 10 16 4 2" xfId="41332"/>
    <cellStyle name="Обычный 10 16 4 2 2" xfId="41333"/>
    <cellStyle name="Обычный 10 16 4 2_заявки" xfId="41334"/>
    <cellStyle name="Обычный 10 16 4 3" xfId="41335"/>
    <cellStyle name="Обычный 10 16 4_заявки" xfId="41336"/>
    <cellStyle name="Обычный 10 16 5" xfId="41337"/>
    <cellStyle name="Обычный 10 16 5 2" xfId="41338"/>
    <cellStyle name="Обычный 10 16 5_заявки" xfId="41339"/>
    <cellStyle name="Обычный 10 16 6" xfId="41340"/>
    <cellStyle name="Обычный 10 16_заявки" xfId="41341"/>
    <cellStyle name="Обычный 10 17" xfId="41342"/>
    <cellStyle name="Обычный 10 17 2" xfId="41343"/>
    <cellStyle name="Обычный 10 17 2 2" xfId="41344"/>
    <cellStyle name="Обычный 10 17 2 2 2" xfId="41345"/>
    <cellStyle name="Обычный 10 17 2 2 2 2" xfId="41346"/>
    <cellStyle name="Обычный 10 17 2 2 2_заявки" xfId="41347"/>
    <cellStyle name="Обычный 10 17 2 2 3" xfId="41348"/>
    <cellStyle name="Обычный 10 17 2 2_заявки" xfId="41349"/>
    <cellStyle name="Обычный 10 17 2 3" xfId="41350"/>
    <cellStyle name="Обычный 10 17 2 3 2" xfId="41351"/>
    <cellStyle name="Обычный 10 17 2 3_заявки" xfId="41352"/>
    <cellStyle name="Обычный 10 17 2 4" xfId="41353"/>
    <cellStyle name="Обычный 10 17 2_заявки" xfId="41354"/>
    <cellStyle name="Обычный 10 17 3" xfId="41355"/>
    <cellStyle name="Обычный 10 17 3 2" xfId="41356"/>
    <cellStyle name="Обычный 10 17 3 2 2" xfId="41357"/>
    <cellStyle name="Обычный 10 17 3 2 2 2" xfId="41358"/>
    <cellStyle name="Обычный 10 17 3 2 2_заявки" xfId="41359"/>
    <cellStyle name="Обычный 10 17 3 2 3" xfId="41360"/>
    <cellStyle name="Обычный 10 17 3 2_заявки" xfId="41361"/>
    <cellStyle name="Обычный 10 17 3 3" xfId="41362"/>
    <cellStyle name="Обычный 10 17 3 3 2" xfId="41363"/>
    <cellStyle name="Обычный 10 17 3 3_заявки" xfId="41364"/>
    <cellStyle name="Обычный 10 17 3 4" xfId="41365"/>
    <cellStyle name="Обычный 10 17 3_заявки" xfId="41366"/>
    <cellStyle name="Обычный 10 17 4" xfId="41367"/>
    <cellStyle name="Обычный 10 17 4 2" xfId="41368"/>
    <cellStyle name="Обычный 10 17 4 2 2" xfId="41369"/>
    <cellStyle name="Обычный 10 17 4 2_заявки" xfId="41370"/>
    <cellStyle name="Обычный 10 17 4 3" xfId="41371"/>
    <cellStyle name="Обычный 10 17 4_заявки" xfId="41372"/>
    <cellStyle name="Обычный 10 17 5" xfId="41373"/>
    <cellStyle name="Обычный 10 17 5 2" xfId="41374"/>
    <cellStyle name="Обычный 10 17 5_заявки" xfId="41375"/>
    <cellStyle name="Обычный 10 17 6" xfId="41376"/>
    <cellStyle name="Обычный 10 17_заявки" xfId="41377"/>
    <cellStyle name="Обычный 10 18" xfId="41378"/>
    <cellStyle name="Обычный 10 18 2" xfId="41379"/>
    <cellStyle name="Обычный 10 18 2 2" xfId="41380"/>
    <cellStyle name="Обычный 10 18 2 2 2" xfId="41381"/>
    <cellStyle name="Обычный 10 18 2 2_заявки" xfId="41382"/>
    <cellStyle name="Обычный 10 18 2 3" xfId="41383"/>
    <cellStyle name="Обычный 10 18 2_заявки" xfId="41384"/>
    <cellStyle name="Обычный 10 18 3" xfId="41385"/>
    <cellStyle name="Обычный 10 18 3 2" xfId="41386"/>
    <cellStyle name="Обычный 10 18 3_заявки" xfId="41387"/>
    <cellStyle name="Обычный 10 18 4" xfId="41388"/>
    <cellStyle name="Обычный 10 18_заявки" xfId="41389"/>
    <cellStyle name="Обычный 10 19" xfId="41390"/>
    <cellStyle name="Обычный 10 19 2" xfId="41391"/>
    <cellStyle name="Обычный 10 19 2 2" xfId="41392"/>
    <cellStyle name="Обычный 10 19 2 2 2" xfId="41393"/>
    <cellStyle name="Обычный 10 19 2 2_заявки" xfId="41394"/>
    <cellStyle name="Обычный 10 19 2 3" xfId="41395"/>
    <cellStyle name="Обычный 10 19 2_заявки" xfId="41396"/>
    <cellStyle name="Обычный 10 19 3" xfId="41397"/>
    <cellStyle name="Обычный 10 19 3 2" xfId="41398"/>
    <cellStyle name="Обычный 10 19 3_заявки" xfId="41399"/>
    <cellStyle name="Обычный 10 19 4" xfId="41400"/>
    <cellStyle name="Обычный 10 19_заявки" xfId="41401"/>
    <cellStyle name="Обычный 10 2" xfId="41402"/>
    <cellStyle name="Обычный 10 2 10" xfId="41403"/>
    <cellStyle name="Обычный 10 2 10 2" xfId="41404"/>
    <cellStyle name="Обычный 10 2 10_заявки" xfId="41405"/>
    <cellStyle name="Обычный 10 2 11" xfId="41406"/>
    <cellStyle name="Обычный 10 2 2" xfId="41407"/>
    <cellStyle name="Обычный 10 2 2 2" xfId="41408"/>
    <cellStyle name="Обычный 10 2 2 2 2" xfId="41409"/>
    <cellStyle name="Обычный 10 2 2 2 2 2" xfId="41410"/>
    <cellStyle name="Обычный 10 2 2 2 2_заявки" xfId="41411"/>
    <cellStyle name="Обычный 10 2 2 2 3" xfId="41412"/>
    <cellStyle name="Обычный 10 2 2 2_заявки" xfId="41413"/>
    <cellStyle name="Обычный 10 2 2 3" xfId="41414"/>
    <cellStyle name="Обычный 10 2 2 3 2" xfId="41415"/>
    <cellStyle name="Обычный 10 2 2 3_заявки" xfId="41416"/>
    <cellStyle name="Обычный 10 2 2 4" xfId="41417"/>
    <cellStyle name="Обычный 10 2 2_заявки" xfId="41418"/>
    <cellStyle name="Обычный 10 2 3" xfId="41419"/>
    <cellStyle name="Обычный 10 2 3 2" xfId="41420"/>
    <cellStyle name="Обычный 10 2 3 2 2" xfId="41421"/>
    <cellStyle name="Обычный 10 2 3 2 2 2" xfId="41422"/>
    <cellStyle name="Обычный 10 2 3 2 2_заявки" xfId="41423"/>
    <cellStyle name="Обычный 10 2 3 2 3" xfId="41424"/>
    <cellStyle name="Обычный 10 2 3 2_заявки" xfId="41425"/>
    <cellStyle name="Обычный 10 2 3 3" xfId="41426"/>
    <cellStyle name="Обычный 10 2 3 3 2" xfId="41427"/>
    <cellStyle name="Обычный 10 2 3 3_заявки" xfId="41428"/>
    <cellStyle name="Обычный 10 2 3 4" xfId="41429"/>
    <cellStyle name="Обычный 10 2 3_заявки" xfId="41430"/>
    <cellStyle name="Обычный 10 2 4" xfId="41431"/>
    <cellStyle name="Обычный 10 2 4 2" xfId="41432"/>
    <cellStyle name="Обычный 10 2 4 2 2" xfId="41433"/>
    <cellStyle name="Обычный 10 2 4 2 2 2" xfId="41434"/>
    <cellStyle name="Обычный 10 2 4 2 2_заявки" xfId="41435"/>
    <cellStyle name="Обычный 10 2 4 2 3" xfId="41436"/>
    <cellStyle name="Обычный 10 2 4 2_заявки" xfId="41437"/>
    <cellStyle name="Обычный 10 2 4 3" xfId="41438"/>
    <cellStyle name="Обычный 10 2 4 3 2" xfId="41439"/>
    <cellStyle name="Обычный 10 2 4 3_заявки" xfId="41440"/>
    <cellStyle name="Обычный 10 2 4 4" xfId="41441"/>
    <cellStyle name="Обычный 10 2 4_заявки" xfId="41442"/>
    <cellStyle name="Обычный 10 2 5" xfId="41443"/>
    <cellStyle name="Обычный 10 2 5 2" xfId="41444"/>
    <cellStyle name="Обычный 10 2 5 2 2" xfId="41445"/>
    <cellStyle name="Обычный 10 2 5 2 2 2" xfId="41446"/>
    <cellStyle name="Обычный 10 2 5 2 2_заявки" xfId="41447"/>
    <cellStyle name="Обычный 10 2 5 2 3" xfId="41448"/>
    <cellStyle name="Обычный 10 2 5 2_заявки" xfId="41449"/>
    <cellStyle name="Обычный 10 2 5 3" xfId="41450"/>
    <cellStyle name="Обычный 10 2 5 3 2" xfId="41451"/>
    <cellStyle name="Обычный 10 2 5 3_заявки" xfId="41452"/>
    <cellStyle name="Обычный 10 2 5 4" xfId="41453"/>
    <cellStyle name="Обычный 10 2 5_заявки" xfId="41454"/>
    <cellStyle name="Обычный 10 2 6" xfId="41455"/>
    <cellStyle name="Обычный 10 2 6 2" xfId="41456"/>
    <cellStyle name="Обычный 10 2 6 2 2" xfId="41457"/>
    <cellStyle name="Обычный 10 2 6 2 2 2" xfId="41458"/>
    <cellStyle name="Обычный 10 2 6 2 2_заявки" xfId="41459"/>
    <cellStyle name="Обычный 10 2 6 2 3" xfId="41460"/>
    <cellStyle name="Обычный 10 2 6 2_заявки" xfId="41461"/>
    <cellStyle name="Обычный 10 2 6 3" xfId="41462"/>
    <cellStyle name="Обычный 10 2 6 3 2" xfId="41463"/>
    <cellStyle name="Обычный 10 2 6 3_заявки" xfId="41464"/>
    <cellStyle name="Обычный 10 2 6 4" xfId="41465"/>
    <cellStyle name="Обычный 10 2 6_заявки" xfId="41466"/>
    <cellStyle name="Обычный 10 2 7" xfId="41467"/>
    <cellStyle name="Обычный 10 2 7 2" xfId="41468"/>
    <cellStyle name="Обычный 10 2 7 2 2" xfId="41469"/>
    <cellStyle name="Обычный 10 2 7 2 2 2" xfId="41470"/>
    <cellStyle name="Обычный 10 2 7 2 2_заявки" xfId="41471"/>
    <cellStyle name="Обычный 10 2 7 2 3" xfId="41472"/>
    <cellStyle name="Обычный 10 2 7 2_заявки" xfId="41473"/>
    <cellStyle name="Обычный 10 2 7 3" xfId="41474"/>
    <cellStyle name="Обычный 10 2 7 3 2" xfId="41475"/>
    <cellStyle name="Обычный 10 2 7 3_заявки" xfId="41476"/>
    <cellStyle name="Обычный 10 2 7 4" xfId="41477"/>
    <cellStyle name="Обычный 10 2 7_заявки" xfId="41478"/>
    <cellStyle name="Обычный 10 2 8" xfId="41479"/>
    <cellStyle name="Обычный 10 2 8 2" xfId="41480"/>
    <cellStyle name="Обычный 10 2 8 2 2" xfId="41481"/>
    <cellStyle name="Обычный 10 2 8 2 2 2" xfId="41482"/>
    <cellStyle name="Обычный 10 2 8 2 2_заявки" xfId="41483"/>
    <cellStyle name="Обычный 10 2 8 2 3" xfId="41484"/>
    <cellStyle name="Обычный 10 2 8 2_заявки" xfId="41485"/>
    <cellStyle name="Обычный 10 2 8 3" xfId="41486"/>
    <cellStyle name="Обычный 10 2 8 3 2" xfId="41487"/>
    <cellStyle name="Обычный 10 2 8 3_заявки" xfId="41488"/>
    <cellStyle name="Обычный 10 2 8 4" xfId="41489"/>
    <cellStyle name="Обычный 10 2 8_заявки" xfId="41490"/>
    <cellStyle name="Обычный 10 2 9" xfId="41491"/>
    <cellStyle name="Обычный 10 2 9 2" xfId="41492"/>
    <cellStyle name="Обычный 10 2 9 2 2" xfId="41493"/>
    <cellStyle name="Обычный 10 2 9 2_заявки" xfId="41494"/>
    <cellStyle name="Обычный 10 2 9 3" xfId="41495"/>
    <cellStyle name="Обычный 10 2 9_заявки" xfId="41496"/>
    <cellStyle name="Обычный 10 2_заявки" xfId="41497"/>
    <cellStyle name="Обычный 10 20" xfId="41498"/>
    <cellStyle name="Обычный 10 20 2" xfId="41499"/>
    <cellStyle name="Обычный 10 20 2 2" xfId="41500"/>
    <cellStyle name="Обычный 10 20 2 2 2" xfId="41501"/>
    <cellStyle name="Обычный 10 20 2 2_заявки" xfId="41502"/>
    <cellStyle name="Обычный 10 20 2 3" xfId="41503"/>
    <cellStyle name="Обычный 10 20 2_заявки" xfId="41504"/>
    <cellStyle name="Обычный 10 20 3" xfId="41505"/>
    <cellStyle name="Обычный 10 20 3 2" xfId="41506"/>
    <cellStyle name="Обычный 10 20 3_заявки" xfId="41507"/>
    <cellStyle name="Обычный 10 20 4" xfId="41508"/>
    <cellStyle name="Обычный 10 20_заявки" xfId="41509"/>
    <cellStyle name="Обычный 10 21" xfId="41510"/>
    <cellStyle name="Обычный 10 21 2" xfId="41511"/>
    <cellStyle name="Обычный 10 21 2 2" xfId="41512"/>
    <cellStyle name="Обычный 10 21 2_заявки" xfId="41513"/>
    <cellStyle name="Обычный 10 21 3" xfId="41514"/>
    <cellStyle name="Обычный 10 21_заявки" xfId="41515"/>
    <cellStyle name="Обычный 10 22" xfId="56754"/>
    <cellStyle name="Обычный 10 22 2" xfId="59180"/>
    <cellStyle name="Обычный 10 22_заявки" xfId="59181"/>
    <cellStyle name="Обычный 10 23" xfId="59182"/>
    <cellStyle name="Обычный 10 24" xfId="59183"/>
    <cellStyle name="Обычный 10 25" xfId="59184"/>
    <cellStyle name="Обычный 10 26" xfId="59185"/>
    <cellStyle name="Обычный 10 27" xfId="59186"/>
    <cellStyle name="Обычный 10 28" xfId="59187"/>
    <cellStyle name="Обычный 10 29" xfId="59188"/>
    <cellStyle name="Обычный 10 3" xfId="41516"/>
    <cellStyle name="Обычный 10 3 10" xfId="41517"/>
    <cellStyle name="Обычный 10 3 2" xfId="41518"/>
    <cellStyle name="Обычный 10 3 2 2" xfId="41519"/>
    <cellStyle name="Обычный 10 3 2 2 2" xfId="41520"/>
    <cellStyle name="Обычный 10 3 2 2 2 2" xfId="41521"/>
    <cellStyle name="Обычный 10 3 2 2 2_заявки" xfId="41522"/>
    <cellStyle name="Обычный 10 3 2 2 3" xfId="41523"/>
    <cellStyle name="Обычный 10 3 2 2_заявки" xfId="41524"/>
    <cellStyle name="Обычный 10 3 2 3" xfId="41525"/>
    <cellStyle name="Обычный 10 3 2 3 2" xfId="41526"/>
    <cellStyle name="Обычный 10 3 2 3_заявки" xfId="41527"/>
    <cellStyle name="Обычный 10 3 2 4" xfId="41528"/>
    <cellStyle name="Обычный 10 3 2_заявки" xfId="41529"/>
    <cellStyle name="Обычный 10 3 3" xfId="41530"/>
    <cellStyle name="Обычный 10 3 3 2" xfId="41531"/>
    <cellStyle name="Обычный 10 3 3 2 2" xfId="41532"/>
    <cellStyle name="Обычный 10 3 3 2 2 2" xfId="41533"/>
    <cellStyle name="Обычный 10 3 3 2 2_заявки" xfId="41534"/>
    <cellStyle name="Обычный 10 3 3 2 3" xfId="41535"/>
    <cellStyle name="Обычный 10 3 3 2_заявки" xfId="41536"/>
    <cellStyle name="Обычный 10 3 3 3" xfId="41537"/>
    <cellStyle name="Обычный 10 3 3 3 2" xfId="41538"/>
    <cellStyle name="Обычный 10 3 3 3_заявки" xfId="41539"/>
    <cellStyle name="Обычный 10 3 3 4" xfId="41540"/>
    <cellStyle name="Обычный 10 3 3_заявки" xfId="41541"/>
    <cellStyle name="Обычный 10 3 4" xfId="41542"/>
    <cellStyle name="Обычный 10 3 4 2" xfId="41543"/>
    <cellStyle name="Обычный 10 3 4 2 2" xfId="41544"/>
    <cellStyle name="Обычный 10 3 4 2 2 2" xfId="41545"/>
    <cellStyle name="Обычный 10 3 4 2 2_заявки" xfId="41546"/>
    <cellStyle name="Обычный 10 3 4 2 3" xfId="41547"/>
    <cellStyle name="Обычный 10 3 4 2_заявки" xfId="41548"/>
    <cellStyle name="Обычный 10 3 4 3" xfId="41549"/>
    <cellStyle name="Обычный 10 3 4 3 2" xfId="41550"/>
    <cellStyle name="Обычный 10 3 4 3_заявки" xfId="41551"/>
    <cellStyle name="Обычный 10 3 4 4" xfId="41552"/>
    <cellStyle name="Обычный 10 3 4_заявки" xfId="41553"/>
    <cellStyle name="Обычный 10 3 5" xfId="41554"/>
    <cellStyle name="Обычный 10 3 5 2" xfId="41555"/>
    <cellStyle name="Обычный 10 3 5 2 2" xfId="41556"/>
    <cellStyle name="Обычный 10 3 5 2 2 2" xfId="41557"/>
    <cellStyle name="Обычный 10 3 5 2 2_заявки" xfId="41558"/>
    <cellStyle name="Обычный 10 3 5 2 3" xfId="41559"/>
    <cellStyle name="Обычный 10 3 5 2_заявки" xfId="41560"/>
    <cellStyle name="Обычный 10 3 5 3" xfId="41561"/>
    <cellStyle name="Обычный 10 3 5 3 2" xfId="41562"/>
    <cellStyle name="Обычный 10 3 5 3_заявки" xfId="41563"/>
    <cellStyle name="Обычный 10 3 5 4" xfId="41564"/>
    <cellStyle name="Обычный 10 3 5_заявки" xfId="41565"/>
    <cellStyle name="Обычный 10 3 6" xfId="41566"/>
    <cellStyle name="Обычный 10 3 6 2" xfId="41567"/>
    <cellStyle name="Обычный 10 3 6 2 2" xfId="41568"/>
    <cellStyle name="Обычный 10 3 6 2 2 2" xfId="41569"/>
    <cellStyle name="Обычный 10 3 6 2 2_заявки" xfId="41570"/>
    <cellStyle name="Обычный 10 3 6 2 3" xfId="41571"/>
    <cellStyle name="Обычный 10 3 6 2_заявки" xfId="41572"/>
    <cellStyle name="Обычный 10 3 6 3" xfId="41573"/>
    <cellStyle name="Обычный 10 3 6 3 2" xfId="41574"/>
    <cellStyle name="Обычный 10 3 6 3_заявки" xfId="41575"/>
    <cellStyle name="Обычный 10 3 6 4" xfId="41576"/>
    <cellStyle name="Обычный 10 3 6_заявки" xfId="41577"/>
    <cellStyle name="Обычный 10 3 7" xfId="41578"/>
    <cellStyle name="Обычный 10 3 7 2" xfId="41579"/>
    <cellStyle name="Обычный 10 3 7 2 2" xfId="41580"/>
    <cellStyle name="Обычный 10 3 7 2 2 2" xfId="41581"/>
    <cellStyle name="Обычный 10 3 7 2 2_заявки" xfId="41582"/>
    <cellStyle name="Обычный 10 3 7 2 3" xfId="41583"/>
    <cellStyle name="Обычный 10 3 7 2_заявки" xfId="41584"/>
    <cellStyle name="Обычный 10 3 7 3" xfId="41585"/>
    <cellStyle name="Обычный 10 3 7 3 2" xfId="41586"/>
    <cellStyle name="Обычный 10 3 7 3_заявки" xfId="41587"/>
    <cellStyle name="Обычный 10 3 7 4" xfId="41588"/>
    <cellStyle name="Обычный 10 3 7_заявки" xfId="41589"/>
    <cellStyle name="Обычный 10 3 8" xfId="41590"/>
    <cellStyle name="Обычный 10 3 8 2" xfId="41591"/>
    <cellStyle name="Обычный 10 3 8 2 2" xfId="41592"/>
    <cellStyle name="Обычный 10 3 8 2_заявки" xfId="41593"/>
    <cellStyle name="Обычный 10 3 8 3" xfId="41594"/>
    <cellStyle name="Обычный 10 3 8_заявки" xfId="41595"/>
    <cellStyle name="Обычный 10 3 9" xfId="41596"/>
    <cellStyle name="Обычный 10 3 9 2" xfId="41597"/>
    <cellStyle name="Обычный 10 3 9_заявки" xfId="41598"/>
    <cellStyle name="Обычный 10 3_заявки" xfId="41599"/>
    <cellStyle name="Обычный 10 30" xfId="59189"/>
    <cellStyle name="Обычный 10 31" xfId="59190"/>
    <cellStyle name="Обычный 10 4" xfId="41600"/>
    <cellStyle name="Обычный 10 4 2" xfId="41601"/>
    <cellStyle name="Обычный 10 4 2 2" xfId="41602"/>
    <cellStyle name="Обычный 10 4 2 2 2" xfId="41603"/>
    <cellStyle name="Обычный 10 4 2 2 2 2" xfId="41604"/>
    <cellStyle name="Обычный 10 4 2 2 2_заявки" xfId="41605"/>
    <cellStyle name="Обычный 10 4 2 2 3" xfId="41606"/>
    <cellStyle name="Обычный 10 4 2 2_заявки" xfId="41607"/>
    <cellStyle name="Обычный 10 4 2 3" xfId="41608"/>
    <cellStyle name="Обычный 10 4 2 3 2" xfId="41609"/>
    <cellStyle name="Обычный 10 4 2 3_заявки" xfId="41610"/>
    <cellStyle name="Обычный 10 4 2 4" xfId="41611"/>
    <cellStyle name="Обычный 10 4 2_заявки" xfId="41612"/>
    <cellStyle name="Обычный 10 4 3" xfId="41613"/>
    <cellStyle name="Обычный 10 4 3 2" xfId="41614"/>
    <cellStyle name="Обычный 10 4 3 2 2" xfId="41615"/>
    <cellStyle name="Обычный 10 4 3 2 2 2" xfId="41616"/>
    <cellStyle name="Обычный 10 4 3 2 2_заявки" xfId="41617"/>
    <cellStyle name="Обычный 10 4 3 2 3" xfId="41618"/>
    <cellStyle name="Обычный 10 4 3 2_заявки" xfId="41619"/>
    <cellStyle name="Обычный 10 4 3 3" xfId="41620"/>
    <cellStyle name="Обычный 10 4 3 3 2" xfId="41621"/>
    <cellStyle name="Обычный 10 4 3 3_заявки" xfId="41622"/>
    <cellStyle name="Обычный 10 4 3 4" xfId="41623"/>
    <cellStyle name="Обычный 10 4 3_заявки" xfId="41624"/>
    <cellStyle name="Обычный 10 4 4" xfId="41625"/>
    <cellStyle name="Обычный 10 4 4 2" xfId="41626"/>
    <cellStyle name="Обычный 10 4 4 2 2" xfId="41627"/>
    <cellStyle name="Обычный 10 4 4 2 2 2" xfId="41628"/>
    <cellStyle name="Обычный 10 4 4 2 2_заявки" xfId="41629"/>
    <cellStyle name="Обычный 10 4 4 2 3" xfId="41630"/>
    <cellStyle name="Обычный 10 4 4 2_заявки" xfId="41631"/>
    <cellStyle name="Обычный 10 4 4 3" xfId="41632"/>
    <cellStyle name="Обычный 10 4 4 3 2" xfId="41633"/>
    <cellStyle name="Обычный 10 4 4 3_заявки" xfId="41634"/>
    <cellStyle name="Обычный 10 4 4 4" xfId="41635"/>
    <cellStyle name="Обычный 10 4 4_заявки" xfId="41636"/>
    <cellStyle name="Обычный 10 4 5" xfId="41637"/>
    <cellStyle name="Обычный 10 4 5 2" xfId="41638"/>
    <cellStyle name="Обычный 10 4 5 2 2" xfId="41639"/>
    <cellStyle name="Обычный 10 4 5 2 2 2" xfId="41640"/>
    <cellStyle name="Обычный 10 4 5 2 2_заявки" xfId="41641"/>
    <cellStyle name="Обычный 10 4 5 2 3" xfId="41642"/>
    <cellStyle name="Обычный 10 4 5 2_заявки" xfId="41643"/>
    <cellStyle name="Обычный 10 4 5 3" xfId="41644"/>
    <cellStyle name="Обычный 10 4 5 3 2" xfId="41645"/>
    <cellStyle name="Обычный 10 4 5 3_заявки" xfId="41646"/>
    <cellStyle name="Обычный 10 4 5 4" xfId="41647"/>
    <cellStyle name="Обычный 10 4 5_заявки" xfId="41648"/>
    <cellStyle name="Обычный 10 4 6" xfId="41649"/>
    <cellStyle name="Обычный 10 4 6 2" xfId="41650"/>
    <cellStyle name="Обычный 10 4 6 2 2" xfId="41651"/>
    <cellStyle name="Обычный 10 4 6 2 2 2" xfId="41652"/>
    <cellStyle name="Обычный 10 4 6 2 2_заявки" xfId="41653"/>
    <cellStyle name="Обычный 10 4 6 2 3" xfId="41654"/>
    <cellStyle name="Обычный 10 4 6 2_заявки" xfId="41655"/>
    <cellStyle name="Обычный 10 4 6 3" xfId="41656"/>
    <cellStyle name="Обычный 10 4 6 3 2" xfId="41657"/>
    <cellStyle name="Обычный 10 4 6 3_заявки" xfId="41658"/>
    <cellStyle name="Обычный 10 4 6 4" xfId="41659"/>
    <cellStyle name="Обычный 10 4 6_заявки" xfId="41660"/>
    <cellStyle name="Обычный 10 4 7" xfId="41661"/>
    <cellStyle name="Обычный 10 4 7 2" xfId="41662"/>
    <cellStyle name="Обычный 10 4 7 2 2" xfId="41663"/>
    <cellStyle name="Обычный 10 4 7 2_заявки" xfId="41664"/>
    <cellStyle name="Обычный 10 4 7 3" xfId="41665"/>
    <cellStyle name="Обычный 10 4 7_заявки" xfId="41666"/>
    <cellStyle name="Обычный 10 4 8" xfId="41667"/>
    <cellStyle name="Обычный 10 4 8 2" xfId="41668"/>
    <cellStyle name="Обычный 10 4 8_заявки" xfId="41669"/>
    <cellStyle name="Обычный 10 4 9" xfId="41670"/>
    <cellStyle name="Обычный 10 4_заявки" xfId="41671"/>
    <cellStyle name="Обычный 10 5" xfId="41672"/>
    <cellStyle name="Обычный 10 5 2" xfId="41673"/>
    <cellStyle name="Обычный 10 5 2 2" xfId="41674"/>
    <cellStyle name="Обычный 10 5 2 2 2" xfId="41675"/>
    <cellStyle name="Обычный 10 5 2 2 2 2" xfId="41676"/>
    <cellStyle name="Обычный 10 5 2 2 2_заявки" xfId="41677"/>
    <cellStyle name="Обычный 10 5 2 2 3" xfId="41678"/>
    <cellStyle name="Обычный 10 5 2 2_заявки" xfId="41679"/>
    <cellStyle name="Обычный 10 5 2 3" xfId="41680"/>
    <cellStyle name="Обычный 10 5 2 3 2" xfId="41681"/>
    <cellStyle name="Обычный 10 5 2 3_заявки" xfId="41682"/>
    <cellStyle name="Обычный 10 5 2 4" xfId="41683"/>
    <cellStyle name="Обычный 10 5 2_заявки" xfId="41684"/>
    <cellStyle name="Обычный 10 5 3" xfId="41685"/>
    <cellStyle name="Обычный 10 5 3 2" xfId="41686"/>
    <cellStyle name="Обычный 10 5 3 2 2" xfId="41687"/>
    <cellStyle name="Обычный 10 5 3 2 2 2" xfId="41688"/>
    <cellStyle name="Обычный 10 5 3 2 2_заявки" xfId="41689"/>
    <cellStyle name="Обычный 10 5 3 2 3" xfId="41690"/>
    <cellStyle name="Обычный 10 5 3 2_заявки" xfId="41691"/>
    <cellStyle name="Обычный 10 5 3 3" xfId="41692"/>
    <cellStyle name="Обычный 10 5 3 3 2" xfId="41693"/>
    <cellStyle name="Обычный 10 5 3 3_заявки" xfId="41694"/>
    <cellStyle name="Обычный 10 5 3 4" xfId="41695"/>
    <cellStyle name="Обычный 10 5 3_заявки" xfId="41696"/>
    <cellStyle name="Обычный 10 5 4" xfId="41697"/>
    <cellStyle name="Обычный 10 5 4 2" xfId="41698"/>
    <cellStyle name="Обычный 10 5 4 2 2" xfId="41699"/>
    <cellStyle name="Обычный 10 5 4 2 2 2" xfId="41700"/>
    <cellStyle name="Обычный 10 5 4 2 2_заявки" xfId="41701"/>
    <cellStyle name="Обычный 10 5 4 2 3" xfId="41702"/>
    <cellStyle name="Обычный 10 5 4 2_заявки" xfId="41703"/>
    <cellStyle name="Обычный 10 5 4 3" xfId="41704"/>
    <cellStyle name="Обычный 10 5 4 3 2" xfId="41705"/>
    <cellStyle name="Обычный 10 5 4 3_заявки" xfId="41706"/>
    <cellStyle name="Обычный 10 5 4 4" xfId="41707"/>
    <cellStyle name="Обычный 10 5 4_заявки" xfId="41708"/>
    <cellStyle name="Обычный 10 5 5" xfId="41709"/>
    <cellStyle name="Обычный 10 5 5 2" xfId="41710"/>
    <cellStyle name="Обычный 10 5 5 2 2" xfId="41711"/>
    <cellStyle name="Обычный 10 5 5 2 2 2" xfId="41712"/>
    <cellStyle name="Обычный 10 5 5 2 2_заявки" xfId="41713"/>
    <cellStyle name="Обычный 10 5 5 2 3" xfId="41714"/>
    <cellStyle name="Обычный 10 5 5 2_заявки" xfId="41715"/>
    <cellStyle name="Обычный 10 5 5 3" xfId="41716"/>
    <cellStyle name="Обычный 10 5 5 3 2" xfId="41717"/>
    <cellStyle name="Обычный 10 5 5 3_заявки" xfId="41718"/>
    <cellStyle name="Обычный 10 5 5 4" xfId="41719"/>
    <cellStyle name="Обычный 10 5 5_заявки" xfId="41720"/>
    <cellStyle name="Обычный 10 5 6" xfId="41721"/>
    <cellStyle name="Обычный 10 5 6 2" xfId="41722"/>
    <cellStyle name="Обычный 10 5 6 2 2" xfId="41723"/>
    <cellStyle name="Обычный 10 5 6 2 2 2" xfId="41724"/>
    <cellStyle name="Обычный 10 5 6 2 2_заявки" xfId="41725"/>
    <cellStyle name="Обычный 10 5 6 2 3" xfId="41726"/>
    <cellStyle name="Обычный 10 5 6 2_заявки" xfId="41727"/>
    <cellStyle name="Обычный 10 5 6 3" xfId="41728"/>
    <cellStyle name="Обычный 10 5 6 3 2" xfId="41729"/>
    <cellStyle name="Обычный 10 5 6 3_заявки" xfId="41730"/>
    <cellStyle name="Обычный 10 5 6 4" xfId="41731"/>
    <cellStyle name="Обычный 10 5 6_заявки" xfId="41732"/>
    <cellStyle name="Обычный 10 5 7" xfId="41733"/>
    <cellStyle name="Обычный 10 5 7 2" xfId="41734"/>
    <cellStyle name="Обычный 10 5 7 2 2" xfId="41735"/>
    <cellStyle name="Обычный 10 5 7 2_заявки" xfId="41736"/>
    <cellStyle name="Обычный 10 5 7 3" xfId="41737"/>
    <cellStyle name="Обычный 10 5 7_заявки" xfId="41738"/>
    <cellStyle name="Обычный 10 5 8" xfId="41739"/>
    <cellStyle name="Обычный 10 5 8 2" xfId="41740"/>
    <cellStyle name="Обычный 10 5 8_заявки" xfId="41741"/>
    <cellStyle name="Обычный 10 5 9" xfId="41742"/>
    <cellStyle name="Обычный 10 5_заявки" xfId="41743"/>
    <cellStyle name="Обычный 10 6" xfId="41744"/>
    <cellStyle name="Обычный 10 6 2" xfId="41745"/>
    <cellStyle name="Обычный 10 6 2 2" xfId="41746"/>
    <cellStyle name="Обычный 10 6 2 2 2" xfId="41747"/>
    <cellStyle name="Обычный 10 6 2 2 2 2" xfId="41748"/>
    <cellStyle name="Обычный 10 6 2 2 2_заявки" xfId="41749"/>
    <cellStyle name="Обычный 10 6 2 2 3" xfId="41750"/>
    <cellStyle name="Обычный 10 6 2 2_заявки" xfId="41751"/>
    <cellStyle name="Обычный 10 6 2 3" xfId="41752"/>
    <cellStyle name="Обычный 10 6 2 3 2" xfId="41753"/>
    <cellStyle name="Обычный 10 6 2 3_заявки" xfId="41754"/>
    <cellStyle name="Обычный 10 6 2 4" xfId="41755"/>
    <cellStyle name="Обычный 10 6 2_заявки" xfId="41756"/>
    <cellStyle name="Обычный 10 6 3" xfId="41757"/>
    <cellStyle name="Обычный 10 6 3 2" xfId="41758"/>
    <cellStyle name="Обычный 10 6 3 2 2" xfId="41759"/>
    <cellStyle name="Обычный 10 6 3 2 2 2" xfId="41760"/>
    <cellStyle name="Обычный 10 6 3 2 2_заявки" xfId="41761"/>
    <cellStyle name="Обычный 10 6 3 2 3" xfId="41762"/>
    <cellStyle name="Обычный 10 6 3 2_заявки" xfId="41763"/>
    <cellStyle name="Обычный 10 6 3 3" xfId="41764"/>
    <cellStyle name="Обычный 10 6 3 3 2" xfId="41765"/>
    <cellStyle name="Обычный 10 6 3 3_заявки" xfId="41766"/>
    <cellStyle name="Обычный 10 6 3 4" xfId="41767"/>
    <cellStyle name="Обычный 10 6 3_заявки" xfId="41768"/>
    <cellStyle name="Обычный 10 6 4" xfId="41769"/>
    <cellStyle name="Обычный 10 6 4 2" xfId="41770"/>
    <cellStyle name="Обычный 10 6 4 2 2" xfId="41771"/>
    <cellStyle name="Обычный 10 6 4 2 2 2" xfId="41772"/>
    <cellStyle name="Обычный 10 6 4 2 2_заявки" xfId="41773"/>
    <cellStyle name="Обычный 10 6 4 2 3" xfId="41774"/>
    <cellStyle name="Обычный 10 6 4 2_заявки" xfId="41775"/>
    <cellStyle name="Обычный 10 6 4 3" xfId="41776"/>
    <cellStyle name="Обычный 10 6 4 3 2" xfId="41777"/>
    <cellStyle name="Обычный 10 6 4 3_заявки" xfId="41778"/>
    <cellStyle name="Обычный 10 6 4 4" xfId="41779"/>
    <cellStyle name="Обычный 10 6 4_заявки" xfId="41780"/>
    <cellStyle name="Обычный 10 6 5" xfId="41781"/>
    <cellStyle name="Обычный 10 6 5 2" xfId="41782"/>
    <cellStyle name="Обычный 10 6 5 2 2" xfId="41783"/>
    <cellStyle name="Обычный 10 6 5 2 2 2" xfId="41784"/>
    <cellStyle name="Обычный 10 6 5 2 2_заявки" xfId="41785"/>
    <cellStyle name="Обычный 10 6 5 2 3" xfId="41786"/>
    <cellStyle name="Обычный 10 6 5 2_заявки" xfId="41787"/>
    <cellStyle name="Обычный 10 6 5 3" xfId="41788"/>
    <cellStyle name="Обычный 10 6 5 3 2" xfId="41789"/>
    <cellStyle name="Обычный 10 6 5 3_заявки" xfId="41790"/>
    <cellStyle name="Обычный 10 6 5 4" xfId="41791"/>
    <cellStyle name="Обычный 10 6 5_заявки" xfId="41792"/>
    <cellStyle name="Обычный 10 6 6" xfId="41793"/>
    <cellStyle name="Обычный 10 6 6 2" xfId="41794"/>
    <cellStyle name="Обычный 10 6 6 2 2" xfId="41795"/>
    <cellStyle name="Обычный 10 6 6 2 2 2" xfId="41796"/>
    <cellStyle name="Обычный 10 6 6 2 2_заявки" xfId="41797"/>
    <cellStyle name="Обычный 10 6 6 2 3" xfId="41798"/>
    <cellStyle name="Обычный 10 6 6 2_заявки" xfId="41799"/>
    <cellStyle name="Обычный 10 6 6 3" xfId="41800"/>
    <cellStyle name="Обычный 10 6 6 3 2" xfId="41801"/>
    <cellStyle name="Обычный 10 6 6 3_заявки" xfId="41802"/>
    <cellStyle name="Обычный 10 6 6 4" xfId="41803"/>
    <cellStyle name="Обычный 10 6 6_заявки" xfId="41804"/>
    <cellStyle name="Обычный 10 6 7" xfId="41805"/>
    <cellStyle name="Обычный 10 6 7 2" xfId="41806"/>
    <cellStyle name="Обычный 10 6 7 2 2" xfId="41807"/>
    <cellStyle name="Обычный 10 6 7 2_заявки" xfId="41808"/>
    <cellStyle name="Обычный 10 6 7 3" xfId="41809"/>
    <cellStyle name="Обычный 10 6 7_заявки" xfId="41810"/>
    <cellStyle name="Обычный 10 6 8" xfId="41811"/>
    <cellStyle name="Обычный 10 6 8 2" xfId="41812"/>
    <cellStyle name="Обычный 10 6 8_заявки" xfId="41813"/>
    <cellStyle name="Обычный 10 6 9" xfId="41814"/>
    <cellStyle name="Обычный 10 6_заявки" xfId="41815"/>
    <cellStyle name="Обычный 10 7" xfId="41816"/>
    <cellStyle name="Обычный 10 7 2" xfId="41817"/>
    <cellStyle name="Обычный 10 7 2 2" xfId="41818"/>
    <cellStyle name="Обычный 10 7 2 2 2" xfId="41819"/>
    <cellStyle name="Обычный 10 7 2 2 2 2" xfId="41820"/>
    <cellStyle name="Обычный 10 7 2 2 2_заявки" xfId="41821"/>
    <cellStyle name="Обычный 10 7 2 2 3" xfId="41822"/>
    <cellStyle name="Обычный 10 7 2 2_заявки" xfId="41823"/>
    <cellStyle name="Обычный 10 7 2 3" xfId="41824"/>
    <cellStyle name="Обычный 10 7 2 3 2" xfId="41825"/>
    <cellStyle name="Обычный 10 7 2 3_заявки" xfId="41826"/>
    <cellStyle name="Обычный 10 7 2 4" xfId="41827"/>
    <cellStyle name="Обычный 10 7 2_заявки" xfId="41828"/>
    <cellStyle name="Обычный 10 7 3" xfId="41829"/>
    <cellStyle name="Обычный 10 7 3 2" xfId="41830"/>
    <cellStyle name="Обычный 10 7 3 2 2" xfId="41831"/>
    <cellStyle name="Обычный 10 7 3 2 2 2" xfId="41832"/>
    <cellStyle name="Обычный 10 7 3 2 2_заявки" xfId="41833"/>
    <cellStyle name="Обычный 10 7 3 2 3" xfId="41834"/>
    <cellStyle name="Обычный 10 7 3 2_заявки" xfId="41835"/>
    <cellStyle name="Обычный 10 7 3 3" xfId="41836"/>
    <cellStyle name="Обычный 10 7 3 3 2" xfId="41837"/>
    <cellStyle name="Обычный 10 7 3 3_заявки" xfId="41838"/>
    <cellStyle name="Обычный 10 7 3 4" xfId="41839"/>
    <cellStyle name="Обычный 10 7 3_заявки" xfId="41840"/>
    <cellStyle name="Обычный 10 7 4" xfId="41841"/>
    <cellStyle name="Обычный 10 7 4 2" xfId="41842"/>
    <cellStyle name="Обычный 10 7 4 2 2" xfId="41843"/>
    <cellStyle name="Обычный 10 7 4 2 2 2" xfId="41844"/>
    <cellStyle name="Обычный 10 7 4 2 2_заявки" xfId="41845"/>
    <cellStyle name="Обычный 10 7 4 2 3" xfId="41846"/>
    <cellStyle name="Обычный 10 7 4 2_заявки" xfId="41847"/>
    <cellStyle name="Обычный 10 7 4 3" xfId="41848"/>
    <cellStyle name="Обычный 10 7 4 3 2" xfId="41849"/>
    <cellStyle name="Обычный 10 7 4 3_заявки" xfId="41850"/>
    <cellStyle name="Обычный 10 7 4 4" xfId="41851"/>
    <cellStyle name="Обычный 10 7 4_заявки" xfId="41852"/>
    <cellStyle name="Обычный 10 7 5" xfId="41853"/>
    <cellStyle name="Обычный 10 7 5 2" xfId="41854"/>
    <cellStyle name="Обычный 10 7 5 2 2" xfId="41855"/>
    <cellStyle name="Обычный 10 7 5 2 2 2" xfId="41856"/>
    <cellStyle name="Обычный 10 7 5 2 2_заявки" xfId="41857"/>
    <cellStyle name="Обычный 10 7 5 2 3" xfId="41858"/>
    <cellStyle name="Обычный 10 7 5 2_заявки" xfId="41859"/>
    <cellStyle name="Обычный 10 7 5 3" xfId="41860"/>
    <cellStyle name="Обычный 10 7 5 3 2" xfId="41861"/>
    <cellStyle name="Обычный 10 7 5 3_заявки" xfId="41862"/>
    <cellStyle name="Обычный 10 7 5 4" xfId="41863"/>
    <cellStyle name="Обычный 10 7 5_заявки" xfId="41864"/>
    <cellStyle name="Обычный 10 7 6" xfId="41865"/>
    <cellStyle name="Обычный 10 7 6 2" xfId="41866"/>
    <cellStyle name="Обычный 10 7 6 2 2" xfId="41867"/>
    <cellStyle name="Обычный 10 7 6 2_заявки" xfId="41868"/>
    <cellStyle name="Обычный 10 7 6 3" xfId="41869"/>
    <cellStyle name="Обычный 10 7 6_заявки" xfId="41870"/>
    <cellStyle name="Обычный 10 7 7" xfId="41871"/>
    <cellStyle name="Обычный 10 7 7 2" xfId="41872"/>
    <cellStyle name="Обычный 10 7 7_заявки" xfId="41873"/>
    <cellStyle name="Обычный 10 7 8" xfId="41874"/>
    <cellStyle name="Обычный 10 7_заявки" xfId="41875"/>
    <cellStyle name="Обычный 10 8" xfId="41876"/>
    <cellStyle name="Обычный 10 8 2" xfId="41877"/>
    <cellStyle name="Обычный 10 8 2 2" xfId="41878"/>
    <cellStyle name="Обычный 10 8 2 2 2" xfId="41879"/>
    <cellStyle name="Обычный 10 8 2 2 2 2" xfId="41880"/>
    <cellStyle name="Обычный 10 8 2 2 2_заявки" xfId="41881"/>
    <cellStyle name="Обычный 10 8 2 2 3" xfId="41882"/>
    <cellStyle name="Обычный 10 8 2 2_заявки" xfId="41883"/>
    <cellStyle name="Обычный 10 8 2 3" xfId="41884"/>
    <cellStyle name="Обычный 10 8 2 3 2" xfId="41885"/>
    <cellStyle name="Обычный 10 8 2 3_заявки" xfId="41886"/>
    <cellStyle name="Обычный 10 8 2 4" xfId="41887"/>
    <cellStyle name="Обычный 10 8 2_заявки" xfId="41888"/>
    <cellStyle name="Обычный 10 8 3" xfId="41889"/>
    <cellStyle name="Обычный 10 8 3 2" xfId="41890"/>
    <cellStyle name="Обычный 10 8 3 2 2" xfId="41891"/>
    <cellStyle name="Обычный 10 8 3 2 2 2" xfId="41892"/>
    <cellStyle name="Обычный 10 8 3 2 2_заявки" xfId="41893"/>
    <cellStyle name="Обычный 10 8 3 2 3" xfId="41894"/>
    <cellStyle name="Обычный 10 8 3 2_заявки" xfId="41895"/>
    <cellStyle name="Обычный 10 8 3 3" xfId="41896"/>
    <cellStyle name="Обычный 10 8 3 3 2" xfId="41897"/>
    <cellStyle name="Обычный 10 8 3 3_заявки" xfId="41898"/>
    <cellStyle name="Обычный 10 8 3 4" xfId="41899"/>
    <cellStyle name="Обычный 10 8 3_заявки" xfId="41900"/>
    <cellStyle name="Обычный 10 8 4" xfId="41901"/>
    <cellStyle name="Обычный 10 8 4 2" xfId="41902"/>
    <cellStyle name="Обычный 10 8 4 2 2" xfId="41903"/>
    <cellStyle name="Обычный 10 8 4 2 2 2" xfId="41904"/>
    <cellStyle name="Обычный 10 8 4 2 2_заявки" xfId="41905"/>
    <cellStyle name="Обычный 10 8 4 2 3" xfId="41906"/>
    <cellStyle name="Обычный 10 8 4 2_заявки" xfId="41907"/>
    <cellStyle name="Обычный 10 8 4 3" xfId="41908"/>
    <cellStyle name="Обычный 10 8 4 3 2" xfId="41909"/>
    <cellStyle name="Обычный 10 8 4 3_заявки" xfId="41910"/>
    <cellStyle name="Обычный 10 8 4 4" xfId="41911"/>
    <cellStyle name="Обычный 10 8 4_заявки" xfId="41912"/>
    <cellStyle name="Обычный 10 8 5" xfId="41913"/>
    <cellStyle name="Обычный 10 8 5 2" xfId="41914"/>
    <cellStyle name="Обычный 10 8 5 2 2" xfId="41915"/>
    <cellStyle name="Обычный 10 8 5 2_заявки" xfId="41916"/>
    <cellStyle name="Обычный 10 8 5 3" xfId="41917"/>
    <cellStyle name="Обычный 10 8 5_заявки" xfId="41918"/>
    <cellStyle name="Обычный 10 8 6" xfId="41919"/>
    <cellStyle name="Обычный 10 8 6 2" xfId="41920"/>
    <cellStyle name="Обычный 10 8 6_заявки" xfId="41921"/>
    <cellStyle name="Обычный 10 8 7" xfId="41922"/>
    <cellStyle name="Обычный 10 8_заявки" xfId="41923"/>
    <cellStyle name="Обычный 10 9" xfId="41924"/>
    <cellStyle name="Обычный 10 9 2" xfId="41925"/>
    <cellStyle name="Обычный 10 9 2 2" xfId="41926"/>
    <cellStyle name="Обычный 10 9 2 2 2" xfId="41927"/>
    <cellStyle name="Обычный 10 9 2 2 2 2" xfId="41928"/>
    <cellStyle name="Обычный 10 9 2 2 2_заявки" xfId="41929"/>
    <cellStyle name="Обычный 10 9 2 2 3" xfId="41930"/>
    <cellStyle name="Обычный 10 9 2 2_заявки" xfId="41931"/>
    <cellStyle name="Обычный 10 9 2 3" xfId="41932"/>
    <cellStyle name="Обычный 10 9 2 3 2" xfId="41933"/>
    <cellStyle name="Обычный 10 9 2 3_заявки" xfId="41934"/>
    <cellStyle name="Обычный 10 9 2 4" xfId="41935"/>
    <cellStyle name="Обычный 10 9 2_заявки" xfId="41936"/>
    <cellStyle name="Обычный 10 9 3" xfId="41937"/>
    <cellStyle name="Обычный 10 9 3 2" xfId="41938"/>
    <cellStyle name="Обычный 10 9 3 2 2" xfId="41939"/>
    <cellStyle name="Обычный 10 9 3 2 2 2" xfId="41940"/>
    <cellStyle name="Обычный 10 9 3 2 2_заявки" xfId="41941"/>
    <cellStyle name="Обычный 10 9 3 2 3" xfId="41942"/>
    <cellStyle name="Обычный 10 9 3 2_заявки" xfId="41943"/>
    <cellStyle name="Обычный 10 9 3 3" xfId="41944"/>
    <cellStyle name="Обычный 10 9 3 3 2" xfId="41945"/>
    <cellStyle name="Обычный 10 9 3 3_заявки" xfId="41946"/>
    <cellStyle name="Обычный 10 9 3 4" xfId="41947"/>
    <cellStyle name="Обычный 10 9 3_заявки" xfId="41948"/>
    <cellStyle name="Обычный 10 9 4" xfId="41949"/>
    <cellStyle name="Обычный 10 9 4 2" xfId="41950"/>
    <cellStyle name="Обычный 10 9 4 2 2" xfId="41951"/>
    <cellStyle name="Обычный 10 9 4 2 2 2" xfId="41952"/>
    <cellStyle name="Обычный 10 9 4 2 2_заявки" xfId="41953"/>
    <cellStyle name="Обычный 10 9 4 2 3" xfId="41954"/>
    <cellStyle name="Обычный 10 9 4 2_заявки" xfId="41955"/>
    <cellStyle name="Обычный 10 9 4 3" xfId="41956"/>
    <cellStyle name="Обычный 10 9 4 3 2" xfId="41957"/>
    <cellStyle name="Обычный 10 9 4 3_заявки" xfId="41958"/>
    <cellStyle name="Обычный 10 9 4 4" xfId="41959"/>
    <cellStyle name="Обычный 10 9 4_заявки" xfId="41960"/>
    <cellStyle name="Обычный 10 9 5" xfId="41961"/>
    <cellStyle name="Обычный 10 9 5 2" xfId="41962"/>
    <cellStyle name="Обычный 10 9 5 2 2" xfId="41963"/>
    <cellStyle name="Обычный 10 9 5 2_заявки" xfId="41964"/>
    <cellStyle name="Обычный 10 9 5 3" xfId="41965"/>
    <cellStyle name="Обычный 10 9 5_заявки" xfId="41966"/>
    <cellStyle name="Обычный 10 9 6" xfId="41967"/>
    <cellStyle name="Обычный 10 9 6 2" xfId="41968"/>
    <cellStyle name="Обычный 10 9 6_заявки" xfId="41969"/>
    <cellStyle name="Обычный 10 9 7" xfId="41970"/>
    <cellStyle name="Обычный 10 9_заявки" xfId="41971"/>
    <cellStyle name="Обычный 10_00" xfId="59191"/>
    <cellStyle name="Обычный 102" xfId="59192"/>
    <cellStyle name="Обычный 104 2" xfId="59193"/>
    <cellStyle name="Обычный 11" xfId="41972"/>
    <cellStyle name="Обычный 11 10" xfId="41973"/>
    <cellStyle name="Обычный 11 2" xfId="41974"/>
    <cellStyle name="Обычный 11 2 2" xfId="41975"/>
    <cellStyle name="Обычный 11 2 2 2" xfId="41976"/>
    <cellStyle name="Обычный 11 2 2 2 2" xfId="41977"/>
    <cellStyle name="Обычный 11 2 2 2_заявки" xfId="41978"/>
    <cellStyle name="Обычный 11 2 2 3" xfId="41979"/>
    <cellStyle name="Обычный 11 2 2_заявки" xfId="41980"/>
    <cellStyle name="Обычный 11 2 3" xfId="41981"/>
    <cellStyle name="Обычный 11 2 3 2" xfId="41982"/>
    <cellStyle name="Обычный 11 2 3_заявки" xfId="41983"/>
    <cellStyle name="Обычный 11 2 4" xfId="41984"/>
    <cellStyle name="Обычный 11 2_заявки" xfId="41985"/>
    <cellStyle name="Обычный 11 3" xfId="41986"/>
    <cellStyle name="Обычный 11 3 2" xfId="41987"/>
    <cellStyle name="Обычный 11 3 2 2" xfId="41988"/>
    <cellStyle name="Обычный 11 3 2 2 2" xfId="41989"/>
    <cellStyle name="Обычный 11 3 2 2_заявки" xfId="41990"/>
    <cellStyle name="Обычный 11 3 2 3" xfId="41991"/>
    <cellStyle name="Обычный 11 3 2_заявки" xfId="41992"/>
    <cellStyle name="Обычный 11 3 3" xfId="41993"/>
    <cellStyle name="Обычный 11 3 3 2" xfId="41994"/>
    <cellStyle name="Обычный 11 3 3_заявки" xfId="41995"/>
    <cellStyle name="Обычный 11 3 4" xfId="41996"/>
    <cellStyle name="Обычный 11 3_заявки" xfId="41997"/>
    <cellStyle name="Обычный 11 4" xfId="41998"/>
    <cellStyle name="Обычный 11 4 2" xfId="41999"/>
    <cellStyle name="Обычный 11 4 2 2" xfId="42000"/>
    <cellStyle name="Обычный 11 4 2 2 2" xfId="42001"/>
    <cellStyle name="Обычный 11 4 2 2_заявки" xfId="42002"/>
    <cellStyle name="Обычный 11 4 2 3" xfId="42003"/>
    <cellStyle name="Обычный 11 4 2_заявки" xfId="42004"/>
    <cellStyle name="Обычный 11 4 3" xfId="42005"/>
    <cellStyle name="Обычный 11 4 3 2" xfId="42006"/>
    <cellStyle name="Обычный 11 4 3_заявки" xfId="42007"/>
    <cellStyle name="Обычный 11 4 4" xfId="42008"/>
    <cellStyle name="Обычный 11 4_заявки" xfId="42009"/>
    <cellStyle name="Обычный 11 5" xfId="42010"/>
    <cellStyle name="Обычный 11 5 2" xfId="42011"/>
    <cellStyle name="Обычный 11 5 2 2" xfId="42012"/>
    <cellStyle name="Обычный 11 5 2 2 2" xfId="42013"/>
    <cellStyle name="Обычный 11 5 2 2_заявки" xfId="42014"/>
    <cellStyle name="Обычный 11 5 2 3" xfId="42015"/>
    <cellStyle name="Обычный 11 5 2_заявки" xfId="42016"/>
    <cellStyle name="Обычный 11 5 3" xfId="42017"/>
    <cellStyle name="Обычный 11 5 3 2" xfId="42018"/>
    <cellStyle name="Обычный 11 5 3_заявки" xfId="42019"/>
    <cellStyle name="Обычный 11 5 4" xfId="42020"/>
    <cellStyle name="Обычный 11 5_заявки" xfId="42021"/>
    <cellStyle name="Обычный 11 6" xfId="42022"/>
    <cellStyle name="Обычный 11 6 2" xfId="42023"/>
    <cellStyle name="Обычный 11 6 2 2" xfId="42024"/>
    <cellStyle name="Обычный 11 6 2 2 2" xfId="42025"/>
    <cellStyle name="Обычный 11 6 2 2_заявки" xfId="42026"/>
    <cellStyle name="Обычный 11 6 2 3" xfId="42027"/>
    <cellStyle name="Обычный 11 6 2_заявки" xfId="42028"/>
    <cellStyle name="Обычный 11 6 3" xfId="42029"/>
    <cellStyle name="Обычный 11 6 3 2" xfId="42030"/>
    <cellStyle name="Обычный 11 6 3_заявки" xfId="42031"/>
    <cellStyle name="Обычный 11 6 4" xfId="42032"/>
    <cellStyle name="Обычный 11 6_заявки" xfId="42033"/>
    <cellStyle name="Обычный 11 7" xfId="42034"/>
    <cellStyle name="Обычный 11 7 2" xfId="42035"/>
    <cellStyle name="Обычный 11 7 2 2" xfId="42036"/>
    <cellStyle name="Обычный 11 7 2 2 2" xfId="42037"/>
    <cellStyle name="Обычный 11 7 2 2_заявки" xfId="42038"/>
    <cellStyle name="Обычный 11 7 2 3" xfId="42039"/>
    <cellStyle name="Обычный 11 7 2_заявки" xfId="42040"/>
    <cellStyle name="Обычный 11 7 3" xfId="42041"/>
    <cellStyle name="Обычный 11 7 3 2" xfId="42042"/>
    <cellStyle name="Обычный 11 7 3_заявки" xfId="42043"/>
    <cellStyle name="Обычный 11 7 4" xfId="42044"/>
    <cellStyle name="Обычный 11 7_заявки" xfId="42045"/>
    <cellStyle name="Обычный 11 8" xfId="42046"/>
    <cellStyle name="Обычный 11 8 2" xfId="42047"/>
    <cellStyle name="Обычный 11 8 2 2" xfId="42048"/>
    <cellStyle name="Обычный 11 8 2 2 2" xfId="42049"/>
    <cellStyle name="Обычный 11 8 2 2_заявки" xfId="42050"/>
    <cellStyle name="Обычный 11 8 2 3" xfId="42051"/>
    <cellStyle name="Обычный 11 8 2_заявки" xfId="42052"/>
    <cellStyle name="Обычный 11 8 3" xfId="42053"/>
    <cellStyle name="Обычный 11 8 3 2" xfId="42054"/>
    <cellStyle name="Обычный 11 8 3_заявки" xfId="42055"/>
    <cellStyle name="Обычный 11 8 4" xfId="42056"/>
    <cellStyle name="Обычный 11 8_заявки" xfId="42057"/>
    <cellStyle name="Обычный 11 9" xfId="42058"/>
    <cellStyle name="Обычный 11 9 2" xfId="42059"/>
    <cellStyle name="Обычный 11 9 2 2" xfId="42060"/>
    <cellStyle name="Обычный 11 9 2_заявки" xfId="42061"/>
    <cellStyle name="Обычный 11 9 3" xfId="42062"/>
    <cellStyle name="Обычный 11 9_заявки" xfId="42063"/>
    <cellStyle name="Обычный 11_заявки" xfId="42064"/>
    <cellStyle name="Обычный 12" xfId="42065"/>
    <cellStyle name="Обычный 12 10" xfId="42066"/>
    <cellStyle name="Обычный 12 2" xfId="42067"/>
    <cellStyle name="Обычный 12 2 2" xfId="42068"/>
    <cellStyle name="Обычный 12 2 2 2" xfId="42069"/>
    <cellStyle name="Обычный 12 2 2 2 2" xfId="42070"/>
    <cellStyle name="Обычный 12 2 2 2_заявки" xfId="42071"/>
    <cellStyle name="Обычный 12 2 2 3" xfId="42072"/>
    <cellStyle name="Обычный 12 2 2_заявки" xfId="42073"/>
    <cellStyle name="Обычный 12 2 3" xfId="42074"/>
    <cellStyle name="Обычный 12 2 3 2" xfId="42075"/>
    <cellStyle name="Обычный 12 2 3_заявки" xfId="42076"/>
    <cellStyle name="Обычный 12 2 4" xfId="42077"/>
    <cellStyle name="Обычный 12 2_заявки" xfId="42078"/>
    <cellStyle name="Обычный 12 3" xfId="42079"/>
    <cellStyle name="Обычный 12 3 2" xfId="42080"/>
    <cellStyle name="Обычный 12 3 2 2" xfId="42081"/>
    <cellStyle name="Обычный 12 3 2 2 2" xfId="42082"/>
    <cellStyle name="Обычный 12 3 2 2_заявки" xfId="42083"/>
    <cellStyle name="Обычный 12 3 2 3" xfId="42084"/>
    <cellStyle name="Обычный 12 3 2_заявки" xfId="42085"/>
    <cellStyle name="Обычный 12 3 3" xfId="42086"/>
    <cellStyle name="Обычный 12 3 3 2" xfId="42087"/>
    <cellStyle name="Обычный 12 3 3_заявки" xfId="42088"/>
    <cellStyle name="Обычный 12 3 4" xfId="42089"/>
    <cellStyle name="Обычный 12 3_заявки" xfId="42090"/>
    <cellStyle name="Обычный 12 4" xfId="42091"/>
    <cellStyle name="Обычный 12 4 2" xfId="42092"/>
    <cellStyle name="Обычный 12 4 2 2" xfId="42093"/>
    <cellStyle name="Обычный 12 4 2 2 2" xfId="42094"/>
    <cellStyle name="Обычный 12 4 2 2_заявки" xfId="42095"/>
    <cellStyle name="Обычный 12 4 2 3" xfId="42096"/>
    <cellStyle name="Обычный 12 4 2_заявки" xfId="42097"/>
    <cellStyle name="Обычный 12 4 3" xfId="42098"/>
    <cellStyle name="Обычный 12 4 3 2" xfId="42099"/>
    <cellStyle name="Обычный 12 4 3_заявки" xfId="42100"/>
    <cellStyle name="Обычный 12 4 4" xfId="42101"/>
    <cellStyle name="Обычный 12 4_заявки" xfId="42102"/>
    <cellStyle name="Обычный 12 5" xfId="42103"/>
    <cellStyle name="Обычный 12 5 2" xfId="42104"/>
    <cellStyle name="Обычный 12 5 2 2" xfId="42105"/>
    <cellStyle name="Обычный 12 5 2 2 2" xfId="42106"/>
    <cellStyle name="Обычный 12 5 2 2_заявки" xfId="42107"/>
    <cellStyle name="Обычный 12 5 2 3" xfId="42108"/>
    <cellStyle name="Обычный 12 5 2_заявки" xfId="42109"/>
    <cellStyle name="Обычный 12 5 3" xfId="42110"/>
    <cellStyle name="Обычный 12 5 3 2" xfId="42111"/>
    <cellStyle name="Обычный 12 5 3_заявки" xfId="42112"/>
    <cellStyle name="Обычный 12 5 4" xfId="42113"/>
    <cellStyle name="Обычный 12 5_заявки" xfId="42114"/>
    <cellStyle name="Обычный 12 6" xfId="42115"/>
    <cellStyle name="Обычный 12 6 2" xfId="42116"/>
    <cellStyle name="Обычный 12 6 2 2" xfId="42117"/>
    <cellStyle name="Обычный 12 6 2 2 2" xfId="42118"/>
    <cellStyle name="Обычный 12 6 2 2_заявки" xfId="42119"/>
    <cellStyle name="Обычный 12 6 2 3" xfId="42120"/>
    <cellStyle name="Обычный 12 6 2_заявки" xfId="42121"/>
    <cellStyle name="Обычный 12 6 3" xfId="42122"/>
    <cellStyle name="Обычный 12 6 3 2" xfId="42123"/>
    <cellStyle name="Обычный 12 6 3_заявки" xfId="42124"/>
    <cellStyle name="Обычный 12 6 4" xfId="42125"/>
    <cellStyle name="Обычный 12 6_заявки" xfId="42126"/>
    <cellStyle name="Обычный 12 7" xfId="42127"/>
    <cellStyle name="Обычный 12 7 2" xfId="42128"/>
    <cellStyle name="Обычный 12 7 2 2" xfId="42129"/>
    <cellStyle name="Обычный 12 7 2_заявки" xfId="42130"/>
    <cellStyle name="Обычный 12 7 3" xfId="42131"/>
    <cellStyle name="Обычный 12 7_заявки" xfId="42132"/>
    <cellStyle name="Обычный 12 8" xfId="42133"/>
    <cellStyle name="Обычный 12 9" xfId="42134"/>
    <cellStyle name="Обычный 12_заявки" xfId="42135"/>
    <cellStyle name="Обычный 126" xfId="59194"/>
    <cellStyle name="Обычный 13" xfId="42136"/>
    <cellStyle name="Обычный 13 2" xfId="42137"/>
    <cellStyle name="Обычный 13 2 2" xfId="42138"/>
    <cellStyle name="Обычный 13 2 2 2" xfId="42139"/>
    <cellStyle name="Обычный 13 2 2 2 2" xfId="42140"/>
    <cellStyle name="Обычный 13 2 2 2_заявки" xfId="42141"/>
    <cellStyle name="Обычный 13 2 2 3" xfId="42142"/>
    <cellStyle name="Обычный 13 2 2_заявки" xfId="42143"/>
    <cellStyle name="Обычный 13 2 3" xfId="42144"/>
    <cellStyle name="Обычный 13 2 3 2" xfId="42145"/>
    <cellStyle name="Обычный 13 2 3_заявки" xfId="42146"/>
    <cellStyle name="Обычный 13 2 4" xfId="42147"/>
    <cellStyle name="Обычный 13 2_заявки" xfId="42148"/>
    <cellStyle name="Обычный 13 3" xfId="42149"/>
    <cellStyle name="Обычный 13 3 2" xfId="42150"/>
    <cellStyle name="Обычный 13 3 2 2" xfId="42151"/>
    <cellStyle name="Обычный 13 3 2 2 2" xfId="42152"/>
    <cellStyle name="Обычный 13 3 2 2_заявки" xfId="42153"/>
    <cellStyle name="Обычный 13 3 2 3" xfId="42154"/>
    <cellStyle name="Обычный 13 3 2_заявки" xfId="42155"/>
    <cellStyle name="Обычный 13 3 3" xfId="42156"/>
    <cellStyle name="Обычный 13 3 3 2" xfId="42157"/>
    <cellStyle name="Обычный 13 3 3_заявки" xfId="42158"/>
    <cellStyle name="Обычный 13 3 4" xfId="42159"/>
    <cellStyle name="Обычный 13 3_заявки" xfId="42160"/>
    <cellStyle name="Обычный 13 4" xfId="42161"/>
    <cellStyle name="Обычный 13 4 2" xfId="42162"/>
    <cellStyle name="Обычный 13 4 2 2" xfId="42163"/>
    <cellStyle name="Обычный 13 4 2 2 2" xfId="42164"/>
    <cellStyle name="Обычный 13 4 2 2_заявки" xfId="42165"/>
    <cellStyle name="Обычный 13 4 2 3" xfId="42166"/>
    <cellStyle name="Обычный 13 4 2_заявки" xfId="42167"/>
    <cellStyle name="Обычный 13 4 3" xfId="42168"/>
    <cellStyle name="Обычный 13 4 3 2" xfId="42169"/>
    <cellStyle name="Обычный 13 4 3_заявки" xfId="42170"/>
    <cellStyle name="Обычный 13 4 4" xfId="42171"/>
    <cellStyle name="Обычный 13 4_заявки" xfId="42172"/>
    <cellStyle name="Обычный 13 5" xfId="42173"/>
    <cellStyle name="Обычный 13 5 2" xfId="42174"/>
    <cellStyle name="Обычный 13 5 2 2" xfId="42175"/>
    <cellStyle name="Обычный 13 5 2 2 2" xfId="42176"/>
    <cellStyle name="Обычный 13 5 2 2_заявки" xfId="42177"/>
    <cellStyle name="Обычный 13 5 2 3" xfId="42178"/>
    <cellStyle name="Обычный 13 5 2_заявки" xfId="42179"/>
    <cellStyle name="Обычный 13 5 3" xfId="42180"/>
    <cellStyle name="Обычный 13 5 3 2" xfId="42181"/>
    <cellStyle name="Обычный 13 5 3_заявки" xfId="42182"/>
    <cellStyle name="Обычный 13 5 4" xfId="42183"/>
    <cellStyle name="Обычный 13 5_заявки" xfId="42184"/>
    <cellStyle name="Обычный 13 6" xfId="42185"/>
    <cellStyle name="Обычный 13 6 2" xfId="42186"/>
    <cellStyle name="Обычный 13 6 2 2" xfId="42187"/>
    <cellStyle name="Обычный 13 6 2 2 2" xfId="42188"/>
    <cellStyle name="Обычный 13 6 2 2_заявки" xfId="42189"/>
    <cellStyle name="Обычный 13 6 2 3" xfId="42190"/>
    <cellStyle name="Обычный 13 6 2_заявки" xfId="42191"/>
    <cellStyle name="Обычный 13 6 3" xfId="42192"/>
    <cellStyle name="Обычный 13 6 3 2" xfId="42193"/>
    <cellStyle name="Обычный 13 6 3_заявки" xfId="42194"/>
    <cellStyle name="Обычный 13 6 4" xfId="42195"/>
    <cellStyle name="Обычный 13 6_заявки" xfId="42196"/>
    <cellStyle name="Обычный 13 7" xfId="42197"/>
    <cellStyle name="Обычный 13 7 2" xfId="42198"/>
    <cellStyle name="Обычный 13 7 2 2" xfId="42199"/>
    <cellStyle name="Обычный 13 7 2_заявки" xfId="42200"/>
    <cellStyle name="Обычный 13 7 3" xfId="42201"/>
    <cellStyle name="Обычный 13 7_заявки" xfId="42202"/>
    <cellStyle name="Обычный 13 8" xfId="42203"/>
    <cellStyle name="Обычный 13 8 2" xfId="42204"/>
    <cellStyle name="Обычный 13 8_заявки" xfId="42205"/>
    <cellStyle name="Обычный 13 9" xfId="42206"/>
    <cellStyle name="Обычный 13_заявки" xfId="42207"/>
    <cellStyle name="Обычный 14" xfId="42208"/>
    <cellStyle name="Обычный 14 2" xfId="42209"/>
    <cellStyle name="Обычный 14 2 2" xfId="42210"/>
    <cellStyle name="Обычный 14 2 2 2" xfId="42211"/>
    <cellStyle name="Обычный 14 2 2 2 2" xfId="42212"/>
    <cellStyle name="Обычный 14 2 2 2_заявки" xfId="42213"/>
    <cellStyle name="Обычный 14 2 2 3" xfId="42214"/>
    <cellStyle name="Обычный 14 2 2_заявки" xfId="42215"/>
    <cellStyle name="Обычный 14 2 3" xfId="42216"/>
    <cellStyle name="Обычный 14 2 3 2" xfId="42217"/>
    <cellStyle name="Обычный 14 2 3_заявки" xfId="42218"/>
    <cellStyle name="Обычный 14 2 4" xfId="42219"/>
    <cellStyle name="Обычный 14 2_заявки" xfId="42220"/>
    <cellStyle name="Обычный 14 3" xfId="42221"/>
    <cellStyle name="Обычный 14 3 2" xfId="42222"/>
    <cellStyle name="Обычный 14 3 2 2" xfId="42223"/>
    <cellStyle name="Обычный 14 3 2 2 2" xfId="42224"/>
    <cellStyle name="Обычный 14 3 2 2_заявки" xfId="42225"/>
    <cellStyle name="Обычный 14 3 2 3" xfId="42226"/>
    <cellStyle name="Обычный 14 3 2_заявки" xfId="42227"/>
    <cellStyle name="Обычный 14 3 3" xfId="42228"/>
    <cellStyle name="Обычный 14 3 3 2" xfId="42229"/>
    <cellStyle name="Обычный 14 3 3_заявки" xfId="42230"/>
    <cellStyle name="Обычный 14 3 4" xfId="42231"/>
    <cellStyle name="Обычный 14 3_заявки" xfId="42232"/>
    <cellStyle name="Обычный 14 4" xfId="42233"/>
    <cellStyle name="Обычный 14 4 2" xfId="42234"/>
    <cellStyle name="Обычный 14 4 2 2" xfId="42235"/>
    <cellStyle name="Обычный 14 4 2 2 2" xfId="42236"/>
    <cellStyle name="Обычный 14 4 2 2_заявки" xfId="42237"/>
    <cellStyle name="Обычный 14 4 2 3" xfId="42238"/>
    <cellStyle name="Обычный 14 4 2_заявки" xfId="42239"/>
    <cellStyle name="Обычный 14 4 3" xfId="42240"/>
    <cellStyle name="Обычный 14 4 3 2" xfId="42241"/>
    <cellStyle name="Обычный 14 4 3_заявки" xfId="42242"/>
    <cellStyle name="Обычный 14 4 4" xfId="42243"/>
    <cellStyle name="Обычный 14 4_заявки" xfId="42244"/>
    <cellStyle name="Обычный 14 5" xfId="42245"/>
    <cellStyle name="Обычный 14 5 2" xfId="42246"/>
    <cellStyle name="Обычный 14 5 2 2" xfId="42247"/>
    <cellStyle name="Обычный 14 5 2 2 2" xfId="42248"/>
    <cellStyle name="Обычный 14 5 2 2_заявки" xfId="42249"/>
    <cellStyle name="Обычный 14 5 2 3" xfId="42250"/>
    <cellStyle name="Обычный 14 5 2_заявки" xfId="42251"/>
    <cellStyle name="Обычный 14 5 3" xfId="42252"/>
    <cellStyle name="Обычный 14 5 3 2" xfId="42253"/>
    <cellStyle name="Обычный 14 5 3_заявки" xfId="42254"/>
    <cellStyle name="Обычный 14 5 4" xfId="42255"/>
    <cellStyle name="Обычный 14 5_заявки" xfId="42256"/>
    <cellStyle name="Обычный 14 6" xfId="42257"/>
    <cellStyle name="Обычный 14 6 2" xfId="42258"/>
    <cellStyle name="Обычный 14 6 2 2" xfId="42259"/>
    <cellStyle name="Обычный 14 6 2_заявки" xfId="42260"/>
    <cellStyle name="Обычный 14 6 3" xfId="42261"/>
    <cellStyle name="Обычный 14 6_заявки" xfId="42262"/>
    <cellStyle name="Обычный 14 7" xfId="42263"/>
    <cellStyle name="Обычный 14 7 2" xfId="42264"/>
    <cellStyle name="Обычный 14 7_заявки" xfId="42265"/>
    <cellStyle name="Обычный 14 8" xfId="42266"/>
    <cellStyle name="Обычный 14_заявки" xfId="42267"/>
    <cellStyle name="Обычный 15" xfId="42268"/>
    <cellStyle name="Обычный 15 2" xfId="42269"/>
    <cellStyle name="Обычный 15 3" xfId="42270"/>
    <cellStyle name="Обычный 15 3 2" xfId="42271"/>
    <cellStyle name="Обычный 15 3 2 2" xfId="42272"/>
    <cellStyle name="Обычный 15 3 2 2 2" xfId="42273"/>
    <cellStyle name="Обычный 15 3 2 2_заявки" xfId="42274"/>
    <cellStyle name="Обычный 15 3 2 3" xfId="42275"/>
    <cellStyle name="Обычный 15 3 2_заявки" xfId="42276"/>
    <cellStyle name="Обычный 15 3 3" xfId="42277"/>
    <cellStyle name="Обычный 15 3 3 2" xfId="42278"/>
    <cellStyle name="Обычный 15 3 3_заявки" xfId="42279"/>
    <cellStyle name="Обычный 15 3 4" xfId="42280"/>
    <cellStyle name="Обычный 15 3_заявки" xfId="42281"/>
    <cellStyle name="Обычный 15 4" xfId="42282"/>
    <cellStyle name="Обычный 15 4 2" xfId="42283"/>
    <cellStyle name="Обычный 15 4 2 2" xfId="42284"/>
    <cellStyle name="Обычный 15 4 2 2 2" xfId="42285"/>
    <cellStyle name="Обычный 15 4 2 2_заявки" xfId="42286"/>
    <cellStyle name="Обычный 15 4 2 3" xfId="42287"/>
    <cellStyle name="Обычный 15 4 2_заявки" xfId="42288"/>
    <cellStyle name="Обычный 15 4 3" xfId="42289"/>
    <cellStyle name="Обычный 15 4 3 2" xfId="42290"/>
    <cellStyle name="Обычный 15 4 3_заявки" xfId="42291"/>
    <cellStyle name="Обычный 15 4 4" xfId="42292"/>
    <cellStyle name="Обычный 15 4_заявки" xfId="42293"/>
    <cellStyle name="Обычный 15 5" xfId="42294"/>
    <cellStyle name="Обычный 15 5 2" xfId="42295"/>
    <cellStyle name="Обычный 15 5 2 2" xfId="42296"/>
    <cellStyle name="Обычный 15 5 2 2 2" xfId="42297"/>
    <cellStyle name="Обычный 15 5 2 2_заявки" xfId="42298"/>
    <cellStyle name="Обычный 15 5 2 3" xfId="42299"/>
    <cellStyle name="Обычный 15 5 2_заявки" xfId="42300"/>
    <cellStyle name="Обычный 15 5 3" xfId="42301"/>
    <cellStyle name="Обычный 15 5 3 2" xfId="42302"/>
    <cellStyle name="Обычный 15 5 3_заявки" xfId="42303"/>
    <cellStyle name="Обычный 15 5 4" xfId="42304"/>
    <cellStyle name="Обычный 15 5_заявки" xfId="42305"/>
    <cellStyle name="Обычный 15 6" xfId="42306"/>
    <cellStyle name="Обычный 15 6 2" xfId="42307"/>
    <cellStyle name="Обычный 15 6 2 2" xfId="42308"/>
    <cellStyle name="Обычный 15 6 2_заявки" xfId="42309"/>
    <cellStyle name="Обычный 15 6 3" xfId="42310"/>
    <cellStyle name="Обычный 15 6_заявки" xfId="42311"/>
    <cellStyle name="Обычный 15 7" xfId="42312"/>
    <cellStyle name="Обычный 15 7 2" xfId="42313"/>
    <cellStyle name="Обычный 15 7_заявки" xfId="42314"/>
    <cellStyle name="Обычный 15 8" xfId="42315"/>
    <cellStyle name="Обычный 15_заявки" xfId="42316"/>
    <cellStyle name="Обычный 16" xfId="42317"/>
    <cellStyle name="Обычный 16 2" xfId="42318"/>
    <cellStyle name="Обычный 16 2 2" xfId="42319"/>
    <cellStyle name="Обычный 16 2 2 2" xfId="42320"/>
    <cellStyle name="Обычный 16 2 2 2 2" xfId="42321"/>
    <cellStyle name="Обычный 16 2 2 2_заявки" xfId="42322"/>
    <cellStyle name="Обычный 16 2 2 3" xfId="42323"/>
    <cellStyle name="Обычный 16 2 2_заявки" xfId="42324"/>
    <cellStyle name="Обычный 16 2 3" xfId="42325"/>
    <cellStyle name="Обычный 16 2 3 2" xfId="42326"/>
    <cellStyle name="Обычный 16 2 3_заявки" xfId="42327"/>
    <cellStyle name="Обычный 16 2 4" xfId="42328"/>
    <cellStyle name="Обычный 16 2_заявки" xfId="42329"/>
    <cellStyle name="Обычный 16 3" xfId="42330"/>
    <cellStyle name="Обычный 16 3 2" xfId="42331"/>
    <cellStyle name="Обычный 16 3 2 2" xfId="42332"/>
    <cellStyle name="Обычный 16 3 2 2 2" xfId="42333"/>
    <cellStyle name="Обычный 16 3 2 2_заявки" xfId="42334"/>
    <cellStyle name="Обычный 16 3 2 3" xfId="42335"/>
    <cellStyle name="Обычный 16 3 2_заявки" xfId="42336"/>
    <cellStyle name="Обычный 16 3 3" xfId="42337"/>
    <cellStyle name="Обычный 16 3 3 2" xfId="42338"/>
    <cellStyle name="Обычный 16 3 3_заявки" xfId="42339"/>
    <cellStyle name="Обычный 16 3 4" xfId="42340"/>
    <cellStyle name="Обычный 16 3_заявки" xfId="42341"/>
    <cellStyle name="Обычный 16 4" xfId="42342"/>
    <cellStyle name="Обычный 16 4 2" xfId="42343"/>
    <cellStyle name="Обычный 16 4 2 2" xfId="42344"/>
    <cellStyle name="Обычный 16 4 2 2 2" xfId="42345"/>
    <cellStyle name="Обычный 16 4 2 2_заявки" xfId="42346"/>
    <cellStyle name="Обычный 16 4 2 3" xfId="42347"/>
    <cellStyle name="Обычный 16 4 2_заявки" xfId="42348"/>
    <cellStyle name="Обычный 16 4 3" xfId="42349"/>
    <cellStyle name="Обычный 16 4 3 2" xfId="42350"/>
    <cellStyle name="Обычный 16 4 3_заявки" xfId="42351"/>
    <cellStyle name="Обычный 16 4 4" xfId="42352"/>
    <cellStyle name="Обычный 16 4_заявки" xfId="42353"/>
    <cellStyle name="Обычный 16 5" xfId="42354"/>
    <cellStyle name="Обычный 16 5 2" xfId="42355"/>
    <cellStyle name="Обычный 16 5 2 2" xfId="42356"/>
    <cellStyle name="Обычный 16 5 2_заявки" xfId="42357"/>
    <cellStyle name="Обычный 16 5 3" xfId="42358"/>
    <cellStyle name="Обычный 16 5_заявки" xfId="42359"/>
    <cellStyle name="Обычный 16 6" xfId="42360"/>
    <cellStyle name="Обычный 16 6 2" xfId="42361"/>
    <cellStyle name="Обычный 16 6_заявки" xfId="42362"/>
    <cellStyle name="Обычный 16 7" xfId="42363"/>
    <cellStyle name="Обычный 16_заявки" xfId="42364"/>
    <cellStyle name="Обычный 17" xfId="42365"/>
    <cellStyle name="Обычный 17 2" xfId="42366"/>
    <cellStyle name="Обычный 17 3" xfId="42367"/>
    <cellStyle name="Обычный 17 3 2" xfId="42368"/>
    <cellStyle name="Обычный 17 3 2 2" xfId="42369"/>
    <cellStyle name="Обычный 17 3 2 2 2" xfId="42370"/>
    <cellStyle name="Обычный 17 3 2 2_заявки" xfId="42371"/>
    <cellStyle name="Обычный 17 3 2 3" xfId="42372"/>
    <cellStyle name="Обычный 17 3 2_заявки" xfId="42373"/>
    <cellStyle name="Обычный 17 3 3" xfId="42374"/>
    <cellStyle name="Обычный 17 3 3 2" xfId="42375"/>
    <cellStyle name="Обычный 17 3 3_заявки" xfId="42376"/>
    <cellStyle name="Обычный 17 3 4" xfId="42377"/>
    <cellStyle name="Обычный 17 3_заявки" xfId="42378"/>
    <cellStyle name="Обычный 17 4" xfId="42379"/>
    <cellStyle name="Обычный 17 4 2" xfId="42380"/>
    <cellStyle name="Обычный 17 4 2 2" xfId="42381"/>
    <cellStyle name="Обычный 17 4 2 2 2" xfId="42382"/>
    <cellStyle name="Обычный 17 4 2 2_заявки" xfId="42383"/>
    <cellStyle name="Обычный 17 4 2 3" xfId="42384"/>
    <cellStyle name="Обычный 17 4 2_заявки" xfId="42385"/>
    <cellStyle name="Обычный 17 4 3" xfId="42386"/>
    <cellStyle name="Обычный 17 4 3 2" xfId="42387"/>
    <cellStyle name="Обычный 17 4 3_заявки" xfId="42388"/>
    <cellStyle name="Обычный 17 4 4" xfId="42389"/>
    <cellStyle name="Обычный 17 4_заявки" xfId="42390"/>
    <cellStyle name="Обычный 17 5" xfId="42391"/>
    <cellStyle name="Обычный 17 5 2" xfId="42392"/>
    <cellStyle name="Обычный 17 5 2 2" xfId="42393"/>
    <cellStyle name="Обычный 17 5 2 2 2" xfId="42394"/>
    <cellStyle name="Обычный 17 5 2 2_заявки" xfId="42395"/>
    <cellStyle name="Обычный 17 5 2 3" xfId="42396"/>
    <cellStyle name="Обычный 17 5 2_заявки" xfId="42397"/>
    <cellStyle name="Обычный 17 5 3" xfId="42398"/>
    <cellStyle name="Обычный 17 5 3 2" xfId="42399"/>
    <cellStyle name="Обычный 17 5 3_заявки" xfId="42400"/>
    <cellStyle name="Обычный 17 5 4" xfId="42401"/>
    <cellStyle name="Обычный 17 5_заявки" xfId="42402"/>
    <cellStyle name="Обычный 17 6" xfId="42403"/>
    <cellStyle name="Обычный 17 6 2" xfId="42404"/>
    <cellStyle name="Обычный 17 6 2 2" xfId="42405"/>
    <cellStyle name="Обычный 17 6 2_заявки" xfId="42406"/>
    <cellStyle name="Обычный 17 6 3" xfId="42407"/>
    <cellStyle name="Обычный 17 6_заявки" xfId="42408"/>
    <cellStyle name="Обычный 17 7" xfId="42409"/>
    <cellStyle name="Обычный 17 7 2" xfId="42410"/>
    <cellStyle name="Обычный 17 7_заявки" xfId="42411"/>
    <cellStyle name="Обычный 17 8" xfId="42412"/>
    <cellStyle name="Обычный 17_заявки" xfId="42413"/>
    <cellStyle name="Обычный 18" xfId="42414"/>
    <cellStyle name="Обычный 18 2" xfId="42415"/>
    <cellStyle name="Обычный 18 3" xfId="42416"/>
    <cellStyle name="Обычный 18 3 2" xfId="42417"/>
    <cellStyle name="Обычный 18 3 2 2" xfId="42418"/>
    <cellStyle name="Обычный 18 3 2 2 2" xfId="42419"/>
    <cellStyle name="Обычный 18 3 2 2_заявки" xfId="42420"/>
    <cellStyle name="Обычный 18 3 2 3" xfId="42421"/>
    <cellStyle name="Обычный 18 3 2_заявки" xfId="42422"/>
    <cellStyle name="Обычный 18 3 3" xfId="42423"/>
    <cellStyle name="Обычный 18 3 3 2" xfId="42424"/>
    <cellStyle name="Обычный 18 3 3_заявки" xfId="42425"/>
    <cellStyle name="Обычный 18 3 4" xfId="42426"/>
    <cellStyle name="Обычный 18 3_заявки" xfId="42427"/>
    <cellStyle name="Обычный 18 4" xfId="42428"/>
    <cellStyle name="Обычный 18 4 2" xfId="42429"/>
    <cellStyle name="Обычный 18 4 2 2" xfId="42430"/>
    <cellStyle name="Обычный 18 4 2 2 2" xfId="42431"/>
    <cellStyle name="Обычный 18 4 2 2_заявки" xfId="42432"/>
    <cellStyle name="Обычный 18 4 2 3" xfId="42433"/>
    <cellStyle name="Обычный 18 4 2_заявки" xfId="42434"/>
    <cellStyle name="Обычный 18 4 3" xfId="42435"/>
    <cellStyle name="Обычный 18 4 3 2" xfId="42436"/>
    <cellStyle name="Обычный 18 4 3_заявки" xfId="42437"/>
    <cellStyle name="Обычный 18 4 4" xfId="42438"/>
    <cellStyle name="Обычный 18 4_заявки" xfId="42439"/>
    <cellStyle name="Обычный 18 5" xfId="42440"/>
    <cellStyle name="Обычный 18 5 2" xfId="42441"/>
    <cellStyle name="Обычный 18 5 2 2" xfId="42442"/>
    <cellStyle name="Обычный 18 5 2 2 2" xfId="42443"/>
    <cellStyle name="Обычный 18 5 2 2_заявки" xfId="42444"/>
    <cellStyle name="Обычный 18 5 2 3" xfId="42445"/>
    <cellStyle name="Обычный 18 5 2_заявки" xfId="42446"/>
    <cellStyle name="Обычный 18 5 3" xfId="42447"/>
    <cellStyle name="Обычный 18 5 3 2" xfId="42448"/>
    <cellStyle name="Обычный 18 5 3_заявки" xfId="42449"/>
    <cellStyle name="Обычный 18 5 4" xfId="42450"/>
    <cellStyle name="Обычный 18 5_заявки" xfId="42451"/>
    <cellStyle name="Обычный 18 6" xfId="42452"/>
    <cellStyle name="Обычный 18 6 2" xfId="42453"/>
    <cellStyle name="Обычный 18 6 2 2" xfId="42454"/>
    <cellStyle name="Обычный 18 6 2_заявки" xfId="42455"/>
    <cellStyle name="Обычный 18 6 3" xfId="42456"/>
    <cellStyle name="Обычный 18 6_заявки" xfId="42457"/>
    <cellStyle name="Обычный 18 7" xfId="42458"/>
    <cellStyle name="Обычный 18 7 2" xfId="42459"/>
    <cellStyle name="Обычный 18 7_заявки" xfId="42460"/>
    <cellStyle name="Обычный 18 8" xfId="42461"/>
    <cellStyle name="Обычный 18_заявки" xfId="42462"/>
    <cellStyle name="Обычный 19" xfId="42463"/>
    <cellStyle name="Обычный 19 2" xfId="42464"/>
    <cellStyle name="Обычный 19 3" xfId="42465"/>
    <cellStyle name="Обычный 19 3 2" xfId="42466"/>
    <cellStyle name="Обычный 19 3 2 2" xfId="42467"/>
    <cellStyle name="Обычный 19 3 2 2 2" xfId="42468"/>
    <cellStyle name="Обычный 19 3 2 2_заявки" xfId="42469"/>
    <cellStyle name="Обычный 19 3 2 3" xfId="42470"/>
    <cellStyle name="Обычный 19 3 2_заявки" xfId="42471"/>
    <cellStyle name="Обычный 19 3 3" xfId="42472"/>
    <cellStyle name="Обычный 19 3 3 2" xfId="42473"/>
    <cellStyle name="Обычный 19 3 3_заявки" xfId="42474"/>
    <cellStyle name="Обычный 19 3 4" xfId="42475"/>
    <cellStyle name="Обычный 19 3_заявки" xfId="42476"/>
    <cellStyle name="Обычный 19 4" xfId="42477"/>
    <cellStyle name="Обычный 19 4 2" xfId="42478"/>
    <cellStyle name="Обычный 19 4 2 2" xfId="42479"/>
    <cellStyle name="Обычный 19 4 2 2 2" xfId="42480"/>
    <cellStyle name="Обычный 19 4 2 2_заявки" xfId="42481"/>
    <cellStyle name="Обычный 19 4 2 3" xfId="42482"/>
    <cellStyle name="Обычный 19 4 2_заявки" xfId="42483"/>
    <cellStyle name="Обычный 19 4 3" xfId="42484"/>
    <cellStyle name="Обычный 19 4 3 2" xfId="42485"/>
    <cellStyle name="Обычный 19 4 3_заявки" xfId="42486"/>
    <cellStyle name="Обычный 19 4 4" xfId="42487"/>
    <cellStyle name="Обычный 19 4_заявки" xfId="42488"/>
    <cellStyle name="Обычный 19 5" xfId="42489"/>
    <cellStyle name="Обычный 19 5 2" xfId="42490"/>
    <cellStyle name="Обычный 19 5 2 2" xfId="42491"/>
    <cellStyle name="Обычный 19 5 2 2 2" xfId="42492"/>
    <cellStyle name="Обычный 19 5 2 2_заявки" xfId="42493"/>
    <cellStyle name="Обычный 19 5 2 3" xfId="42494"/>
    <cellStyle name="Обычный 19 5 2_заявки" xfId="42495"/>
    <cellStyle name="Обычный 19 5 3" xfId="42496"/>
    <cellStyle name="Обычный 19 5 3 2" xfId="42497"/>
    <cellStyle name="Обычный 19 5 3_заявки" xfId="42498"/>
    <cellStyle name="Обычный 19 5 4" xfId="42499"/>
    <cellStyle name="Обычный 19 5_заявки" xfId="42500"/>
    <cellStyle name="Обычный 2" xfId="1"/>
    <cellStyle name="Обычный 2 10" xfId="42501"/>
    <cellStyle name="Обычный 2 10 2" xfId="42502"/>
    <cellStyle name="Обычный 2 10 2 2" xfId="42503"/>
    <cellStyle name="Обычный 2 10 2 2 2" xfId="42504"/>
    <cellStyle name="Обычный 2 10 2 2 2 2" xfId="42505"/>
    <cellStyle name="Обычный 2 10 2 2 2_заявки" xfId="42506"/>
    <cellStyle name="Обычный 2 10 2 2 3" xfId="42507"/>
    <cellStyle name="Обычный 2 10 2 2_заявки" xfId="42508"/>
    <cellStyle name="Обычный 2 10 2 3" xfId="42509"/>
    <cellStyle name="Обычный 2 10 2 3 2" xfId="42510"/>
    <cellStyle name="Обычный 2 10 2 3_заявки" xfId="42511"/>
    <cellStyle name="Обычный 2 10 2 4" xfId="42512"/>
    <cellStyle name="Обычный 2 10 2_заявки" xfId="42513"/>
    <cellStyle name="Обычный 2 10 3" xfId="42514"/>
    <cellStyle name="Обычный 2 10 3 2" xfId="42515"/>
    <cellStyle name="Обычный 2 10 3 2 2" xfId="42516"/>
    <cellStyle name="Обычный 2 10 3 2 2 2" xfId="42517"/>
    <cellStyle name="Обычный 2 10 3 2 2_заявки" xfId="42518"/>
    <cellStyle name="Обычный 2 10 3 2 3" xfId="42519"/>
    <cellStyle name="Обычный 2 10 3 2_заявки" xfId="42520"/>
    <cellStyle name="Обычный 2 10 3 3" xfId="42521"/>
    <cellStyle name="Обычный 2 10 3 3 2" xfId="42522"/>
    <cellStyle name="Обычный 2 10 3 3_заявки" xfId="42523"/>
    <cellStyle name="Обычный 2 10 3 4" xfId="42524"/>
    <cellStyle name="Обычный 2 10 3_заявки" xfId="42525"/>
    <cellStyle name="Обычный 2 10 4" xfId="42526"/>
    <cellStyle name="Обычный 2 10 4 2" xfId="42527"/>
    <cellStyle name="Обычный 2 10 4 2 2" xfId="42528"/>
    <cellStyle name="Обычный 2 10 4 2 2 2" xfId="42529"/>
    <cellStyle name="Обычный 2 10 4 2 2_заявки" xfId="42530"/>
    <cellStyle name="Обычный 2 10 4 2 3" xfId="42531"/>
    <cellStyle name="Обычный 2 10 4 2_заявки" xfId="42532"/>
    <cellStyle name="Обычный 2 10 4 3" xfId="42533"/>
    <cellStyle name="Обычный 2 10 4 3 2" xfId="42534"/>
    <cellStyle name="Обычный 2 10 4 3_заявки" xfId="42535"/>
    <cellStyle name="Обычный 2 10 4 4" xfId="42536"/>
    <cellStyle name="Обычный 2 10 4_заявки" xfId="42537"/>
    <cellStyle name="Обычный 2 10 5" xfId="42538"/>
    <cellStyle name="Обычный 2 10 5 2" xfId="42539"/>
    <cellStyle name="Обычный 2 10 5 2 2" xfId="42540"/>
    <cellStyle name="Обычный 2 10 5 2 2 2" xfId="42541"/>
    <cellStyle name="Обычный 2 10 5 2 2_заявки" xfId="42542"/>
    <cellStyle name="Обычный 2 10 5 2 3" xfId="42543"/>
    <cellStyle name="Обычный 2 10 5 2_заявки" xfId="42544"/>
    <cellStyle name="Обычный 2 10 5 3" xfId="42545"/>
    <cellStyle name="Обычный 2 10 5 3 2" xfId="42546"/>
    <cellStyle name="Обычный 2 10 5 3_заявки" xfId="42547"/>
    <cellStyle name="Обычный 2 10 5 4" xfId="42548"/>
    <cellStyle name="Обычный 2 10 5_заявки" xfId="42549"/>
    <cellStyle name="Обычный 2 10 6" xfId="42550"/>
    <cellStyle name="Обычный 2 10 6 2" xfId="42551"/>
    <cellStyle name="Обычный 2 10 6 2 2" xfId="42552"/>
    <cellStyle name="Обычный 2 10 6 2_заявки" xfId="42553"/>
    <cellStyle name="Обычный 2 10 6 3" xfId="42554"/>
    <cellStyle name="Обычный 2 10 6_заявки" xfId="42555"/>
    <cellStyle name="Обычный 2 10 7" xfId="42556"/>
    <cellStyle name="Обычный 2 10 7 2" xfId="42557"/>
    <cellStyle name="Обычный 2 10 7_заявки" xfId="42558"/>
    <cellStyle name="Обычный 2 10 8" xfId="42559"/>
    <cellStyle name="Обычный 2 10_заявки" xfId="42560"/>
    <cellStyle name="Обычный 2 11" xfId="42561"/>
    <cellStyle name="Обычный 2 11 2" xfId="42562"/>
    <cellStyle name="Обычный 2 11 2 2" xfId="42563"/>
    <cellStyle name="Обычный 2 11 2 2 2" xfId="42564"/>
    <cellStyle name="Обычный 2 11 2 2 2 2" xfId="42565"/>
    <cellStyle name="Обычный 2 11 2 2 2_заявки" xfId="42566"/>
    <cellStyle name="Обычный 2 11 2 2 3" xfId="42567"/>
    <cellStyle name="Обычный 2 11 2 2_заявки" xfId="42568"/>
    <cellStyle name="Обычный 2 11 2 3" xfId="42569"/>
    <cellStyle name="Обычный 2 11 2 3 2" xfId="42570"/>
    <cellStyle name="Обычный 2 11 2 3_заявки" xfId="42571"/>
    <cellStyle name="Обычный 2 11 2 4" xfId="42572"/>
    <cellStyle name="Обычный 2 11 2_заявки" xfId="42573"/>
    <cellStyle name="Обычный 2 11 3" xfId="42574"/>
    <cellStyle name="Обычный 2 11 3 2" xfId="42575"/>
    <cellStyle name="Обычный 2 11 3 2 2" xfId="42576"/>
    <cellStyle name="Обычный 2 11 3 2 2 2" xfId="42577"/>
    <cellStyle name="Обычный 2 11 3 2 2_заявки" xfId="42578"/>
    <cellStyle name="Обычный 2 11 3 2 3" xfId="42579"/>
    <cellStyle name="Обычный 2 11 3 2_заявки" xfId="42580"/>
    <cellStyle name="Обычный 2 11 3 3" xfId="42581"/>
    <cellStyle name="Обычный 2 11 3 3 2" xfId="42582"/>
    <cellStyle name="Обычный 2 11 3 3_заявки" xfId="42583"/>
    <cellStyle name="Обычный 2 11 3 4" xfId="42584"/>
    <cellStyle name="Обычный 2 11 3_заявки" xfId="42585"/>
    <cellStyle name="Обычный 2 11 4" xfId="42586"/>
    <cellStyle name="Обычный 2 11 4 2" xfId="42587"/>
    <cellStyle name="Обычный 2 11 4 2 2" xfId="42588"/>
    <cellStyle name="Обычный 2 11 4 2 2 2" xfId="42589"/>
    <cellStyle name="Обычный 2 11 4 2 2_заявки" xfId="42590"/>
    <cellStyle name="Обычный 2 11 4 2 3" xfId="42591"/>
    <cellStyle name="Обычный 2 11 4 2_заявки" xfId="42592"/>
    <cellStyle name="Обычный 2 11 4 3" xfId="42593"/>
    <cellStyle name="Обычный 2 11 4 3 2" xfId="42594"/>
    <cellStyle name="Обычный 2 11 4 3_заявки" xfId="42595"/>
    <cellStyle name="Обычный 2 11 4 4" xfId="42596"/>
    <cellStyle name="Обычный 2 11 4_заявки" xfId="42597"/>
    <cellStyle name="Обычный 2 11 5" xfId="42598"/>
    <cellStyle name="Обычный 2 11 5 2" xfId="42599"/>
    <cellStyle name="Обычный 2 11 5 2 2" xfId="42600"/>
    <cellStyle name="Обычный 2 11 5 2_заявки" xfId="42601"/>
    <cellStyle name="Обычный 2 11 5 3" xfId="42602"/>
    <cellStyle name="Обычный 2 11 5_заявки" xfId="42603"/>
    <cellStyle name="Обычный 2 11 6" xfId="42604"/>
    <cellStyle name="Обычный 2 11 6 2" xfId="42605"/>
    <cellStyle name="Обычный 2 11 6_заявки" xfId="42606"/>
    <cellStyle name="Обычный 2 11 7" xfId="42607"/>
    <cellStyle name="Обычный 2 11_заявки" xfId="42608"/>
    <cellStyle name="Обычный 2 12" xfId="42609"/>
    <cellStyle name="Обычный 2 12 2" xfId="42610"/>
    <cellStyle name="Обычный 2 12 2 2" xfId="42611"/>
    <cellStyle name="Обычный 2 12 2 2 2" xfId="42612"/>
    <cellStyle name="Обычный 2 12 2 2 2 2" xfId="42613"/>
    <cellStyle name="Обычный 2 12 2 2 2_заявки" xfId="42614"/>
    <cellStyle name="Обычный 2 12 2 2 3" xfId="42615"/>
    <cellStyle name="Обычный 2 12 2 2_заявки" xfId="42616"/>
    <cellStyle name="Обычный 2 12 2 3" xfId="42617"/>
    <cellStyle name="Обычный 2 12 2 3 2" xfId="42618"/>
    <cellStyle name="Обычный 2 12 2 3_заявки" xfId="42619"/>
    <cellStyle name="Обычный 2 12 2 4" xfId="42620"/>
    <cellStyle name="Обычный 2 12 2_заявки" xfId="42621"/>
    <cellStyle name="Обычный 2 12 3" xfId="42622"/>
    <cellStyle name="Обычный 2 12 3 2" xfId="42623"/>
    <cellStyle name="Обычный 2 12 3 2 2" xfId="42624"/>
    <cellStyle name="Обычный 2 12 3 2 2 2" xfId="42625"/>
    <cellStyle name="Обычный 2 12 3 2 2_заявки" xfId="42626"/>
    <cellStyle name="Обычный 2 12 3 2 3" xfId="42627"/>
    <cellStyle name="Обычный 2 12 3 2_заявки" xfId="42628"/>
    <cellStyle name="Обычный 2 12 3 3" xfId="42629"/>
    <cellStyle name="Обычный 2 12 3 3 2" xfId="42630"/>
    <cellStyle name="Обычный 2 12 3 3_заявки" xfId="42631"/>
    <cellStyle name="Обычный 2 12 3 4" xfId="42632"/>
    <cellStyle name="Обычный 2 12 3_заявки" xfId="42633"/>
    <cellStyle name="Обычный 2 12 4" xfId="42634"/>
    <cellStyle name="Обычный 2 12 4 2" xfId="42635"/>
    <cellStyle name="Обычный 2 12 4 2 2" xfId="42636"/>
    <cellStyle name="Обычный 2 12 4 2 2 2" xfId="42637"/>
    <cellStyle name="Обычный 2 12 4 2 2_заявки" xfId="42638"/>
    <cellStyle name="Обычный 2 12 4 2 3" xfId="42639"/>
    <cellStyle name="Обычный 2 12 4 2_заявки" xfId="42640"/>
    <cellStyle name="Обычный 2 12 4 3" xfId="42641"/>
    <cellStyle name="Обычный 2 12 4 3 2" xfId="42642"/>
    <cellStyle name="Обычный 2 12 4 3_заявки" xfId="42643"/>
    <cellStyle name="Обычный 2 12 4 4" xfId="42644"/>
    <cellStyle name="Обычный 2 12 4_заявки" xfId="42645"/>
    <cellStyle name="Обычный 2 12 5" xfId="42646"/>
    <cellStyle name="Обычный 2 12 5 2" xfId="42647"/>
    <cellStyle name="Обычный 2 12 5 2 2" xfId="42648"/>
    <cellStyle name="Обычный 2 12 5 2_заявки" xfId="42649"/>
    <cellStyle name="Обычный 2 12 5 3" xfId="42650"/>
    <cellStyle name="Обычный 2 12 5_заявки" xfId="42651"/>
    <cellStyle name="Обычный 2 12 6" xfId="42652"/>
    <cellStyle name="Обычный 2 12 6 2" xfId="42653"/>
    <cellStyle name="Обычный 2 12 6_заявки" xfId="42654"/>
    <cellStyle name="Обычный 2 12 7" xfId="42655"/>
    <cellStyle name="Обычный 2 12_заявки" xfId="42656"/>
    <cellStyle name="Обычный 2 13" xfId="42657"/>
    <cellStyle name="Обычный 2 13 2" xfId="42658"/>
    <cellStyle name="Обычный 2 13 2 2" xfId="42659"/>
    <cellStyle name="Обычный 2 13 2 2 2" xfId="42660"/>
    <cellStyle name="Обычный 2 13 2 2 2 2" xfId="42661"/>
    <cellStyle name="Обычный 2 13 2 2 2_заявки" xfId="42662"/>
    <cellStyle name="Обычный 2 13 2 2 3" xfId="42663"/>
    <cellStyle name="Обычный 2 13 2 2_заявки" xfId="42664"/>
    <cellStyle name="Обычный 2 13 2 3" xfId="42665"/>
    <cellStyle name="Обычный 2 13 2 3 2" xfId="42666"/>
    <cellStyle name="Обычный 2 13 2 3_заявки" xfId="42667"/>
    <cellStyle name="Обычный 2 13 2 4" xfId="42668"/>
    <cellStyle name="Обычный 2 13 2_заявки" xfId="42669"/>
    <cellStyle name="Обычный 2 13 3" xfId="42670"/>
    <cellStyle name="Обычный 2 13 3 2" xfId="42671"/>
    <cellStyle name="Обычный 2 13 3 2 2" xfId="42672"/>
    <cellStyle name="Обычный 2 13 3 2 2 2" xfId="42673"/>
    <cellStyle name="Обычный 2 13 3 2 2_заявки" xfId="42674"/>
    <cellStyle name="Обычный 2 13 3 2 3" xfId="42675"/>
    <cellStyle name="Обычный 2 13 3 2_заявки" xfId="42676"/>
    <cellStyle name="Обычный 2 13 3 3" xfId="42677"/>
    <cellStyle name="Обычный 2 13 3 3 2" xfId="42678"/>
    <cellStyle name="Обычный 2 13 3 3_заявки" xfId="42679"/>
    <cellStyle name="Обычный 2 13 3 4" xfId="42680"/>
    <cellStyle name="Обычный 2 13 3_заявки" xfId="42681"/>
    <cellStyle name="Обычный 2 13 4" xfId="42682"/>
    <cellStyle name="Обычный 2 13 4 2" xfId="42683"/>
    <cellStyle name="Обычный 2 13 4 2 2" xfId="42684"/>
    <cellStyle name="Обычный 2 13 4 2 2 2" xfId="42685"/>
    <cellStyle name="Обычный 2 13 4 2 2_заявки" xfId="42686"/>
    <cellStyle name="Обычный 2 13 4 2 3" xfId="42687"/>
    <cellStyle name="Обычный 2 13 4 2_заявки" xfId="42688"/>
    <cellStyle name="Обычный 2 13 4 3" xfId="42689"/>
    <cellStyle name="Обычный 2 13 4 3 2" xfId="42690"/>
    <cellStyle name="Обычный 2 13 4 3_заявки" xfId="42691"/>
    <cellStyle name="Обычный 2 13 4 4" xfId="42692"/>
    <cellStyle name="Обычный 2 13 4_заявки" xfId="42693"/>
    <cellStyle name="Обычный 2 13 5" xfId="42694"/>
    <cellStyle name="Обычный 2 13 5 2" xfId="42695"/>
    <cellStyle name="Обычный 2 13 5 2 2" xfId="42696"/>
    <cellStyle name="Обычный 2 13 5 2_заявки" xfId="42697"/>
    <cellStyle name="Обычный 2 13 5 3" xfId="42698"/>
    <cellStyle name="Обычный 2 13 5_заявки" xfId="42699"/>
    <cellStyle name="Обычный 2 13 6" xfId="42700"/>
    <cellStyle name="Обычный 2 13 6 2" xfId="42701"/>
    <cellStyle name="Обычный 2 13 6_заявки" xfId="42702"/>
    <cellStyle name="Обычный 2 13 7" xfId="42703"/>
    <cellStyle name="Обычный 2 13_заявки" xfId="42704"/>
    <cellStyle name="Обычный 2 14" xfId="42705"/>
    <cellStyle name="Обычный 2 14 2" xfId="42706"/>
    <cellStyle name="Обычный 2 14 2 2" xfId="42707"/>
    <cellStyle name="Обычный 2 14 2 2 2" xfId="42708"/>
    <cellStyle name="Обычный 2 14 2 2 2 2" xfId="42709"/>
    <cellStyle name="Обычный 2 14 2 2 2_заявки" xfId="42710"/>
    <cellStyle name="Обычный 2 14 2 2 3" xfId="42711"/>
    <cellStyle name="Обычный 2 14 2 2_заявки" xfId="42712"/>
    <cellStyle name="Обычный 2 14 2 3" xfId="42713"/>
    <cellStyle name="Обычный 2 14 2 3 2" xfId="42714"/>
    <cellStyle name="Обычный 2 14 2 3_заявки" xfId="42715"/>
    <cellStyle name="Обычный 2 14 2 4" xfId="42716"/>
    <cellStyle name="Обычный 2 14 2_заявки" xfId="42717"/>
    <cellStyle name="Обычный 2 14 3" xfId="42718"/>
    <cellStyle name="Обычный 2 14 3 2" xfId="42719"/>
    <cellStyle name="Обычный 2 14 3 2 2" xfId="42720"/>
    <cellStyle name="Обычный 2 14 3 2 2 2" xfId="42721"/>
    <cellStyle name="Обычный 2 14 3 2 2_заявки" xfId="42722"/>
    <cellStyle name="Обычный 2 14 3 2 3" xfId="42723"/>
    <cellStyle name="Обычный 2 14 3 2_заявки" xfId="42724"/>
    <cellStyle name="Обычный 2 14 3 3" xfId="42725"/>
    <cellStyle name="Обычный 2 14 3 3 2" xfId="42726"/>
    <cellStyle name="Обычный 2 14 3 3_заявки" xfId="42727"/>
    <cellStyle name="Обычный 2 14 3 4" xfId="42728"/>
    <cellStyle name="Обычный 2 14 3_заявки" xfId="42729"/>
    <cellStyle name="Обычный 2 14 4" xfId="42730"/>
    <cellStyle name="Обычный 2 14 4 2" xfId="42731"/>
    <cellStyle name="Обычный 2 14 4 2 2" xfId="42732"/>
    <cellStyle name="Обычный 2 14 4 2 2 2" xfId="42733"/>
    <cellStyle name="Обычный 2 14 4 2 2_заявки" xfId="42734"/>
    <cellStyle name="Обычный 2 14 4 2 3" xfId="42735"/>
    <cellStyle name="Обычный 2 14 4 2_заявки" xfId="42736"/>
    <cellStyle name="Обычный 2 14 4 3" xfId="42737"/>
    <cellStyle name="Обычный 2 14 4 3 2" xfId="42738"/>
    <cellStyle name="Обычный 2 14 4 3_заявки" xfId="42739"/>
    <cellStyle name="Обычный 2 14 4 4" xfId="42740"/>
    <cellStyle name="Обычный 2 14 4_заявки" xfId="42741"/>
    <cellStyle name="Обычный 2 14 5" xfId="42742"/>
    <cellStyle name="Обычный 2 14 5 2" xfId="42743"/>
    <cellStyle name="Обычный 2 14 5 2 2" xfId="42744"/>
    <cellStyle name="Обычный 2 14 5 2_заявки" xfId="42745"/>
    <cellStyle name="Обычный 2 14 5 3" xfId="42746"/>
    <cellStyle name="Обычный 2 14 5_заявки" xfId="42747"/>
    <cellStyle name="Обычный 2 14 6" xfId="42748"/>
    <cellStyle name="Обычный 2 14 6 2" xfId="42749"/>
    <cellStyle name="Обычный 2 14 6_заявки" xfId="42750"/>
    <cellStyle name="Обычный 2 14 7" xfId="42751"/>
    <cellStyle name="Обычный 2 14_заявки" xfId="42752"/>
    <cellStyle name="Обычный 2 15" xfId="42753"/>
    <cellStyle name="Обычный 2 15 2" xfId="42754"/>
    <cellStyle name="Обычный 2 15 2 2" xfId="42755"/>
    <cellStyle name="Обычный 2 15 2 2 2" xfId="42756"/>
    <cellStyle name="Обычный 2 15 2 2 2 2" xfId="42757"/>
    <cellStyle name="Обычный 2 15 2 2 2_заявки" xfId="42758"/>
    <cellStyle name="Обычный 2 15 2 2 3" xfId="42759"/>
    <cellStyle name="Обычный 2 15 2 2_заявки" xfId="42760"/>
    <cellStyle name="Обычный 2 15 2 3" xfId="42761"/>
    <cellStyle name="Обычный 2 15 2 3 2" xfId="42762"/>
    <cellStyle name="Обычный 2 15 2 3_заявки" xfId="42763"/>
    <cellStyle name="Обычный 2 15 2 4" xfId="42764"/>
    <cellStyle name="Обычный 2 15 2_заявки" xfId="42765"/>
    <cellStyle name="Обычный 2 15 3" xfId="42766"/>
    <cellStyle name="Обычный 2 15 3 2" xfId="42767"/>
    <cellStyle name="Обычный 2 15 3 2 2" xfId="42768"/>
    <cellStyle name="Обычный 2 15 3 2 2 2" xfId="42769"/>
    <cellStyle name="Обычный 2 15 3 2 2_заявки" xfId="42770"/>
    <cellStyle name="Обычный 2 15 3 2 3" xfId="42771"/>
    <cellStyle name="Обычный 2 15 3 2_заявки" xfId="42772"/>
    <cellStyle name="Обычный 2 15 3 3" xfId="42773"/>
    <cellStyle name="Обычный 2 15 3 3 2" xfId="42774"/>
    <cellStyle name="Обычный 2 15 3 3_заявки" xfId="42775"/>
    <cellStyle name="Обычный 2 15 3 4" xfId="42776"/>
    <cellStyle name="Обычный 2 15 3_заявки" xfId="42777"/>
    <cellStyle name="Обычный 2 15 4" xfId="42778"/>
    <cellStyle name="Обычный 2 15 4 2" xfId="42779"/>
    <cellStyle name="Обычный 2 15 4 2 2" xfId="42780"/>
    <cellStyle name="Обычный 2 15 4 2 2 2" xfId="42781"/>
    <cellStyle name="Обычный 2 15 4 2 2_заявки" xfId="42782"/>
    <cellStyle name="Обычный 2 15 4 2 3" xfId="42783"/>
    <cellStyle name="Обычный 2 15 4 2_заявки" xfId="42784"/>
    <cellStyle name="Обычный 2 15 4 3" xfId="42785"/>
    <cellStyle name="Обычный 2 15 4 3 2" xfId="42786"/>
    <cellStyle name="Обычный 2 15 4 3_заявки" xfId="42787"/>
    <cellStyle name="Обычный 2 15 4 4" xfId="42788"/>
    <cellStyle name="Обычный 2 15 4_заявки" xfId="42789"/>
    <cellStyle name="Обычный 2 16" xfId="42790"/>
    <cellStyle name="Обычный 2 16 2" xfId="42791"/>
    <cellStyle name="Обычный 2 16 2 2" xfId="42792"/>
    <cellStyle name="Обычный 2 16 2 2 2" xfId="42793"/>
    <cellStyle name="Обычный 2 16 2 2 2 2" xfId="42794"/>
    <cellStyle name="Обычный 2 16 2 2 2_заявки" xfId="42795"/>
    <cellStyle name="Обычный 2 16 2 2 3" xfId="42796"/>
    <cellStyle name="Обычный 2 16 2 2_заявки" xfId="42797"/>
    <cellStyle name="Обычный 2 16 2 3" xfId="42798"/>
    <cellStyle name="Обычный 2 16 2 3 2" xfId="42799"/>
    <cellStyle name="Обычный 2 16 2 3_заявки" xfId="42800"/>
    <cellStyle name="Обычный 2 16 2 4" xfId="42801"/>
    <cellStyle name="Обычный 2 16 2_заявки" xfId="42802"/>
    <cellStyle name="Обычный 2 16 3" xfId="42803"/>
    <cellStyle name="Обычный 2 16 3 2" xfId="42804"/>
    <cellStyle name="Обычный 2 16 3 2 2" xfId="42805"/>
    <cellStyle name="Обычный 2 16 3 2 2 2" xfId="42806"/>
    <cellStyle name="Обычный 2 16 3 2 2_заявки" xfId="42807"/>
    <cellStyle name="Обычный 2 16 3 2 3" xfId="42808"/>
    <cellStyle name="Обычный 2 16 3 2_заявки" xfId="42809"/>
    <cellStyle name="Обычный 2 16 3 3" xfId="42810"/>
    <cellStyle name="Обычный 2 16 3 3 2" xfId="42811"/>
    <cellStyle name="Обычный 2 16 3 3_заявки" xfId="42812"/>
    <cellStyle name="Обычный 2 16 3 4" xfId="42813"/>
    <cellStyle name="Обычный 2 16 3_заявки" xfId="42814"/>
    <cellStyle name="Обычный 2 16 4" xfId="42815"/>
    <cellStyle name="Обычный 2 16 4 2" xfId="42816"/>
    <cellStyle name="Обычный 2 16 4 2 2" xfId="42817"/>
    <cellStyle name="Обычный 2 16 4 2_заявки" xfId="42818"/>
    <cellStyle name="Обычный 2 16 4 3" xfId="42819"/>
    <cellStyle name="Обычный 2 16 4_заявки" xfId="42820"/>
    <cellStyle name="Обычный 2 16 5" xfId="42821"/>
    <cellStyle name="Обычный 2 16 5 2" xfId="42822"/>
    <cellStyle name="Обычный 2 16 5_заявки" xfId="42823"/>
    <cellStyle name="Обычный 2 16 6" xfId="42824"/>
    <cellStyle name="Обычный 2 16_заявки" xfId="42825"/>
    <cellStyle name="Обычный 2 17" xfId="42826"/>
    <cellStyle name="Обычный 2 17 2" xfId="42827"/>
    <cellStyle name="Обычный 2 17 2 2" xfId="42828"/>
    <cellStyle name="Обычный 2 17 2 2 2" xfId="42829"/>
    <cellStyle name="Обычный 2 17 2 2 2 2" xfId="42830"/>
    <cellStyle name="Обычный 2 17 2 2 2_заявки" xfId="42831"/>
    <cellStyle name="Обычный 2 17 2 2 3" xfId="42832"/>
    <cellStyle name="Обычный 2 17 2 2_заявки" xfId="42833"/>
    <cellStyle name="Обычный 2 17 2 3" xfId="42834"/>
    <cellStyle name="Обычный 2 17 2 3 2" xfId="42835"/>
    <cellStyle name="Обычный 2 17 2 3_заявки" xfId="42836"/>
    <cellStyle name="Обычный 2 17 2 4" xfId="42837"/>
    <cellStyle name="Обычный 2 17 2_заявки" xfId="42838"/>
    <cellStyle name="Обычный 2 17 3" xfId="42839"/>
    <cellStyle name="Обычный 2 17 3 2" xfId="42840"/>
    <cellStyle name="Обычный 2 17 3 2 2" xfId="42841"/>
    <cellStyle name="Обычный 2 17 3 2 2 2" xfId="42842"/>
    <cellStyle name="Обычный 2 17 3 2 2_заявки" xfId="42843"/>
    <cellStyle name="Обычный 2 17 3 2 3" xfId="42844"/>
    <cellStyle name="Обычный 2 17 3 2_заявки" xfId="42845"/>
    <cellStyle name="Обычный 2 17 3 3" xfId="42846"/>
    <cellStyle name="Обычный 2 17 3 3 2" xfId="42847"/>
    <cellStyle name="Обычный 2 17 3 3_заявки" xfId="42848"/>
    <cellStyle name="Обычный 2 17 3 4" xfId="42849"/>
    <cellStyle name="Обычный 2 17 3_заявки" xfId="42850"/>
    <cellStyle name="Обычный 2 17 4" xfId="42851"/>
    <cellStyle name="Обычный 2 17 4 2" xfId="42852"/>
    <cellStyle name="Обычный 2 17 4 2 2" xfId="42853"/>
    <cellStyle name="Обычный 2 17 4 2_заявки" xfId="42854"/>
    <cellStyle name="Обычный 2 17 4 3" xfId="42855"/>
    <cellStyle name="Обычный 2 17 4_заявки" xfId="42856"/>
    <cellStyle name="Обычный 2 17 5" xfId="42857"/>
    <cellStyle name="Обычный 2 17 5 2" xfId="42858"/>
    <cellStyle name="Обычный 2 17 5_заявки" xfId="42859"/>
    <cellStyle name="Обычный 2 17 6" xfId="42860"/>
    <cellStyle name="Обычный 2 17_заявки" xfId="42861"/>
    <cellStyle name="Обычный 2 18" xfId="42862"/>
    <cellStyle name="Обычный 2 18 2" xfId="42863"/>
    <cellStyle name="Обычный 2 18 2 2" xfId="42864"/>
    <cellStyle name="Обычный 2 18 2 2 2" xfId="42865"/>
    <cellStyle name="Обычный 2 18 2 2_заявки" xfId="42866"/>
    <cellStyle name="Обычный 2 18 2 3" xfId="42867"/>
    <cellStyle name="Обычный 2 18 2_заявки" xfId="42868"/>
    <cellStyle name="Обычный 2 18 3" xfId="42869"/>
    <cellStyle name="Обычный 2 18 3 2" xfId="42870"/>
    <cellStyle name="Обычный 2 18 3_заявки" xfId="42871"/>
    <cellStyle name="Обычный 2 18 4" xfId="42872"/>
    <cellStyle name="Обычный 2 18_заявки" xfId="42873"/>
    <cellStyle name="Обычный 2 19" xfId="42874"/>
    <cellStyle name="Обычный 2 19 2" xfId="42875"/>
    <cellStyle name="Обычный 2 19 2 2" xfId="42876"/>
    <cellStyle name="Обычный 2 19 2 2 2" xfId="42877"/>
    <cellStyle name="Обычный 2 19 2 2_заявки" xfId="42878"/>
    <cellStyle name="Обычный 2 19 2 3" xfId="42879"/>
    <cellStyle name="Обычный 2 19 2_заявки" xfId="42880"/>
    <cellStyle name="Обычный 2 19 3" xfId="42881"/>
    <cellStyle name="Обычный 2 19 3 2" xfId="42882"/>
    <cellStyle name="Обычный 2 19 3_заявки" xfId="42883"/>
    <cellStyle name="Обычный 2 19 4" xfId="42884"/>
    <cellStyle name="Обычный 2 19_заявки" xfId="42885"/>
    <cellStyle name="Обычный 2 2" xfId="4"/>
    <cellStyle name="Обычный 2 2 10" xfId="42886"/>
    <cellStyle name="Обычный 2 2 10 2" xfId="42887"/>
    <cellStyle name="Обычный 2 2 10 2 2" xfId="42888"/>
    <cellStyle name="Обычный 2 2 10 2_заявки" xfId="42889"/>
    <cellStyle name="Обычный 2 2 10 3" xfId="42890"/>
    <cellStyle name="Обычный 2 2 10_заявки" xfId="42891"/>
    <cellStyle name="Обычный 2 2 11" xfId="56755"/>
    <cellStyle name="Обычный 2 2 12" xfId="59195"/>
    <cellStyle name="Обычный 2 2 13" xfId="59196"/>
    <cellStyle name="Обычный 2 2 2" xfId="5"/>
    <cellStyle name="Обычный 2 2 2 2" xfId="42892"/>
    <cellStyle name="Обычный 2 2 2 2 2" xfId="42893"/>
    <cellStyle name="Обычный 2 2 2 2 2 2" xfId="42894"/>
    <cellStyle name="Обычный 2 2 2 2 2_заявки" xfId="42895"/>
    <cellStyle name="Обычный 2 2 2 2 3" xfId="42896"/>
    <cellStyle name="Обычный 2 2 2 2_заявки" xfId="42897"/>
    <cellStyle name="Обычный 2 2 3" xfId="42898"/>
    <cellStyle name="Обычный 2 2 3 2" xfId="42899"/>
    <cellStyle name="Обычный 2 2 3 2 2" xfId="42900"/>
    <cellStyle name="Обычный 2 2 3 2 2 2" xfId="42901"/>
    <cellStyle name="Обычный 2 2 3 2 2_заявки" xfId="42902"/>
    <cellStyle name="Обычный 2 2 3 2 3" xfId="42903"/>
    <cellStyle name="Обычный 2 2 3 2_заявки" xfId="42904"/>
    <cellStyle name="Обычный 2 2 3 3" xfId="42905"/>
    <cellStyle name="Обычный 2 2 3 3 2" xfId="42906"/>
    <cellStyle name="Обычный 2 2 3 3_заявки" xfId="42907"/>
    <cellStyle name="Обычный 2 2 3 4" xfId="42908"/>
    <cellStyle name="Обычный 2 2 3_заявки" xfId="42909"/>
    <cellStyle name="Обычный 2 2 4" xfId="42910"/>
    <cellStyle name="Обычный 2 2 4 2" xfId="42911"/>
    <cellStyle name="Обычный 2 2 4 2 2" xfId="42912"/>
    <cellStyle name="Обычный 2 2 4 2 2 2" xfId="42913"/>
    <cellStyle name="Обычный 2 2 4 2 2_заявки" xfId="42914"/>
    <cellStyle name="Обычный 2 2 4 2 3" xfId="42915"/>
    <cellStyle name="Обычный 2 2 4 2_заявки" xfId="42916"/>
    <cellStyle name="Обычный 2 2 4 3" xfId="42917"/>
    <cellStyle name="Обычный 2 2 4 3 2" xfId="42918"/>
    <cellStyle name="Обычный 2 2 4 3_заявки" xfId="42919"/>
    <cellStyle name="Обычный 2 2 4 4" xfId="42920"/>
    <cellStyle name="Обычный 2 2 4_заявки" xfId="42921"/>
    <cellStyle name="Обычный 2 2 5" xfId="42922"/>
    <cellStyle name="Обычный 2 2 5 2" xfId="42923"/>
    <cellStyle name="Обычный 2 2 5 2 2" xfId="42924"/>
    <cellStyle name="Обычный 2 2 5 2 2 2" xfId="42925"/>
    <cellStyle name="Обычный 2 2 5 2 2_заявки" xfId="42926"/>
    <cellStyle name="Обычный 2 2 5 2 3" xfId="42927"/>
    <cellStyle name="Обычный 2 2 5 2_заявки" xfId="42928"/>
    <cellStyle name="Обычный 2 2 5 3" xfId="42929"/>
    <cellStyle name="Обычный 2 2 5 3 2" xfId="42930"/>
    <cellStyle name="Обычный 2 2 5 3_заявки" xfId="42931"/>
    <cellStyle name="Обычный 2 2 5 4" xfId="42932"/>
    <cellStyle name="Обычный 2 2 5_заявки" xfId="42933"/>
    <cellStyle name="Обычный 2 2 6" xfId="42934"/>
    <cellStyle name="Обычный 2 2 6 2" xfId="42935"/>
    <cellStyle name="Обычный 2 2 6 2 2" xfId="42936"/>
    <cellStyle name="Обычный 2 2 6 2 2 2" xfId="42937"/>
    <cellStyle name="Обычный 2 2 6 2 2_заявки" xfId="42938"/>
    <cellStyle name="Обычный 2 2 6 2 3" xfId="42939"/>
    <cellStyle name="Обычный 2 2 6 2_заявки" xfId="42940"/>
    <cellStyle name="Обычный 2 2 6 3" xfId="42941"/>
    <cellStyle name="Обычный 2 2 6 3 2" xfId="42942"/>
    <cellStyle name="Обычный 2 2 6 3_заявки" xfId="42943"/>
    <cellStyle name="Обычный 2 2 6 4" xfId="42944"/>
    <cellStyle name="Обычный 2 2 6_заявки" xfId="42945"/>
    <cellStyle name="Обычный 2 2 7" xfId="42946"/>
    <cellStyle name="Обычный 2 2 7 2" xfId="42947"/>
    <cellStyle name="Обычный 2 2 7 2 2" xfId="42948"/>
    <cellStyle name="Обычный 2 2 7 2 2 2" xfId="42949"/>
    <cellStyle name="Обычный 2 2 7 2 2_заявки" xfId="42950"/>
    <cellStyle name="Обычный 2 2 7 2 3" xfId="42951"/>
    <cellStyle name="Обычный 2 2 7 2_заявки" xfId="42952"/>
    <cellStyle name="Обычный 2 2 7 3" xfId="42953"/>
    <cellStyle name="Обычный 2 2 7 3 2" xfId="42954"/>
    <cellStyle name="Обычный 2 2 7 3_заявки" xfId="42955"/>
    <cellStyle name="Обычный 2 2 7 4" xfId="42956"/>
    <cellStyle name="Обычный 2 2 7_заявки" xfId="42957"/>
    <cellStyle name="Обычный 2 2 8" xfId="42958"/>
    <cellStyle name="Обычный 2 2 8 2" xfId="42959"/>
    <cellStyle name="Обычный 2 2 8 2 2" xfId="42960"/>
    <cellStyle name="Обычный 2 2 8 2 2 2" xfId="42961"/>
    <cellStyle name="Обычный 2 2 8 2 2_заявки" xfId="42962"/>
    <cellStyle name="Обычный 2 2 8 2 3" xfId="42963"/>
    <cellStyle name="Обычный 2 2 8 2_заявки" xfId="42964"/>
    <cellStyle name="Обычный 2 2 8 3" xfId="42965"/>
    <cellStyle name="Обычный 2 2 8 3 2" xfId="42966"/>
    <cellStyle name="Обычный 2 2 8 3_заявки" xfId="42967"/>
    <cellStyle name="Обычный 2 2 8 4" xfId="42968"/>
    <cellStyle name="Обычный 2 2 8_заявки" xfId="42969"/>
    <cellStyle name="Обычный 2 2 9" xfId="42970"/>
    <cellStyle name="Обычный 2 2 9 2" xfId="42971"/>
    <cellStyle name="Обычный 2 2 9 2 2" xfId="42972"/>
    <cellStyle name="Обычный 2 2 9 2 2 2" xfId="42973"/>
    <cellStyle name="Обычный 2 2 9 2 2_заявки" xfId="42974"/>
    <cellStyle name="Обычный 2 2 9 2 3" xfId="42975"/>
    <cellStyle name="Обычный 2 2 9 2_заявки" xfId="42976"/>
    <cellStyle name="Обычный 2 2 9 3" xfId="42977"/>
    <cellStyle name="Обычный 2 2 9 3 2" xfId="42978"/>
    <cellStyle name="Обычный 2 2 9 3_заявки" xfId="42979"/>
    <cellStyle name="Обычный 2 2 9 4" xfId="42980"/>
    <cellStyle name="Обычный 2 2 9_заявки" xfId="42981"/>
    <cellStyle name="Обычный 2 2_ЧекалинаТ" xfId="56756"/>
    <cellStyle name="Обычный 2 20" xfId="42982"/>
    <cellStyle name="Обычный 2 20 2" xfId="42983"/>
    <cellStyle name="Обычный 2 20 2 2" xfId="42984"/>
    <cellStyle name="Обычный 2 20 2 2 2" xfId="42985"/>
    <cellStyle name="Обычный 2 20 2 2_заявки" xfId="42986"/>
    <cellStyle name="Обычный 2 20 2 3" xfId="42987"/>
    <cellStyle name="Обычный 2 20 2_заявки" xfId="42988"/>
    <cellStyle name="Обычный 2 20 3" xfId="42989"/>
    <cellStyle name="Обычный 2 20 3 2" xfId="42990"/>
    <cellStyle name="Обычный 2 20 3_заявки" xfId="42991"/>
    <cellStyle name="Обычный 2 20 4" xfId="42992"/>
    <cellStyle name="Обычный 2 20_заявки" xfId="42993"/>
    <cellStyle name="Обычный 2 21" xfId="42994"/>
    <cellStyle name="Обычный 2 22" xfId="56757"/>
    <cellStyle name="Обычный 2 23" xfId="59197"/>
    <cellStyle name="Обычный 2 24" xfId="59198"/>
    <cellStyle name="Обычный 2 25" xfId="59199"/>
    <cellStyle name="Обычный 2 26" xfId="59200"/>
    <cellStyle name="Обычный 2 27" xfId="59201"/>
    <cellStyle name="Обычный 2 28" xfId="59202"/>
    <cellStyle name="Обычный 2 29" xfId="59203"/>
    <cellStyle name="Обычный 2 3" xfId="42995"/>
    <cellStyle name="Обычный 2 3 10" xfId="59204"/>
    <cellStyle name="Обычный 2 3 2" xfId="42996"/>
    <cellStyle name="Обычный 2 3 2 2" xfId="42997"/>
    <cellStyle name="Обычный 2 3 2 2 2" xfId="42998"/>
    <cellStyle name="Обычный 2 3 2 2 2 2" xfId="42999"/>
    <cellStyle name="Обычный 2 3 2 2 2_заявки" xfId="43000"/>
    <cellStyle name="Обычный 2 3 2 2 3" xfId="43001"/>
    <cellStyle name="Обычный 2 3 2 2_заявки" xfId="43002"/>
    <cellStyle name="Обычный 2 3 2 3" xfId="43003"/>
    <cellStyle name="Обычный 2 3 2 3 2" xfId="43004"/>
    <cellStyle name="Обычный 2 3 2 3_заявки" xfId="43005"/>
    <cellStyle name="Обычный 2 3 2 4" xfId="43006"/>
    <cellStyle name="Обычный 2 3 2_заявки" xfId="43007"/>
    <cellStyle name="Обычный 2 3 3" xfId="43008"/>
    <cellStyle name="Обычный 2 3 3 2" xfId="43009"/>
    <cellStyle name="Обычный 2 3 3 2 2" xfId="43010"/>
    <cellStyle name="Обычный 2 3 3 2 2 2" xfId="43011"/>
    <cellStyle name="Обычный 2 3 3 2 2_заявки" xfId="43012"/>
    <cellStyle name="Обычный 2 3 3 2 3" xfId="43013"/>
    <cellStyle name="Обычный 2 3 3 2_заявки" xfId="43014"/>
    <cellStyle name="Обычный 2 3 3 3" xfId="43015"/>
    <cellStyle name="Обычный 2 3 3 3 2" xfId="43016"/>
    <cellStyle name="Обычный 2 3 3 3_заявки" xfId="43017"/>
    <cellStyle name="Обычный 2 3 3 4" xfId="43018"/>
    <cellStyle name="Обычный 2 3 3_заявки" xfId="43019"/>
    <cellStyle name="Обычный 2 3 4" xfId="43020"/>
    <cellStyle name="Обычный 2 3 4 2" xfId="43021"/>
    <cellStyle name="Обычный 2 3 4 2 2" xfId="43022"/>
    <cellStyle name="Обычный 2 3 4 2 2 2" xfId="43023"/>
    <cellStyle name="Обычный 2 3 4 2 2_заявки" xfId="43024"/>
    <cellStyle name="Обычный 2 3 4 2 3" xfId="43025"/>
    <cellStyle name="Обычный 2 3 4 2_заявки" xfId="43026"/>
    <cellStyle name="Обычный 2 3 4 3" xfId="43027"/>
    <cellStyle name="Обычный 2 3 4 3 2" xfId="43028"/>
    <cellStyle name="Обычный 2 3 4 3_заявки" xfId="43029"/>
    <cellStyle name="Обычный 2 3 4 4" xfId="43030"/>
    <cellStyle name="Обычный 2 3 4_заявки" xfId="43031"/>
    <cellStyle name="Обычный 2 3 5" xfId="43032"/>
    <cellStyle name="Обычный 2 3 5 2" xfId="43033"/>
    <cellStyle name="Обычный 2 3 5 2 2" xfId="43034"/>
    <cellStyle name="Обычный 2 3 5 2 2 2" xfId="43035"/>
    <cellStyle name="Обычный 2 3 5 2 2_заявки" xfId="43036"/>
    <cellStyle name="Обычный 2 3 5 2 3" xfId="43037"/>
    <cellStyle name="Обычный 2 3 5 2_заявки" xfId="43038"/>
    <cellStyle name="Обычный 2 3 5 3" xfId="43039"/>
    <cellStyle name="Обычный 2 3 5 3 2" xfId="43040"/>
    <cellStyle name="Обычный 2 3 5 3_заявки" xfId="43041"/>
    <cellStyle name="Обычный 2 3 5 4" xfId="43042"/>
    <cellStyle name="Обычный 2 3 5_заявки" xfId="43043"/>
    <cellStyle name="Обычный 2 3 6" xfId="43044"/>
    <cellStyle name="Обычный 2 3 6 2" xfId="43045"/>
    <cellStyle name="Обычный 2 3 6 2 2" xfId="43046"/>
    <cellStyle name="Обычный 2 3 6 2 2 2" xfId="43047"/>
    <cellStyle name="Обычный 2 3 6 2 2_заявки" xfId="43048"/>
    <cellStyle name="Обычный 2 3 6 2 3" xfId="43049"/>
    <cellStyle name="Обычный 2 3 6 2_заявки" xfId="43050"/>
    <cellStyle name="Обычный 2 3 6 3" xfId="43051"/>
    <cellStyle name="Обычный 2 3 6 3 2" xfId="43052"/>
    <cellStyle name="Обычный 2 3 6 3_заявки" xfId="43053"/>
    <cellStyle name="Обычный 2 3 6 4" xfId="43054"/>
    <cellStyle name="Обычный 2 3 6_заявки" xfId="43055"/>
    <cellStyle name="Обычный 2 3 7" xfId="43056"/>
    <cellStyle name="Обычный 2 3 7 2" xfId="43057"/>
    <cellStyle name="Обычный 2 3 7 2 2" xfId="43058"/>
    <cellStyle name="Обычный 2 3 7 2 2 2" xfId="43059"/>
    <cellStyle name="Обычный 2 3 7 2 2_заявки" xfId="43060"/>
    <cellStyle name="Обычный 2 3 7 2 3" xfId="43061"/>
    <cellStyle name="Обычный 2 3 7 2_заявки" xfId="43062"/>
    <cellStyle name="Обычный 2 3 7 3" xfId="43063"/>
    <cellStyle name="Обычный 2 3 7 3 2" xfId="43064"/>
    <cellStyle name="Обычный 2 3 7 3_заявки" xfId="43065"/>
    <cellStyle name="Обычный 2 3 7 4" xfId="43066"/>
    <cellStyle name="Обычный 2 3 7_заявки" xfId="43067"/>
    <cellStyle name="Обычный 2 3 8" xfId="56758"/>
    <cellStyle name="Обычный 2 3 9" xfId="59205"/>
    <cellStyle name="Обычный 2 30" xfId="59206"/>
    <cellStyle name="Обычный 2 31" xfId="59207"/>
    <cellStyle name="Обычный 2 4" xfId="43068"/>
    <cellStyle name="Обычный 2 4 10" xfId="43069"/>
    <cellStyle name="Обычный 2 4 2" xfId="43070"/>
    <cellStyle name="Обычный 2 4 2 2" xfId="43071"/>
    <cellStyle name="Обычный 2 4 2 2 2" xfId="43072"/>
    <cellStyle name="Обычный 2 4 2 2 2 2" xfId="43073"/>
    <cellStyle name="Обычный 2 4 2 2 2_заявки" xfId="43074"/>
    <cellStyle name="Обычный 2 4 2 2 3" xfId="43075"/>
    <cellStyle name="Обычный 2 4 2 2_заявки" xfId="43076"/>
    <cellStyle name="Обычный 2 4 2 3" xfId="43077"/>
    <cellStyle name="Обычный 2 4 2 3 2" xfId="43078"/>
    <cellStyle name="Обычный 2 4 2 3_заявки" xfId="43079"/>
    <cellStyle name="Обычный 2 4 2 4" xfId="43080"/>
    <cellStyle name="Обычный 2 4 2_заявки" xfId="43081"/>
    <cellStyle name="Обычный 2 4 3" xfId="43082"/>
    <cellStyle name="Обычный 2 4 3 2" xfId="43083"/>
    <cellStyle name="Обычный 2 4 3 2 2" xfId="43084"/>
    <cellStyle name="Обычный 2 4 3 2 2 2" xfId="43085"/>
    <cellStyle name="Обычный 2 4 3 2 2_заявки" xfId="43086"/>
    <cellStyle name="Обычный 2 4 3 2 3" xfId="43087"/>
    <cellStyle name="Обычный 2 4 3 2_заявки" xfId="43088"/>
    <cellStyle name="Обычный 2 4 3 3" xfId="43089"/>
    <cellStyle name="Обычный 2 4 3 3 2" xfId="43090"/>
    <cellStyle name="Обычный 2 4 3 3_заявки" xfId="43091"/>
    <cellStyle name="Обычный 2 4 3 4" xfId="43092"/>
    <cellStyle name="Обычный 2 4 3_заявки" xfId="43093"/>
    <cellStyle name="Обычный 2 4 4" xfId="43094"/>
    <cellStyle name="Обычный 2 4 4 2" xfId="43095"/>
    <cellStyle name="Обычный 2 4 4 2 2" xfId="43096"/>
    <cellStyle name="Обычный 2 4 4 2 2 2" xfId="43097"/>
    <cellStyle name="Обычный 2 4 4 2 2_заявки" xfId="43098"/>
    <cellStyle name="Обычный 2 4 4 2 3" xfId="43099"/>
    <cellStyle name="Обычный 2 4 4 2_заявки" xfId="43100"/>
    <cellStyle name="Обычный 2 4 4 3" xfId="43101"/>
    <cellStyle name="Обычный 2 4 4 3 2" xfId="43102"/>
    <cellStyle name="Обычный 2 4 4 3_заявки" xfId="43103"/>
    <cellStyle name="Обычный 2 4 4 4" xfId="43104"/>
    <cellStyle name="Обычный 2 4 4_заявки" xfId="43105"/>
    <cellStyle name="Обычный 2 4 5" xfId="43106"/>
    <cellStyle name="Обычный 2 4 5 2" xfId="43107"/>
    <cellStyle name="Обычный 2 4 5 2 2" xfId="43108"/>
    <cellStyle name="Обычный 2 4 5 2 2 2" xfId="43109"/>
    <cellStyle name="Обычный 2 4 5 2 2_заявки" xfId="43110"/>
    <cellStyle name="Обычный 2 4 5 2 3" xfId="43111"/>
    <cellStyle name="Обычный 2 4 5 2_заявки" xfId="43112"/>
    <cellStyle name="Обычный 2 4 5 3" xfId="43113"/>
    <cellStyle name="Обычный 2 4 5 3 2" xfId="43114"/>
    <cellStyle name="Обычный 2 4 5 3_заявки" xfId="43115"/>
    <cellStyle name="Обычный 2 4 5 4" xfId="43116"/>
    <cellStyle name="Обычный 2 4 5_заявки" xfId="43117"/>
    <cellStyle name="Обычный 2 4 6" xfId="43118"/>
    <cellStyle name="Обычный 2 4 6 2" xfId="43119"/>
    <cellStyle name="Обычный 2 4 6 2 2" xfId="43120"/>
    <cellStyle name="Обычный 2 4 6 2 2 2" xfId="43121"/>
    <cellStyle name="Обычный 2 4 6 2 2_заявки" xfId="43122"/>
    <cellStyle name="Обычный 2 4 6 2 3" xfId="43123"/>
    <cellStyle name="Обычный 2 4 6 2_заявки" xfId="43124"/>
    <cellStyle name="Обычный 2 4 6 3" xfId="43125"/>
    <cellStyle name="Обычный 2 4 6 3 2" xfId="43126"/>
    <cellStyle name="Обычный 2 4 6 3_заявки" xfId="43127"/>
    <cellStyle name="Обычный 2 4 6 4" xfId="43128"/>
    <cellStyle name="Обычный 2 4 6_заявки" xfId="43129"/>
    <cellStyle name="Обычный 2 4 7" xfId="43130"/>
    <cellStyle name="Обычный 2 4 7 2" xfId="43131"/>
    <cellStyle name="Обычный 2 4 7 2 2" xfId="43132"/>
    <cellStyle name="Обычный 2 4 7 2 2 2" xfId="43133"/>
    <cellStyle name="Обычный 2 4 7 2 2_заявки" xfId="43134"/>
    <cellStyle name="Обычный 2 4 7 2 3" xfId="43135"/>
    <cellStyle name="Обычный 2 4 7 2_заявки" xfId="43136"/>
    <cellStyle name="Обычный 2 4 7 3" xfId="43137"/>
    <cellStyle name="Обычный 2 4 7 3 2" xfId="43138"/>
    <cellStyle name="Обычный 2 4 7 3_заявки" xfId="43139"/>
    <cellStyle name="Обычный 2 4 7 4" xfId="43140"/>
    <cellStyle name="Обычный 2 4 7_заявки" xfId="43141"/>
    <cellStyle name="Обычный 2 4 8" xfId="43142"/>
    <cellStyle name="Обычный 2 4 8 2" xfId="43143"/>
    <cellStyle name="Обычный 2 4 8 2 2" xfId="43144"/>
    <cellStyle name="Обычный 2 4 8 2_заявки" xfId="43145"/>
    <cellStyle name="Обычный 2 4 8 3" xfId="43146"/>
    <cellStyle name="Обычный 2 4 8_заявки" xfId="43147"/>
    <cellStyle name="Обычный 2 4 9" xfId="43148"/>
    <cellStyle name="Обычный 2 4 9 2" xfId="43149"/>
    <cellStyle name="Обычный 2 4 9_заявки" xfId="43150"/>
    <cellStyle name="Обычный 2 4_заявки" xfId="43151"/>
    <cellStyle name="Обычный 2 5" xfId="43152"/>
    <cellStyle name="Обычный 2 5 10" xfId="43153"/>
    <cellStyle name="Обычный 2 5 2" xfId="43154"/>
    <cellStyle name="Обычный 2 5 2 2" xfId="43155"/>
    <cellStyle name="Обычный 2 5 2 2 2" xfId="43156"/>
    <cellStyle name="Обычный 2 5 2 2 2 2" xfId="43157"/>
    <cellStyle name="Обычный 2 5 2 2 2_заявки" xfId="43158"/>
    <cellStyle name="Обычный 2 5 2 2 3" xfId="43159"/>
    <cellStyle name="Обычный 2 5 2 2_заявки" xfId="43160"/>
    <cellStyle name="Обычный 2 5 2 3" xfId="43161"/>
    <cellStyle name="Обычный 2 5 2 3 2" xfId="43162"/>
    <cellStyle name="Обычный 2 5 2 3_заявки" xfId="43163"/>
    <cellStyle name="Обычный 2 5 2 4" xfId="43164"/>
    <cellStyle name="Обычный 2 5 2_заявки" xfId="43165"/>
    <cellStyle name="Обычный 2 5 3" xfId="43166"/>
    <cellStyle name="Обычный 2 5 3 2" xfId="43167"/>
    <cellStyle name="Обычный 2 5 3 2 2" xfId="43168"/>
    <cellStyle name="Обычный 2 5 3 2 2 2" xfId="43169"/>
    <cellStyle name="Обычный 2 5 3 2 2_заявки" xfId="43170"/>
    <cellStyle name="Обычный 2 5 3 2 3" xfId="43171"/>
    <cellStyle name="Обычный 2 5 3 2_заявки" xfId="43172"/>
    <cellStyle name="Обычный 2 5 3 3" xfId="43173"/>
    <cellStyle name="Обычный 2 5 3 3 2" xfId="43174"/>
    <cellStyle name="Обычный 2 5 3 3_заявки" xfId="43175"/>
    <cellStyle name="Обычный 2 5 3 4" xfId="43176"/>
    <cellStyle name="Обычный 2 5 3_заявки" xfId="43177"/>
    <cellStyle name="Обычный 2 5 4" xfId="43178"/>
    <cellStyle name="Обычный 2 5 4 2" xfId="43179"/>
    <cellStyle name="Обычный 2 5 4 2 2" xfId="43180"/>
    <cellStyle name="Обычный 2 5 4 2 2 2" xfId="43181"/>
    <cellStyle name="Обычный 2 5 4 2 2_заявки" xfId="43182"/>
    <cellStyle name="Обычный 2 5 4 2 3" xfId="43183"/>
    <cellStyle name="Обычный 2 5 4 2_заявки" xfId="43184"/>
    <cellStyle name="Обычный 2 5 4 3" xfId="43185"/>
    <cellStyle name="Обычный 2 5 4 3 2" xfId="43186"/>
    <cellStyle name="Обычный 2 5 4 3_заявки" xfId="43187"/>
    <cellStyle name="Обычный 2 5 4 4" xfId="43188"/>
    <cellStyle name="Обычный 2 5 4_заявки" xfId="43189"/>
    <cellStyle name="Обычный 2 5 5" xfId="43190"/>
    <cellStyle name="Обычный 2 5 5 2" xfId="43191"/>
    <cellStyle name="Обычный 2 5 5 2 2" xfId="43192"/>
    <cellStyle name="Обычный 2 5 5 2 2 2" xfId="43193"/>
    <cellStyle name="Обычный 2 5 5 2 2_заявки" xfId="43194"/>
    <cellStyle name="Обычный 2 5 5 2 3" xfId="43195"/>
    <cellStyle name="Обычный 2 5 5 2_заявки" xfId="43196"/>
    <cellStyle name="Обычный 2 5 5 3" xfId="43197"/>
    <cellStyle name="Обычный 2 5 5 3 2" xfId="43198"/>
    <cellStyle name="Обычный 2 5 5 3_заявки" xfId="43199"/>
    <cellStyle name="Обычный 2 5 5 4" xfId="43200"/>
    <cellStyle name="Обычный 2 5 5_заявки" xfId="43201"/>
    <cellStyle name="Обычный 2 5 6" xfId="43202"/>
    <cellStyle name="Обычный 2 5 6 2" xfId="43203"/>
    <cellStyle name="Обычный 2 5 6 2 2" xfId="43204"/>
    <cellStyle name="Обычный 2 5 6 2 2 2" xfId="43205"/>
    <cellStyle name="Обычный 2 5 6 2 2_заявки" xfId="43206"/>
    <cellStyle name="Обычный 2 5 6 2 3" xfId="43207"/>
    <cellStyle name="Обычный 2 5 6 2_заявки" xfId="43208"/>
    <cellStyle name="Обычный 2 5 6 3" xfId="43209"/>
    <cellStyle name="Обычный 2 5 6 3 2" xfId="43210"/>
    <cellStyle name="Обычный 2 5 6 3_заявки" xfId="43211"/>
    <cellStyle name="Обычный 2 5 6 4" xfId="43212"/>
    <cellStyle name="Обычный 2 5 6_заявки" xfId="43213"/>
    <cellStyle name="Обычный 2 5 7" xfId="43214"/>
    <cellStyle name="Обычный 2 5 7 2" xfId="43215"/>
    <cellStyle name="Обычный 2 5 7 2 2" xfId="43216"/>
    <cellStyle name="Обычный 2 5 7 2 2 2" xfId="43217"/>
    <cellStyle name="Обычный 2 5 7 2 2_заявки" xfId="43218"/>
    <cellStyle name="Обычный 2 5 7 2 3" xfId="43219"/>
    <cellStyle name="Обычный 2 5 7 2_заявки" xfId="43220"/>
    <cellStyle name="Обычный 2 5 7 3" xfId="43221"/>
    <cellStyle name="Обычный 2 5 7 3 2" xfId="43222"/>
    <cellStyle name="Обычный 2 5 7 3_заявки" xfId="43223"/>
    <cellStyle name="Обычный 2 5 7 4" xfId="43224"/>
    <cellStyle name="Обычный 2 5 7_заявки" xfId="43225"/>
    <cellStyle name="Обычный 2 5 8" xfId="43226"/>
    <cellStyle name="Обычный 2 5 8 2" xfId="43227"/>
    <cellStyle name="Обычный 2 5 8 2 2" xfId="43228"/>
    <cellStyle name="Обычный 2 5 8 2_заявки" xfId="43229"/>
    <cellStyle name="Обычный 2 5 8 3" xfId="43230"/>
    <cellStyle name="Обычный 2 5 8_заявки" xfId="43231"/>
    <cellStyle name="Обычный 2 5 9" xfId="43232"/>
    <cellStyle name="Обычный 2 5 9 2" xfId="43233"/>
    <cellStyle name="Обычный 2 5 9_заявки" xfId="43234"/>
    <cellStyle name="Обычный 2 5_заявки" xfId="43235"/>
    <cellStyle name="Обычный 2 6" xfId="43236"/>
    <cellStyle name="Обычный 2 6 2" xfId="43237"/>
    <cellStyle name="Обычный 2 6 2 2" xfId="43238"/>
    <cellStyle name="Обычный 2 6 2 2 2" xfId="43239"/>
    <cellStyle name="Обычный 2 6 2 2 2 2" xfId="43240"/>
    <cellStyle name="Обычный 2 6 2 2 2_заявки" xfId="43241"/>
    <cellStyle name="Обычный 2 6 2 2 3" xfId="43242"/>
    <cellStyle name="Обычный 2 6 2 2_заявки" xfId="43243"/>
    <cellStyle name="Обычный 2 6 2 3" xfId="43244"/>
    <cellStyle name="Обычный 2 6 2 3 2" xfId="43245"/>
    <cellStyle name="Обычный 2 6 2 3_заявки" xfId="43246"/>
    <cellStyle name="Обычный 2 6 2 4" xfId="43247"/>
    <cellStyle name="Обычный 2 6 2_заявки" xfId="43248"/>
    <cellStyle name="Обычный 2 6 3" xfId="43249"/>
    <cellStyle name="Обычный 2 6 3 2" xfId="43250"/>
    <cellStyle name="Обычный 2 6 3 2 2" xfId="43251"/>
    <cellStyle name="Обычный 2 6 3 2 2 2" xfId="43252"/>
    <cellStyle name="Обычный 2 6 3 2 2_заявки" xfId="43253"/>
    <cellStyle name="Обычный 2 6 3 2 3" xfId="43254"/>
    <cellStyle name="Обычный 2 6 3 2_заявки" xfId="43255"/>
    <cellStyle name="Обычный 2 6 3 3" xfId="43256"/>
    <cellStyle name="Обычный 2 6 3 3 2" xfId="43257"/>
    <cellStyle name="Обычный 2 6 3 3_заявки" xfId="43258"/>
    <cellStyle name="Обычный 2 6 3 4" xfId="43259"/>
    <cellStyle name="Обычный 2 6 3_заявки" xfId="43260"/>
    <cellStyle name="Обычный 2 6 4" xfId="43261"/>
    <cellStyle name="Обычный 2 6 4 2" xfId="43262"/>
    <cellStyle name="Обычный 2 6 4 2 2" xfId="43263"/>
    <cellStyle name="Обычный 2 6 4 2 2 2" xfId="43264"/>
    <cellStyle name="Обычный 2 6 4 2 2_заявки" xfId="43265"/>
    <cellStyle name="Обычный 2 6 4 2 3" xfId="43266"/>
    <cellStyle name="Обычный 2 6 4 2_заявки" xfId="43267"/>
    <cellStyle name="Обычный 2 6 4 3" xfId="43268"/>
    <cellStyle name="Обычный 2 6 4 3 2" xfId="43269"/>
    <cellStyle name="Обычный 2 6 4 3_заявки" xfId="43270"/>
    <cellStyle name="Обычный 2 6 4 4" xfId="43271"/>
    <cellStyle name="Обычный 2 6 4_заявки" xfId="43272"/>
    <cellStyle name="Обычный 2 6 5" xfId="43273"/>
    <cellStyle name="Обычный 2 6 5 2" xfId="43274"/>
    <cellStyle name="Обычный 2 6 5 2 2" xfId="43275"/>
    <cellStyle name="Обычный 2 6 5 2 2 2" xfId="43276"/>
    <cellStyle name="Обычный 2 6 5 2 2_заявки" xfId="43277"/>
    <cellStyle name="Обычный 2 6 5 2 3" xfId="43278"/>
    <cellStyle name="Обычный 2 6 5 2_заявки" xfId="43279"/>
    <cellStyle name="Обычный 2 6 5 3" xfId="43280"/>
    <cellStyle name="Обычный 2 6 5 3 2" xfId="43281"/>
    <cellStyle name="Обычный 2 6 5 3_заявки" xfId="43282"/>
    <cellStyle name="Обычный 2 6 5 4" xfId="43283"/>
    <cellStyle name="Обычный 2 6 5_заявки" xfId="43284"/>
    <cellStyle name="Обычный 2 6 6" xfId="43285"/>
    <cellStyle name="Обычный 2 6 6 2" xfId="43286"/>
    <cellStyle name="Обычный 2 6 6 2 2" xfId="43287"/>
    <cellStyle name="Обычный 2 6 6 2 2 2" xfId="43288"/>
    <cellStyle name="Обычный 2 6 6 2 2_заявки" xfId="43289"/>
    <cellStyle name="Обычный 2 6 6 2 3" xfId="43290"/>
    <cellStyle name="Обычный 2 6 6 2_заявки" xfId="43291"/>
    <cellStyle name="Обычный 2 6 6 3" xfId="43292"/>
    <cellStyle name="Обычный 2 6 6 3 2" xfId="43293"/>
    <cellStyle name="Обычный 2 6 6 3_заявки" xfId="43294"/>
    <cellStyle name="Обычный 2 6 6 4" xfId="43295"/>
    <cellStyle name="Обычный 2 6 6_заявки" xfId="43296"/>
    <cellStyle name="Обычный 2 6 7" xfId="43297"/>
    <cellStyle name="Обычный 2 6 7 2" xfId="43298"/>
    <cellStyle name="Обычный 2 6 7 2 2" xfId="43299"/>
    <cellStyle name="Обычный 2 6 7 2_заявки" xfId="43300"/>
    <cellStyle name="Обычный 2 6 7 3" xfId="43301"/>
    <cellStyle name="Обычный 2 6 7_заявки" xfId="43302"/>
    <cellStyle name="Обычный 2 6 8" xfId="43303"/>
    <cellStyle name="Обычный 2 6 8 2" xfId="43304"/>
    <cellStyle name="Обычный 2 6 8_заявки" xfId="43305"/>
    <cellStyle name="Обычный 2 6 9" xfId="43306"/>
    <cellStyle name="Обычный 2 6_заявки" xfId="43307"/>
    <cellStyle name="Обычный 2 7" xfId="43308"/>
    <cellStyle name="Обычный 2 7 2" xfId="43309"/>
    <cellStyle name="Обычный 2 7 2 2" xfId="43310"/>
    <cellStyle name="Обычный 2 7 2 2 2" xfId="43311"/>
    <cellStyle name="Обычный 2 7 2 2 2 2" xfId="43312"/>
    <cellStyle name="Обычный 2 7 2 2 2_заявки" xfId="43313"/>
    <cellStyle name="Обычный 2 7 2 2 3" xfId="43314"/>
    <cellStyle name="Обычный 2 7 2 2_заявки" xfId="43315"/>
    <cellStyle name="Обычный 2 7 2 3" xfId="43316"/>
    <cellStyle name="Обычный 2 7 2 3 2" xfId="43317"/>
    <cellStyle name="Обычный 2 7 2 3_заявки" xfId="43318"/>
    <cellStyle name="Обычный 2 7 2 4" xfId="43319"/>
    <cellStyle name="Обычный 2 7 2_заявки" xfId="43320"/>
    <cellStyle name="Обычный 2 7 3" xfId="43321"/>
    <cellStyle name="Обычный 2 7 3 2" xfId="43322"/>
    <cellStyle name="Обычный 2 7 3 2 2" xfId="43323"/>
    <cellStyle name="Обычный 2 7 3 2 2 2" xfId="43324"/>
    <cellStyle name="Обычный 2 7 3 2 2_заявки" xfId="43325"/>
    <cellStyle name="Обычный 2 7 3 2 3" xfId="43326"/>
    <cellStyle name="Обычный 2 7 3 2_заявки" xfId="43327"/>
    <cellStyle name="Обычный 2 7 3 3" xfId="43328"/>
    <cellStyle name="Обычный 2 7 3 3 2" xfId="43329"/>
    <cellStyle name="Обычный 2 7 3 3_заявки" xfId="43330"/>
    <cellStyle name="Обычный 2 7 3 4" xfId="43331"/>
    <cellStyle name="Обычный 2 7 3_заявки" xfId="43332"/>
    <cellStyle name="Обычный 2 7 4" xfId="43333"/>
    <cellStyle name="Обычный 2 7 4 2" xfId="43334"/>
    <cellStyle name="Обычный 2 7 4 2 2" xfId="43335"/>
    <cellStyle name="Обычный 2 7 4 2 2 2" xfId="43336"/>
    <cellStyle name="Обычный 2 7 4 2 2_заявки" xfId="43337"/>
    <cellStyle name="Обычный 2 7 4 2 3" xfId="43338"/>
    <cellStyle name="Обычный 2 7 4 2_заявки" xfId="43339"/>
    <cellStyle name="Обычный 2 7 4 3" xfId="43340"/>
    <cellStyle name="Обычный 2 7 4 3 2" xfId="43341"/>
    <cellStyle name="Обычный 2 7 4 3_заявки" xfId="43342"/>
    <cellStyle name="Обычный 2 7 4 4" xfId="43343"/>
    <cellStyle name="Обычный 2 7 4_заявки" xfId="43344"/>
    <cellStyle name="Обычный 2 7 5" xfId="43345"/>
    <cellStyle name="Обычный 2 7 5 2" xfId="43346"/>
    <cellStyle name="Обычный 2 7 5 2 2" xfId="43347"/>
    <cellStyle name="Обычный 2 7 5 2 2 2" xfId="43348"/>
    <cellStyle name="Обычный 2 7 5 2 2_заявки" xfId="43349"/>
    <cellStyle name="Обычный 2 7 5 2 3" xfId="43350"/>
    <cellStyle name="Обычный 2 7 5 2_заявки" xfId="43351"/>
    <cellStyle name="Обычный 2 7 5 3" xfId="43352"/>
    <cellStyle name="Обычный 2 7 5 3 2" xfId="43353"/>
    <cellStyle name="Обычный 2 7 5 3_заявки" xfId="43354"/>
    <cellStyle name="Обычный 2 7 5 4" xfId="43355"/>
    <cellStyle name="Обычный 2 7 5_заявки" xfId="43356"/>
    <cellStyle name="Обычный 2 7 6" xfId="43357"/>
    <cellStyle name="Обычный 2 7 6 2" xfId="43358"/>
    <cellStyle name="Обычный 2 7 6 2 2" xfId="43359"/>
    <cellStyle name="Обычный 2 7 6 2_заявки" xfId="43360"/>
    <cellStyle name="Обычный 2 7 6 3" xfId="43361"/>
    <cellStyle name="Обычный 2 7 6_заявки" xfId="43362"/>
    <cellStyle name="Обычный 2 7 7" xfId="43363"/>
    <cellStyle name="Обычный 2 7 7 2" xfId="43364"/>
    <cellStyle name="Обычный 2 7 7_заявки" xfId="43365"/>
    <cellStyle name="Обычный 2 7 8" xfId="43366"/>
    <cellStyle name="Обычный 2 7_заявки" xfId="43367"/>
    <cellStyle name="Обычный 2 8" xfId="43368"/>
    <cellStyle name="Обычный 2 8 2" xfId="43369"/>
    <cellStyle name="Обычный 2 8 2 2" xfId="43370"/>
    <cellStyle name="Обычный 2 8 2 2 2" xfId="43371"/>
    <cellStyle name="Обычный 2 8 2 2 2 2" xfId="43372"/>
    <cellStyle name="Обычный 2 8 2 2 2_заявки" xfId="43373"/>
    <cellStyle name="Обычный 2 8 2 2 3" xfId="43374"/>
    <cellStyle name="Обычный 2 8 2 2_заявки" xfId="43375"/>
    <cellStyle name="Обычный 2 8 2 3" xfId="43376"/>
    <cellStyle name="Обычный 2 8 2 3 2" xfId="43377"/>
    <cellStyle name="Обычный 2 8 2 3_заявки" xfId="43378"/>
    <cellStyle name="Обычный 2 8 2 4" xfId="43379"/>
    <cellStyle name="Обычный 2 8 2_заявки" xfId="43380"/>
    <cellStyle name="Обычный 2 8 3" xfId="43381"/>
    <cellStyle name="Обычный 2 8 3 2" xfId="43382"/>
    <cellStyle name="Обычный 2 8 3 2 2" xfId="43383"/>
    <cellStyle name="Обычный 2 8 3 2 2 2" xfId="43384"/>
    <cellStyle name="Обычный 2 8 3 2 2_заявки" xfId="43385"/>
    <cellStyle name="Обычный 2 8 3 2 3" xfId="43386"/>
    <cellStyle name="Обычный 2 8 3 2_заявки" xfId="43387"/>
    <cellStyle name="Обычный 2 8 3 3" xfId="43388"/>
    <cellStyle name="Обычный 2 8 3 3 2" xfId="43389"/>
    <cellStyle name="Обычный 2 8 3 3_заявки" xfId="43390"/>
    <cellStyle name="Обычный 2 8 3 4" xfId="43391"/>
    <cellStyle name="Обычный 2 8 3_заявки" xfId="43392"/>
    <cellStyle name="Обычный 2 8 4" xfId="43393"/>
    <cellStyle name="Обычный 2 8 4 2" xfId="43394"/>
    <cellStyle name="Обычный 2 8 4 2 2" xfId="43395"/>
    <cellStyle name="Обычный 2 8 4 2 2 2" xfId="43396"/>
    <cellStyle name="Обычный 2 8 4 2 2_заявки" xfId="43397"/>
    <cellStyle name="Обычный 2 8 4 2 3" xfId="43398"/>
    <cellStyle name="Обычный 2 8 4 2_заявки" xfId="43399"/>
    <cellStyle name="Обычный 2 8 4 3" xfId="43400"/>
    <cellStyle name="Обычный 2 8 4 3 2" xfId="43401"/>
    <cellStyle name="Обычный 2 8 4 3_заявки" xfId="43402"/>
    <cellStyle name="Обычный 2 8 4 4" xfId="43403"/>
    <cellStyle name="Обычный 2 8 4_заявки" xfId="43404"/>
    <cellStyle name="Обычный 2 8 5" xfId="43405"/>
    <cellStyle name="Обычный 2 8 5 2" xfId="43406"/>
    <cellStyle name="Обычный 2 8 5 2 2" xfId="43407"/>
    <cellStyle name="Обычный 2 8 5 2 2 2" xfId="43408"/>
    <cellStyle name="Обычный 2 8 5 2 2_заявки" xfId="43409"/>
    <cellStyle name="Обычный 2 8 5 2 3" xfId="43410"/>
    <cellStyle name="Обычный 2 8 5 2_заявки" xfId="43411"/>
    <cellStyle name="Обычный 2 8 5 3" xfId="43412"/>
    <cellStyle name="Обычный 2 8 5 3 2" xfId="43413"/>
    <cellStyle name="Обычный 2 8 5 3_заявки" xfId="43414"/>
    <cellStyle name="Обычный 2 8 5 4" xfId="43415"/>
    <cellStyle name="Обычный 2 8 5_заявки" xfId="43416"/>
    <cellStyle name="Обычный 2 8 6" xfId="43417"/>
    <cellStyle name="Обычный 2 8 6 2" xfId="43418"/>
    <cellStyle name="Обычный 2 8 6 2 2" xfId="43419"/>
    <cellStyle name="Обычный 2 8 6 2_заявки" xfId="43420"/>
    <cellStyle name="Обычный 2 8 6 3" xfId="43421"/>
    <cellStyle name="Обычный 2 8 6_заявки" xfId="43422"/>
    <cellStyle name="Обычный 2 8 7" xfId="43423"/>
    <cellStyle name="Обычный 2 8 7 2" xfId="43424"/>
    <cellStyle name="Обычный 2 8 7_заявки" xfId="43425"/>
    <cellStyle name="Обычный 2 8 8" xfId="43426"/>
    <cellStyle name="Обычный 2 8_заявки" xfId="43427"/>
    <cellStyle name="Обычный 2 9" xfId="43428"/>
    <cellStyle name="Обычный 2 9 2" xfId="43429"/>
    <cellStyle name="Обычный 2 9 2 2" xfId="43430"/>
    <cellStyle name="Обычный 2 9 2 2 2" xfId="43431"/>
    <cellStyle name="Обычный 2 9 2 2 2 2" xfId="43432"/>
    <cellStyle name="Обычный 2 9 2 2 2_заявки" xfId="43433"/>
    <cellStyle name="Обычный 2 9 2 2 3" xfId="43434"/>
    <cellStyle name="Обычный 2 9 2 2_заявки" xfId="43435"/>
    <cellStyle name="Обычный 2 9 2 3" xfId="43436"/>
    <cellStyle name="Обычный 2 9 2 3 2" xfId="43437"/>
    <cellStyle name="Обычный 2 9 2 3_заявки" xfId="43438"/>
    <cellStyle name="Обычный 2 9 2 4" xfId="43439"/>
    <cellStyle name="Обычный 2 9 2_заявки" xfId="43440"/>
    <cellStyle name="Обычный 2 9 3" xfId="43441"/>
    <cellStyle name="Обычный 2 9 3 2" xfId="43442"/>
    <cellStyle name="Обычный 2 9 3 2 2" xfId="43443"/>
    <cellStyle name="Обычный 2 9 3 2 2 2" xfId="43444"/>
    <cellStyle name="Обычный 2 9 3 2 2_заявки" xfId="43445"/>
    <cellStyle name="Обычный 2 9 3 2 3" xfId="43446"/>
    <cellStyle name="Обычный 2 9 3 2_заявки" xfId="43447"/>
    <cellStyle name="Обычный 2 9 3 3" xfId="43448"/>
    <cellStyle name="Обычный 2 9 3 3 2" xfId="43449"/>
    <cellStyle name="Обычный 2 9 3 3_заявки" xfId="43450"/>
    <cellStyle name="Обычный 2 9 3 4" xfId="43451"/>
    <cellStyle name="Обычный 2 9 3_заявки" xfId="43452"/>
    <cellStyle name="Обычный 2 9 4" xfId="43453"/>
    <cellStyle name="Обычный 2 9 4 2" xfId="43454"/>
    <cellStyle name="Обычный 2 9 4 2 2" xfId="43455"/>
    <cellStyle name="Обычный 2 9 4 2 2 2" xfId="43456"/>
    <cellStyle name="Обычный 2 9 4 2 2_заявки" xfId="43457"/>
    <cellStyle name="Обычный 2 9 4 2 3" xfId="43458"/>
    <cellStyle name="Обычный 2 9 4 2_заявки" xfId="43459"/>
    <cellStyle name="Обычный 2 9 4 3" xfId="43460"/>
    <cellStyle name="Обычный 2 9 4 3 2" xfId="43461"/>
    <cellStyle name="Обычный 2 9 4 3_заявки" xfId="43462"/>
    <cellStyle name="Обычный 2 9 4 4" xfId="43463"/>
    <cellStyle name="Обычный 2 9 4_заявки" xfId="43464"/>
    <cellStyle name="Обычный 2 9 5" xfId="43465"/>
    <cellStyle name="Обычный 2 9 5 2" xfId="43466"/>
    <cellStyle name="Обычный 2 9 5 2 2" xfId="43467"/>
    <cellStyle name="Обычный 2 9 5 2 2 2" xfId="43468"/>
    <cellStyle name="Обычный 2 9 5 2 2_заявки" xfId="43469"/>
    <cellStyle name="Обычный 2 9 5 2 3" xfId="43470"/>
    <cellStyle name="Обычный 2 9 5 2_заявки" xfId="43471"/>
    <cellStyle name="Обычный 2 9 5 3" xfId="43472"/>
    <cellStyle name="Обычный 2 9 5 3 2" xfId="43473"/>
    <cellStyle name="Обычный 2 9 5 3_заявки" xfId="43474"/>
    <cellStyle name="Обычный 2 9 5 4" xfId="43475"/>
    <cellStyle name="Обычный 2 9 5_заявки" xfId="43476"/>
    <cellStyle name="Обычный 2 9 6" xfId="43477"/>
    <cellStyle name="Обычный 2 9 6 2" xfId="43478"/>
    <cellStyle name="Обычный 2 9 6 2 2" xfId="43479"/>
    <cellStyle name="Обычный 2 9 6 2_заявки" xfId="43480"/>
    <cellStyle name="Обычный 2 9 6 3" xfId="43481"/>
    <cellStyle name="Обычный 2 9 6_заявки" xfId="43482"/>
    <cellStyle name="Обычный 2 9 7" xfId="43483"/>
    <cellStyle name="Обычный 2 9 7 2" xfId="43484"/>
    <cellStyle name="Обычный 2 9 7_заявки" xfId="43485"/>
    <cellStyle name="Обычный 2 9 8" xfId="43486"/>
    <cellStyle name="Обычный 2 9_заявки" xfId="43487"/>
    <cellStyle name="Обычный 2_00" xfId="59208"/>
    <cellStyle name="Обычный 20" xfId="43488"/>
    <cellStyle name="Обычный 20 2" xfId="43489"/>
    <cellStyle name="Обычный 20 3" xfId="43490"/>
    <cellStyle name="Обычный 20 3 2" xfId="43491"/>
    <cellStyle name="Обычный 20 3 2 2" xfId="43492"/>
    <cellStyle name="Обычный 20 3 2 2 2" xfId="43493"/>
    <cellStyle name="Обычный 20 3 2 2_заявки" xfId="43494"/>
    <cellStyle name="Обычный 20 3 2 3" xfId="43495"/>
    <cellStyle name="Обычный 20 3 2_заявки" xfId="43496"/>
    <cellStyle name="Обычный 20 3 3" xfId="43497"/>
    <cellStyle name="Обычный 20 3 3 2" xfId="43498"/>
    <cellStyle name="Обычный 20 3 3_заявки" xfId="43499"/>
    <cellStyle name="Обычный 20 3 4" xfId="43500"/>
    <cellStyle name="Обычный 20 3_заявки" xfId="43501"/>
    <cellStyle name="Обычный 20 4" xfId="43502"/>
    <cellStyle name="Обычный 20 4 2" xfId="43503"/>
    <cellStyle name="Обычный 20 4 2 2" xfId="43504"/>
    <cellStyle name="Обычный 20 4 2 2 2" xfId="43505"/>
    <cellStyle name="Обычный 20 4 2 2_заявки" xfId="43506"/>
    <cellStyle name="Обычный 20 4 2 3" xfId="43507"/>
    <cellStyle name="Обычный 20 4 2_заявки" xfId="43508"/>
    <cellStyle name="Обычный 20 4 3" xfId="43509"/>
    <cellStyle name="Обычный 20 4 3 2" xfId="43510"/>
    <cellStyle name="Обычный 20 4 3_заявки" xfId="43511"/>
    <cellStyle name="Обычный 20 4 4" xfId="43512"/>
    <cellStyle name="Обычный 20 4_заявки" xfId="43513"/>
    <cellStyle name="Обычный 20 5" xfId="43514"/>
    <cellStyle name="Обычный 20 5 2" xfId="43515"/>
    <cellStyle name="Обычный 20 5 2 2" xfId="43516"/>
    <cellStyle name="Обычный 20 5 2 2 2" xfId="43517"/>
    <cellStyle name="Обычный 20 5 2 2_заявки" xfId="43518"/>
    <cellStyle name="Обычный 20 5 2 3" xfId="43519"/>
    <cellStyle name="Обычный 20 5 2_заявки" xfId="43520"/>
    <cellStyle name="Обычный 20 5 3" xfId="43521"/>
    <cellStyle name="Обычный 20 5 3 2" xfId="43522"/>
    <cellStyle name="Обычный 20 5 3_заявки" xfId="43523"/>
    <cellStyle name="Обычный 20 5 4" xfId="43524"/>
    <cellStyle name="Обычный 20 5_заявки" xfId="43525"/>
    <cellStyle name="Обычный 21" xfId="43526"/>
    <cellStyle name="Обычный 21 10" xfId="59209"/>
    <cellStyle name="Обычный 21 2" xfId="43527"/>
    <cellStyle name="Обычный 21 2 2" xfId="43528"/>
    <cellStyle name="Обычный 21 2 2 2" xfId="43529"/>
    <cellStyle name="Обычный 21 2 2 2 2" xfId="43530"/>
    <cellStyle name="Обычный 21 2 2 2_заявки" xfId="43531"/>
    <cellStyle name="Обычный 21 2 2 3" xfId="43532"/>
    <cellStyle name="Обычный 21 2 2_заявки" xfId="43533"/>
    <cellStyle name="Обычный 21 2 3" xfId="43534"/>
    <cellStyle name="Обычный 21 2 3 2" xfId="43535"/>
    <cellStyle name="Обычный 21 2 3_заявки" xfId="43536"/>
    <cellStyle name="Обычный 21 2 4" xfId="43537"/>
    <cellStyle name="Обычный 21 2_заявки" xfId="43538"/>
    <cellStyle name="Обычный 21 3" xfId="43539"/>
    <cellStyle name="Обычный 21 3 2" xfId="43540"/>
    <cellStyle name="Обычный 21 3 2 2" xfId="43541"/>
    <cellStyle name="Обычный 21 3 2 2 2" xfId="43542"/>
    <cellStyle name="Обычный 21 3 2 2_заявки" xfId="43543"/>
    <cellStyle name="Обычный 21 3 2 3" xfId="43544"/>
    <cellStyle name="Обычный 21 3 2_заявки" xfId="43545"/>
    <cellStyle name="Обычный 21 3 3" xfId="43546"/>
    <cellStyle name="Обычный 21 3 3 2" xfId="43547"/>
    <cellStyle name="Обычный 21 3 3_заявки" xfId="43548"/>
    <cellStyle name="Обычный 21 3 4" xfId="43549"/>
    <cellStyle name="Обычный 21 3_заявки" xfId="43550"/>
    <cellStyle name="Обычный 21 4" xfId="43551"/>
    <cellStyle name="Обычный 21 4 2" xfId="43552"/>
    <cellStyle name="Обычный 21 4 2 2" xfId="43553"/>
    <cellStyle name="Обычный 21 4 2 2 2" xfId="43554"/>
    <cellStyle name="Обычный 21 4 2 2_заявки" xfId="43555"/>
    <cellStyle name="Обычный 21 4 2 3" xfId="43556"/>
    <cellStyle name="Обычный 21 4 2_заявки" xfId="43557"/>
    <cellStyle name="Обычный 21 4 3" xfId="43558"/>
    <cellStyle name="Обычный 21 4 3 2" xfId="43559"/>
    <cellStyle name="Обычный 21 4 3_заявки" xfId="43560"/>
    <cellStyle name="Обычный 21 4 4" xfId="43561"/>
    <cellStyle name="Обычный 21 4_заявки" xfId="43562"/>
    <cellStyle name="Обычный 21 5" xfId="43563"/>
    <cellStyle name="Обычный 21 6" xfId="43564"/>
    <cellStyle name="Обычный 21 7" xfId="43565"/>
    <cellStyle name="Обычный 21 8" xfId="59210"/>
    <cellStyle name="Обычный 21 9" xfId="59211"/>
    <cellStyle name="Обычный 21_заявки" xfId="43566"/>
    <cellStyle name="Обычный 22" xfId="43567"/>
    <cellStyle name="Обычный 22 10" xfId="59212"/>
    <cellStyle name="Обычный 22 2" xfId="43568"/>
    <cellStyle name="Обычный 22 2 2" xfId="43569"/>
    <cellStyle name="Обычный 22 2 2 2" xfId="43570"/>
    <cellStyle name="Обычный 22 2 2 2 2" xfId="43571"/>
    <cellStyle name="Обычный 22 2 2 2_заявки" xfId="43572"/>
    <cellStyle name="Обычный 22 2 2 3" xfId="43573"/>
    <cellStyle name="Обычный 22 2 2_заявки" xfId="43574"/>
    <cellStyle name="Обычный 22 2 3" xfId="43575"/>
    <cellStyle name="Обычный 22 2 3 2" xfId="43576"/>
    <cellStyle name="Обычный 22 2 3_заявки" xfId="43577"/>
    <cellStyle name="Обычный 22 2 4" xfId="43578"/>
    <cellStyle name="Обычный 22 2_заявки" xfId="43579"/>
    <cellStyle name="Обычный 22 3" xfId="43580"/>
    <cellStyle name="Обычный 22 3 2" xfId="43581"/>
    <cellStyle name="Обычный 22 3 2 2" xfId="43582"/>
    <cellStyle name="Обычный 22 3 2 2 2" xfId="43583"/>
    <cellStyle name="Обычный 22 3 2 2_заявки" xfId="43584"/>
    <cellStyle name="Обычный 22 3 2 3" xfId="43585"/>
    <cellStyle name="Обычный 22 3 2_заявки" xfId="43586"/>
    <cellStyle name="Обычный 22 3 3" xfId="43587"/>
    <cellStyle name="Обычный 22 3 3 2" xfId="43588"/>
    <cellStyle name="Обычный 22 3 3_заявки" xfId="43589"/>
    <cellStyle name="Обычный 22 3 4" xfId="43590"/>
    <cellStyle name="Обычный 22 3_заявки" xfId="43591"/>
    <cellStyle name="Обычный 22 4" xfId="43592"/>
    <cellStyle name="Обычный 22 4 2" xfId="43593"/>
    <cellStyle name="Обычный 22 4 2 2" xfId="43594"/>
    <cellStyle name="Обычный 22 4 2 2 2" xfId="43595"/>
    <cellStyle name="Обычный 22 4 2 2_заявки" xfId="43596"/>
    <cellStyle name="Обычный 22 4 2 3" xfId="43597"/>
    <cellStyle name="Обычный 22 4 2_заявки" xfId="43598"/>
    <cellStyle name="Обычный 22 4 3" xfId="43599"/>
    <cellStyle name="Обычный 22 4 3 2" xfId="43600"/>
    <cellStyle name="Обычный 22 4 3_заявки" xfId="43601"/>
    <cellStyle name="Обычный 22 4 4" xfId="43602"/>
    <cellStyle name="Обычный 22 4_заявки" xfId="43603"/>
    <cellStyle name="Обычный 22 5" xfId="43604"/>
    <cellStyle name="Обычный 22 6" xfId="43605"/>
    <cellStyle name="Обычный 22 7" xfId="43606"/>
    <cellStyle name="Обычный 22 8" xfId="59213"/>
    <cellStyle name="Обычный 22 9" xfId="59214"/>
    <cellStyle name="Обычный 22_заявки" xfId="43607"/>
    <cellStyle name="Обычный 23" xfId="43608"/>
    <cellStyle name="Обычный 23 2" xfId="43609"/>
    <cellStyle name="Обычный 23 3" xfId="43610"/>
    <cellStyle name="Обычный 23 3 2" xfId="43611"/>
    <cellStyle name="Обычный 23 3 2 2" xfId="43612"/>
    <cellStyle name="Обычный 23 3 2 2 2" xfId="43613"/>
    <cellStyle name="Обычный 23 3 2 2_заявки" xfId="43614"/>
    <cellStyle name="Обычный 23 3 2 3" xfId="43615"/>
    <cellStyle name="Обычный 23 3 2_заявки" xfId="43616"/>
    <cellStyle name="Обычный 23 3 3" xfId="43617"/>
    <cellStyle name="Обычный 23 3 3 2" xfId="43618"/>
    <cellStyle name="Обычный 23 3 3_заявки" xfId="43619"/>
    <cellStyle name="Обычный 23 3 4" xfId="43620"/>
    <cellStyle name="Обычный 23 3_заявки" xfId="43621"/>
    <cellStyle name="Обычный 23 4" xfId="43622"/>
    <cellStyle name="Обычный 23 4 2" xfId="43623"/>
    <cellStyle name="Обычный 23 4 2 2" xfId="43624"/>
    <cellStyle name="Обычный 23 4 2 2 2" xfId="43625"/>
    <cellStyle name="Обычный 23 4 2 2_заявки" xfId="43626"/>
    <cellStyle name="Обычный 23 4 2 3" xfId="43627"/>
    <cellStyle name="Обычный 23 4 2_заявки" xfId="43628"/>
    <cellStyle name="Обычный 23 4 3" xfId="43629"/>
    <cellStyle name="Обычный 23 4 3 2" xfId="43630"/>
    <cellStyle name="Обычный 23 4 3_заявки" xfId="43631"/>
    <cellStyle name="Обычный 23 4 4" xfId="43632"/>
    <cellStyle name="Обычный 23 4_заявки" xfId="43633"/>
    <cellStyle name="Обычный 23 5" xfId="43634"/>
    <cellStyle name="Обычный 23 5 2" xfId="43635"/>
    <cellStyle name="Обычный 23 5 2 2" xfId="43636"/>
    <cellStyle name="Обычный 23 5 2 2 2" xfId="43637"/>
    <cellStyle name="Обычный 23 5 2 2_заявки" xfId="43638"/>
    <cellStyle name="Обычный 23 5 2 3" xfId="43639"/>
    <cellStyle name="Обычный 23 5 2_заявки" xfId="43640"/>
    <cellStyle name="Обычный 23 5 3" xfId="43641"/>
    <cellStyle name="Обычный 23 5 3 2" xfId="43642"/>
    <cellStyle name="Обычный 23 5 3_заявки" xfId="43643"/>
    <cellStyle name="Обычный 23 5 4" xfId="43644"/>
    <cellStyle name="Обычный 23 5_заявки" xfId="43645"/>
    <cellStyle name="Обычный 24" xfId="43646"/>
    <cellStyle name="Обычный 24 2" xfId="43647"/>
    <cellStyle name="Обычный 24 3" xfId="43648"/>
    <cellStyle name="Обычный 24 3 2" xfId="43649"/>
    <cellStyle name="Обычный 24 3 2 2" xfId="43650"/>
    <cellStyle name="Обычный 24 3 2 2 2" xfId="43651"/>
    <cellStyle name="Обычный 24 3 2 2_заявки" xfId="43652"/>
    <cellStyle name="Обычный 24 3 2 3" xfId="43653"/>
    <cellStyle name="Обычный 24 3 2_заявки" xfId="43654"/>
    <cellStyle name="Обычный 24 3 3" xfId="43655"/>
    <cellStyle name="Обычный 24 3 3 2" xfId="43656"/>
    <cellStyle name="Обычный 24 3 3_заявки" xfId="43657"/>
    <cellStyle name="Обычный 24 3 4" xfId="43658"/>
    <cellStyle name="Обычный 24 3_заявки" xfId="43659"/>
    <cellStyle name="Обычный 24 4" xfId="43660"/>
    <cellStyle name="Обычный 24 4 2" xfId="43661"/>
    <cellStyle name="Обычный 24 4 2 2" xfId="43662"/>
    <cellStyle name="Обычный 24 4 2 2 2" xfId="43663"/>
    <cellStyle name="Обычный 24 4 2 2_заявки" xfId="43664"/>
    <cellStyle name="Обычный 24 4 2 3" xfId="43665"/>
    <cellStyle name="Обычный 24 4 2_заявки" xfId="43666"/>
    <cellStyle name="Обычный 24 4 3" xfId="43667"/>
    <cellStyle name="Обычный 24 4 3 2" xfId="43668"/>
    <cellStyle name="Обычный 24 4 3_заявки" xfId="43669"/>
    <cellStyle name="Обычный 24 4 4" xfId="43670"/>
    <cellStyle name="Обычный 24 4_заявки" xfId="43671"/>
    <cellStyle name="Обычный 24 5" xfId="43672"/>
    <cellStyle name="Обычный 24 5 2" xfId="43673"/>
    <cellStyle name="Обычный 24 5 2 2" xfId="43674"/>
    <cellStyle name="Обычный 24 5 2 2 2" xfId="43675"/>
    <cellStyle name="Обычный 24 5 2 2_заявки" xfId="43676"/>
    <cellStyle name="Обычный 24 5 2 3" xfId="43677"/>
    <cellStyle name="Обычный 24 5 2_заявки" xfId="43678"/>
    <cellStyle name="Обычный 24 5 3" xfId="43679"/>
    <cellStyle name="Обычный 24 5 3 2" xfId="43680"/>
    <cellStyle name="Обычный 24 5 3_заявки" xfId="43681"/>
    <cellStyle name="Обычный 24 5 4" xfId="43682"/>
    <cellStyle name="Обычный 24 5_заявки" xfId="43683"/>
    <cellStyle name="Обычный 25" xfId="43684"/>
    <cellStyle name="Обычный 25 2" xfId="43685"/>
    <cellStyle name="Обычный 25 3" xfId="43686"/>
    <cellStyle name="Обычный 25 3 2" xfId="43687"/>
    <cellStyle name="Обычный 25 3 2 2" xfId="43688"/>
    <cellStyle name="Обычный 25 3 2 2 2" xfId="43689"/>
    <cellStyle name="Обычный 25 3 2 2_заявки" xfId="43690"/>
    <cellStyle name="Обычный 25 3 2 3" xfId="43691"/>
    <cellStyle name="Обычный 25 3 2_заявки" xfId="43692"/>
    <cellStyle name="Обычный 25 3 3" xfId="43693"/>
    <cellStyle name="Обычный 25 3 3 2" xfId="43694"/>
    <cellStyle name="Обычный 25 3 3_заявки" xfId="43695"/>
    <cellStyle name="Обычный 25 3 4" xfId="43696"/>
    <cellStyle name="Обычный 25 3_заявки" xfId="43697"/>
    <cellStyle name="Обычный 25 4" xfId="43698"/>
    <cellStyle name="Обычный 25 4 2" xfId="43699"/>
    <cellStyle name="Обычный 25 4 2 2" xfId="43700"/>
    <cellStyle name="Обычный 25 4 2 2 2" xfId="43701"/>
    <cellStyle name="Обычный 25 4 2 2_заявки" xfId="43702"/>
    <cellStyle name="Обычный 25 4 2 3" xfId="43703"/>
    <cellStyle name="Обычный 25 4 2_заявки" xfId="43704"/>
    <cellStyle name="Обычный 25 4 3" xfId="43705"/>
    <cellStyle name="Обычный 25 4 3 2" xfId="43706"/>
    <cellStyle name="Обычный 25 4 3_заявки" xfId="43707"/>
    <cellStyle name="Обычный 25 4 4" xfId="43708"/>
    <cellStyle name="Обычный 25 4_заявки" xfId="43709"/>
    <cellStyle name="Обычный 25 5" xfId="43710"/>
    <cellStyle name="Обычный 25 5 2" xfId="43711"/>
    <cellStyle name="Обычный 25 5 2 2" xfId="43712"/>
    <cellStyle name="Обычный 25 5 2 2 2" xfId="43713"/>
    <cellStyle name="Обычный 25 5 2 2_заявки" xfId="43714"/>
    <cellStyle name="Обычный 25 5 2 3" xfId="43715"/>
    <cellStyle name="Обычный 25 5 2_заявки" xfId="43716"/>
    <cellStyle name="Обычный 25 5 3" xfId="43717"/>
    <cellStyle name="Обычный 25 5 3 2" xfId="43718"/>
    <cellStyle name="Обычный 25 5 3_заявки" xfId="43719"/>
    <cellStyle name="Обычный 25 5 4" xfId="43720"/>
    <cellStyle name="Обычный 25 5_заявки" xfId="43721"/>
    <cellStyle name="Обычный 26" xfId="43722"/>
    <cellStyle name="Обычный 26 2" xfId="43723"/>
    <cellStyle name="Обычный 26 2 2" xfId="43724"/>
    <cellStyle name="Обычный 26 2 2 2" xfId="43725"/>
    <cellStyle name="Обычный 26 2 2 2 2" xfId="43726"/>
    <cellStyle name="Обычный 26 2 2 2_заявки" xfId="43727"/>
    <cellStyle name="Обычный 26 2 2 3" xfId="43728"/>
    <cellStyle name="Обычный 26 2 2_заявки" xfId="43729"/>
    <cellStyle name="Обычный 26 2 3" xfId="43730"/>
    <cellStyle name="Обычный 26 2 3 2" xfId="43731"/>
    <cellStyle name="Обычный 26 2 3_заявки" xfId="43732"/>
    <cellStyle name="Обычный 26 2 4" xfId="43733"/>
    <cellStyle name="Обычный 26 2_заявки" xfId="43734"/>
    <cellStyle name="Обычный 26 3" xfId="43735"/>
    <cellStyle name="Обычный 26 3 2" xfId="43736"/>
    <cellStyle name="Обычный 26 3 2 2" xfId="43737"/>
    <cellStyle name="Обычный 26 3 2 2 2" xfId="43738"/>
    <cellStyle name="Обычный 26 3 2 2_заявки" xfId="43739"/>
    <cellStyle name="Обычный 26 3 2 3" xfId="43740"/>
    <cellStyle name="Обычный 26 3 2_заявки" xfId="43741"/>
    <cellStyle name="Обычный 26 3 3" xfId="43742"/>
    <cellStyle name="Обычный 26 3 3 2" xfId="43743"/>
    <cellStyle name="Обычный 26 3 3_заявки" xfId="43744"/>
    <cellStyle name="Обычный 26 3 4" xfId="43745"/>
    <cellStyle name="Обычный 26 3_заявки" xfId="43746"/>
    <cellStyle name="Обычный 26 4" xfId="43747"/>
    <cellStyle name="Обычный 26 4 2" xfId="43748"/>
    <cellStyle name="Обычный 26 4 2 2" xfId="43749"/>
    <cellStyle name="Обычный 26 4 2 2 2" xfId="43750"/>
    <cellStyle name="Обычный 26 4 2 2_заявки" xfId="43751"/>
    <cellStyle name="Обычный 26 4 2 3" xfId="43752"/>
    <cellStyle name="Обычный 26 4 2_заявки" xfId="43753"/>
    <cellStyle name="Обычный 26 4 3" xfId="43754"/>
    <cellStyle name="Обычный 26 4 3 2" xfId="43755"/>
    <cellStyle name="Обычный 26 4 3_заявки" xfId="43756"/>
    <cellStyle name="Обычный 26 4 4" xfId="43757"/>
    <cellStyle name="Обычный 26 4_заявки" xfId="43758"/>
    <cellStyle name="Обычный 27" xfId="43759"/>
    <cellStyle name="Обычный 27 2" xfId="43760"/>
    <cellStyle name="Обычный 27 2 2" xfId="43761"/>
    <cellStyle name="Обычный 27 2 2 2" xfId="43762"/>
    <cellStyle name="Обычный 27 2 2 2 2" xfId="43763"/>
    <cellStyle name="Обычный 27 2 2 2_заявки" xfId="43764"/>
    <cellStyle name="Обычный 27 2 2 3" xfId="43765"/>
    <cellStyle name="Обычный 27 2 2_заявки" xfId="43766"/>
    <cellStyle name="Обычный 27 2 3" xfId="43767"/>
    <cellStyle name="Обычный 27 2 3 2" xfId="43768"/>
    <cellStyle name="Обычный 27 2 3_заявки" xfId="43769"/>
    <cellStyle name="Обычный 27 2 4" xfId="43770"/>
    <cellStyle name="Обычный 27 2_заявки" xfId="43771"/>
    <cellStyle name="Обычный 27 3" xfId="43772"/>
    <cellStyle name="Обычный 27 3 2" xfId="43773"/>
    <cellStyle name="Обычный 27 3 2 2" xfId="43774"/>
    <cellStyle name="Обычный 27 3 2 2 2" xfId="43775"/>
    <cellStyle name="Обычный 27 3 2 2_заявки" xfId="43776"/>
    <cellStyle name="Обычный 27 3 2 3" xfId="43777"/>
    <cellStyle name="Обычный 27 3 2_заявки" xfId="43778"/>
    <cellStyle name="Обычный 27 3 3" xfId="43779"/>
    <cellStyle name="Обычный 27 3 3 2" xfId="43780"/>
    <cellStyle name="Обычный 27 3 3_заявки" xfId="43781"/>
    <cellStyle name="Обычный 27 3 4" xfId="43782"/>
    <cellStyle name="Обычный 27 3_заявки" xfId="43783"/>
    <cellStyle name="Обычный 27 4" xfId="43784"/>
    <cellStyle name="Обычный 27 4 2" xfId="43785"/>
    <cellStyle name="Обычный 27 4 2 2" xfId="43786"/>
    <cellStyle name="Обычный 27 4 2_заявки" xfId="43787"/>
    <cellStyle name="Обычный 27 4 3" xfId="43788"/>
    <cellStyle name="Обычный 27 4_заявки" xfId="43789"/>
    <cellStyle name="Обычный 27 5" xfId="43790"/>
    <cellStyle name="Обычный 27 5 2" xfId="43791"/>
    <cellStyle name="Обычный 27 5_заявки" xfId="43792"/>
    <cellStyle name="Обычный 27 6" xfId="43793"/>
    <cellStyle name="Обычный 27_заявки" xfId="43794"/>
    <cellStyle name="Обычный 28" xfId="43795"/>
    <cellStyle name="Обычный 29" xfId="43796"/>
    <cellStyle name="Обычный 29 2" xfId="43797"/>
    <cellStyle name="Обычный 29 2 2" xfId="43798"/>
    <cellStyle name="Обычный 29 2_заявки" xfId="56759"/>
    <cellStyle name="Обычный 3" xfId="6"/>
    <cellStyle name="Обычный 3 10" xfId="43799"/>
    <cellStyle name="Обычный 3 10 2" xfId="43800"/>
    <cellStyle name="Обычный 3 10 2 2" xfId="43801"/>
    <cellStyle name="Обычный 3 10 2 2 2" xfId="43802"/>
    <cellStyle name="Обычный 3 10 2 2 2 2" xfId="43803"/>
    <cellStyle name="Обычный 3 10 2 2 2_заявки" xfId="43804"/>
    <cellStyle name="Обычный 3 10 2 2 3" xfId="43805"/>
    <cellStyle name="Обычный 3 10 2 2_заявки" xfId="43806"/>
    <cellStyle name="Обычный 3 10 2 3" xfId="43807"/>
    <cellStyle name="Обычный 3 10 2 3 2" xfId="43808"/>
    <cellStyle name="Обычный 3 10 2 3_заявки" xfId="43809"/>
    <cellStyle name="Обычный 3 10 2 4" xfId="43810"/>
    <cellStyle name="Обычный 3 10 2_заявки" xfId="43811"/>
    <cellStyle name="Обычный 3 10 3" xfId="43812"/>
    <cellStyle name="Обычный 3 10 3 2" xfId="43813"/>
    <cellStyle name="Обычный 3 10 3 2 2" xfId="43814"/>
    <cellStyle name="Обычный 3 10 3 2 2 2" xfId="43815"/>
    <cellStyle name="Обычный 3 10 3 2 2_заявки" xfId="43816"/>
    <cellStyle name="Обычный 3 10 3 2 3" xfId="43817"/>
    <cellStyle name="Обычный 3 10 3 2_заявки" xfId="43818"/>
    <cellStyle name="Обычный 3 10 3 3" xfId="43819"/>
    <cellStyle name="Обычный 3 10 3 3 2" xfId="43820"/>
    <cellStyle name="Обычный 3 10 3 3_заявки" xfId="43821"/>
    <cellStyle name="Обычный 3 10 3 4" xfId="43822"/>
    <cellStyle name="Обычный 3 10 3_заявки" xfId="43823"/>
    <cellStyle name="Обычный 3 10 4" xfId="43824"/>
    <cellStyle name="Обычный 3 10 4 2" xfId="43825"/>
    <cellStyle name="Обычный 3 10 4 2 2" xfId="43826"/>
    <cellStyle name="Обычный 3 10 4 2 2 2" xfId="43827"/>
    <cellStyle name="Обычный 3 10 4 2 2_заявки" xfId="43828"/>
    <cellStyle name="Обычный 3 10 4 2 3" xfId="43829"/>
    <cellStyle name="Обычный 3 10 4 2_заявки" xfId="43830"/>
    <cellStyle name="Обычный 3 10 4 3" xfId="43831"/>
    <cellStyle name="Обычный 3 10 4 3 2" xfId="43832"/>
    <cellStyle name="Обычный 3 10 4 3_заявки" xfId="43833"/>
    <cellStyle name="Обычный 3 10 4 4" xfId="43834"/>
    <cellStyle name="Обычный 3 10 4_заявки" xfId="43835"/>
    <cellStyle name="Обычный 3 10 5" xfId="43836"/>
    <cellStyle name="Обычный 3 10 5 2" xfId="43837"/>
    <cellStyle name="Обычный 3 10 5 2 2" xfId="43838"/>
    <cellStyle name="Обычный 3 10 5 2 2 2" xfId="43839"/>
    <cellStyle name="Обычный 3 10 5 2 2_заявки" xfId="43840"/>
    <cellStyle name="Обычный 3 10 5 2 3" xfId="43841"/>
    <cellStyle name="Обычный 3 10 5 2_заявки" xfId="43842"/>
    <cellStyle name="Обычный 3 10 5 3" xfId="43843"/>
    <cellStyle name="Обычный 3 10 5 3 2" xfId="43844"/>
    <cellStyle name="Обычный 3 10 5 3_заявки" xfId="43845"/>
    <cellStyle name="Обычный 3 10 5 4" xfId="43846"/>
    <cellStyle name="Обычный 3 10 5_заявки" xfId="43847"/>
    <cellStyle name="Обычный 3 10 6" xfId="43848"/>
    <cellStyle name="Обычный 3 10 6 2" xfId="43849"/>
    <cellStyle name="Обычный 3 10 6 2 2" xfId="43850"/>
    <cellStyle name="Обычный 3 10 6 2_заявки" xfId="43851"/>
    <cellStyle name="Обычный 3 10 6 3" xfId="43852"/>
    <cellStyle name="Обычный 3 10 6_заявки" xfId="43853"/>
    <cellStyle name="Обычный 3 10 7" xfId="43854"/>
    <cellStyle name="Обычный 3 10 7 2" xfId="43855"/>
    <cellStyle name="Обычный 3 10 7_заявки" xfId="43856"/>
    <cellStyle name="Обычный 3 10 8" xfId="43857"/>
    <cellStyle name="Обычный 3 10_заявки" xfId="43858"/>
    <cellStyle name="Обычный 3 11" xfId="43859"/>
    <cellStyle name="Обычный 3 11 2" xfId="43860"/>
    <cellStyle name="Обычный 3 11 2 2" xfId="43861"/>
    <cellStyle name="Обычный 3 11 2 2 2" xfId="43862"/>
    <cellStyle name="Обычный 3 11 2 2 2 2" xfId="43863"/>
    <cellStyle name="Обычный 3 11 2 2 2_заявки" xfId="43864"/>
    <cellStyle name="Обычный 3 11 2 2 3" xfId="43865"/>
    <cellStyle name="Обычный 3 11 2 2_заявки" xfId="43866"/>
    <cellStyle name="Обычный 3 11 2 3" xfId="43867"/>
    <cellStyle name="Обычный 3 11 2 3 2" xfId="43868"/>
    <cellStyle name="Обычный 3 11 2 3_заявки" xfId="43869"/>
    <cellStyle name="Обычный 3 11 2 4" xfId="43870"/>
    <cellStyle name="Обычный 3 11 2_заявки" xfId="43871"/>
    <cellStyle name="Обычный 3 11 3" xfId="43872"/>
    <cellStyle name="Обычный 3 11 3 2" xfId="43873"/>
    <cellStyle name="Обычный 3 11 3 2 2" xfId="43874"/>
    <cellStyle name="Обычный 3 11 3 2 2 2" xfId="43875"/>
    <cellStyle name="Обычный 3 11 3 2 2_заявки" xfId="43876"/>
    <cellStyle name="Обычный 3 11 3 2 3" xfId="43877"/>
    <cellStyle name="Обычный 3 11 3 2_заявки" xfId="43878"/>
    <cellStyle name="Обычный 3 11 3 3" xfId="43879"/>
    <cellStyle name="Обычный 3 11 3 3 2" xfId="43880"/>
    <cellStyle name="Обычный 3 11 3 3_заявки" xfId="43881"/>
    <cellStyle name="Обычный 3 11 3 4" xfId="43882"/>
    <cellStyle name="Обычный 3 11 3_заявки" xfId="43883"/>
    <cellStyle name="Обычный 3 11 4" xfId="43884"/>
    <cellStyle name="Обычный 3 11 4 2" xfId="43885"/>
    <cellStyle name="Обычный 3 11 4 2 2" xfId="43886"/>
    <cellStyle name="Обычный 3 11 4 2 2 2" xfId="43887"/>
    <cellStyle name="Обычный 3 11 4 2 2_заявки" xfId="43888"/>
    <cellStyle name="Обычный 3 11 4 2 3" xfId="43889"/>
    <cellStyle name="Обычный 3 11 4 2_заявки" xfId="43890"/>
    <cellStyle name="Обычный 3 11 4 3" xfId="43891"/>
    <cellStyle name="Обычный 3 11 4 3 2" xfId="43892"/>
    <cellStyle name="Обычный 3 11 4 3_заявки" xfId="43893"/>
    <cellStyle name="Обычный 3 11 4 4" xfId="43894"/>
    <cellStyle name="Обычный 3 11 4_заявки" xfId="43895"/>
    <cellStyle name="Обычный 3 11 5" xfId="43896"/>
    <cellStyle name="Обычный 3 11 5 2" xfId="43897"/>
    <cellStyle name="Обычный 3 11 5 2 2" xfId="43898"/>
    <cellStyle name="Обычный 3 11 5 2_заявки" xfId="43899"/>
    <cellStyle name="Обычный 3 11 5 3" xfId="43900"/>
    <cellStyle name="Обычный 3 11 5_заявки" xfId="43901"/>
    <cellStyle name="Обычный 3 11 6" xfId="43902"/>
    <cellStyle name="Обычный 3 11 6 2" xfId="43903"/>
    <cellStyle name="Обычный 3 11 6_заявки" xfId="43904"/>
    <cellStyle name="Обычный 3 11 7" xfId="43905"/>
    <cellStyle name="Обычный 3 11_заявки" xfId="43906"/>
    <cellStyle name="Обычный 3 12" xfId="43907"/>
    <cellStyle name="Обычный 3 12 2" xfId="43908"/>
    <cellStyle name="Обычный 3 12 2 2" xfId="43909"/>
    <cellStyle name="Обычный 3 12 2 2 2" xfId="43910"/>
    <cellStyle name="Обычный 3 12 2 2 2 2" xfId="43911"/>
    <cellStyle name="Обычный 3 12 2 2 2_заявки" xfId="43912"/>
    <cellStyle name="Обычный 3 12 2 2 3" xfId="43913"/>
    <cellStyle name="Обычный 3 12 2 2_заявки" xfId="43914"/>
    <cellStyle name="Обычный 3 12 2 3" xfId="43915"/>
    <cellStyle name="Обычный 3 12 2 3 2" xfId="43916"/>
    <cellStyle name="Обычный 3 12 2 3_заявки" xfId="43917"/>
    <cellStyle name="Обычный 3 12 2 4" xfId="43918"/>
    <cellStyle name="Обычный 3 12 2_заявки" xfId="43919"/>
    <cellStyle name="Обычный 3 12 3" xfId="43920"/>
    <cellStyle name="Обычный 3 12 3 2" xfId="43921"/>
    <cellStyle name="Обычный 3 12 3 2 2" xfId="43922"/>
    <cellStyle name="Обычный 3 12 3 2 2 2" xfId="43923"/>
    <cellStyle name="Обычный 3 12 3 2 2_заявки" xfId="43924"/>
    <cellStyle name="Обычный 3 12 3 2 3" xfId="43925"/>
    <cellStyle name="Обычный 3 12 3 2_заявки" xfId="43926"/>
    <cellStyle name="Обычный 3 12 3 3" xfId="43927"/>
    <cellStyle name="Обычный 3 12 3 3 2" xfId="43928"/>
    <cellStyle name="Обычный 3 12 3 3_заявки" xfId="43929"/>
    <cellStyle name="Обычный 3 12 3 4" xfId="43930"/>
    <cellStyle name="Обычный 3 12 3_заявки" xfId="43931"/>
    <cellStyle name="Обычный 3 12 4" xfId="43932"/>
    <cellStyle name="Обычный 3 12 4 2" xfId="43933"/>
    <cellStyle name="Обычный 3 12 4 2 2" xfId="43934"/>
    <cellStyle name="Обычный 3 12 4 2 2 2" xfId="43935"/>
    <cellStyle name="Обычный 3 12 4 2 2_заявки" xfId="43936"/>
    <cellStyle name="Обычный 3 12 4 2 3" xfId="43937"/>
    <cellStyle name="Обычный 3 12 4 2_заявки" xfId="43938"/>
    <cellStyle name="Обычный 3 12 4 3" xfId="43939"/>
    <cellStyle name="Обычный 3 12 4 3 2" xfId="43940"/>
    <cellStyle name="Обычный 3 12 4 3_заявки" xfId="43941"/>
    <cellStyle name="Обычный 3 12 4 4" xfId="43942"/>
    <cellStyle name="Обычный 3 12 4_заявки" xfId="43943"/>
    <cellStyle name="Обычный 3 12 5" xfId="43944"/>
    <cellStyle name="Обычный 3 12 5 2" xfId="43945"/>
    <cellStyle name="Обычный 3 12 5 2 2" xfId="43946"/>
    <cellStyle name="Обычный 3 12 5 2_заявки" xfId="43947"/>
    <cellStyle name="Обычный 3 12 5 3" xfId="43948"/>
    <cellStyle name="Обычный 3 12 5_заявки" xfId="43949"/>
    <cellStyle name="Обычный 3 12 6" xfId="43950"/>
    <cellStyle name="Обычный 3 12 6 2" xfId="43951"/>
    <cellStyle name="Обычный 3 12 6_заявки" xfId="43952"/>
    <cellStyle name="Обычный 3 12 7" xfId="43953"/>
    <cellStyle name="Обычный 3 12_заявки" xfId="43954"/>
    <cellStyle name="Обычный 3 13" xfId="43955"/>
    <cellStyle name="Обычный 3 13 2" xfId="43956"/>
    <cellStyle name="Обычный 3 13 2 2" xfId="43957"/>
    <cellStyle name="Обычный 3 13 2 2 2" xfId="43958"/>
    <cellStyle name="Обычный 3 13 2 2 2 2" xfId="43959"/>
    <cellStyle name="Обычный 3 13 2 2 2_заявки" xfId="43960"/>
    <cellStyle name="Обычный 3 13 2 2 3" xfId="43961"/>
    <cellStyle name="Обычный 3 13 2 2_заявки" xfId="43962"/>
    <cellStyle name="Обычный 3 13 2 3" xfId="43963"/>
    <cellStyle name="Обычный 3 13 2 3 2" xfId="43964"/>
    <cellStyle name="Обычный 3 13 2 3_заявки" xfId="43965"/>
    <cellStyle name="Обычный 3 13 2 4" xfId="43966"/>
    <cellStyle name="Обычный 3 13 2_заявки" xfId="43967"/>
    <cellStyle name="Обычный 3 13 3" xfId="43968"/>
    <cellStyle name="Обычный 3 13 3 2" xfId="43969"/>
    <cellStyle name="Обычный 3 13 3 2 2" xfId="43970"/>
    <cellStyle name="Обычный 3 13 3 2 2 2" xfId="43971"/>
    <cellStyle name="Обычный 3 13 3 2 2_заявки" xfId="43972"/>
    <cellStyle name="Обычный 3 13 3 2 3" xfId="43973"/>
    <cellStyle name="Обычный 3 13 3 2_заявки" xfId="43974"/>
    <cellStyle name="Обычный 3 13 3 3" xfId="43975"/>
    <cellStyle name="Обычный 3 13 3 3 2" xfId="43976"/>
    <cellStyle name="Обычный 3 13 3 3_заявки" xfId="43977"/>
    <cellStyle name="Обычный 3 13 3 4" xfId="43978"/>
    <cellStyle name="Обычный 3 13 3_заявки" xfId="43979"/>
    <cellStyle name="Обычный 3 13 4" xfId="43980"/>
    <cellStyle name="Обычный 3 13 4 2" xfId="43981"/>
    <cellStyle name="Обычный 3 13 4 2 2" xfId="43982"/>
    <cellStyle name="Обычный 3 13 4 2 2 2" xfId="43983"/>
    <cellStyle name="Обычный 3 13 4 2 2_заявки" xfId="43984"/>
    <cellStyle name="Обычный 3 13 4 2 3" xfId="43985"/>
    <cellStyle name="Обычный 3 13 4 2_заявки" xfId="43986"/>
    <cellStyle name="Обычный 3 13 4 3" xfId="43987"/>
    <cellStyle name="Обычный 3 13 4 3 2" xfId="43988"/>
    <cellStyle name="Обычный 3 13 4 3_заявки" xfId="43989"/>
    <cellStyle name="Обычный 3 13 4 4" xfId="43990"/>
    <cellStyle name="Обычный 3 13 4_заявки" xfId="43991"/>
    <cellStyle name="Обычный 3 13 5" xfId="43992"/>
    <cellStyle name="Обычный 3 13 5 2" xfId="43993"/>
    <cellStyle name="Обычный 3 13 5 2 2" xfId="43994"/>
    <cellStyle name="Обычный 3 13 5 2_заявки" xfId="43995"/>
    <cellStyle name="Обычный 3 13 5 3" xfId="43996"/>
    <cellStyle name="Обычный 3 13 5_заявки" xfId="43997"/>
    <cellStyle name="Обычный 3 13 6" xfId="43998"/>
    <cellStyle name="Обычный 3 13 6 2" xfId="43999"/>
    <cellStyle name="Обычный 3 13 6_заявки" xfId="44000"/>
    <cellStyle name="Обычный 3 13 7" xfId="44001"/>
    <cellStyle name="Обычный 3 13_заявки" xfId="44002"/>
    <cellStyle name="Обычный 3 14" xfId="44003"/>
    <cellStyle name="Обычный 3 14 2" xfId="44004"/>
    <cellStyle name="Обычный 3 14 2 2" xfId="44005"/>
    <cellStyle name="Обычный 3 14 2 2 2" xfId="44006"/>
    <cellStyle name="Обычный 3 14 2 2 2 2" xfId="44007"/>
    <cellStyle name="Обычный 3 14 2 2 2_заявки" xfId="44008"/>
    <cellStyle name="Обычный 3 14 2 2 3" xfId="44009"/>
    <cellStyle name="Обычный 3 14 2 2_заявки" xfId="44010"/>
    <cellStyle name="Обычный 3 14 2 3" xfId="44011"/>
    <cellStyle name="Обычный 3 14 2 3 2" xfId="44012"/>
    <cellStyle name="Обычный 3 14 2 3_заявки" xfId="44013"/>
    <cellStyle name="Обычный 3 14 2 4" xfId="44014"/>
    <cellStyle name="Обычный 3 14 2_заявки" xfId="44015"/>
    <cellStyle name="Обычный 3 14 3" xfId="44016"/>
    <cellStyle name="Обычный 3 14 3 2" xfId="44017"/>
    <cellStyle name="Обычный 3 14 3 2 2" xfId="44018"/>
    <cellStyle name="Обычный 3 14 3 2 2 2" xfId="44019"/>
    <cellStyle name="Обычный 3 14 3 2 2_заявки" xfId="44020"/>
    <cellStyle name="Обычный 3 14 3 2 3" xfId="44021"/>
    <cellStyle name="Обычный 3 14 3 2_заявки" xfId="44022"/>
    <cellStyle name="Обычный 3 14 3 3" xfId="44023"/>
    <cellStyle name="Обычный 3 14 3 3 2" xfId="44024"/>
    <cellStyle name="Обычный 3 14 3 3_заявки" xfId="44025"/>
    <cellStyle name="Обычный 3 14 3 4" xfId="44026"/>
    <cellStyle name="Обычный 3 14 3_заявки" xfId="44027"/>
    <cellStyle name="Обычный 3 14 4" xfId="44028"/>
    <cellStyle name="Обычный 3 14 4 2" xfId="44029"/>
    <cellStyle name="Обычный 3 14 4 2 2" xfId="44030"/>
    <cellStyle name="Обычный 3 14 4 2_заявки" xfId="44031"/>
    <cellStyle name="Обычный 3 14 4 3" xfId="44032"/>
    <cellStyle name="Обычный 3 14 4_заявки" xfId="44033"/>
    <cellStyle name="Обычный 3 14 5" xfId="44034"/>
    <cellStyle name="Обычный 3 14 5 2" xfId="44035"/>
    <cellStyle name="Обычный 3 14 5_заявки" xfId="44036"/>
    <cellStyle name="Обычный 3 14 6" xfId="44037"/>
    <cellStyle name="Обычный 3 14_заявки" xfId="44038"/>
    <cellStyle name="Обычный 3 15" xfId="44039"/>
    <cellStyle name="Обычный 3 15 2" xfId="44040"/>
    <cellStyle name="Обычный 3 15 2 2" xfId="44041"/>
    <cellStyle name="Обычный 3 15 2 2 2" xfId="44042"/>
    <cellStyle name="Обычный 3 15 2 2 2 2" xfId="44043"/>
    <cellStyle name="Обычный 3 15 2 2 2_заявки" xfId="44044"/>
    <cellStyle name="Обычный 3 15 2 2 3" xfId="44045"/>
    <cellStyle name="Обычный 3 15 2 2_заявки" xfId="44046"/>
    <cellStyle name="Обычный 3 15 2 3" xfId="44047"/>
    <cellStyle name="Обычный 3 15 2 3 2" xfId="44048"/>
    <cellStyle name="Обычный 3 15 2 3_заявки" xfId="44049"/>
    <cellStyle name="Обычный 3 15 2 4" xfId="44050"/>
    <cellStyle name="Обычный 3 15 2_заявки" xfId="44051"/>
    <cellStyle name="Обычный 3 15 3" xfId="44052"/>
    <cellStyle name="Обычный 3 15 3 2" xfId="44053"/>
    <cellStyle name="Обычный 3 15 3 2 2" xfId="44054"/>
    <cellStyle name="Обычный 3 15 3 2 2 2" xfId="44055"/>
    <cellStyle name="Обычный 3 15 3 2 2_заявки" xfId="44056"/>
    <cellStyle name="Обычный 3 15 3 2 3" xfId="44057"/>
    <cellStyle name="Обычный 3 15 3 2_заявки" xfId="44058"/>
    <cellStyle name="Обычный 3 15 3 3" xfId="44059"/>
    <cellStyle name="Обычный 3 15 3 3 2" xfId="44060"/>
    <cellStyle name="Обычный 3 15 3 3_заявки" xfId="44061"/>
    <cellStyle name="Обычный 3 15 3 4" xfId="44062"/>
    <cellStyle name="Обычный 3 15 3_заявки" xfId="44063"/>
    <cellStyle name="Обычный 3 15 4" xfId="44064"/>
    <cellStyle name="Обычный 3 15 4 2" xfId="44065"/>
    <cellStyle name="Обычный 3 15 4 2 2" xfId="44066"/>
    <cellStyle name="Обычный 3 15 4 2_заявки" xfId="44067"/>
    <cellStyle name="Обычный 3 15 4 3" xfId="44068"/>
    <cellStyle name="Обычный 3 15 4_заявки" xfId="44069"/>
    <cellStyle name="Обычный 3 15 5" xfId="44070"/>
    <cellStyle name="Обычный 3 15 5 2" xfId="44071"/>
    <cellStyle name="Обычный 3 15 5_заявки" xfId="44072"/>
    <cellStyle name="Обычный 3 15 6" xfId="44073"/>
    <cellStyle name="Обычный 3 15_заявки" xfId="44074"/>
    <cellStyle name="Обычный 3 16" xfId="44075"/>
    <cellStyle name="Обычный 3 16 2" xfId="44076"/>
    <cellStyle name="Обычный 3 16 2 2" xfId="44077"/>
    <cellStyle name="Обычный 3 16 2 2 2" xfId="44078"/>
    <cellStyle name="Обычный 3 16 2 2 2 2" xfId="44079"/>
    <cellStyle name="Обычный 3 16 2 2 2_заявки" xfId="44080"/>
    <cellStyle name="Обычный 3 16 2 2 3" xfId="44081"/>
    <cellStyle name="Обычный 3 16 2 2_заявки" xfId="44082"/>
    <cellStyle name="Обычный 3 16 2 3" xfId="44083"/>
    <cellStyle name="Обычный 3 16 2 3 2" xfId="44084"/>
    <cellStyle name="Обычный 3 16 2 3_заявки" xfId="44085"/>
    <cellStyle name="Обычный 3 16 2 4" xfId="44086"/>
    <cellStyle name="Обычный 3 16 2_заявки" xfId="44087"/>
    <cellStyle name="Обычный 3 16 3" xfId="44088"/>
    <cellStyle name="Обычный 3 16 3 2" xfId="44089"/>
    <cellStyle name="Обычный 3 16 3 2 2" xfId="44090"/>
    <cellStyle name="Обычный 3 16 3 2 2 2" xfId="44091"/>
    <cellStyle name="Обычный 3 16 3 2 2_заявки" xfId="44092"/>
    <cellStyle name="Обычный 3 16 3 2 3" xfId="44093"/>
    <cellStyle name="Обычный 3 16 3 2_заявки" xfId="44094"/>
    <cellStyle name="Обычный 3 16 3 3" xfId="44095"/>
    <cellStyle name="Обычный 3 16 3 3 2" xfId="44096"/>
    <cellStyle name="Обычный 3 16 3 3_заявки" xfId="44097"/>
    <cellStyle name="Обычный 3 16 3 4" xfId="44098"/>
    <cellStyle name="Обычный 3 16 3_заявки" xfId="44099"/>
    <cellStyle name="Обычный 3 16 4" xfId="44100"/>
    <cellStyle name="Обычный 3 16 4 2" xfId="44101"/>
    <cellStyle name="Обычный 3 16 4 2 2" xfId="44102"/>
    <cellStyle name="Обычный 3 16 4 2_заявки" xfId="44103"/>
    <cellStyle name="Обычный 3 16 4 3" xfId="44104"/>
    <cellStyle name="Обычный 3 16 4_заявки" xfId="44105"/>
    <cellStyle name="Обычный 3 16 5" xfId="44106"/>
    <cellStyle name="Обычный 3 16 5 2" xfId="44107"/>
    <cellStyle name="Обычный 3 16 5_заявки" xfId="44108"/>
    <cellStyle name="Обычный 3 16 6" xfId="44109"/>
    <cellStyle name="Обычный 3 16_заявки" xfId="44110"/>
    <cellStyle name="Обычный 3 17" xfId="44111"/>
    <cellStyle name="Обычный 3 17 2" xfId="44112"/>
    <cellStyle name="Обычный 3 17 2 2" xfId="44113"/>
    <cellStyle name="Обычный 3 17 2 2 2" xfId="44114"/>
    <cellStyle name="Обычный 3 17 2 2 2 2" xfId="44115"/>
    <cellStyle name="Обычный 3 17 2 2 2_заявки" xfId="44116"/>
    <cellStyle name="Обычный 3 17 2 2 3" xfId="44117"/>
    <cellStyle name="Обычный 3 17 2 2_заявки" xfId="44118"/>
    <cellStyle name="Обычный 3 17 2 3" xfId="44119"/>
    <cellStyle name="Обычный 3 17 2 3 2" xfId="44120"/>
    <cellStyle name="Обычный 3 17 2 3_заявки" xfId="44121"/>
    <cellStyle name="Обычный 3 17 2 4" xfId="44122"/>
    <cellStyle name="Обычный 3 17 2_заявки" xfId="44123"/>
    <cellStyle name="Обычный 3 17 3" xfId="44124"/>
    <cellStyle name="Обычный 3 17 3 2" xfId="44125"/>
    <cellStyle name="Обычный 3 17 3 2 2" xfId="44126"/>
    <cellStyle name="Обычный 3 17 3 2 2 2" xfId="44127"/>
    <cellStyle name="Обычный 3 17 3 2 2_заявки" xfId="44128"/>
    <cellStyle name="Обычный 3 17 3 2 3" xfId="44129"/>
    <cellStyle name="Обычный 3 17 3 2_заявки" xfId="44130"/>
    <cellStyle name="Обычный 3 17 3 3" xfId="44131"/>
    <cellStyle name="Обычный 3 17 3 3 2" xfId="44132"/>
    <cellStyle name="Обычный 3 17 3 3_заявки" xfId="44133"/>
    <cellStyle name="Обычный 3 17 3 4" xfId="44134"/>
    <cellStyle name="Обычный 3 17 3_заявки" xfId="44135"/>
    <cellStyle name="Обычный 3 17 4" xfId="44136"/>
    <cellStyle name="Обычный 3 17 4 2" xfId="44137"/>
    <cellStyle name="Обычный 3 17 4 2 2" xfId="44138"/>
    <cellStyle name="Обычный 3 17 4 2_заявки" xfId="44139"/>
    <cellStyle name="Обычный 3 17 4 3" xfId="44140"/>
    <cellStyle name="Обычный 3 17 4_заявки" xfId="44141"/>
    <cellStyle name="Обычный 3 17 5" xfId="44142"/>
    <cellStyle name="Обычный 3 17 5 2" xfId="44143"/>
    <cellStyle name="Обычный 3 17 5_заявки" xfId="44144"/>
    <cellStyle name="Обычный 3 17 6" xfId="44145"/>
    <cellStyle name="Обычный 3 17_заявки" xfId="44146"/>
    <cellStyle name="Обычный 3 18" xfId="44147"/>
    <cellStyle name="Обычный 3 18 2" xfId="44148"/>
    <cellStyle name="Обычный 3 18 2 2" xfId="44149"/>
    <cellStyle name="Обычный 3 18 2 2 2" xfId="44150"/>
    <cellStyle name="Обычный 3 18 2 2_заявки" xfId="44151"/>
    <cellStyle name="Обычный 3 18 2 3" xfId="44152"/>
    <cellStyle name="Обычный 3 18 2_заявки" xfId="44153"/>
    <cellStyle name="Обычный 3 18 3" xfId="44154"/>
    <cellStyle name="Обычный 3 18 3 2" xfId="44155"/>
    <cellStyle name="Обычный 3 18 3_заявки" xfId="44156"/>
    <cellStyle name="Обычный 3 18 4" xfId="44157"/>
    <cellStyle name="Обычный 3 18_заявки" xfId="44158"/>
    <cellStyle name="Обычный 3 19" xfId="44159"/>
    <cellStyle name="Обычный 3 19 2" xfId="44160"/>
    <cellStyle name="Обычный 3 19 2 2" xfId="44161"/>
    <cellStyle name="Обычный 3 19 2 2 2" xfId="44162"/>
    <cellStyle name="Обычный 3 19 2 2_заявки" xfId="44163"/>
    <cellStyle name="Обычный 3 19 2 3" xfId="44164"/>
    <cellStyle name="Обычный 3 19 2_заявки" xfId="44165"/>
    <cellStyle name="Обычный 3 19 3" xfId="44166"/>
    <cellStyle name="Обычный 3 19 3 2" xfId="44167"/>
    <cellStyle name="Обычный 3 19 3_заявки" xfId="44168"/>
    <cellStyle name="Обычный 3 19 4" xfId="44169"/>
    <cellStyle name="Обычный 3 19_заявки" xfId="44170"/>
    <cellStyle name="Обычный 3 2" xfId="7"/>
    <cellStyle name="Обычный 3 2 10" xfId="44171"/>
    <cellStyle name="Обычный 3 2 10 2" xfId="44172"/>
    <cellStyle name="Обычный 3 2 10 2 2" xfId="44173"/>
    <cellStyle name="Обычный 3 2 10 2_заявки" xfId="44174"/>
    <cellStyle name="Обычный 3 2 10 3" xfId="44175"/>
    <cellStyle name="Обычный 3 2 10_заявки" xfId="44176"/>
    <cellStyle name="Обычный 3 2 2" xfId="44177"/>
    <cellStyle name="Обычный 3 2 2 2" xfId="44178"/>
    <cellStyle name="Обычный 3 2 2 2 2" xfId="44179"/>
    <cellStyle name="Обычный 3 2 2 2 2 2" xfId="44180"/>
    <cellStyle name="Обычный 3 2 2 2 2_заявки" xfId="44181"/>
    <cellStyle name="Обычный 3 2 2 2 3" xfId="44182"/>
    <cellStyle name="Обычный 3 2 2 2_заявки" xfId="44183"/>
    <cellStyle name="Обычный 3 2 2 3" xfId="44184"/>
    <cellStyle name="Обычный 3 2 2 3 2" xfId="44185"/>
    <cellStyle name="Обычный 3 2 2 3_заявки" xfId="44186"/>
    <cellStyle name="Обычный 3 2 2 4" xfId="44187"/>
    <cellStyle name="Обычный 3 2 2_заявки" xfId="44188"/>
    <cellStyle name="Обычный 3 2 3" xfId="44189"/>
    <cellStyle name="Обычный 3 2 3 2" xfId="44190"/>
    <cellStyle name="Обычный 3 2 3 2 2" xfId="44191"/>
    <cellStyle name="Обычный 3 2 3 2 2 2" xfId="44192"/>
    <cellStyle name="Обычный 3 2 3 2 2_заявки" xfId="44193"/>
    <cellStyle name="Обычный 3 2 3 2 3" xfId="44194"/>
    <cellStyle name="Обычный 3 2 3 2_заявки" xfId="44195"/>
    <cellStyle name="Обычный 3 2 3 3" xfId="44196"/>
    <cellStyle name="Обычный 3 2 3 3 2" xfId="44197"/>
    <cellStyle name="Обычный 3 2 3 3_заявки" xfId="44198"/>
    <cellStyle name="Обычный 3 2 3 4" xfId="44199"/>
    <cellStyle name="Обычный 3 2 3_заявки" xfId="44200"/>
    <cellStyle name="Обычный 3 2 4" xfId="44201"/>
    <cellStyle name="Обычный 3 2 4 2" xfId="44202"/>
    <cellStyle name="Обычный 3 2 4 2 2" xfId="44203"/>
    <cellStyle name="Обычный 3 2 4 2 2 2" xfId="44204"/>
    <cellStyle name="Обычный 3 2 4 2 2_заявки" xfId="44205"/>
    <cellStyle name="Обычный 3 2 4 2 3" xfId="44206"/>
    <cellStyle name="Обычный 3 2 4 2_заявки" xfId="44207"/>
    <cellStyle name="Обычный 3 2 4 3" xfId="44208"/>
    <cellStyle name="Обычный 3 2 4 3 2" xfId="44209"/>
    <cellStyle name="Обычный 3 2 4 3_заявки" xfId="44210"/>
    <cellStyle name="Обычный 3 2 4 4" xfId="44211"/>
    <cellStyle name="Обычный 3 2 4_заявки" xfId="44212"/>
    <cellStyle name="Обычный 3 2 5" xfId="44213"/>
    <cellStyle name="Обычный 3 2 5 2" xfId="44214"/>
    <cellStyle name="Обычный 3 2 5 2 2" xfId="44215"/>
    <cellStyle name="Обычный 3 2 5 2 2 2" xfId="44216"/>
    <cellStyle name="Обычный 3 2 5 2 2_заявки" xfId="44217"/>
    <cellStyle name="Обычный 3 2 5 2 3" xfId="44218"/>
    <cellStyle name="Обычный 3 2 5 2_заявки" xfId="44219"/>
    <cellStyle name="Обычный 3 2 5 3" xfId="44220"/>
    <cellStyle name="Обычный 3 2 5 3 2" xfId="44221"/>
    <cellStyle name="Обычный 3 2 5 3_заявки" xfId="44222"/>
    <cellStyle name="Обычный 3 2 5 4" xfId="44223"/>
    <cellStyle name="Обычный 3 2 5_заявки" xfId="44224"/>
    <cellStyle name="Обычный 3 2 6" xfId="44225"/>
    <cellStyle name="Обычный 3 2 6 2" xfId="44226"/>
    <cellStyle name="Обычный 3 2 6 2 2" xfId="44227"/>
    <cellStyle name="Обычный 3 2 6 2 2 2" xfId="44228"/>
    <cellStyle name="Обычный 3 2 6 2 2_заявки" xfId="44229"/>
    <cellStyle name="Обычный 3 2 6 2 3" xfId="44230"/>
    <cellStyle name="Обычный 3 2 6 2_заявки" xfId="44231"/>
    <cellStyle name="Обычный 3 2 6 3" xfId="44232"/>
    <cellStyle name="Обычный 3 2 6 3 2" xfId="44233"/>
    <cellStyle name="Обычный 3 2 6 3_заявки" xfId="44234"/>
    <cellStyle name="Обычный 3 2 6 4" xfId="44235"/>
    <cellStyle name="Обычный 3 2 6_заявки" xfId="44236"/>
    <cellStyle name="Обычный 3 2 7" xfId="44237"/>
    <cellStyle name="Обычный 3 2 7 2" xfId="44238"/>
    <cellStyle name="Обычный 3 2 7 2 2" xfId="44239"/>
    <cellStyle name="Обычный 3 2 7 2 2 2" xfId="44240"/>
    <cellStyle name="Обычный 3 2 7 2 2_заявки" xfId="44241"/>
    <cellStyle name="Обычный 3 2 7 2 3" xfId="44242"/>
    <cellStyle name="Обычный 3 2 7 2_заявки" xfId="44243"/>
    <cellStyle name="Обычный 3 2 7 3" xfId="44244"/>
    <cellStyle name="Обычный 3 2 7 3 2" xfId="44245"/>
    <cellStyle name="Обычный 3 2 7 3_заявки" xfId="44246"/>
    <cellStyle name="Обычный 3 2 7 4" xfId="44247"/>
    <cellStyle name="Обычный 3 2 7_заявки" xfId="44248"/>
    <cellStyle name="Обычный 3 2 8" xfId="44249"/>
    <cellStyle name="Обычный 3 2 8 2" xfId="44250"/>
    <cellStyle name="Обычный 3 2 8 2 2" xfId="44251"/>
    <cellStyle name="Обычный 3 2 8 2 2 2" xfId="44252"/>
    <cellStyle name="Обычный 3 2 8 2 2_заявки" xfId="44253"/>
    <cellStyle name="Обычный 3 2 8 2 3" xfId="44254"/>
    <cellStyle name="Обычный 3 2 8 2_заявки" xfId="44255"/>
    <cellStyle name="Обычный 3 2 8 3" xfId="44256"/>
    <cellStyle name="Обычный 3 2 8 3 2" xfId="44257"/>
    <cellStyle name="Обычный 3 2 8 3_заявки" xfId="44258"/>
    <cellStyle name="Обычный 3 2 8 4" xfId="44259"/>
    <cellStyle name="Обычный 3 2 8_заявки" xfId="44260"/>
    <cellStyle name="Обычный 3 2 9" xfId="44261"/>
    <cellStyle name="Обычный 3 2 9 2" xfId="44262"/>
    <cellStyle name="Обычный 3 2 9 2 2" xfId="44263"/>
    <cellStyle name="Обычный 3 2 9 2 2 2" xfId="44264"/>
    <cellStyle name="Обычный 3 2 9 2 2_заявки" xfId="44265"/>
    <cellStyle name="Обычный 3 2 9 2 3" xfId="44266"/>
    <cellStyle name="Обычный 3 2 9 2_заявки" xfId="44267"/>
    <cellStyle name="Обычный 3 2 9 3" xfId="44268"/>
    <cellStyle name="Обычный 3 2 9 3 2" xfId="44269"/>
    <cellStyle name="Обычный 3 2 9 3_заявки" xfId="44270"/>
    <cellStyle name="Обычный 3 2 9 4" xfId="44271"/>
    <cellStyle name="Обычный 3 2 9_заявки" xfId="44272"/>
    <cellStyle name="Обычный 3 2_ЧекалинаТ" xfId="56760"/>
    <cellStyle name="Обычный 3 20" xfId="44273"/>
    <cellStyle name="Обычный 3 20 2" xfId="44274"/>
    <cellStyle name="Обычный 3 20 2 2" xfId="44275"/>
    <cellStyle name="Обычный 3 20 2 2 2" xfId="44276"/>
    <cellStyle name="Обычный 3 20 2 2_заявки" xfId="44277"/>
    <cellStyle name="Обычный 3 20 2 3" xfId="44278"/>
    <cellStyle name="Обычный 3 20 2_заявки" xfId="44279"/>
    <cellStyle name="Обычный 3 20 3" xfId="44280"/>
    <cellStyle name="Обычный 3 20 3 2" xfId="44281"/>
    <cellStyle name="Обычный 3 20 3_заявки" xfId="44282"/>
    <cellStyle name="Обычный 3 20 4" xfId="44283"/>
    <cellStyle name="Обычный 3 20_заявки" xfId="44284"/>
    <cellStyle name="Обычный 3 21" xfId="44285"/>
    <cellStyle name="Обычный 3 21 2" xfId="44286"/>
    <cellStyle name="Обычный 3 21_заявки" xfId="56761"/>
    <cellStyle name="Обычный 3 22" xfId="44287"/>
    <cellStyle name="Обычный 3 23" xfId="59215"/>
    <cellStyle name="Обычный 3 24" xfId="59216"/>
    <cellStyle name="Обычный 3 25" xfId="59217"/>
    <cellStyle name="Обычный 3 26" xfId="59218"/>
    <cellStyle name="Обычный 3 27" xfId="59219"/>
    <cellStyle name="Обычный 3 28" xfId="59220"/>
    <cellStyle name="Обычный 3 29" xfId="59221"/>
    <cellStyle name="Обычный 3 3" xfId="44288"/>
    <cellStyle name="Обычный 3 3 10" xfId="44289"/>
    <cellStyle name="Обычный 3 3 2" xfId="44290"/>
    <cellStyle name="Обычный 3 3 2 2" xfId="44291"/>
    <cellStyle name="Обычный 3 3 2 2 2" xfId="44292"/>
    <cellStyle name="Обычный 3 3 2 2 2 2" xfId="44293"/>
    <cellStyle name="Обычный 3 3 2 2 2_заявки" xfId="44294"/>
    <cellStyle name="Обычный 3 3 2 2 3" xfId="44295"/>
    <cellStyle name="Обычный 3 3 2 2_заявки" xfId="44296"/>
    <cellStyle name="Обычный 3 3 2 3" xfId="44297"/>
    <cellStyle name="Обычный 3 3 2 3 2" xfId="44298"/>
    <cellStyle name="Обычный 3 3 2 3_заявки" xfId="44299"/>
    <cellStyle name="Обычный 3 3 2 4" xfId="44300"/>
    <cellStyle name="Обычный 3 3 2_заявки" xfId="44301"/>
    <cellStyle name="Обычный 3 3 3" xfId="44302"/>
    <cellStyle name="Обычный 3 3 3 2" xfId="44303"/>
    <cellStyle name="Обычный 3 3 3 2 2" xfId="44304"/>
    <cellStyle name="Обычный 3 3 3 2 2 2" xfId="44305"/>
    <cellStyle name="Обычный 3 3 3 2 2_заявки" xfId="44306"/>
    <cellStyle name="Обычный 3 3 3 2 3" xfId="44307"/>
    <cellStyle name="Обычный 3 3 3 2_заявки" xfId="44308"/>
    <cellStyle name="Обычный 3 3 3 3" xfId="44309"/>
    <cellStyle name="Обычный 3 3 3 3 2" xfId="44310"/>
    <cellStyle name="Обычный 3 3 3 3_заявки" xfId="44311"/>
    <cellStyle name="Обычный 3 3 3 4" xfId="44312"/>
    <cellStyle name="Обычный 3 3 3_заявки" xfId="44313"/>
    <cellStyle name="Обычный 3 3 4" xfId="44314"/>
    <cellStyle name="Обычный 3 3 4 2" xfId="44315"/>
    <cellStyle name="Обычный 3 3 4 2 2" xfId="44316"/>
    <cellStyle name="Обычный 3 3 4 2 2 2" xfId="44317"/>
    <cellStyle name="Обычный 3 3 4 2 2_заявки" xfId="44318"/>
    <cellStyle name="Обычный 3 3 4 2 3" xfId="44319"/>
    <cellStyle name="Обычный 3 3 4 2_заявки" xfId="44320"/>
    <cellStyle name="Обычный 3 3 4 3" xfId="44321"/>
    <cellStyle name="Обычный 3 3 4 3 2" xfId="44322"/>
    <cellStyle name="Обычный 3 3 4 3_заявки" xfId="44323"/>
    <cellStyle name="Обычный 3 3 4 4" xfId="44324"/>
    <cellStyle name="Обычный 3 3 4_заявки" xfId="44325"/>
    <cellStyle name="Обычный 3 3 5" xfId="44326"/>
    <cellStyle name="Обычный 3 3 5 2" xfId="44327"/>
    <cellStyle name="Обычный 3 3 5 2 2" xfId="44328"/>
    <cellStyle name="Обычный 3 3 5 2 2 2" xfId="44329"/>
    <cellStyle name="Обычный 3 3 5 2 2_заявки" xfId="44330"/>
    <cellStyle name="Обычный 3 3 5 2 3" xfId="44331"/>
    <cellStyle name="Обычный 3 3 5 2_заявки" xfId="44332"/>
    <cellStyle name="Обычный 3 3 5 3" xfId="44333"/>
    <cellStyle name="Обычный 3 3 5 3 2" xfId="44334"/>
    <cellStyle name="Обычный 3 3 5 3_заявки" xfId="44335"/>
    <cellStyle name="Обычный 3 3 5 4" xfId="44336"/>
    <cellStyle name="Обычный 3 3 5_заявки" xfId="44337"/>
    <cellStyle name="Обычный 3 3 6" xfId="44338"/>
    <cellStyle name="Обычный 3 3 6 2" xfId="44339"/>
    <cellStyle name="Обычный 3 3 6 2 2" xfId="44340"/>
    <cellStyle name="Обычный 3 3 6 2 2 2" xfId="44341"/>
    <cellStyle name="Обычный 3 3 6 2 2_заявки" xfId="44342"/>
    <cellStyle name="Обычный 3 3 6 2 3" xfId="44343"/>
    <cellStyle name="Обычный 3 3 6 2_заявки" xfId="44344"/>
    <cellStyle name="Обычный 3 3 6 3" xfId="44345"/>
    <cellStyle name="Обычный 3 3 6 3 2" xfId="44346"/>
    <cellStyle name="Обычный 3 3 6 3_заявки" xfId="44347"/>
    <cellStyle name="Обычный 3 3 6 4" xfId="44348"/>
    <cellStyle name="Обычный 3 3 6_заявки" xfId="44349"/>
    <cellStyle name="Обычный 3 3 7" xfId="44350"/>
    <cellStyle name="Обычный 3 3 7 2" xfId="44351"/>
    <cellStyle name="Обычный 3 3 7 2 2" xfId="44352"/>
    <cellStyle name="Обычный 3 3 7 2 2 2" xfId="44353"/>
    <cellStyle name="Обычный 3 3 7 2 2_заявки" xfId="44354"/>
    <cellStyle name="Обычный 3 3 7 2 3" xfId="44355"/>
    <cellStyle name="Обычный 3 3 7 2_заявки" xfId="44356"/>
    <cellStyle name="Обычный 3 3 7 3" xfId="44357"/>
    <cellStyle name="Обычный 3 3 7 3 2" xfId="44358"/>
    <cellStyle name="Обычный 3 3 7 3_заявки" xfId="44359"/>
    <cellStyle name="Обычный 3 3 7 4" xfId="44360"/>
    <cellStyle name="Обычный 3 3 7_заявки" xfId="44361"/>
    <cellStyle name="Обычный 3 3 8" xfId="44362"/>
    <cellStyle name="Обычный 3 3 8 2" xfId="44363"/>
    <cellStyle name="Обычный 3 3 8 2 2" xfId="44364"/>
    <cellStyle name="Обычный 3 3 8 2_заявки" xfId="44365"/>
    <cellStyle name="Обычный 3 3 8 3" xfId="44366"/>
    <cellStyle name="Обычный 3 3 8_заявки" xfId="44367"/>
    <cellStyle name="Обычный 3 3 9" xfId="44368"/>
    <cellStyle name="Обычный 3 3 9 2" xfId="44369"/>
    <cellStyle name="Обычный 3 3 9_заявки" xfId="44370"/>
    <cellStyle name="Обычный 3 3_заявки" xfId="44371"/>
    <cellStyle name="Обычный 3 4" xfId="44372"/>
    <cellStyle name="Обычный 3 4 10" xfId="44373"/>
    <cellStyle name="Обычный 3 4 2" xfId="44374"/>
    <cellStyle name="Обычный 3 4 2 2" xfId="44375"/>
    <cellStyle name="Обычный 3 4 2 2 2" xfId="44376"/>
    <cellStyle name="Обычный 3 4 2 2 2 2" xfId="44377"/>
    <cellStyle name="Обычный 3 4 2 2 2_заявки" xfId="44378"/>
    <cellStyle name="Обычный 3 4 2 2 3" xfId="44379"/>
    <cellStyle name="Обычный 3 4 2 2_заявки" xfId="44380"/>
    <cellStyle name="Обычный 3 4 2 3" xfId="44381"/>
    <cellStyle name="Обычный 3 4 2 3 2" xfId="44382"/>
    <cellStyle name="Обычный 3 4 2 3_заявки" xfId="44383"/>
    <cellStyle name="Обычный 3 4 2 4" xfId="44384"/>
    <cellStyle name="Обычный 3 4 2_заявки" xfId="44385"/>
    <cellStyle name="Обычный 3 4 3" xfId="44386"/>
    <cellStyle name="Обычный 3 4 3 2" xfId="44387"/>
    <cellStyle name="Обычный 3 4 3 2 2" xfId="44388"/>
    <cellStyle name="Обычный 3 4 3 2 2 2" xfId="44389"/>
    <cellStyle name="Обычный 3 4 3 2 2_заявки" xfId="44390"/>
    <cellStyle name="Обычный 3 4 3 2 3" xfId="44391"/>
    <cellStyle name="Обычный 3 4 3 2_заявки" xfId="44392"/>
    <cellStyle name="Обычный 3 4 3 3" xfId="44393"/>
    <cellStyle name="Обычный 3 4 3 3 2" xfId="44394"/>
    <cellStyle name="Обычный 3 4 3 3_заявки" xfId="44395"/>
    <cellStyle name="Обычный 3 4 3 4" xfId="44396"/>
    <cellStyle name="Обычный 3 4 3_заявки" xfId="44397"/>
    <cellStyle name="Обычный 3 4 4" xfId="44398"/>
    <cellStyle name="Обычный 3 4 4 2" xfId="44399"/>
    <cellStyle name="Обычный 3 4 4 2 2" xfId="44400"/>
    <cellStyle name="Обычный 3 4 4 2 2 2" xfId="44401"/>
    <cellStyle name="Обычный 3 4 4 2 2_заявки" xfId="44402"/>
    <cellStyle name="Обычный 3 4 4 2 3" xfId="44403"/>
    <cellStyle name="Обычный 3 4 4 2_заявки" xfId="44404"/>
    <cellStyle name="Обычный 3 4 4 3" xfId="44405"/>
    <cellStyle name="Обычный 3 4 4 3 2" xfId="44406"/>
    <cellStyle name="Обычный 3 4 4 3_заявки" xfId="44407"/>
    <cellStyle name="Обычный 3 4 4 4" xfId="44408"/>
    <cellStyle name="Обычный 3 4 4_заявки" xfId="44409"/>
    <cellStyle name="Обычный 3 4 5" xfId="44410"/>
    <cellStyle name="Обычный 3 4 5 2" xfId="44411"/>
    <cellStyle name="Обычный 3 4 5 2 2" xfId="44412"/>
    <cellStyle name="Обычный 3 4 5 2 2 2" xfId="44413"/>
    <cellStyle name="Обычный 3 4 5 2 2_заявки" xfId="44414"/>
    <cellStyle name="Обычный 3 4 5 2 3" xfId="44415"/>
    <cellStyle name="Обычный 3 4 5 2_заявки" xfId="44416"/>
    <cellStyle name="Обычный 3 4 5 3" xfId="44417"/>
    <cellStyle name="Обычный 3 4 5 3 2" xfId="44418"/>
    <cellStyle name="Обычный 3 4 5 3_заявки" xfId="44419"/>
    <cellStyle name="Обычный 3 4 5 4" xfId="44420"/>
    <cellStyle name="Обычный 3 4 5_заявки" xfId="44421"/>
    <cellStyle name="Обычный 3 4 6" xfId="44422"/>
    <cellStyle name="Обычный 3 4 6 2" xfId="44423"/>
    <cellStyle name="Обычный 3 4 6 2 2" xfId="44424"/>
    <cellStyle name="Обычный 3 4 6 2 2 2" xfId="44425"/>
    <cellStyle name="Обычный 3 4 6 2 2_заявки" xfId="44426"/>
    <cellStyle name="Обычный 3 4 6 2 3" xfId="44427"/>
    <cellStyle name="Обычный 3 4 6 2_заявки" xfId="44428"/>
    <cellStyle name="Обычный 3 4 6 3" xfId="44429"/>
    <cellStyle name="Обычный 3 4 6 3 2" xfId="44430"/>
    <cellStyle name="Обычный 3 4 6 3_заявки" xfId="44431"/>
    <cellStyle name="Обычный 3 4 6 4" xfId="44432"/>
    <cellStyle name="Обычный 3 4 6_заявки" xfId="44433"/>
    <cellStyle name="Обычный 3 4 7" xfId="44434"/>
    <cellStyle name="Обычный 3 4 7 2" xfId="44435"/>
    <cellStyle name="Обычный 3 4 7 2 2" xfId="44436"/>
    <cellStyle name="Обычный 3 4 7 2 2 2" xfId="44437"/>
    <cellStyle name="Обычный 3 4 7 2 2_заявки" xfId="44438"/>
    <cellStyle name="Обычный 3 4 7 2 3" xfId="44439"/>
    <cellStyle name="Обычный 3 4 7 2_заявки" xfId="44440"/>
    <cellStyle name="Обычный 3 4 7 3" xfId="44441"/>
    <cellStyle name="Обычный 3 4 7 3 2" xfId="44442"/>
    <cellStyle name="Обычный 3 4 7 3_заявки" xfId="44443"/>
    <cellStyle name="Обычный 3 4 7 4" xfId="44444"/>
    <cellStyle name="Обычный 3 4 7_заявки" xfId="44445"/>
    <cellStyle name="Обычный 3 4 8" xfId="44446"/>
    <cellStyle name="Обычный 3 4 8 2" xfId="44447"/>
    <cellStyle name="Обычный 3 4 8 2 2" xfId="44448"/>
    <cellStyle name="Обычный 3 4 8 2_заявки" xfId="44449"/>
    <cellStyle name="Обычный 3 4 8 3" xfId="44450"/>
    <cellStyle name="Обычный 3 4 8_заявки" xfId="44451"/>
    <cellStyle name="Обычный 3 4 9" xfId="44452"/>
    <cellStyle name="Обычный 3 4 9 2" xfId="44453"/>
    <cellStyle name="Обычный 3 4 9_заявки" xfId="44454"/>
    <cellStyle name="Обычный 3 4_заявки" xfId="44455"/>
    <cellStyle name="Обычный 3 5" xfId="44456"/>
    <cellStyle name="Обычный 3 5 10" xfId="44457"/>
    <cellStyle name="Обычный 3 5 2" xfId="44458"/>
    <cellStyle name="Обычный 3 5 2 2" xfId="44459"/>
    <cellStyle name="Обычный 3 5 2 2 2" xfId="44460"/>
    <cellStyle name="Обычный 3 5 2 2 2 2" xfId="44461"/>
    <cellStyle name="Обычный 3 5 2 2 2_заявки" xfId="44462"/>
    <cellStyle name="Обычный 3 5 2 2 3" xfId="44463"/>
    <cellStyle name="Обычный 3 5 2 2_заявки" xfId="44464"/>
    <cellStyle name="Обычный 3 5 2 3" xfId="44465"/>
    <cellStyle name="Обычный 3 5 2 3 2" xfId="44466"/>
    <cellStyle name="Обычный 3 5 2 3_заявки" xfId="44467"/>
    <cellStyle name="Обычный 3 5 2 4" xfId="44468"/>
    <cellStyle name="Обычный 3 5 2_заявки" xfId="44469"/>
    <cellStyle name="Обычный 3 5 3" xfId="44470"/>
    <cellStyle name="Обычный 3 5 3 2" xfId="44471"/>
    <cellStyle name="Обычный 3 5 3 2 2" xfId="44472"/>
    <cellStyle name="Обычный 3 5 3 2 2 2" xfId="44473"/>
    <cellStyle name="Обычный 3 5 3 2 2_заявки" xfId="44474"/>
    <cellStyle name="Обычный 3 5 3 2 3" xfId="44475"/>
    <cellStyle name="Обычный 3 5 3 2_заявки" xfId="44476"/>
    <cellStyle name="Обычный 3 5 3 3" xfId="44477"/>
    <cellStyle name="Обычный 3 5 3 3 2" xfId="44478"/>
    <cellStyle name="Обычный 3 5 3 3_заявки" xfId="44479"/>
    <cellStyle name="Обычный 3 5 3 4" xfId="44480"/>
    <cellStyle name="Обычный 3 5 3_заявки" xfId="44481"/>
    <cellStyle name="Обычный 3 5 4" xfId="44482"/>
    <cellStyle name="Обычный 3 5 4 2" xfId="44483"/>
    <cellStyle name="Обычный 3 5 4 2 2" xfId="44484"/>
    <cellStyle name="Обычный 3 5 4 2 2 2" xfId="44485"/>
    <cellStyle name="Обычный 3 5 4 2 2_заявки" xfId="44486"/>
    <cellStyle name="Обычный 3 5 4 2 3" xfId="44487"/>
    <cellStyle name="Обычный 3 5 4 2_заявки" xfId="44488"/>
    <cellStyle name="Обычный 3 5 4 3" xfId="44489"/>
    <cellStyle name="Обычный 3 5 4 3 2" xfId="44490"/>
    <cellStyle name="Обычный 3 5 4 3_заявки" xfId="44491"/>
    <cellStyle name="Обычный 3 5 4 4" xfId="44492"/>
    <cellStyle name="Обычный 3 5 4_заявки" xfId="44493"/>
    <cellStyle name="Обычный 3 5 5" xfId="44494"/>
    <cellStyle name="Обычный 3 5 5 2" xfId="44495"/>
    <cellStyle name="Обычный 3 5 5 2 2" xfId="44496"/>
    <cellStyle name="Обычный 3 5 5 2 2 2" xfId="44497"/>
    <cellStyle name="Обычный 3 5 5 2 2_заявки" xfId="44498"/>
    <cellStyle name="Обычный 3 5 5 2 3" xfId="44499"/>
    <cellStyle name="Обычный 3 5 5 2_заявки" xfId="44500"/>
    <cellStyle name="Обычный 3 5 5 3" xfId="44501"/>
    <cellStyle name="Обычный 3 5 5 3 2" xfId="44502"/>
    <cellStyle name="Обычный 3 5 5 3_заявки" xfId="44503"/>
    <cellStyle name="Обычный 3 5 5 4" xfId="44504"/>
    <cellStyle name="Обычный 3 5 5_заявки" xfId="44505"/>
    <cellStyle name="Обычный 3 5 6" xfId="44506"/>
    <cellStyle name="Обычный 3 5 6 2" xfId="44507"/>
    <cellStyle name="Обычный 3 5 6 2 2" xfId="44508"/>
    <cellStyle name="Обычный 3 5 6 2 2 2" xfId="44509"/>
    <cellStyle name="Обычный 3 5 6 2 2_заявки" xfId="44510"/>
    <cellStyle name="Обычный 3 5 6 2 3" xfId="44511"/>
    <cellStyle name="Обычный 3 5 6 2_заявки" xfId="44512"/>
    <cellStyle name="Обычный 3 5 6 3" xfId="44513"/>
    <cellStyle name="Обычный 3 5 6 3 2" xfId="44514"/>
    <cellStyle name="Обычный 3 5 6 3_заявки" xfId="44515"/>
    <cellStyle name="Обычный 3 5 6 4" xfId="44516"/>
    <cellStyle name="Обычный 3 5 6_заявки" xfId="44517"/>
    <cellStyle name="Обычный 3 5 7" xfId="44518"/>
    <cellStyle name="Обычный 3 5 7 2" xfId="44519"/>
    <cellStyle name="Обычный 3 5 7 2 2" xfId="44520"/>
    <cellStyle name="Обычный 3 5 7 2 2 2" xfId="44521"/>
    <cellStyle name="Обычный 3 5 7 2 2_заявки" xfId="44522"/>
    <cellStyle name="Обычный 3 5 7 2 3" xfId="44523"/>
    <cellStyle name="Обычный 3 5 7 2_заявки" xfId="44524"/>
    <cellStyle name="Обычный 3 5 7 3" xfId="44525"/>
    <cellStyle name="Обычный 3 5 7 3 2" xfId="44526"/>
    <cellStyle name="Обычный 3 5 7 3_заявки" xfId="44527"/>
    <cellStyle name="Обычный 3 5 7 4" xfId="44528"/>
    <cellStyle name="Обычный 3 5 7_заявки" xfId="44529"/>
    <cellStyle name="Обычный 3 5 8" xfId="44530"/>
    <cellStyle name="Обычный 3 5 8 2" xfId="44531"/>
    <cellStyle name="Обычный 3 5 8 2 2" xfId="44532"/>
    <cellStyle name="Обычный 3 5 8 2_заявки" xfId="44533"/>
    <cellStyle name="Обычный 3 5 8 3" xfId="44534"/>
    <cellStyle name="Обычный 3 5 8_заявки" xfId="44535"/>
    <cellStyle name="Обычный 3 5 9" xfId="44536"/>
    <cellStyle name="Обычный 3 5 9 2" xfId="44537"/>
    <cellStyle name="Обычный 3 5 9_заявки" xfId="44538"/>
    <cellStyle name="Обычный 3 5_заявки" xfId="44539"/>
    <cellStyle name="Обычный 3 6" xfId="44540"/>
    <cellStyle name="Обычный 3 6 2" xfId="44541"/>
    <cellStyle name="Обычный 3 6 2 2" xfId="44542"/>
    <cellStyle name="Обычный 3 6 2 2 2" xfId="44543"/>
    <cellStyle name="Обычный 3 6 2 2 2 2" xfId="44544"/>
    <cellStyle name="Обычный 3 6 2 2 2_заявки" xfId="44545"/>
    <cellStyle name="Обычный 3 6 2 2 3" xfId="44546"/>
    <cellStyle name="Обычный 3 6 2 2_заявки" xfId="44547"/>
    <cellStyle name="Обычный 3 6 2 3" xfId="44548"/>
    <cellStyle name="Обычный 3 6 2 3 2" xfId="44549"/>
    <cellStyle name="Обычный 3 6 2 3_заявки" xfId="44550"/>
    <cellStyle name="Обычный 3 6 2 4" xfId="44551"/>
    <cellStyle name="Обычный 3 6 2_заявки" xfId="44552"/>
    <cellStyle name="Обычный 3 6 3" xfId="44553"/>
    <cellStyle name="Обычный 3 6 3 2" xfId="44554"/>
    <cellStyle name="Обычный 3 6 3 2 2" xfId="44555"/>
    <cellStyle name="Обычный 3 6 3 2 2 2" xfId="44556"/>
    <cellStyle name="Обычный 3 6 3 2 2_заявки" xfId="44557"/>
    <cellStyle name="Обычный 3 6 3 2 3" xfId="44558"/>
    <cellStyle name="Обычный 3 6 3 2_заявки" xfId="44559"/>
    <cellStyle name="Обычный 3 6 3 3" xfId="44560"/>
    <cellStyle name="Обычный 3 6 3 3 2" xfId="44561"/>
    <cellStyle name="Обычный 3 6 3 3_заявки" xfId="44562"/>
    <cellStyle name="Обычный 3 6 3 4" xfId="44563"/>
    <cellStyle name="Обычный 3 6 3_заявки" xfId="44564"/>
    <cellStyle name="Обычный 3 6 4" xfId="44565"/>
    <cellStyle name="Обычный 3 6 4 2" xfId="44566"/>
    <cellStyle name="Обычный 3 6 4 2 2" xfId="44567"/>
    <cellStyle name="Обычный 3 6 4 2 2 2" xfId="44568"/>
    <cellStyle name="Обычный 3 6 4 2 2_заявки" xfId="44569"/>
    <cellStyle name="Обычный 3 6 4 2 3" xfId="44570"/>
    <cellStyle name="Обычный 3 6 4 2_заявки" xfId="44571"/>
    <cellStyle name="Обычный 3 6 4 3" xfId="44572"/>
    <cellStyle name="Обычный 3 6 4 3 2" xfId="44573"/>
    <cellStyle name="Обычный 3 6 4 3_заявки" xfId="44574"/>
    <cellStyle name="Обычный 3 6 4 4" xfId="44575"/>
    <cellStyle name="Обычный 3 6 4_заявки" xfId="44576"/>
    <cellStyle name="Обычный 3 6 5" xfId="44577"/>
    <cellStyle name="Обычный 3 6 5 2" xfId="44578"/>
    <cellStyle name="Обычный 3 6 5 2 2" xfId="44579"/>
    <cellStyle name="Обычный 3 6 5 2 2 2" xfId="44580"/>
    <cellStyle name="Обычный 3 6 5 2 2_заявки" xfId="44581"/>
    <cellStyle name="Обычный 3 6 5 2 3" xfId="44582"/>
    <cellStyle name="Обычный 3 6 5 2_заявки" xfId="44583"/>
    <cellStyle name="Обычный 3 6 5 3" xfId="44584"/>
    <cellStyle name="Обычный 3 6 5 3 2" xfId="44585"/>
    <cellStyle name="Обычный 3 6 5 3_заявки" xfId="44586"/>
    <cellStyle name="Обычный 3 6 5 4" xfId="44587"/>
    <cellStyle name="Обычный 3 6 5_заявки" xfId="44588"/>
    <cellStyle name="Обычный 3 6 6" xfId="44589"/>
    <cellStyle name="Обычный 3 6 6 2" xfId="44590"/>
    <cellStyle name="Обычный 3 6 6 2 2" xfId="44591"/>
    <cellStyle name="Обычный 3 6 6 2 2 2" xfId="44592"/>
    <cellStyle name="Обычный 3 6 6 2 2_заявки" xfId="44593"/>
    <cellStyle name="Обычный 3 6 6 2 3" xfId="44594"/>
    <cellStyle name="Обычный 3 6 6 2_заявки" xfId="44595"/>
    <cellStyle name="Обычный 3 6 6 3" xfId="44596"/>
    <cellStyle name="Обычный 3 6 6 3 2" xfId="44597"/>
    <cellStyle name="Обычный 3 6 6 3_заявки" xfId="44598"/>
    <cellStyle name="Обычный 3 6 6 4" xfId="44599"/>
    <cellStyle name="Обычный 3 6 6_заявки" xfId="44600"/>
    <cellStyle name="Обычный 3 6 7" xfId="44601"/>
    <cellStyle name="Обычный 3 6 7 2" xfId="44602"/>
    <cellStyle name="Обычный 3 6 7 2 2" xfId="44603"/>
    <cellStyle name="Обычный 3 6 7 2_заявки" xfId="44604"/>
    <cellStyle name="Обычный 3 6 7 3" xfId="44605"/>
    <cellStyle name="Обычный 3 6 7_заявки" xfId="44606"/>
    <cellStyle name="Обычный 3 6 8" xfId="44607"/>
    <cellStyle name="Обычный 3 6 8 2" xfId="44608"/>
    <cellStyle name="Обычный 3 6 8_заявки" xfId="44609"/>
    <cellStyle name="Обычный 3 6 9" xfId="44610"/>
    <cellStyle name="Обычный 3 6_заявки" xfId="44611"/>
    <cellStyle name="Обычный 3 7" xfId="44612"/>
    <cellStyle name="Обычный 3 7 2" xfId="44613"/>
    <cellStyle name="Обычный 3 7 2 2" xfId="44614"/>
    <cellStyle name="Обычный 3 7 2 2 2" xfId="44615"/>
    <cellStyle name="Обычный 3 7 2 2 2 2" xfId="44616"/>
    <cellStyle name="Обычный 3 7 2 2 2_заявки" xfId="44617"/>
    <cellStyle name="Обычный 3 7 2 2 3" xfId="44618"/>
    <cellStyle name="Обычный 3 7 2 2_заявки" xfId="44619"/>
    <cellStyle name="Обычный 3 7 2 3" xfId="44620"/>
    <cellStyle name="Обычный 3 7 2 3 2" xfId="44621"/>
    <cellStyle name="Обычный 3 7 2 3_заявки" xfId="44622"/>
    <cellStyle name="Обычный 3 7 2 4" xfId="44623"/>
    <cellStyle name="Обычный 3 7 2_заявки" xfId="44624"/>
    <cellStyle name="Обычный 3 7 3" xfId="44625"/>
    <cellStyle name="Обычный 3 7 3 2" xfId="44626"/>
    <cellStyle name="Обычный 3 7 3 2 2" xfId="44627"/>
    <cellStyle name="Обычный 3 7 3 2 2 2" xfId="44628"/>
    <cellStyle name="Обычный 3 7 3 2 2_заявки" xfId="44629"/>
    <cellStyle name="Обычный 3 7 3 2 3" xfId="44630"/>
    <cellStyle name="Обычный 3 7 3 2_заявки" xfId="44631"/>
    <cellStyle name="Обычный 3 7 3 3" xfId="44632"/>
    <cellStyle name="Обычный 3 7 3 3 2" xfId="44633"/>
    <cellStyle name="Обычный 3 7 3 3_заявки" xfId="44634"/>
    <cellStyle name="Обычный 3 7 3 4" xfId="44635"/>
    <cellStyle name="Обычный 3 7 3_заявки" xfId="44636"/>
    <cellStyle name="Обычный 3 7 4" xfId="44637"/>
    <cellStyle name="Обычный 3 7 4 2" xfId="44638"/>
    <cellStyle name="Обычный 3 7 4 2 2" xfId="44639"/>
    <cellStyle name="Обычный 3 7 4 2 2 2" xfId="44640"/>
    <cellStyle name="Обычный 3 7 4 2 2_заявки" xfId="44641"/>
    <cellStyle name="Обычный 3 7 4 2 3" xfId="44642"/>
    <cellStyle name="Обычный 3 7 4 2_заявки" xfId="44643"/>
    <cellStyle name="Обычный 3 7 4 3" xfId="44644"/>
    <cellStyle name="Обычный 3 7 4 3 2" xfId="44645"/>
    <cellStyle name="Обычный 3 7 4 3_заявки" xfId="44646"/>
    <cellStyle name="Обычный 3 7 4 4" xfId="44647"/>
    <cellStyle name="Обычный 3 7 4_заявки" xfId="44648"/>
    <cellStyle name="Обычный 3 7 5" xfId="44649"/>
    <cellStyle name="Обычный 3 7 5 2" xfId="44650"/>
    <cellStyle name="Обычный 3 7 5 2 2" xfId="44651"/>
    <cellStyle name="Обычный 3 7 5 2 2 2" xfId="44652"/>
    <cellStyle name="Обычный 3 7 5 2 2_заявки" xfId="44653"/>
    <cellStyle name="Обычный 3 7 5 2 3" xfId="44654"/>
    <cellStyle name="Обычный 3 7 5 2_заявки" xfId="44655"/>
    <cellStyle name="Обычный 3 7 5 3" xfId="44656"/>
    <cellStyle name="Обычный 3 7 5 3 2" xfId="44657"/>
    <cellStyle name="Обычный 3 7 5 3_заявки" xfId="44658"/>
    <cellStyle name="Обычный 3 7 5 4" xfId="44659"/>
    <cellStyle name="Обычный 3 7 5_заявки" xfId="44660"/>
    <cellStyle name="Обычный 3 7 6" xfId="44661"/>
    <cellStyle name="Обычный 3 7 6 2" xfId="44662"/>
    <cellStyle name="Обычный 3 7 6 2 2" xfId="44663"/>
    <cellStyle name="Обычный 3 7 6 2_заявки" xfId="44664"/>
    <cellStyle name="Обычный 3 7 6 3" xfId="44665"/>
    <cellStyle name="Обычный 3 7 6_заявки" xfId="44666"/>
    <cellStyle name="Обычный 3 7 7" xfId="44667"/>
    <cellStyle name="Обычный 3 7 7 2" xfId="44668"/>
    <cellStyle name="Обычный 3 7 7_заявки" xfId="44669"/>
    <cellStyle name="Обычный 3 7 8" xfId="44670"/>
    <cellStyle name="Обычный 3 7_заявки" xfId="44671"/>
    <cellStyle name="Обычный 3 8" xfId="44672"/>
    <cellStyle name="Обычный 3 8 2" xfId="44673"/>
    <cellStyle name="Обычный 3 8 2 2" xfId="44674"/>
    <cellStyle name="Обычный 3 8 2 2 2" xfId="44675"/>
    <cellStyle name="Обычный 3 8 2 2 2 2" xfId="44676"/>
    <cellStyle name="Обычный 3 8 2 2 2_заявки" xfId="44677"/>
    <cellStyle name="Обычный 3 8 2 2 3" xfId="44678"/>
    <cellStyle name="Обычный 3 8 2 2_заявки" xfId="44679"/>
    <cellStyle name="Обычный 3 8 2 3" xfId="44680"/>
    <cellStyle name="Обычный 3 8 2 3 2" xfId="44681"/>
    <cellStyle name="Обычный 3 8 2 3_заявки" xfId="44682"/>
    <cellStyle name="Обычный 3 8 2 4" xfId="44683"/>
    <cellStyle name="Обычный 3 8 2_заявки" xfId="44684"/>
    <cellStyle name="Обычный 3 8 3" xfId="44685"/>
    <cellStyle name="Обычный 3 8 3 2" xfId="44686"/>
    <cellStyle name="Обычный 3 8 3 2 2" xfId="44687"/>
    <cellStyle name="Обычный 3 8 3 2 2 2" xfId="44688"/>
    <cellStyle name="Обычный 3 8 3 2 2_заявки" xfId="44689"/>
    <cellStyle name="Обычный 3 8 3 2 3" xfId="44690"/>
    <cellStyle name="Обычный 3 8 3 2_заявки" xfId="44691"/>
    <cellStyle name="Обычный 3 8 3 3" xfId="44692"/>
    <cellStyle name="Обычный 3 8 3 3 2" xfId="44693"/>
    <cellStyle name="Обычный 3 8 3 3_заявки" xfId="44694"/>
    <cellStyle name="Обычный 3 8 3 4" xfId="44695"/>
    <cellStyle name="Обычный 3 8 3_заявки" xfId="44696"/>
    <cellStyle name="Обычный 3 8 4" xfId="44697"/>
    <cellStyle name="Обычный 3 8 4 2" xfId="44698"/>
    <cellStyle name="Обычный 3 8 4 2 2" xfId="44699"/>
    <cellStyle name="Обычный 3 8 4 2 2 2" xfId="44700"/>
    <cellStyle name="Обычный 3 8 4 2 2_заявки" xfId="44701"/>
    <cellStyle name="Обычный 3 8 4 2 3" xfId="44702"/>
    <cellStyle name="Обычный 3 8 4 2_заявки" xfId="44703"/>
    <cellStyle name="Обычный 3 8 4 3" xfId="44704"/>
    <cellStyle name="Обычный 3 8 4 3 2" xfId="44705"/>
    <cellStyle name="Обычный 3 8 4 3_заявки" xfId="44706"/>
    <cellStyle name="Обычный 3 8 4 4" xfId="44707"/>
    <cellStyle name="Обычный 3 8 4_заявки" xfId="44708"/>
    <cellStyle name="Обычный 3 8 5" xfId="44709"/>
    <cellStyle name="Обычный 3 8 5 2" xfId="44710"/>
    <cellStyle name="Обычный 3 8 5 2 2" xfId="44711"/>
    <cellStyle name="Обычный 3 8 5 2 2 2" xfId="44712"/>
    <cellStyle name="Обычный 3 8 5 2 2_заявки" xfId="44713"/>
    <cellStyle name="Обычный 3 8 5 2 3" xfId="44714"/>
    <cellStyle name="Обычный 3 8 5 2_заявки" xfId="44715"/>
    <cellStyle name="Обычный 3 8 5 3" xfId="44716"/>
    <cellStyle name="Обычный 3 8 5 3 2" xfId="44717"/>
    <cellStyle name="Обычный 3 8 5 3_заявки" xfId="44718"/>
    <cellStyle name="Обычный 3 8 5 4" xfId="44719"/>
    <cellStyle name="Обычный 3 8 5_заявки" xfId="44720"/>
    <cellStyle name="Обычный 3 8 6" xfId="44721"/>
    <cellStyle name="Обычный 3 8 6 2" xfId="44722"/>
    <cellStyle name="Обычный 3 8 6 2 2" xfId="44723"/>
    <cellStyle name="Обычный 3 8 6 2_заявки" xfId="44724"/>
    <cellStyle name="Обычный 3 8 6 3" xfId="44725"/>
    <cellStyle name="Обычный 3 8 6_заявки" xfId="44726"/>
    <cellStyle name="Обычный 3 8 7" xfId="44727"/>
    <cellStyle name="Обычный 3 8 7 2" xfId="44728"/>
    <cellStyle name="Обычный 3 8 7_заявки" xfId="44729"/>
    <cellStyle name="Обычный 3 8 8" xfId="44730"/>
    <cellStyle name="Обычный 3 8_заявки" xfId="44731"/>
    <cellStyle name="Обычный 3 9" xfId="44732"/>
    <cellStyle name="Обычный 3 9 2" xfId="44733"/>
    <cellStyle name="Обычный 3 9 2 2" xfId="44734"/>
    <cellStyle name="Обычный 3 9 2 2 2" xfId="44735"/>
    <cellStyle name="Обычный 3 9 2 2 2 2" xfId="44736"/>
    <cellStyle name="Обычный 3 9 2 2 2_заявки" xfId="44737"/>
    <cellStyle name="Обычный 3 9 2 2 3" xfId="44738"/>
    <cellStyle name="Обычный 3 9 2 2_заявки" xfId="44739"/>
    <cellStyle name="Обычный 3 9 2 3" xfId="44740"/>
    <cellStyle name="Обычный 3 9 2 3 2" xfId="44741"/>
    <cellStyle name="Обычный 3 9 2 3_заявки" xfId="44742"/>
    <cellStyle name="Обычный 3 9 2 4" xfId="44743"/>
    <cellStyle name="Обычный 3 9 2_заявки" xfId="44744"/>
    <cellStyle name="Обычный 3 9 3" xfId="44745"/>
    <cellStyle name="Обычный 3 9 3 2" xfId="44746"/>
    <cellStyle name="Обычный 3 9 3 2 2" xfId="44747"/>
    <cellStyle name="Обычный 3 9 3 2 2 2" xfId="44748"/>
    <cellStyle name="Обычный 3 9 3 2 2_заявки" xfId="44749"/>
    <cellStyle name="Обычный 3 9 3 2 3" xfId="44750"/>
    <cellStyle name="Обычный 3 9 3 2_заявки" xfId="44751"/>
    <cellStyle name="Обычный 3 9 3 3" xfId="44752"/>
    <cellStyle name="Обычный 3 9 3 3 2" xfId="44753"/>
    <cellStyle name="Обычный 3 9 3 3_заявки" xfId="44754"/>
    <cellStyle name="Обычный 3 9 3 4" xfId="44755"/>
    <cellStyle name="Обычный 3 9 3_заявки" xfId="44756"/>
    <cellStyle name="Обычный 3 9 4" xfId="44757"/>
    <cellStyle name="Обычный 3 9 4 2" xfId="44758"/>
    <cellStyle name="Обычный 3 9 4 2 2" xfId="44759"/>
    <cellStyle name="Обычный 3 9 4 2 2 2" xfId="44760"/>
    <cellStyle name="Обычный 3 9 4 2 2_заявки" xfId="44761"/>
    <cellStyle name="Обычный 3 9 4 2 3" xfId="44762"/>
    <cellStyle name="Обычный 3 9 4 2_заявки" xfId="44763"/>
    <cellStyle name="Обычный 3 9 4 3" xfId="44764"/>
    <cellStyle name="Обычный 3 9 4 3 2" xfId="44765"/>
    <cellStyle name="Обычный 3 9 4 3_заявки" xfId="44766"/>
    <cellStyle name="Обычный 3 9 4 4" xfId="44767"/>
    <cellStyle name="Обычный 3 9 4_заявки" xfId="44768"/>
    <cellStyle name="Обычный 3 9 5" xfId="44769"/>
    <cellStyle name="Обычный 3 9 5 2" xfId="44770"/>
    <cellStyle name="Обычный 3 9 5 2 2" xfId="44771"/>
    <cellStyle name="Обычный 3 9 5 2 2 2" xfId="44772"/>
    <cellStyle name="Обычный 3 9 5 2 2_заявки" xfId="44773"/>
    <cellStyle name="Обычный 3 9 5 2 3" xfId="44774"/>
    <cellStyle name="Обычный 3 9 5 2_заявки" xfId="44775"/>
    <cellStyle name="Обычный 3 9 5 3" xfId="44776"/>
    <cellStyle name="Обычный 3 9 5 3 2" xfId="44777"/>
    <cellStyle name="Обычный 3 9 5 3_заявки" xfId="44778"/>
    <cellStyle name="Обычный 3 9 5 4" xfId="44779"/>
    <cellStyle name="Обычный 3 9 5_заявки" xfId="44780"/>
    <cellStyle name="Обычный 3 9 6" xfId="44781"/>
    <cellStyle name="Обычный 3 9 6 2" xfId="44782"/>
    <cellStyle name="Обычный 3 9 6 2 2" xfId="44783"/>
    <cellStyle name="Обычный 3 9 6 2_заявки" xfId="44784"/>
    <cellStyle name="Обычный 3 9 6 3" xfId="44785"/>
    <cellStyle name="Обычный 3 9 6_заявки" xfId="44786"/>
    <cellStyle name="Обычный 3 9 7" xfId="44787"/>
    <cellStyle name="Обычный 3 9 7 2" xfId="44788"/>
    <cellStyle name="Обычный 3 9 7_заявки" xfId="44789"/>
    <cellStyle name="Обычный 3 9 8" xfId="44790"/>
    <cellStyle name="Обычный 3 9_заявки" xfId="44791"/>
    <cellStyle name="Обычный 3_00" xfId="59222"/>
    <cellStyle name="Обычный 30" xfId="44792"/>
    <cellStyle name="Обычный 31" xfId="44793"/>
    <cellStyle name="Обычный 32" xfId="44794"/>
    <cellStyle name="Обычный 33" xfId="44795"/>
    <cellStyle name="Обычный 34" xfId="44796"/>
    <cellStyle name="Обычный 35" xfId="44797"/>
    <cellStyle name="Обычный 36" xfId="44798"/>
    <cellStyle name="Обычный 37" xfId="44799"/>
    <cellStyle name="Обычный 37 2" xfId="44800"/>
    <cellStyle name="Обычный 37_заявки" xfId="44801"/>
    <cellStyle name="Обычный 38" xfId="44802"/>
    <cellStyle name="Обычный 38 2" xfId="44803"/>
    <cellStyle name="Обычный 38_заявки" xfId="44804"/>
    <cellStyle name="Обычный 39" xfId="44805"/>
    <cellStyle name="Обычный 4" xfId="8"/>
    <cellStyle name="Обычный 4 10" xfId="44806"/>
    <cellStyle name="Обычный 4 10 2" xfId="44807"/>
    <cellStyle name="Обычный 4 10 2 2" xfId="44808"/>
    <cellStyle name="Обычный 4 10 2 2 2" xfId="44809"/>
    <cellStyle name="Обычный 4 10 2 2 2 2" xfId="44810"/>
    <cellStyle name="Обычный 4 10 2 2 2_заявки" xfId="44811"/>
    <cellStyle name="Обычный 4 10 2 2 3" xfId="44812"/>
    <cellStyle name="Обычный 4 10 2 2_заявки" xfId="44813"/>
    <cellStyle name="Обычный 4 10 2 3" xfId="44814"/>
    <cellStyle name="Обычный 4 10 2 3 2" xfId="44815"/>
    <cellStyle name="Обычный 4 10 2 3_заявки" xfId="44816"/>
    <cellStyle name="Обычный 4 10 2 4" xfId="44817"/>
    <cellStyle name="Обычный 4 10 2_заявки" xfId="44818"/>
    <cellStyle name="Обычный 4 10 3" xfId="44819"/>
    <cellStyle name="Обычный 4 10 3 2" xfId="44820"/>
    <cellStyle name="Обычный 4 10 3 2 2" xfId="44821"/>
    <cellStyle name="Обычный 4 10 3 2 2 2" xfId="44822"/>
    <cellStyle name="Обычный 4 10 3 2 2_заявки" xfId="44823"/>
    <cellStyle name="Обычный 4 10 3 2 3" xfId="44824"/>
    <cellStyle name="Обычный 4 10 3 2_заявки" xfId="44825"/>
    <cellStyle name="Обычный 4 10 3 3" xfId="44826"/>
    <cellStyle name="Обычный 4 10 3 3 2" xfId="44827"/>
    <cellStyle name="Обычный 4 10 3 3_заявки" xfId="44828"/>
    <cellStyle name="Обычный 4 10 3 4" xfId="44829"/>
    <cellStyle name="Обычный 4 10 3_заявки" xfId="44830"/>
    <cellStyle name="Обычный 4 10 4" xfId="44831"/>
    <cellStyle name="Обычный 4 10 4 2" xfId="44832"/>
    <cellStyle name="Обычный 4 10 4 2 2" xfId="44833"/>
    <cellStyle name="Обычный 4 10 4 2 2 2" xfId="44834"/>
    <cellStyle name="Обычный 4 10 4 2 2_заявки" xfId="44835"/>
    <cellStyle name="Обычный 4 10 4 2 3" xfId="44836"/>
    <cellStyle name="Обычный 4 10 4 2_заявки" xfId="44837"/>
    <cellStyle name="Обычный 4 10 4 3" xfId="44838"/>
    <cellStyle name="Обычный 4 10 4 3 2" xfId="44839"/>
    <cellStyle name="Обычный 4 10 4 3_заявки" xfId="44840"/>
    <cellStyle name="Обычный 4 10 4 4" xfId="44841"/>
    <cellStyle name="Обычный 4 10 4_заявки" xfId="44842"/>
    <cellStyle name="Обычный 4 10 5" xfId="44843"/>
    <cellStyle name="Обычный 4 10 5 2" xfId="44844"/>
    <cellStyle name="Обычный 4 10 5 2 2" xfId="44845"/>
    <cellStyle name="Обычный 4 10 5 2 2 2" xfId="44846"/>
    <cellStyle name="Обычный 4 10 5 2 2_заявки" xfId="44847"/>
    <cellStyle name="Обычный 4 10 5 2 3" xfId="44848"/>
    <cellStyle name="Обычный 4 10 5 2_заявки" xfId="44849"/>
    <cellStyle name="Обычный 4 10 5 3" xfId="44850"/>
    <cellStyle name="Обычный 4 10 5 3 2" xfId="44851"/>
    <cellStyle name="Обычный 4 10 5 3_заявки" xfId="44852"/>
    <cellStyle name="Обычный 4 10 5 4" xfId="44853"/>
    <cellStyle name="Обычный 4 10 5_заявки" xfId="44854"/>
    <cellStyle name="Обычный 4 10 6" xfId="44855"/>
    <cellStyle name="Обычный 4 10 6 2" xfId="44856"/>
    <cellStyle name="Обычный 4 10 6 2 2" xfId="44857"/>
    <cellStyle name="Обычный 4 10 6 2_заявки" xfId="44858"/>
    <cellStyle name="Обычный 4 10 6 3" xfId="44859"/>
    <cellStyle name="Обычный 4 10 6_заявки" xfId="44860"/>
    <cellStyle name="Обычный 4 10 7" xfId="44861"/>
    <cellStyle name="Обычный 4 10 7 2" xfId="44862"/>
    <cellStyle name="Обычный 4 10 7_заявки" xfId="44863"/>
    <cellStyle name="Обычный 4 10 8" xfId="44864"/>
    <cellStyle name="Обычный 4 10_заявки" xfId="44865"/>
    <cellStyle name="Обычный 4 11" xfId="44866"/>
    <cellStyle name="Обычный 4 11 2" xfId="44867"/>
    <cellStyle name="Обычный 4 11 2 2" xfId="44868"/>
    <cellStyle name="Обычный 4 11 2 2 2" xfId="44869"/>
    <cellStyle name="Обычный 4 11 2 2 2 2" xfId="44870"/>
    <cellStyle name="Обычный 4 11 2 2 2_заявки" xfId="44871"/>
    <cellStyle name="Обычный 4 11 2 2 3" xfId="44872"/>
    <cellStyle name="Обычный 4 11 2 2_заявки" xfId="44873"/>
    <cellStyle name="Обычный 4 11 2 3" xfId="44874"/>
    <cellStyle name="Обычный 4 11 2 3 2" xfId="44875"/>
    <cellStyle name="Обычный 4 11 2 3_заявки" xfId="44876"/>
    <cellStyle name="Обычный 4 11 2 4" xfId="44877"/>
    <cellStyle name="Обычный 4 11 2_заявки" xfId="44878"/>
    <cellStyle name="Обычный 4 11 3" xfId="44879"/>
    <cellStyle name="Обычный 4 11 3 2" xfId="44880"/>
    <cellStyle name="Обычный 4 11 3 2 2" xfId="44881"/>
    <cellStyle name="Обычный 4 11 3 2 2 2" xfId="44882"/>
    <cellStyle name="Обычный 4 11 3 2 2_заявки" xfId="44883"/>
    <cellStyle name="Обычный 4 11 3 2 3" xfId="44884"/>
    <cellStyle name="Обычный 4 11 3 2_заявки" xfId="44885"/>
    <cellStyle name="Обычный 4 11 3 3" xfId="44886"/>
    <cellStyle name="Обычный 4 11 3 3 2" xfId="44887"/>
    <cellStyle name="Обычный 4 11 3 3_заявки" xfId="44888"/>
    <cellStyle name="Обычный 4 11 3 4" xfId="44889"/>
    <cellStyle name="Обычный 4 11 3_заявки" xfId="44890"/>
    <cellStyle name="Обычный 4 11 4" xfId="44891"/>
    <cellStyle name="Обычный 4 11 4 2" xfId="44892"/>
    <cellStyle name="Обычный 4 11 4 2 2" xfId="44893"/>
    <cellStyle name="Обычный 4 11 4 2 2 2" xfId="44894"/>
    <cellStyle name="Обычный 4 11 4 2 2_заявки" xfId="44895"/>
    <cellStyle name="Обычный 4 11 4 2 3" xfId="44896"/>
    <cellStyle name="Обычный 4 11 4 2_заявки" xfId="44897"/>
    <cellStyle name="Обычный 4 11 4 3" xfId="44898"/>
    <cellStyle name="Обычный 4 11 4 3 2" xfId="44899"/>
    <cellStyle name="Обычный 4 11 4 3_заявки" xfId="44900"/>
    <cellStyle name="Обычный 4 11 4 4" xfId="44901"/>
    <cellStyle name="Обычный 4 11 4_заявки" xfId="44902"/>
    <cellStyle name="Обычный 4 11 5" xfId="44903"/>
    <cellStyle name="Обычный 4 11 5 2" xfId="44904"/>
    <cellStyle name="Обычный 4 11 5 2 2" xfId="44905"/>
    <cellStyle name="Обычный 4 11 5 2_заявки" xfId="44906"/>
    <cellStyle name="Обычный 4 11 5 3" xfId="44907"/>
    <cellStyle name="Обычный 4 11 5_заявки" xfId="44908"/>
    <cellStyle name="Обычный 4 11 6" xfId="44909"/>
    <cellStyle name="Обычный 4 11 6 2" xfId="44910"/>
    <cellStyle name="Обычный 4 11 6_заявки" xfId="44911"/>
    <cellStyle name="Обычный 4 11 7" xfId="44912"/>
    <cellStyle name="Обычный 4 11_заявки" xfId="44913"/>
    <cellStyle name="Обычный 4 12" xfId="44914"/>
    <cellStyle name="Обычный 4 12 2" xfId="44915"/>
    <cellStyle name="Обычный 4 12 2 2" xfId="44916"/>
    <cellStyle name="Обычный 4 12 2 2 2" xfId="44917"/>
    <cellStyle name="Обычный 4 12 2 2 2 2" xfId="44918"/>
    <cellStyle name="Обычный 4 12 2 2 2_заявки" xfId="44919"/>
    <cellStyle name="Обычный 4 12 2 2 3" xfId="44920"/>
    <cellStyle name="Обычный 4 12 2 2_заявки" xfId="44921"/>
    <cellStyle name="Обычный 4 12 2 3" xfId="44922"/>
    <cellStyle name="Обычный 4 12 2 3 2" xfId="44923"/>
    <cellStyle name="Обычный 4 12 2 3_заявки" xfId="44924"/>
    <cellStyle name="Обычный 4 12 2 4" xfId="44925"/>
    <cellStyle name="Обычный 4 12 2_заявки" xfId="44926"/>
    <cellStyle name="Обычный 4 12 3" xfId="44927"/>
    <cellStyle name="Обычный 4 12 3 2" xfId="44928"/>
    <cellStyle name="Обычный 4 12 3 2 2" xfId="44929"/>
    <cellStyle name="Обычный 4 12 3 2 2 2" xfId="44930"/>
    <cellStyle name="Обычный 4 12 3 2 2_заявки" xfId="44931"/>
    <cellStyle name="Обычный 4 12 3 2 3" xfId="44932"/>
    <cellStyle name="Обычный 4 12 3 2_заявки" xfId="44933"/>
    <cellStyle name="Обычный 4 12 3 3" xfId="44934"/>
    <cellStyle name="Обычный 4 12 3 3 2" xfId="44935"/>
    <cellStyle name="Обычный 4 12 3 3_заявки" xfId="44936"/>
    <cellStyle name="Обычный 4 12 3 4" xfId="44937"/>
    <cellStyle name="Обычный 4 12 3_заявки" xfId="44938"/>
    <cellStyle name="Обычный 4 12 4" xfId="44939"/>
    <cellStyle name="Обычный 4 12 4 2" xfId="44940"/>
    <cellStyle name="Обычный 4 12 4 2 2" xfId="44941"/>
    <cellStyle name="Обычный 4 12 4 2_заявки" xfId="44942"/>
    <cellStyle name="Обычный 4 12 4 3" xfId="44943"/>
    <cellStyle name="Обычный 4 12 4_заявки" xfId="44944"/>
    <cellStyle name="Обычный 4 12 5" xfId="44945"/>
    <cellStyle name="Обычный 4 12 5 2" xfId="44946"/>
    <cellStyle name="Обычный 4 12 5_заявки" xfId="44947"/>
    <cellStyle name="Обычный 4 12 6" xfId="44948"/>
    <cellStyle name="Обычный 4 12_заявки" xfId="44949"/>
    <cellStyle name="Обычный 4 13" xfId="44950"/>
    <cellStyle name="Обычный 4 13 2" xfId="44951"/>
    <cellStyle name="Обычный 4 13 2 2" xfId="44952"/>
    <cellStyle name="Обычный 4 13 2 2 2" xfId="44953"/>
    <cellStyle name="Обычный 4 13 2 2 2 2" xfId="44954"/>
    <cellStyle name="Обычный 4 13 2 2 2_заявки" xfId="44955"/>
    <cellStyle name="Обычный 4 13 2 2 3" xfId="44956"/>
    <cellStyle name="Обычный 4 13 2 2_заявки" xfId="44957"/>
    <cellStyle name="Обычный 4 13 2 3" xfId="44958"/>
    <cellStyle name="Обычный 4 13 2 3 2" xfId="44959"/>
    <cellStyle name="Обычный 4 13 2 3_заявки" xfId="44960"/>
    <cellStyle name="Обычный 4 13 2 4" xfId="44961"/>
    <cellStyle name="Обычный 4 13 2_заявки" xfId="44962"/>
    <cellStyle name="Обычный 4 13 3" xfId="44963"/>
    <cellStyle name="Обычный 4 13 3 2" xfId="44964"/>
    <cellStyle name="Обычный 4 13 3 2 2" xfId="44965"/>
    <cellStyle name="Обычный 4 13 3 2 2 2" xfId="44966"/>
    <cellStyle name="Обычный 4 13 3 2 2_заявки" xfId="44967"/>
    <cellStyle name="Обычный 4 13 3 2 3" xfId="44968"/>
    <cellStyle name="Обычный 4 13 3 2_заявки" xfId="44969"/>
    <cellStyle name="Обычный 4 13 3 3" xfId="44970"/>
    <cellStyle name="Обычный 4 13 3 3 2" xfId="44971"/>
    <cellStyle name="Обычный 4 13 3 3_заявки" xfId="44972"/>
    <cellStyle name="Обычный 4 13 3 4" xfId="44973"/>
    <cellStyle name="Обычный 4 13 3_заявки" xfId="44974"/>
    <cellStyle name="Обычный 4 13 4" xfId="44975"/>
    <cellStyle name="Обычный 4 13 4 2" xfId="44976"/>
    <cellStyle name="Обычный 4 13 4 2 2" xfId="44977"/>
    <cellStyle name="Обычный 4 13 4 2_заявки" xfId="44978"/>
    <cellStyle name="Обычный 4 13 4 3" xfId="44979"/>
    <cellStyle name="Обычный 4 13 4_заявки" xfId="44980"/>
    <cellStyle name="Обычный 4 13 5" xfId="44981"/>
    <cellStyle name="Обычный 4 13 5 2" xfId="44982"/>
    <cellStyle name="Обычный 4 13 5_заявки" xfId="44983"/>
    <cellStyle name="Обычный 4 13 6" xfId="44984"/>
    <cellStyle name="Обычный 4 13_заявки" xfId="44985"/>
    <cellStyle name="Обычный 4 14" xfId="44986"/>
    <cellStyle name="Обычный 4 14 2" xfId="44987"/>
    <cellStyle name="Обычный 4 14 2 2" xfId="44988"/>
    <cellStyle name="Обычный 4 14 2 2 2" xfId="44989"/>
    <cellStyle name="Обычный 4 14 2 2 2 2" xfId="44990"/>
    <cellStyle name="Обычный 4 14 2 2 2_заявки" xfId="44991"/>
    <cellStyle name="Обычный 4 14 2 2 3" xfId="44992"/>
    <cellStyle name="Обычный 4 14 2 2 3 2" xfId="44993"/>
    <cellStyle name="Обычный 4 14 2 2 3_заявки" xfId="56762"/>
    <cellStyle name="Обычный 4 14 2 2_заявки" xfId="44994"/>
    <cellStyle name="Обычный 4 14 2 3" xfId="44995"/>
    <cellStyle name="Обычный 4 14 2 3 2" xfId="44996"/>
    <cellStyle name="Обычный 4 14 2 3 2 2" xfId="44997"/>
    <cellStyle name="Обычный 4 14 2 3 2_заявки" xfId="56763"/>
    <cellStyle name="Обычный 4 14 2 3 3" xfId="44998"/>
    <cellStyle name="Обычный 4 14 2 3_заявки" xfId="44999"/>
    <cellStyle name="Обычный 4 14 2 4" xfId="45000"/>
    <cellStyle name="Обычный 4 14 2 4 2" xfId="45001"/>
    <cellStyle name="Обычный 4 14 2 4_заявки" xfId="56764"/>
    <cellStyle name="Обычный 4 14 2_заявки" xfId="45002"/>
    <cellStyle name="Обычный 4 14 3" xfId="45003"/>
    <cellStyle name="Обычный 4 14 3 2" xfId="45004"/>
    <cellStyle name="Обычный 4 14 3 2 2" xfId="45005"/>
    <cellStyle name="Обычный 4 14 3 2 2 2" xfId="45006"/>
    <cellStyle name="Обычный 4 14 3 2 2 2 2" xfId="45007"/>
    <cellStyle name="Обычный 4 14 3 2 2 2_заявки" xfId="56765"/>
    <cellStyle name="Обычный 4 14 3 2 2 3" xfId="45008"/>
    <cellStyle name="Обычный 4 14 3 2 2_заявки" xfId="45009"/>
    <cellStyle name="Обычный 4 14 3 2 3" xfId="45010"/>
    <cellStyle name="Обычный 4 14 3 2 3 2" xfId="45011"/>
    <cellStyle name="Обычный 4 14 3 2 3_заявки" xfId="56766"/>
    <cellStyle name="Обычный 4 14 3 2 4" xfId="45012"/>
    <cellStyle name="Обычный 4 14 3 2_заявки" xfId="45013"/>
    <cellStyle name="Обычный 4 14 3 3" xfId="45014"/>
    <cellStyle name="Обычный 4 14 3 3 2" xfId="45015"/>
    <cellStyle name="Обычный 4 14 3 3 2 2" xfId="45016"/>
    <cellStyle name="Обычный 4 14 3 3 2_заявки" xfId="56767"/>
    <cellStyle name="Обычный 4 14 3 3 3" xfId="45017"/>
    <cellStyle name="Обычный 4 14 3 3_заявки" xfId="45018"/>
    <cellStyle name="Обычный 4 14 3 4" xfId="45019"/>
    <cellStyle name="Обычный 4 14 3 4 2" xfId="45020"/>
    <cellStyle name="Обычный 4 14 3 4_заявки" xfId="56768"/>
    <cellStyle name="Обычный 4 14 3 5" xfId="45021"/>
    <cellStyle name="Обычный 4 14 3_заявки" xfId="45022"/>
    <cellStyle name="Обычный 4 14 4" xfId="45023"/>
    <cellStyle name="Обычный 4 14 4 2" xfId="45024"/>
    <cellStyle name="Обычный 4 14 4 2 2" xfId="45025"/>
    <cellStyle name="Обычный 4 14 4 2 2 2" xfId="45026"/>
    <cellStyle name="Обычный 4 14 4 2 2_заявки" xfId="56769"/>
    <cellStyle name="Обычный 4 14 4 2 3" xfId="45027"/>
    <cellStyle name="Обычный 4 14 4 2_заявки" xfId="45028"/>
    <cellStyle name="Обычный 4 14 4 3" xfId="45029"/>
    <cellStyle name="Обычный 4 14 4 3 2" xfId="45030"/>
    <cellStyle name="Обычный 4 14 4 3_заявки" xfId="56770"/>
    <cellStyle name="Обычный 4 14 4 4" xfId="45031"/>
    <cellStyle name="Обычный 4 14 4_заявки" xfId="45032"/>
    <cellStyle name="Обычный 4 14 5" xfId="45033"/>
    <cellStyle name="Обычный 4 14 5 2" xfId="45034"/>
    <cellStyle name="Обычный 4 14 5 2 2" xfId="45035"/>
    <cellStyle name="Обычный 4 14 5 2_заявки" xfId="56771"/>
    <cellStyle name="Обычный 4 14 5 3" xfId="45036"/>
    <cellStyle name="Обычный 4 14 5_заявки" xfId="45037"/>
    <cellStyle name="Обычный 4 14 6" xfId="45038"/>
    <cellStyle name="Обычный 4 14 6 2" xfId="45039"/>
    <cellStyle name="Обычный 4 14 6_заявки" xfId="56772"/>
    <cellStyle name="Обычный 4 14_заявки" xfId="45040"/>
    <cellStyle name="Обычный 4 15" xfId="45041"/>
    <cellStyle name="Обычный 4 15 2" xfId="45042"/>
    <cellStyle name="Обычный 4 15 2 2" xfId="45043"/>
    <cellStyle name="Обычный 4 15 2 2 2" xfId="45044"/>
    <cellStyle name="Обычный 4 15 2 2 2 2" xfId="45045"/>
    <cellStyle name="Обычный 4 15 2 2 2 2 2" xfId="45046"/>
    <cellStyle name="Обычный 4 15 2 2 2 2_заявки" xfId="56773"/>
    <cellStyle name="Обычный 4 15 2 2 2 3" xfId="45047"/>
    <cellStyle name="Обычный 4 15 2 2 2_заявки" xfId="45048"/>
    <cellStyle name="Обычный 4 15 2 2 3" xfId="45049"/>
    <cellStyle name="Обычный 4 15 2 2 3 2" xfId="45050"/>
    <cellStyle name="Обычный 4 15 2 2 3_заявки" xfId="56774"/>
    <cellStyle name="Обычный 4 15 2 2 4" xfId="45051"/>
    <cellStyle name="Обычный 4 15 2 2_заявки" xfId="45052"/>
    <cellStyle name="Обычный 4 15 2 3" xfId="45053"/>
    <cellStyle name="Обычный 4 15 2 3 2" xfId="45054"/>
    <cellStyle name="Обычный 4 15 2 3 2 2" xfId="45055"/>
    <cellStyle name="Обычный 4 15 2 3 2_заявки" xfId="56775"/>
    <cellStyle name="Обычный 4 15 2 3 3" xfId="45056"/>
    <cellStyle name="Обычный 4 15 2 3_заявки" xfId="45057"/>
    <cellStyle name="Обычный 4 15 2 4" xfId="45058"/>
    <cellStyle name="Обычный 4 15 2 4 2" xfId="45059"/>
    <cellStyle name="Обычный 4 15 2 4_заявки" xfId="56776"/>
    <cellStyle name="Обычный 4 15 2 5" xfId="45060"/>
    <cellStyle name="Обычный 4 15 2_заявки" xfId="45061"/>
    <cellStyle name="Обычный 4 15 3" xfId="45062"/>
    <cellStyle name="Обычный 4 15 3 2" xfId="45063"/>
    <cellStyle name="Обычный 4 15 3 2 2" xfId="45064"/>
    <cellStyle name="Обычный 4 15 3 2 2 2" xfId="45065"/>
    <cellStyle name="Обычный 4 15 3 2 2 2 2" xfId="45066"/>
    <cellStyle name="Обычный 4 15 3 2 2 2_заявки" xfId="56777"/>
    <cellStyle name="Обычный 4 15 3 2 2 3" xfId="45067"/>
    <cellStyle name="Обычный 4 15 3 2 2_заявки" xfId="45068"/>
    <cellStyle name="Обычный 4 15 3 2 3" xfId="45069"/>
    <cellStyle name="Обычный 4 15 3 2 3 2" xfId="45070"/>
    <cellStyle name="Обычный 4 15 3 2 3_заявки" xfId="56778"/>
    <cellStyle name="Обычный 4 15 3 2 4" xfId="45071"/>
    <cellStyle name="Обычный 4 15 3 2_заявки" xfId="45072"/>
    <cellStyle name="Обычный 4 15 3 3" xfId="45073"/>
    <cellStyle name="Обычный 4 15 3 3 2" xfId="45074"/>
    <cellStyle name="Обычный 4 15 3 3 2 2" xfId="45075"/>
    <cellStyle name="Обычный 4 15 3 3 2_заявки" xfId="56779"/>
    <cellStyle name="Обычный 4 15 3 3 3" xfId="45076"/>
    <cellStyle name="Обычный 4 15 3 3_заявки" xfId="45077"/>
    <cellStyle name="Обычный 4 15 3 4" xfId="45078"/>
    <cellStyle name="Обычный 4 15 3 4 2" xfId="45079"/>
    <cellStyle name="Обычный 4 15 3 4_заявки" xfId="56780"/>
    <cellStyle name="Обычный 4 15 3 5" xfId="45080"/>
    <cellStyle name="Обычный 4 15 3_заявки" xfId="45081"/>
    <cellStyle name="Обычный 4 15 4" xfId="45082"/>
    <cellStyle name="Обычный 4 15 4 2" xfId="45083"/>
    <cellStyle name="Обычный 4 15 4 2 2" xfId="45084"/>
    <cellStyle name="Обычный 4 15 4 2 2 2" xfId="45085"/>
    <cellStyle name="Обычный 4 15 4 2 2_заявки" xfId="56781"/>
    <cellStyle name="Обычный 4 15 4 2 3" xfId="45086"/>
    <cellStyle name="Обычный 4 15 4 2_заявки" xfId="45087"/>
    <cellStyle name="Обычный 4 15 4 3" xfId="45088"/>
    <cellStyle name="Обычный 4 15 4 3 2" xfId="45089"/>
    <cellStyle name="Обычный 4 15 4 3_заявки" xfId="56782"/>
    <cellStyle name="Обычный 4 15 4 4" xfId="45090"/>
    <cellStyle name="Обычный 4 15 4_заявки" xfId="45091"/>
    <cellStyle name="Обычный 4 15 5" xfId="45092"/>
    <cellStyle name="Обычный 4 15 5 2" xfId="45093"/>
    <cellStyle name="Обычный 4 15 5 2 2" xfId="45094"/>
    <cellStyle name="Обычный 4 15 5 2_заявки" xfId="56783"/>
    <cellStyle name="Обычный 4 15 5 3" xfId="45095"/>
    <cellStyle name="Обычный 4 15 5_заявки" xfId="45096"/>
    <cellStyle name="Обычный 4 15 6" xfId="45097"/>
    <cellStyle name="Обычный 4 15 6 2" xfId="45098"/>
    <cellStyle name="Обычный 4 15 6_заявки" xfId="56784"/>
    <cellStyle name="Обычный 4 15 7" xfId="45099"/>
    <cellStyle name="Обычный 4 15_заявки" xfId="45100"/>
    <cellStyle name="Обычный 4 16" xfId="45101"/>
    <cellStyle name="Обычный 4 16 2" xfId="45102"/>
    <cellStyle name="Обычный 4 16 2 2" xfId="45103"/>
    <cellStyle name="Обычный 4 16 2 2 2" xfId="45104"/>
    <cellStyle name="Обычный 4 16 2 2 2 2" xfId="45105"/>
    <cellStyle name="Обычный 4 16 2 2 2 2 2" xfId="45106"/>
    <cellStyle name="Обычный 4 16 2 2 2 2_заявки" xfId="56785"/>
    <cellStyle name="Обычный 4 16 2 2 2 3" xfId="45107"/>
    <cellStyle name="Обычный 4 16 2 2 2_заявки" xfId="45108"/>
    <cellStyle name="Обычный 4 16 2 2 3" xfId="45109"/>
    <cellStyle name="Обычный 4 16 2 2 3 2" xfId="45110"/>
    <cellStyle name="Обычный 4 16 2 2 3_заявки" xfId="56786"/>
    <cellStyle name="Обычный 4 16 2 2 4" xfId="45111"/>
    <cellStyle name="Обычный 4 16 2 2_заявки" xfId="45112"/>
    <cellStyle name="Обычный 4 16 2 3" xfId="45113"/>
    <cellStyle name="Обычный 4 16 2 3 2" xfId="45114"/>
    <cellStyle name="Обычный 4 16 2 3 2 2" xfId="45115"/>
    <cellStyle name="Обычный 4 16 2 3 2_заявки" xfId="56787"/>
    <cellStyle name="Обычный 4 16 2 3 3" xfId="45116"/>
    <cellStyle name="Обычный 4 16 2 3_заявки" xfId="45117"/>
    <cellStyle name="Обычный 4 16 2 4" xfId="45118"/>
    <cellStyle name="Обычный 4 16 2 4 2" xfId="45119"/>
    <cellStyle name="Обычный 4 16 2 4_заявки" xfId="56788"/>
    <cellStyle name="Обычный 4 16 2 5" xfId="45120"/>
    <cellStyle name="Обычный 4 16 2_заявки" xfId="45121"/>
    <cellStyle name="Обычный 4 16 3" xfId="45122"/>
    <cellStyle name="Обычный 4 16 3 2" xfId="45123"/>
    <cellStyle name="Обычный 4 16 3 2 2" xfId="45124"/>
    <cellStyle name="Обычный 4 16 3 2 2 2" xfId="45125"/>
    <cellStyle name="Обычный 4 16 3 2 2 2 2" xfId="45126"/>
    <cellStyle name="Обычный 4 16 3 2 2 2_заявки" xfId="56789"/>
    <cellStyle name="Обычный 4 16 3 2 2 3" xfId="45127"/>
    <cellStyle name="Обычный 4 16 3 2 2_заявки" xfId="45128"/>
    <cellStyle name="Обычный 4 16 3 2 3" xfId="45129"/>
    <cellStyle name="Обычный 4 16 3 2 3 2" xfId="45130"/>
    <cellStyle name="Обычный 4 16 3 2 3_заявки" xfId="56790"/>
    <cellStyle name="Обычный 4 16 3 2 4" xfId="45131"/>
    <cellStyle name="Обычный 4 16 3 2_заявки" xfId="45132"/>
    <cellStyle name="Обычный 4 16 3 3" xfId="45133"/>
    <cellStyle name="Обычный 4 16 3 3 2" xfId="45134"/>
    <cellStyle name="Обычный 4 16 3 3 2 2" xfId="45135"/>
    <cellStyle name="Обычный 4 16 3 3 2_заявки" xfId="56791"/>
    <cellStyle name="Обычный 4 16 3 3 3" xfId="45136"/>
    <cellStyle name="Обычный 4 16 3 3_заявки" xfId="45137"/>
    <cellStyle name="Обычный 4 16 3 4" xfId="45138"/>
    <cellStyle name="Обычный 4 16 3 4 2" xfId="45139"/>
    <cellStyle name="Обычный 4 16 3 4_заявки" xfId="56792"/>
    <cellStyle name="Обычный 4 16 3 5" xfId="45140"/>
    <cellStyle name="Обычный 4 16 3_заявки" xfId="45141"/>
    <cellStyle name="Обычный 4 16 4" xfId="45142"/>
    <cellStyle name="Обычный 4 16 4 2" xfId="45143"/>
    <cellStyle name="Обычный 4 16 4 2 2" xfId="45144"/>
    <cellStyle name="Обычный 4 16 4 2 2 2" xfId="45145"/>
    <cellStyle name="Обычный 4 16 4 2 2_заявки" xfId="56793"/>
    <cellStyle name="Обычный 4 16 4 2 3" xfId="45146"/>
    <cellStyle name="Обычный 4 16 4 2_заявки" xfId="45147"/>
    <cellStyle name="Обычный 4 16 4 3" xfId="45148"/>
    <cellStyle name="Обычный 4 16 4 3 2" xfId="45149"/>
    <cellStyle name="Обычный 4 16 4 3_заявки" xfId="56794"/>
    <cellStyle name="Обычный 4 16 4 4" xfId="45150"/>
    <cellStyle name="Обычный 4 16 4_заявки" xfId="45151"/>
    <cellStyle name="Обычный 4 16 5" xfId="45152"/>
    <cellStyle name="Обычный 4 16 5 2" xfId="45153"/>
    <cellStyle name="Обычный 4 16 5 2 2" xfId="45154"/>
    <cellStyle name="Обычный 4 16 5 2_заявки" xfId="56795"/>
    <cellStyle name="Обычный 4 16 5 3" xfId="45155"/>
    <cellStyle name="Обычный 4 16 5_заявки" xfId="45156"/>
    <cellStyle name="Обычный 4 16 6" xfId="45157"/>
    <cellStyle name="Обычный 4 16 6 2" xfId="45158"/>
    <cellStyle name="Обычный 4 16 6_заявки" xfId="56796"/>
    <cellStyle name="Обычный 4 16 7" xfId="45159"/>
    <cellStyle name="Обычный 4 16_заявки" xfId="45160"/>
    <cellStyle name="Обычный 4 17" xfId="45161"/>
    <cellStyle name="Обычный 4 17 2" xfId="45162"/>
    <cellStyle name="Обычный 4 17 2 2" xfId="45163"/>
    <cellStyle name="Обычный 4 17 2 2 2" xfId="45164"/>
    <cellStyle name="Обычный 4 17 2 2 2 2" xfId="45165"/>
    <cellStyle name="Обычный 4 17 2 2 2 2 2" xfId="45166"/>
    <cellStyle name="Обычный 4 17 2 2 2 2_заявки" xfId="56797"/>
    <cellStyle name="Обычный 4 17 2 2 2 3" xfId="45167"/>
    <cellStyle name="Обычный 4 17 2 2 2_заявки" xfId="45168"/>
    <cellStyle name="Обычный 4 17 2 2 3" xfId="45169"/>
    <cellStyle name="Обычный 4 17 2 2 3 2" xfId="45170"/>
    <cellStyle name="Обычный 4 17 2 2 3_заявки" xfId="56798"/>
    <cellStyle name="Обычный 4 17 2 2 4" xfId="45171"/>
    <cellStyle name="Обычный 4 17 2 2_заявки" xfId="45172"/>
    <cellStyle name="Обычный 4 17 2 3" xfId="45173"/>
    <cellStyle name="Обычный 4 17 2 3 2" xfId="45174"/>
    <cellStyle name="Обычный 4 17 2 3 2 2" xfId="45175"/>
    <cellStyle name="Обычный 4 17 2 3 2_заявки" xfId="56799"/>
    <cellStyle name="Обычный 4 17 2 3 3" xfId="45176"/>
    <cellStyle name="Обычный 4 17 2 3_заявки" xfId="45177"/>
    <cellStyle name="Обычный 4 17 2 4" xfId="45178"/>
    <cellStyle name="Обычный 4 17 2 4 2" xfId="45179"/>
    <cellStyle name="Обычный 4 17 2 4_заявки" xfId="56800"/>
    <cellStyle name="Обычный 4 17 2 5" xfId="45180"/>
    <cellStyle name="Обычный 4 17 2_заявки" xfId="45181"/>
    <cellStyle name="Обычный 4 17 3" xfId="45182"/>
    <cellStyle name="Обычный 4 17 3 2" xfId="45183"/>
    <cellStyle name="Обычный 4 17 3 2 2" xfId="45184"/>
    <cellStyle name="Обычный 4 17 3 2 2 2" xfId="45185"/>
    <cellStyle name="Обычный 4 17 3 2 2 2 2" xfId="45186"/>
    <cellStyle name="Обычный 4 17 3 2 2 2_заявки" xfId="56801"/>
    <cellStyle name="Обычный 4 17 3 2 2 3" xfId="45187"/>
    <cellStyle name="Обычный 4 17 3 2 2_заявки" xfId="45188"/>
    <cellStyle name="Обычный 4 17 3 2 3" xfId="45189"/>
    <cellStyle name="Обычный 4 17 3 2 3 2" xfId="45190"/>
    <cellStyle name="Обычный 4 17 3 2 3_заявки" xfId="56802"/>
    <cellStyle name="Обычный 4 17 3 2 4" xfId="45191"/>
    <cellStyle name="Обычный 4 17 3 2_заявки" xfId="45192"/>
    <cellStyle name="Обычный 4 17 3 3" xfId="45193"/>
    <cellStyle name="Обычный 4 17 3 3 2" xfId="45194"/>
    <cellStyle name="Обычный 4 17 3 3 2 2" xfId="45195"/>
    <cellStyle name="Обычный 4 17 3 3 2_заявки" xfId="56803"/>
    <cellStyle name="Обычный 4 17 3 3 3" xfId="45196"/>
    <cellStyle name="Обычный 4 17 3 3_заявки" xfId="45197"/>
    <cellStyle name="Обычный 4 17 3 4" xfId="45198"/>
    <cellStyle name="Обычный 4 17 3 4 2" xfId="45199"/>
    <cellStyle name="Обычный 4 17 3 4_заявки" xfId="56804"/>
    <cellStyle name="Обычный 4 17 3 5" xfId="45200"/>
    <cellStyle name="Обычный 4 17 3_заявки" xfId="45201"/>
    <cellStyle name="Обычный 4 17 4" xfId="45202"/>
    <cellStyle name="Обычный 4 17 4 2" xfId="45203"/>
    <cellStyle name="Обычный 4 17 4 2 2" xfId="45204"/>
    <cellStyle name="Обычный 4 17 4 2 2 2" xfId="45205"/>
    <cellStyle name="Обычный 4 17 4 2 2_заявки" xfId="56805"/>
    <cellStyle name="Обычный 4 17 4 2 3" xfId="45206"/>
    <cellStyle name="Обычный 4 17 4 2_заявки" xfId="45207"/>
    <cellStyle name="Обычный 4 17 4 3" xfId="45208"/>
    <cellStyle name="Обычный 4 17 4 3 2" xfId="45209"/>
    <cellStyle name="Обычный 4 17 4 3_заявки" xfId="56806"/>
    <cellStyle name="Обычный 4 17 4 4" xfId="45210"/>
    <cellStyle name="Обычный 4 17 4_заявки" xfId="45211"/>
    <cellStyle name="Обычный 4 17 5" xfId="45212"/>
    <cellStyle name="Обычный 4 17 5 2" xfId="45213"/>
    <cellStyle name="Обычный 4 17 5 2 2" xfId="45214"/>
    <cellStyle name="Обычный 4 17 5 2_заявки" xfId="56807"/>
    <cellStyle name="Обычный 4 17 5 3" xfId="45215"/>
    <cellStyle name="Обычный 4 17 5_заявки" xfId="45216"/>
    <cellStyle name="Обычный 4 17 6" xfId="45217"/>
    <cellStyle name="Обычный 4 17 6 2" xfId="45218"/>
    <cellStyle name="Обычный 4 17 6_заявки" xfId="56808"/>
    <cellStyle name="Обычный 4 17 7" xfId="45219"/>
    <cellStyle name="Обычный 4 17_заявки" xfId="45220"/>
    <cellStyle name="Обычный 4 18" xfId="45221"/>
    <cellStyle name="Обычный 4 18 2" xfId="45222"/>
    <cellStyle name="Обычный 4 18 2 2" xfId="45223"/>
    <cellStyle name="Обычный 4 18 2 2 2" xfId="45224"/>
    <cellStyle name="Обычный 4 18 2 2 2 2" xfId="45225"/>
    <cellStyle name="Обычный 4 18 2 2 2_заявки" xfId="56809"/>
    <cellStyle name="Обычный 4 18 2 2 3" xfId="45226"/>
    <cellStyle name="Обычный 4 18 2 2_заявки" xfId="45227"/>
    <cellStyle name="Обычный 4 18 2 3" xfId="45228"/>
    <cellStyle name="Обычный 4 18 2 3 2" xfId="45229"/>
    <cellStyle name="Обычный 4 18 2 3_заявки" xfId="56810"/>
    <cellStyle name="Обычный 4 18 2 4" xfId="45230"/>
    <cellStyle name="Обычный 4 18 2_заявки" xfId="45231"/>
    <cellStyle name="Обычный 4 18 3" xfId="45232"/>
    <cellStyle name="Обычный 4 18 3 2" xfId="45233"/>
    <cellStyle name="Обычный 4 18 3 2 2" xfId="45234"/>
    <cellStyle name="Обычный 4 18 3 2_заявки" xfId="56811"/>
    <cellStyle name="Обычный 4 18 3 3" xfId="45235"/>
    <cellStyle name="Обычный 4 18 3_заявки" xfId="45236"/>
    <cellStyle name="Обычный 4 18 4" xfId="45237"/>
    <cellStyle name="Обычный 4 18 4 2" xfId="45238"/>
    <cellStyle name="Обычный 4 18 4_заявки" xfId="56812"/>
    <cellStyle name="Обычный 4 18 5" xfId="45239"/>
    <cellStyle name="Обычный 4 18_заявки" xfId="45240"/>
    <cellStyle name="Обычный 4 19" xfId="45241"/>
    <cellStyle name="Обычный 4 19 2" xfId="45242"/>
    <cellStyle name="Обычный 4 19 2 2" xfId="45243"/>
    <cellStyle name="Обычный 4 19 2 2 2" xfId="45244"/>
    <cellStyle name="Обычный 4 19 2 2 2 2" xfId="45245"/>
    <cellStyle name="Обычный 4 19 2 2 2_заявки" xfId="56813"/>
    <cellStyle name="Обычный 4 19 2 2 3" xfId="45246"/>
    <cellStyle name="Обычный 4 19 2 2_заявки" xfId="45247"/>
    <cellStyle name="Обычный 4 19 2 3" xfId="45248"/>
    <cellStyle name="Обычный 4 19 2 3 2" xfId="45249"/>
    <cellStyle name="Обычный 4 19 2 3_заявки" xfId="56814"/>
    <cellStyle name="Обычный 4 19 2 4" xfId="45250"/>
    <cellStyle name="Обычный 4 19 2_заявки" xfId="45251"/>
    <cellStyle name="Обычный 4 19 3" xfId="45252"/>
    <cellStyle name="Обычный 4 19 3 2" xfId="45253"/>
    <cellStyle name="Обычный 4 19 3 2 2" xfId="45254"/>
    <cellStyle name="Обычный 4 19 3 2_заявки" xfId="56815"/>
    <cellStyle name="Обычный 4 19 3 3" xfId="45255"/>
    <cellStyle name="Обычный 4 19 3_заявки" xfId="45256"/>
    <cellStyle name="Обычный 4 19 4" xfId="45257"/>
    <cellStyle name="Обычный 4 19 4 2" xfId="45258"/>
    <cellStyle name="Обычный 4 19 4_заявки" xfId="56816"/>
    <cellStyle name="Обычный 4 19 5" xfId="45259"/>
    <cellStyle name="Обычный 4 19_заявки" xfId="45260"/>
    <cellStyle name="Обычный 4 2" xfId="45261"/>
    <cellStyle name="Обычный 4 2 10" xfId="45262"/>
    <cellStyle name="Обычный 4 2 10 2" xfId="45263"/>
    <cellStyle name="Обычный 4 2 10 2 2" xfId="45264"/>
    <cellStyle name="Обычный 4 2 10 2 2 2" xfId="45265"/>
    <cellStyle name="Обычный 4 2 10 2 2_заявки" xfId="56817"/>
    <cellStyle name="Обычный 4 2 10 2 3" xfId="45266"/>
    <cellStyle name="Обычный 4 2 10 2_заявки" xfId="45267"/>
    <cellStyle name="Обычный 4 2 10 3" xfId="45268"/>
    <cellStyle name="Обычный 4 2 10 3 2" xfId="45269"/>
    <cellStyle name="Обычный 4 2 10 3_заявки" xfId="56818"/>
    <cellStyle name="Обычный 4 2 10 4" xfId="45270"/>
    <cellStyle name="Обычный 4 2 10_заявки" xfId="45271"/>
    <cellStyle name="Обычный 4 2 11" xfId="45272"/>
    <cellStyle name="Обычный 4 2 2" xfId="45273"/>
    <cellStyle name="Обычный 4 2 2 2" xfId="45274"/>
    <cellStyle name="Обычный 4 2 2 2 2" xfId="45275"/>
    <cellStyle name="Обычный 4 2 2 2 2 2" xfId="45276"/>
    <cellStyle name="Обычный 4 2 2 2 2 2 2" xfId="45277"/>
    <cellStyle name="Обычный 4 2 2 2 2 2_заявки" xfId="56819"/>
    <cellStyle name="Обычный 4 2 2 2 2 3" xfId="45278"/>
    <cellStyle name="Обычный 4 2 2 2 2_заявки" xfId="45279"/>
    <cellStyle name="Обычный 4 2 2 2 3" xfId="45280"/>
    <cellStyle name="Обычный 4 2 2 2 3 2" xfId="45281"/>
    <cellStyle name="Обычный 4 2 2 2 3_заявки" xfId="56820"/>
    <cellStyle name="Обычный 4 2 2 2 4" xfId="45282"/>
    <cellStyle name="Обычный 4 2 2 2_заявки" xfId="45283"/>
    <cellStyle name="Обычный 4 2 2 3" xfId="45284"/>
    <cellStyle name="Обычный 4 2 2 3 2" xfId="45285"/>
    <cellStyle name="Обычный 4 2 2 3 2 2" xfId="45286"/>
    <cellStyle name="Обычный 4 2 2 3 2_заявки" xfId="56821"/>
    <cellStyle name="Обычный 4 2 2 3 3" xfId="45287"/>
    <cellStyle name="Обычный 4 2 2 3_заявки" xfId="45288"/>
    <cellStyle name="Обычный 4 2 2 4" xfId="45289"/>
    <cellStyle name="Обычный 4 2 2 4 2" xfId="45290"/>
    <cellStyle name="Обычный 4 2 2 4_заявки" xfId="56822"/>
    <cellStyle name="Обычный 4 2 2 5" xfId="45291"/>
    <cellStyle name="Обычный 4 2 2_заявки" xfId="45292"/>
    <cellStyle name="Обычный 4 2 3" xfId="45293"/>
    <cellStyle name="Обычный 4 2 3 2" xfId="45294"/>
    <cellStyle name="Обычный 4 2 3 2 2" xfId="45295"/>
    <cellStyle name="Обычный 4 2 3 2 2 2" xfId="45296"/>
    <cellStyle name="Обычный 4 2 3 2 2 2 2" xfId="45297"/>
    <cellStyle name="Обычный 4 2 3 2 2 2_заявки" xfId="56823"/>
    <cellStyle name="Обычный 4 2 3 2 2 3" xfId="45298"/>
    <cellStyle name="Обычный 4 2 3 2 2_заявки" xfId="45299"/>
    <cellStyle name="Обычный 4 2 3 2 3" xfId="45300"/>
    <cellStyle name="Обычный 4 2 3 2 3 2" xfId="45301"/>
    <cellStyle name="Обычный 4 2 3 2 3_заявки" xfId="56824"/>
    <cellStyle name="Обычный 4 2 3 2 4" xfId="45302"/>
    <cellStyle name="Обычный 4 2 3 2_заявки" xfId="45303"/>
    <cellStyle name="Обычный 4 2 3 3" xfId="45304"/>
    <cellStyle name="Обычный 4 2 3 3 2" xfId="45305"/>
    <cellStyle name="Обычный 4 2 3 3 2 2" xfId="45306"/>
    <cellStyle name="Обычный 4 2 3 3 2_заявки" xfId="56825"/>
    <cellStyle name="Обычный 4 2 3 3 3" xfId="45307"/>
    <cellStyle name="Обычный 4 2 3 3_заявки" xfId="45308"/>
    <cellStyle name="Обычный 4 2 3 4" xfId="45309"/>
    <cellStyle name="Обычный 4 2 3 4 2" xfId="45310"/>
    <cellStyle name="Обычный 4 2 3 4_заявки" xfId="56826"/>
    <cellStyle name="Обычный 4 2 3 5" xfId="45311"/>
    <cellStyle name="Обычный 4 2 3_заявки" xfId="45312"/>
    <cellStyle name="Обычный 4 2 4" xfId="45313"/>
    <cellStyle name="Обычный 4 2 4 2" xfId="45314"/>
    <cellStyle name="Обычный 4 2 4 2 2" xfId="45315"/>
    <cellStyle name="Обычный 4 2 4 2 2 2" xfId="45316"/>
    <cellStyle name="Обычный 4 2 4 2 2 2 2" xfId="45317"/>
    <cellStyle name="Обычный 4 2 4 2 2 2_заявки" xfId="56827"/>
    <cellStyle name="Обычный 4 2 4 2 2 3" xfId="45318"/>
    <cellStyle name="Обычный 4 2 4 2 2_заявки" xfId="45319"/>
    <cellStyle name="Обычный 4 2 4 2 3" xfId="45320"/>
    <cellStyle name="Обычный 4 2 4 2 3 2" xfId="45321"/>
    <cellStyle name="Обычный 4 2 4 2 3_заявки" xfId="56828"/>
    <cellStyle name="Обычный 4 2 4 2 4" xfId="45322"/>
    <cellStyle name="Обычный 4 2 4 2_заявки" xfId="45323"/>
    <cellStyle name="Обычный 4 2 4 3" xfId="45324"/>
    <cellStyle name="Обычный 4 2 4 3 2" xfId="45325"/>
    <cellStyle name="Обычный 4 2 4 3 2 2" xfId="45326"/>
    <cellStyle name="Обычный 4 2 4 3 2_заявки" xfId="56829"/>
    <cellStyle name="Обычный 4 2 4 3 3" xfId="45327"/>
    <cellStyle name="Обычный 4 2 4 3_заявки" xfId="45328"/>
    <cellStyle name="Обычный 4 2 4 4" xfId="45329"/>
    <cellStyle name="Обычный 4 2 4 4 2" xfId="45330"/>
    <cellStyle name="Обычный 4 2 4 4_заявки" xfId="56830"/>
    <cellStyle name="Обычный 4 2 4 5" xfId="45331"/>
    <cellStyle name="Обычный 4 2 4_заявки" xfId="45332"/>
    <cellStyle name="Обычный 4 2 5" xfId="45333"/>
    <cellStyle name="Обычный 4 2 5 2" xfId="45334"/>
    <cellStyle name="Обычный 4 2 5 2 2" xfId="45335"/>
    <cellStyle name="Обычный 4 2 5 2 2 2" xfId="45336"/>
    <cellStyle name="Обычный 4 2 5 2 2 2 2" xfId="45337"/>
    <cellStyle name="Обычный 4 2 5 2 2 2_заявки" xfId="56831"/>
    <cellStyle name="Обычный 4 2 5 2 2 3" xfId="45338"/>
    <cellStyle name="Обычный 4 2 5 2 2_заявки" xfId="45339"/>
    <cellStyle name="Обычный 4 2 5 2 3" xfId="45340"/>
    <cellStyle name="Обычный 4 2 5 2 3 2" xfId="45341"/>
    <cellStyle name="Обычный 4 2 5 2 3_заявки" xfId="56832"/>
    <cellStyle name="Обычный 4 2 5 2 4" xfId="45342"/>
    <cellStyle name="Обычный 4 2 5 2_заявки" xfId="45343"/>
    <cellStyle name="Обычный 4 2 5 3" xfId="45344"/>
    <cellStyle name="Обычный 4 2 5 3 2" xfId="45345"/>
    <cellStyle name="Обычный 4 2 5 3 2 2" xfId="45346"/>
    <cellStyle name="Обычный 4 2 5 3 2_заявки" xfId="56833"/>
    <cellStyle name="Обычный 4 2 5 3 3" xfId="45347"/>
    <cellStyle name="Обычный 4 2 5 3_заявки" xfId="45348"/>
    <cellStyle name="Обычный 4 2 5 4" xfId="45349"/>
    <cellStyle name="Обычный 4 2 5 4 2" xfId="45350"/>
    <cellStyle name="Обычный 4 2 5 4_заявки" xfId="56834"/>
    <cellStyle name="Обычный 4 2 5 5" xfId="45351"/>
    <cellStyle name="Обычный 4 2 5_заявки" xfId="45352"/>
    <cellStyle name="Обычный 4 2 6" xfId="45353"/>
    <cellStyle name="Обычный 4 2 6 2" xfId="45354"/>
    <cellStyle name="Обычный 4 2 6 2 2" xfId="45355"/>
    <cellStyle name="Обычный 4 2 6 2 2 2" xfId="45356"/>
    <cellStyle name="Обычный 4 2 6 2 2 2 2" xfId="45357"/>
    <cellStyle name="Обычный 4 2 6 2 2 2_заявки" xfId="56835"/>
    <cellStyle name="Обычный 4 2 6 2 2 3" xfId="45358"/>
    <cellStyle name="Обычный 4 2 6 2 2_заявки" xfId="45359"/>
    <cellStyle name="Обычный 4 2 6 2 3" xfId="45360"/>
    <cellStyle name="Обычный 4 2 6 2 3 2" xfId="45361"/>
    <cellStyle name="Обычный 4 2 6 2 3_заявки" xfId="56836"/>
    <cellStyle name="Обычный 4 2 6 2 4" xfId="45362"/>
    <cellStyle name="Обычный 4 2 6 2_заявки" xfId="45363"/>
    <cellStyle name="Обычный 4 2 6 3" xfId="45364"/>
    <cellStyle name="Обычный 4 2 6 3 2" xfId="45365"/>
    <cellStyle name="Обычный 4 2 6 3 2 2" xfId="45366"/>
    <cellStyle name="Обычный 4 2 6 3 2_заявки" xfId="56837"/>
    <cellStyle name="Обычный 4 2 6 3 3" xfId="45367"/>
    <cellStyle name="Обычный 4 2 6 3_заявки" xfId="45368"/>
    <cellStyle name="Обычный 4 2 6 4" xfId="45369"/>
    <cellStyle name="Обычный 4 2 6 4 2" xfId="45370"/>
    <cellStyle name="Обычный 4 2 6 4_заявки" xfId="56838"/>
    <cellStyle name="Обычный 4 2 6 5" xfId="45371"/>
    <cellStyle name="Обычный 4 2 6_заявки" xfId="45372"/>
    <cellStyle name="Обычный 4 2 7" xfId="45373"/>
    <cellStyle name="Обычный 4 2 7 2" xfId="45374"/>
    <cellStyle name="Обычный 4 2 7 2 2" xfId="45375"/>
    <cellStyle name="Обычный 4 2 7 2 2 2" xfId="45376"/>
    <cellStyle name="Обычный 4 2 7 2 2 2 2" xfId="45377"/>
    <cellStyle name="Обычный 4 2 7 2 2 2_заявки" xfId="56839"/>
    <cellStyle name="Обычный 4 2 7 2 2 3" xfId="45378"/>
    <cellStyle name="Обычный 4 2 7 2 2_заявки" xfId="45379"/>
    <cellStyle name="Обычный 4 2 7 2 3" xfId="45380"/>
    <cellStyle name="Обычный 4 2 7 2 3 2" xfId="45381"/>
    <cellStyle name="Обычный 4 2 7 2 3_заявки" xfId="56840"/>
    <cellStyle name="Обычный 4 2 7 2 4" xfId="45382"/>
    <cellStyle name="Обычный 4 2 7 2_заявки" xfId="45383"/>
    <cellStyle name="Обычный 4 2 7 3" xfId="45384"/>
    <cellStyle name="Обычный 4 2 7 3 2" xfId="45385"/>
    <cellStyle name="Обычный 4 2 7 3 2 2" xfId="45386"/>
    <cellStyle name="Обычный 4 2 7 3 2_заявки" xfId="56841"/>
    <cellStyle name="Обычный 4 2 7 3 3" xfId="45387"/>
    <cellStyle name="Обычный 4 2 7 3_заявки" xfId="45388"/>
    <cellStyle name="Обычный 4 2 7 4" xfId="45389"/>
    <cellStyle name="Обычный 4 2 7 4 2" xfId="45390"/>
    <cellStyle name="Обычный 4 2 7 4_заявки" xfId="56842"/>
    <cellStyle name="Обычный 4 2 7 5" xfId="45391"/>
    <cellStyle name="Обычный 4 2 7_заявки" xfId="45392"/>
    <cellStyle name="Обычный 4 2 8" xfId="45393"/>
    <cellStyle name="Обычный 4 2 8 2" xfId="45394"/>
    <cellStyle name="Обычный 4 2 8 2 2" xfId="45395"/>
    <cellStyle name="Обычный 4 2 8 2 2 2" xfId="45396"/>
    <cellStyle name="Обычный 4 2 8 2 2 2 2" xfId="45397"/>
    <cellStyle name="Обычный 4 2 8 2 2 2_заявки" xfId="56843"/>
    <cellStyle name="Обычный 4 2 8 2 2 3" xfId="45398"/>
    <cellStyle name="Обычный 4 2 8 2 2_заявки" xfId="45399"/>
    <cellStyle name="Обычный 4 2 8 2 3" xfId="45400"/>
    <cellStyle name="Обычный 4 2 8 2 3 2" xfId="45401"/>
    <cellStyle name="Обычный 4 2 8 2 3_заявки" xfId="56844"/>
    <cellStyle name="Обычный 4 2 8 2 4" xfId="45402"/>
    <cellStyle name="Обычный 4 2 8 2_заявки" xfId="45403"/>
    <cellStyle name="Обычный 4 2 8 3" xfId="45404"/>
    <cellStyle name="Обычный 4 2 8 3 2" xfId="45405"/>
    <cellStyle name="Обычный 4 2 8 3 2 2" xfId="45406"/>
    <cellStyle name="Обычный 4 2 8 3 2_заявки" xfId="56845"/>
    <cellStyle name="Обычный 4 2 8 3 3" xfId="45407"/>
    <cellStyle name="Обычный 4 2 8 3_заявки" xfId="45408"/>
    <cellStyle name="Обычный 4 2 8 4" xfId="45409"/>
    <cellStyle name="Обычный 4 2 8 4 2" xfId="45410"/>
    <cellStyle name="Обычный 4 2 8 4_заявки" xfId="56846"/>
    <cellStyle name="Обычный 4 2 8 5" xfId="45411"/>
    <cellStyle name="Обычный 4 2 8_заявки" xfId="45412"/>
    <cellStyle name="Обычный 4 2 9" xfId="45413"/>
    <cellStyle name="Обычный 4 2 9 2" xfId="45414"/>
    <cellStyle name="Обычный 4 2 9 2 2" xfId="45415"/>
    <cellStyle name="Обычный 4 2 9 2 2 2" xfId="45416"/>
    <cellStyle name="Обычный 4 2 9 2 2 2 2" xfId="45417"/>
    <cellStyle name="Обычный 4 2 9 2 2 2_заявки" xfId="56847"/>
    <cellStyle name="Обычный 4 2 9 2 2 3" xfId="45418"/>
    <cellStyle name="Обычный 4 2 9 2 2_заявки" xfId="45419"/>
    <cellStyle name="Обычный 4 2 9 2 3" xfId="45420"/>
    <cellStyle name="Обычный 4 2 9 2 3 2" xfId="45421"/>
    <cellStyle name="Обычный 4 2 9 2 3_заявки" xfId="56848"/>
    <cellStyle name="Обычный 4 2 9 2 4" xfId="45422"/>
    <cellStyle name="Обычный 4 2 9 2_заявки" xfId="45423"/>
    <cellStyle name="Обычный 4 2 9 3" xfId="45424"/>
    <cellStyle name="Обычный 4 2 9 3 2" xfId="45425"/>
    <cellStyle name="Обычный 4 2 9 3 2 2" xfId="45426"/>
    <cellStyle name="Обычный 4 2 9 3 2_заявки" xfId="56849"/>
    <cellStyle name="Обычный 4 2 9 3 3" xfId="45427"/>
    <cellStyle name="Обычный 4 2 9 3_заявки" xfId="45428"/>
    <cellStyle name="Обычный 4 2 9 4" xfId="45429"/>
    <cellStyle name="Обычный 4 2 9 4 2" xfId="45430"/>
    <cellStyle name="Обычный 4 2 9 4_заявки" xfId="56850"/>
    <cellStyle name="Обычный 4 2 9 5" xfId="45431"/>
    <cellStyle name="Обычный 4 2 9_заявки" xfId="45432"/>
    <cellStyle name="Обычный 4 2_заявки" xfId="45433"/>
    <cellStyle name="Обычный 4 20" xfId="45434"/>
    <cellStyle name="Обычный 4 20 2" xfId="45435"/>
    <cellStyle name="Обычный 4 20 2 2" xfId="45436"/>
    <cellStyle name="Обычный 4 20 2 2 2" xfId="45437"/>
    <cellStyle name="Обычный 4 20 2 2 2 2" xfId="45438"/>
    <cellStyle name="Обычный 4 20 2 2 2_заявки" xfId="56851"/>
    <cellStyle name="Обычный 4 20 2 2 3" xfId="45439"/>
    <cellStyle name="Обычный 4 20 2 2_заявки" xfId="45440"/>
    <cellStyle name="Обычный 4 20 2 3" xfId="45441"/>
    <cellStyle name="Обычный 4 20 2 3 2" xfId="45442"/>
    <cellStyle name="Обычный 4 20 2 3_заявки" xfId="56852"/>
    <cellStyle name="Обычный 4 20 2 4" xfId="45443"/>
    <cellStyle name="Обычный 4 20 2_заявки" xfId="45444"/>
    <cellStyle name="Обычный 4 20 3" xfId="45445"/>
    <cellStyle name="Обычный 4 20 3 2" xfId="45446"/>
    <cellStyle name="Обычный 4 20 3 2 2" xfId="45447"/>
    <cellStyle name="Обычный 4 20 3 2_заявки" xfId="56853"/>
    <cellStyle name="Обычный 4 20 3 3" xfId="45448"/>
    <cellStyle name="Обычный 4 20 3_заявки" xfId="45449"/>
    <cellStyle name="Обычный 4 20 4" xfId="45450"/>
    <cellStyle name="Обычный 4 20 4 2" xfId="45451"/>
    <cellStyle name="Обычный 4 20 4_заявки" xfId="56854"/>
    <cellStyle name="Обычный 4 20 5" xfId="45452"/>
    <cellStyle name="Обычный 4 20_заявки" xfId="45453"/>
    <cellStyle name="Обычный 4 21" xfId="45454"/>
    <cellStyle name="Обычный 4 21 2" xfId="45455"/>
    <cellStyle name="Обычный 4 21_заявки" xfId="56855"/>
    <cellStyle name="Обычный 4 22" xfId="59223"/>
    <cellStyle name="Обычный 4 23" xfId="59224"/>
    <cellStyle name="Обычный 4 24" xfId="59225"/>
    <cellStyle name="Обычный 4 25" xfId="59226"/>
    <cellStyle name="Обычный 4 26" xfId="59227"/>
    <cellStyle name="Обычный 4 27" xfId="59228"/>
    <cellStyle name="Обычный 4 28" xfId="59229"/>
    <cellStyle name="Обычный 4 29" xfId="59230"/>
    <cellStyle name="Обычный 4 3" xfId="45456"/>
    <cellStyle name="Обычный 4 3 10" xfId="45457"/>
    <cellStyle name="Обычный 4 3 10 2" xfId="45458"/>
    <cellStyle name="Обычный 4 3 10_заявки" xfId="56856"/>
    <cellStyle name="Обычный 4 3 11" xfId="45459"/>
    <cellStyle name="Обычный 4 3 2" xfId="45460"/>
    <cellStyle name="Обычный 4 3 2 2" xfId="45461"/>
    <cellStyle name="Обычный 4 3 2 2 2" xfId="45462"/>
    <cellStyle name="Обычный 4 3 2 2 2 2" xfId="45463"/>
    <cellStyle name="Обычный 4 3 2 2 2 2 2" xfId="45464"/>
    <cellStyle name="Обычный 4 3 2 2 2 2_заявки" xfId="56857"/>
    <cellStyle name="Обычный 4 3 2 2 2 3" xfId="45465"/>
    <cellStyle name="Обычный 4 3 2 2 2_заявки" xfId="45466"/>
    <cellStyle name="Обычный 4 3 2 2 3" xfId="45467"/>
    <cellStyle name="Обычный 4 3 2 2 3 2" xfId="45468"/>
    <cellStyle name="Обычный 4 3 2 2 3_заявки" xfId="56858"/>
    <cellStyle name="Обычный 4 3 2 2 4" xfId="45469"/>
    <cellStyle name="Обычный 4 3 2 2_заявки" xfId="45470"/>
    <cellStyle name="Обычный 4 3 2 3" xfId="45471"/>
    <cellStyle name="Обычный 4 3 2 3 2" xfId="45472"/>
    <cellStyle name="Обычный 4 3 2 3 2 2" xfId="45473"/>
    <cellStyle name="Обычный 4 3 2 3 2_заявки" xfId="56859"/>
    <cellStyle name="Обычный 4 3 2 3 3" xfId="45474"/>
    <cellStyle name="Обычный 4 3 2 3_заявки" xfId="45475"/>
    <cellStyle name="Обычный 4 3 2 4" xfId="45476"/>
    <cellStyle name="Обычный 4 3 2 4 2" xfId="45477"/>
    <cellStyle name="Обычный 4 3 2 4_заявки" xfId="56860"/>
    <cellStyle name="Обычный 4 3 2 5" xfId="45478"/>
    <cellStyle name="Обычный 4 3 2_заявки" xfId="45479"/>
    <cellStyle name="Обычный 4 3 3" xfId="45480"/>
    <cellStyle name="Обычный 4 3 3 2" xfId="45481"/>
    <cellStyle name="Обычный 4 3 3 2 2" xfId="45482"/>
    <cellStyle name="Обычный 4 3 3 2 2 2" xfId="45483"/>
    <cellStyle name="Обычный 4 3 3 2 2 2 2" xfId="45484"/>
    <cellStyle name="Обычный 4 3 3 2 2 2_заявки" xfId="56861"/>
    <cellStyle name="Обычный 4 3 3 2 2 3" xfId="45485"/>
    <cellStyle name="Обычный 4 3 3 2 2_заявки" xfId="45486"/>
    <cellStyle name="Обычный 4 3 3 2 3" xfId="45487"/>
    <cellStyle name="Обычный 4 3 3 2 3 2" xfId="45488"/>
    <cellStyle name="Обычный 4 3 3 2 3_заявки" xfId="56862"/>
    <cellStyle name="Обычный 4 3 3 2 4" xfId="45489"/>
    <cellStyle name="Обычный 4 3 3 2_заявки" xfId="45490"/>
    <cellStyle name="Обычный 4 3 3 3" xfId="45491"/>
    <cellStyle name="Обычный 4 3 3 3 2" xfId="45492"/>
    <cellStyle name="Обычный 4 3 3 3 2 2" xfId="45493"/>
    <cellStyle name="Обычный 4 3 3 3 2_заявки" xfId="56863"/>
    <cellStyle name="Обычный 4 3 3 3 3" xfId="45494"/>
    <cellStyle name="Обычный 4 3 3 3_заявки" xfId="45495"/>
    <cellStyle name="Обычный 4 3 3 4" xfId="45496"/>
    <cellStyle name="Обычный 4 3 3 4 2" xfId="45497"/>
    <cellStyle name="Обычный 4 3 3 4_заявки" xfId="56864"/>
    <cellStyle name="Обычный 4 3 3 5" xfId="45498"/>
    <cellStyle name="Обычный 4 3 3_заявки" xfId="45499"/>
    <cellStyle name="Обычный 4 3 4" xfId="45500"/>
    <cellStyle name="Обычный 4 3 4 2" xfId="45501"/>
    <cellStyle name="Обычный 4 3 4 2 2" xfId="45502"/>
    <cellStyle name="Обычный 4 3 4 2 2 2" xfId="45503"/>
    <cellStyle name="Обычный 4 3 4 2 2 2 2" xfId="45504"/>
    <cellStyle name="Обычный 4 3 4 2 2 2_заявки" xfId="56865"/>
    <cellStyle name="Обычный 4 3 4 2 2 3" xfId="45505"/>
    <cellStyle name="Обычный 4 3 4 2 2_заявки" xfId="45506"/>
    <cellStyle name="Обычный 4 3 4 2 3" xfId="45507"/>
    <cellStyle name="Обычный 4 3 4 2 3 2" xfId="45508"/>
    <cellStyle name="Обычный 4 3 4 2 3_заявки" xfId="56866"/>
    <cellStyle name="Обычный 4 3 4 2 4" xfId="45509"/>
    <cellStyle name="Обычный 4 3 4 2_заявки" xfId="45510"/>
    <cellStyle name="Обычный 4 3 4 3" xfId="45511"/>
    <cellStyle name="Обычный 4 3 4 3 2" xfId="45512"/>
    <cellStyle name="Обычный 4 3 4 3 2 2" xfId="45513"/>
    <cellStyle name="Обычный 4 3 4 3 2_заявки" xfId="56867"/>
    <cellStyle name="Обычный 4 3 4 3 3" xfId="45514"/>
    <cellStyle name="Обычный 4 3 4 3_заявки" xfId="45515"/>
    <cellStyle name="Обычный 4 3 4 4" xfId="45516"/>
    <cellStyle name="Обычный 4 3 4 4 2" xfId="45517"/>
    <cellStyle name="Обычный 4 3 4 4_заявки" xfId="56868"/>
    <cellStyle name="Обычный 4 3 4 5" xfId="45518"/>
    <cellStyle name="Обычный 4 3 4_заявки" xfId="45519"/>
    <cellStyle name="Обычный 4 3 5" xfId="45520"/>
    <cellStyle name="Обычный 4 3 5 2" xfId="45521"/>
    <cellStyle name="Обычный 4 3 5 2 2" xfId="45522"/>
    <cellStyle name="Обычный 4 3 5 2 2 2" xfId="45523"/>
    <cellStyle name="Обычный 4 3 5 2 2 2 2" xfId="45524"/>
    <cellStyle name="Обычный 4 3 5 2 2 2_заявки" xfId="56869"/>
    <cellStyle name="Обычный 4 3 5 2 2 3" xfId="45525"/>
    <cellStyle name="Обычный 4 3 5 2 2_заявки" xfId="45526"/>
    <cellStyle name="Обычный 4 3 5 2 3" xfId="45527"/>
    <cellStyle name="Обычный 4 3 5 2 3 2" xfId="45528"/>
    <cellStyle name="Обычный 4 3 5 2 3_заявки" xfId="56870"/>
    <cellStyle name="Обычный 4 3 5 2 4" xfId="45529"/>
    <cellStyle name="Обычный 4 3 5 2_заявки" xfId="45530"/>
    <cellStyle name="Обычный 4 3 5 3" xfId="45531"/>
    <cellStyle name="Обычный 4 3 5 3 2" xfId="45532"/>
    <cellStyle name="Обычный 4 3 5 3 2 2" xfId="45533"/>
    <cellStyle name="Обычный 4 3 5 3 2_заявки" xfId="56871"/>
    <cellStyle name="Обычный 4 3 5 3 3" xfId="45534"/>
    <cellStyle name="Обычный 4 3 5 3_заявки" xfId="45535"/>
    <cellStyle name="Обычный 4 3 5 4" xfId="45536"/>
    <cellStyle name="Обычный 4 3 5 4 2" xfId="45537"/>
    <cellStyle name="Обычный 4 3 5 4_заявки" xfId="56872"/>
    <cellStyle name="Обычный 4 3 5 5" xfId="45538"/>
    <cellStyle name="Обычный 4 3 5_заявки" xfId="45539"/>
    <cellStyle name="Обычный 4 3 6" xfId="45540"/>
    <cellStyle name="Обычный 4 3 6 2" xfId="45541"/>
    <cellStyle name="Обычный 4 3 6 2 2" xfId="45542"/>
    <cellStyle name="Обычный 4 3 6 2 2 2" xfId="45543"/>
    <cellStyle name="Обычный 4 3 6 2 2 2 2" xfId="45544"/>
    <cellStyle name="Обычный 4 3 6 2 2 2_заявки" xfId="56873"/>
    <cellStyle name="Обычный 4 3 6 2 2 3" xfId="45545"/>
    <cellStyle name="Обычный 4 3 6 2 2_заявки" xfId="45546"/>
    <cellStyle name="Обычный 4 3 6 2 3" xfId="45547"/>
    <cellStyle name="Обычный 4 3 6 2 3 2" xfId="45548"/>
    <cellStyle name="Обычный 4 3 6 2 3_заявки" xfId="56874"/>
    <cellStyle name="Обычный 4 3 6 2 4" xfId="45549"/>
    <cellStyle name="Обычный 4 3 6 2_заявки" xfId="45550"/>
    <cellStyle name="Обычный 4 3 6 3" xfId="45551"/>
    <cellStyle name="Обычный 4 3 6 3 2" xfId="45552"/>
    <cellStyle name="Обычный 4 3 6 3 2 2" xfId="45553"/>
    <cellStyle name="Обычный 4 3 6 3 2_заявки" xfId="56875"/>
    <cellStyle name="Обычный 4 3 6 3 3" xfId="45554"/>
    <cellStyle name="Обычный 4 3 6 3_заявки" xfId="45555"/>
    <cellStyle name="Обычный 4 3 6 4" xfId="45556"/>
    <cellStyle name="Обычный 4 3 6 4 2" xfId="45557"/>
    <cellStyle name="Обычный 4 3 6 4_заявки" xfId="56876"/>
    <cellStyle name="Обычный 4 3 6 5" xfId="45558"/>
    <cellStyle name="Обычный 4 3 6_заявки" xfId="45559"/>
    <cellStyle name="Обычный 4 3 7" xfId="45560"/>
    <cellStyle name="Обычный 4 3 7 2" xfId="45561"/>
    <cellStyle name="Обычный 4 3 7 2 2" xfId="45562"/>
    <cellStyle name="Обычный 4 3 7 2 2 2" xfId="45563"/>
    <cellStyle name="Обычный 4 3 7 2 2 2 2" xfId="45564"/>
    <cellStyle name="Обычный 4 3 7 2 2 2_заявки" xfId="56877"/>
    <cellStyle name="Обычный 4 3 7 2 2 3" xfId="45565"/>
    <cellStyle name="Обычный 4 3 7 2 2_заявки" xfId="45566"/>
    <cellStyle name="Обычный 4 3 7 2 3" xfId="45567"/>
    <cellStyle name="Обычный 4 3 7 2 3 2" xfId="45568"/>
    <cellStyle name="Обычный 4 3 7 2 3_заявки" xfId="56878"/>
    <cellStyle name="Обычный 4 3 7 2 4" xfId="45569"/>
    <cellStyle name="Обычный 4 3 7 2_заявки" xfId="45570"/>
    <cellStyle name="Обычный 4 3 7 3" xfId="45571"/>
    <cellStyle name="Обычный 4 3 7 3 2" xfId="45572"/>
    <cellStyle name="Обычный 4 3 7 3 2 2" xfId="45573"/>
    <cellStyle name="Обычный 4 3 7 3 2_заявки" xfId="56879"/>
    <cellStyle name="Обычный 4 3 7 3 3" xfId="45574"/>
    <cellStyle name="Обычный 4 3 7 3_заявки" xfId="45575"/>
    <cellStyle name="Обычный 4 3 7 4" xfId="45576"/>
    <cellStyle name="Обычный 4 3 7 4 2" xfId="45577"/>
    <cellStyle name="Обычный 4 3 7 4_заявки" xfId="56880"/>
    <cellStyle name="Обычный 4 3 7 5" xfId="45578"/>
    <cellStyle name="Обычный 4 3 7_заявки" xfId="45579"/>
    <cellStyle name="Обычный 4 3 8" xfId="45580"/>
    <cellStyle name="Обычный 4 3 8 2" xfId="45581"/>
    <cellStyle name="Обычный 4 3 8 2 2" xfId="45582"/>
    <cellStyle name="Обычный 4 3 8 2 2 2" xfId="45583"/>
    <cellStyle name="Обычный 4 3 8 2 2_заявки" xfId="56881"/>
    <cellStyle name="Обычный 4 3 8 2 3" xfId="45584"/>
    <cellStyle name="Обычный 4 3 8 2_заявки" xfId="45585"/>
    <cellStyle name="Обычный 4 3 8 3" xfId="45586"/>
    <cellStyle name="Обычный 4 3 8 3 2" xfId="45587"/>
    <cellStyle name="Обычный 4 3 8 3_заявки" xfId="56882"/>
    <cellStyle name="Обычный 4 3 8 4" xfId="45588"/>
    <cellStyle name="Обычный 4 3 8_заявки" xfId="45589"/>
    <cellStyle name="Обычный 4 3 9" xfId="45590"/>
    <cellStyle name="Обычный 4 3 9 2" xfId="45591"/>
    <cellStyle name="Обычный 4 3 9 2 2" xfId="45592"/>
    <cellStyle name="Обычный 4 3 9 2_заявки" xfId="56883"/>
    <cellStyle name="Обычный 4 3 9 3" xfId="45593"/>
    <cellStyle name="Обычный 4 3 9_заявки" xfId="45594"/>
    <cellStyle name="Обычный 4 3_заявки" xfId="45595"/>
    <cellStyle name="Обычный 4 30" xfId="59231"/>
    <cellStyle name="Обычный 4 4" xfId="45596"/>
    <cellStyle name="Обычный 4 4 10" xfId="45597"/>
    <cellStyle name="Обычный 4 4 10 2" xfId="45598"/>
    <cellStyle name="Обычный 4 4 10_заявки" xfId="56884"/>
    <cellStyle name="Обычный 4 4 11" xfId="45599"/>
    <cellStyle name="Обычный 4 4 2" xfId="45600"/>
    <cellStyle name="Обычный 4 4 2 2" xfId="45601"/>
    <cellStyle name="Обычный 4 4 2 2 2" xfId="45602"/>
    <cellStyle name="Обычный 4 4 2 2 2 2" xfId="45603"/>
    <cellStyle name="Обычный 4 4 2 2 2 2 2" xfId="45604"/>
    <cellStyle name="Обычный 4 4 2 2 2 2_заявки" xfId="56885"/>
    <cellStyle name="Обычный 4 4 2 2 2 3" xfId="45605"/>
    <cellStyle name="Обычный 4 4 2 2 2_заявки" xfId="45606"/>
    <cellStyle name="Обычный 4 4 2 2 3" xfId="45607"/>
    <cellStyle name="Обычный 4 4 2 2 3 2" xfId="45608"/>
    <cellStyle name="Обычный 4 4 2 2 3_заявки" xfId="56886"/>
    <cellStyle name="Обычный 4 4 2 2 4" xfId="45609"/>
    <cellStyle name="Обычный 4 4 2 2_заявки" xfId="45610"/>
    <cellStyle name="Обычный 4 4 2 3" xfId="45611"/>
    <cellStyle name="Обычный 4 4 2 3 2" xfId="45612"/>
    <cellStyle name="Обычный 4 4 2 3 2 2" xfId="45613"/>
    <cellStyle name="Обычный 4 4 2 3 2_заявки" xfId="56887"/>
    <cellStyle name="Обычный 4 4 2 3 3" xfId="45614"/>
    <cellStyle name="Обычный 4 4 2 3_заявки" xfId="45615"/>
    <cellStyle name="Обычный 4 4 2 4" xfId="45616"/>
    <cellStyle name="Обычный 4 4 2 4 2" xfId="45617"/>
    <cellStyle name="Обычный 4 4 2 4_заявки" xfId="56888"/>
    <cellStyle name="Обычный 4 4 2 5" xfId="45618"/>
    <cellStyle name="Обычный 4 4 2_заявки" xfId="45619"/>
    <cellStyle name="Обычный 4 4 3" xfId="45620"/>
    <cellStyle name="Обычный 4 4 3 2" xfId="45621"/>
    <cellStyle name="Обычный 4 4 3 2 2" xfId="45622"/>
    <cellStyle name="Обычный 4 4 3 2 2 2" xfId="45623"/>
    <cellStyle name="Обычный 4 4 3 2 2 2 2" xfId="45624"/>
    <cellStyle name="Обычный 4 4 3 2 2 2_заявки" xfId="56889"/>
    <cellStyle name="Обычный 4 4 3 2 2 3" xfId="45625"/>
    <cellStyle name="Обычный 4 4 3 2 2_заявки" xfId="45626"/>
    <cellStyle name="Обычный 4 4 3 2 3" xfId="45627"/>
    <cellStyle name="Обычный 4 4 3 2 3 2" xfId="45628"/>
    <cellStyle name="Обычный 4 4 3 2 3_заявки" xfId="56890"/>
    <cellStyle name="Обычный 4 4 3 2 4" xfId="45629"/>
    <cellStyle name="Обычный 4 4 3 2_заявки" xfId="45630"/>
    <cellStyle name="Обычный 4 4 3 3" xfId="45631"/>
    <cellStyle name="Обычный 4 4 3 3 2" xfId="45632"/>
    <cellStyle name="Обычный 4 4 3 3 2 2" xfId="45633"/>
    <cellStyle name="Обычный 4 4 3 3 2_заявки" xfId="56891"/>
    <cellStyle name="Обычный 4 4 3 3 3" xfId="45634"/>
    <cellStyle name="Обычный 4 4 3 3_заявки" xfId="45635"/>
    <cellStyle name="Обычный 4 4 3 4" xfId="45636"/>
    <cellStyle name="Обычный 4 4 3 4 2" xfId="45637"/>
    <cellStyle name="Обычный 4 4 3 4_заявки" xfId="56892"/>
    <cellStyle name="Обычный 4 4 3 5" xfId="45638"/>
    <cellStyle name="Обычный 4 4 3_заявки" xfId="45639"/>
    <cellStyle name="Обычный 4 4 4" xfId="45640"/>
    <cellStyle name="Обычный 4 4 4 2" xfId="45641"/>
    <cellStyle name="Обычный 4 4 4 2 2" xfId="45642"/>
    <cellStyle name="Обычный 4 4 4 2 2 2" xfId="45643"/>
    <cellStyle name="Обычный 4 4 4 2 2 2 2" xfId="45644"/>
    <cellStyle name="Обычный 4 4 4 2 2 2_заявки" xfId="56893"/>
    <cellStyle name="Обычный 4 4 4 2 2 3" xfId="45645"/>
    <cellStyle name="Обычный 4 4 4 2 2_заявки" xfId="45646"/>
    <cellStyle name="Обычный 4 4 4 2 3" xfId="45647"/>
    <cellStyle name="Обычный 4 4 4 2 3 2" xfId="45648"/>
    <cellStyle name="Обычный 4 4 4 2 3_заявки" xfId="56894"/>
    <cellStyle name="Обычный 4 4 4 2 4" xfId="45649"/>
    <cellStyle name="Обычный 4 4 4 2_заявки" xfId="45650"/>
    <cellStyle name="Обычный 4 4 4 3" xfId="45651"/>
    <cellStyle name="Обычный 4 4 4 3 2" xfId="45652"/>
    <cellStyle name="Обычный 4 4 4 3 2 2" xfId="45653"/>
    <cellStyle name="Обычный 4 4 4 3 2_заявки" xfId="56895"/>
    <cellStyle name="Обычный 4 4 4 3 3" xfId="45654"/>
    <cellStyle name="Обычный 4 4 4 3_заявки" xfId="45655"/>
    <cellStyle name="Обычный 4 4 4 4" xfId="45656"/>
    <cellStyle name="Обычный 4 4 4 4 2" xfId="45657"/>
    <cellStyle name="Обычный 4 4 4 4_заявки" xfId="56896"/>
    <cellStyle name="Обычный 4 4 4 5" xfId="45658"/>
    <cellStyle name="Обычный 4 4 4_заявки" xfId="45659"/>
    <cellStyle name="Обычный 4 4 5" xfId="45660"/>
    <cellStyle name="Обычный 4 4 5 2" xfId="45661"/>
    <cellStyle name="Обычный 4 4 5 2 2" xfId="45662"/>
    <cellStyle name="Обычный 4 4 5 2 2 2" xfId="45663"/>
    <cellStyle name="Обычный 4 4 5 2 2 2 2" xfId="45664"/>
    <cellStyle name="Обычный 4 4 5 2 2 2_заявки" xfId="56897"/>
    <cellStyle name="Обычный 4 4 5 2 2 3" xfId="45665"/>
    <cellStyle name="Обычный 4 4 5 2 2_заявки" xfId="45666"/>
    <cellStyle name="Обычный 4 4 5 2 3" xfId="45667"/>
    <cellStyle name="Обычный 4 4 5 2 3 2" xfId="45668"/>
    <cellStyle name="Обычный 4 4 5 2 3_заявки" xfId="56898"/>
    <cellStyle name="Обычный 4 4 5 2 4" xfId="45669"/>
    <cellStyle name="Обычный 4 4 5 2_заявки" xfId="45670"/>
    <cellStyle name="Обычный 4 4 5 3" xfId="45671"/>
    <cellStyle name="Обычный 4 4 5 3 2" xfId="45672"/>
    <cellStyle name="Обычный 4 4 5 3 2 2" xfId="45673"/>
    <cellStyle name="Обычный 4 4 5 3 2_заявки" xfId="56899"/>
    <cellStyle name="Обычный 4 4 5 3 3" xfId="45674"/>
    <cellStyle name="Обычный 4 4 5 3_заявки" xfId="45675"/>
    <cellStyle name="Обычный 4 4 5 4" xfId="45676"/>
    <cellStyle name="Обычный 4 4 5 4 2" xfId="45677"/>
    <cellStyle name="Обычный 4 4 5 4_заявки" xfId="56900"/>
    <cellStyle name="Обычный 4 4 5 5" xfId="45678"/>
    <cellStyle name="Обычный 4 4 5_заявки" xfId="45679"/>
    <cellStyle name="Обычный 4 4 6" xfId="45680"/>
    <cellStyle name="Обычный 4 4 6 2" xfId="45681"/>
    <cellStyle name="Обычный 4 4 6 2 2" xfId="45682"/>
    <cellStyle name="Обычный 4 4 6 2 2 2" xfId="45683"/>
    <cellStyle name="Обычный 4 4 6 2 2 2 2" xfId="45684"/>
    <cellStyle name="Обычный 4 4 6 2 2 2_заявки" xfId="56901"/>
    <cellStyle name="Обычный 4 4 6 2 2 3" xfId="45685"/>
    <cellStyle name="Обычный 4 4 6 2 2_заявки" xfId="45686"/>
    <cellStyle name="Обычный 4 4 6 2 3" xfId="45687"/>
    <cellStyle name="Обычный 4 4 6 2 3 2" xfId="45688"/>
    <cellStyle name="Обычный 4 4 6 2 3_заявки" xfId="56902"/>
    <cellStyle name="Обычный 4 4 6 2 4" xfId="45689"/>
    <cellStyle name="Обычный 4 4 6 2_заявки" xfId="45690"/>
    <cellStyle name="Обычный 4 4 6 3" xfId="45691"/>
    <cellStyle name="Обычный 4 4 6 3 2" xfId="45692"/>
    <cellStyle name="Обычный 4 4 6 3 2 2" xfId="45693"/>
    <cellStyle name="Обычный 4 4 6 3 2_заявки" xfId="56903"/>
    <cellStyle name="Обычный 4 4 6 3 3" xfId="45694"/>
    <cellStyle name="Обычный 4 4 6 3_заявки" xfId="45695"/>
    <cellStyle name="Обычный 4 4 6 4" xfId="45696"/>
    <cellStyle name="Обычный 4 4 6 4 2" xfId="45697"/>
    <cellStyle name="Обычный 4 4 6 4_заявки" xfId="56904"/>
    <cellStyle name="Обычный 4 4 6 5" xfId="45698"/>
    <cellStyle name="Обычный 4 4 6_заявки" xfId="45699"/>
    <cellStyle name="Обычный 4 4 7" xfId="45700"/>
    <cellStyle name="Обычный 4 4 7 2" xfId="45701"/>
    <cellStyle name="Обычный 4 4 7 2 2" xfId="45702"/>
    <cellStyle name="Обычный 4 4 7 2 2 2" xfId="45703"/>
    <cellStyle name="Обычный 4 4 7 2 2 2 2" xfId="45704"/>
    <cellStyle name="Обычный 4 4 7 2 2 2_заявки" xfId="56905"/>
    <cellStyle name="Обычный 4 4 7 2 2 3" xfId="45705"/>
    <cellStyle name="Обычный 4 4 7 2 2_заявки" xfId="45706"/>
    <cellStyle name="Обычный 4 4 7 2 3" xfId="45707"/>
    <cellStyle name="Обычный 4 4 7 2 3 2" xfId="45708"/>
    <cellStyle name="Обычный 4 4 7 2 3_заявки" xfId="56906"/>
    <cellStyle name="Обычный 4 4 7 2 4" xfId="45709"/>
    <cellStyle name="Обычный 4 4 7 2_заявки" xfId="45710"/>
    <cellStyle name="Обычный 4 4 7 3" xfId="45711"/>
    <cellStyle name="Обычный 4 4 7 3 2" xfId="45712"/>
    <cellStyle name="Обычный 4 4 7 3 2 2" xfId="45713"/>
    <cellStyle name="Обычный 4 4 7 3 2_заявки" xfId="56907"/>
    <cellStyle name="Обычный 4 4 7 3 3" xfId="45714"/>
    <cellStyle name="Обычный 4 4 7 3_заявки" xfId="45715"/>
    <cellStyle name="Обычный 4 4 7 4" xfId="45716"/>
    <cellStyle name="Обычный 4 4 7 4 2" xfId="45717"/>
    <cellStyle name="Обычный 4 4 7 4_заявки" xfId="56908"/>
    <cellStyle name="Обычный 4 4 7 5" xfId="45718"/>
    <cellStyle name="Обычный 4 4 7_заявки" xfId="45719"/>
    <cellStyle name="Обычный 4 4 8" xfId="45720"/>
    <cellStyle name="Обычный 4 4 8 2" xfId="45721"/>
    <cellStyle name="Обычный 4 4 8 2 2" xfId="45722"/>
    <cellStyle name="Обычный 4 4 8 2 2 2" xfId="45723"/>
    <cellStyle name="Обычный 4 4 8 2 2_заявки" xfId="56909"/>
    <cellStyle name="Обычный 4 4 8 2 3" xfId="45724"/>
    <cellStyle name="Обычный 4 4 8 2_заявки" xfId="45725"/>
    <cellStyle name="Обычный 4 4 8 3" xfId="45726"/>
    <cellStyle name="Обычный 4 4 8 3 2" xfId="45727"/>
    <cellStyle name="Обычный 4 4 8 3_заявки" xfId="56910"/>
    <cellStyle name="Обычный 4 4 8 4" xfId="45728"/>
    <cellStyle name="Обычный 4 4 8_заявки" xfId="45729"/>
    <cellStyle name="Обычный 4 4 9" xfId="45730"/>
    <cellStyle name="Обычный 4 4 9 2" xfId="45731"/>
    <cellStyle name="Обычный 4 4 9 2 2" xfId="45732"/>
    <cellStyle name="Обычный 4 4 9 2_заявки" xfId="56911"/>
    <cellStyle name="Обычный 4 4 9 3" xfId="45733"/>
    <cellStyle name="Обычный 4 4 9_заявки" xfId="45734"/>
    <cellStyle name="Обычный 4 4_заявки" xfId="45735"/>
    <cellStyle name="Обычный 4 5" xfId="45736"/>
    <cellStyle name="Обычный 4 5 10" xfId="45737"/>
    <cellStyle name="Обычный 4 5 10 2" xfId="45738"/>
    <cellStyle name="Обычный 4 5 10_заявки" xfId="56912"/>
    <cellStyle name="Обычный 4 5 11" xfId="45739"/>
    <cellStyle name="Обычный 4 5 2" xfId="45740"/>
    <cellStyle name="Обычный 4 5 2 2" xfId="45741"/>
    <cellStyle name="Обычный 4 5 2 2 2" xfId="45742"/>
    <cellStyle name="Обычный 4 5 2 2 2 2" xfId="45743"/>
    <cellStyle name="Обычный 4 5 2 2 2 2 2" xfId="45744"/>
    <cellStyle name="Обычный 4 5 2 2 2 2_заявки" xfId="56913"/>
    <cellStyle name="Обычный 4 5 2 2 2 3" xfId="45745"/>
    <cellStyle name="Обычный 4 5 2 2 2_заявки" xfId="45746"/>
    <cellStyle name="Обычный 4 5 2 2 3" xfId="45747"/>
    <cellStyle name="Обычный 4 5 2 2 3 2" xfId="45748"/>
    <cellStyle name="Обычный 4 5 2 2 3_заявки" xfId="56914"/>
    <cellStyle name="Обычный 4 5 2 2 4" xfId="45749"/>
    <cellStyle name="Обычный 4 5 2 2_заявки" xfId="45750"/>
    <cellStyle name="Обычный 4 5 2 3" xfId="45751"/>
    <cellStyle name="Обычный 4 5 2 3 2" xfId="45752"/>
    <cellStyle name="Обычный 4 5 2 3 2 2" xfId="45753"/>
    <cellStyle name="Обычный 4 5 2 3 2_заявки" xfId="56915"/>
    <cellStyle name="Обычный 4 5 2 3 3" xfId="45754"/>
    <cellStyle name="Обычный 4 5 2 3_заявки" xfId="45755"/>
    <cellStyle name="Обычный 4 5 2 4" xfId="45756"/>
    <cellStyle name="Обычный 4 5 2 4 2" xfId="45757"/>
    <cellStyle name="Обычный 4 5 2 4_заявки" xfId="56916"/>
    <cellStyle name="Обычный 4 5 2 5" xfId="45758"/>
    <cellStyle name="Обычный 4 5 2_заявки" xfId="45759"/>
    <cellStyle name="Обычный 4 5 3" xfId="45760"/>
    <cellStyle name="Обычный 4 5 3 2" xfId="45761"/>
    <cellStyle name="Обычный 4 5 3 2 2" xfId="45762"/>
    <cellStyle name="Обычный 4 5 3 2 2 2" xfId="45763"/>
    <cellStyle name="Обычный 4 5 3 2 2 2 2" xfId="45764"/>
    <cellStyle name="Обычный 4 5 3 2 2 2_заявки" xfId="56917"/>
    <cellStyle name="Обычный 4 5 3 2 2 3" xfId="45765"/>
    <cellStyle name="Обычный 4 5 3 2 2_заявки" xfId="45766"/>
    <cellStyle name="Обычный 4 5 3 2 3" xfId="45767"/>
    <cellStyle name="Обычный 4 5 3 2 3 2" xfId="45768"/>
    <cellStyle name="Обычный 4 5 3 2 3_заявки" xfId="56918"/>
    <cellStyle name="Обычный 4 5 3 2 4" xfId="45769"/>
    <cellStyle name="Обычный 4 5 3 2_заявки" xfId="45770"/>
    <cellStyle name="Обычный 4 5 3 3" xfId="45771"/>
    <cellStyle name="Обычный 4 5 3 3 2" xfId="45772"/>
    <cellStyle name="Обычный 4 5 3 3 2 2" xfId="45773"/>
    <cellStyle name="Обычный 4 5 3 3 2_заявки" xfId="56919"/>
    <cellStyle name="Обычный 4 5 3 3 3" xfId="45774"/>
    <cellStyle name="Обычный 4 5 3 3_заявки" xfId="45775"/>
    <cellStyle name="Обычный 4 5 3 4" xfId="45776"/>
    <cellStyle name="Обычный 4 5 3 4 2" xfId="45777"/>
    <cellStyle name="Обычный 4 5 3 4_заявки" xfId="56920"/>
    <cellStyle name="Обычный 4 5 3 5" xfId="45778"/>
    <cellStyle name="Обычный 4 5 3_заявки" xfId="45779"/>
    <cellStyle name="Обычный 4 5 4" xfId="45780"/>
    <cellStyle name="Обычный 4 5 4 2" xfId="45781"/>
    <cellStyle name="Обычный 4 5 4 2 2" xfId="45782"/>
    <cellStyle name="Обычный 4 5 4 2 2 2" xfId="45783"/>
    <cellStyle name="Обычный 4 5 4 2 2 2 2" xfId="45784"/>
    <cellStyle name="Обычный 4 5 4 2 2 2_заявки" xfId="56921"/>
    <cellStyle name="Обычный 4 5 4 2 2 3" xfId="45785"/>
    <cellStyle name="Обычный 4 5 4 2 2_заявки" xfId="45786"/>
    <cellStyle name="Обычный 4 5 4 2 3" xfId="45787"/>
    <cellStyle name="Обычный 4 5 4 2 3 2" xfId="45788"/>
    <cellStyle name="Обычный 4 5 4 2 3_заявки" xfId="56922"/>
    <cellStyle name="Обычный 4 5 4 2 4" xfId="45789"/>
    <cellStyle name="Обычный 4 5 4 2_заявки" xfId="45790"/>
    <cellStyle name="Обычный 4 5 4 3" xfId="45791"/>
    <cellStyle name="Обычный 4 5 4 3 2" xfId="45792"/>
    <cellStyle name="Обычный 4 5 4 3 2 2" xfId="45793"/>
    <cellStyle name="Обычный 4 5 4 3 2_заявки" xfId="56923"/>
    <cellStyle name="Обычный 4 5 4 3 3" xfId="45794"/>
    <cellStyle name="Обычный 4 5 4 3_заявки" xfId="45795"/>
    <cellStyle name="Обычный 4 5 4 4" xfId="45796"/>
    <cellStyle name="Обычный 4 5 4 4 2" xfId="45797"/>
    <cellStyle name="Обычный 4 5 4 4_заявки" xfId="56924"/>
    <cellStyle name="Обычный 4 5 4 5" xfId="45798"/>
    <cellStyle name="Обычный 4 5 4_заявки" xfId="45799"/>
    <cellStyle name="Обычный 4 5 5" xfId="45800"/>
    <cellStyle name="Обычный 4 5 5 2" xfId="45801"/>
    <cellStyle name="Обычный 4 5 5 2 2" xfId="45802"/>
    <cellStyle name="Обычный 4 5 5 2 2 2" xfId="45803"/>
    <cellStyle name="Обычный 4 5 5 2 2 2 2" xfId="45804"/>
    <cellStyle name="Обычный 4 5 5 2 2 2_заявки" xfId="56925"/>
    <cellStyle name="Обычный 4 5 5 2 2 3" xfId="45805"/>
    <cellStyle name="Обычный 4 5 5 2 2_заявки" xfId="45806"/>
    <cellStyle name="Обычный 4 5 5 2 3" xfId="45807"/>
    <cellStyle name="Обычный 4 5 5 2 3 2" xfId="45808"/>
    <cellStyle name="Обычный 4 5 5 2 3_заявки" xfId="56926"/>
    <cellStyle name="Обычный 4 5 5 2 4" xfId="45809"/>
    <cellStyle name="Обычный 4 5 5 2_заявки" xfId="45810"/>
    <cellStyle name="Обычный 4 5 5 3" xfId="45811"/>
    <cellStyle name="Обычный 4 5 5 3 2" xfId="45812"/>
    <cellStyle name="Обычный 4 5 5 3 2 2" xfId="45813"/>
    <cellStyle name="Обычный 4 5 5 3 2_заявки" xfId="56927"/>
    <cellStyle name="Обычный 4 5 5 3 3" xfId="45814"/>
    <cellStyle name="Обычный 4 5 5 3_заявки" xfId="45815"/>
    <cellStyle name="Обычный 4 5 5 4" xfId="45816"/>
    <cellStyle name="Обычный 4 5 5 4 2" xfId="45817"/>
    <cellStyle name="Обычный 4 5 5 4_заявки" xfId="56928"/>
    <cellStyle name="Обычный 4 5 5 5" xfId="45818"/>
    <cellStyle name="Обычный 4 5 5_заявки" xfId="45819"/>
    <cellStyle name="Обычный 4 5 6" xfId="45820"/>
    <cellStyle name="Обычный 4 5 6 2" xfId="45821"/>
    <cellStyle name="Обычный 4 5 6 2 2" xfId="45822"/>
    <cellStyle name="Обычный 4 5 6 2 2 2" xfId="45823"/>
    <cellStyle name="Обычный 4 5 6 2 2 2 2" xfId="45824"/>
    <cellStyle name="Обычный 4 5 6 2 2 2_заявки" xfId="56929"/>
    <cellStyle name="Обычный 4 5 6 2 2 3" xfId="45825"/>
    <cellStyle name="Обычный 4 5 6 2 2_заявки" xfId="45826"/>
    <cellStyle name="Обычный 4 5 6 2 3" xfId="45827"/>
    <cellStyle name="Обычный 4 5 6 2 3 2" xfId="45828"/>
    <cellStyle name="Обычный 4 5 6 2 3_заявки" xfId="56930"/>
    <cellStyle name="Обычный 4 5 6 2 4" xfId="45829"/>
    <cellStyle name="Обычный 4 5 6 2_заявки" xfId="45830"/>
    <cellStyle name="Обычный 4 5 6 3" xfId="45831"/>
    <cellStyle name="Обычный 4 5 6 3 2" xfId="45832"/>
    <cellStyle name="Обычный 4 5 6 3 2 2" xfId="45833"/>
    <cellStyle name="Обычный 4 5 6 3 2_заявки" xfId="56931"/>
    <cellStyle name="Обычный 4 5 6 3 3" xfId="45834"/>
    <cellStyle name="Обычный 4 5 6 3_заявки" xfId="45835"/>
    <cellStyle name="Обычный 4 5 6 4" xfId="45836"/>
    <cellStyle name="Обычный 4 5 6 4 2" xfId="45837"/>
    <cellStyle name="Обычный 4 5 6 4_заявки" xfId="56932"/>
    <cellStyle name="Обычный 4 5 6 5" xfId="45838"/>
    <cellStyle name="Обычный 4 5 6_заявки" xfId="45839"/>
    <cellStyle name="Обычный 4 5 7" xfId="45840"/>
    <cellStyle name="Обычный 4 5 7 2" xfId="45841"/>
    <cellStyle name="Обычный 4 5 7 2 2" xfId="45842"/>
    <cellStyle name="Обычный 4 5 7 2 2 2" xfId="45843"/>
    <cellStyle name="Обычный 4 5 7 2 2 2 2" xfId="45844"/>
    <cellStyle name="Обычный 4 5 7 2 2 2_заявки" xfId="56933"/>
    <cellStyle name="Обычный 4 5 7 2 2 3" xfId="45845"/>
    <cellStyle name="Обычный 4 5 7 2 2_заявки" xfId="45846"/>
    <cellStyle name="Обычный 4 5 7 2 3" xfId="45847"/>
    <cellStyle name="Обычный 4 5 7 2 3 2" xfId="45848"/>
    <cellStyle name="Обычный 4 5 7 2 3_заявки" xfId="56934"/>
    <cellStyle name="Обычный 4 5 7 2 4" xfId="45849"/>
    <cellStyle name="Обычный 4 5 7 2_заявки" xfId="45850"/>
    <cellStyle name="Обычный 4 5 7 3" xfId="45851"/>
    <cellStyle name="Обычный 4 5 7 3 2" xfId="45852"/>
    <cellStyle name="Обычный 4 5 7 3 2 2" xfId="45853"/>
    <cellStyle name="Обычный 4 5 7 3 2_заявки" xfId="56935"/>
    <cellStyle name="Обычный 4 5 7 3 3" xfId="45854"/>
    <cellStyle name="Обычный 4 5 7 3_заявки" xfId="45855"/>
    <cellStyle name="Обычный 4 5 7 4" xfId="45856"/>
    <cellStyle name="Обычный 4 5 7 4 2" xfId="45857"/>
    <cellStyle name="Обычный 4 5 7 4_заявки" xfId="56936"/>
    <cellStyle name="Обычный 4 5 7 5" xfId="45858"/>
    <cellStyle name="Обычный 4 5 7_заявки" xfId="45859"/>
    <cellStyle name="Обычный 4 5 8" xfId="45860"/>
    <cellStyle name="Обычный 4 5 8 2" xfId="45861"/>
    <cellStyle name="Обычный 4 5 8 2 2" xfId="45862"/>
    <cellStyle name="Обычный 4 5 8 2 2 2" xfId="45863"/>
    <cellStyle name="Обычный 4 5 8 2 2_заявки" xfId="56937"/>
    <cellStyle name="Обычный 4 5 8 2 3" xfId="45864"/>
    <cellStyle name="Обычный 4 5 8 2_заявки" xfId="45865"/>
    <cellStyle name="Обычный 4 5 8 3" xfId="45866"/>
    <cellStyle name="Обычный 4 5 8 3 2" xfId="45867"/>
    <cellStyle name="Обычный 4 5 8 3_заявки" xfId="56938"/>
    <cellStyle name="Обычный 4 5 8 4" xfId="45868"/>
    <cellStyle name="Обычный 4 5 8_заявки" xfId="45869"/>
    <cellStyle name="Обычный 4 5 9" xfId="45870"/>
    <cellStyle name="Обычный 4 5 9 2" xfId="45871"/>
    <cellStyle name="Обычный 4 5 9 2 2" xfId="45872"/>
    <cellStyle name="Обычный 4 5 9 2_заявки" xfId="56939"/>
    <cellStyle name="Обычный 4 5 9 3" xfId="45873"/>
    <cellStyle name="Обычный 4 5 9_заявки" xfId="45874"/>
    <cellStyle name="Обычный 4 5_заявки" xfId="45875"/>
    <cellStyle name="Обычный 4 6" xfId="45876"/>
    <cellStyle name="Обычный 4 6 10" xfId="45877"/>
    <cellStyle name="Обычный 4 6 2" xfId="45878"/>
    <cellStyle name="Обычный 4 6 2 2" xfId="45879"/>
    <cellStyle name="Обычный 4 6 2 2 2" xfId="45880"/>
    <cellStyle name="Обычный 4 6 2 2 2 2" xfId="45881"/>
    <cellStyle name="Обычный 4 6 2 2 2 2 2" xfId="45882"/>
    <cellStyle name="Обычный 4 6 2 2 2 2_заявки" xfId="56940"/>
    <cellStyle name="Обычный 4 6 2 2 2 3" xfId="45883"/>
    <cellStyle name="Обычный 4 6 2 2 2_заявки" xfId="45884"/>
    <cellStyle name="Обычный 4 6 2 2 3" xfId="45885"/>
    <cellStyle name="Обычный 4 6 2 2 3 2" xfId="45886"/>
    <cellStyle name="Обычный 4 6 2 2 3_заявки" xfId="56941"/>
    <cellStyle name="Обычный 4 6 2 2 4" xfId="45887"/>
    <cellStyle name="Обычный 4 6 2 2_заявки" xfId="45888"/>
    <cellStyle name="Обычный 4 6 2 3" xfId="45889"/>
    <cellStyle name="Обычный 4 6 2 3 2" xfId="45890"/>
    <cellStyle name="Обычный 4 6 2 3 2 2" xfId="45891"/>
    <cellStyle name="Обычный 4 6 2 3 2_заявки" xfId="56942"/>
    <cellStyle name="Обычный 4 6 2 3 3" xfId="45892"/>
    <cellStyle name="Обычный 4 6 2 3_заявки" xfId="45893"/>
    <cellStyle name="Обычный 4 6 2 4" xfId="45894"/>
    <cellStyle name="Обычный 4 6 2 4 2" xfId="45895"/>
    <cellStyle name="Обычный 4 6 2 4_заявки" xfId="56943"/>
    <cellStyle name="Обычный 4 6 2 5" xfId="45896"/>
    <cellStyle name="Обычный 4 6 2_заявки" xfId="45897"/>
    <cellStyle name="Обычный 4 6 3" xfId="45898"/>
    <cellStyle name="Обычный 4 6 3 2" xfId="45899"/>
    <cellStyle name="Обычный 4 6 3 2 2" xfId="45900"/>
    <cellStyle name="Обычный 4 6 3 2 2 2" xfId="45901"/>
    <cellStyle name="Обычный 4 6 3 2 2 2 2" xfId="45902"/>
    <cellStyle name="Обычный 4 6 3 2 2 2_заявки" xfId="56944"/>
    <cellStyle name="Обычный 4 6 3 2 2 3" xfId="45903"/>
    <cellStyle name="Обычный 4 6 3 2 2_заявки" xfId="45904"/>
    <cellStyle name="Обычный 4 6 3 2 3" xfId="45905"/>
    <cellStyle name="Обычный 4 6 3 2 3 2" xfId="45906"/>
    <cellStyle name="Обычный 4 6 3 2 3_заявки" xfId="56945"/>
    <cellStyle name="Обычный 4 6 3 2 4" xfId="45907"/>
    <cellStyle name="Обычный 4 6 3 2_заявки" xfId="45908"/>
    <cellStyle name="Обычный 4 6 3 3" xfId="45909"/>
    <cellStyle name="Обычный 4 6 3 3 2" xfId="45910"/>
    <cellStyle name="Обычный 4 6 3 3 2 2" xfId="45911"/>
    <cellStyle name="Обычный 4 6 3 3 2_заявки" xfId="56946"/>
    <cellStyle name="Обычный 4 6 3 3 3" xfId="45912"/>
    <cellStyle name="Обычный 4 6 3 3_заявки" xfId="45913"/>
    <cellStyle name="Обычный 4 6 3 4" xfId="45914"/>
    <cellStyle name="Обычный 4 6 3 4 2" xfId="45915"/>
    <cellStyle name="Обычный 4 6 3 4_заявки" xfId="56947"/>
    <cellStyle name="Обычный 4 6 3 5" xfId="45916"/>
    <cellStyle name="Обычный 4 6 3_заявки" xfId="45917"/>
    <cellStyle name="Обычный 4 6 4" xfId="45918"/>
    <cellStyle name="Обычный 4 6 4 2" xfId="45919"/>
    <cellStyle name="Обычный 4 6 4 2 2" xfId="45920"/>
    <cellStyle name="Обычный 4 6 4 2 2 2" xfId="45921"/>
    <cellStyle name="Обычный 4 6 4 2 2 2 2" xfId="45922"/>
    <cellStyle name="Обычный 4 6 4 2 2 2_заявки" xfId="56948"/>
    <cellStyle name="Обычный 4 6 4 2 2 3" xfId="45923"/>
    <cellStyle name="Обычный 4 6 4 2 2_заявки" xfId="45924"/>
    <cellStyle name="Обычный 4 6 4 2 3" xfId="45925"/>
    <cellStyle name="Обычный 4 6 4 2 3 2" xfId="45926"/>
    <cellStyle name="Обычный 4 6 4 2 3_заявки" xfId="56949"/>
    <cellStyle name="Обычный 4 6 4 2 4" xfId="45927"/>
    <cellStyle name="Обычный 4 6 4 2_заявки" xfId="45928"/>
    <cellStyle name="Обычный 4 6 4 3" xfId="45929"/>
    <cellStyle name="Обычный 4 6 4 3 2" xfId="45930"/>
    <cellStyle name="Обычный 4 6 4 3 2 2" xfId="45931"/>
    <cellStyle name="Обычный 4 6 4 3 2_заявки" xfId="56950"/>
    <cellStyle name="Обычный 4 6 4 3 3" xfId="45932"/>
    <cellStyle name="Обычный 4 6 4 3_заявки" xfId="45933"/>
    <cellStyle name="Обычный 4 6 4 4" xfId="45934"/>
    <cellStyle name="Обычный 4 6 4 4 2" xfId="45935"/>
    <cellStyle name="Обычный 4 6 4 4_заявки" xfId="56951"/>
    <cellStyle name="Обычный 4 6 4 5" xfId="45936"/>
    <cellStyle name="Обычный 4 6 4_заявки" xfId="45937"/>
    <cellStyle name="Обычный 4 6 5" xfId="45938"/>
    <cellStyle name="Обычный 4 6 5 2" xfId="45939"/>
    <cellStyle name="Обычный 4 6 5 2 2" xfId="45940"/>
    <cellStyle name="Обычный 4 6 5 2 2 2" xfId="45941"/>
    <cellStyle name="Обычный 4 6 5 2 2 2 2" xfId="45942"/>
    <cellStyle name="Обычный 4 6 5 2 2 2_заявки" xfId="56952"/>
    <cellStyle name="Обычный 4 6 5 2 2 3" xfId="45943"/>
    <cellStyle name="Обычный 4 6 5 2 2_заявки" xfId="45944"/>
    <cellStyle name="Обычный 4 6 5 2 3" xfId="45945"/>
    <cellStyle name="Обычный 4 6 5 2 3 2" xfId="45946"/>
    <cellStyle name="Обычный 4 6 5 2 3_заявки" xfId="56953"/>
    <cellStyle name="Обычный 4 6 5 2 4" xfId="45947"/>
    <cellStyle name="Обычный 4 6 5 2_заявки" xfId="45948"/>
    <cellStyle name="Обычный 4 6 5 3" xfId="45949"/>
    <cellStyle name="Обычный 4 6 5 3 2" xfId="45950"/>
    <cellStyle name="Обычный 4 6 5 3 2 2" xfId="45951"/>
    <cellStyle name="Обычный 4 6 5 3 2_заявки" xfId="56954"/>
    <cellStyle name="Обычный 4 6 5 3 3" xfId="45952"/>
    <cellStyle name="Обычный 4 6 5 3_заявки" xfId="45953"/>
    <cellStyle name="Обычный 4 6 5 4" xfId="45954"/>
    <cellStyle name="Обычный 4 6 5 4 2" xfId="45955"/>
    <cellStyle name="Обычный 4 6 5 4_заявки" xfId="56955"/>
    <cellStyle name="Обычный 4 6 5 5" xfId="45956"/>
    <cellStyle name="Обычный 4 6 5_заявки" xfId="45957"/>
    <cellStyle name="Обычный 4 6 6" xfId="45958"/>
    <cellStyle name="Обычный 4 6 6 2" xfId="45959"/>
    <cellStyle name="Обычный 4 6 6 2 2" xfId="45960"/>
    <cellStyle name="Обычный 4 6 6 2 2 2" xfId="45961"/>
    <cellStyle name="Обычный 4 6 6 2 2 2 2" xfId="45962"/>
    <cellStyle name="Обычный 4 6 6 2 2 2_заявки" xfId="56956"/>
    <cellStyle name="Обычный 4 6 6 2 2 3" xfId="45963"/>
    <cellStyle name="Обычный 4 6 6 2 2_заявки" xfId="45964"/>
    <cellStyle name="Обычный 4 6 6 2 3" xfId="45965"/>
    <cellStyle name="Обычный 4 6 6 2 3 2" xfId="45966"/>
    <cellStyle name="Обычный 4 6 6 2 3_заявки" xfId="56957"/>
    <cellStyle name="Обычный 4 6 6 2 4" xfId="45967"/>
    <cellStyle name="Обычный 4 6 6 2_заявки" xfId="45968"/>
    <cellStyle name="Обычный 4 6 6 3" xfId="45969"/>
    <cellStyle name="Обычный 4 6 6 3 2" xfId="45970"/>
    <cellStyle name="Обычный 4 6 6 3 2 2" xfId="45971"/>
    <cellStyle name="Обычный 4 6 6 3 2_заявки" xfId="56958"/>
    <cellStyle name="Обычный 4 6 6 3 3" xfId="45972"/>
    <cellStyle name="Обычный 4 6 6 3_заявки" xfId="45973"/>
    <cellStyle name="Обычный 4 6 6 4" xfId="45974"/>
    <cellStyle name="Обычный 4 6 6 4 2" xfId="45975"/>
    <cellStyle name="Обычный 4 6 6 4_заявки" xfId="56959"/>
    <cellStyle name="Обычный 4 6 6 5" xfId="45976"/>
    <cellStyle name="Обычный 4 6 6_заявки" xfId="45977"/>
    <cellStyle name="Обычный 4 6 7" xfId="45978"/>
    <cellStyle name="Обычный 4 6 7 2" xfId="45979"/>
    <cellStyle name="Обычный 4 6 7 2 2" xfId="45980"/>
    <cellStyle name="Обычный 4 6 7 2 2 2" xfId="45981"/>
    <cellStyle name="Обычный 4 6 7 2 2_заявки" xfId="56960"/>
    <cellStyle name="Обычный 4 6 7 2 3" xfId="45982"/>
    <cellStyle name="Обычный 4 6 7 2_заявки" xfId="45983"/>
    <cellStyle name="Обычный 4 6 7 3" xfId="45984"/>
    <cellStyle name="Обычный 4 6 7 3 2" xfId="45985"/>
    <cellStyle name="Обычный 4 6 7 3_заявки" xfId="56961"/>
    <cellStyle name="Обычный 4 6 7 4" xfId="45986"/>
    <cellStyle name="Обычный 4 6 7_заявки" xfId="45987"/>
    <cellStyle name="Обычный 4 6 8" xfId="45988"/>
    <cellStyle name="Обычный 4 6 8 2" xfId="45989"/>
    <cellStyle name="Обычный 4 6 8 2 2" xfId="45990"/>
    <cellStyle name="Обычный 4 6 8 2_заявки" xfId="56962"/>
    <cellStyle name="Обычный 4 6 8 3" xfId="45991"/>
    <cellStyle name="Обычный 4 6 8_заявки" xfId="45992"/>
    <cellStyle name="Обычный 4 6 9" xfId="45993"/>
    <cellStyle name="Обычный 4 6 9 2" xfId="45994"/>
    <cellStyle name="Обычный 4 6 9_заявки" xfId="56963"/>
    <cellStyle name="Обычный 4 6_заявки" xfId="45995"/>
    <cellStyle name="Обычный 4 7" xfId="45996"/>
    <cellStyle name="Обычный 4 7 2" xfId="45997"/>
    <cellStyle name="Обычный 4 7 2 2" xfId="45998"/>
    <cellStyle name="Обычный 4 7 2 2 2" xfId="45999"/>
    <cellStyle name="Обычный 4 7 2 2 2 2" xfId="46000"/>
    <cellStyle name="Обычный 4 7 2 2 2 2 2" xfId="46001"/>
    <cellStyle name="Обычный 4 7 2 2 2 2_заявки" xfId="56964"/>
    <cellStyle name="Обычный 4 7 2 2 2 3" xfId="46002"/>
    <cellStyle name="Обычный 4 7 2 2 2_заявки" xfId="46003"/>
    <cellStyle name="Обычный 4 7 2 2 3" xfId="46004"/>
    <cellStyle name="Обычный 4 7 2 2 3 2" xfId="46005"/>
    <cellStyle name="Обычный 4 7 2 2 3_заявки" xfId="56965"/>
    <cellStyle name="Обычный 4 7 2 2 4" xfId="46006"/>
    <cellStyle name="Обычный 4 7 2 2_заявки" xfId="46007"/>
    <cellStyle name="Обычный 4 7 2 3" xfId="46008"/>
    <cellStyle name="Обычный 4 7 2 3 2" xfId="46009"/>
    <cellStyle name="Обычный 4 7 2 3 2 2" xfId="46010"/>
    <cellStyle name="Обычный 4 7 2 3 2_заявки" xfId="56966"/>
    <cellStyle name="Обычный 4 7 2 3 3" xfId="46011"/>
    <cellStyle name="Обычный 4 7 2 3_заявки" xfId="46012"/>
    <cellStyle name="Обычный 4 7 2 4" xfId="46013"/>
    <cellStyle name="Обычный 4 7 2 4 2" xfId="46014"/>
    <cellStyle name="Обычный 4 7 2 4_заявки" xfId="56967"/>
    <cellStyle name="Обычный 4 7 2 5" xfId="46015"/>
    <cellStyle name="Обычный 4 7 2_заявки" xfId="46016"/>
    <cellStyle name="Обычный 4 7 3" xfId="46017"/>
    <cellStyle name="Обычный 4 7 3 2" xfId="46018"/>
    <cellStyle name="Обычный 4 7 3 2 2" xfId="46019"/>
    <cellStyle name="Обычный 4 7 3 2 2 2" xfId="46020"/>
    <cellStyle name="Обычный 4 7 3 2 2 2 2" xfId="46021"/>
    <cellStyle name="Обычный 4 7 3 2 2 2_заявки" xfId="56968"/>
    <cellStyle name="Обычный 4 7 3 2 2 3" xfId="46022"/>
    <cellStyle name="Обычный 4 7 3 2 2_заявки" xfId="46023"/>
    <cellStyle name="Обычный 4 7 3 2 3" xfId="46024"/>
    <cellStyle name="Обычный 4 7 3 2 3 2" xfId="46025"/>
    <cellStyle name="Обычный 4 7 3 2 3_заявки" xfId="56969"/>
    <cellStyle name="Обычный 4 7 3 2 4" xfId="46026"/>
    <cellStyle name="Обычный 4 7 3 2_заявки" xfId="46027"/>
    <cellStyle name="Обычный 4 7 3 3" xfId="46028"/>
    <cellStyle name="Обычный 4 7 3 3 2" xfId="46029"/>
    <cellStyle name="Обычный 4 7 3 3 2 2" xfId="46030"/>
    <cellStyle name="Обычный 4 7 3 3 2_заявки" xfId="56970"/>
    <cellStyle name="Обычный 4 7 3 3 3" xfId="46031"/>
    <cellStyle name="Обычный 4 7 3 3_заявки" xfId="46032"/>
    <cellStyle name="Обычный 4 7 3 4" xfId="46033"/>
    <cellStyle name="Обычный 4 7 3 4 2" xfId="46034"/>
    <cellStyle name="Обычный 4 7 3 4_заявки" xfId="56971"/>
    <cellStyle name="Обычный 4 7 3 5" xfId="46035"/>
    <cellStyle name="Обычный 4 7 3_заявки" xfId="46036"/>
    <cellStyle name="Обычный 4 7 4" xfId="46037"/>
    <cellStyle name="Обычный 4 7 4 2" xfId="46038"/>
    <cellStyle name="Обычный 4 7 4 2 2" xfId="46039"/>
    <cellStyle name="Обычный 4 7 4 2 2 2" xfId="46040"/>
    <cellStyle name="Обычный 4 7 4 2 2 2 2" xfId="46041"/>
    <cellStyle name="Обычный 4 7 4 2 2 2_заявки" xfId="56972"/>
    <cellStyle name="Обычный 4 7 4 2 2 3" xfId="46042"/>
    <cellStyle name="Обычный 4 7 4 2 2_заявки" xfId="46043"/>
    <cellStyle name="Обычный 4 7 4 2 3" xfId="46044"/>
    <cellStyle name="Обычный 4 7 4 2 3 2" xfId="46045"/>
    <cellStyle name="Обычный 4 7 4 2 3_заявки" xfId="56973"/>
    <cellStyle name="Обычный 4 7 4 2 4" xfId="46046"/>
    <cellStyle name="Обычный 4 7 4 2_заявки" xfId="46047"/>
    <cellStyle name="Обычный 4 7 4 3" xfId="46048"/>
    <cellStyle name="Обычный 4 7 4 3 2" xfId="46049"/>
    <cellStyle name="Обычный 4 7 4 3 2 2" xfId="46050"/>
    <cellStyle name="Обычный 4 7 4 3 2_заявки" xfId="56974"/>
    <cellStyle name="Обычный 4 7 4 3 3" xfId="46051"/>
    <cellStyle name="Обычный 4 7 4 3_заявки" xfId="46052"/>
    <cellStyle name="Обычный 4 7 4 4" xfId="46053"/>
    <cellStyle name="Обычный 4 7 4 4 2" xfId="46054"/>
    <cellStyle name="Обычный 4 7 4 4_заявки" xfId="56975"/>
    <cellStyle name="Обычный 4 7 4 5" xfId="46055"/>
    <cellStyle name="Обычный 4 7 4_заявки" xfId="46056"/>
    <cellStyle name="Обычный 4 7 5" xfId="46057"/>
    <cellStyle name="Обычный 4 7 5 2" xfId="46058"/>
    <cellStyle name="Обычный 4 7 5 2 2" xfId="46059"/>
    <cellStyle name="Обычный 4 7 5 2 2 2" xfId="46060"/>
    <cellStyle name="Обычный 4 7 5 2 2 2 2" xfId="46061"/>
    <cellStyle name="Обычный 4 7 5 2 2 2_заявки" xfId="56976"/>
    <cellStyle name="Обычный 4 7 5 2 2 3" xfId="46062"/>
    <cellStyle name="Обычный 4 7 5 2 2_заявки" xfId="46063"/>
    <cellStyle name="Обычный 4 7 5 2 3" xfId="46064"/>
    <cellStyle name="Обычный 4 7 5 2 3 2" xfId="46065"/>
    <cellStyle name="Обычный 4 7 5 2 3_заявки" xfId="56977"/>
    <cellStyle name="Обычный 4 7 5 2 4" xfId="46066"/>
    <cellStyle name="Обычный 4 7 5 2_заявки" xfId="46067"/>
    <cellStyle name="Обычный 4 7 5 3" xfId="46068"/>
    <cellStyle name="Обычный 4 7 5 3 2" xfId="46069"/>
    <cellStyle name="Обычный 4 7 5 3 2 2" xfId="46070"/>
    <cellStyle name="Обычный 4 7 5 3 2_заявки" xfId="56978"/>
    <cellStyle name="Обычный 4 7 5 3 3" xfId="46071"/>
    <cellStyle name="Обычный 4 7 5 3_заявки" xfId="46072"/>
    <cellStyle name="Обычный 4 7 5 4" xfId="46073"/>
    <cellStyle name="Обычный 4 7 5 4 2" xfId="46074"/>
    <cellStyle name="Обычный 4 7 5 4_заявки" xfId="56979"/>
    <cellStyle name="Обычный 4 7 5 5" xfId="46075"/>
    <cellStyle name="Обычный 4 7 5_заявки" xfId="46076"/>
    <cellStyle name="Обычный 4 7 6" xfId="46077"/>
    <cellStyle name="Обычный 4 7 6 2" xfId="46078"/>
    <cellStyle name="Обычный 4 7 6 2 2" xfId="46079"/>
    <cellStyle name="Обычный 4 7 6 2 2 2" xfId="46080"/>
    <cellStyle name="Обычный 4 7 6 2 2_заявки" xfId="56980"/>
    <cellStyle name="Обычный 4 7 6 2 3" xfId="46081"/>
    <cellStyle name="Обычный 4 7 6 2_заявки" xfId="46082"/>
    <cellStyle name="Обычный 4 7 6 3" xfId="46083"/>
    <cellStyle name="Обычный 4 7 6 3 2" xfId="46084"/>
    <cellStyle name="Обычный 4 7 6 3_заявки" xfId="56981"/>
    <cellStyle name="Обычный 4 7 6 4" xfId="46085"/>
    <cellStyle name="Обычный 4 7 6_заявки" xfId="46086"/>
    <cellStyle name="Обычный 4 7 7" xfId="46087"/>
    <cellStyle name="Обычный 4 7 7 2" xfId="46088"/>
    <cellStyle name="Обычный 4 7 7 2 2" xfId="46089"/>
    <cellStyle name="Обычный 4 7 7 2_заявки" xfId="56982"/>
    <cellStyle name="Обычный 4 7 7 3" xfId="46090"/>
    <cellStyle name="Обычный 4 7 7_заявки" xfId="46091"/>
    <cellStyle name="Обычный 4 7 8" xfId="46092"/>
    <cellStyle name="Обычный 4 7 8 2" xfId="46093"/>
    <cellStyle name="Обычный 4 7 8_заявки" xfId="56983"/>
    <cellStyle name="Обычный 4 7 9" xfId="46094"/>
    <cellStyle name="Обычный 4 7_заявки" xfId="46095"/>
    <cellStyle name="Обычный 4 8" xfId="46096"/>
    <cellStyle name="Обычный 4 8 2" xfId="46097"/>
    <cellStyle name="Обычный 4 8 2 2" xfId="46098"/>
    <cellStyle name="Обычный 4 8 2 2 2" xfId="46099"/>
    <cellStyle name="Обычный 4 8 2 2 2 2" xfId="46100"/>
    <cellStyle name="Обычный 4 8 2 2 2 2 2" xfId="46101"/>
    <cellStyle name="Обычный 4 8 2 2 2 2_заявки" xfId="56984"/>
    <cellStyle name="Обычный 4 8 2 2 2 3" xfId="46102"/>
    <cellStyle name="Обычный 4 8 2 2 2_заявки" xfId="46103"/>
    <cellStyle name="Обычный 4 8 2 2 3" xfId="46104"/>
    <cellStyle name="Обычный 4 8 2 2 3 2" xfId="46105"/>
    <cellStyle name="Обычный 4 8 2 2 3_заявки" xfId="56985"/>
    <cellStyle name="Обычный 4 8 2 2 4" xfId="46106"/>
    <cellStyle name="Обычный 4 8 2 2_заявки" xfId="46107"/>
    <cellStyle name="Обычный 4 8 2 3" xfId="46108"/>
    <cellStyle name="Обычный 4 8 2 3 2" xfId="46109"/>
    <cellStyle name="Обычный 4 8 2 3 2 2" xfId="46110"/>
    <cellStyle name="Обычный 4 8 2 3 2_заявки" xfId="56986"/>
    <cellStyle name="Обычный 4 8 2 3 3" xfId="46111"/>
    <cellStyle name="Обычный 4 8 2 3_заявки" xfId="46112"/>
    <cellStyle name="Обычный 4 8 2 4" xfId="46113"/>
    <cellStyle name="Обычный 4 8 2 4 2" xfId="46114"/>
    <cellStyle name="Обычный 4 8 2 4_заявки" xfId="56987"/>
    <cellStyle name="Обычный 4 8 2 5" xfId="46115"/>
    <cellStyle name="Обычный 4 8 2_заявки" xfId="46116"/>
    <cellStyle name="Обычный 4 8 3" xfId="46117"/>
    <cellStyle name="Обычный 4 8 3 2" xfId="46118"/>
    <cellStyle name="Обычный 4 8 3 2 2" xfId="46119"/>
    <cellStyle name="Обычный 4 8 3 2 2 2" xfId="46120"/>
    <cellStyle name="Обычный 4 8 3 2 2 2 2" xfId="46121"/>
    <cellStyle name="Обычный 4 8 3 2 2 2_заявки" xfId="56988"/>
    <cellStyle name="Обычный 4 8 3 2 2 3" xfId="46122"/>
    <cellStyle name="Обычный 4 8 3 2 2_заявки" xfId="46123"/>
    <cellStyle name="Обычный 4 8 3 2 3" xfId="46124"/>
    <cellStyle name="Обычный 4 8 3 2 3 2" xfId="46125"/>
    <cellStyle name="Обычный 4 8 3 2 3_заявки" xfId="56989"/>
    <cellStyle name="Обычный 4 8 3 2 4" xfId="46126"/>
    <cellStyle name="Обычный 4 8 3 2_заявки" xfId="46127"/>
    <cellStyle name="Обычный 4 8 3 3" xfId="46128"/>
    <cellStyle name="Обычный 4 8 3 3 2" xfId="46129"/>
    <cellStyle name="Обычный 4 8 3 3 2 2" xfId="46130"/>
    <cellStyle name="Обычный 4 8 3 3 2_заявки" xfId="56990"/>
    <cellStyle name="Обычный 4 8 3 3 3" xfId="46131"/>
    <cellStyle name="Обычный 4 8 3 3_заявки" xfId="46132"/>
    <cellStyle name="Обычный 4 8 3 4" xfId="46133"/>
    <cellStyle name="Обычный 4 8 3 4 2" xfId="46134"/>
    <cellStyle name="Обычный 4 8 3 4_заявки" xfId="56991"/>
    <cellStyle name="Обычный 4 8 3 5" xfId="46135"/>
    <cellStyle name="Обычный 4 8 3_заявки" xfId="46136"/>
    <cellStyle name="Обычный 4 8 4" xfId="46137"/>
    <cellStyle name="Обычный 4 8 4 2" xfId="46138"/>
    <cellStyle name="Обычный 4 8 4 2 2" xfId="46139"/>
    <cellStyle name="Обычный 4 8 4 2 2 2" xfId="46140"/>
    <cellStyle name="Обычный 4 8 4 2 2 2 2" xfId="46141"/>
    <cellStyle name="Обычный 4 8 4 2 2 2_заявки" xfId="56992"/>
    <cellStyle name="Обычный 4 8 4 2 2 3" xfId="46142"/>
    <cellStyle name="Обычный 4 8 4 2 2_заявки" xfId="46143"/>
    <cellStyle name="Обычный 4 8 4 2 3" xfId="46144"/>
    <cellStyle name="Обычный 4 8 4 2 3 2" xfId="46145"/>
    <cellStyle name="Обычный 4 8 4 2 3_заявки" xfId="56993"/>
    <cellStyle name="Обычный 4 8 4 2 4" xfId="46146"/>
    <cellStyle name="Обычный 4 8 4 2_заявки" xfId="46147"/>
    <cellStyle name="Обычный 4 8 4 3" xfId="46148"/>
    <cellStyle name="Обычный 4 8 4 3 2" xfId="46149"/>
    <cellStyle name="Обычный 4 8 4 3 2 2" xfId="46150"/>
    <cellStyle name="Обычный 4 8 4 3 2_заявки" xfId="56994"/>
    <cellStyle name="Обычный 4 8 4 3 3" xfId="46151"/>
    <cellStyle name="Обычный 4 8 4 3_заявки" xfId="46152"/>
    <cellStyle name="Обычный 4 8 4 4" xfId="46153"/>
    <cellStyle name="Обычный 4 8 4 4 2" xfId="46154"/>
    <cellStyle name="Обычный 4 8 4 4_заявки" xfId="56995"/>
    <cellStyle name="Обычный 4 8 4 5" xfId="46155"/>
    <cellStyle name="Обычный 4 8 4_заявки" xfId="46156"/>
    <cellStyle name="Обычный 4 8 5" xfId="46157"/>
    <cellStyle name="Обычный 4 8 5 2" xfId="46158"/>
    <cellStyle name="Обычный 4 8 5 2 2" xfId="46159"/>
    <cellStyle name="Обычный 4 8 5 2 2 2" xfId="46160"/>
    <cellStyle name="Обычный 4 8 5 2 2 2 2" xfId="46161"/>
    <cellStyle name="Обычный 4 8 5 2 2 2_заявки" xfId="56996"/>
    <cellStyle name="Обычный 4 8 5 2 2 3" xfId="46162"/>
    <cellStyle name="Обычный 4 8 5 2 2_заявки" xfId="46163"/>
    <cellStyle name="Обычный 4 8 5 2 3" xfId="46164"/>
    <cellStyle name="Обычный 4 8 5 2 3 2" xfId="46165"/>
    <cellStyle name="Обычный 4 8 5 2 3_заявки" xfId="56997"/>
    <cellStyle name="Обычный 4 8 5 2 4" xfId="46166"/>
    <cellStyle name="Обычный 4 8 5 2_заявки" xfId="46167"/>
    <cellStyle name="Обычный 4 8 5 3" xfId="46168"/>
    <cellStyle name="Обычный 4 8 5 3 2" xfId="46169"/>
    <cellStyle name="Обычный 4 8 5 3 2 2" xfId="46170"/>
    <cellStyle name="Обычный 4 8 5 3 2_заявки" xfId="56998"/>
    <cellStyle name="Обычный 4 8 5 3 3" xfId="46171"/>
    <cellStyle name="Обычный 4 8 5 3_заявки" xfId="46172"/>
    <cellStyle name="Обычный 4 8 5 4" xfId="46173"/>
    <cellStyle name="Обычный 4 8 5 4 2" xfId="46174"/>
    <cellStyle name="Обычный 4 8 5 4_заявки" xfId="56999"/>
    <cellStyle name="Обычный 4 8 5 5" xfId="46175"/>
    <cellStyle name="Обычный 4 8 5_заявки" xfId="46176"/>
    <cellStyle name="Обычный 4 8 6" xfId="46177"/>
    <cellStyle name="Обычный 4 8 6 2" xfId="46178"/>
    <cellStyle name="Обычный 4 8 6 2 2" xfId="46179"/>
    <cellStyle name="Обычный 4 8 6 2 2 2" xfId="46180"/>
    <cellStyle name="Обычный 4 8 6 2 2_заявки" xfId="57000"/>
    <cellStyle name="Обычный 4 8 6 2 3" xfId="46181"/>
    <cellStyle name="Обычный 4 8 6 2_заявки" xfId="46182"/>
    <cellStyle name="Обычный 4 8 6 3" xfId="46183"/>
    <cellStyle name="Обычный 4 8 6 3 2" xfId="46184"/>
    <cellStyle name="Обычный 4 8 6 3_заявки" xfId="57001"/>
    <cellStyle name="Обычный 4 8 6 4" xfId="46185"/>
    <cellStyle name="Обычный 4 8 6_заявки" xfId="46186"/>
    <cellStyle name="Обычный 4 8 7" xfId="46187"/>
    <cellStyle name="Обычный 4 8 7 2" xfId="46188"/>
    <cellStyle name="Обычный 4 8 7 2 2" xfId="46189"/>
    <cellStyle name="Обычный 4 8 7 2_заявки" xfId="57002"/>
    <cellStyle name="Обычный 4 8 7 3" xfId="46190"/>
    <cellStyle name="Обычный 4 8 7_заявки" xfId="46191"/>
    <cellStyle name="Обычный 4 8 8" xfId="46192"/>
    <cellStyle name="Обычный 4 8 8 2" xfId="46193"/>
    <cellStyle name="Обычный 4 8 8_заявки" xfId="57003"/>
    <cellStyle name="Обычный 4 8 9" xfId="46194"/>
    <cellStyle name="Обычный 4 8_заявки" xfId="46195"/>
    <cellStyle name="Обычный 4 9" xfId="46196"/>
    <cellStyle name="Обычный 4 9 2" xfId="46197"/>
    <cellStyle name="Обычный 4 9 2 2" xfId="46198"/>
    <cellStyle name="Обычный 4 9 2 2 2" xfId="46199"/>
    <cellStyle name="Обычный 4 9 2 2 2 2" xfId="46200"/>
    <cellStyle name="Обычный 4 9 2 2 2 2 2" xfId="46201"/>
    <cellStyle name="Обычный 4 9 2 2 2 2_заявки" xfId="57004"/>
    <cellStyle name="Обычный 4 9 2 2 2 3" xfId="46202"/>
    <cellStyle name="Обычный 4 9 2 2 2_заявки" xfId="46203"/>
    <cellStyle name="Обычный 4 9 2 2 3" xfId="46204"/>
    <cellStyle name="Обычный 4 9 2 2 3 2" xfId="46205"/>
    <cellStyle name="Обычный 4 9 2 2 3_заявки" xfId="57005"/>
    <cellStyle name="Обычный 4 9 2 2 4" xfId="46206"/>
    <cellStyle name="Обычный 4 9 2 2_заявки" xfId="46207"/>
    <cellStyle name="Обычный 4 9 2 3" xfId="46208"/>
    <cellStyle name="Обычный 4 9 2 3 2" xfId="46209"/>
    <cellStyle name="Обычный 4 9 2 3 2 2" xfId="46210"/>
    <cellStyle name="Обычный 4 9 2 3 2_заявки" xfId="57006"/>
    <cellStyle name="Обычный 4 9 2 3 3" xfId="46211"/>
    <cellStyle name="Обычный 4 9 2 3_заявки" xfId="46212"/>
    <cellStyle name="Обычный 4 9 2 4" xfId="46213"/>
    <cellStyle name="Обычный 4 9 2 4 2" xfId="46214"/>
    <cellStyle name="Обычный 4 9 2 4_заявки" xfId="57007"/>
    <cellStyle name="Обычный 4 9 2 5" xfId="46215"/>
    <cellStyle name="Обычный 4 9 2_заявки" xfId="46216"/>
    <cellStyle name="Обычный 4 9 3" xfId="46217"/>
    <cellStyle name="Обычный 4 9 3 2" xfId="46218"/>
    <cellStyle name="Обычный 4 9 3 2 2" xfId="46219"/>
    <cellStyle name="Обычный 4 9 3 2 2 2" xfId="46220"/>
    <cellStyle name="Обычный 4 9 3 2 2 2 2" xfId="46221"/>
    <cellStyle name="Обычный 4 9 3 2 2 2_заявки" xfId="57008"/>
    <cellStyle name="Обычный 4 9 3 2 2 3" xfId="46222"/>
    <cellStyle name="Обычный 4 9 3 2 2_заявки" xfId="46223"/>
    <cellStyle name="Обычный 4 9 3 2 3" xfId="46224"/>
    <cellStyle name="Обычный 4 9 3 2 3 2" xfId="46225"/>
    <cellStyle name="Обычный 4 9 3 2 3_заявки" xfId="57009"/>
    <cellStyle name="Обычный 4 9 3 2 4" xfId="46226"/>
    <cellStyle name="Обычный 4 9 3 2_заявки" xfId="46227"/>
    <cellStyle name="Обычный 4 9 3 3" xfId="46228"/>
    <cellStyle name="Обычный 4 9 3 3 2" xfId="46229"/>
    <cellStyle name="Обычный 4 9 3 3 2 2" xfId="46230"/>
    <cellStyle name="Обычный 4 9 3 3 2_заявки" xfId="57010"/>
    <cellStyle name="Обычный 4 9 3 3 3" xfId="46231"/>
    <cellStyle name="Обычный 4 9 3 3_заявки" xfId="46232"/>
    <cellStyle name="Обычный 4 9 3 4" xfId="46233"/>
    <cellStyle name="Обычный 4 9 3 4 2" xfId="46234"/>
    <cellStyle name="Обычный 4 9 3 4_заявки" xfId="57011"/>
    <cellStyle name="Обычный 4 9 3 5" xfId="46235"/>
    <cellStyle name="Обычный 4 9 3_заявки" xfId="46236"/>
    <cellStyle name="Обычный 4 9 4" xfId="46237"/>
    <cellStyle name="Обычный 4 9 4 2" xfId="46238"/>
    <cellStyle name="Обычный 4 9 4 2 2" xfId="46239"/>
    <cellStyle name="Обычный 4 9 4 2 2 2" xfId="46240"/>
    <cellStyle name="Обычный 4 9 4 2 2 2 2" xfId="46241"/>
    <cellStyle name="Обычный 4 9 4 2 2 2_заявки" xfId="57012"/>
    <cellStyle name="Обычный 4 9 4 2 2 3" xfId="46242"/>
    <cellStyle name="Обычный 4 9 4 2 2_заявки" xfId="46243"/>
    <cellStyle name="Обычный 4 9 4 2 3" xfId="46244"/>
    <cellStyle name="Обычный 4 9 4 2 3 2" xfId="46245"/>
    <cellStyle name="Обычный 4 9 4 2 3_заявки" xfId="57013"/>
    <cellStyle name="Обычный 4 9 4 2 4" xfId="46246"/>
    <cellStyle name="Обычный 4 9 4 2_заявки" xfId="46247"/>
    <cellStyle name="Обычный 4 9 4 3" xfId="46248"/>
    <cellStyle name="Обычный 4 9 4 3 2" xfId="46249"/>
    <cellStyle name="Обычный 4 9 4 3 2 2" xfId="46250"/>
    <cellStyle name="Обычный 4 9 4 3 2_заявки" xfId="57014"/>
    <cellStyle name="Обычный 4 9 4 3 3" xfId="46251"/>
    <cellStyle name="Обычный 4 9 4 3_заявки" xfId="46252"/>
    <cellStyle name="Обычный 4 9 4 4" xfId="46253"/>
    <cellStyle name="Обычный 4 9 4 4 2" xfId="46254"/>
    <cellStyle name="Обычный 4 9 4 4_заявки" xfId="57015"/>
    <cellStyle name="Обычный 4 9 4 5" xfId="46255"/>
    <cellStyle name="Обычный 4 9 4_заявки" xfId="46256"/>
    <cellStyle name="Обычный 4 9 5" xfId="46257"/>
    <cellStyle name="Обычный 4 9 5 2" xfId="46258"/>
    <cellStyle name="Обычный 4 9 5 2 2" xfId="46259"/>
    <cellStyle name="Обычный 4 9 5 2 2 2" xfId="46260"/>
    <cellStyle name="Обычный 4 9 5 2 2 2 2" xfId="46261"/>
    <cellStyle name="Обычный 4 9 5 2 2 2_заявки" xfId="57016"/>
    <cellStyle name="Обычный 4 9 5 2 2 3" xfId="46262"/>
    <cellStyle name="Обычный 4 9 5 2 2_заявки" xfId="46263"/>
    <cellStyle name="Обычный 4 9 5 2 3" xfId="46264"/>
    <cellStyle name="Обычный 4 9 5 2 3 2" xfId="46265"/>
    <cellStyle name="Обычный 4 9 5 2 3_заявки" xfId="57017"/>
    <cellStyle name="Обычный 4 9 5 2 4" xfId="46266"/>
    <cellStyle name="Обычный 4 9 5 2_заявки" xfId="46267"/>
    <cellStyle name="Обычный 4 9 5 3" xfId="46268"/>
    <cellStyle name="Обычный 4 9 5 3 2" xfId="46269"/>
    <cellStyle name="Обычный 4 9 5 3 2 2" xfId="46270"/>
    <cellStyle name="Обычный 4 9 5 3 2_заявки" xfId="57018"/>
    <cellStyle name="Обычный 4 9 5 3 3" xfId="46271"/>
    <cellStyle name="Обычный 4 9 5 3_заявки" xfId="46272"/>
    <cellStyle name="Обычный 4 9 5 4" xfId="46273"/>
    <cellStyle name="Обычный 4 9 5 4 2" xfId="46274"/>
    <cellStyle name="Обычный 4 9 5 4_заявки" xfId="57019"/>
    <cellStyle name="Обычный 4 9 5 5" xfId="46275"/>
    <cellStyle name="Обычный 4 9 5_заявки" xfId="46276"/>
    <cellStyle name="Обычный 4 9 6" xfId="46277"/>
    <cellStyle name="Обычный 4 9 6 2" xfId="46278"/>
    <cellStyle name="Обычный 4 9 6 2 2" xfId="46279"/>
    <cellStyle name="Обычный 4 9 6 2 2 2" xfId="46280"/>
    <cellStyle name="Обычный 4 9 6 2 2_заявки" xfId="57020"/>
    <cellStyle name="Обычный 4 9 6 2 3" xfId="46281"/>
    <cellStyle name="Обычный 4 9 6 2_заявки" xfId="46282"/>
    <cellStyle name="Обычный 4 9 6 3" xfId="46283"/>
    <cellStyle name="Обычный 4 9 6 3 2" xfId="46284"/>
    <cellStyle name="Обычный 4 9 6 3_заявки" xfId="57021"/>
    <cellStyle name="Обычный 4 9 6 4" xfId="46285"/>
    <cellStyle name="Обычный 4 9 6_заявки" xfId="46286"/>
    <cellStyle name="Обычный 4 9 7" xfId="46287"/>
    <cellStyle name="Обычный 4 9 7 2" xfId="46288"/>
    <cellStyle name="Обычный 4 9 7 2 2" xfId="46289"/>
    <cellStyle name="Обычный 4 9 7 2_заявки" xfId="57022"/>
    <cellStyle name="Обычный 4 9 7 3" xfId="46290"/>
    <cellStyle name="Обычный 4 9 7_заявки" xfId="46291"/>
    <cellStyle name="Обычный 4 9 8" xfId="46292"/>
    <cellStyle name="Обычный 4 9 8 2" xfId="46293"/>
    <cellStyle name="Обычный 4 9 8_заявки" xfId="57023"/>
    <cellStyle name="Обычный 4 9 9" xfId="46294"/>
    <cellStyle name="Обычный 4 9_заявки" xfId="46295"/>
    <cellStyle name="Обычный 4_00" xfId="59232"/>
    <cellStyle name="Обычный 40" xfId="46296"/>
    <cellStyle name="Обычный 40 2" xfId="46297"/>
    <cellStyle name="Обычный 40 2 2" xfId="46298"/>
    <cellStyle name="Обычный 40 2_заявки" xfId="57024"/>
    <cellStyle name="Обычный 40 3" xfId="46299"/>
    <cellStyle name="Обычный 40_заявки" xfId="46300"/>
    <cellStyle name="Обычный 41" xfId="46301"/>
    <cellStyle name="Обычный 41 2" xfId="46302"/>
    <cellStyle name="Обычный 41_заявки" xfId="57025"/>
    <cellStyle name="Обычный 42" xfId="46303"/>
    <cellStyle name="Обычный 42 2" xfId="59233"/>
    <cellStyle name="Обычный 42_заявки" xfId="59234"/>
    <cellStyle name="Обычный 43" xfId="56734"/>
    <cellStyle name="Обычный 43 2" xfId="59235"/>
    <cellStyle name="Обычный 43_заявки" xfId="59236"/>
    <cellStyle name="Обычный 44" xfId="59237"/>
    <cellStyle name="Обычный 45" xfId="59378"/>
    <cellStyle name="Обычный 46" xfId="59379"/>
    <cellStyle name="Обычный 47" xfId="59380"/>
    <cellStyle name="Обычный 48" xfId="59381"/>
    <cellStyle name="Обычный 49" xfId="9"/>
    <cellStyle name="Обычный 49 10" xfId="46304"/>
    <cellStyle name="Обычный 49 10 2" xfId="46305"/>
    <cellStyle name="Обычный 49 10 2 2" xfId="46306"/>
    <cellStyle name="Обычный 49 10 2 2 2" xfId="46307"/>
    <cellStyle name="Обычный 49 10 2 2_заявки" xfId="57026"/>
    <cellStyle name="Обычный 49 10 2 3" xfId="46308"/>
    <cellStyle name="Обычный 49 10 2_заявки" xfId="46309"/>
    <cellStyle name="Обычный 49 10 3" xfId="46310"/>
    <cellStyle name="Обычный 49 10 3 2" xfId="46311"/>
    <cellStyle name="Обычный 49 10 3_заявки" xfId="57027"/>
    <cellStyle name="Обычный 49 10 4" xfId="46312"/>
    <cellStyle name="Обычный 49 10_заявки" xfId="46313"/>
    <cellStyle name="Обычный 49 11" xfId="46314"/>
    <cellStyle name="Обычный 49 11 2" xfId="46315"/>
    <cellStyle name="Обычный 49 11 2 2" xfId="46316"/>
    <cellStyle name="Обычный 49 11 2_заявки" xfId="57028"/>
    <cellStyle name="Обычный 49 11 3" xfId="46317"/>
    <cellStyle name="Обычный 49 11_заявки" xfId="46318"/>
    <cellStyle name="Обычный 49 12" xfId="46319"/>
    <cellStyle name="Обычный 49 12 2" xfId="46320"/>
    <cellStyle name="Обычный 49 12_заявки" xfId="57029"/>
    <cellStyle name="Обычный 49 13" xfId="46321"/>
    <cellStyle name="Обычный 49 2" xfId="10"/>
    <cellStyle name="Обычный 49 2 10" xfId="46322"/>
    <cellStyle name="Обычный 49 2 10 2" xfId="46323"/>
    <cellStyle name="Обычный 49 2 10 2 2" xfId="46324"/>
    <cellStyle name="Обычный 49 2 10 2_заявки" xfId="57030"/>
    <cellStyle name="Обычный 49 2 10 3" xfId="46325"/>
    <cellStyle name="Обычный 49 2 10_заявки" xfId="46326"/>
    <cellStyle name="Обычный 49 2 11" xfId="46327"/>
    <cellStyle name="Обычный 49 2 11 2" xfId="46328"/>
    <cellStyle name="Обычный 49 2 11_заявки" xfId="57031"/>
    <cellStyle name="Обычный 49 2 12" xfId="46329"/>
    <cellStyle name="Обычный 49 2 2" xfId="11"/>
    <cellStyle name="Обычный 49 2 2 10" xfId="46330"/>
    <cellStyle name="Обычный 49 2 2 10 2" xfId="46331"/>
    <cellStyle name="Обычный 49 2 2 10_заявки" xfId="57032"/>
    <cellStyle name="Обычный 49 2 2 11" xfId="46332"/>
    <cellStyle name="Обычный 49 2 2 2" xfId="12"/>
    <cellStyle name="Обычный 49 2 2 2 2" xfId="46333"/>
    <cellStyle name="Обычный 49 2 2 2 2 2" xfId="46334"/>
    <cellStyle name="Обычный 49 2 2 2 2 2 2" xfId="46335"/>
    <cellStyle name="Обычный 49 2 2 2 2 2 2 2" xfId="46336"/>
    <cellStyle name="Обычный 49 2 2 2 2 2 2_заявки" xfId="57033"/>
    <cellStyle name="Обычный 49 2 2 2 2 2 3" xfId="46337"/>
    <cellStyle name="Обычный 49 2 2 2 2 2_заявки" xfId="46338"/>
    <cellStyle name="Обычный 49 2 2 2 2 3" xfId="46339"/>
    <cellStyle name="Обычный 49 2 2 2 2 3 2" xfId="46340"/>
    <cellStyle name="Обычный 49 2 2 2 2 3_заявки" xfId="57034"/>
    <cellStyle name="Обычный 49 2 2 2 2 4" xfId="46341"/>
    <cellStyle name="Обычный 49 2 2 2 2_заявки" xfId="46342"/>
    <cellStyle name="Обычный 49 2 2 2 3" xfId="46343"/>
    <cellStyle name="Обычный 49 2 2 2 3 2" xfId="46344"/>
    <cellStyle name="Обычный 49 2 2 2 3 2 2" xfId="46345"/>
    <cellStyle name="Обычный 49 2 2 2 3 2 2 2" xfId="46346"/>
    <cellStyle name="Обычный 49 2 2 2 3 2 2_заявки" xfId="57035"/>
    <cellStyle name="Обычный 49 2 2 2 3 2 3" xfId="46347"/>
    <cellStyle name="Обычный 49 2 2 2 3 2_заявки" xfId="46348"/>
    <cellStyle name="Обычный 49 2 2 2 3 3" xfId="46349"/>
    <cellStyle name="Обычный 49 2 2 2 3 3 2" xfId="46350"/>
    <cellStyle name="Обычный 49 2 2 2 3 3_заявки" xfId="57036"/>
    <cellStyle name="Обычный 49 2 2 2 3 4" xfId="46351"/>
    <cellStyle name="Обычный 49 2 2 2 3_заявки" xfId="46352"/>
    <cellStyle name="Обычный 49 2 2 2 4" xfId="46353"/>
    <cellStyle name="Обычный 49 2 2 2 4 2" xfId="46354"/>
    <cellStyle name="Обычный 49 2 2 2 4 2 2" xfId="46355"/>
    <cellStyle name="Обычный 49 2 2 2 4 2 2 2" xfId="46356"/>
    <cellStyle name="Обычный 49 2 2 2 4 2 2_заявки" xfId="57037"/>
    <cellStyle name="Обычный 49 2 2 2 4 2 3" xfId="46357"/>
    <cellStyle name="Обычный 49 2 2 2 4 2_заявки" xfId="46358"/>
    <cellStyle name="Обычный 49 2 2 2 4 3" xfId="46359"/>
    <cellStyle name="Обычный 49 2 2 2 4 3 2" xfId="46360"/>
    <cellStyle name="Обычный 49 2 2 2 4 3_заявки" xfId="57038"/>
    <cellStyle name="Обычный 49 2 2 2 4 4" xfId="46361"/>
    <cellStyle name="Обычный 49 2 2 2 4_заявки" xfId="46362"/>
    <cellStyle name="Обычный 49 2 2 2 5" xfId="46363"/>
    <cellStyle name="Обычный 49 2 2 2 5 2" xfId="46364"/>
    <cellStyle name="Обычный 49 2 2 2 5 2 2" xfId="46365"/>
    <cellStyle name="Обычный 49 2 2 2 5 2 2 2" xfId="46366"/>
    <cellStyle name="Обычный 49 2 2 2 5 2 2_заявки" xfId="57039"/>
    <cellStyle name="Обычный 49 2 2 2 5 2 3" xfId="46367"/>
    <cellStyle name="Обычный 49 2 2 2 5 2_заявки" xfId="46368"/>
    <cellStyle name="Обычный 49 2 2 2 5 3" xfId="46369"/>
    <cellStyle name="Обычный 49 2 2 2 5 3 2" xfId="46370"/>
    <cellStyle name="Обычный 49 2 2 2 5 3_заявки" xfId="57040"/>
    <cellStyle name="Обычный 49 2 2 2 5 4" xfId="46371"/>
    <cellStyle name="Обычный 49 2 2 2 5_заявки" xfId="46372"/>
    <cellStyle name="Обычный 49 2 2 2 6" xfId="46373"/>
    <cellStyle name="Обычный 49 2 2 2 6 2" xfId="46374"/>
    <cellStyle name="Обычный 49 2 2 2 6 2 2" xfId="46375"/>
    <cellStyle name="Обычный 49 2 2 2 6 2_заявки" xfId="57041"/>
    <cellStyle name="Обычный 49 2 2 2 6 3" xfId="46376"/>
    <cellStyle name="Обычный 49 2 2 2 6_заявки" xfId="46377"/>
    <cellStyle name="Обычный 49 2 2 2 7" xfId="46378"/>
    <cellStyle name="Обычный 49 2 2 2 7 2" xfId="46379"/>
    <cellStyle name="Обычный 49 2 2 2 7_заявки" xfId="57042"/>
    <cellStyle name="Обычный 49 2 2 2 8" xfId="46380"/>
    <cellStyle name="Обычный 49 2 2 2_заявки" xfId="46381"/>
    <cellStyle name="Обычный 49 2 2 3" xfId="13"/>
    <cellStyle name="Обычный 49 2 2 3 2" xfId="46382"/>
    <cellStyle name="Обычный 49 2 2 3 2 2" xfId="46383"/>
    <cellStyle name="Обычный 49 2 2 3 2 2 2" xfId="46384"/>
    <cellStyle name="Обычный 49 2 2 3 2 2 2 2" xfId="46385"/>
    <cellStyle name="Обычный 49 2 2 3 2 2 2_заявки" xfId="57043"/>
    <cellStyle name="Обычный 49 2 2 3 2 2 3" xfId="46386"/>
    <cellStyle name="Обычный 49 2 2 3 2 2_заявки" xfId="46387"/>
    <cellStyle name="Обычный 49 2 2 3 2 3" xfId="46388"/>
    <cellStyle name="Обычный 49 2 2 3 2 3 2" xfId="46389"/>
    <cellStyle name="Обычный 49 2 2 3 2 3_заявки" xfId="57044"/>
    <cellStyle name="Обычный 49 2 2 3 2 4" xfId="46390"/>
    <cellStyle name="Обычный 49 2 2 3 2_заявки" xfId="46391"/>
    <cellStyle name="Обычный 49 2 2 3 3" xfId="46392"/>
    <cellStyle name="Обычный 49 2 2 3 3 2" xfId="46393"/>
    <cellStyle name="Обычный 49 2 2 3 3 2 2" xfId="46394"/>
    <cellStyle name="Обычный 49 2 2 3 3 2 2 2" xfId="46395"/>
    <cellStyle name="Обычный 49 2 2 3 3 2 2_заявки" xfId="57045"/>
    <cellStyle name="Обычный 49 2 2 3 3 2 3" xfId="46396"/>
    <cellStyle name="Обычный 49 2 2 3 3 2_заявки" xfId="46397"/>
    <cellStyle name="Обычный 49 2 2 3 3 3" xfId="46398"/>
    <cellStyle name="Обычный 49 2 2 3 3 3 2" xfId="46399"/>
    <cellStyle name="Обычный 49 2 2 3 3 3_заявки" xfId="57046"/>
    <cellStyle name="Обычный 49 2 2 3 3 4" xfId="46400"/>
    <cellStyle name="Обычный 49 2 2 3 3_заявки" xfId="46401"/>
    <cellStyle name="Обычный 49 2 2 3 4" xfId="46402"/>
    <cellStyle name="Обычный 49 2 2 3 4 2" xfId="46403"/>
    <cellStyle name="Обычный 49 2 2 3 4 2 2" xfId="46404"/>
    <cellStyle name="Обычный 49 2 2 3 4 2 2 2" xfId="46405"/>
    <cellStyle name="Обычный 49 2 2 3 4 2 2_заявки" xfId="57047"/>
    <cellStyle name="Обычный 49 2 2 3 4 2 3" xfId="46406"/>
    <cellStyle name="Обычный 49 2 2 3 4 2_заявки" xfId="46407"/>
    <cellStyle name="Обычный 49 2 2 3 4 3" xfId="46408"/>
    <cellStyle name="Обычный 49 2 2 3 4 3 2" xfId="46409"/>
    <cellStyle name="Обычный 49 2 2 3 4 3_заявки" xfId="57048"/>
    <cellStyle name="Обычный 49 2 2 3 4 4" xfId="46410"/>
    <cellStyle name="Обычный 49 2 2 3 4_заявки" xfId="46411"/>
    <cellStyle name="Обычный 49 2 2 3 5" xfId="46412"/>
    <cellStyle name="Обычный 49 2 2 3 5 2" xfId="46413"/>
    <cellStyle name="Обычный 49 2 2 3 5 2 2" xfId="46414"/>
    <cellStyle name="Обычный 49 2 2 3 5 2 2 2" xfId="46415"/>
    <cellStyle name="Обычный 49 2 2 3 5 2 2_заявки" xfId="57049"/>
    <cellStyle name="Обычный 49 2 2 3 5 2 3" xfId="46416"/>
    <cellStyle name="Обычный 49 2 2 3 5 2_заявки" xfId="46417"/>
    <cellStyle name="Обычный 49 2 2 3 5 3" xfId="46418"/>
    <cellStyle name="Обычный 49 2 2 3 5 3 2" xfId="46419"/>
    <cellStyle name="Обычный 49 2 2 3 5 3_заявки" xfId="57050"/>
    <cellStyle name="Обычный 49 2 2 3 5 4" xfId="46420"/>
    <cellStyle name="Обычный 49 2 2 3 5_заявки" xfId="46421"/>
    <cellStyle name="Обычный 49 2 2 3 6" xfId="46422"/>
    <cellStyle name="Обычный 49 2 2 3 6 2" xfId="46423"/>
    <cellStyle name="Обычный 49 2 2 3 6 2 2" xfId="46424"/>
    <cellStyle name="Обычный 49 2 2 3 6 2_заявки" xfId="57051"/>
    <cellStyle name="Обычный 49 2 2 3 6 3" xfId="46425"/>
    <cellStyle name="Обычный 49 2 2 3 6_заявки" xfId="46426"/>
    <cellStyle name="Обычный 49 2 2 3 7" xfId="46427"/>
    <cellStyle name="Обычный 49 2 2 3 7 2" xfId="46428"/>
    <cellStyle name="Обычный 49 2 2 3 7_заявки" xfId="57052"/>
    <cellStyle name="Обычный 49 2 2 3 8" xfId="46429"/>
    <cellStyle name="Обычный 49 2 2 3_заявки" xfId="46430"/>
    <cellStyle name="Обычный 49 2 2 4" xfId="14"/>
    <cellStyle name="Обычный 49 2 2 4 2" xfId="46431"/>
    <cellStyle name="Обычный 49 2 2 4 2 2" xfId="46432"/>
    <cellStyle name="Обычный 49 2 2 4 2 2 2" xfId="46433"/>
    <cellStyle name="Обычный 49 2 2 4 2 2 2 2" xfId="46434"/>
    <cellStyle name="Обычный 49 2 2 4 2 2 2_заявки" xfId="57053"/>
    <cellStyle name="Обычный 49 2 2 4 2 2 3" xfId="46435"/>
    <cellStyle name="Обычный 49 2 2 4 2 2_заявки" xfId="46436"/>
    <cellStyle name="Обычный 49 2 2 4 2 3" xfId="46437"/>
    <cellStyle name="Обычный 49 2 2 4 2 3 2" xfId="46438"/>
    <cellStyle name="Обычный 49 2 2 4 2 3_заявки" xfId="57054"/>
    <cellStyle name="Обычный 49 2 2 4 2 4" xfId="46439"/>
    <cellStyle name="Обычный 49 2 2 4 2_заявки" xfId="46440"/>
    <cellStyle name="Обычный 49 2 2 4 3" xfId="46441"/>
    <cellStyle name="Обычный 49 2 2 4 3 2" xfId="46442"/>
    <cellStyle name="Обычный 49 2 2 4 3 2 2" xfId="46443"/>
    <cellStyle name="Обычный 49 2 2 4 3 2 2 2" xfId="46444"/>
    <cellStyle name="Обычный 49 2 2 4 3 2 2_заявки" xfId="57055"/>
    <cellStyle name="Обычный 49 2 2 4 3 2 3" xfId="46445"/>
    <cellStyle name="Обычный 49 2 2 4 3 2_заявки" xfId="46446"/>
    <cellStyle name="Обычный 49 2 2 4 3 3" xfId="46447"/>
    <cellStyle name="Обычный 49 2 2 4 3 3 2" xfId="46448"/>
    <cellStyle name="Обычный 49 2 2 4 3 3_заявки" xfId="57056"/>
    <cellStyle name="Обычный 49 2 2 4 3 4" xfId="46449"/>
    <cellStyle name="Обычный 49 2 2 4 3_заявки" xfId="46450"/>
    <cellStyle name="Обычный 49 2 2 4 4" xfId="46451"/>
    <cellStyle name="Обычный 49 2 2 4 4 2" xfId="46452"/>
    <cellStyle name="Обычный 49 2 2 4 4 2 2" xfId="46453"/>
    <cellStyle name="Обычный 49 2 2 4 4 2 2 2" xfId="46454"/>
    <cellStyle name="Обычный 49 2 2 4 4 2 2_заявки" xfId="57057"/>
    <cellStyle name="Обычный 49 2 2 4 4 2 3" xfId="46455"/>
    <cellStyle name="Обычный 49 2 2 4 4 2_заявки" xfId="46456"/>
    <cellStyle name="Обычный 49 2 2 4 4 3" xfId="46457"/>
    <cellStyle name="Обычный 49 2 2 4 4 3 2" xfId="46458"/>
    <cellStyle name="Обычный 49 2 2 4 4 3_заявки" xfId="57058"/>
    <cellStyle name="Обычный 49 2 2 4 4 4" xfId="46459"/>
    <cellStyle name="Обычный 49 2 2 4 4_заявки" xfId="46460"/>
    <cellStyle name="Обычный 49 2 2 4 5" xfId="46461"/>
    <cellStyle name="Обычный 49 2 2 4 5 2" xfId="46462"/>
    <cellStyle name="Обычный 49 2 2 4 5 2 2" xfId="46463"/>
    <cellStyle name="Обычный 49 2 2 4 5 2 2 2" xfId="46464"/>
    <cellStyle name="Обычный 49 2 2 4 5 2 2_заявки" xfId="57059"/>
    <cellStyle name="Обычный 49 2 2 4 5 2 3" xfId="46465"/>
    <cellStyle name="Обычный 49 2 2 4 5 2_заявки" xfId="46466"/>
    <cellStyle name="Обычный 49 2 2 4 5 3" xfId="46467"/>
    <cellStyle name="Обычный 49 2 2 4 5 3 2" xfId="46468"/>
    <cellStyle name="Обычный 49 2 2 4 5 3_заявки" xfId="57060"/>
    <cellStyle name="Обычный 49 2 2 4 5 4" xfId="46469"/>
    <cellStyle name="Обычный 49 2 2 4 5_заявки" xfId="46470"/>
    <cellStyle name="Обычный 49 2 2 4 6" xfId="46471"/>
    <cellStyle name="Обычный 49 2 2 4 6 2" xfId="46472"/>
    <cellStyle name="Обычный 49 2 2 4 6 2 2" xfId="46473"/>
    <cellStyle name="Обычный 49 2 2 4 6 2_заявки" xfId="57061"/>
    <cellStyle name="Обычный 49 2 2 4 6 3" xfId="46474"/>
    <cellStyle name="Обычный 49 2 2 4 6_заявки" xfId="46475"/>
    <cellStyle name="Обычный 49 2 2 4 7" xfId="46476"/>
    <cellStyle name="Обычный 49 2 2 4 7 2" xfId="46477"/>
    <cellStyle name="Обычный 49 2 2 4 7_заявки" xfId="57062"/>
    <cellStyle name="Обычный 49 2 2 4 8" xfId="46478"/>
    <cellStyle name="Обычный 49 2 2 4_заявки" xfId="46479"/>
    <cellStyle name="Обычный 49 2 2 5" xfId="46480"/>
    <cellStyle name="Обычный 49 2 2 5 2" xfId="46481"/>
    <cellStyle name="Обычный 49 2 2 5 2 2" xfId="46482"/>
    <cellStyle name="Обычный 49 2 2 5 2 2 2" xfId="46483"/>
    <cellStyle name="Обычный 49 2 2 5 2 2_заявки" xfId="57063"/>
    <cellStyle name="Обычный 49 2 2 5 2 3" xfId="46484"/>
    <cellStyle name="Обычный 49 2 2 5 2_заявки" xfId="46485"/>
    <cellStyle name="Обычный 49 2 2 5 3" xfId="46486"/>
    <cellStyle name="Обычный 49 2 2 5 3 2" xfId="46487"/>
    <cellStyle name="Обычный 49 2 2 5 3_заявки" xfId="57064"/>
    <cellStyle name="Обычный 49 2 2 5 4" xfId="46488"/>
    <cellStyle name="Обычный 49 2 2 5_заявки" xfId="46489"/>
    <cellStyle name="Обычный 49 2 2 6" xfId="46490"/>
    <cellStyle name="Обычный 49 2 2 6 2" xfId="46491"/>
    <cellStyle name="Обычный 49 2 2 6 2 2" xfId="46492"/>
    <cellStyle name="Обычный 49 2 2 6 2 2 2" xfId="46493"/>
    <cellStyle name="Обычный 49 2 2 6 2 2_заявки" xfId="57065"/>
    <cellStyle name="Обычный 49 2 2 6 2 3" xfId="46494"/>
    <cellStyle name="Обычный 49 2 2 6 2_заявки" xfId="46495"/>
    <cellStyle name="Обычный 49 2 2 6 3" xfId="46496"/>
    <cellStyle name="Обычный 49 2 2 6 3 2" xfId="46497"/>
    <cellStyle name="Обычный 49 2 2 6 3_заявки" xfId="57066"/>
    <cellStyle name="Обычный 49 2 2 6 4" xfId="46498"/>
    <cellStyle name="Обычный 49 2 2 6_заявки" xfId="46499"/>
    <cellStyle name="Обычный 49 2 2 7" xfId="46500"/>
    <cellStyle name="Обычный 49 2 2 7 2" xfId="46501"/>
    <cellStyle name="Обычный 49 2 2 7 2 2" xfId="46502"/>
    <cellStyle name="Обычный 49 2 2 7 2 2 2" xfId="46503"/>
    <cellStyle name="Обычный 49 2 2 7 2 2_заявки" xfId="57067"/>
    <cellStyle name="Обычный 49 2 2 7 2 3" xfId="46504"/>
    <cellStyle name="Обычный 49 2 2 7 2_заявки" xfId="46505"/>
    <cellStyle name="Обычный 49 2 2 7 3" xfId="46506"/>
    <cellStyle name="Обычный 49 2 2 7 3 2" xfId="46507"/>
    <cellStyle name="Обычный 49 2 2 7 3_заявки" xfId="57068"/>
    <cellStyle name="Обычный 49 2 2 7 4" xfId="46508"/>
    <cellStyle name="Обычный 49 2 2 7_заявки" xfId="46509"/>
    <cellStyle name="Обычный 49 2 2 8" xfId="46510"/>
    <cellStyle name="Обычный 49 2 2 8 2" xfId="46511"/>
    <cellStyle name="Обычный 49 2 2 8 2 2" xfId="46512"/>
    <cellStyle name="Обычный 49 2 2 8 2 2 2" xfId="46513"/>
    <cellStyle name="Обычный 49 2 2 8 2 2_заявки" xfId="57069"/>
    <cellStyle name="Обычный 49 2 2 8 2 3" xfId="46514"/>
    <cellStyle name="Обычный 49 2 2 8 2_заявки" xfId="46515"/>
    <cellStyle name="Обычный 49 2 2 8 3" xfId="46516"/>
    <cellStyle name="Обычный 49 2 2 8 3 2" xfId="46517"/>
    <cellStyle name="Обычный 49 2 2 8 3_заявки" xfId="57070"/>
    <cellStyle name="Обычный 49 2 2 8 4" xfId="46518"/>
    <cellStyle name="Обычный 49 2 2 8_заявки" xfId="46519"/>
    <cellStyle name="Обычный 49 2 2 9" xfId="46520"/>
    <cellStyle name="Обычный 49 2 2 9 2" xfId="46521"/>
    <cellStyle name="Обычный 49 2 2 9 2 2" xfId="46522"/>
    <cellStyle name="Обычный 49 2 2 9 2_заявки" xfId="57071"/>
    <cellStyle name="Обычный 49 2 2 9 3" xfId="46523"/>
    <cellStyle name="Обычный 49 2 2 9_заявки" xfId="46524"/>
    <cellStyle name="Обычный 49 2 2_заявки" xfId="46525"/>
    <cellStyle name="Обычный 49 2 3" xfId="15"/>
    <cellStyle name="Обычный 49 2 3 2" xfId="46526"/>
    <cellStyle name="Обычный 49 2 3 2 2" xfId="46527"/>
    <cellStyle name="Обычный 49 2 3 2 2 2" xfId="46528"/>
    <cellStyle name="Обычный 49 2 3 2 2 2 2" xfId="46529"/>
    <cellStyle name="Обычный 49 2 3 2 2 2_заявки" xfId="57072"/>
    <cellStyle name="Обычный 49 2 3 2 2 3" xfId="46530"/>
    <cellStyle name="Обычный 49 2 3 2 2_заявки" xfId="46531"/>
    <cellStyle name="Обычный 49 2 3 2 3" xfId="46532"/>
    <cellStyle name="Обычный 49 2 3 2 3 2" xfId="46533"/>
    <cellStyle name="Обычный 49 2 3 2 3_заявки" xfId="57073"/>
    <cellStyle name="Обычный 49 2 3 2 4" xfId="46534"/>
    <cellStyle name="Обычный 49 2 3 2_заявки" xfId="46535"/>
    <cellStyle name="Обычный 49 2 3 3" xfId="46536"/>
    <cellStyle name="Обычный 49 2 3 3 2" xfId="46537"/>
    <cellStyle name="Обычный 49 2 3 3 2 2" xfId="46538"/>
    <cellStyle name="Обычный 49 2 3 3 2 2 2" xfId="46539"/>
    <cellStyle name="Обычный 49 2 3 3 2 2_заявки" xfId="57074"/>
    <cellStyle name="Обычный 49 2 3 3 2 3" xfId="46540"/>
    <cellStyle name="Обычный 49 2 3 3 2_заявки" xfId="46541"/>
    <cellStyle name="Обычный 49 2 3 3 3" xfId="46542"/>
    <cellStyle name="Обычный 49 2 3 3 3 2" xfId="46543"/>
    <cellStyle name="Обычный 49 2 3 3 3_заявки" xfId="57075"/>
    <cellStyle name="Обычный 49 2 3 3 4" xfId="46544"/>
    <cellStyle name="Обычный 49 2 3 3_заявки" xfId="46545"/>
    <cellStyle name="Обычный 49 2 3 4" xfId="46546"/>
    <cellStyle name="Обычный 49 2 3 4 2" xfId="46547"/>
    <cellStyle name="Обычный 49 2 3 4 2 2" xfId="46548"/>
    <cellStyle name="Обычный 49 2 3 4 2 2 2" xfId="46549"/>
    <cellStyle name="Обычный 49 2 3 4 2 2_заявки" xfId="57076"/>
    <cellStyle name="Обычный 49 2 3 4 2 3" xfId="46550"/>
    <cellStyle name="Обычный 49 2 3 4 2_заявки" xfId="46551"/>
    <cellStyle name="Обычный 49 2 3 4 3" xfId="46552"/>
    <cellStyle name="Обычный 49 2 3 4 3 2" xfId="46553"/>
    <cellStyle name="Обычный 49 2 3 4 3_заявки" xfId="57077"/>
    <cellStyle name="Обычный 49 2 3 4 4" xfId="46554"/>
    <cellStyle name="Обычный 49 2 3 4_заявки" xfId="46555"/>
    <cellStyle name="Обычный 49 2 3 5" xfId="46556"/>
    <cellStyle name="Обычный 49 2 3 5 2" xfId="46557"/>
    <cellStyle name="Обычный 49 2 3 5 2 2" xfId="46558"/>
    <cellStyle name="Обычный 49 2 3 5 2 2 2" xfId="46559"/>
    <cellStyle name="Обычный 49 2 3 5 2 2_заявки" xfId="57078"/>
    <cellStyle name="Обычный 49 2 3 5 2 3" xfId="46560"/>
    <cellStyle name="Обычный 49 2 3 5 2_заявки" xfId="46561"/>
    <cellStyle name="Обычный 49 2 3 5 3" xfId="46562"/>
    <cellStyle name="Обычный 49 2 3 5 3 2" xfId="46563"/>
    <cellStyle name="Обычный 49 2 3 5 3_заявки" xfId="57079"/>
    <cellStyle name="Обычный 49 2 3 5 4" xfId="46564"/>
    <cellStyle name="Обычный 49 2 3 5_заявки" xfId="46565"/>
    <cellStyle name="Обычный 49 2 3 6" xfId="46566"/>
    <cellStyle name="Обычный 49 2 3 6 2" xfId="46567"/>
    <cellStyle name="Обычный 49 2 3 6 2 2" xfId="46568"/>
    <cellStyle name="Обычный 49 2 3 6 2_заявки" xfId="57080"/>
    <cellStyle name="Обычный 49 2 3 6 3" xfId="46569"/>
    <cellStyle name="Обычный 49 2 3 6_заявки" xfId="46570"/>
    <cellStyle name="Обычный 49 2 3 7" xfId="46571"/>
    <cellStyle name="Обычный 49 2 3 7 2" xfId="46572"/>
    <cellStyle name="Обычный 49 2 3 7_заявки" xfId="57081"/>
    <cellStyle name="Обычный 49 2 3 8" xfId="46573"/>
    <cellStyle name="Обычный 49 2 3_заявки" xfId="46574"/>
    <cellStyle name="Обычный 49 2 4" xfId="16"/>
    <cellStyle name="Обычный 49 2 4 2" xfId="46575"/>
    <cellStyle name="Обычный 49 2 4 2 2" xfId="46576"/>
    <cellStyle name="Обычный 49 2 4 2 2 2" xfId="46577"/>
    <cellStyle name="Обычный 49 2 4 2 2 2 2" xfId="46578"/>
    <cellStyle name="Обычный 49 2 4 2 2 2_заявки" xfId="57082"/>
    <cellStyle name="Обычный 49 2 4 2 2 3" xfId="46579"/>
    <cellStyle name="Обычный 49 2 4 2 2_заявки" xfId="46580"/>
    <cellStyle name="Обычный 49 2 4 2 3" xfId="46581"/>
    <cellStyle name="Обычный 49 2 4 2 3 2" xfId="46582"/>
    <cellStyle name="Обычный 49 2 4 2 3_заявки" xfId="57083"/>
    <cellStyle name="Обычный 49 2 4 2 4" xfId="46583"/>
    <cellStyle name="Обычный 49 2 4 2_заявки" xfId="46584"/>
    <cellStyle name="Обычный 49 2 4 3" xfId="46585"/>
    <cellStyle name="Обычный 49 2 4 3 2" xfId="46586"/>
    <cellStyle name="Обычный 49 2 4 3 2 2" xfId="46587"/>
    <cellStyle name="Обычный 49 2 4 3 2 2 2" xfId="46588"/>
    <cellStyle name="Обычный 49 2 4 3 2 2_заявки" xfId="57084"/>
    <cellStyle name="Обычный 49 2 4 3 2 3" xfId="46589"/>
    <cellStyle name="Обычный 49 2 4 3 2_заявки" xfId="46590"/>
    <cellStyle name="Обычный 49 2 4 3 3" xfId="46591"/>
    <cellStyle name="Обычный 49 2 4 3 3 2" xfId="46592"/>
    <cellStyle name="Обычный 49 2 4 3 3_заявки" xfId="57085"/>
    <cellStyle name="Обычный 49 2 4 3 4" xfId="46593"/>
    <cellStyle name="Обычный 49 2 4 3_заявки" xfId="46594"/>
    <cellStyle name="Обычный 49 2 4 4" xfId="46595"/>
    <cellStyle name="Обычный 49 2 4 4 2" xfId="46596"/>
    <cellStyle name="Обычный 49 2 4 4 2 2" xfId="46597"/>
    <cellStyle name="Обычный 49 2 4 4 2 2 2" xfId="46598"/>
    <cellStyle name="Обычный 49 2 4 4 2 2_заявки" xfId="57086"/>
    <cellStyle name="Обычный 49 2 4 4 2 3" xfId="46599"/>
    <cellStyle name="Обычный 49 2 4 4 2_заявки" xfId="46600"/>
    <cellStyle name="Обычный 49 2 4 4 3" xfId="46601"/>
    <cellStyle name="Обычный 49 2 4 4 3 2" xfId="46602"/>
    <cellStyle name="Обычный 49 2 4 4 3_заявки" xfId="57087"/>
    <cellStyle name="Обычный 49 2 4 4 4" xfId="46603"/>
    <cellStyle name="Обычный 49 2 4 4_заявки" xfId="46604"/>
    <cellStyle name="Обычный 49 2 4 5" xfId="46605"/>
    <cellStyle name="Обычный 49 2 4 5 2" xfId="46606"/>
    <cellStyle name="Обычный 49 2 4 5 2 2" xfId="46607"/>
    <cellStyle name="Обычный 49 2 4 5 2 2 2" xfId="46608"/>
    <cellStyle name="Обычный 49 2 4 5 2 2_заявки" xfId="57088"/>
    <cellStyle name="Обычный 49 2 4 5 2 3" xfId="46609"/>
    <cellStyle name="Обычный 49 2 4 5 2_заявки" xfId="46610"/>
    <cellStyle name="Обычный 49 2 4 5 3" xfId="46611"/>
    <cellStyle name="Обычный 49 2 4 5 3 2" xfId="46612"/>
    <cellStyle name="Обычный 49 2 4 5 3_заявки" xfId="57089"/>
    <cellStyle name="Обычный 49 2 4 5 4" xfId="46613"/>
    <cellStyle name="Обычный 49 2 4 5_заявки" xfId="46614"/>
    <cellStyle name="Обычный 49 2 4 6" xfId="46615"/>
    <cellStyle name="Обычный 49 2 4 6 2" xfId="46616"/>
    <cellStyle name="Обычный 49 2 4 6 2 2" xfId="46617"/>
    <cellStyle name="Обычный 49 2 4 6 2_заявки" xfId="57090"/>
    <cellStyle name="Обычный 49 2 4 6 3" xfId="46618"/>
    <cellStyle name="Обычный 49 2 4 6_заявки" xfId="46619"/>
    <cellStyle name="Обычный 49 2 4 7" xfId="46620"/>
    <cellStyle name="Обычный 49 2 4 7 2" xfId="46621"/>
    <cellStyle name="Обычный 49 2 4 7_заявки" xfId="57091"/>
    <cellStyle name="Обычный 49 2 4 8" xfId="46622"/>
    <cellStyle name="Обычный 49 2 4_заявки" xfId="46623"/>
    <cellStyle name="Обычный 49 2 5" xfId="17"/>
    <cellStyle name="Обычный 49 2 5 2" xfId="46624"/>
    <cellStyle name="Обычный 49 2 5 2 2" xfId="46625"/>
    <cellStyle name="Обычный 49 2 5 2 2 2" xfId="46626"/>
    <cellStyle name="Обычный 49 2 5 2 2 2 2" xfId="46627"/>
    <cellStyle name="Обычный 49 2 5 2 2 2_заявки" xfId="57092"/>
    <cellStyle name="Обычный 49 2 5 2 2 3" xfId="46628"/>
    <cellStyle name="Обычный 49 2 5 2 2_заявки" xfId="46629"/>
    <cellStyle name="Обычный 49 2 5 2 3" xfId="46630"/>
    <cellStyle name="Обычный 49 2 5 2 3 2" xfId="46631"/>
    <cellStyle name="Обычный 49 2 5 2 3_заявки" xfId="57093"/>
    <cellStyle name="Обычный 49 2 5 2 4" xfId="46632"/>
    <cellStyle name="Обычный 49 2 5 2_заявки" xfId="46633"/>
    <cellStyle name="Обычный 49 2 5 3" xfId="46634"/>
    <cellStyle name="Обычный 49 2 5 3 2" xfId="46635"/>
    <cellStyle name="Обычный 49 2 5 3 2 2" xfId="46636"/>
    <cellStyle name="Обычный 49 2 5 3 2 2 2" xfId="46637"/>
    <cellStyle name="Обычный 49 2 5 3 2 2_заявки" xfId="57094"/>
    <cellStyle name="Обычный 49 2 5 3 2 3" xfId="46638"/>
    <cellStyle name="Обычный 49 2 5 3 2_заявки" xfId="46639"/>
    <cellStyle name="Обычный 49 2 5 3 3" xfId="46640"/>
    <cellStyle name="Обычный 49 2 5 3 3 2" xfId="46641"/>
    <cellStyle name="Обычный 49 2 5 3 3_заявки" xfId="57095"/>
    <cellStyle name="Обычный 49 2 5 3 4" xfId="46642"/>
    <cellStyle name="Обычный 49 2 5 3_заявки" xfId="46643"/>
    <cellStyle name="Обычный 49 2 5 4" xfId="46644"/>
    <cellStyle name="Обычный 49 2 5 4 2" xfId="46645"/>
    <cellStyle name="Обычный 49 2 5 4 2 2" xfId="46646"/>
    <cellStyle name="Обычный 49 2 5 4 2 2 2" xfId="46647"/>
    <cellStyle name="Обычный 49 2 5 4 2 2_заявки" xfId="57096"/>
    <cellStyle name="Обычный 49 2 5 4 2 3" xfId="46648"/>
    <cellStyle name="Обычный 49 2 5 4 2_заявки" xfId="46649"/>
    <cellStyle name="Обычный 49 2 5 4 3" xfId="46650"/>
    <cellStyle name="Обычный 49 2 5 4 3 2" xfId="46651"/>
    <cellStyle name="Обычный 49 2 5 4 3_заявки" xfId="57097"/>
    <cellStyle name="Обычный 49 2 5 4 4" xfId="46652"/>
    <cellStyle name="Обычный 49 2 5 4_заявки" xfId="46653"/>
    <cellStyle name="Обычный 49 2 5 5" xfId="46654"/>
    <cellStyle name="Обычный 49 2 5 5 2" xfId="46655"/>
    <cellStyle name="Обычный 49 2 5 5 2 2" xfId="46656"/>
    <cellStyle name="Обычный 49 2 5 5 2 2 2" xfId="46657"/>
    <cellStyle name="Обычный 49 2 5 5 2 2_заявки" xfId="57098"/>
    <cellStyle name="Обычный 49 2 5 5 2 3" xfId="46658"/>
    <cellStyle name="Обычный 49 2 5 5 2_заявки" xfId="46659"/>
    <cellStyle name="Обычный 49 2 5 5 3" xfId="46660"/>
    <cellStyle name="Обычный 49 2 5 5 3 2" xfId="46661"/>
    <cellStyle name="Обычный 49 2 5 5 3_заявки" xfId="57099"/>
    <cellStyle name="Обычный 49 2 5 5 4" xfId="46662"/>
    <cellStyle name="Обычный 49 2 5 5_заявки" xfId="46663"/>
    <cellStyle name="Обычный 49 2 5 6" xfId="46664"/>
    <cellStyle name="Обычный 49 2 5 6 2" xfId="46665"/>
    <cellStyle name="Обычный 49 2 5 6 2 2" xfId="46666"/>
    <cellStyle name="Обычный 49 2 5 6 2_заявки" xfId="57100"/>
    <cellStyle name="Обычный 49 2 5 6 3" xfId="46667"/>
    <cellStyle name="Обычный 49 2 5 6_заявки" xfId="46668"/>
    <cellStyle name="Обычный 49 2 5 7" xfId="46669"/>
    <cellStyle name="Обычный 49 2 5 7 2" xfId="46670"/>
    <cellStyle name="Обычный 49 2 5 7_заявки" xfId="57101"/>
    <cellStyle name="Обычный 49 2 5 8" xfId="46671"/>
    <cellStyle name="Обычный 49 2 5_заявки" xfId="46672"/>
    <cellStyle name="Обычный 49 2 6" xfId="46673"/>
    <cellStyle name="Обычный 49 2 6 2" xfId="46674"/>
    <cellStyle name="Обычный 49 2 6 2 2" xfId="46675"/>
    <cellStyle name="Обычный 49 2 6 2 2 2" xfId="46676"/>
    <cellStyle name="Обычный 49 2 6 2 2_заявки" xfId="57102"/>
    <cellStyle name="Обычный 49 2 6 2 3" xfId="46677"/>
    <cellStyle name="Обычный 49 2 6 2_заявки" xfId="46678"/>
    <cellStyle name="Обычный 49 2 6 3" xfId="46679"/>
    <cellStyle name="Обычный 49 2 6 3 2" xfId="46680"/>
    <cellStyle name="Обычный 49 2 6 3_заявки" xfId="57103"/>
    <cellStyle name="Обычный 49 2 6 4" xfId="46681"/>
    <cellStyle name="Обычный 49 2 6_заявки" xfId="46682"/>
    <cellStyle name="Обычный 49 2 7" xfId="46683"/>
    <cellStyle name="Обычный 49 2 7 2" xfId="46684"/>
    <cellStyle name="Обычный 49 2 7 2 2" xfId="46685"/>
    <cellStyle name="Обычный 49 2 7 2 2 2" xfId="46686"/>
    <cellStyle name="Обычный 49 2 7 2 2_заявки" xfId="57104"/>
    <cellStyle name="Обычный 49 2 7 2 3" xfId="46687"/>
    <cellStyle name="Обычный 49 2 7 2_заявки" xfId="46688"/>
    <cellStyle name="Обычный 49 2 7 3" xfId="46689"/>
    <cellStyle name="Обычный 49 2 7 3 2" xfId="46690"/>
    <cellStyle name="Обычный 49 2 7 3_заявки" xfId="57105"/>
    <cellStyle name="Обычный 49 2 7 4" xfId="46691"/>
    <cellStyle name="Обычный 49 2 7_заявки" xfId="46692"/>
    <cellStyle name="Обычный 49 2 8" xfId="46693"/>
    <cellStyle name="Обычный 49 2 8 2" xfId="46694"/>
    <cellStyle name="Обычный 49 2 8 2 2" xfId="46695"/>
    <cellStyle name="Обычный 49 2 8 2 2 2" xfId="46696"/>
    <cellStyle name="Обычный 49 2 8 2 2_заявки" xfId="57106"/>
    <cellStyle name="Обычный 49 2 8 2 3" xfId="46697"/>
    <cellStyle name="Обычный 49 2 8 2_заявки" xfId="46698"/>
    <cellStyle name="Обычный 49 2 8 3" xfId="46699"/>
    <cellStyle name="Обычный 49 2 8 3 2" xfId="46700"/>
    <cellStyle name="Обычный 49 2 8 3_заявки" xfId="57107"/>
    <cellStyle name="Обычный 49 2 8 4" xfId="46701"/>
    <cellStyle name="Обычный 49 2 8_заявки" xfId="46702"/>
    <cellStyle name="Обычный 49 2 9" xfId="46703"/>
    <cellStyle name="Обычный 49 2 9 2" xfId="46704"/>
    <cellStyle name="Обычный 49 2 9 2 2" xfId="46705"/>
    <cellStyle name="Обычный 49 2 9 2 2 2" xfId="46706"/>
    <cellStyle name="Обычный 49 2 9 2 2_заявки" xfId="57108"/>
    <cellStyle name="Обычный 49 2 9 2 3" xfId="46707"/>
    <cellStyle name="Обычный 49 2 9 2_заявки" xfId="46708"/>
    <cellStyle name="Обычный 49 2 9 3" xfId="46709"/>
    <cellStyle name="Обычный 49 2 9 3 2" xfId="46710"/>
    <cellStyle name="Обычный 49 2 9 3_заявки" xfId="57109"/>
    <cellStyle name="Обычный 49 2 9 4" xfId="46711"/>
    <cellStyle name="Обычный 49 2 9_заявки" xfId="46712"/>
    <cellStyle name="Обычный 49 2_заявки" xfId="46713"/>
    <cellStyle name="Обычный 49 3" xfId="18"/>
    <cellStyle name="Обычный 49 3 10" xfId="46714"/>
    <cellStyle name="Обычный 49 3 10 2" xfId="46715"/>
    <cellStyle name="Обычный 49 3 10_заявки" xfId="57110"/>
    <cellStyle name="Обычный 49 3 11" xfId="46716"/>
    <cellStyle name="Обычный 49 3 2" xfId="19"/>
    <cellStyle name="Обычный 49 3 2 2" xfId="46717"/>
    <cellStyle name="Обычный 49 3 2 2 2" xfId="46718"/>
    <cellStyle name="Обычный 49 3 2 2 2 2" xfId="46719"/>
    <cellStyle name="Обычный 49 3 2 2 2 2 2" xfId="46720"/>
    <cellStyle name="Обычный 49 3 2 2 2 2_заявки" xfId="57111"/>
    <cellStyle name="Обычный 49 3 2 2 2 3" xfId="46721"/>
    <cellStyle name="Обычный 49 3 2 2 2_заявки" xfId="46722"/>
    <cellStyle name="Обычный 49 3 2 2 3" xfId="46723"/>
    <cellStyle name="Обычный 49 3 2 2 3 2" xfId="46724"/>
    <cellStyle name="Обычный 49 3 2 2 3_заявки" xfId="57112"/>
    <cellStyle name="Обычный 49 3 2 2 4" xfId="46725"/>
    <cellStyle name="Обычный 49 3 2 2_заявки" xfId="46726"/>
    <cellStyle name="Обычный 49 3 2 3" xfId="46727"/>
    <cellStyle name="Обычный 49 3 2 3 2" xfId="46728"/>
    <cellStyle name="Обычный 49 3 2 3 2 2" xfId="46729"/>
    <cellStyle name="Обычный 49 3 2 3 2 2 2" xfId="46730"/>
    <cellStyle name="Обычный 49 3 2 3 2 2_заявки" xfId="57113"/>
    <cellStyle name="Обычный 49 3 2 3 2 3" xfId="46731"/>
    <cellStyle name="Обычный 49 3 2 3 2_заявки" xfId="46732"/>
    <cellStyle name="Обычный 49 3 2 3 3" xfId="46733"/>
    <cellStyle name="Обычный 49 3 2 3 3 2" xfId="46734"/>
    <cellStyle name="Обычный 49 3 2 3 3_заявки" xfId="57114"/>
    <cellStyle name="Обычный 49 3 2 3 4" xfId="46735"/>
    <cellStyle name="Обычный 49 3 2 3_заявки" xfId="46736"/>
    <cellStyle name="Обычный 49 3 2 4" xfId="46737"/>
    <cellStyle name="Обычный 49 3 2 4 2" xfId="46738"/>
    <cellStyle name="Обычный 49 3 2 4 2 2" xfId="46739"/>
    <cellStyle name="Обычный 49 3 2 4 2 2 2" xfId="46740"/>
    <cellStyle name="Обычный 49 3 2 4 2 2_заявки" xfId="57115"/>
    <cellStyle name="Обычный 49 3 2 4 2 3" xfId="46741"/>
    <cellStyle name="Обычный 49 3 2 4 2_заявки" xfId="46742"/>
    <cellStyle name="Обычный 49 3 2 4 3" xfId="46743"/>
    <cellStyle name="Обычный 49 3 2 4 3 2" xfId="46744"/>
    <cellStyle name="Обычный 49 3 2 4 3_заявки" xfId="57116"/>
    <cellStyle name="Обычный 49 3 2 4 4" xfId="46745"/>
    <cellStyle name="Обычный 49 3 2 4_заявки" xfId="46746"/>
    <cellStyle name="Обычный 49 3 2 5" xfId="46747"/>
    <cellStyle name="Обычный 49 3 2 5 2" xfId="46748"/>
    <cellStyle name="Обычный 49 3 2 5 2 2" xfId="46749"/>
    <cellStyle name="Обычный 49 3 2 5 2 2 2" xfId="46750"/>
    <cellStyle name="Обычный 49 3 2 5 2 2_заявки" xfId="57117"/>
    <cellStyle name="Обычный 49 3 2 5 2 3" xfId="46751"/>
    <cellStyle name="Обычный 49 3 2 5 2_заявки" xfId="46752"/>
    <cellStyle name="Обычный 49 3 2 5 3" xfId="46753"/>
    <cellStyle name="Обычный 49 3 2 5 3 2" xfId="46754"/>
    <cellStyle name="Обычный 49 3 2 5 3_заявки" xfId="57118"/>
    <cellStyle name="Обычный 49 3 2 5 4" xfId="46755"/>
    <cellStyle name="Обычный 49 3 2 5_заявки" xfId="46756"/>
    <cellStyle name="Обычный 49 3 2 6" xfId="46757"/>
    <cellStyle name="Обычный 49 3 2 6 2" xfId="46758"/>
    <cellStyle name="Обычный 49 3 2 6 2 2" xfId="46759"/>
    <cellStyle name="Обычный 49 3 2 6 2_заявки" xfId="57119"/>
    <cellStyle name="Обычный 49 3 2 6 3" xfId="46760"/>
    <cellStyle name="Обычный 49 3 2 6_заявки" xfId="46761"/>
    <cellStyle name="Обычный 49 3 2 7" xfId="46762"/>
    <cellStyle name="Обычный 49 3 2 7 2" xfId="46763"/>
    <cellStyle name="Обычный 49 3 2 7_заявки" xfId="57120"/>
    <cellStyle name="Обычный 49 3 2 8" xfId="46764"/>
    <cellStyle name="Обычный 49 3 2_заявки" xfId="46765"/>
    <cellStyle name="Обычный 49 3 3" xfId="20"/>
    <cellStyle name="Обычный 49 3 3 2" xfId="46766"/>
    <cellStyle name="Обычный 49 3 3 2 2" xfId="46767"/>
    <cellStyle name="Обычный 49 3 3 2 2 2" xfId="46768"/>
    <cellStyle name="Обычный 49 3 3 2 2 2 2" xfId="46769"/>
    <cellStyle name="Обычный 49 3 3 2 2 2_заявки" xfId="57121"/>
    <cellStyle name="Обычный 49 3 3 2 2 3" xfId="46770"/>
    <cellStyle name="Обычный 49 3 3 2 2_заявки" xfId="46771"/>
    <cellStyle name="Обычный 49 3 3 2 3" xfId="46772"/>
    <cellStyle name="Обычный 49 3 3 2 3 2" xfId="46773"/>
    <cellStyle name="Обычный 49 3 3 2 3_заявки" xfId="57122"/>
    <cellStyle name="Обычный 49 3 3 2 4" xfId="46774"/>
    <cellStyle name="Обычный 49 3 3 2_заявки" xfId="46775"/>
    <cellStyle name="Обычный 49 3 3 3" xfId="46776"/>
    <cellStyle name="Обычный 49 3 3 3 2" xfId="46777"/>
    <cellStyle name="Обычный 49 3 3 3 2 2" xfId="46778"/>
    <cellStyle name="Обычный 49 3 3 3 2 2 2" xfId="46779"/>
    <cellStyle name="Обычный 49 3 3 3 2 2_заявки" xfId="57123"/>
    <cellStyle name="Обычный 49 3 3 3 2 3" xfId="46780"/>
    <cellStyle name="Обычный 49 3 3 3 2_заявки" xfId="46781"/>
    <cellStyle name="Обычный 49 3 3 3 3" xfId="46782"/>
    <cellStyle name="Обычный 49 3 3 3 3 2" xfId="46783"/>
    <cellStyle name="Обычный 49 3 3 3 3_заявки" xfId="57124"/>
    <cellStyle name="Обычный 49 3 3 3 4" xfId="46784"/>
    <cellStyle name="Обычный 49 3 3 3_заявки" xfId="46785"/>
    <cellStyle name="Обычный 49 3 3 4" xfId="46786"/>
    <cellStyle name="Обычный 49 3 3 4 2" xfId="46787"/>
    <cellStyle name="Обычный 49 3 3 4 2 2" xfId="46788"/>
    <cellStyle name="Обычный 49 3 3 4 2 2 2" xfId="46789"/>
    <cellStyle name="Обычный 49 3 3 4 2 2_заявки" xfId="57125"/>
    <cellStyle name="Обычный 49 3 3 4 2 3" xfId="46790"/>
    <cellStyle name="Обычный 49 3 3 4 2_заявки" xfId="46791"/>
    <cellStyle name="Обычный 49 3 3 4 3" xfId="46792"/>
    <cellStyle name="Обычный 49 3 3 4 3 2" xfId="46793"/>
    <cellStyle name="Обычный 49 3 3 4 3_заявки" xfId="57126"/>
    <cellStyle name="Обычный 49 3 3 4 4" xfId="46794"/>
    <cellStyle name="Обычный 49 3 3 4_заявки" xfId="46795"/>
    <cellStyle name="Обычный 49 3 3 5" xfId="46796"/>
    <cellStyle name="Обычный 49 3 3 5 2" xfId="46797"/>
    <cellStyle name="Обычный 49 3 3 5 2 2" xfId="46798"/>
    <cellStyle name="Обычный 49 3 3 5 2 2 2" xfId="46799"/>
    <cellStyle name="Обычный 49 3 3 5 2 2_заявки" xfId="57127"/>
    <cellStyle name="Обычный 49 3 3 5 2 3" xfId="46800"/>
    <cellStyle name="Обычный 49 3 3 5 2_заявки" xfId="46801"/>
    <cellStyle name="Обычный 49 3 3 5 3" xfId="46802"/>
    <cellStyle name="Обычный 49 3 3 5 3 2" xfId="46803"/>
    <cellStyle name="Обычный 49 3 3 5 3_заявки" xfId="57128"/>
    <cellStyle name="Обычный 49 3 3 5 4" xfId="46804"/>
    <cellStyle name="Обычный 49 3 3 5_заявки" xfId="46805"/>
    <cellStyle name="Обычный 49 3 3 6" xfId="46806"/>
    <cellStyle name="Обычный 49 3 3 6 2" xfId="46807"/>
    <cellStyle name="Обычный 49 3 3 6 2 2" xfId="46808"/>
    <cellStyle name="Обычный 49 3 3 6 2_заявки" xfId="57129"/>
    <cellStyle name="Обычный 49 3 3 6 3" xfId="46809"/>
    <cellStyle name="Обычный 49 3 3 6_заявки" xfId="46810"/>
    <cellStyle name="Обычный 49 3 3 7" xfId="46811"/>
    <cellStyle name="Обычный 49 3 3 7 2" xfId="46812"/>
    <cellStyle name="Обычный 49 3 3 7_заявки" xfId="57130"/>
    <cellStyle name="Обычный 49 3 3 8" xfId="46813"/>
    <cellStyle name="Обычный 49 3 3_заявки" xfId="46814"/>
    <cellStyle name="Обычный 49 3 4" xfId="21"/>
    <cellStyle name="Обычный 49 3 4 2" xfId="46815"/>
    <cellStyle name="Обычный 49 3 4 2 2" xfId="46816"/>
    <cellStyle name="Обычный 49 3 4 2 2 2" xfId="46817"/>
    <cellStyle name="Обычный 49 3 4 2 2 2 2" xfId="46818"/>
    <cellStyle name="Обычный 49 3 4 2 2 2_заявки" xfId="57131"/>
    <cellStyle name="Обычный 49 3 4 2 2 3" xfId="46819"/>
    <cellStyle name="Обычный 49 3 4 2 2_заявки" xfId="46820"/>
    <cellStyle name="Обычный 49 3 4 2 3" xfId="46821"/>
    <cellStyle name="Обычный 49 3 4 2 3 2" xfId="46822"/>
    <cellStyle name="Обычный 49 3 4 2 3_заявки" xfId="57132"/>
    <cellStyle name="Обычный 49 3 4 2 4" xfId="46823"/>
    <cellStyle name="Обычный 49 3 4 2_заявки" xfId="46824"/>
    <cellStyle name="Обычный 49 3 4 3" xfId="46825"/>
    <cellStyle name="Обычный 49 3 4 3 2" xfId="46826"/>
    <cellStyle name="Обычный 49 3 4 3 2 2" xfId="46827"/>
    <cellStyle name="Обычный 49 3 4 3 2 2 2" xfId="46828"/>
    <cellStyle name="Обычный 49 3 4 3 2 2_заявки" xfId="57133"/>
    <cellStyle name="Обычный 49 3 4 3 2 3" xfId="46829"/>
    <cellStyle name="Обычный 49 3 4 3 2_заявки" xfId="46830"/>
    <cellStyle name="Обычный 49 3 4 3 3" xfId="46831"/>
    <cellStyle name="Обычный 49 3 4 3 3 2" xfId="46832"/>
    <cellStyle name="Обычный 49 3 4 3 3_заявки" xfId="57134"/>
    <cellStyle name="Обычный 49 3 4 3 4" xfId="46833"/>
    <cellStyle name="Обычный 49 3 4 3_заявки" xfId="46834"/>
    <cellStyle name="Обычный 49 3 4 4" xfId="46835"/>
    <cellStyle name="Обычный 49 3 4 4 2" xfId="46836"/>
    <cellStyle name="Обычный 49 3 4 4 2 2" xfId="46837"/>
    <cellStyle name="Обычный 49 3 4 4 2 2 2" xfId="46838"/>
    <cellStyle name="Обычный 49 3 4 4 2 2_заявки" xfId="57135"/>
    <cellStyle name="Обычный 49 3 4 4 2 3" xfId="46839"/>
    <cellStyle name="Обычный 49 3 4 4 2_заявки" xfId="46840"/>
    <cellStyle name="Обычный 49 3 4 4 3" xfId="46841"/>
    <cellStyle name="Обычный 49 3 4 4 3 2" xfId="46842"/>
    <cellStyle name="Обычный 49 3 4 4 3_заявки" xfId="57136"/>
    <cellStyle name="Обычный 49 3 4 4 4" xfId="46843"/>
    <cellStyle name="Обычный 49 3 4 4_заявки" xfId="46844"/>
    <cellStyle name="Обычный 49 3 4 5" xfId="46845"/>
    <cellStyle name="Обычный 49 3 4 5 2" xfId="46846"/>
    <cellStyle name="Обычный 49 3 4 5 2 2" xfId="46847"/>
    <cellStyle name="Обычный 49 3 4 5 2 2 2" xfId="46848"/>
    <cellStyle name="Обычный 49 3 4 5 2 2_заявки" xfId="57137"/>
    <cellStyle name="Обычный 49 3 4 5 2 3" xfId="46849"/>
    <cellStyle name="Обычный 49 3 4 5 2_заявки" xfId="46850"/>
    <cellStyle name="Обычный 49 3 4 5 3" xfId="46851"/>
    <cellStyle name="Обычный 49 3 4 5 3 2" xfId="46852"/>
    <cellStyle name="Обычный 49 3 4 5 3_заявки" xfId="57138"/>
    <cellStyle name="Обычный 49 3 4 5 4" xfId="46853"/>
    <cellStyle name="Обычный 49 3 4 5_заявки" xfId="46854"/>
    <cellStyle name="Обычный 49 3 4 6" xfId="46855"/>
    <cellStyle name="Обычный 49 3 4 6 2" xfId="46856"/>
    <cellStyle name="Обычный 49 3 4 6 2 2" xfId="46857"/>
    <cellStyle name="Обычный 49 3 4 6 2_заявки" xfId="57139"/>
    <cellStyle name="Обычный 49 3 4 6 3" xfId="46858"/>
    <cellStyle name="Обычный 49 3 4 6_заявки" xfId="46859"/>
    <cellStyle name="Обычный 49 3 4 7" xfId="46860"/>
    <cellStyle name="Обычный 49 3 4 7 2" xfId="46861"/>
    <cellStyle name="Обычный 49 3 4 7_заявки" xfId="57140"/>
    <cellStyle name="Обычный 49 3 4 8" xfId="46862"/>
    <cellStyle name="Обычный 49 3 4_заявки" xfId="46863"/>
    <cellStyle name="Обычный 49 3 5" xfId="46864"/>
    <cellStyle name="Обычный 49 3 5 2" xfId="46865"/>
    <cellStyle name="Обычный 49 3 5 2 2" xfId="46866"/>
    <cellStyle name="Обычный 49 3 5 2 2 2" xfId="46867"/>
    <cellStyle name="Обычный 49 3 5 2 2_заявки" xfId="57141"/>
    <cellStyle name="Обычный 49 3 5 2 3" xfId="46868"/>
    <cellStyle name="Обычный 49 3 5 2_заявки" xfId="46869"/>
    <cellStyle name="Обычный 49 3 5 3" xfId="46870"/>
    <cellStyle name="Обычный 49 3 5 3 2" xfId="46871"/>
    <cellStyle name="Обычный 49 3 5 3_заявки" xfId="57142"/>
    <cellStyle name="Обычный 49 3 5 4" xfId="46872"/>
    <cellStyle name="Обычный 49 3 5_заявки" xfId="46873"/>
    <cellStyle name="Обычный 49 3 6" xfId="46874"/>
    <cellStyle name="Обычный 49 3 6 2" xfId="46875"/>
    <cellStyle name="Обычный 49 3 6 2 2" xfId="46876"/>
    <cellStyle name="Обычный 49 3 6 2 2 2" xfId="46877"/>
    <cellStyle name="Обычный 49 3 6 2 2_заявки" xfId="57143"/>
    <cellStyle name="Обычный 49 3 6 2 3" xfId="46878"/>
    <cellStyle name="Обычный 49 3 6 2_заявки" xfId="46879"/>
    <cellStyle name="Обычный 49 3 6 3" xfId="46880"/>
    <cellStyle name="Обычный 49 3 6 3 2" xfId="46881"/>
    <cellStyle name="Обычный 49 3 6 3_заявки" xfId="57144"/>
    <cellStyle name="Обычный 49 3 6 4" xfId="46882"/>
    <cellStyle name="Обычный 49 3 6_заявки" xfId="46883"/>
    <cellStyle name="Обычный 49 3 7" xfId="46884"/>
    <cellStyle name="Обычный 49 3 7 2" xfId="46885"/>
    <cellStyle name="Обычный 49 3 7 2 2" xfId="46886"/>
    <cellStyle name="Обычный 49 3 7 2 2 2" xfId="46887"/>
    <cellStyle name="Обычный 49 3 7 2 2_заявки" xfId="57145"/>
    <cellStyle name="Обычный 49 3 7 2 3" xfId="46888"/>
    <cellStyle name="Обычный 49 3 7 2_заявки" xfId="46889"/>
    <cellStyle name="Обычный 49 3 7 3" xfId="46890"/>
    <cellStyle name="Обычный 49 3 7 3 2" xfId="46891"/>
    <cellStyle name="Обычный 49 3 7 3_заявки" xfId="57146"/>
    <cellStyle name="Обычный 49 3 7 4" xfId="46892"/>
    <cellStyle name="Обычный 49 3 7_заявки" xfId="46893"/>
    <cellStyle name="Обычный 49 3 8" xfId="46894"/>
    <cellStyle name="Обычный 49 3 8 2" xfId="46895"/>
    <cellStyle name="Обычный 49 3 8 2 2" xfId="46896"/>
    <cellStyle name="Обычный 49 3 8 2 2 2" xfId="46897"/>
    <cellStyle name="Обычный 49 3 8 2 2_заявки" xfId="57147"/>
    <cellStyle name="Обычный 49 3 8 2 3" xfId="46898"/>
    <cellStyle name="Обычный 49 3 8 2_заявки" xfId="46899"/>
    <cellStyle name="Обычный 49 3 8 3" xfId="46900"/>
    <cellStyle name="Обычный 49 3 8 3 2" xfId="46901"/>
    <cellStyle name="Обычный 49 3 8 3_заявки" xfId="57148"/>
    <cellStyle name="Обычный 49 3 8 4" xfId="46902"/>
    <cellStyle name="Обычный 49 3 8_заявки" xfId="46903"/>
    <cellStyle name="Обычный 49 3 9" xfId="46904"/>
    <cellStyle name="Обычный 49 3 9 2" xfId="46905"/>
    <cellStyle name="Обычный 49 3 9 2 2" xfId="46906"/>
    <cellStyle name="Обычный 49 3 9 2_заявки" xfId="57149"/>
    <cellStyle name="Обычный 49 3 9 3" xfId="46907"/>
    <cellStyle name="Обычный 49 3 9_заявки" xfId="46908"/>
    <cellStyle name="Обычный 49 3_заявки" xfId="46909"/>
    <cellStyle name="Обычный 49 4" xfId="22"/>
    <cellStyle name="Обычный 49 4 2" xfId="46910"/>
    <cellStyle name="Обычный 49 4 2 2" xfId="46911"/>
    <cellStyle name="Обычный 49 4 2 2 2" xfId="46912"/>
    <cellStyle name="Обычный 49 4 2 2 2 2" xfId="46913"/>
    <cellStyle name="Обычный 49 4 2 2 2_заявки" xfId="57150"/>
    <cellStyle name="Обычный 49 4 2 2 3" xfId="46914"/>
    <cellStyle name="Обычный 49 4 2 2_заявки" xfId="46915"/>
    <cellStyle name="Обычный 49 4 2 3" xfId="46916"/>
    <cellStyle name="Обычный 49 4 2 3 2" xfId="46917"/>
    <cellStyle name="Обычный 49 4 2 3_заявки" xfId="57151"/>
    <cellStyle name="Обычный 49 4 2 4" xfId="46918"/>
    <cellStyle name="Обычный 49 4 2_заявки" xfId="46919"/>
    <cellStyle name="Обычный 49 4 3" xfId="46920"/>
    <cellStyle name="Обычный 49 4 3 2" xfId="46921"/>
    <cellStyle name="Обычный 49 4 3 2 2" xfId="46922"/>
    <cellStyle name="Обычный 49 4 3 2 2 2" xfId="46923"/>
    <cellStyle name="Обычный 49 4 3 2 2_заявки" xfId="57152"/>
    <cellStyle name="Обычный 49 4 3 2 3" xfId="46924"/>
    <cellStyle name="Обычный 49 4 3 2_заявки" xfId="46925"/>
    <cellStyle name="Обычный 49 4 3 3" xfId="46926"/>
    <cellStyle name="Обычный 49 4 3 3 2" xfId="46927"/>
    <cellStyle name="Обычный 49 4 3 3_заявки" xfId="57153"/>
    <cellStyle name="Обычный 49 4 3 4" xfId="46928"/>
    <cellStyle name="Обычный 49 4 3_заявки" xfId="46929"/>
    <cellStyle name="Обычный 49 4 4" xfId="46930"/>
    <cellStyle name="Обычный 49 4 4 2" xfId="46931"/>
    <cellStyle name="Обычный 49 4 4 2 2" xfId="46932"/>
    <cellStyle name="Обычный 49 4 4 2 2 2" xfId="46933"/>
    <cellStyle name="Обычный 49 4 4 2 2_заявки" xfId="57154"/>
    <cellStyle name="Обычный 49 4 4 2 3" xfId="46934"/>
    <cellStyle name="Обычный 49 4 4 2_заявки" xfId="46935"/>
    <cellStyle name="Обычный 49 4 4 3" xfId="46936"/>
    <cellStyle name="Обычный 49 4 4 3 2" xfId="46937"/>
    <cellStyle name="Обычный 49 4 4 3_заявки" xfId="57155"/>
    <cellStyle name="Обычный 49 4 4 4" xfId="46938"/>
    <cellStyle name="Обычный 49 4 4_заявки" xfId="46939"/>
    <cellStyle name="Обычный 49 4 5" xfId="46940"/>
    <cellStyle name="Обычный 49 4 5 2" xfId="46941"/>
    <cellStyle name="Обычный 49 4 5 2 2" xfId="46942"/>
    <cellStyle name="Обычный 49 4 5 2 2 2" xfId="46943"/>
    <cellStyle name="Обычный 49 4 5 2 2_заявки" xfId="57156"/>
    <cellStyle name="Обычный 49 4 5 2 3" xfId="46944"/>
    <cellStyle name="Обычный 49 4 5 2_заявки" xfId="46945"/>
    <cellStyle name="Обычный 49 4 5 3" xfId="46946"/>
    <cellStyle name="Обычный 49 4 5 3 2" xfId="46947"/>
    <cellStyle name="Обычный 49 4 5 3_заявки" xfId="57157"/>
    <cellStyle name="Обычный 49 4 5 4" xfId="46948"/>
    <cellStyle name="Обычный 49 4 5_заявки" xfId="46949"/>
    <cellStyle name="Обычный 49 4 6" xfId="46950"/>
    <cellStyle name="Обычный 49 4 6 2" xfId="46951"/>
    <cellStyle name="Обычный 49 4 6 2 2" xfId="46952"/>
    <cellStyle name="Обычный 49 4 6 2_заявки" xfId="57158"/>
    <cellStyle name="Обычный 49 4 6 3" xfId="46953"/>
    <cellStyle name="Обычный 49 4 6_заявки" xfId="46954"/>
    <cellStyle name="Обычный 49 4 7" xfId="46955"/>
    <cellStyle name="Обычный 49 4 7 2" xfId="46956"/>
    <cellStyle name="Обычный 49 4 7_заявки" xfId="57159"/>
    <cellStyle name="Обычный 49 4 8" xfId="46957"/>
    <cellStyle name="Обычный 49 4_заявки" xfId="46958"/>
    <cellStyle name="Обычный 49 5" xfId="23"/>
    <cellStyle name="Обычный 49 5 2" xfId="46959"/>
    <cellStyle name="Обычный 49 5 2 2" xfId="46960"/>
    <cellStyle name="Обычный 49 5 2 2 2" xfId="46961"/>
    <cellStyle name="Обычный 49 5 2 2 2 2" xfId="46962"/>
    <cellStyle name="Обычный 49 5 2 2 2_заявки" xfId="57160"/>
    <cellStyle name="Обычный 49 5 2 2 3" xfId="46963"/>
    <cellStyle name="Обычный 49 5 2 2_заявки" xfId="46964"/>
    <cellStyle name="Обычный 49 5 2 3" xfId="46965"/>
    <cellStyle name="Обычный 49 5 2 3 2" xfId="46966"/>
    <cellStyle name="Обычный 49 5 2 3_заявки" xfId="57161"/>
    <cellStyle name="Обычный 49 5 2 4" xfId="46967"/>
    <cellStyle name="Обычный 49 5 2_заявки" xfId="46968"/>
    <cellStyle name="Обычный 49 5 3" xfId="46969"/>
    <cellStyle name="Обычный 49 5 3 2" xfId="46970"/>
    <cellStyle name="Обычный 49 5 3 2 2" xfId="46971"/>
    <cellStyle name="Обычный 49 5 3 2 2 2" xfId="46972"/>
    <cellStyle name="Обычный 49 5 3 2 2_заявки" xfId="57162"/>
    <cellStyle name="Обычный 49 5 3 2 3" xfId="46973"/>
    <cellStyle name="Обычный 49 5 3 2_заявки" xfId="46974"/>
    <cellStyle name="Обычный 49 5 3 3" xfId="46975"/>
    <cellStyle name="Обычный 49 5 3 3 2" xfId="46976"/>
    <cellStyle name="Обычный 49 5 3 3_заявки" xfId="57163"/>
    <cellStyle name="Обычный 49 5 3 4" xfId="46977"/>
    <cellStyle name="Обычный 49 5 3_заявки" xfId="46978"/>
    <cellStyle name="Обычный 49 5 4" xfId="46979"/>
    <cellStyle name="Обычный 49 5 4 2" xfId="46980"/>
    <cellStyle name="Обычный 49 5 4 2 2" xfId="46981"/>
    <cellStyle name="Обычный 49 5 4 2 2 2" xfId="46982"/>
    <cellStyle name="Обычный 49 5 4 2 2_заявки" xfId="57164"/>
    <cellStyle name="Обычный 49 5 4 2 3" xfId="46983"/>
    <cellStyle name="Обычный 49 5 4 2_заявки" xfId="46984"/>
    <cellStyle name="Обычный 49 5 4 3" xfId="46985"/>
    <cellStyle name="Обычный 49 5 4 3 2" xfId="46986"/>
    <cellStyle name="Обычный 49 5 4 3_заявки" xfId="57165"/>
    <cellStyle name="Обычный 49 5 4 4" xfId="46987"/>
    <cellStyle name="Обычный 49 5 4_заявки" xfId="46988"/>
    <cellStyle name="Обычный 49 5 5" xfId="46989"/>
    <cellStyle name="Обычный 49 5 5 2" xfId="46990"/>
    <cellStyle name="Обычный 49 5 5 2 2" xfId="46991"/>
    <cellStyle name="Обычный 49 5 5 2 2 2" xfId="46992"/>
    <cellStyle name="Обычный 49 5 5 2 2_заявки" xfId="57166"/>
    <cellStyle name="Обычный 49 5 5 2 3" xfId="46993"/>
    <cellStyle name="Обычный 49 5 5 2_заявки" xfId="46994"/>
    <cellStyle name="Обычный 49 5 5 3" xfId="46995"/>
    <cellStyle name="Обычный 49 5 5 3 2" xfId="46996"/>
    <cellStyle name="Обычный 49 5 5 3_заявки" xfId="57167"/>
    <cellStyle name="Обычный 49 5 5 4" xfId="46997"/>
    <cellStyle name="Обычный 49 5 5_заявки" xfId="46998"/>
    <cellStyle name="Обычный 49 5 6" xfId="46999"/>
    <cellStyle name="Обычный 49 5 6 2" xfId="47000"/>
    <cellStyle name="Обычный 49 5 6 2 2" xfId="47001"/>
    <cellStyle name="Обычный 49 5 6 2_заявки" xfId="57168"/>
    <cellStyle name="Обычный 49 5 6 3" xfId="47002"/>
    <cellStyle name="Обычный 49 5 6_заявки" xfId="47003"/>
    <cellStyle name="Обычный 49 5 7" xfId="47004"/>
    <cellStyle name="Обычный 49 5 7 2" xfId="47005"/>
    <cellStyle name="Обычный 49 5 7_заявки" xfId="57169"/>
    <cellStyle name="Обычный 49 5 8" xfId="47006"/>
    <cellStyle name="Обычный 49 5_заявки" xfId="47007"/>
    <cellStyle name="Обычный 49 6" xfId="24"/>
    <cellStyle name="Обычный 49 6 2" xfId="47008"/>
    <cellStyle name="Обычный 49 6 2 2" xfId="47009"/>
    <cellStyle name="Обычный 49 6 2 2 2" xfId="47010"/>
    <cellStyle name="Обычный 49 6 2 2 2 2" xfId="47011"/>
    <cellStyle name="Обычный 49 6 2 2 2_заявки" xfId="57170"/>
    <cellStyle name="Обычный 49 6 2 2 3" xfId="47012"/>
    <cellStyle name="Обычный 49 6 2 2_заявки" xfId="47013"/>
    <cellStyle name="Обычный 49 6 2 3" xfId="47014"/>
    <cellStyle name="Обычный 49 6 2 3 2" xfId="47015"/>
    <cellStyle name="Обычный 49 6 2 3_заявки" xfId="57171"/>
    <cellStyle name="Обычный 49 6 2 4" xfId="47016"/>
    <cellStyle name="Обычный 49 6 2_заявки" xfId="47017"/>
    <cellStyle name="Обычный 49 6 3" xfId="47018"/>
    <cellStyle name="Обычный 49 6 3 2" xfId="47019"/>
    <cellStyle name="Обычный 49 6 3 2 2" xfId="47020"/>
    <cellStyle name="Обычный 49 6 3 2 2 2" xfId="47021"/>
    <cellStyle name="Обычный 49 6 3 2 2_заявки" xfId="57172"/>
    <cellStyle name="Обычный 49 6 3 2 3" xfId="47022"/>
    <cellStyle name="Обычный 49 6 3 2_заявки" xfId="47023"/>
    <cellStyle name="Обычный 49 6 3 3" xfId="47024"/>
    <cellStyle name="Обычный 49 6 3 3 2" xfId="47025"/>
    <cellStyle name="Обычный 49 6 3 3_заявки" xfId="57173"/>
    <cellStyle name="Обычный 49 6 3 4" xfId="47026"/>
    <cellStyle name="Обычный 49 6 3_заявки" xfId="47027"/>
    <cellStyle name="Обычный 49 6 4" xfId="47028"/>
    <cellStyle name="Обычный 49 6 4 2" xfId="47029"/>
    <cellStyle name="Обычный 49 6 4 2 2" xfId="47030"/>
    <cellStyle name="Обычный 49 6 4 2 2 2" xfId="47031"/>
    <cellStyle name="Обычный 49 6 4 2 2_заявки" xfId="57174"/>
    <cellStyle name="Обычный 49 6 4 2 3" xfId="47032"/>
    <cellStyle name="Обычный 49 6 4 2_заявки" xfId="47033"/>
    <cellStyle name="Обычный 49 6 4 3" xfId="47034"/>
    <cellStyle name="Обычный 49 6 4 3 2" xfId="47035"/>
    <cellStyle name="Обычный 49 6 4 3_заявки" xfId="57175"/>
    <cellStyle name="Обычный 49 6 4 4" xfId="47036"/>
    <cellStyle name="Обычный 49 6 4_заявки" xfId="47037"/>
    <cellStyle name="Обычный 49 6 5" xfId="47038"/>
    <cellStyle name="Обычный 49 6 5 2" xfId="47039"/>
    <cellStyle name="Обычный 49 6 5 2 2" xfId="47040"/>
    <cellStyle name="Обычный 49 6 5 2 2 2" xfId="47041"/>
    <cellStyle name="Обычный 49 6 5 2 2_заявки" xfId="57176"/>
    <cellStyle name="Обычный 49 6 5 2 3" xfId="47042"/>
    <cellStyle name="Обычный 49 6 5 2_заявки" xfId="47043"/>
    <cellStyle name="Обычный 49 6 5 3" xfId="47044"/>
    <cellStyle name="Обычный 49 6 5 3 2" xfId="47045"/>
    <cellStyle name="Обычный 49 6 5 3_заявки" xfId="57177"/>
    <cellStyle name="Обычный 49 6 5 4" xfId="47046"/>
    <cellStyle name="Обычный 49 6 5_заявки" xfId="47047"/>
    <cellStyle name="Обычный 49 6 6" xfId="47048"/>
    <cellStyle name="Обычный 49 6 6 2" xfId="47049"/>
    <cellStyle name="Обычный 49 6 6 2 2" xfId="47050"/>
    <cellStyle name="Обычный 49 6 6 2_заявки" xfId="57178"/>
    <cellStyle name="Обычный 49 6 6 3" xfId="47051"/>
    <cellStyle name="Обычный 49 6 6_заявки" xfId="47052"/>
    <cellStyle name="Обычный 49 6 7" xfId="47053"/>
    <cellStyle name="Обычный 49 6 7 2" xfId="47054"/>
    <cellStyle name="Обычный 49 6 7_заявки" xfId="57179"/>
    <cellStyle name="Обычный 49 6 8" xfId="47055"/>
    <cellStyle name="Обычный 49 6_заявки" xfId="47056"/>
    <cellStyle name="Обычный 49 7" xfId="47057"/>
    <cellStyle name="Обычный 49 7 2" xfId="47058"/>
    <cellStyle name="Обычный 49 7 2 2" xfId="47059"/>
    <cellStyle name="Обычный 49 7 2 2 2" xfId="47060"/>
    <cellStyle name="Обычный 49 7 2 2_заявки" xfId="57180"/>
    <cellStyle name="Обычный 49 7 2 3" xfId="47061"/>
    <cellStyle name="Обычный 49 7 2_заявки" xfId="47062"/>
    <cellStyle name="Обычный 49 7 3" xfId="47063"/>
    <cellStyle name="Обычный 49 7 3 2" xfId="47064"/>
    <cellStyle name="Обычный 49 7 3_заявки" xfId="57181"/>
    <cellStyle name="Обычный 49 7 4" xfId="47065"/>
    <cellStyle name="Обычный 49 7_заявки" xfId="47066"/>
    <cellStyle name="Обычный 49 8" xfId="47067"/>
    <cellStyle name="Обычный 49 8 2" xfId="47068"/>
    <cellStyle name="Обычный 49 8 2 2" xfId="47069"/>
    <cellStyle name="Обычный 49 8 2 2 2" xfId="47070"/>
    <cellStyle name="Обычный 49 8 2 2_заявки" xfId="57182"/>
    <cellStyle name="Обычный 49 8 2 3" xfId="47071"/>
    <cellStyle name="Обычный 49 8 2_заявки" xfId="47072"/>
    <cellStyle name="Обычный 49 8 3" xfId="47073"/>
    <cellStyle name="Обычный 49 8 3 2" xfId="47074"/>
    <cellStyle name="Обычный 49 8 3_заявки" xfId="57183"/>
    <cellStyle name="Обычный 49 8 4" xfId="47075"/>
    <cellStyle name="Обычный 49 8_заявки" xfId="47076"/>
    <cellStyle name="Обычный 49 9" xfId="47077"/>
    <cellStyle name="Обычный 49 9 2" xfId="47078"/>
    <cellStyle name="Обычный 49 9 2 2" xfId="47079"/>
    <cellStyle name="Обычный 49 9 2 2 2" xfId="47080"/>
    <cellStyle name="Обычный 49 9 2 2_заявки" xfId="57184"/>
    <cellStyle name="Обычный 49 9 2 3" xfId="47081"/>
    <cellStyle name="Обычный 49 9 2_заявки" xfId="47082"/>
    <cellStyle name="Обычный 49 9 3" xfId="47083"/>
    <cellStyle name="Обычный 49 9 3 2" xfId="47084"/>
    <cellStyle name="Обычный 49 9 3_заявки" xfId="57185"/>
    <cellStyle name="Обычный 49 9 4" xfId="47085"/>
    <cellStyle name="Обычный 49 9_заявки" xfId="47086"/>
    <cellStyle name="Обычный 49_заявки" xfId="47087"/>
    <cellStyle name="Обычный 5" xfId="25"/>
    <cellStyle name="Обычный 5 10" xfId="47088"/>
    <cellStyle name="Обычный 5 10 2" xfId="47089"/>
    <cellStyle name="Обычный 5 10 2 2" xfId="47090"/>
    <cellStyle name="Обычный 5 10 2 2 2" xfId="47091"/>
    <cellStyle name="Обычный 5 10 2 2 2 2" xfId="47092"/>
    <cellStyle name="Обычный 5 10 2 2 2 2 2" xfId="47093"/>
    <cellStyle name="Обычный 5 10 2 2 2 2_заявки" xfId="57186"/>
    <cellStyle name="Обычный 5 10 2 2 2 3" xfId="47094"/>
    <cellStyle name="Обычный 5 10 2 2 2_заявки" xfId="47095"/>
    <cellStyle name="Обычный 5 10 2 2 3" xfId="47096"/>
    <cellStyle name="Обычный 5 10 2 2 3 2" xfId="47097"/>
    <cellStyle name="Обычный 5 10 2 2 3_заявки" xfId="57187"/>
    <cellStyle name="Обычный 5 10 2 2 4" xfId="47098"/>
    <cellStyle name="Обычный 5 10 2 2_заявки" xfId="47099"/>
    <cellStyle name="Обычный 5 10 2 3" xfId="47100"/>
    <cellStyle name="Обычный 5 10 2 3 2" xfId="47101"/>
    <cellStyle name="Обычный 5 10 2 3 2 2" xfId="47102"/>
    <cellStyle name="Обычный 5 10 2 3 2_заявки" xfId="57188"/>
    <cellStyle name="Обычный 5 10 2 3 3" xfId="47103"/>
    <cellStyle name="Обычный 5 10 2 3_заявки" xfId="47104"/>
    <cellStyle name="Обычный 5 10 2 4" xfId="47105"/>
    <cellStyle name="Обычный 5 10 2 4 2" xfId="47106"/>
    <cellStyle name="Обычный 5 10 2 4_заявки" xfId="57189"/>
    <cellStyle name="Обычный 5 10 2 5" xfId="47107"/>
    <cellStyle name="Обычный 5 10 2_заявки" xfId="47108"/>
    <cellStyle name="Обычный 5 10 3" xfId="47109"/>
    <cellStyle name="Обычный 5 10 3 2" xfId="47110"/>
    <cellStyle name="Обычный 5 10 3 2 2" xfId="47111"/>
    <cellStyle name="Обычный 5 10 3 2 2 2" xfId="47112"/>
    <cellStyle name="Обычный 5 10 3 2 2 2 2" xfId="47113"/>
    <cellStyle name="Обычный 5 10 3 2 2 2_заявки" xfId="57190"/>
    <cellStyle name="Обычный 5 10 3 2 2 3" xfId="47114"/>
    <cellStyle name="Обычный 5 10 3 2 2_заявки" xfId="47115"/>
    <cellStyle name="Обычный 5 10 3 2 3" xfId="47116"/>
    <cellStyle name="Обычный 5 10 3 2 3 2" xfId="47117"/>
    <cellStyle name="Обычный 5 10 3 2 3_заявки" xfId="57191"/>
    <cellStyle name="Обычный 5 10 3 2 4" xfId="47118"/>
    <cellStyle name="Обычный 5 10 3 2_заявки" xfId="47119"/>
    <cellStyle name="Обычный 5 10 3 3" xfId="47120"/>
    <cellStyle name="Обычный 5 10 3 3 2" xfId="47121"/>
    <cellStyle name="Обычный 5 10 3 3 2 2" xfId="47122"/>
    <cellStyle name="Обычный 5 10 3 3 2_заявки" xfId="57192"/>
    <cellStyle name="Обычный 5 10 3 3 3" xfId="47123"/>
    <cellStyle name="Обычный 5 10 3 3_заявки" xfId="47124"/>
    <cellStyle name="Обычный 5 10 3 4" xfId="47125"/>
    <cellStyle name="Обычный 5 10 3 4 2" xfId="47126"/>
    <cellStyle name="Обычный 5 10 3 4_заявки" xfId="57193"/>
    <cellStyle name="Обычный 5 10 3 5" xfId="47127"/>
    <cellStyle name="Обычный 5 10 3_заявки" xfId="47128"/>
    <cellStyle name="Обычный 5 10 4" xfId="47129"/>
    <cellStyle name="Обычный 5 10 4 2" xfId="47130"/>
    <cellStyle name="Обычный 5 10 4 2 2" xfId="47131"/>
    <cellStyle name="Обычный 5 10 4 2 2 2" xfId="47132"/>
    <cellStyle name="Обычный 5 10 4 2 2 2 2" xfId="47133"/>
    <cellStyle name="Обычный 5 10 4 2 2 2_заявки" xfId="57194"/>
    <cellStyle name="Обычный 5 10 4 2 2 3" xfId="47134"/>
    <cellStyle name="Обычный 5 10 4 2 2_заявки" xfId="47135"/>
    <cellStyle name="Обычный 5 10 4 2 3" xfId="47136"/>
    <cellStyle name="Обычный 5 10 4 2 3 2" xfId="47137"/>
    <cellStyle name="Обычный 5 10 4 2 3_заявки" xfId="57195"/>
    <cellStyle name="Обычный 5 10 4 2 4" xfId="47138"/>
    <cellStyle name="Обычный 5 10 4 2_заявки" xfId="47139"/>
    <cellStyle name="Обычный 5 10 4 3" xfId="47140"/>
    <cellStyle name="Обычный 5 10 4 3 2" xfId="47141"/>
    <cellStyle name="Обычный 5 10 4 3 2 2" xfId="47142"/>
    <cellStyle name="Обычный 5 10 4 3 2_заявки" xfId="57196"/>
    <cellStyle name="Обычный 5 10 4 3 3" xfId="47143"/>
    <cellStyle name="Обычный 5 10 4 3_заявки" xfId="47144"/>
    <cellStyle name="Обычный 5 10 4 4" xfId="47145"/>
    <cellStyle name="Обычный 5 10 4 4 2" xfId="47146"/>
    <cellStyle name="Обычный 5 10 4 4_заявки" xfId="57197"/>
    <cellStyle name="Обычный 5 10 4 5" xfId="47147"/>
    <cellStyle name="Обычный 5 10 4_заявки" xfId="47148"/>
    <cellStyle name="Обычный 5 10 5" xfId="47149"/>
    <cellStyle name="Обычный 5 10 5 2" xfId="47150"/>
    <cellStyle name="Обычный 5 10 5 2 2" xfId="47151"/>
    <cellStyle name="Обычный 5 10 5 2 2 2" xfId="47152"/>
    <cellStyle name="Обычный 5 10 5 2 2_заявки" xfId="57198"/>
    <cellStyle name="Обычный 5 10 5 2 3" xfId="47153"/>
    <cellStyle name="Обычный 5 10 5 2_заявки" xfId="47154"/>
    <cellStyle name="Обычный 5 10 5 3" xfId="47155"/>
    <cellStyle name="Обычный 5 10 5 3 2" xfId="47156"/>
    <cellStyle name="Обычный 5 10 5 3_заявки" xfId="57199"/>
    <cellStyle name="Обычный 5 10 5 4" xfId="47157"/>
    <cellStyle name="Обычный 5 10 5_заявки" xfId="47158"/>
    <cellStyle name="Обычный 5 10 6" xfId="47159"/>
    <cellStyle name="Обычный 5 10 6 2" xfId="47160"/>
    <cellStyle name="Обычный 5 10 6 2 2" xfId="47161"/>
    <cellStyle name="Обычный 5 10 6 2_заявки" xfId="57200"/>
    <cellStyle name="Обычный 5 10 6 3" xfId="47162"/>
    <cellStyle name="Обычный 5 10 6_заявки" xfId="47163"/>
    <cellStyle name="Обычный 5 10 7" xfId="47164"/>
    <cellStyle name="Обычный 5 10 7 2" xfId="47165"/>
    <cellStyle name="Обычный 5 10 7_заявки" xfId="57201"/>
    <cellStyle name="Обычный 5 10 8" xfId="47166"/>
    <cellStyle name="Обычный 5 10_заявки" xfId="47167"/>
    <cellStyle name="Обычный 5 11" xfId="47168"/>
    <cellStyle name="Обычный 5 11 2" xfId="47169"/>
    <cellStyle name="Обычный 5 11 2 2" xfId="47170"/>
    <cellStyle name="Обычный 5 11 2 2 2" xfId="47171"/>
    <cellStyle name="Обычный 5 11 2 2 2 2" xfId="47172"/>
    <cellStyle name="Обычный 5 11 2 2 2 2 2" xfId="47173"/>
    <cellStyle name="Обычный 5 11 2 2 2 2_заявки" xfId="57202"/>
    <cellStyle name="Обычный 5 11 2 2 2 3" xfId="47174"/>
    <cellStyle name="Обычный 5 11 2 2 2_заявки" xfId="47175"/>
    <cellStyle name="Обычный 5 11 2 2 3" xfId="47176"/>
    <cellStyle name="Обычный 5 11 2 2 3 2" xfId="47177"/>
    <cellStyle name="Обычный 5 11 2 2 3_заявки" xfId="57203"/>
    <cellStyle name="Обычный 5 11 2 2 4" xfId="47178"/>
    <cellStyle name="Обычный 5 11 2 2_заявки" xfId="47179"/>
    <cellStyle name="Обычный 5 11 2 3" xfId="47180"/>
    <cellStyle name="Обычный 5 11 2 3 2" xfId="47181"/>
    <cellStyle name="Обычный 5 11 2 3 2 2" xfId="47182"/>
    <cellStyle name="Обычный 5 11 2 3 2_заявки" xfId="57204"/>
    <cellStyle name="Обычный 5 11 2 3 3" xfId="47183"/>
    <cellStyle name="Обычный 5 11 2 3_заявки" xfId="47184"/>
    <cellStyle name="Обычный 5 11 2 4" xfId="47185"/>
    <cellStyle name="Обычный 5 11 2 4 2" xfId="47186"/>
    <cellStyle name="Обычный 5 11 2 4_заявки" xfId="57205"/>
    <cellStyle name="Обычный 5 11 2 5" xfId="47187"/>
    <cellStyle name="Обычный 5 11 2_заявки" xfId="47188"/>
    <cellStyle name="Обычный 5 11 3" xfId="47189"/>
    <cellStyle name="Обычный 5 11 3 2" xfId="47190"/>
    <cellStyle name="Обычный 5 11 3 2 2" xfId="47191"/>
    <cellStyle name="Обычный 5 11 3 2 2 2" xfId="47192"/>
    <cellStyle name="Обычный 5 11 3 2 2 2 2" xfId="47193"/>
    <cellStyle name="Обычный 5 11 3 2 2 2_заявки" xfId="57206"/>
    <cellStyle name="Обычный 5 11 3 2 2 3" xfId="47194"/>
    <cellStyle name="Обычный 5 11 3 2 2_заявки" xfId="47195"/>
    <cellStyle name="Обычный 5 11 3 2 3" xfId="47196"/>
    <cellStyle name="Обычный 5 11 3 2 3 2" xfId="47197"/>
    <cellStyle name="Обычный 5 11 3 2 3_заявки" xfId="57207"/>
    <cellStyle name="Обычный 5 11 3 2 4" xfId="47198"/>
    <cellStyle name="Обычный 5 11 3 2_заявки" xfId="47199"/>
    <cellStyle name="Обычный 5 11 3 3" xfId="47200"/>
    <cellStyle name="Обычный 5 11 3 3 2" xfId="47201"/>
    <cellStyle name="Обычный 5 11 3 3 2 2" xfId="47202"/>
    <cellStyle name="Обычный 5 11 3 3 2_заявки" xfId="57208"/>
    <cellStyle name="Обычный 5 11 3 3 3" xfId="47203"/>
    <cellStyle name="Обычный 5 11 3 3_заявки" xfId="47204"/>
    <cellStyle name="Обычный 5 11 3 4" xfId="47205"/>
    <cellStyle name="Обычный 5 11 3 4 2" xfId="47206"/>
    <cellStyle name="Обычный 5 11 3 4_заявки" xfId="57209"/>
    <cellStyle name="Обычный 5 11 3 5" xfId="47207"/>
    <cellStyle name="Обычный 5 11 3_заявки" xfId="47208"/>
    <cellStyle name="Обычный 5 11 4" xfId="47209"/>
    <cellStyle name="Обычный 5 11 4 2" xfId="47210"/>
    <cellStyle name="Обычный 5 11 4 2 2" xfId="47211"/>
    <cellStyle name="Обычный 5 11 4 2 2 2" xfId="47212"/>
    <cellStyle name="Обычный 5 11 4 2 2 2 2" xfId="47213"/>
    <cellStyle name="Обычный 5 11 4 2 2 2_заявки" xfId="57210"/>
    <cellStyle name="Обычный 5 11 4 2 2 3" xfId="47214"/>
    <cellStyle name="Обычный 5 11 4 2 2_заявки" xfId="47215"/>
    <cellStyle name="Обычный 5 11 4 2 3" xfId="47216"/>
    <cellStyle name="Обычный 5 11 4 2 3 2" xfId="47217"/>
    <cellStyle name="Обычный 5 11 4 2 3_заявки" xfId="57211"/>
    <cellStyle name="Обычный 5 11 4 2 4" xfId="47218"/>
    <cellStyle name="Обычный 5 11 4 2_заявки" xfId="47219"/>
    <cellStyle name="Обычный 5 11 4 3" xfId="47220"/>
    <cellStyle name="Обычный 5 11 4 3 2" xfId="47221"/>
    <cellStyle name="Обычный 5 11 4 3 2 2" xfId="47222"/>
    <cellStyle name="Обычный 5 11 4 3 2_заявки" xfId="57212"/>
    <cellStyle name="Обычный 5 11 4 3 3" xfId="47223"/>
    <cellStyle name="Обычный 5 11 4 3_заявки" xfId="47224"/>
    <cellStyle name="Обычный 5 11 4 4" xfId="47225"/>
    <cellStyle name="Обычный 5 11 4 4 2" xfId="47226"/>
    <cellStyle name="Обычный 5 11 4 4_заявки" xfId="57213"/>
    <cellStyle name="Обычный 5 11 4 5" xfId="47227"/>
    <cellStyle name="Обычный 5 11 4_заявки" xfId="47228"/>
    <cellStyle name="Обычный 5 11 5" xfId="47229"/>
    <cellStyle name="Обычный 5 11 5 2" xfId="47230"/>
    <cellStyle name="Обычный 5 11 5 2 2" xfId="47231"/>
    <cellStyle name="Обычный 5 11 5 2 2 2" xfId="47232"/>
    <cellStyle name="Обычный 5 11 5 2 2_заявки" xfId="57214"/>
    <cellStyle name="Обычный 5 11 5 2 3" xfId="47233"/>
    <cellStyle name="Обычный 5 11 5 2_заявки" xfId="47234"/>
    <cellStyle name="Обычный 5 11 5 3" xfId="47235"/>
    <cellStyle name="Обычный 5 11 5 3 2" xfId="47236"/>
    <cellStyle name="Обычный 5 11 5 3_заявки" xfId="57215"/>
    <cellStyle name="Обычный 5 11 5 4" xfId="47237"/>
    <cellStyle name="Обычный 5 11 5_заявки" xfId="47238"/>
    <cellStyle name="Обычный 5 11 6" xfId="47239"/>
    <cellStyle name="Обычный 5 11 6 2" xfId="47240"/>
    <cellStyle name="Обычный 5 11 6 2 2" xfId="47241"/>
    <cellStyle name="Обычный 5 11 6 2_заявки" xfId="57216"/>
    <cellStyle name="Обычный 5 11 6 3" xfId="47242"/>
    <cellStyle name="Обычный 5 11 6_заявки" xfId="47243"/>
    <cellStyle name="Обычный 5 11 7" xfId="47244"/>
    <cellStyle name="Обычный 5 11 7 2" xfId="47245"/>
    <cellStyle name="Обычный 5 11 7_заявки" xfId="57217"/>
    <cellStyle name="Обычный 5 11 8" xfId="47246"/>
    <cellStyle name="Обычный 5 11_заявки" xfId="47247"/>
    <cellStyle name="Обычный 5 12" xfId="47248"/>
    <cellStyle name="Обычный 5 12 2" xfId="47249"/>
    <cellStyle name="Обычный 5 12 2 2" xfId="47250"/>
    <cellStyle name="Обычный 5 12 2 2 2" xfId="47251"/>
    <cellStyle name="Обычный 5 12 2 2 2 2" xfId="47252"/>
    <cellStyle name="Обычный 5 12 2 2 2 2 2" xfId="47253"/>
    <cellStyle name="Обычный 5 12 2 2 2 2_заявки" xfId="57218"/>
    <cellStyle name="Обычный 5 12 2 2 2 3" xfId="47254"/>
    <cellStyle name="Обычный 5 12 2 2 2_заявки" xfId="47255"/>
    <cellStyle name="Обычный 5 12 2 2 3" xfId="47256"/>
    <cellStyle name="Обычный 5 12 2 2 3 2" xfId="47257"/>
    <cellStyle name="Обычный 5 12 2 2 3_заявки" xfId="57219"/>
    <cellStyle name="Обычный 5 12 2 2 4" xfId="47258"/>
    <cellStyle name="Обычный 5 12 2 2_заявки" xfId="47259"/>
    <cellStyle name="Обычный 5 12 2 3" xfId="47260"/>
    <cellStyle name="Обычный 5 12 2 3 2" xfId="47261"/>
    <cellStyle name="Обычный 5 12 2 3 2 2" xfId="47262"/>
    <cellStyle name="Обычный 5 12 2 3 2_заявки" xfId="57220"/>
    <cellStyle name="Обычный 5 12 2 3 3" xfId="47263"/>
    <cellStyle name="Обычный 5 12 2 3_заявки" xfId="47264"/>
    <cellStyle name="Обычный 5 12 2 4" xfId="47265"/>
    <cellStyle name="Обычный 5 12 2 4 2" xfId="47266"/>
    <cellStyle name="Обычный 5 12 2 4_заявки" xfId="57221"/>
    <cellStyle name="Обычный 5 12 2 5" xfId="47267"/>
    <cellStyle name="Обычный 5 12 2_заявки" xfId="47268"/>
    <cellStyle name="Обычный 5 12 3" xfId="47269"/>
    <cellStyle name="Обычный 5 12 3 2" xfId="47270"/>
    <cellStyle name="Обычный 5 12 3 2 2" xfId="47271"/>
    <cellStyle name="Обычный 5 12 3 2 2 2" xfId="47272"/>
    <cellStyle name="Обычный 5 12 3 2 2 2 2" xfId="47273"/>
    <cellStyle name="Обычный 5 12 3 2 2 2_заявки" xfId="57222"/>
    <cellStyle name="Обычный 5 12 3 2 2 3" xfId="47274"/>
    <cellStyle name="Обычный 5 12 3 2 2_заявки" xfId="47275"/>
    <cellStyle name="Обычный 5 12 3 2 3" xfId="47276"/>
    <cellStyle name="Обычный 5 12 3 2 3 2" xfId="47277"/>
    <cellStyle name="Обычный 5 12 3 2 3_заявки" xfId="57223"/>
    <cellStyle name="Обычный 5 12 3 2 4" xfId="47278"/>
    <cellStyle name="Обычный 5 12 3 2_заявки" xfId="47279"/>
    <cellStyle name="Обычный 5 12 3 3" xfId="47280"/>
    <cellStyle name="Обычный 5 12 3 3 2" xfId="47281"/>
    <cellStyle name="Обычный 5 12 3 3 2 2" xfId="47282"/>
    <cellStyle name="Обычный 5 12 3 3 2_заявки" xfId="57224"/>
    <cellStyle name="Обычный 5 12 3 3 3" xfId="47283"/>
    <cellStyle name="Обычный 5 12 3 3_заявки" xfId="47284"/>
    <cellStyle name="Обычный 5 12 3 4" xfId="47285"/>
    <cellStyle name="Обычный 5 12 3 4 2" xfId="47286"/>
    <cellStyle name="Обычный 5 12 3 4_заявки" xfId="57225"/>
    <cellStyle name="Обычный 5 12 3 5" xfId="47287"/>
    <cellStyle name="Обычный 5 12 3_заявки" xfId="47288"/>
    <cellStyle name="Обычный 5 12 4" xfId="47289"/>
    <cellStyle name="Обычный 5 12 4 2" xfId="47290"/>
    <cellStyle name="Обычный 5 12 4 2 2" xfId="47291"/>
    <cellStyle name="Обычный 5 12 4 2 2 2" xfId="47292"/>
    <cellStyle name="Обычный 5 12 4 2 2_заявки" xfId="57226"/>
    <cellStyle name="Обычный 5 12 4 2 3" xfId="47293"/>
    <cellStyle name="Обычный 5 12 4 2_заявки" xfId="47294"/>
    <cellStyle name="Обычный 5 12 4 3" xfId="47295"/>
    <cellStyle name="Обычный 5 12 4 3 2" xfId="47296"/>
    <cellStyle name="Обычный 5 12 4 3_заявки" xfId="57227"/>
    <cellStyle name="Обычный 5 12 4 4" xfId="47297"/>
    <cellStyle name="Обычный 5 12 4_заявки" xfId="47298"/>
    <cellStyle name="Обычный 5 12 5" xfId="47299"/>
    <cellStyle name="Обычный 5 12 5 2" xfId="47300"/>
    <cellStyle name="Обычный 5 12 5 2 2" xfId="47301"/>
    <cellStyle name="Обычный 5 12 5 2_заявки" xfId="57228"/>
    <cellStyle name="Обычный 5 12 5 3" xfId="47302"/>
    <cellStyle name="Обычный 5 12 5_заявки" xfId="47303"/>
    <cellStyle name="Обычный 5 12 6" xfId="47304"/>
    <cellStyle name="Обычный 5 12 6 2" xfId="47305"/>
    <cellStyle name="Обычный 5 12 6_заявки" xfId="57229"/>
    <cellStyle name="Обычный 5 12 7" xfId="47306"/>
    <cellStyle name="Обычный 5 12_заявки" xfId="47307"/>
    <cellStyle name="Обычный 5 13" xfId="47308"/>
    <cellStyle name="Обычный 5 13 2" xfId="47309"/>
    <cellStyle name="Обычный 5 13 2 2" xfId="47310"/>
    <cellStyle name="Обычный 5 13 2 2 2" xfId="47311"/>
    <cellStyle name="Обычный 5 13 2 2 2 2" xfId="47312"/>
    <cellStyle name="Обычный 5 13 2 2 2 2 2" xfId="47313"/>
    <cellStyle name="Обычный 5 13 2 2 2 2_заявки" xfId="57230"/>
    <cellStyle name="Обычный 5 13 2 2 2 3" xfId="47314"/>
    <cellStyle name="Обычный 5 13 2 2 2_заявки" xfId="47315"/>
    <cellStyle name="Обычный 5 13 2 2 3" xfId="47316"/>
    <cellStyle name="Обычный 5 13 2 2 3 2" xfId="47317"/>
    <cellStyle name="Обычный 5 13 2 2 3_заявки" xfId="57231"/>
    <cellStyle name="Обычный 5 13 2 2 4" xfId="47318"/>
    <cellStyle name="Обычный 5 13 2 2_заявки" xfId="47319"/>
    <cellStyle name="Обычный 5 13 2 3" xfId="47320"/>
    <cellStyle name="Обычный 5 13 2 3 2" xfId="47321"/>
    <cellStyle name="Обычный 5 13 2 3 2 2" xfId="47322"/>
    <cellStyle name="Обычный 5 13 2 3 2_заявки" xfId="57232"/>
    <cellStyle name="Обычный 5 13 2 3 3" xfId="47323"/>
    <cellStyle name="Обычный 5 13 2 3_заявки" xfId="47324"/>
    <cellStyle name="Обычный 5 13 2 4" xfId="47325"/>
    <cellStyle name="Обычный 5 13 2 4 2" xfId="47326"/>
    <cellStyle name="Обычный 5 13 2 4_заявки" xfId="57233"/>
    <cellStyle name="Обычный 5 13 2 5" xfId="47327"/>
    <cellStyle name="Обычный 5 13 2_заявки" xfId="47328"/>
    <cellStyle name="Обычный 5 13 3" xfId="47329"/>
    <cellStyle name="Обычный 5 13 3 2" xfId="47330"/>
    <cellStyle name="Обычный 5 13 3 2 2" xfId="47331"/>
    <cellStyle name="Обычный 5 13 3 2 2 2" xfId="47332"/>
    <cellStyle name="Обычный 5 13 3 2 2 2 2" xfId="47333"/>
    <cellStyle name="Обычный 5 13 3 2 2 2_заявки" xfId="57234"/>
    <cellStyle name="Обычный 5 13 3 2 2 3" xfId="47334"/>
    <cellStyle name="Обычный 5 13 3 2 2_заявки" xfId="47335"/>
    <cellStyle name="Обычный 5 13 3 2 3" xfId="47336"/>
    <cellStyle name="Обычный 5 13 3 2 3 2" xfId="47337"/>
    <cellStyle name="Обычный 5 13 3 2 3_заявки" xfId="57235"/>
    <cellStyle name="Обычный 5 13 3 2 4" xfId="47338"/>
    <cellStyle name="Обычный 5 13 3 2_заявки" xfId="47339"/>
    <cellStyle name="Обычный 5 13 3 3" xfId="47340"/>
    <cellStyle name="Обычный 5 13 3 3 2" xfId="47341"/>
    <cellStyle name="Обычный 5 13 3 3 2 2" xfId="47342"/>
    <cellStyle name="Обычный 5 13 3 3 2_заявки" xfId="57236"/>
    <cellStyle name="Обычный 5 13 3 3 3" xfId="47343"/>
    <cellStyle name="Обычный 5 13 3 3_заявки" xfId="47344"/>
    <cellStyle name="Обычный 5 13 3 4" xfId="47345"/>
    <cellStyle name="Обычный 5 13 3 4 2" xfId="47346"/>
    <cellStyle name="Обычный 5 13 3 4_заявки" xfId="57237"/>
    <cellStyle name="Обычный 5 13 3 5" xfId="47347"/>
    <cellStyle name="Обычный 5 13 3_заявки" xfId="47348"/>
    <cellStyle name="Обычный 5 13 4" xfId="47349"/>
    <cellStyle name="Обычный 5 13 4 2" xfId="47350"/>
    <cellStyle name="Обычный 5 13 4 2 2" xfId="47351"/>
    <cellStyle name="Обычный 5 13 4 2 2 2" xfId="47352"/>
    <cellStyle name="Обычный 5 13 4 2 2_заявки" xfId="57238"/>
    <cellStyle name="Обычный 5 13 4 2 3" xfId="47353"/>
    <cellStyle name="Обычный 5 13 4 2_заявки" xfId="47354"/>
    <cellStyle name="Обычный 5 13 4 3" xfId="47355"/>
    <cellStyle name="Обычный 5 13 4 3 2" xfId="47356"/>
    <cellStyle name="Обычный 5 13 4 3_заявки" xfId="57239"/>
    <cellStyle name="Обычный 5 13 4 4" xfId="47357"/>
    <cellStyle name="Обычный 5 13 4_заявки" xfId="47358"/>
    <cellStyle name="Обычный 5 13 5" xfId="47359"/>
    <cellStyle name="Обычный 5 13 5 2" xfId="47360"/>
    <cellStyle name="Обычный 5 13 5 2 2" xfId="47361"/>
    <cellStyle name="Обычный 5 13 5 2_заявки" xfId="57240"/>
    <cellStyle name="Обычный 5 13 5 3" xfId="47362"/>
    <cellStyle name="Обычный 5 13 5_заявки" xfId="47363"/>
    <cellStyle name="Обычный 5 13 6" xfId="47364"/>
    <cellStyle name="Обычный 5 13 6 2" xfId="47365"/>
    <cellStyle name="Обычный 5 13 6_заявки" xfId="57241"/>
    <cellStyle name="Обычный 5 13 7" xfId="47366"/>
    <cellStyle name="Обычный 5 13_заявки" xfId="47367"/>
    <cellStyle name="Обычный 5 14" xfId="47368"/>
    <cellStyle name="Обычный 5 14 2" xfId="47369"/>
    <cellStyle name="Обычный 5 14 2 2" xfId="47370"/>
    <cellStyle name="Обычный 5 14 2 2 2" xfId="47371"/>
    <cellStyle name="Обычный 5 14 2 2 2 2" xfId="47372"/>
    <cellStyle name="Обычный 5 14 2 2 2 2 2" xfId="47373"/>
    <cellStyle name="Обычный 5 14 2 2 2 2_заявки" xfId="57242"/>
    <cellStyle name="Обычный 5 14 2 2 2 3" xfId="47374"/>
    <cellStyle name="Обычный 5 14 2 2 2_заявки" xfId="47375"/>
    <cellStyle name="Обычный 5 14 2 2 3" xfId="47376"/>
    <cellStyle name="Обычный 5 14 2 2 3 2" xfId="47377"/>
    <cellStyle name="Обычный 5 14 2 2 3_заявки" xfId="57243"/>
    <cellStyle name="Обычный 5 14 2 2 4" xfId="47378"/>
    <cellStyle name="Обычный 5 14 2 2_заявки" xfId="47379"/>
    <cellStyle name="Обычный 5 14 2 3" xfId="47380"/>
    <cellStyle name="Обычный 5 14 2 3 2" xfId="47381"/>
    <cellStyle name="Обычный 5 14 2 3 2 2" xfId="47382"/>
    <cellStyle name="Обычный 5 14 2 3 2_заявки" xfId="57244"/>
    <cellStyle name="Обычный 5 14 2 3 3" xfId="47383"/>
    <cellStyle name="Обычный 5 14 2 3_заявки" xfId="47384"/>
    <cellStyle name="Обычный 5 14 2 4" xfId="47385"/>
    <cellStyle name="Обычный 5 14 2 4 2" xfId="47386"/>
    <cellStyle name="Обычный 5 14 2 4_заявки" xfId="57245"/>
    <cellStyle name="Обычный 5 14 2 5" xfId="47387"/>
    <cellStyle name="Обычный 5 14 2_заявки" xfId="47388"/>
    <cellStyle name="Обычный 5 14 3" xfId="47389"/>
    <cellStyle name="Обычный 5 14 3 2" xfId="47390"/>
    <cellStyle name="Обычный 5 14 3 2 2" xfId="47391"/>
    <cellStyle name="Обычный 5 14 3 2 2 2" xfId="47392"/>
    <cellStyle name="Обычный 5 14 3 2 2 2 2" xfId="47393"/>
    <cellStyle name="Обычный 5 14 3 2 2 2_заявки" xfId="57246"/>
    <cellStyle name="Обычный 5 14 3 2 2 3" xfId="47394"/>
    <cellStyle name="Обычный 5 14 3 2 2_заявки" xfId="47395"/>
    <cellStyle name="Обычный 5 14 3 2 3" xfId="47396"/>
    <cellStyle name="Обычный 5 14 3 2 3 2" xfId="47397"/>
    <cellStyle name="Обычный 5 14 3 2 3_заявки" xfId="57247"/>
    <cellStyle name="Обычный 5 14 3 2 4" xfId="47398"/>
    <cellStyle name="Обычный 5 14 3 2_заявки" xfId="47399"/>
    <cellStyle name="Обычный 5 14 3 3" xfId="47400"/>
    <cellStyle name="Обычный 5 14 3 3 2" xfId="47401"/>
    <cellStyle name="Обычный 5 14 3 3 2 2" xfId="47402"/>
    <cellStyle name="Обычный 5 14 3 3 2_заявки" xfId="57248"/>
    <cellStyle name="Обычный 5 14 3 3 3" xfId="47403"/>
    <cellStyle name="Обычный 5 14 3 3_заявки" xfId="47404"/>
    <cellStyle name="Обычный 5 14 3 4" xfId="47405"/>
    <cellStyle name="Обычный 5 14 3 4 2" xfId="47406"/>
    <cellStyle name="Обычный 5 14 3 4_заявки" xfId="57249"/>
    <cellStyle name="Обычный 5 14 3 5" xfId="47407"/>
    <cellStyle name="Обычный 5 14 3_заявки" xfId="47408"/>
    <cellStyle name="Обычный 5 14 4" xfId="47409"/>
    <cellStyle name="Обычный 5 14 4 2" xfId="47410"/>
    <cellStyle name="Обычный 5 14 4 2 2" xfId="47411"/>
    <cellStyle name="Обычный 5 14 4 2 2 2" xfId="47412"/>
    <cellStyle name="Обычный 5 14 4 2 2_заявки" xfId="57250"/>
    <cellStyle name="Обычный 5 14 4 2 3" xfId="47413"/>
    <cellStyle name="Обычный 5 14 4 2_заявки" xfId="47414"/>
    <cellStyle name="Обычный 5 14 4 3" xfId="47415"/>
    <cellStyle name="Обычный 5 14 4 3 2" xfId="47416"/>
    <cellStyle name="Обычный 5 14 4 3_заявки" xfId="57251"/>
    <cellStyle name="Обычный 5 14 4 4" xfId="47417"/>
    <cellStyle name="Обычный 5 14 4_заявки" xfId="47418"/>
    <cellStyle name="Обычный 5 14 5" xfId="47419"/>
    <cellStyle name="Обычный 5 14 5 2" xfId="47420"/>
    <cellStyle name="Обычный 5 14 5 2 2" xfId="47421"/>
    <cellStyle name="Обычный 5 14 5 2_заявки" xfId="57252"/>
    <cellStyle name="Обычный 5 14 5 3" xfId="47422"/>
    <cellStyle name="Обычный 5 14 5_заявки" xfId="47423"/>
    <cellStyle name="Обычный 5 14 6" xfId="47424"/>
    <cellStyle name="Обычный 5 14 6 2" xfId="47425"/>
    <cellStyle name="Обычный 5 14 6_заявки" xfId="57253"/>
    <cellStyle name="Обычный 5 14 7" xfId="47426"/>
    <cellStyle name="Обычный 5 14_заявки" xfId="47427"/>
    <cellStyle name="Обычный 5 15" xfId="47428"/>
    <cellStyle name="Обычный 5 15 2" xfId="47429"/>
    <cellStyle name="Обычный 5 15 2 2" xfId="47430"/>
    <cellStyle name="Обычный 5 15 2 2 2" xfId="47431"/>
    <cellStyle name="Обычный 5 15 2 2 2 2" xfId="47432"/>
    <cellStyle name="Обычный 5 15 2 2 2 2 2" xfId="47433"/>
    <cellStyle name="Обычный 5 15 2 2 2 2_заявки" xfId="57254"/>
    <cellStyle name="Обычный 5 15 2 2 2 3" xfId="47434"/>
    <cellStyle name="Обычный 5 15 2 2 2_заявки" xfId="47435"/>
    <cellStyle name="Обычный 5 15 2 2 3" xfId="47436"/>
    <cellStyle name="Обычный 5 15 2 2 3 2" xfId="47437"/>
    <cellStyle name="Обычный 5 15 2 2 3_заявки" xfId="57255"/>
    <cellStyle name="Обычный 5 15 2 2 4" xfId="47438"/>
    <cellStyle name="Обычный 5 15 2 2_заявки" xfId="47439"/>
    <cellStyle name="Обычный 5 15 2 3" xfId="47440"/>
    <cellStyle name="Обычный 5 15 2 3 2" xfId="47441"/>
    <cellStyle name="Обычный 5 15 2 3 2 2" xfId="47442"/>
    <cellStyle name="Обычный 5 15 2 3 2_заявки" xfId="57256"/>
    <cellStyle name="Обычный 5 15 2 3 3" xfId="47443"/>
    <cellStyle name="Обычный 5 15 2 3_заявки" xfId="47444"/>
    <cellStyle name="Обычный 5 15 2 4" xfId="47445"/>
    <cellStyle name="Обычный 5 15 2 4 2" xfId="47446"/>
    <cellStyle name="Обычный 5 15 2 4_заявки" xfId="57257"/>
    <cellStyle name="Обычный 5 15 2 5" xfId="47447"/>
    <cellStyle name="Обычный 5 15 2_заявки" xfId="47448"/>
    <cellStyle name="Обычный 5 15 3" xfId="47449"/>
    <cellStyle name="Обычный 5 15 3 2" xfId="47450"/>
    <cellStyle name="Обычный 5 15 3 2 2" xfId="47451"/>
    <cellStyle name="Обычный 5 15 3 2 2 2" xfId="47452"/>
    <cellStyle name="Обычный 5 15 3 2 2 2 2" xfId="47453"/>
    <cellStyle name="Обычный 5 15 3 2 2 2_заявки" xfId="57258"/>
    <cellStyle name="Обычный 5 15 3 2 2 3" xfId="47454"/>
    <cellStyle name="Обычный 5 15 3 2 2_заявки" xfId="47455"/>
    <cellStyle name="Обычный 5 15 3 2 3" xfId="47456"/>
    <cellStyle name="Обычный 5 15 3 2 3 2" xfId="47457"/>
    <cellStyle name="Обычный 5 15 3 2 3_заявки" xfId="57259"/>
    <cellStyle name="Обычный 5 15 3 2 4" xfId="47458"/>
    <cellStyle name="Обычный 5 15 3 2_заявки" xfId="47459"/>
    <cellStyle name="Обычный 5 15 3 3" xfId="47460"/>
    <cellStyle name="Обычный 5 15 3 3 2" xfId="47461"/>
    <cellStyle name="Обычный 5 15 3 3 2 2" xfId="47462"/>
    <cellStyle name="Обычный 5 15 3 3 2_заявки" xfId="57260"/>
    <cellStyle name="Обычный 5 15 3 3 3" xfId="47463"/>
    <cellStyle name="Обычный 5 15 3 3_заявки" xfId="47464"/>
    <cellStyle name="Обычный 5 15 3 4" xfId="47465"/>
    <cellStyle name="Обычный 5 15 3 4 2" xfId="47466"/>
    <cellStyle name="Обычный 5 15 3 4_заявки" xfId="57261"/>
    <cellStyle name="Обычный 5 15 3 5" xfId="47467"/>
    <cellStyle name="Обычный 5 15 3_заявки" xfId="47468"/>
    <cellStyle name="Обычный 5 15 4" xfId="47469"/>
    <cellStyle name="Обычный 5 15 4 2" xfId="47470"/>
    <cellStyle name="Обычный 5 15 4 2 2" xfId="47471"/>
    <cellStyle name="Обычный 5 15 4 2 2 2" xfId="47472"/>
    <cellStyle name="Обычный 5 15 4 2 2_заявки" xfId="57262"/>
    <cellStyle name="Обычный 5 15 4 2 3" xfId="47473"/>
    <cellStyle name="Обычный 5 15 4 2_заявки" xfId="47474"/>
    <cellStyle name="Обычный 5 15 4 3" xfId="47475"/>
    <cellStyle name="Обычный 5 15 4 3 2" xfId="47476"/>
    <cellStyle name="Обычный 5 15 4 3_заявки" xfId="57263"/>
    <cellStyle name="Обычный 5 15 4 4" xfId="47477"/>
    <cellStyle name="Обычный 5 15 4_заявки" xfId="47478"/>
    <cellStyle name="Обычный 5 15 5" xfId="47479"/>
    <cellStyle name="Обычный 5 15 5 2" xfId="47480"/>
    <cellStyle name="Обычный 5 15 5 2 2" xfId="47481"/>
    <cellStyle name="Обычный 5 15 5 2_заявки" xfId="57264"/>
    <cellStyle name="Обычный 5 15 5 3" xfId="47482"/>
    <cellStyle name="Обычный 5 15 5_заявки" xfId="47483"/>
    <cellStyle name="Обычный 5 15 6" xfId="47484"/>
    <cellStyle name="Обычный 5 15 6 2" xfId="47485"/>
    <cellStyle name="Обычный 5 15 6_заявки" xfId="57265"/>
    <cellStyle name="Обычный 5 15 7" xfId="47486"/>
    <cellStyle name="Обычный 5 15_заявки" xfId="47487"/>
    <cellStyle name="Обычный 5 16" xfId="47488"/>
    <cellStyle name="Обычный 5 16 2" xfId="47489"/>
    <cellStyle name="Обычный 5 16 2 2" xfId="47490"/>
    <cellStyle name="Обычный 5 16 2 2 2" xfId="47491"/>
    <cellStyle name="Обычный 5 16 2 2 2 2" xfId="47492"/>
    <cellStyle name="Обычный 5 16 2 2 2 2 2" xfId="47493"/>
    <cellStyle name="Обычный 5 16 2 2 2 2_заявки" xfId="57266"/>
    <cellStyle name="Обычный 5 16 2 2 2 3" xfId="47494"/>
    <cellStyle name="Обычный 5 16 2 2 2_заявки" xfId="47495"/>
    <cellStyle name="Обычный 5 16 2 2 3" xfId="47496"/>
    <cellStyle name="Обычный 5 16 2 2 3 2" xfId="47497"/>
    <cellStyle name="Обычный 5 16 2 2 3_заявки" xfId="57267"/>
    <cellStyle name="Обычный 5 16 2 2 4" xfId="47498"/>
    <cellStyle name="Обычный 5 16 2 2_заявки" xfId="47499"/>
    <cellStyle name="Обычный 5 16 2 3" xfId="47500"/>
    <cellStyle name="Обычный 5 16 2 3 2" xfId="47501"/>
    <cellStyle name="Обычный 5 16 2 3 2 2" xfId="47502"/>
    <cellStyle name="Обычный 5 16 2 3 2_заявки" xfId="57268"/>
    <cellStyle name="Обычный 5 16 2 3 3" xfId="47503"/>
    <cellStyle name="Обычный 5 16 2 3_заявки" xfId="47504"/>
    <cellStyle name="Обычный 5 16 2 4" xfId="47505"/>
    <cellStyle name="Обычный 5 16 2 4 2" xfId="47506"/>
    <cellStyle name="Обычный 5 16 2 4_заявки" xfId="57269"/>
    <cellStyle name="Обычный 5 16 2 5" xfId="47507"/>
    <cellStyle name="Обычный 5 16 2_заявки" xfId="47508"/>
    <cellStyle name="Обычный 5 16 3" xfId="47509"/>
    <cellStyle name="Обычный 5 16 3 2" xfId="47510"/>
    <cellStyle name="Обычный 5 16 3 2 2" xfId="47511"/>
    <cellStyle name="Обычный 5 16 3 2 2 2" xfId="47512"/>
    <cellStyle name="Обычный 5 16 3 2 2 2 2" xfId="47513"/>
    <cellStyle name="Обычный 5 16 3 2 2 2_заявки" xfId="57270"/>
    <cellStyle name="Обычный 5 16 3 2 2 3" xfId="47514"/>
    <cellStyle name="Обычный 5 16 3 2 2_заявки" xfId="47515"/>
    <cellStyle name="Обычный 5 16 3 2 3" xfId="47516"/>
    <cellStyle name="Обычный 5 16 3 2 3 2" xfId="47517"/>
    <cellStyle name="Обычный 5 16 3 2 3_заявки" xfId="57271"/>
    <cellStyle name="Обычный 5 16 3 2 4" xfId="47518"/>
    <cellStyle name="Обычный 5 16 3 2_заявки" xfId="47519"/>
    <cellStyle name="Обычный 5 16 3 3" xfId="47520"/>
    <cellStyle name="Обычный 5 16 3 3 2" xfId="47521"/>
    <cellStyle name="Обычный 5 16 3 3 2 2" xfId="47522"/>
    <cellStyle name="Обычный 5 16 3 3 2_заявки" xfId="57272"/>
    <cellStyle name="Обычный 5 16 3 3 3" xfId="47523"/>
    <cellStyle name="Обычный 5 16 3 3_заявки" xfId="47524"/>
    <cellStyle name="Обычный 5 16 3 4" xfId="47525"/>
    <cellStyle name="Обычный 5 16 3 4 2" xfId="47526"/>
    <cellStyle name="Обычный 5 16 3 4_заявки" xfId="57273"/>
    <cellStyle name="Обычный 5 16 3 5" xfId="47527"/>
    <cellStyle name="Обычный 5 16 3_заявки" xfId="47528"/>
    <cellStyle name="Обычный 5 16 4" xfId="47529"/>
    <cellStyle name="Обычный 5 16 4 2" xfId="47530"/>
    <cellStyle name="Обычный 5 16 4 2 2" xfId="47531"/>
    <cellStyle name="Обычный 5 16 4 2 2 2" xfId="47532"/>
    <cellStyle name="Обычный 5 16 4 2 2_заявки" xfId="57274"/>
    <cellStyle name="Обычный 5 16 4 2 3" xfId="47533"/>
    <cellStyle name="Обычный 5 16 4 2_заявки" xfId="47534"/>
    <cellStyle name="Обычный 5 16 4 3" xfId="47535"/>
    <cellStyle name="Обычный 5 16 4 3 2" xfId="47536"/>
    <cellStyle name="Обычный 5 16 4 3_заявки" xfId="57275"/>
    <cellStyle name="Обычный 5 16 4 4" xfId="47537"/>
    <cellStyle name="Обычный 5 16 4_заявки" xfId="47538"/>
    <cellStyle name="Обычный 5 16 5" xfId="47539"/>
    <cellStyle name="Обычный 5 16 5 2" xfId="47540"/>
    <cellStyle name="Обычный 5 16 5 2 2" xfId="47541"/>
    <cellStyle name="Обычный 5 16 5 2_заявки" xfId="57276"/>
    <cellStyle name="Обычный 5 16 5 3" xfId="47542"/>
    <cellStyle name="Обычный 5 16 5_заявки" xfId="47543"/>
    <cellStyle name="Обычный 5 16 6" xfId="47544"/>
    <cellStyle name="Обычный 5 16 6 2" xfId="47545"/>
    <cellStyle name="Обычный 5 16 6_заявки" xfId="57277"/>
    <cellStyle name="Обычный 5 16 7" xfId="47546"/>
    <cellStyle name="Обычный 5 16_заявки" xfId="47547"/>
    <cellStyle name="Обычный 5 17" xfId="47548"/>
    <cellStyle name="Обычный 5 17 2" xfId="47549"/>
    <cellStyle name="Обычный 5 17 2 2" xfId="47550"/>
    <cellStyle name="Обычный 5 17 2 2 2" xfId="47551"/>
    <cellStyle name="Обычный 5 17 2 2 2 2" xfId="47552"/>
    <cellStyle name="Обычный 5 17 2 2 2 2 2" xfId="47553"/>
    <cellStyle name="Обычный 5 17 2 2 2 2_заявки" xfId="57278"/>
    <cellStyle name="Обычный 5 17 2 2 2 3" xfId="47554"/>
    <cellStyle name="Обычный 5 17 2 2 2_заявки" xfId="47555"/>
    <cellStyle name="Обычный 5 17 2 2 3" xfId="47556"/>
    <cellStyle name="Обычный 5 17 2 2 3 2" xfId="47557"/>
    <cellStyle name="Обычный 5 17 2 2 3_заявки" xfId="57279"/>
    <cellStyle name="Обычный 5 17 2 2 4" xfId="47558"/>
    <cellStyle name="Обычный 5 17 2 2_заявки" xfId="47559"/>
    <cellStyle name="Обычный 5 17 2 3" xfId="47560"/>
    <cellStyle name="Обычный 5 17 2 3 2" xfId="47561"/>
    <cellStyle name="Обычный 5 17 2 3 2 2" xfId="47562"/>
    <cellStyle name="Обычный 5 17 2 3 2_заявки" xfId="57280"/>
    <cellStyle name="Обычный 5 17 2 3 3" xfId="47563"/>
    <cellStyle name="Обычный 5 17 2 3_заявки" xfId="47564"/>
    <cellStyle name="Обычный 5 17 2 4" xfId="47565"/>
    <cellStyle name="Обычный 5 17 2 4 2" xfId="47566"/>
    <cellStyle name="Обычный 5 17 2 4_заявки" xfId="57281"/>
    <cellStyle name="Обычный 5 17 2 5" xfId="47567"/>
    <cellStyle name="Обычный 5 17 2_заявки" xfId="47568"/>
    <cellStyle name="Обычный 5 17 3" xfId="47569"/>
    <cellStyle name="Обычный 5 17 3 2" xfId="47570"/>
    <cellStyle name="Обычный 5 17 3 2 2" xfId="47571"/>
    <cellStyle name="Обычный 5 17 3 2 2 2" xfId="47572"/>
    <cellStyle name="Обычный 5 17 3 2 2 2 2" xfId="47573"/>
    <cellStyle name="Обычный 5 17 3 2 2 2_заявки" xfId="57282"/>
    <cellStyle name="Обычный 5 17 3 2 2 3" xfId="47574"/>
    <cellStyle name="Обычный 5 17 3 2 2_заявки" xfId="47575"/>
    <cellStyle name="Обычный 5 17 3 2 3" xfId="47576"/>
    <cellStyle name="Обычный 5 17 3 2 3 2" xfId="47577"/>
    <cellStyle name="Обычный 5 17 3 2 3_заявки" xfId="57283"/>
    <cellStyle name="Обычный 5 17 3 2 4" xfId="47578"/>
    <cellStyle name="Обычный 5 17 3 2_заявки" xfId="47579"/>
    <cellStyle name="Обычный 5 17 3 3" xfId="47580"/>
    <cellStyle name="Обычный 5 17 3 3 2" xfId="47581"/>
    <cellStyle name="Обычный 5 17 3 3 2 2" xfId="47582"/>
    <cellStyle name="Обычный 5 17 3 3 2_заявки" xfId="57284"/>
    <cellStyle name="Обычный 5 17 3 3 3" xfId="47583"/>
    <cellStyle name="Обычный 5 17 3 3_заявки" xfId="47584"/>
    <cellStyle name="Обычный 5 17 3 4" xfId="47585"/>
    <cellStyle name="Обычный 5 17 3 4 2" xfId="47586"/>
    <cellStyle name="Обычный 5 17 3 4_заявки" xfId="57285"/>
    <cellStyle name="Обычный 5 17 3 5" xfId="47587"/>
    <cellStyle name="Обычный 5 17 3_заявки" xfId="47588"/>
    <cellStyle name="Обычный 5 17 4" xfId="47589"/>
    <cellStyle name="Обычный 5 17 4 2" xfId="47590"/>
    <cellStyle name="Обычный 5 17 4 2 2" xfId="47591"/>
    <cellStyle name="Обычный 5 17 4 2 2 2" xfId="47592"/>
    <cellStyle name="Обычный 5 17 4 2 2_заявки" xfId="57286"/>
    <cellStyle name="Обычный 5 17 4 2 3" xfId="47593"/>
    <cellStyle name="Обычный 5 17 4 2_заявки" xfId="47594"/>
    <cellStyle name="Обычный 5 17 4 3" xfId="47595"/>
    <cellStyle name="Обычный 5 17 4 3 2" xfId="47596"/>
    <cellStyle name="Обычный 5 17 4 3_заявки" xfId="57287"/>
    <cellStyle name="Обычный 5 17 4 4" xfId="47597"/>
    <cellStyle name="Обычный 5 17 4_заявки" xfId="47598"/>
    <cellStyle name="Обычный 5 17 5" xfId="47599"/>
    <cellStyle name="Обычный 5 17 5 2" xfId="47600"/>
    <cellStyle name="Обычный 5 17 5 2 2" xfId="47601"/>
    <cellStyle name="Обычный 5 17 5 2_заявки" xfId="57288"/>
    <cellStyle name="Обычный 5 17 5 3" xfId="47602"/>
    <cellStyle name="Обычный 5 17 5_заявки" xfId="47603"/>
    <cellStyle name="Обычный 5 17 6" xfId="47604"/>
    <cellStyle name="Обычный 5 17 6 2" xfId="47605"/>
    <cellStyle name="Обычный 5 17 6_заявки" xfId="57289"/>
    <cellStyle name="Обычный 5 17 7" xfId="47606"/>
    <cellStyle name="Обычный 5 17_заявки" xfId="47607"/>
    <cellStyle name="Обычный 5 18" xfId="47608"/>
    <cellStyle name="Обычный 5 18 2" xfId="47609"/>
    <cellStyle name="Обычный 5 18 2 2" xfId="47610"/>
    <cellStyle name="Обычный 5 18 2 2 2" xfId="47611"/>
    <cellStyle name="Обычный 5 18 2 2 2 2" xfId="47612"/>
    <cellStyle name="Обычный 5 18 2 2 2_заявки" xfId="57290"/>
    <cellStyle name="Обычный 5 18 2 2 3" xfId="47613"/>
    <cellStyle name="Обычный 5 18 2 2_заявки" xfId="47614"/>
    <cellStyle name="Обычный 5 18 2 3" xfId="47615"/>
    <cellStyle name="Обычный 5 18 2 3 2" xfId="47616"/>
    <cellStyle name="Обычный 5 18 2 3_заявки" xfId="57291"/>
    <cellStyle name="Обычный 5 18 2 4" xfId="47617"/>
    <cellStyle name="Обычный 5 18 2_заявки" xfId="47618"/>
    <cellStyle name="Обычный 5 18 3" xfId="47619"/>
    <cellStyle name="Обычный 5 18 3 2" xfId="47620"/>
    <cellStyle name="Обычный 5 18 3 2 2" xfId="47621"/>
    <cellStyle name="Обычный 5 18 3 2_заявки" xfId="57292"/>
    <cellStyle name="Обычный 5 18 3 3" xfId="47622"/>
    <cellStyle name="Обычный 5 18 3_заявки" xfId="47623"/>
    <cellStyle name="Обычный 5 18 4" xfId="47624"/>
    <cellStyle name="Обычный 5 18 4 2" xfId="47625"/>
    <cellStyle name="Обычный 5 18 4_заявки" xfId="57293"/>
    <cellStyle name="Обычный 5 18 5" xfId="47626"/>
    <cellStyle name="Обычный 5 18_заявки" xfId="47627"/>
    <cellStyle name="Обычный 5 19" xfId="47628"/>
    <cellStyle name="Обычный 5 19 2" xfId="47629"/>
    <cellStyle name="Обычный 5 19 2 2" xfId="47630"/>
    <cellStyle name="Обычный 5 19 2 2 2" xfId="47631"/>
    <cellStyle name="Обычный 5 19 2 2 2 2" xfId="47632"/>
    <cellStyle name="Обычный 5 19 2 2 2_заявки" xfId="57294"/>
    <cellStyle name="Обычный 5 19 2 2 3" xfId="47633"/>
    <cellStyle name="Обычный 5 19 2 2_заявки" xfId="47634"/>
    <cellStyle name="Обычный 5 19 2 3" xfId="47635"/>
    <cellStyle name="Обычный 5 19 2 3 2" xfId="47636"/>
    <cellStyle name="Обычный 5 19 2 3_заявки" xfId="57295"/>
    <cellStyle name="Обычный 5 19 2 4" xfId="47637"/>
    <cellStyle name="Обычный 5 19 2_заявки" xfId="47638"/>
    <cellStyle name="Обычный 5 19 3" xfId="47639"/>
    <cellStyle name="Обычный 5 19 3 2" xfId="47640"/>
    <cellStyle name="Обычный 5 19 3 2 2" xfId="47641"/>
    <cellStyle name="Обычный 5 19 3 2_заявки" xfId="57296"/>
    <cellStyle name="Обычный 5 19 3 3" xfId="47642"/>
    <cellStyle name="Обычный 5 19 3_заявки" xfId="47643"/>
    <cellStyle name="Обычный 5 19 4" xfId="47644"/>
    <cellStyle name="Обычный 5 19 4 2" xfId="47645"/>
    <cellStyle name="Обычный 5 19 4_заявки" xfId="57297"/>
    <cellStyle name="Обычный 5 19 5" xfId="47646"/>
    <cellStyle name="Обычный 5 19_заявки" xfId="47647"/>
    <cellStyle name="Обычный 5 2" xfId="26"/>
    <cellStyle name="Обычный 5 2 10" xfId="47648"/>
    <cellStyle name="Обычный 5 2 10 2" xfId="47649"/>
    <cellStyle name="Обычный 5 2 10 2 2" xfId="47650"/>
    <cellStyle name="Обычный 5 2 10 2 2 2" xfId="47651"/>
    <cellStyle name="Обычный 5 2 10 2 2_заявки" xfId="57298"/>
    <cellStyle name="Обычный 5 2 10 2 3" xfId="47652"/>
    <cellStyle name="Обычный 5 2 10 2_заявки" xfId="47653"/>
    <cellStyle name="Обычный 5 2 10 3" xfId="47654"/>
    <cellStyle name="Обычный 5 2 10 3 2" xfId="47655"/>
    <cellStyle name="Обычный 5 2 10 3_заявки" xfId="57299"/>
    <cellStyle name="Обычный 5 2 10 4" xfId="47656"/>
    <cellStyle name="Обычный 5 2 10_заявки" xfId="47657"/>
    <cellStyle name="Обычный 5 2 11" xfId="47658"/>
    <cellStyle name="Обычный 5 2 11 2" xfId="47659"/>
    <cellStyle name="Обычный 5 2 11 2 2" xfId="47660"/>
    <cellStyle name="Обычный 5 2 11 2_заявки" xfId="57300"/>
    <cellStyle name="Обычный 5 2 11 3" xfId="47661"/>
    <cellStyle name="Обычный 5 2 11_заявки" xfId="47662"/>
    <cellStyle name="Обычный 5 2 12" xfId="47663"/>
    <cellStyle name="Обычный 5 2 12 2" xfId="47664"/>
    <cellStyle name="Обычный 5 2 12_заявки" xfId="57301"/>
    <cellStyle name="Обычный 5 2 13" xfId="47665"/>
    <cellStyle name="Обычный 5 2 2" xfId="27"/>
    <cellStyle name="Обычный 5 2 2 10" xfId="47666"/>
    <cellStyle name="Обычный 5 2 2 10 2" xfId="47667"/>
    <cellStyle name="Обычный 5 2 2 10_заявки" xfId="57302"/>
    <cellStyle name="Обычный 5 2 2 11" xfId="47668"/>
    <cellStyle name="Обычный 5 2 2 2" xfId="28"/>
    <cellStyle name="Обычный 5 2 2 2 2" xfId="47669"/>
    <cellStyle name="Обычный 5 2 2 2 2 2" xfId="47670"/>
    <cellStyle name="Обычный 5 2 2 2 2 2 2" xfId="47671"/>
    <cellStyle name="Обычный 5 2 2 2 2 2 2 2" xfId="47672"/>
    <cellStyle name="Обычный 5 2 2 2 2 2 2_заявки" xfId="57303"/>
    <cellStyle name="Обычный 5 2 2 2 2 2 3" xfId="47673"/>
    <cellStyle name="Обычный 5 2 2 2 2 2_заявки" xfId="47674"/>
    <cellStyle name="Обычный 5 2 2 2 2 3" xfId="47675"/>
    <cellStyle name="Обычный 5 2 2 2 2 3 2" xfId="47676"/>
    <cellStyle name="Обычный 5 2 2 2 2 3_заявки" xfId="57304"/>
    <cellStyle name="Обычный 5 2 2 2 2 4" xfId="47677"/>
    <cellStyle name="Обычный 5 2 2 2 2_заявки" xfId="47678"/>
    <cellStyle name="Обычный 5 2 2 2 3" xfId="47679"/>
    <cellStyle name="Обычный 5 2 2 2 3 2" xfId="47680"/>
    <cellStyle name="Обычный 5 2 2 2 3 2 2" xfId="47681"/>
    <cellStyle name="Обычный 5 2 2 2 3 2 2 2" xfId="47682"/>
    <cellStyle name="Обычный 5 2 2 2 3 2 2_заявки" xfId="57305"/>
    <cellStyle name="Обычный 5 2 2 2 3 2 3" xfId="47683"/>
    <cellStyle name="Обычный 5 2 2 2 3 2_заявки" xfId="47684"/>
    <cellStyle name="Обычный 5 2 2 2 3 3" xfId="47685"/>
    <cellStyle name="Обычный 5 2 2 2 3 3 2" xfId="47686"/>
    <cellStyle name="Обычный 5 2 2 2 3 3_заявки" xfId="57306"/>
    <cellStyle name="Обычный 5 2 2 2 3 4" xfId="47687"/>
    <cellStyle name="Обычный 5 2 2 2 3_заявки" xfId="47688"/>
    <cellStyle name="Обычный 5 2 2 2 4" xfId="47689"/>
    <cellStyle name="Обычный 5 2 2 2 4 2" xfId="47690"/>
    <cellStyle name="Обычный 5 2 2 2 4 2 2" xfId="47691"/>
    <cellStyle name="Обычный 5 2 2 2 4 2 2 2" xfId="47692"/>
    <cellStyle name="Обычный 5 2 2 2 4 2 2_заявки" xfId="57307"/>
    <cellStyle name="Обычный 5 2 2 2 4 2 3" xfId="47693"/>
    <cellStyle name="Обычный 5 2 2 2 4 2_заявки" xfId="47694"/>
    <cellStyle name="Обычный 5 2 2 2 4 3" xfId="47695"/>
    <cellStyle name="Обычный 5 2 2 2 4 3 2" xfId="47696"/>
    <cellStyle name="Обычный 5 2 2 2 4 3_заявки" xfId="57308"/>
    <cellStyle name="Обычный 5 2 2 2 4 4" xfId="47697"/>
    <cellStyle name="Обычный 5 2 2 2 4_заявки" xfId="47698"/>
    <cellStyle name="Обычный 5 2 2 2 5" xfId="47699"/>
    <cellStyle name="Обычный 5 2 2 2 5 2" xfId="47700"/>
    <cellStyle name="Обычный 5 2 2 2 5 2 2" xfId="47701"/>
    <cellStyle name="Обычный 5 2 2 2 5 2 2 2" xfId="47702"/>
    <cellStyle name="Обычный 5 2 2 2 5 2 2_заявки" xfId="57309"/>
    <cellStyle name="Обычный 5 2 2 2 5 2 3" xfId="47703"/>
    <cellStyle name="Обычный 5 2 2 2 5 2_заявки" xfId="47704"/>
    <cellStyle name="Обычный 5 2 2 2 5 3" xfId="47705"/>
    <cellStyle name="Обычный 5 2 2 2 5 3 2" xfId="47706"/>
    <cellStyle name="Обычный 5 2 2 2 5 3_заявки" xfId="57310"/>
    <cellStyle name="Обычный 5 2 2 2 5 4" xfId="47707"/>
    <cellStyle name="Обычный 5 2 2 2 5_заявки" xfId="47708"/>
    <cellStyle name="Обычный 5 2 2 2 6" xfId="47709"/>
    <cellStyle name="Обычный 5 2 2 2 6 2" xfId="47710"/>
    <cellStyle name="Обычный 5 2 2 2 6 2 2" xfId="47711"/>
    <cellStyle name="Обычный 5 2 2 2 6 2_заявки" xfId="57311"/>
    <cellStyle name="Обычный 5 2 2 2 6 3" xfId="47712"/>
    <cellStyle name="Обычный 5 2 2 2 6_заявки" xfId="47713"/>
    <cellStyle name="Обычный 5 2 2 2 7" xfId="47714"/>
    <cellStyle name="Обычный 5 2 2 2 7 2" xfId="47715"/>
    <cellStyle name="Обычный 5 2 2 2 7_заявки" xfId="57312"/>
    <cellStyle name="Обычный 5 2 2 2 8" xfId="47716"/>
    <cellStyle name="Обычный 5 2 2 2_заявки" xfId="47717"/>
    <cellStyle name="Обычный 5 2 2 3" xfId="29"/>
    <cellStyle name="Обычный 5 2 2 3 2" xfId="47718"/>
    <cellStyle name="Обычный 5 2 2 3 2 2" xfId="47719"/>
    <cellStyle name="Обычный 5 2 2 3 2 2 2" xfId="47720"/>
    <cellStyle name="Обычный 5 2 2 3 2 2 2 2" xfId="47721"/>
    <cellStyle name="Обычный 5 2 2 3 2 2 2_заявки" xfId="57313"/>
    <cellStyle name="Обычный 5 2 2 3 2 2 3" xfId="47722"/>
    <cellStyle name="Обычный 5 2 2 3 2 2_заявки" xfId="47723"/>
    <cellStyle name="Обычный 5 2 2 3 2 3" xfId="47724"/>
    <cellStyle name="Обычный 5 2 2 3 2 3 2" xfId="47725"/>
    <cellStyle name="Обычный 5 2 2 3 2 3_заявки" xfId="57314"/>
    <cellStyle name="Обычный 5 2 2 3 2 4" xfId="47726"/>
    <cellStyle name="Обычный 5 2 2 3 2_заявки" xfId="47727"/>
    <cellStyle name="Обычный 5 2 2 3 3" xfId="47728"/>
    <cellStyle name="Обычный 5 2 2 3 3 2" xfId="47729"/>
    <cellStyle name="Обычный 5 2 2 3 3 2 2" xfId="47730"/>
    <cellStyle name="Обычный 5 2 2 3 3 2 2 2" xfId="47731"/>
    <cellStyle name="Обычный 5 2 2 3 3 2 2_заявки" xfId="57315"/>
    <cellStyle name="Обычный 5 2 2 3 3 2 3" xfId="47732"/>
    <cellStyle name="Обычный 5 2 2 3 3 2_заявки" xfId="47733"/>
    <cellStyle name="Обычный 5 2 2 3 3 3" xfId="47734"/>
    <cellStyle name="Обычный 5 2 2 3 3 3 2" xfId="47735"/>
    <cellStyle name="Обычный 5 2 2 3 3 3_заявки" xfId="57316"/>
    <cellStyle name="Обычный 5 2 2 3 3 4" xfId="47736"/>
    <cellStyle name="Обычный 5 2 2 3 3_заявки" xfId="47737"/>
    <cellStyle name="Обычный 5 2 2 3 4" xfId="47738"/>
    <cellStyle name="Обычный 5 2 2 3 4 2" xfId="47739"/>
    <cellStyle name="Обычный 5 2 2 3 4 2 2" xfId="47740"/>
    <cellStyle name="Обычный 5 2 2 3 4 2 2 2" xfId="47741"/>
    <cellStyle name="Обычный 5 2 2 3 4 2 2_заявки" xfId="57317"/>
    <cellStyle name="Обычный 5 2 2 3 4 2 3" xfId="47742"/>
    <cellStyle name="Обычный 5 2 2 3 4 2_заявки" xfId="47743"/>
    <cellStyle name="Обычный 5 2 2 3 4 3" xfId="47744"/>
    <cellStyle name="Обычный 5 2 2 3 4 3 2" xfId="47745"/>
    <cellStyle name="Обычный 5 2 2 3 4 3_заявки" xfId="57318"/>
    <cellStyle name="Обычный 5 2 2 3 4 4" xfId="47746"/>
    <cellStyle name="Обычный 5 2 2 3 4_заявки" xfId="47747"/>
    <cellStyle name="Обычный 5 2 2 3 5" xfId="47748"/>
    <cellStyle name="Обычный 5 2 2 3 5 2" xfId="47749"/>
    <cellStyle name="Обычный 5 2 2 3 5 2 2" xfId="47750"/>
    <cellStyle name="Обычный 5 2 2 3 5 2 2 2" xfId="47751"/>
    <cellStyle name="Обычный 5 2 2 3 5 2 2_заявки" xfId="57319"/>
    <cellStyle name="Обычный 5 2 2 3 5 2 3" xfId="47752"/>
    <cellStyle name="Обычный 5 2 2 3 5 2_заявки" xfId="47753"/>
    <cellStyle name="Обычный 5 2 2 3 5 3" xfId="47754"/>
    <cellStyle name="Обычный 5 2 2 3 5 3 2" xfId="47755"/>
    <cellStyle name="Обычный 5 2 2 3 5 3_заявки" xfId="57320"/>
    <cellStyle name="Обычный 5 2 2 3 5 4" xfId="47756"/>
    <cellStyle name="Обычный 5 2 2 3 5_заявки" xfId="47757"/>
    <cellStyle name="Обычный 5 2 2 3 6" xfId="47758"/>
    <cellStyle name="Обычный 5 2 2 3 6 2" xfId="47759"/>
    <cellStyle name="Обычный 5 2 2 3 6 2 2" xfId="47760"/>
    <cellStyle name="Обычный 5 2 2 3 6 2_заявки" xfId="57321"/>
    <cellStyle name="Обычный 5 2 2 3 6 3" xfId="47761"/>
    <cellStyle name="Обычный 5 2 2 3 6_заявки" xfId="47762"/>
    <cellStyle name="Обычный 5 2 2 3 7" xfId="47763"/>
    <cellStyle name="Обычный 5 2 2 3 7 2" xfId="47764"/>
    <cellStyle name="Обычный 5 2 2 3 7_заявки" xfId="57322"/>
    <cellStyle name="Обычный 5 2 2 3 8" xfId="47765"/>
    <cellStyle name="Обычный 5 2 2 3_заявки" xfId="47766"/>
    <cellStyle name="Обычный 5 2 2 4" xfId="30"/>
    <cellStyle name="Обычный 5 2 2 4 2" xfId="47767"/>
    <cellStyle name="Обычный 5 2 2 4 2 2" xfId="47768"/>
    <cellStyle name="Обычный 5 2 2 4 2 2 2" xfId="47769"/>
    <cellStyle name="Обычный 5 2 2 4 2 2 2 2" xfId="47770"/>
    <cellStyle name="Обычный 5 2 2 4 2 2 2_заявки" xfId="57323"/>
    <cellStyle name="Обычный 5 2 2 4 2 2 3" xfId="47771"/>
    <cellStyle name="Обычный 5 2 2 4 2 2_заявки" xfId="47772"/>
    <cellStyle name="Обычный 5 2 2 4 2 3" xfId="47773"/>
    <cellStyle name="Обычный 5 2 2 4 2 3 2" xfId="47774"/>
    <cellStyle name="Обычный 5 2 2 4 2 3_заявки" xfId="57324"/>
    <cellStyle name="Обычный 5 2 2 4 2 4" xfId="47775"/>
    <cellStyle name="Обычный 5 2 2 4 2_заявки" xfId="47776"/>
    <cellStyle name="Обычный 5 2 2 4 3" xfId="47777"/>
    <cellStyle name="Обычный 5 2 2 4 3 2" xfId="47778"/>
    <cellStyle name="Обычный 5 2 2 4 3 2 2" xfId="47779"/>
    <cellStyle name="Обычный 5 2 2 4 3 2 2 2" xfId="47780"/>
    <cellStyle name="Обычный 5 2 2 4 3 2 2_заявки" xfId="57325"/>
    <cellStyle name="Обычный 5 2 2 4 3 2 3" xfId="47781"/>
    <cellStyle name="Обычный 5 2 2 4 3 2_заявки" xfId="47782"/>
    <cellStyle name="Обычный 5 2 2 4 3 3" xfId="47783"/>
    <cellStyle name="Обычный 5 2 2 4 3 3 2" xfId="47784"/>
    <cellStyle name="Обычный 5 2 2 4 3 3_заявки" xfId="57326"/>
    <cellStyle name="Обычный 5 2 2 4 3 4" xfId="47785"/>
    <cellStyle name="Обычный 5 2 2 4 3_заявки" xfId="47786"/>
    <cellStyle name="Обычный 5 2 2 4 4" xfId="47787"/>
    <cellStyle name="Обычный 5 2 2 4 4 2" xfId="47788"/>
    <cellStyle name="Обычный 5 2 2 4 4 2 2" xfId="47789"/>
    <cellStyle name="Обычный 5 2 2 4 4 2 2 2" xfId="47790"/>
    <cellStyle name="Обычный 5 2 2 4 4 2 2_заявки" xfId="57327"/>
    <cellStyle name="Обычный 5 2 2 4 4 2 3" xfId="47791"/>
    <cellStyle name="Обычный 5 2 2 4 4 2_заявки" xfId="47792"/>
    <cellStyle name="Обычный 5 2 2 4 4 3" xfId="47793"/>
    <cellStyle name="Обычный 5 2 2 4 4 3 2" xfId="47794"/>
    <cellStyle name="Обычный 5 2 2 4 4 3_заявки" xfId="57328"/>
    <cellStyle name="Обычный 5 2 2 4 4 4" xfId="47795"/>
    <cellStyle name="Обычный 5 2 2 4 4_заявки" xfId="47796"/>
    <cellStyle name="Обычный 5 2 2 4 5" xfId="47797"/>
    <cellStyle name="Обычный 5 2 2 4 5 2" xfId="47798"/>
    <cellStyle name="Обычный 5 2 2 4 5 2 2" xfId="47799"/>
    <cellStyle name="Обычный 5 2 2 4 5 2 2 2" xfId="47800"/>
    <cellStyle name="Обычный 5 2 2 4 5 2 2_заявки" xfId="57329"/>
    <cellStyle name="Обычный 5 2 2 4 5 2 3" xfId="47801"/>
    <cellStyle name="Обычный 5 2 2 4 5 2_заявки" xfId="47802"/>
    <cellStyle name="Обычный 5 2 2 4 5 3" xfId="47803"/>
    <cellStyle name="Обычный 5 2 2 4 5 3 2" xfId="47804"/>
    <cellStyle name="Обычный 5 2 2 4 5 3_заявки" xfId="57330"/>
    <cellStyle name="Обычный 5 2 2 4 5 4" xfId="47805"/>
    <cellStyle name="Обычный 5 2 2 4 5_заявки" xfId="47806"/>
    <cellStyle name="Обычный 5 2 2 4 6" xfId="47807"/>
    <cellStyle name="Обычный 5 2 2 4 6 2" xfId="47808"/>
    <cellStyle name="Обычный 5 2 2 4 6 2 2" xfId="47809"/>
    <cellStyle name="Обычный 5 2 2 4 6 2_заявки" xfId="57331"/>
    <cellStyle name="Обычный 5 2 2 4 6 3" xfId="47810"/>
    <cellStyle name="Обычный 5 2 2 4 6_заявки" xfId="47811"/>
    <cellStyle name="Обычный 5 2 2 4 7" xfId="47812"/>
    <cellStyle name="Обычный 5 2 2 4 7 2" xfId="47813"/>
    <cellStyle name="Обычный 5 2 2 4 7_заявки" xfId="57332"/>
    <cellStyle name="Обычный 5 2 2 4 8" xfId="47814"/>
    <cellStyle name="Обычный 5 2 2 4_заявки" xfId="47815"/>
    <cellStyle name="Обычный 5 2 2 5" xfId="47816"/>
    <cellStyle name="Обычный 5 2 2 5 2" xfId="47817"/>
    <cellStyle name="Обычный 5 2 2 5 2 2" xfId="47818"/>
    <cellStyle name="Обычный 5 2 2 5 2 2 2" xfId="47819"/>
    <cellStyle name="Обычный 5 2 2 5 2 2_заявки" xfId="57333"/>
    <cellStyle name="Обычный 5 2 2 5 2 3" xfId="47820"/>
    <cellStyle name="Обычный 5 2 2 5 2_заявки" xfId="47821"/>
    <cellStyle name="Обычный 5 2 2 5 3" xfId="47822"/>
    <cellStyle name="Обычный 5 2 2 5 3 2" xfId="47823"/>
    <cellStyle name="Обычный 5 2 2 5 3_заявки" xfId="57334"/>
    <cellStyle name="Обычный 5 2 2 5 4" xfId="47824"/>
    <cellStyle name="Обычный 5 2 2 5_заявки" xfId="47825"/>
    <cellStyle name="Обычный 5 2 2 6" xfId="47826"/>
    <cellStyle name="Обычный 5 2 2 6 2" xfId="47827"/>
    <cellStyle name="Обычный 5 2 2 6 2 2" xfId="47828"/>
    <cellStyle name="Обычный 5 2 2 6 2 2 2" xfId="47829"/>
    <cellStyle name="Обычный 5 2 2 6 2 2_заявки" xfId="57335"/>
    <cellStyle name="Обычный 5 2 2 6 2 3" xfId="47830"/>
    <cellStyle name="Обычный 5 2 2 6 2_заявки" xfId="47831"/>
    <cellStyle name="Обычный 5 2 2 6 3" xfId="47832"/>
    <cellStyle name="Обычный 5 2 2 6 3 2" xfId="47833"/>
    <cellStyle name="Обычный 5 2 2 6 3_заявки" xfId="57336"/>
    <cellStyle name="Обычный 5 2 2 6 4" xfId="47834"/>
    <cellStyle name="Обычный 5 2 2 6_заявки" xfId="47835"/>
    <cellStyle name="Обычный 5 2 2 7" xfId="47836"/>
    <cellStyle name="Обычный 5 2 2 7 2" xfId="47837"/>
    <cellStyle name="Обычный 5 2 2 7 2 2" xfId="47838"/>
    <cellStyle name="Обычный 5 2 2 7 2 2 2" xfId="47839"/>
    <cellStyle name="Обычный 5 2 2 7 2 2_заявки" xfId="57337"/>
    <cellStyle name="Обычный 5 2 2 7 2 3" xfId="47840"/>
    <cellStyle name="Обычный 5 2 2 7 2_заявки" xfId="47841"/>
    <cellStyle name="Обычный 5 2 2 7 3" xfId="47842"/>
    <cellStyle name="Обычный 5 2 2 7 3 2" xfId="47843"/>
    <cellStyle name="Обычный 5 2 2 7 3_заявки" xfId="57338"/>
    <cellStyle name="Обычный 5 2 2 7 4" xfId="47844"/>
    <cellStyle name="Обычный 5 2 2 7_заявки" xfId="47845"/>
    <cellStyle name="Обычный 5 2 2 8" xfId="47846"/>
    <cellStyle name="Обычный 5 2 2 8 2" xfId="47847"/>
    <cellStyle name="Обычный 5 2 2 8 2 2" xfId="47848"/>
    <cellStyle name="Обычный 5 2 2 8 2 2 2" xfId="47849"/>
    <cellStyle name="Обычный 5 2 2 8 2 2_заявки" xfId="57339"/>
    <cellStyle name="Обычный 5 2 2 8 2 3" xfId="47850"/>
    <cellStyle name="Обычный 5 2 2 8 2_заявки" xfId="47851"/>
    <cellStyle name="Обычный 5 2 2 8 3" xfId="47852"/>
    <cellStyle name="Обычный 5 2 2 8 3 2" xfId="47853"/>
    <cellStyle name="Обычный 5 2 2 8 3_заявки" xfId="57340"/>
    <cellStyle name="Обычный 5 2 2 8 4" xfId="47854"/>
    <cellStyle name="Обычный 5 2 2 8_заявки" xfId="47855"/>
    <cellStyle name="Обычный 5 2 2 9" xfId="47856"/>
    <cellStyle name="Обычный 5 2 2 9 2" xfId="47857"/>
    <cellStyle name="Обычный 5 2 2 9 2 2" xfId="47858"/>
    <cellStyle name="Обычный 5 2 2 9 2_заявки" xfId="57341"/>
    <cellStyle name="Обычный 5 2 2 9 3" xfId="47859"/>
    <cellStyle name="Обычный 5 2 2 9_заявки" xfId="47860"/>
    <cellStyle name="Обычный 5 2 2_заявки" xfId="47861"/>
    <cellStyle name="Обычный 5 2 3" xfId="31"/>
    <cellStyle name="Обычный 5 2 3 2" xfId="47862"/>
    <cellStyle name="Обычный 5 2 3 2 2" xfId="47863"/>
    <cellStyle name="Обычный 5 2 3 2 2 2" xfId="47864"/>
    <cellStyle name="Обычный 5 2 3 2 2 2 2" xfId="47865"/>
    <cellStyle name="Обычный 5 2 3 2 2 2_заявки" xfId="57342"/>
    <cellStyle name="Обычный 5 2 3 2 2 3" xfId="47866"/>
    <cellStyle name="Обычный 5 2 3 2 2_заявки" xfId="47867"/>
    <cellStyle name="Обычный 5 2 3 2 3" xfId="47868"/>
    <cellStyle name="Обычный 5 2 3 2 3 2" xfId="47869"/>
    <cellStyle name="Обычный 5 2 3 2 3_заявки" xfId="57343"/>
    <cellStyle name="Обычный 5 2 3 2 4" xfId="47870"/>
    <cellStyle name="Обычный 5 2 3 2_заявки" xfId="47871"/>
    <cellStyle name="Обычный 5 2 3 3" xfId="47872"/>
    <cellStyle name="Обычный 5 2 3 3 2" xfId="47873"/>
    <cellStyle name="Обычный 5 2 3 3 2 2" xfId="47874"/>
    <cellStyle name="Обычный 5 2 3 3 2 2 2" xfId="47875"/>
    <cellStyle name="Обычный 5 2 3 3 2 2_заявки" xfId="57344"/>
    <cellStyle name="Обычный 5 2 3 3 2 3" xfId="47876"/>
    <cellStyle name="Обычный 5 2 3 3 2_заявки" xfId="47877"/>
    <cellStyle name="Обычный 5 2 3 3 3" xfId="47878"/>
    <cellStyle name="Обычный 5 2 3 3 3 2" xfId="47879"/>
    <cellStyle name="Обычный 5 2 3 3 3_заявки" xfId="57345"/>
    <cellStyle name="Обычный 5 2 3 3 4" xfId="47880"/>
    <cellStyle name="Обычный 5 2 3 3_заявки" xfId="47881"/>
    <cellStyle name="Обычный 5 2 3 4" xfId="47882"/>
    <cellStyle name="Обычный 5 2 3 4 2" xfId="47883"/>
    <cellStyle name="Обычный 5 2 3 4 2 2" xfId="47884"/>
    <cellStyle name="Обычный 5 2 3 4 2 2 2" xfId="47885"/>
    <cellStyle name="Обычный 5 2 3 4 2 2_заявки" xfId="57346"/>
    <cellStyle name="Обычный 5 2 3 4 2 3" xfId="47886"/>
    <cellStyle name="Обычный 5 2 3 4 2_заявки" xfId="47887"/>
    <cellStyle name="Обычный 5 2 3 4 3" xfId="47888"/>
    <cellStyle name="Обычный 5 2 3 4 3 2" xfId="47889"/>
    <cellStyle name="Обычный 5 2 3 4 3_заявки" xfId="57347"/>
    <cellStyle name="Обычный 5 2 3 4 4" xfId="47890"/>
    <cellStyle name="Обычный 5 2 3 4_заявки" xfId="47891"/>
    <cellStyle name="Обычный 5 2 3 5" xfId="47892"/>
    <cellStyle name="Обычный 5 2 3 5 2" xfId="47893"/>
    <cellStyle name="Обычный 5 2 3 5 2 2" xfId="47894"/>
    <cellStyle name="Обычный 5 2 3 5 2 2 2" xfId="47895"/>
    <cellStyle name="Обычный 5 2 3 5 2 2_заявки" xfId="57348"/>
    <cellStyle name="Обычный 5 2 3 5 2 3" xfId="47896"/>
    <cellStyle name="Обычный 5 2 3 5 2_заявки" xfId="47897"/>
    <cellStyle name="Обычный 5 2 3 5 3" xfId="47898"/>
    <cellStyle name="Обычный 5 2 3 5 3 2" xfId="47899"/>
    <cellStyle name="Обычный 5 2 3 5 3_заявки" xfId="57349"/>
    <cellStyle name="Обычный 5 2 3 5 4" xfId="47900"/>
    <cellStyle name="Обычный 5 2 3 5_заявки" xfId="47901"/>
    <cellStyle name="Обычный 5 2 3 6" xfId="47902"/>
    <cellStyle name="Обычный 5 2 3 6 2" xfId="47903"/>
    <cellStyle name="Обычный 5 2 3 6 2 2" xfId="47904"/>
    <cellStyle name="Обычный 5 2 3 6 2_заявки" xfId="57350"/>
    <cellStyle name="Обычный 5 2 3 6 3" xfId="47905"/>
    <cellStyle name="Обычный 5 2 3 6_заявки" xfId="47906"/>
    <cellStyle name="Обычный 5 2 3 7" xfId="47907"/>
    <cellStyle name="Обычный 5 2 3 7 2" xfId="47908"/>
    <cellStyle name="Обычный 5 2 3 7_заявки" xfId="57351"/>
    <cellStyle name="Обычный 5 2 3 8" xfId="47909"/>
    <cellStyle name="Обычный 5 2 3_заявки" xfId="47910"/>
    <cellStyle name="Обычный 5 2 4" xfId="32"/>
    <cellStyle name="Обычный 5 2 4 2" xfId="47911"/>
    <cellStyle name="Обычный 5 2 4 2 2" xfId="47912"/>
    <cellStyle name="Обычный 5 2 4 2 2 2" xfId="47913"/>
    <cellStyle name="Обычный 5 2 4 2 2 2 2" xfId="47914"/>
    <cellStyle name="Обычный 5 2 4 2 2 2_заявки" xfId="57352"/>
    <cellStyle name="Обычный 5 2 4 2 2 3" xfId="47915"/>
    <cellStyle name="Обычный 5 2 4 2 2_заявки" xfId="47916"/>
    <cellStyle name="Обычный 5 2 4 2 3" xfId="47917"/>
    <cellStyle name="Обычный 5 2 4 2 3 2" xfId="47918"/>
    <cellStyle name="Обычный 5 2 4 2 3_заявки" xfId="57353"/>
    <cellStyle name="Обычный 5 2 4 2 4" xfId="47919"/>
    <cellStyle name="Обычный 5 2 4 2_заявки" xfId="47920"/>
    <cellStyle name="Обычный 5 2 4 3" xfId="47921"/>
    <cellStyle name="Обычный 5 2 4 3 2" xfId="47922"/>
    <cellStyle name="Обычный 5 2 4 3 2 2" xfId="47923"/>
    <cellStyle name="Обычный 5 2 4 3 2 2 2" xfId="47924"/>
    <cellStyle name="Обычный 5 2 4 3 2 2_заявки" xfId="57354"/>
    <cellStyle name="Обычный 5 2 4 3 2 3" xfId="47925"/>
    <cellStyle name="Обычный 5 2 4 3 2_заявки" xfId="47926"/>
    <cellStyle name="Обычный 5 2 4 3 3" xfId="47927"/>
    <cellStyle name="Обычный 5 2 4 3 3 2" xfId="47928"/>
    <cellStyle name="Обычный 5 2 4 3 3_заявки" xfId="57355"/>
    <cellStyle name="Обычный 5 2 4 3 4" xfId="47929"/>
    <cellStyle name="Обычный 5 2 4 3_заявки" xfId="47930"/>
    <cellStyle name="Обычный 5 2 4 4" xfId="47931"/>
    <cellStyle name="Обычный 5 2 4 4 2" xfId="47932"/>
    <cellStyle name="Обычный 5 2 4 4 2 2" xfId="47933"/>
    <cellStyle name="Обычный 5 2 4 4 2 2 2" xfId="47934"/>
    <cellStyle name="Обычный 5 2 4 4 2 2_заявки" xfId="57356"/>
    <cellStyle name="Обычный 5 2 4 4 2 3" xfId="47935"/>
    <cellStyle name="Обычный 5 2 4 4 2_заявки" xfId="47936"/>
    <cellStyle name="Обычный 5 2 4 4 3" xfId="47937"/>
    <cellStyle name="Обычный 5 2 4 4 3 2" xfId="47938"/>
    <cellStyle name="Обычный 5 2 4 4 3_заявки" xfId="57357"/>
    <cellStyle name="Обычный 5 2 4 4 4" xfId="47939"/>
    <cellStyle name="Обычный 5 2 4 4_заявки" xfId="47940"/>
    <cellStyle name="Обычный 5 2 4 5" xfId="47941"/>
    <cellStyle name="Обычный 5 2 4 5 2" xfId="47942"/>
    <cellStyle name="Обычный 5 2 4 5 2 2" xfId="47943"/>
    <cellStyle name="Обычный 5 2 4 5 2 2 2" xfId="47944"/>
    <cellStyle name="Обычный 5 2 4 5 2 2_заявки" xfId="57358"/>
    <cellStyle name="Обычный 5 2 4 5 2 3" xfId="47945"/>
    <cellStyle name="Обычный 5 2 4 5 2_заявки" xfId="47946"/>
    <cellStyle name="Обычный 5 2 4 5 3" xfId="47947"/>
    <cellStyle name="Обычный 5 2 4 5 3 2" xfId="47948"/>
    <cellStyle name="Обычный 5 2 4 5 3_заявки" xfId="57359"/>
    <cellStyle name="Обычный 5 2 4 5 4" xfId="47949"/>
    <cellStyle name="Обычный 5 2 4 5_заявки" xfId="47950"/>
    <cellStyle name="Обычный 5 2 4 6" xfId="47951"/>
    <cellStyle name="Обычный 5 2 4 6 2" xfId="47952"/>
    <cellStyle name="Обычный 5 2 4 6 2 2" xfId="47953"/>
    <cellStyle name="Обычный 5 2 4 6 2_заявки" xfId="57360"/>
    <cellStyle name="Обычный 5 2 4 6 3" xfId="47954"/>
    <cellStyle name="Обычный 5 2 4 6_заявки" xfId="47955"/>
    <cellStyle name="Обычный 5 2 4 7" xfId="47956"/>
    <cellStyle name="Обычный 5 2 4 7 2" xfId="47957"/>
    <cellStyle name="Обычный 5 2 4 7_заявки" xfId="57361"/>
    <cellStyle name="Обычный 5 2 4 8" xfId="47958"/>
    <cellStyle name="Обычный 5 2 4_заявки" xfId="47959"/>
    <cellStyle name="Обычный 5 2 5" xfId="33"/>
    <cellStyle name="Обычный 5 2 5 2" xfId="47960"/>
    <cellStyle name="Обычный 5 2 5 2 2" xfId="47961"/>
    <cellStyle name="Обычный 5 2 5 2 2 2" xfId="47962"/>
    <cellStyle name="Обычный 5 2 5 2 2 2 2" xfId="47963"/>
    <cellStyle name="Обычный 5 2 5 2 2 2_заявки" xfId="57362"/>
    <cellStyle name="Обычный 5 2 5 2 2 3" xfId="47964"/>
    <cellStyle name="Обычный 5 2 5 2 2_заявки" xfId="47965"/>
    <cellStyle name="Обычный 5 2 5 2 3" xfId="47966"/>
    <cellStyle name="Обычный 5 2 5 2 3 2" xfId="47967"/>
    <cellStyle name="Обычный 5 2 5 2 3_заявки" xfId="57363"/>
    <cellStyle name="Обычный 5 2 5 2 4" xfId="47968"/>
    <cellStyle name="Обычный 5 2 5 2_заявки" xfId="47969"/>
    <cellStyle name="Обычный 5 2 5 3" xfId="47970"/>
    <cellStyle name="Обычный 5 2 5 3 2" xfId="47971"/>
    <cellStyle name="Обычный 5 2 5 3 2 2" xfId="47972"/>
    <cellStyle name="Обычный 5 2 5 3 2 2 2" xfId="47973"/>
    <cellStyle name="Обычный 5 2 5 3 2 2_заявки" xfId="57364"/>
    <cellStyle name="Обычный 5 2 5 3 2 3" xfId="47974"/>
    <cellStyle name="Обычный 5 2 5 3 2_заявки" xfId="47975"/>
    <cellStyle name="Обычный 5 2 5 3 3" xfId="47976"/>
    <cellStyle name="Обычный 5 2 5 3 3 2" xfId="47977"/>
    <cellStyle name="Обычный 5 2 5 3 3_заявки" xfId="57365"/>
    <cellStyle name="Обычный 5 2 5 3 4" xfId="47978"/>
    <cellStyle name="Обычный 5 2 5 3_заявки" xfId="47979"/>
    <cellStyle name="Обычный 5 2 5 4" xfId="47980"/>
    <cellStyle name="Обычный 5 2 5 4 2" xfId="47981"/>
    <cellStyle name="Обычный 5 2 5 4 2 2" xfId="47982"/>
    <cellStyle name="Обычный 5 2 5 4 2 2 2" xfId="47983"/>
    <cellStyle name="Обычный 5 2 5 4 2 2_заявки" xfId="57366"/>
    <cellStyle name="Обычный 5 2 5 4 2 3" xfId="47984"/>
    <cellStyle name="Обычный 5 2 5 4 2_заявки" xfId="47985"/>
    <cellStyle name="Обычный 5 2 5 4 3" xfId="47986"/>
    <cellStyle name="Обычный 5 2 5 4 3 2" xfId="47987"/>
    <cellStyle name="Обычный 5 2 5 4 3_заявки" xfId="57367"/>
    <cellStyle name="Обычный 5 2 5 4 4" xfId="47988"/>
    <cellStyle name="Обычный 5 2 5 4_заявки" xfId="47989"/>
    <cellStyle name="Обычный 5 2 5 5" xfId="47990"/>
    <cellStyle name="Обычный 5 2 5 5 2" xfId="47991"/>
    <cellStyle name="Обычный 5 2 5 5 2 2" xfId="47992"/>
    <cellStyle name="Обычный 5 2 5 5 2 2 2" xfId="47993"/>
    <cellStyle name="Обычный 5 2 5 5 2 2_заявки" xfId="57368"/>
    <cellStyle name="Обычный 5 2 5 5 2 3" xfId="47994"/>
    <cellStyle name="Обычный 5 2 5 5 2_заявки" xfId="47995"/>
    <cellStyle name="Обычный 5 2 5 5 3" xfId="47996"/>
    <cellStyle name="Обычный 5 2 5 5 3 2" xfId="47997"/>
    <cellStyle name="Обычный 5 2 5 5 3_заявки" xfId="57369"/>
    <cellStyle name="Обычный 5 2 5 5 4" xfId="47998"/>
    <cellStyle name="Обычный 5 2 5 5_заявки" xfId="47999"/>
    <cellStyle name="Обычный 5 2 5 6" xfId="48000"/>
    <cellStyle name="Обычный 5 2 5 6 2" xfId="48001"/>
    <cellStyle name="Обычный 5 2 5 6 2 2" xfId="48002"/>
    <cellStyle name="Обычный 5 2 5 6 2_заявки" xfId="57370"/>
    <cellStyle name="Обычный 5 2 5 6 3" xfId="48003"/>
    <cellStyle name="Обычный 5 2 5 6_заявки" xfId="48004"/>
    <cellStyle name="Обычный 5 2 5 7" xfId="48005"/>
    <cellStyle name="Обычный 5 2 5 7 2" xfId="48006"/>
    <cellStyle name="Обычный 5 2 5 7_заявки" xfId="57371"/>
    <cellStyle name="Обычный 5 2 5 8" xfId="48007"/>
    <cellStyle name="Обычный 5 2 5_заявки" xfId="48008"/>
    <cellStyle name="Обычный 5 2 6" xfId="48009"/>
    <cellStyle name="Обычный 5 2 6 2" xfId="48010"/>
    <cellStyle name="Обычный 5 2 6 2 2" xfId="48011"/>
    <cellStyle name="Обычный 5 2 6 2 2 2" xfId="48012"/>
    <cellStyle name="Обычный 5 2 6 2 2 2 2" xfId="48013"/>
    <cellStyle name="Обычный 5 2 6 2 2 2_заявки" xfId="57372"/>
    <cellStyle name="Обычный 5 2 6 2 2 3" xfId="48014"/>
    <cellStyle name="Обычный 5 2 6 2 2_заявки" xfId="48015"/>
    <cellStyle name="Обычный 5 2 6 2 3" xfId="48016"/>
    <cellStyle name="Обычный 5 2 6 2 3 2" xfId="48017"/>
    <cellStyle name="Обычный 5 2 6 2 3_заявки" xfId="57373"/>
    <cellStyle name="Обычный 5 2 6 2 4" xfId="48018"/>
    <cellStyle name="Обычный 5 2 6 2_заявки" xfId="48019"/>
    <cellStyle name="Обычный 5 2 6 3" xfId="48020"/>
    <cellStyle name="Обычный 5 2 6 3 2" xfId="48021"/>
    <cellStyle name="Обычный 5 2 6 3 2 2" xfId="48022"/>
    <cellStyle name="Обычный 5 2 6 3 2_заявки" xfId="57374"/>
    <cellStyle name="Обычный 5 2 6 3 3" xfId="48023"/>
    <cellStyle name="Обычный 5 2 6 3_заявки" xfId="48024"/>
    <cellStyle name="Обычный 5 2 6 4" xfId="48025"/>
    <cellStyle name="Обычный 5 2 6 4 2" xfId="48026"/>
    <cellStyle name="Обычный 5 2 6 4_заявки" xfId="57375"/>
    <cellStyle name="Обычный 5 2 6 5" xfId="48027"/>
    <cellStyle name="Обычный 5 2 6_заявки" xfId="48028"/>
    <cellStyle name="Обычный 5 2 7" xfId="48029"/>
    <cellStyle name="Обычный 5 2 7 2" xfId="48030"/>
    <cellStyle name="Обычный 5 2 7 2 2" xfId="48031"/>
    <cellStyle name="Обычный 5 2 7 2 2 2" xfId="48032"/>
    <cellStyle name="Обычный 5 2 7 2 2 2 2" xfId="48033"/>
    <cellStyle name="Обычный 5 2 7 2 2 2_заявки" xfId="57376"/>
    <cellStyle name="Обычный 5 2 7 2 2 3" xfId="48034"/>
    <cellStyle name="Обычный 5 2 7 2 2_заявки" xfId="48035"/>
    <cellStyle name="Обычный 5 2 7 2 3" xfId="48036"/>
    <cellStyle name="Обычный 5 2 7 2 3 2" xfId="48037"/>
    <cellStyle name="Обычный 5 2 7 2 3_заявки" xfId="57377"/>
    <cellStyle name="Обычный 5 2 7 2 4" xfId="48038"/>
    <cellStyle name="Обычный 5 2 7 2_заявки" xfId="48039"/>
    <cellStyle name="Обычный 5 2 7 3" xfId="48040"/>
    <cellStyle name="Обычный 5 2 7 3 2" xfId="48041"/>
    <cellStyle name="Обычный 5 2 7 3 2 2" xfId="48042"/>
    <cellStyle name="Обычный 5 2 7 3 2_заявки" xfId="57378"/>
    <cellStyle name="Обычный 5 2 7 3 3" xfId="48043"/>
    <cellStyle name="Обычный 5 2 7 3_заявки" xfId="48044"/>
    <cellStyle name="Обычный 5 2 7 4" xfId="48045"/>
    <cellStyle name="Обычный 5 2 7 4 2" xfId="48046"/>
    <cellStyle name="Обычный 5 2 7 4_заявки" xfId="57379"/>
    <cellStyle name="Обычный 5 2 7 5" xfId="48047"/>
    <cellStyle name="Обычный 5 2 7_заявки" xfId="48048"/>
    <cellStyle name="Обычный 5 2 8" xfId="48049"/>
    <cellStyle name="Обычный 5 2 8 2" xfId="48050"/>
    <cellStyle name="Обычный 5 2 8 2 2" xfId="48051"/>
    <cellStyle name="Обычный 5 2 8 2 2 2" xfId="48052"/>
    <cellStyle name="Обычный 5 2 8 2 2 2 2" xfId="48053"/>
    <cellStyle name="Обычный 5 2 8 2 2 2_заявки" xfId="57380"/>
    <cellStyle name="Обычный 5 2 8 2 2 3" xfId="48054"/>
    <cellStyle name="Обычный 5 2 8 2 2_заявки" xfId="48055"/>
    <cellStyle name="Обычный 5 2 8 2 3" xfId="48056"/>
    <cellStyle name="Обычный 5 2 8 2 3 2" xfId="48057"/>
    <cellStyle name="Обычный 5 2 8 2 3_заявки" xfId="57381"/>
    <cellStyle name="Обычный 5 2 8 2 4" xfId="48058"/>
    <cellStyle name="Обычный 5 2 8 2_заявки" xfId="48059"/>
    <cellStyle name="Обычный 5 2 8 3" xfId="48060"/>
    <cellStyle name="Обычный 5 2 8 3 2" xfId="48061"/>
    <cellStyle name="Обычный 5 2 8 3 2 2" xfId="48062"/>
    <cellStyle name="Обычный 5 2 8 3 2_заявки" xfId="57382"/>
    <cellStyle name="Обычный 5 2 8 3 3" xfId="48063"/>
    <cellStyle name="Обычный 5 2 8 3_заявки" xfId="48064"/>
    <cellStyle name="Обычный 5 2 8 4" xfId="48065"/>
    <cellStyle name="Обычный 5 2 8 4 2" xfId="48066"/>
    <cellStyle name="Обычный 5 2 8 4_заявки" xfId="57383"/>
    <cellStyle name="Обычный 5 2 8 5" xfId="48067"/>
    <cellStyle name="Обычный 5 2 8_заявки" xfId="48068"/>
    <cellStyle name="Обычный 5 2 9" xfId="48069"/>
    <cellStyle name="Обычный 5 2 9 2" xfId="48070"/>
    <cellStyle name="Обычный 5 2 9 2 2" xfId="48071"/>
    <cellStyle name="Обычный 5 2 9 2 2 2" xfId="48072"/>
    <cellStyle name="Обычный 5 2 9 2 2 2 2" xfId="48073"/>
    <cellStyle name="Обычный 5 2 9 2 2 2_заявки" xfId="57384"/>
    <cellStyle name="Обычный 5 2 9 2 2 3" xfId="48074"/>
    <cellStyle name="Обычный 5 2 9 2 2_заявки" xfId="48075"/>
    <cellStyle name="Обычный 5 2 9 2 3" xfId="48076"/>
    <cellStyle name="Обычный 5 2 9 2 3 2" xfId="48077"/>
    <cellStyle name="Обычный 5 2 9 2 3_заявки" xfId="57385"/>
    <cellStyle name="Обычный 5 2 9 2 4" xfId="48078"/>
    <cellStyle name="Обычный 5 2 9 2_заявки" xfId="48079"/>
    <cellStyle name="Обычный 5 2 9 3" xfId="48080"/>
    <cellStyle name="Обычный 5 2 9 3 2" xfId="48081"/>
    <cellStyle name="Обычный 5 2 9 3 2 2" xfId="48082"/>
    <cellStyle name="Обычный 5 2 9 3 2_заявки" xfId="57386"/>
    <cellStyle name="Обычный 5 2 9 3 3" xfId="48083"/>
    <cellStyle name="Обычный 5 2 9 3_заявки" xfId="48084"/>
    <cellStyle name="Обычный 5 2 9 4" xfId="48085"/>
    <cellStyle name="Обычный 5 2 9 4 2" xfId="48086"/>
    <cellStyle name="Обычный 5 2 9 4_заявки" xfId="57387"/>
    <cellStyle name="Обычный 5 2 9 5" xfId="48087"/>
    <cellStyle name="Обычный 5 2 9_заявки" xfId="48088"/>
    <cellStyle name="Обычный 5 2_заявки" xfId="48089"/>
    <cellStyle name="Обычный 5 20" xfId="48090"/>
    <cellStyle name="Обычный 5 20 2" xfId="48091"/>
    <cellStyle name="Обычный 5 20 2 2" xfId="48092"/>
    <cellStyle name="Обычный 5 20 2 2 2" xfId="48093"/>
    <cellStyle name="Обычный 5 20 2 2 2 2" xfId="48094"/>
    <cellStyle name="Обычный 5 20 2 2 2_заявки" xfId="57388"/>
    <cellStyle name="Обычный 5 20 2 2 3" xfId="48095"/>
    <cellStyle name="Обычный 5 20 2 2_заявки" xfId="48096"/>
    <cellStyle name="Обычный 5 20 2 3" xfId="48097"/>
    <cellStyle name="Обычный 5 20 2 3 2" xfId="48098"/>
    <cellStyle name="Обычный 5 20 2 3_заявки" xfId="57389"/>
    <cellStyle name="Обычный 5 20 2 4" xfId="48099"/>
    <cellStyle name="Обычный 5 20 2_заявки" xfId="48100"/>
    <cellStyle name="Обычный 5 20 3" xfId="48101"/>
    <cellStyle name="Обычный 5 20 3 2" xfId="48102"/>
    <cellStyle name="Обычный 5 20 3 2 2" xfId="48103"/>
    <cellStyle name="Обычный 5 20 3 2_заявки" xfId="57390"/>
    <cellStyle name="Обычный 5 20 3 3" xfId="48104"/>
    <cellStyle name="Обычный 5 20 3_заявки" xfId="48105"/>
    <cellStyle name="Обычный 5 20 4" xfId="48106"/>
    <cellStyle name="Обычный 5 20 4 2" xfId="48107"/>
    <cellStyle name="Обычный 5 20 4_заявки" xfId="57391"/>
    <cellStyle name="Обычный 5 20 5" xfId="48108"/>
    <cellStyle name="Обычный 5 20_заявки" xfId="48109"/>
    <cellStyle name="Обычный 5 21" xfId="48110"/>
    <cellStyle name="Обычный 5 21 2" xfId="48111"/>
    <cellStyle name="Обычный 5 21 2 2" xfId="48112"/>
    <cellStyle name="Обычный 5 21 2_заявки" xfId="57392"/>
    <cellStyle name="Обычный 5 21 3" xfId="48113"/>
    <cellStyle name="Обычный 5 21_заявки" xfId="48114"/>
    <cellStyle name="Обычный 5 22" xfId="48115"/>
    <cellStyle name="Обычный 5 22 2" xfId="48116"/>
    <cellStyle name="Обычный 5 22_заявки" xfId="57393"/>
    <cellStyle name="Обычный 5 23" xfId="48117"/>
    <cellStyle name="Обычный 5 3" xfId="34"/>
    <cellStyle name="Обычный 5 3 10" xfId="48118"/>
    <cellStyle name="Обычный 5 3 10 2" xfId="48119"/>
    <cellStyle name="Обычный 5 3 10_заявки" xfId="57394"/>
    <cellStyle name="Обычный 5 3 11" xfId="48120"/>
    <cellStyle name="Обычный 5 3 2" xfId="35"/>
    <cellStyle name="Обычный 5 3 2 2" xfId="48121"/>
    <cellStyle name="Обычный 5 3 2 2 2" xfId="48122"/>
    <cellStyle name="Обычный 5 3 2 2 2 2" xfId="48123"/>
    <cellStyle name="Обычный 5 3 2 2 2 2 2" xfId="48124"/>
    <cellStyle name="Обычный 5 3 2 2 2 2_заявки" xfId="57395"/>
    <cellStyle name="Обычный 5 3 2 2 2 3" xfId="48125"/>
    <cellStyle name="Обычный 5 3 2 2 2_заявки" xfId="48126"/>
    <cellStyle name="Обычный 5 3 2 2 3" xfId="48127"/>
    <cellStyle name="Обычный 5 3 2 2 3 2" xfId="48128"/>
    <cellStyle name="Обычный 5 3 2 2 3_заявки" xfId="57396"/>
    <cellStyle name="Обычный 5 3 2 2 4" xfId="48129"/>
    <cellStyle name="Обычный 5 3 2 2_заявки" xfId="48130"/>
    <cellStyle name="Обычный 5 3 2 3" xfId="48131"/>
    <cellStyle name="Обычный 5 3 2 3 2" xfId="48132"/>
    <cellStyle name="Обычный 5 3 2 3 2 2" xfId="48133"/>
    <cellStyle name="Обычный 5 3 2 3 2 2 2" xfId="48134"/>
    <cellStyle name="Обычный 5 3 2 3 2 2_заявки" xfId="57397"/>
    <cellStyle name="Обычный 5 3 2 3 2 3" xfId="48135"/>
    <cellStyle name="Обычный 5 3 2 3 2_заявки" xfId="48136"/>
    <cellStyle name="Обычный 5 3 2 3 3" xfId="48137"/>
    <cellStyle name="Обычный 5 3 2 3 3 2" xfId="48138"/>
    <cellStyle name="Обычный 5 3 2 3 3_заявки" xfId="57398"/>
    <cellStyle name="Обычный 5 3 2 3 4" xfId="48139"/>
    <cellStyle name="Обычный 5 3 2 3_заявки" xfId="48140"/>
    <cellStyle name="Обычный 5 3 2 4" xfId="48141"/>
    <cellStyle name="Обычный 5 3 2 4 2" xfId="48142"/>
    <cellStyle name="Обычный 5 3 2 4 2 2" xfId="48143"/>
    <cellStyle name="Обычный 5 3 2 4 2 2 2" xfId="48144"/>
    <cellStyle name="Обычный 5 3 2 4 2 2_заявки" xfId="57399"/>
    <cellStyle name="Обычный 5 3 2 4 2 3" xfId="48145"/>
    <cellStyle name="Обычный 5 3 2 4 2_заявки" xfId="48146"/>
    <cellStyle name="Обычный 5 3 2 4 3" xfId="48147"/>
    <cellStyle name="Обычный 5 3 2 4 3 2" xfId="48148"/>
    <cellStyle name="Обычный 5 3 2 4 3_заявки" xfId="57400"/>
    <cellStyle name="Обычный 5 3 2 4 4" xfId="48149"/>
    <cellStyle name="Обычный 5 3 2 4_заявки" xfId="48150"/>
    <cellStyle name="Обычный 5 3 2 5" xfId="48151"/>
    <cellStyle name="Обычный 5 3 2 5 2" xfId="48152"/>
    <cellStyle name="Обычный 5 3 2 5 2 2" xfId="48153"/>
    <cellStyle name="Обычный 5 3 2 5 2 2 2" xfId="48154"/>
    <cellStyle name="Обычный 5 3 2 5 2 2_заявки" xfId="57401"/>
    <cellStyle name="Обычный 5 3 2 5 2 3" xfId="48155"/>
    <cellStyle name="Обычный 5 3 2 5 2_заявки" xfId="48156"/>
    <cellStyle name="Обычный 5 3 2 5 3" xfId="48157"/>
    <cellStyle name="Обычный 5 3 2 5 3 2" xfId="48158"/>
    <cellStyle name="Обычный 5 3 2 5 3_заявки" xfId="57402"/>
    <cellStyle name="Обычный 5 3 2 5 4" xfId="48159"/>
    <cellStyle name="Обычный 5 3 2 5_заявки" xfId="48160"/>
    <cellStyle name="Обычный 5 3 2 6" xfId="48161"/>
    <cellStyle name="Обычный 5 3 2 6 2" xfId="48162"/>
    <cellStyle name="Обычный 5 3 2 6 2 2" xfId="48163"/>
    <cellStyle name="Обычный 5 3 2 6 2_заявки" xfId="57403"/>
    <cellStyle name="Обычный 5 3 2 6 3" xfId="48164"/>
    <cellStyle name="Обычный 5 3 2 6_заявки" xfId="48165"/>
    <cellStyle name="Обычный 5 3 2 7" xfId="48166"/>
    <cellStyle name="Обычный 5 3 2 7 2" xfId="48167"/>
    <cellStyle name="Обычный 5 3 2 7_заявки" xfId="57404"/>
    <cellStyle name="Обычный 5 3 2 8" xfId="48168"/>
    <cellStyle name="Обычный 5 3 2_заявки" xfId="48169"/>
    <cellStyle name="Обычный 5 3 3" xfId="36"/>
    <cellStyle name="Обычный 5 3 3 2" xfId="48170"/>
    <cellStyle name="Обычный 5 3 3 2 2" xfId="48171"/>
    <cellStyle name="Обычный 5 3 3 2 2 2" xfId="48172"/>
    <cellStyle name="Обычный 5 3 3 2 2 2 2" xfId="48173"/>
    <cellStyle name="Обычный 5 3 3 2 2 2_заявки" xfId="57405"/>
    <cellStyle name="Обычный 5 3 3 2 2 3" xfId="48174"/>
    <cellStyle name="Обычный 5 3 3 2 2_заявки" xfId="48175"/>
    <cellStyle name="Обычный 5 3 3 2 3" xfId="48176"/>
    <cellStyle name="Обычный 5 3 3 2 3 2" xfId="48177"/>
    <cellStyle name="Обычный 5 3 3 2 3_заявки" xfId="57406"/>
    <cellStyle name="Обычный 5 3 3 2 4" xfId="48178"/>
    <cellStyle name="Обычный 5 3 3 2_заявки" xfId="48179"/>
    <cellStyle name="Обычный 5 3 3 3" xfId="48180"/>
    <cellStyle name="Обычный 5 3 3 3 2" xfId="48181"/>
    <cellStyle name="Обычный 5 3 3 3 2 2" xfId="48182"/>
    <cellStyle name="Обычный 5 3 3 3 2 2 2" xfId="48183"/>
    <cellStyle name="Обычный 5 3 3 3 2 2_заявки" xfId="57407"/>
    <cellStyle name="Обычный 5 3 3 3 2 3" xfId="48184"/>
    <cellStyle name="Обычный 5 3 3 3 2_заявки" xfId="48185"/>
    <cellStyle name="Обычный 5 3 3 3 3" xfId="48186"/>
    <cellStyle name="Обычный 5 3 3 3 3 2" xfId="48187"/>
    <cellStyle name="Обычный 5 3 3 3 3_заявки" xfId="57408"/>
    <cellStyle name="Обычный 5 3 3 3 4" xfId="48188"/>
    <cellStyle name="Обычный 5 3 3 3_заявки" xfId="48189"/>
    <cellStyle name="Обычный 5 3 3 4" xfId="48190"/>
    <cellStyle name="Обычный 5 3 3 4 2" xfId="48191"/>
    <cellStyle name="Обычный 5 3 3 4 2 2" xfId="48192"/>
    <cellStyle name="Обычный 5 3 3 4 2 2 2" xfId="48193"/>
    <cellStyle name="Обычный 5 3 3 4 2 2_заявки" xfId="57409"/>
    <cellStyle name="Обычный 5 3 3 4 2 3" xfId="48194"/>
    <cellStyle name="Обычный 5 3 3 4 2_заявки" xfId="48195"/>
    <cellStyle name="Обычный 5 3 3 4 3" xfId="48196"/>
    <cellStyle name="Обычный 5 3 3 4 3 2" xfId="48197"/>
    <cellStyle name="Обычный 5 3 3 4 3_заявки" xfId="57410"/>
    <cellStyle name="Обычный 5 3 3 4 4" xfId="48198"/>
    <cellStyle name="Обычный 5 3 3 4_заявки" xfId="48199"/>
    <cellStyle name="Обычный 5 3 3 5" xfId="48200"/>
    <cellStyle name="Обычный 5 3 3 5 2" xfId="48201"/>
    <cellStyle name="Обычный 5 3 3 5 2 2" xfId="48202"/>
    <cellStyle name="Обычный 5 3 3 5 2 2 2" xfId="48203"/>
    <cellStyle name="Обычный 5 3 3 5 2 2_заявки" xfId="57411"/>
    <cellStyle name="Обычный 5 3 3 5 2 3" xfId="48204"/>
    <cellStyle name="Обычный 5 3 3 5 2_заявки" xfId="48205"/>
    <cellStyle name="Обычный 5 3 3 5 3" xfId="48206"/>
    <cellStyle name="Обычный 5 3 3 5 3 2" xfId="48207"/>
    <cellStyle name="Обычный 5 3 3 5 3_заявки" xfId="57412"/>
    <cellStyle name="Обычный 5 3 3 5 4" xfId="48208"/>
    <cellStyle name="Обычный 5 3 3 5_заявки" xfId="48209"/>
    <cellStyle name="Обычный 5 3 3 6" xfId="48210"/>
    <cellStyle name="Обычный 5 3 3 6 2" xfId="48211"/>
    <cellStyle name="Обычный 5 3 3 6 2 2" xfId="48212"/>
    <cellStyle name="Обычный 5 3 3 6 2_заявки" xfId="57413"/>
    <cellStyle name="Обычный 5 3 3 6 3" xfId="48213"/>
    <cellStyle name="Обычный 5 3 3 6_заявки" xfId="48214"/>
    <cellStyle name="Обычный 5 3 3 7" xfId="48215"/>
    <cellStyle name="Обычный 5 3 3 7 2" xfId="48216"/>
    <cellStyle name="Обычный 5 3 3 7_заявки" xfId="57414"/>
    <cellStyle name="Обычный 5 3 3 8" xfId="48217"/>
    <cellStyle name="Обычный 5 3 3_заявки" xfId="48218"/>
    <cellStyle name="Обычный 5 3 4" xfId="37"/>
    <cellStyle name="Обычный 5 3 4 2" xfId="48219"/>
    <cellStyle name="Обычный 5 3 4 2 2" xfId="48220"/>
    <cellStyle name="Обычный 5 3 4 2 2 2" xfId="48221"/>
    <cellStyle name="Обычный 5 3 4 2 2 2 2" xfId="48222"/>
    <cellStyle name="Обычный 5 3 4 2 2 2_заявки" xfId="57415"/>
    <cellStyle name="Обычный 5 3 4 2 2 3" xfId="48223"/>
    <cellStyle name="Обычный 5 3 4 2 2_заявки" xfId="48224"/>
    <cellStyle name="Обычный 5 3 4 2 3" xfId="48225"/>
    <cellStyle name="Обычный 5 3 4 2 3 2" xfId="48226"/>
    <cellStyle name="Обычный 5 3 4 2 3_заявки" xfId="57416"/>
    <cellStyle name="Обычный 5 3 4 2 4" xfId="48227"/>
    <cellStyle name="Обычный 5 3 4 2_заявки" xfId="48228"/>
    <cellStyle name="Обычный 5 3 4 3" xfId="48229"/>
    <cellStyle name="Обычный 5 3 4 3 2" xfId="48230"/>
    <cellStyle name="Обычный 5 3 4 3 2 2" xfId="48231"/>
    <cellStyle name="Обычный 5 3 4 3 2 2 2" xfId="48232"/>
    <cellStyle name="Обычный 5 3 4 3 2 2_заявки" xfId="57417"/>
    <cellStyle name="Обычный 5 3 4 3 2 3" xfId="48233"/>
    <cellStyle name="Обычный 5 3 4 3 2_заявки" xfId="48234"/>
    <cellStyle name="Обычный 5 3 4 3 3" xfId="48235"/>
    <cellStyle name="Обычный 5 3 4 3 3 2" xfId="48236"/>
    <cellStyle name="Обычный 5 3 4 3 3_заявки" xfId="57418"/>
    <cellStyle name="Обычный 5 3 4 3 4" xfId="48237"/>
    <cellStyle name="Обычный 5 3 4 3_заявки" xfId="48238"/>
    <cellStyle name="Обычный 5 3 4 4" xfId="48239"/>
    <cellStyle name="Обычный 5 3 4 4 2" xfId="48240"/>
    <cellStyle name="Обычный 5 3 4 4 2 2" xfId="48241"/>
    <cellStyle name="Обычный 5 3 4 4 2 2 2" xfId="48242"/>
    <cellStyle name="Обычный 5 3 4 4 2 2_заявки" xfId="57419"/>
    <cellStyle name="Обычный 5 3 4 4 2 3" xfId="48243"/>
    <cellStyle name="Обычный 5 3 4 4 2_заявки" xfId="48244"/>
    <cellStyle name="Обычный 5 3 4 4 3" xfId="48245"/>
    <cellStyle name="Обычный 5 3 4 4 3 2" xfId="48246"/>
    <cellStyle name="Обычный 5 3 4 4 3_заявки" xfId="57420"/>
    <cellStyle name="Обычный 5 3 4 4 4" xfId="48247"/>
    <cellStyle name="Обычный 5 3 4 4_заявки" xfId="48248"/>
    <cellStyle name="Обычный 5 3 4 5" xfId="48249"/>
    <cellStyle name="Обычный 5 3 4 5 2" xfId="48250"/>
    <cellStyle name="Обычный 5 3 4 5 2 2" xfId="48251"/>
    <cellStyle name="Обычный 5 3 4 5 2 2 2" xfId="48252"/>
    <cellStyle name="Обычный 5 3 4 5 2 2_заявки" xfId="57421"/>
    <cellStyle name="Обычный 5 3 4 5 2 3" xfId="48253"/>
    <cellStyle name="Обычный 5 3 4 5 2_заявки" xfId="48254"/>
    <cellStyle name="Обычный 5 3 4 5 3" xfId="48255"/>
    <cellStyle name="Обычный 5 3 4 5 3 2" xfId="48256"/>
    <cellStyle name="Обычный 5 3 4 5 3_заявки" xfId="57422"/>
    <cellStyle name="Обычный 5 3 4 5 4" xfId="48257"/>
    <cellStyle name="Обычный 5 3 4 5_заявки" xfId="48258"/>
    <cellStyle name="Обычный 5 3 4 6" xfId="48259"/>
    <cellStyle name="Обычный 5 3 4 6 2" xfId="48260"/>
    <cellStyle name="Обычный 5 3 4 6 2 2" xfId="48261"/>
    <cellStyle name="Обычный 5 3 4 6 2_заявки" xfId="57423"/>
    <cellStyle name="Обычный 5 3 4 6 3" xfId="48262"/>
    <cellStyle name="Обычный 5 3 4 6_заявки" xfId="48263"/>
    <cellStyle name="Обычный 5 3 4 7" xfId="48264"/>
    <cellStyle name="Обычный 5 3 4 7 2" xfId="48265"/>
    <cellStyle name="Обычный 5 3 4 7_заявки" xfId="57424"/>
    <cellStyle name="Обычный 5 3 4 8" xfId="48266"/>
    <cellStyle name="Обычный 5 3 4_заявки" xfId="48267"/>
    <cellStyle name="Обычный 5 3 5" xfId="48268"/>
    <cellStyle name="Обычный 5 3 5 2" xfId="48269"/>
    <cellStyle name="Обычный 5 3 5 2 2" xfId="48270"/>
    <cellStyle name="Обычный 5 3 5 2 2 2" xfId="48271"/>
    <cellStyle name="Обычный 5 3 5 2 2 2 2" xfId="48272"/>
    <cellStyle name="Обычный 5 3 5 2 2 2_заявки" xfId="57425"/>
    <cellStyle name="Обычный 5 3 5 2 2 3" xfId="48273"/>
    <cellStyle name="Обычный 5 3 5 2 2_заявки" xfId="48274"/>
    <cellStyle name="Обычный 5 3 5 2 3" xfId="48275"/>
    <cellStyle name="Обычный 5 3 5 2 3 2" xfId="48276"/>
    <cellStyle name="Обычный 5 3 5 2 3_заявки" xfId="57426"/>
    <cellStyle name="Обычный 5 3 5 2 4" xfId="48277"/>
    <cellStyle name="Обычный 5 3 5 2_заявки" xfId="48278"/>
    <cellStyle name="Обычный 5 3 5 3" xfId="48279"/>
    <cellStyle name="Обычный 5 3 5 3 2" xfId="48280"/>
    <cellStyle name="Обычный 5 3 5 3 2 2" xfId="48281"/>
    <cellStyle name="Обычный 5 3 5 3 2_заявки" xfId="57427"/>
    <cellStyle name="Обычный 5 3 5 3 3" xfId="48282"/>
    <cellStyle name="Обычный 5 3 5 3_заявки" xfId="48283"/>
    <cellStyle name="Обычный 5 3 5 4" xfId="48284"/>
    <cellStyle name="Обычный 5 3 5 4 2" xfId="48285"/>
    <cellStyle name="Обычный 5 3 5 4_заявки" xfId="57428"/>
    <cellStyle name="Обычный 5 3 5 5" xfId="48286"/>
    <cellStyle name="Обычный 5 3 5_заявки" xfId="48287"/>
    <cellStyle name="Обычный 5 3 6" xfId="48288"/>
    <cellStyle name="Обычный 5 3 6 2" xfId="48289"/>
    <cellStyle name="Обычный 5 3 6 2 2" xfId="48290"/>
    <cellStyle name="Обычный 5 3 6 2 2 2" xfId="48291"/>
    <cellStyle name="Обычный 5 3 6 2 2 2 2" xfId="48292"/>
    <cellStyle name="Обычный 5 3 6 2 2 2_заявки" xfId="57429"/>
    <cellStyle name="Обычный 5 3 6 2 2 3" xfId="48293"/>
    <cellStyle name="Обычный 5 3 6 2 2_заявки" xfId="48294"/>
    <cellStyle name="Обычный 5 3 6 2 3" xfId="48295"/>
    <cellStyle name="Обычный 5 3 6 2 3 2" xfId="48296"/>
    <cellStyle name="Обычный 5 3 6 2 3_заявки" xfId="57430"/>
    <cellStyle name="Обычный 5 3 6 2 4" xfId="48297"/>
    <cellStyle name="Обычный 5 3 6 2_заявки" xfId="48298"/>
    <cellStyle name="Обычный 5 3 6 3" xfId="48299"/>
    <cellStyle name="Обычный 5 3 6 3 2" xfId="48300"/>
    <cellStyle name="Обычный 5 3 6 3 2 2" xfId="48301"/>
    <cellStyle name="Обычный 5 3 6 3 2_заявки" xfId="57431"/>
    <cellStyle name="Обычный 5 3 6 3 3" xfId="48302"/>
    <cellStyle name="Обычный 5 3 6 3_заявки" xfId="48303"/>
    <cellStyle name="Обычный 5 3 6 4" xfId="48304"/>
    <cellStyle name="Обычный 5 3 6 4 2" xfId="48305"/>
    <cellStyle name="Обычный 5 3 6 4_заявки" xfId="57432"/>
    <cellStyle name="Обычный 5 3 6 5" xfId="48306"/>
    <cellStyle name="Обычный 5 3 6_заявки" xfId="48307"/>
    <cellStyle name="Обычный 5 3 7" xfId="48308"/>
    <cellStyle name="Обычный 5 3 7 2" xfId="48309"/>
    <cellStyle name="Обычный 5 3 7 2 2" xfId="48310"/>
    <cellStyle name="Обычный 5 3 7 2 2 2" xfId="48311"/>
    <cellStyle name="Обычный 5 3 7 2 2 2 2" xfId="48312"/>
    <cellStyle name="Обычный 5 3 7 2 2 2_заявки" xfId="57433"/>
    <cellStyle name="Обычный 5 3 7 2 2 3" xfId="48313"/>
    <cellStyle name="Обычный 5 3 7 2 2_заявки" xfId="48314"/>
    <cellStyle name="Обычный 5 3 7 2 3" xfId="48315"/>
    <cellStyle name="Обычный 5 3 7 2 3 2" xfId="48316"/>
    <cellStyle name="Обычный 5 3 7 2 3_заявки" xfId="57434"/>
    <cellStyle name="Обычный 5 3 7 2 4" xfId="48317"/>
    <cellStyle name="Обычный 5 3 7 2_заявки" xfId="48318"/>
    <cellStyle name="Обычный 5 3 7 3" xfId="48319"/>
    <cellStyle name="Обычный 5 3 7 3 2" xfId="48320"/>
    <cellStyle name="Обычный 5 3 7 3 2 2" xfId="48321"/>
    <cellStyle name="Обычный 5 3 7 3 2_заявки" xfId="57435"/>
    <cellStyle name="Обычный 5 3 7 3 3" xfId="48322"/>
    <cellStyle name="Обычный 5 3 7 3_заявки" xfId="48323"/>
    <cellStyle name="Обычный 5 3 7 4" xfId="48324"/>
    <cellStyle name="Обычный 5 3 7 4 2" xfId="48325"/>
    <cellStyle name="Обычный 5 3 7 4_заявки" xfId="57436"/>
    <cellStyle name="Обычный 5 3 7 5" xfId="48326"/>
    <cellStyle name="Обычный 5 3 7_заявки" xfId="48327"/>
    <cellStyle name="Обычный 5 3 8" xfId="48328"/>
    <cellStyle name="Обычный 5 3 8 2" xfId="48329"/>
    <cellStyle name="Обычный 5 3 8 2 2" xfId="48330"/>
    <cellStyle name="Обычный 5 3 8 2 2 2" xfId="48331"/>
    <cellStyle name="Обычный 5 3 8 2 2_заявки" xfId="57437"/>
    <cellStyle name="Обычный 5 3 8 2 3" xfId="48332"/>
    <cellStyle name="Обычный 5 3 8 2_заявки" xfId="48333"/>
    <cellStyle name="Обычный 5 3 8 3" xfId="48334"/>
    <cellStyle name="Обычный 5 3 8 3 2" xfId="48335"/>
    <cellStyle name="Обычный 5 3 8 3_заявки" xfId="57438"/>
    <cellStyle name="Обычный 5 3 8 4" xfId="48336"/>
    <cellStyle name="Обычный 5 3 8_заявки" xfId="48337"/>
    <cellStyle name="Обычный 5 3 9" xfId="48338"/>
    <cellStyle name="Обычный 5 3 9 2" xfId="48339"/>
    <cellStyle name="Обычный 5 3 9 2 2" xfId="48340"/>
    <cellStyle name="Обычный 5 3 9 2_заявки" xfId="57439"/>
    <cellStyle name="Обычный 5 3 9 3" xfId="48341"/>
    <cellStyle name="Обычный 5 3 9_заявки" xfId="48342"/>
    <cellStyle name="Обычный 5 3_заявки" xfId="48343"/>
    <cellStyle name="Обычный 5 4" xfId="38"/>
    <cellStyle name="Обычный 5 4 10" xfId="48344"/>
    <cellStyle name="Обычный 5 4 10 2" xfId="48345"/>
    <cellStyle name="Обычный 5 4 10_заявки" xfId="57440"/>
    <cellStyle name="Обычный 5 4 11" xfId="48346"/>
    <cellStyle name="Обычный 5 4 2" xfId="48347"/>
    <cellStyle name="Обычный 5 4 2 2" xfId="48348"/>
    <cellStyle name="Обычный 5 4 2 2 2" xfId="48349"/>
    <cellStyle name="Обычный 5 4 2 2 2 2" xfId="48350"/>
    <cellStyle name="Обычный 5 4 2 2 2 2 2" xfId="48351"/>
    <cellStyle name="Обычный 5 4 2 2 2 2_заявки" xfId="57441"/>
    <cellStyle name="Обычный 5 4 2 2 2 3" xfId="48352"/>
    <cellStyle name="Обычный 5 4 2 2 2_заявки" xfId="48353"/>
    <cellStyle name="Обычный 5 4 2 2 3" xfId="48354"/>
    <cellStyle name="Обычный 5 4 2 2 3 2" xfId="48355"/>
    <cellStyle name="Обычный 5 4 2 2 3_заявки" xfId="57442"/>
    <cellStyle name="Обычный 5 4 2 2 4" xfId="48356"/>
    <cellStyle name="Обычный 5 4 2 2_заявки" xfId="48357"/>
    <cellStyle name="Обычный 5 4 2 3" xfId="48358"/>
    <cellStyle name="Обычный 5 4 2 3 2" xfId="48359"/>
    <cellStyle name="Обычный 5 4 2 3 2 2" xfId="48360"/>
    <cellStyle name="Обычный 5 4 2 3 2_заявки" xfId="57443"/>
    <cellStyle name="Обычный 5 4 2 3 3" xfId="48361"/>
    <cellStyle name="Обычный 5 4 2 3_заявки" xfId="48362"/>
    <cellStyle name="Обычный 5 4 2 4" xfId="48363"/>
    <cellStyle name="Обычный 5 4 2 4 2" xfId="48364"/>
    <cellStyle name="Обычный 5 4 2 4_заявки" xfId="57444"/>
    <cellStyle name="Обычный 5 4 2 5" xfId="48365"/>
    <cellStyle name="Обычный 5 4 2_заявки" xfId="48366"/>
    <cellStyle name="Обычный 5 4 3" xfId="48367"/>
    <cellStyle name="Обычный 5 4 3 2" xfId="48368"/>
    <cellStyle name="Обычный 5 4 3 2 2" xfId="48369"/>
    <cellStyle name="Обычный 5 4 3 2 2 2" xfId="48370"/>
    <cellStyle name="Обычный 5 4 3 2 2 2 2" xfId="48371"/>
    <cellStyle name="Обычный 5 4 3 2 2 2_заявки" xfId="57445"/>
    <cellStyle name="Обычный 5 4 3 2 2 3" xfId="48372"/>
    <cellStyle name="Обычный 5 4 3 2 2_заявки" xfId="48373"/>
    <cellStyle name="Обычный 5 4 3 2 3" xfId="48374"/>
    <cellStyle name="Обычный 5 4 3 2 3 2" xfId="48375"/>
    <cellStyle name="Обычный 5 4 3 2 3_заявки" xfId="57446"/>
    <cellStyle name="Обычный 5 4 3 2 4" xfId="48376"/>
    <cellStyle name="Обычный 5 4 3 2_заявки" xfId="48377"/>
    <cellStyle name="Обычный 5 4 3 3" xfId="48378"/>
    <cellStyle name="Обычный 5 4 3 3 2" xfId="48379"/>
    <cellStyle name="Обычный 5 4 3 3 2 2" xfId="48380"/>
    <cellStyle name="Обычный 5 4 3 3 2_заявки" xfId="57447"/>
    <cellStyle name="Обычный 5 4 3 3 3" xfId="48381"/>
    <cellStyle name="Обычный 5 4 3 3_заявки" xfId="48382"/>
    <cellStyle name="Обычный 5 4 3 4" xfId="48383"/>
    <cellStyle name="Обычный 5 4 3 4 2" xfId="48384"/>
    <cellStyle name="Обычный 5 4 3 4_заявки" xfId="57448"/>
    <cellStyle name="Обычный 5 4 3 5" xfId="48385"/>
    <cellStyle name="Обычный 5 4 3_заявки" xfId="48386"/>
    <cellStyle name="Обычный 5 4 4" xfId="48387"/>
    <cellStyle name="Обычный 5 4 4 2" xfId="48388"/>
    <cellStyle name="Обычный 5 4 4 2 2" xfId="48389"/>
    <cellStyle name="Обычный 5 4 4 2 2 2" xfId="48390"/>
    <cellStyle name="Обычный 5 4 4 2 2 2 2" xfId="48391"/>
    <cellStyle name="Обычный 5 4 4 2 2 2_заявки" xfId="57449"/>
    <cellStyle name="Обычный 5 4 4 2 2 3" xfId="48392"/>
    <cellStyle name="Обычный 5 4 4 2 2_заявки" xfId="48393"/>
    <cellStyle name="Обычный 5 4 4 2 3" xfId="48394"/>
    <cellStyle name="Обычный 5 4 4 2 3 2" xfId="48395"/>
    <cellStyle name="Обычный 5 4 4 2 3_заявки" xfId="57450"/>
    <cellStyle name="Обычный 5 4 4 2 4" xfId="48396"/>
    <cellStyle name="Обычный 5 4 4 2_заявки" xfId="48397"/>
    <cellStyle name="Обычный 5 4 4 3" xfId="48398"/>
    <cellStyle name="Обычный 5 4 4 3 2" xfId="48399"/>
    <cellStyle name="Обычный 5 4 4 3 2 2" xfId="48400"/>
    <cellStyle name="Обычный 5 4 4 3 2_заявки" xfId="57451"/>
    <cellStyle name="Обычный 5 4 4 3 3" xfId="48401"/>
    <cellStyle name="Обычный 5 4 4 3_заявки" xfId="48402"/>
    <cellStyle name="Обычный 5 4 4 4" xfId="48403"/>
    <cellStyle name="Обычный 5 4 4 4 2" xfId="48404"/>
    <cellStyle name="Обычный 5 4 4 4_заявки" xfId="57452"/>
    <cellStyle name="Обычный 5 4 4 5" xfId="48405"/>
    <cellStyle name="Обычный 5 4 4_заявки" xfId="48406"/>
    <cellStyle name="Обычный 5 4 5" xfId="48407"/>
    <cellStyle name="Обычный 5 4 5 2" xfId="48408"/>
    <cellStyle name="Обычный 5 4 5 2 2" xfId="48409"/>
    <cellStyle name="Обычный 5 4 5 2 2 2" xfId="48410"/>
    <cellStyle name="Обычный 5 4 5 2 2 2 2" xfId="48411"/>
    <cellStyle name="Обычный 5 4 5 2 2 2_заявки" xfId="57453"/>
    <cellStyle name="Обычный 5 4 5 2 2 3" xfId="48412"/>
    <cellStyle name="Обычный 5 4 5 2 2_заявки" xfId="48413"/>
    <cellStyle name="Обычный 5 4 5 2 3" xfId="48414"/>
    <cellStyle name="Обычный 5 4 5 2 3 2" xfId="48415"/>
    <cellStyle name="Обычный 5 4 5 2 3_заявки" xfId="57454"/>
    <cellStyle name="Обычный 5 4 5 2 4" xfId="48416"/>
    <cellStyle name="Обычный 5 4 5 2_заявки" xfId="48417"/>
    <cellStyle name="Обычный 5 4 5 3" xfId="48418"/>
    <cellStyle name="Обычный 5 4 5 3 2" xfId="48419"/>
    <cellStyle name="Обычный 5 4 5 3 2 2" xfId="48420"/>
    <cellStyle name="Обычный 5 4 5 3 2_заявки" xfId="57455"/>
    <cellStyle name="Обычный 5 4 5 3 3" xfId="48421"/>
    <cellStyle name="Обычный 5 4 5 3_заявки" xfId="48422"/>
    <cellStyle name="Обычный 5 4 5 4" xfId="48423"/>
    <cellStyle name="Обычный 5 4 5 4 2" xfId="48424"/>
    <cellStyle name="Обычный 5 4 5 4_заявки" xfId="57456"/>
    <cellStyle name="Обычный 5 4 5 5" xfId="48425"/>
    <cellStyle name="Обычный 5 4 5_заявки" xfId="48426"/>
    <cellStyle name="Обычный 5 4 6" xfId="48427"/>
    <cellStyle name="Обычный 5 4 6 2" xfId="48428"/>
    <cellStyle name="Обычный 5 4 6 2 2" xfId="48429"/>
    <cellStyle name="Обычный 5 4 6 2 2 2" xfId="48430"/>
    <cellStyle name="Обычный 5 4 6 2 2 2 2" xfId="48431"/>
    <cellStyle name="Обычный 5 4 6 2 2 2_заявки" xfId="57457"/>
    <cellStyle name="Обычный 5 4 6 2 2 3" xfId="48432"/>
    <cellStyle name="Обычный 5 4 6 2 2_заявки" xfId="48433"/>
    <cellStyle name="Обычный 5 4 6 2 3" xfId="48434"/>
    <cellStyle name="Обычный 5 4 6 2 3 2" xfId="48435"/>
    <cellStyle name="Обычный 5 4 6 2 3_заявки" xfId="57458"/>
    <cellStyle name="Обычный 5 4 6 2 4" xfId="48436"/>
    <cellStyle name="Обычный 5 4 6 2_заявки" xfId="48437"/>
    <cellStyle name="Обычный 5 4 6 3" xfId="48438"/>
    <cellStyle name="Обычный 5 4 6 3 2" xfId="48439"/>
    <cellStyle name="Обычный 5 4 6 3 2 2" xfId="48440"/>
    <cellStyle name="Обычный 5 4 6 3 2_заявки" xfId="57459"/>
    <cellStyle name="Обычный 5 4 6 3 3" xfId="48441"/>
    <cellStyle name="Обычный 5 4 6 3_заявки" xfId="48442"/>
    <cellStyle name="Обычный 5 4 6 4" xfId="48443"/>
    <cellStyle name="Обычный 5 4 6 4 2" xfId="48444"/>
    <cellStyle name="Обычный 5 4 6 4_заявки" xfId="57460"/>
    <cellStyle name="Обычный 5 4 6 5" xfId="48445"/>
    <cellStyle name="Обычный 5 4 6_заявки" xfId="48446"/>
    <cellStyle name="Обычный 5 4 7" xfId="48447"/>
    <cellStyle name="Обычный 5 4 7 2" xfId="48448"/>
    <cellStyle name="Обычный 5 4 7 2 2" xfId="48449"/>
    <cellStyle name="Обычный 5 4 7 2 2 2" xfId="48450"/>
    <cellStyle name="Обычный 5 4 7 2 2 2 2" xfId="48451"/>
    <cellStyle name="Обычный 5 4 7 2 2 2_заявки" xfId="57461"/>
    <cellStyle name="Обычный 5 4 7 2 2 3" xfId="48452"/>
    <cellStyle name="Обычный 5 4 7 2 2_заявки" xfId="48453"/>
    <cellStyle name="Обычный 5 4 7 2 3" xfId="48454"/>
    <cellStyle name="Обычный 5 4 7 2 3 2" xfId="48455"/>
    <cellStyle name="Обычный 5 4 7 2 3_заявки" xfId="57462"/>
    <cellStyle name="Обычный 5 4 7 2 4" xfId="48456"/>
    <cellStyle name="Обычный 5 4 7 2_заявки" xfId="48457"/>
    <cellStyle name="Обычный 5 4 7 3" xfId="48458"/>
    <cellStyle name="Обычный 5 4 7 3 2" xfId="48459"/>
    <cellStyle name="Обычный 5 4 7 3 2 2" xfId="48460"/>
    <cellStyle name="Обычный 5 4 7 3 2_заявки" xfId="57463"/>
    <cellStyle name="Обычный 5 4 7 3 3" xfId="48461"/>
    <cellStyle name="Обычный 5 4 7 3_заявки" xfId="48462"/>
    <cellStyle name="Обычный 5 4 7 4" xfId="48463"/>
    <cellStyle name="Обычный 5 4 7 4 2" xfId="48464"/>
    <cellStyle name="Обычный 5 4 7 4_заявки" xfId="57464"/>
    <cellStyle name="Обычный 5 4 7 5" xfId="48465"/>
    <cellStyle name="Обычный 5 4 7_заявки" xfId="48466"/>
    <cellStyle name="Обычный 5 4 8" xfId="48467"/>
    <cellStyle name="Обычный 5 4 8 2" xfId="48468"/>
    <cellStyle name="Обычный 5 4 8 2 2" xfId="48469"/>
    <cellStyle name="Обычный 5 4 8 2 2 2" xfId="48470"/>
    <cellStyle name="Обычный 5 4 8 2 2_заявки" xfId="57465"/>
    <cellStyle name="Обычный 5 4 8 2 3" xfId="48471"/>
    <cellStyle name="Обычный 5 4 8 2_заявки" xfId="48472"/>
    <cellStyle name="Обычный 5 4 8 3" xfId="48473"/>
    <cellStyle name="Обычный 5 4 8 3 2" xfId="48474"/>
    <cellStyle name="Обычный 5 4 8 3_заявки" xfId="57466"/>
    <cellStyle name="Обычный 5 4 8 4" xfId="48475"/>
    <cellStyle name="Обычный 5 4 8_заявки" xfId="48476"/>
    <cellStyle name="Обычный 5 4 9" xfId="48477"/>
    <cellStyle name="Обычный 5 4 9 2" xfId="48478"/>
    <cellStyle name="Обычный 5 4 9 2 2" xfId="48479"/>
    <cellStyle name="Обычный 5 4 9 2_заявки" xfId="57467"/>
    <cellStyle name="Обычный 5 4 9 3" xfId="48480"/>
    <cellStyle name="Обычный 5 4 9_заявки" xfId="48481"/>
    <cellStyle name="Обычный 5 4_заявки" xfId="48482"/>
    <cellStyle name="Обычный 5 5" xfId="39"/>
    <cellStyle name="Обычный 5 5 10" xfId="48483"/>
    <cellStyle name="Обычный 5 5 10 2" xfId="48484"/>
    <cellStyle name="Обычный 5 5 10_заявки" xfId="57468"/>
    <cellStyle name="Обычный 5 5 11" xfId="48485"/>
    <cellStyle name="Обычный 5 5 2" xfId="48486"/>
    <cellStyle name="Обычный 5 5 2 2" xfId="48487"/>
    <cellStyle name="Обычный 5 5 2 2 2" xfId="48488"/>
    <cellStyle name="Обычный 5 5 2 2 2 2" xfId="48489"/>
    <cellStyle name="Обычный 5 5 2 2 2 2 2" xfId="48490"/>
    <cellStyle name="Обычный 5 5 2 2 2 2_заявки" xfId="57469"/>
    <cellStyle name="Обычный 5 5 2 2 2 3" xfId="48491"/>
    <cellStyle name="Обычный 5 5 2 2 2_заявки" xfId="48492"/>
    <cellStyle name="Обычный 5 5 2 2 3" xfId="48493"/>
    <cellStyle name="Обычный 5 5 2 2 3 2" xfId="48494"/>
    <cellStyle name="Обычный 5 5 2 2 3_заявки" xfId="57470"/>
    <cellStyle name="Обычный 5 5 2 2 4" xfId="48495"/>
    <cellStyle name="Обычный 5 5 2 2_заявки" xfId="48496"/>
    <cellStyle name="Обычный 5 5 2 3" xfId="48497"/>
    <cellStyle name="Обычный 5 5 2 3 2" xfId="48498"/>
    <cellStyle name="Обычный 5 5 2 3 2 2" xfId="48499"/>
    <cellStyle name="Обычный 5 5 2 3 2_заявки" xfId="57471"/>
    <cellStyle name="Обычный 5 5 2 3 3" xfId="48500"/>
    <cellStyle name="Обычный 5 5 2 3_заявки" xfId="48501"/>
    <cellStyle name="Обычный 5 5 2 4" xfId="48502"/>
    <cellStyle name="Обычный 5 5 2 4 2" xfId="48503"/>
    <cellStyle name="Обычный 5 5 2 4_заявки" xfId="57472"/>
    <cellStyle name="Обычный 5 5 2 5" xfId="48504"/>
    <cellStyle name="Обычный 5 5 2_заявки" xfId="48505"/>
    <cellStyle name="Обычный 5 5 3" xfId="48506"/>
    <cellStyle name="Обычный 5 5 3 2" xfId="48507"/>
    <cellStyle name="Обычный 5 5 3 2 2" xfId="48508"/>
    <cellStyle name="Обычный 5 5 3 2 2 2" xfId="48509"/>
    <cellStyle name="Обычный 5 5 3 2 2 2 2" xfId="48510"/>
    <cellStyle name="Обычный 5 5 3 2 2 2_заявки" xfId="57473"/>
    <cellStyle name="Обычный 5 5 3 2 2 3" xfId="48511"/>
    <cellStyle name="Обычный 5 5 3 2 2_заявки" xfId="48512"/>
    <cellStyle name="Обычный 5 5 3 2 3" xfId="48513"/>
    <cellStyle name="Обычный 5 5 3 2 3 2" xfId="48514"/>
    <cellStyle name="Обычный 5 5 3 2 3_заявки" xfId="57474"/>
    <cellStyle name="Обычный 5 5 3 2 4" xfId="48515"/>
    <cellStyle name="Обычный 5 5 3 2_заявки" xfId="48516"/>
    <cellStyle name="Обычный 5 5 3 3" xfId="48517"/>
    <cellStyle name="Обычный 5 5 3 3 2" xfId="48518"/>
    <cellStyle name="Обычный 5 5 3 3 2 2" xfId="48519"/>
    <cellStyle name="Обычный 5 5 3 3 2_заявки" xfId="57475"/>
    <cellStyle name="Обычный 5 5 3 3 3" xfId="48520"/>
    <cellStyle name="Обычный 5 5 3 3_заявки" xfId="48521"/>
    <cellStyle name="Обычный 5 5 3 4" xfId="48522"/>
    <cellStyle name="Обычный 5 5 3 4 2" xfId="48523"/>
    <cellStyle name="Обычный 5 5 3 4_заявки" xfId="57476"/>
    <cellStyle name="Обычный 5 5 3 5" xfId="48524"/>
    <cellStyle name="Обычный 5 5 3_заявки" xfId="48525"/>
    <cellStyle name="Обычный 5 5 4" xfId="48526"/>
    <cellStyle name="Обычный 5 5 4 2" xfId="48527"/>
    <cellStyle name="Обычный 5 5 4 2 2" xfId="48528"/>
    <cellStyle name="Обычный 5 5 4 2 2 2" xfId="48529"/>
    <cellStyle name="Обычный 5 5 4 2 2 2 2" xfId="48530"/>
    <cellStyle name="Обычный 5 5 4 2 2 2_заявки" xfId="57477"/>
    <cellStyle name="Обычный 5 5 4 2 2 3" xfId="48531"/>
    <cellStyle name="Обычный 5 5 4 2 2_заявки" xfId="48532"/>
    <cellStyle name="Обычный 5 5 4 2 3" xfId="48533"/>
    <cellStyle name="Обычный 5 5 4 2 3 2" xfId="48534"/>
    <cellStyle name="Обычный 5 5 4 2 3_заявки" xfId="57478"/>
    <cellStyle name="Обычный 5 5 4 2 4" xfId="48535"/>
    <cellStyle name="Обычный 5 5 4 2_заявки" xfId="48536"/>
    <cellStyle name="Обычный 5 5 4 3" xfId="48537"/>
    <cellStyle name="Обычный 5 5 4 3 2" xfId="48538"/>
    <cellStyle name="Обычный 5 5 4 3 2 2" xfId="48539"/>
    <cellStyle name="Обычный 5 5 4 3 2_заявки" xfId="57479"/>
    <cellStyle name="Обычный 5 5 4 3 3" xfId="48540"/>
    <cellStyle name="Обычный 5 5 4 3_заявки" xfId="48541"/>
    <cellStyle name="Обычный 5 5 4 4" xfId="48542"/>
    <cellStyle name="Обычный 5 5 4 4 2" xfId="48543"/>
    <cellStyle name="Обычный 5 5 4 4_заявки" xfId="57480"/>
    <cellStyle name="Обычный 5 5 4 5" xfId="48544"/>
    <cellStyle name="Обычный 5 5 4_заявки" xfId="48545"/>
    <cellStyle name="Обычный 5 5 5" xfId="48546"/>
    <cellStyle name="Обычный 5 5 5 2" xfId="48547"/>
    <cellStyle name="Обычный 5 5 5 2 2" xfId="48548"/>
    <cellStyle name="Обычный 5 5 5 2 2 2" xfId="48549"/>
    <cellStyle name="Обычный 5 5 5 2 2 2 2" xfId="48550"/>
    <cellStyle name="Обычный 5 5 5 2 2 2_заявки" xfId="57481"/>
    <cellStyle name="Обычный 5 5 5 2 2 3" xfId="48551"/>
    <cellStyle name="Обычный 5 5 5 2 2_заявки" xfId="48552"/>
    <cellStyle name="Обычный 5 5 5 2 3" xfId="48553"/>
    <cellStyle name="Обычный 5 5 5 2 3 2" xfId="48554"/>
    <cellStyle name="Обычный 5 5 5 2 3_заявки" xfId="57482"/>
    <cellStyle name="Обычный 5 5 5 2 4" xfId="48555"/>
    <cellStyle name="Обычный 5 5 5 2_заявки" xfId="48556"/>
    <cellStyle name="Обычный 5 5 5 3" xfId="48557"/>
    <cellStyle name="Обычный 5 5 5 3 2" xfId="48558"/>
    <cellStyle name="Обычный 5 5 5 3 2 2" xfId="48559"/>
    <cellStyle name="Обычный 5 5 5 3 2_заявки" xfId="57483"/>
    <cellStyle name="Обычный 5 5 5 3 3" xfId="48560"/>
    <cellStyle name="Обычный 5 5 5 3_заявки" xfId="48561"/>
    <cellStyle name="Обычный 5 5 5 4" xfId="48562"/>
    <cellStyle name="Обычный 5 5 5 4 2" xfId="48563"/>
    <cellStyle name="Обычный 5 5 5 4_заявки" xfId="57484"/>
    <cellStyle name="Обычный 5 5 5 5" xfId="48564"/>
    <cellStyle name="Обычный 5 5 5_заявки" xfId="48565"/>
    <cellStyle name="Обычный 5 5 6" xfId="48566"/>
    <cellStyle name="Обычный 5 5 6 2" xfId="48567"/>
    <cellStyle name="Обычный 5 5 6 2 2" xfId="48568"/>
    <cellStyle name="Обычный 5 5 6 2 2 2" xfId="48569"/>
    <cellStyle name="Обычный 5 5 6 2 2 2 2" xfId="48570"/>
    <cellStyle name="Обычный 5 5 6 2 2 2_заявки" xfId="57485"/>
    <cellStyle name="Обычный 5 5 6 2 2 3" xfId="48571"/>
    <cellStyle name="Обычный 5 5 6 2 2_заявки" xfId="48572"/>
    <cellStyle name="Обычный 5 5 6 2 3" xfId="48573"/>
    <cellStyle name="Обычный 5 5 6 2 3 2" xfId="48574"/>
    <cellStyle name="Обычный 5 5 6 2 3_заявки" xfId="57486"/>
    <cellStyle name="Обычный 5 5 6 2 4" xfId="48575"/>
    <cellStyle name="Обычный 5 5 6 2_заявки" xfId="48576"/>
    <cellStyle name="Обычный 5 5 6 3" xfId="48577"/>
    <cellStyle name="Обычный 5 5 6 3 2" xfId="48578"/>
    <cellStyle name="Обычный 5 5 6 3 2 2" xfId="48579"/>
    <cellStyle name="Обычный 5 5 6 3 2_заявки" xfId="57487"/>
    <cellStyle name="Обычный 5 5 6 3 3" xfId="48580"/>
    <cellStyle name="Обычный 5 5 6 3_заявки" xfId="48581"/>
    <cellStyle name="Обычный 5 5 6 4" xfId="48582"/>
    <cellStyle name="Обычный 5 5 6 4 2" xfId="48583"/>
    <cellStyle name="Обычный 5 5 6 4_заявки" xfId="57488"/>
    <cellStyle name="Обычный 5 5 6 5" xfId="48584"/>
    <cellStyle name="Обычный 5 5 6_заявки" xfId="48585"/>
    <cellStyle name="Обычный 5 5 7" xfId="48586"/>
    <cellStyle name="Обычный 5 5 7 2" xfId="48587"/>
    <cellStyle name="Обычный 5 5 7 2 2" xfId="48588"/>
    <cellStyle name="Обычный 5 5 7 2 2 2" xfId="48589"/>
    <cellStyle name="Обычный 5 5 7 2 2 2 2" xfId="48590"/>
    <cellStyle name="Обычный 5 5 7 2 2 2_заявки" xfId="57489"/>
    <cellStyle name="Обычный 5 5 7 2 2 3" xfId="48591"/>
    <cellStyle name="Обычный 5 5 7 2 2_заявки" xfId="48592"/>
    <cellStyle name="Обычный 5 5 7 2 3" xfId="48593"/>
    <cellStyle name="Обычный 5 5 7 2 3 2" xfId="48594"/>
    <cellStyle name="Обычный 5 5 7 2 3_заявки" xfId="57490"/>
    <cellStyle name="Обычный 5 5 7 2 4" xfId="48595"/>
    <cellStyle name="Обычный 5 5 7 2_заявки" xfId="48596"/>
    <cellStyle name="Обычный 5 5 7 3" xfId="48597"/>
    <cellStyle name="Обычный 5 5 7 3 2" xfId="48598"/>
    <cellStyle name="Обычный 5 5 7 3 2 2" xfId="48599"/>
    <cellStyle name="Обычный 5 5 7 3 2_заявки" xfId="57491"/>
    <cellStyle name="Обычный 5 5 7 3 3" xfId="48600"/>
    <cellStyle name="Обычный 5 5 7 3_заявки" xfId="48601"/>
    <cellStyle name="Обычный 5 5 7 4" xfId="48602"/>
    <cellStyle name="Обычный 5 5 7 4 2" xfId="48603"/>
    <cellStyle name="Обычный 5 5 7 4_заявки" xfId="57492"/>
    <cellStyle name="Обычный 5 5 7 5" xfId="48604"/>
    <cellStyle name="Обычный 5 5 7_заявки" xfId="48605"/>
    <cellStyle name="Обычный 5 5 8" xfId="48606"/>
    <cellStyle name="Обычный 5 5 8 2" xfId="48607"/>
    <cellStyle name="Обычный 5 5 8 2 2" xfId="48608"/>
    <cellStyle name="Обычный 5 5 8 2 2 2" xfId="48609"/>
    <cellStyle name="Обычный 5 5 8 2 2_заявки" xfId="57493"/>
    <cellStyle name="Обычный 5 5 8 2 3" xfId="48610"/>
    <cellStyle name="Обычный 5 5 8 2_заявки" xfId="48611"/>
    <cellStyle name="Обычный 5 5 8 3" xfId="48612"/>
    <cellStyle name="Обычный 5 5 8 3 2" xfId="48613"/>
    <cellStyle name="Обычный 5 5 8 3_заявки" xfId="57494"/>
    <cellStyle name="Обычный 5 5 8 4" xfId="48614"/>
    <cellStyle name="Обычный 5 5 8_заявки" xfId="48615"/>
    <cellStyle name="Обычный 5 5 9" xfId="48616"/>
    <cellStyle name="Обычный 5 5 9 2" xfId="48617"/>
    <cellStyle name="Обычный 5 5 9 2 2" xfId="48618"/>
    <cellStyle name="Обычный 5 5 9 2_заявки" xfId="57495"/>
    <cellStyle name="Обычный 5 5 9 3" xfId="48619"/>
    <cellStyle name="Обычный 5 5 9_заявки" xfId="48620"/>
    <cellStyle name="Обычный 5 5_заявки" xfId="48621"/>
    <cellStyle name="Обычный 5 6" xfId="40"/>
    <cellStyle name="Обычный 5 6 10" xfId="48622"/>
    <cellStyle name="Обычный 5 6 2" xfId="48623"/>
    <cellStyle name="Обычный 5 6 2 2" xfId="48624"/>
    <cellStyle name="Обычный 5 6 2 2 2" xfId="48625"/>
    <cellStyle name="Обычный 5 6 2 2 2 2" xfId="48626"/>
    <cellStyle name="Обычный 5 6 2 2 2 2 2" xfId="48627"/>
    <cellStyle name="Обычный 5 6 2 2 2 2_заявки" xfId="57496"/>
    <cellStyle name="Обычный 5 6 2 2 2 3" xfId="48628"/>
    <cellStyle name="Обычный 5 6 2 2 2_заявки" xfId="48629"/>
    <cellStyle name="Обычный 5 6 2 2 3" xfId="48630"/>
    <cellStyle name="Обычный 5 6 2 2 3 2" xfId="48631"/>
    <cellStyle name="Обычный 5 6 2 2 3_заявки" xfId="57497"/>
    <cellStyle name="Обычный 5 6 2 2 4" xfId="48632"/>
    <cellStyle name="Обычный 5 6 2 2_заявки" xfId="48633"/>
    <cellStyle name="Обычный 5 6 2 3" xfId="48634"/>
    <cellStyle name="Обычный 5 6 2 3 2" xfId="48635"/>
    <cellStyle name="Обычный 5 6 2 3 2 2" xfId="48636"/>
    <cellStyle name="Обычный 5 6 2 3 2_заявки" xfId="57498"/>
    <cellStyle name="Обычный 5 6 2 3 3" xfId="48637"/>
    <cellStyle name="Обычный 5 6 2 3_заявки" xfId="48638"/>
    <cellStyle name="Обычный 5 6 2 4" xfId="48639"/>
    <cellStyle name="Обычный 5 6 2 4 2" xfId="48640"/>
    <cellStyle name="Обычный 5 6 2 4_заявки" xfId="57499"/>
    <cellStyle name="Обычный 5 6 2 5" xfId="48641"/>
    <cellStyle name="Обычный 5 6 2_заявки" xfId="48642"/>
    <cellStyle name="Обычный 5 6 3" xfId="48643"/>
    <cellStyle name="Обычный 5 6 3 2" xfId="48644"/>
    <cellStyle name="Обычный 5 6 3 2 2" xfId="48645"/>
    <cellStyle name="Обычный 5 6 3 2 2 2" xfId="48646"/>
    <cellStyle name="Обычный 5 6 3 2 2 2 2" xfId="48647"/>
    <cellStyle name="Обычный 5 6 3 2 2 2_заявки" xfId="57500"/>
    <cellStyle name="Обычный 5 6 3 2 2 3" xfId="48648"/>
    <cellStyle name="Обычный 5 6 3 2 2_заявки" xfId="48649"/>
    <cellStyle name="Обычный 5 6 3 2 3" xfId="48650"/>
    <cellStyle name="Обычный 5 6 3 2 3 2" xfId="48651"/>
    <cellStyle name="Обычный 5 6 3 2 3_заявки" xfId="57501"/>
    <cellStyle name="Обычный 5 6 3 2 4" xfId="48652"/>
    <cellStyle name="Обычный 5 6 3 2_заявки" xfId="48653"/>
    <cellStyle name="Обычный 5 6 3 3" xfId="48654"/>
    <cellStyle name="Обычный 5 6 3 3 2" xfId="48655"/>
    <cellStyle name="Обычный 5 6 3 3 2 2" xfId="48656"/>
    <cellStyle name="Обычный 5 6 3 3 2_заявки" xfId="57502"/>
    <cellStyle name="Обычный 5 6 3 3 3" xfId="48657"/>
    <cellStyle name="Обычный 5 6 3 3_заявки" xfId="48658"/>
    <cellStyle name="Обычный 5 6 3 4" xfId="48659"/>
    <cellStyle name="Обычный 5 6 3 4 2" xfId="48660"/>
    <cellStyle name="Обычный 5 6 3 4_заявки" xfId="57503"/>
    <cellStyle name="Обычный 5 6 3 5" xfId="48661"/>
    <cellStyle name="Обычный 5 6 3_заявки" xfId="48662"/>
    <cellStyle name="Обычный 5 6 4" xfId="48663"/>
    <cellStyle name="Обычный 5 6 4 2" xfId="48664"/>
    <cellStyle name="Обычный 5 6 4 2 2" xfId="48665"/>
    <cellStyle name="Обычный 5 6 4 2 2 2" xfId="48666"/>
    <cellStyle name="Обычный 5 6 4 2 2 2 2" xfId="48667"/>
    <cellStyle name="Обычный 5 6 4 2 2 2_заявки" xfId="57504"/>
    <cellStyle name="Обычный 5 6 4 2 2 3" xfId="48668"/>
    <cellStyle name="Обычный 5 6 4 2 2_заявки" xfId="48669"/>
    <cellStyle name="Обычный 5 6 4 2 3" xfId="48670"/>
    <cellStyle name="Обычный 5 6 4 2 3 2" xfId="48671"/>
    <cellStyle name="Обычный 5 6 4 2 3_заявки" xfId="57505"/>
    <cellStyle name="Обычный 5 6 4 2 4" xfId="48672"/>
    <cellStyle name="Обычный 5 6 4 2_заявки" xfId="48673"/>
    <cellStyle name="Обычный 5 6 4 3" xfId="48674"/>
    <cellStyle name="Обычный 5 6 4 3 2" xfId="48675"/>
    <cellStyle name="Обычный 5 6 4 3 2 2" xfId="48676"/>
    <cellStyle name="Обычный 5 6 4 3 2_заявки" xfId="57506"/>
    <cellStyle name="Обычный 5 6 4 3 3" xfId="48677"/>
    <cellStyle name="Обычный 5 6 4 3_заявки" xfId="48678"/>
    <cellStyle name="Обычный 5 6 4 4" xfId="48679"/>
    <cellStyle name="Обычный 5 6 4 4 2" xfId="48680"/>
    <cellStyle name="Обычный 5 6 4 4_заявки" xfId="57507"/>
    <cellStyle name="Обычный 5 6 4 5" xfId="48681"/>
    <cellStyle name="Обычный 5 6 4_заявки" xfId="48682"/>
    <cellStyle name="Обычный 5 6 5" xfId="48683"/>
    <cellStyle name="Обычный 5 6 5 2" xfId="48684"/>
    <cellStyle name="Обычный 5 6 5 2 2" xfId="48685"/>
    <cellStyle name="Обычный 5 6 5 2 2 2" xfId="48686"/>
    <cellStyle name="Обычный 5 6 5 2 2 2 2" xfId="48687"/>
    <cellStyle name="Обычный 5 6 5 2 2 2_заявки" xfId="57508"/>
    <cellStyle name="Обычный 5 6 5 2 2 3" xfId="48688"/>
    <cellStyle name="Обычный 5 6 5 2 2_заявки" xfId="48689"/>
    <cellStyle name="Обычный 5 6 5 2 3" xfId="48690"/>
    <cellStyle name="Обычный 5 6 5 2 3 2" xfId="48691"/>
    <cellStyle name="Обычный 5 6 5 2 3_заявки" xfId="57509"/>
    <cellStyle name="Обычный 5 6 5 2 4" xfId="48692"/>
    <cellStyle name="Обычный 5 6 5 2_заявки" xfId="48693"/>
    <cellStyle name="Обычный 5 6 5 3" xfId="48694"/>
    <cellStyle name="Обычный 5 6 5 3 2" xfId="48695"/>
    <cellStyle name="Обычный 5 6 5 3 2 2" xfId="48696"/>
    <cellStyle name="Обычный 5 6 5 3 2_заявки" xfId="57510"/>
    <cellStyle name="Обычный 5 6 5 3 3" xfId="48697"/>
    <cellStyle name="Обычный 5 6 5 3_заявки" xfId="48698"/>
    <cellStyle name="Обычный 5 6 5 4" xfId="48699"/>
    <cellStyle name="Обычный 5 6 5 4 2" xfId="48700"/>
    <cellStyle name="Обычный 5 6 5 4_заявки" xfId="57511"/>
    <cellStyle name="Обычный 5 6 5 5" xfId="48701"/>
    <cellStyle name="Обычный 5 6 5_заявки" xfId="48702"/>
    <cellStyle name="Обычный 5 6 6" xfId="48703"/>
    <cellStyle name="Обычный 5 6 6 2" xfId="48704"/>
    <cellStyle name="Обычный 5 6 6 2 2" xfId="48705"/>
    <cellStyle name="Обычный 5 6 6 2 2 2" xfId="48706"/>
    <cellStyle name="Обычный 5 6 6 2 2 2 2" xfId="48707"/>
    <cellStyle name="Обычный 5 6 6 2 2 2_заявки" xfId="57512"/>
    <cellStyle name="Обычный 5 6 6 2 2 3" xfId="48708"/>
    <cellStyle name="Обычный 5 6 6 2 2_заявки" xfId="48709"/>
    <cellStyle name="Обычный 5 6 6 2 3" xfId="48710"/>
    <cellStyle name="Обычный 5 6 6 2 3 2" xfId="48711"/>
    <cellStyle name="Обычный 5 6 6 2 3_заявки" xfId="57513"/>
    <cellStyle name="Обычный 5 6 6 2 4" xfId="48712"/>
    <cellStyle name="Обычный 5 6 6 2_заявки" xfId="48713"/>
    <cellStyle name="Обычный 5 6 6 3" xfId="48714"/>
    <cellStyle name="Обычный 5 6 6 3 2" xfId="48715"/>
    <cellStyle name="Обычный 5 6 6 3 2 2" xfId="48716"/>
    <cellStyle name="Обычный 5 6 6 3 2_заявки" xfId="57514"/>
    <cellStyle name="Обычный 5 6 6 3 3" xfId="48717"/>
    <cellStyle name="Обычный 5 6 6 3_заявки" xfId="48718"/>
    <cellStyle name="Обычный 5 6 6 4" xfId="48719"/>
    <cellStyle name="Обычный 5 6 6 4 2" xfId="48720"/>
    <cellStyle name="Обычный 5 6 6 4_заявки" xfId="57515"/>
    <cellStyle name="Обычный 5 6 6 5" xfId="48721"/>
    <cellStyle name="Обычный 5 6 6_заявки" xfId="48722"/>
    <cellStyle name="Обычный 5 6 7" xfId="48723"/>
    <cellStyle name="Обычный 5 6 7 2" xfId="48724"/>
    <cellStyle name="Обычный 5 6 7 2 2" xfId="48725"/>
    <cellStyle name="Обычный 5 6 7 2 2 2" xfId="48726"/>
    <cellStyle name="Обычный 5 6 7 2 2_заявки" xfId="57516"/>
    <cellStyle name="Обычный 5 6 7 2 3" xfId="48727"/>
    <cellStyle name="Обычный 5 6 7 2_заявки" xfId="48728"/>
    <cellStyle name="Обычный 5 6 7 3" xfId="48729"/>
    <cellStyle name="Обычный 5 6 7 3 2" xfId="48730"/>
    <cellStyle name="Обычный 5 6 7 3_заявки" xfId="57517"/>
    <cellStyle name="Обычный 5 6 7 4" xfId="48731"/>
    <cellStyle name="Обычный 5 6 7_заявки" xfId="48732"/>
    <cellStyle name="Обычный 5 6 8" xfId="48733"/>
    <cellStyle name="Обычный 5 6 8 2" xfId="48734"/>
    <cellStyle name="Обычный 5 6 8 2 2" xfId="48735"/>
    <cellStyle name="Обычный 5 6 8 2_заявки" xfId="57518"/>
    <cellStyle name="Обычный 5 6 8 3" xfId="48736"/>
    <cellStyle name="Обычный 5 6 8_заявки" xfId="48737"/>
    <cellStyle name="Обычный 5 6 9" xfId="48738"/>
    <cellStyle name="Обычный 5 6 9 2" xfId="48739"/>
    <cellStyle name="Обычный 5 6 9_заявки" xfId="57519"/>
    <cellStyle name="Обычный 5 6_заявки" xfId="48740"/>
    <cellStyle name="Обычный 5 7" xfId="48741"/>
    <cellStyle name="Обычный 5 7 2" xfId="48742"/>
    <cellStyle name="Обычный 5 7 2 2" xfId="48743"/>
    <cellStyle name="Обычный 5 7 2 2 2" xfId="48744"/>
    <cellStyle name="Обычный 5 7 2 2 2 2" xfId="48745"/>
    <cellStyle name="Обычный 5 7 2 2 2 2 2" xfId="48746"/>
    <cellStyle name="Обычный 5 7 2 2 2 2_заявки" xfId="57520"/>
    <cellStyle name="Обычный 5 7 2 2 2 3" xfId="48747"/>
    <cellStyle name="Обычный 5 7 2 2 2_заявки" xfId="48748"/>
    <cellStyle name="Обычный 5 7 2 2 3" xfId="48749"/>
    <cellStyle name="Обычный 5 7 2 2 3 2" xfId="48750"/>
    <cellStyle name="Обычный 5 7 2 2 3_заявки" xfId="57521"/>
    <cellStyle name="Обычный 5 7 2 2 4" xfId="48751"/>
    <cellStyle name="Обычный 5 7 2 2_заявки" xfId="48752"/>
    <cellStyle name="Обычный 5 7 2 3" xfId="48753"/>
    <cellStyle name="Обычный 5 7 2 3 2" xfId="48754"/>
    <cellStyle name="Обычный 5 7 2 3 2 2" xfId="48755"/>
    <cellStyle name="Обычный 5 7 2 3 2_заявки" xfId="57522"/>
    <cellStyle name="Обычный 5 7 2 3 3" xfId="48756"/>
    <cellStyle name="Обычный 5 7 2 3_заявки" xfId="48757"/>
    <cellStyle name="Обычный 5 7 2 4" xfId="48758"/>
    <cellStyle name="Обычный 5 7 2 4 2" xfId="48759"/>
    <cellStyle name="Обычный 5 7 2 4_заявки" xfId="57523"/>
    <cellStyle name="Обычный 5 7 2 5" xfId="48760"/>
    <cellStyle name="Обычный 5 7 2_заявки" xfId="48761"/>
    <cellStyle name="Обычный 5 7 3" xfId="48762"/>
    <cellStyle name="Обычный 5 7 3 2" xfId="48763"/>
    <cellStyle name="Обычный 5 7 3 2 2" xfId="48764"/>
    <cellStyle name="Обычный 5 7 3 2 2 2" xfId="48765"/>
    <cellStyle name="Обычный 5 7 3 2 2 2 2" xfId="48766"/>
    <cellStyle name="Обычный 5 7 3 2 2 2_заявки" xfId="57524"/>
    <cellStyle name="Обычный 5 7 3 2 2 3" xfId="48767"/>
    <cellStyle name="Обычный 5 7 3 2 2_заявки" xfId="48768"/>
    <cellStyle name="Обычный 5 7 3 2 3" xfId="48769"/>
    <cellStyle name="Обычный 5 7 3 2 3 2" xfId="48770"/>
    <cellStyle name="Обычный 5 7 3 2 3_заявки" xfId="57525"/>
    <cellStyle name="Обычный 5 7 3 2 4" xfId="48771"/>
    <cellStyle name="Обычный 5 7 3 2_заявки" xfId="48772"/>
    <cellStyle name="Обычный 5 7 3 3" xfId="48773"/>
    <cellStyle name="Обычный 5 7 3 3 2" xfId="48774"/>
    <cellStyle name="Обычный 5 7 3 3 2 2" xfId="48775"/>
    <cellStyle name="Обычный 5 7 3 3 2_заявки" xfId="57526"/>
    <cellStyle name="Обычный 5 7 3 3 3" xfId="48776"/>
    <cellStyle name="Обычный 5 7 3 3_заявки" xfId="48777"/>
    <cellStyle name="Обычный 5 7 3 4" xfId="48778"/>
    <cellStyle name="Обычный 5 7 3 4 2" xfId="48779"/>
    <cellStyle name="Обычный 5 7 3 4_заявки" xfId="57527"/>
    <cellStyle name="Обычный 5 7 3 5" xfId="48780"/>
    <cellStyle name="Обычный 5 7 3_заявки" xfId="48781"/>
    <cellStyle name="Обычный 5 7 4" xfId="48782"/>
    <cellStyle name="Обычный 5 7 4 2" xfId="48783"/>
    <cellStyle name="Обычный 5 7 4 2 2" xfId="48784"/>
    <cellStyle name="Обычный 5 7 4 2 2 2" xfId="48785"/>
    <cellStyle name="Обычный 5 7 4 2 2 2 2" xfId="48786"/>
    <cellStyle name="Обычный 5 7 4 2 2 2_заявки" xfId="57528"/>
    <cellStyle name="Обычный 5 7 4 2 2 3" xfId="48787"/>
    <cellStyle name="Обычный 5 7 4 2 2_заявки" xfId="48788"/>
    <cellStyle name="Обычный 5 7 4 2 3" xfId="48789"/>
    <cellStyle name="Обычный 5 7 4 2 3 2" xfId="48790"/>
    <cellStyle name="Обычный 5 7 4 2 3_заявки" xfId="57529"/>
    <cellStyle name="Обычный 5 7 4 2 4" xfId="48791"/>
    <cellStyle name="Обычный 5 7 4 2_заявки" xfId="48792"/>
    <cellStyle name="Обычный 5 7 4 3" xfId="48793"/>
    <cellStyle name="Обычный 5 7 4 3 2" xfId="48794"/>
    <cellStyle name="Обычный 5 7 4 3 2 2" xfId="48795"/>
    <cellStyle name="Обычный 5 7 4 3 2_заявки" xfId="57530"/>
    <cellStyle name="Обычный 5 7 4 3 3" xfId="48796"/>
    <cellStyle name="Обычный 5 7 4 3_заявки" xfId="48797"/>
    <cellStyle name="Обычный 5 7 4 4" xfId="48798"/>
    <cellStyle name="Обычный 5 7 4 4 2" xfId="48799"/>
    <cellStyle name="Обычный 5 7 4 4_заявки" xfId="57531"/>
    <cellStyle name="Обычный 5 7 4 5" xfId="48800"/>
    <cellStyle name="Обычный 5 7 4_заявки" xfId="48801"/>
    <cellStyle name="Обычный 5 7 5" xfId="48802"/>
    <cellStyle name="Обычный 5 7 5 2" xfId="48803"/>
    <cellStyle name="Обычный 5 7 5 2 2" xfId="48804"/>
    <cellStyle name="Обычный 5 7 5 2 2 2" xfId="48805"/>
    <cellStyle name="Обычный 5 7 5 2 2 2 2" xfId="48806"/>
    <cellStyle name="Обычный 5 7 5 2 2 2_заявки" xfId="57532"/>
    <cellStyle name="Обычный 5 7 5 2 2 3" xfId="48807"/>
    <cellStyle name="Обычный 5 7 5 2 2_заявки" xfId="48808"/>
    <cellStyle name="Обычный 5 7 5 2 3" xfId="48809"/>
    <cellStyle name="Обычный 5 7 5 2 3 2" xfId="48810"/>
    <cellStyle name="Обычный 5 7 5 2 3_заявки" xfId="57533"/>
    <cellStyle name="Обычный 5 7 5 2 4" xfId="48811"/>
    <cellStyle name="Обычный 5 7 5 2_заявки" xfId="48812"/>
    <cellStyle name="Обычный 5 7 5 3" xfId="48813"/>
    <cellStyle name="Обычный 5 7 5 3 2" xfId="48814"/>
    <cellStyle name="Обычный 5 7 5 3 2 2" xfId="48815"/>
    <cellStyle name="Обычный 5 7 5 3 2_заявки" xfId="57534"/>
    <cellStyle name="Обычный 5 7 5 3 3" xfId="48816"/>
    <cellStyle name="Обычный 5 7 5 3_заявки" xfId="48817"/>
    <cellStyle name="Обычный 5 7 5 4" xfId="48818"/>
    <cellStyle name="Обычный 5 7 5 4 2" xfId="48819"/>
    <cellStyle name="Обычный 5 7 5 4_заявки" xfId="57535"/>
    <cellStyle name="Обычный 5 7 5 5" xfId="48820"/>
    <cellStyle name="Обычный 5 7 5_заявки" xfId="48821"/>
    <cellStyle name="Обычный 5 7 6" xfId="48822"/>
    <cellStyle name="Обычный 5 7 6 2" xfId="48823"/>
    <cellStyle name="Обычный 5 7 6 2 2" xfId="48824"/>
    <cellStyle name="Обычный 5 7 6 2 2 2" xfId="48825"/>
    <cellStyle name="Обычный 5 7 6 2 2_заявки" xfId="57536"/>
    <cellStyle name="Обычный 5 7 6 2 3" xfId="48826"/>
    <cellStyle name="Обычный 5 7 6 2_заявки" xfId="48827"/>
    <cellStyle name="Обычный 5 7 6 3" xfId="48828"/>
    <cellStyle name="Обычный 5 7 6 3 2" xfId="48829"/>
    <cellStyle name="Обычный 5 7 6 3_заявки" xfId="57537"/>
    <cellStyle name="Обычный 5 7 6 4" xfId="48830"/>
    <cellStyle name="Обычный 5 7 6_заявки" xfId="48831"/>
    <cellStyle name="Обычный 5 7 7" xfId="48832"/>
    <cellStyle name="Обычный 5 7 7 2" xfId="48833"/>
    <cellStyle name="Обычный 5 7 7 2 2" xfId="48834"/>
    <cellStyle name="Обычный 5 7 7 2_заявки" xfId="57538"/>
    <cellStyle name="Обычный 5 7 7 3" xfId="48835"/>
    <cellStyle name="Обычный 5 7 7_заявки" xfId="48836"/>
    <cellStyle name="Обычный 5 7 8" xfId="48837"/>
    <cellStyle name="Обычный 5 7 8 2" xfId="48838"/>
    <cellStyle name="Обычный 5 7 8_заявки" xfId="57539"/>
    <cellStyle name="Обычный 5 7 9" xfId="48839"/>
    <cellStyle name="Обычный 5 7_заявки" xfId="48840"/>
    <cellStyle name="Обычный 5 8" xfId="48841"/>
    <cellStyle name="Обычный 5 8 2" xfId="48842"/>
    <cellStyle name="Обычный 5 8 2 2" xfId="48843"/>
    <cellStyle name="Обычный 5 8 2 2 2" xfId="48844"/>
    <cellStyle name="Обычный 5 8 2 2 2 2" xfId="48845"/>
    <cellStyle name="Обычный 5 8 2 2 2 2 2" xfId="48846"/>
    <cellStyle name="Обычный 5 8 2 2 2 2_заявки" xfId="57540"/>
    <cellStyle name="Обычный 5 8 2 2 2 3" xfId="48847"/>
    <cellStyle name="Обычный 5 8 2 2 2_заявки" xfId="48848"/>
    <cellStyle name="Обычный 5 8 2 2 3" xfId="48849"/>
    <cellStyle name="Обычный 5 8 2 2 3 2" xfId="48850"/>
    <cellStyle name="Обычный 5 8 2 2 3_заявки" xfId="57541"/>
    <cellStyle name="Обычный 5 8 2 2 4" xfId="48851"/>
    <cellStyle name="Обычный 5 8 2 2_заявки" xfId="48852"/>
    <cellStyle name="Обычный 5 8 2 3" xfId="48853"/>
    <cellStyle name="Обычный 5 8 2 3 2" xfId="48854"/>
    <cellStyle name="Обычный 5 8 2 3 2 2" xfId="48855"/>
    <cellStyle name="Обычный 5 8 2 3 2_заявки" xfId="57542"/>
    <cellStyle name="Обычный 5 8 2 3 3" xfId="48856"/>
    <cellStyle name="Обычный 5 8 2 3_заявки" xfId="48857"/>
    <cellStyle name="Обычный 5 8 2 4" xfId="48858"/>
    <cellStyle name="Обычный 5 8 2 4 2" xfId="48859"/>
    <cellStyle name="Обычный 5 8 2 4_заявки" xfId="57543"/>
    <cellStyle name="Обычный 5 8 2 5" xfId="48860"/>
    <cellStyle name="Обычный 5 8 2_заявки" xfId="48861"/>
    <cellStyle name="Обычный 5 8 3" xfId="48862"/>
    <cellStyle name="Обычный 5 8 3 2" xfId="48863"/>
    <cellStyle name="Обычный 5 8 3 2 2" xfId="48864"/>
    <cellStyle name="Обычный 5 8 3 2 2 2" xfId="48865"/>
    <cellStyle name="Обычный 5 8 3 2 2 2 2" xfId="48866"/>
    <cellStyle name="Обычный 5 8 3 2 2 2_заявки" xfId="57544"/>
    <cellStyle name="Обычный 5 8 3 2 2 3" xfId="48867"/>
    <cellStyle name="Обычный 5 8 3 2 2_заявки" xfId="48868"/>
    <cellStyle name="Обычный 5 8 3 2 3" xfId="48869"/>
    <cellStyle name="Обычный 5 8 3 2 3 2" xfId="48870"/>
    <cellStyle name="Обычный 5 8 3 2 3_заявки" xfId="57545"/>
    <cellStyle name="Обычный 5 8 3 2 4" xfId="48871"/>
    <cellStyle name="Обычный 5 8 3 2_заявки" xfId="48872"/>
    <cellStyle name="Обычный 5 8 3 3" xfId="48873"/>
    <cellStyle name="Обычный 5 8 3 3 2" xfId="48874"/>
    <cellStyle name="Обычный 5 8 3 3 2 2" xfId="48875"/>
    <cellStyle name="Обычный 5 8 3 3 2_заявки" xfId="57546"/>
    <cellStyle name="Обычный 5 8 3 3 3" xfId="48876"/>
    <cellStyle name="Обычный 5 8 3 3_заявки" xfId="48877"/>
    <cellStyle name="Обычный 5 8 3 4" xfId="48878"/>
    <cellStyle name="Обычный 5 8 3 4 2" xfId="48879"/>
    <cellStyle name="Обычный 5 8 3 4_заявки" xfId="57547"/>
    <cellStyle name="Обычный 5 8 3 5" xfId="48880"/>
    <cellStyle name="Обычный 5 8 3_заявки" xfId="48881"/>
    <cellStyle name="Обычный 5 8 4" xfId="48882"/>
    <cellStyle name="Обычный 5 8 4 2" xfId="48883"/>
    <cellStyle name="Обычный 5 8 4 2 2" xfId="48884"/>
    <cellStyle name="Обычный 5 8 4 2 2 2" xfId="48885"/>
    <cellStyle name="Обычный 5 8 4 2 2 2 2" xfId="48886"/>
    <cellStyle name="Обычный 5 8 4 2 2 2_заявки" xfId="57548"/>
    <cellStyle name="Обычный 5 8 4 2 2 3" xfId="48887"/>
    <cellStyle name="Обычный 5 8 4 2 2_заявки" xfId="48888"/>
    <cellStyle name="Обычный 5 8 4 2 3" xfId="48889"/>
    <cellStyle name="Обычный 5 8 4 2 3 2" xfId="48890"/>
    <cellStyle name="Обычный 5 8 4 2 3_заявки" xfId="57549"/>
    <cellStyle name="Обычный 5 8 4 2 4" xfId="48891"/>
    <cellStyle name="Обычный 5 8 4 2_заявки" xfId="48892"/>
    <cellStyle name="Обычный 5 8 4 3" xfId="48893"/>
    <cellStyle name="Обычный 5 8 4 3 2" xfId="48894"/>
    <cellStyle name="Обычный 5 8 4 3 2 2" xfId="48895"/>
    <cellStyle name="Обычный 5 8 4 3 2_заявки" xfId="57550"/>
    <cellStyle name="Обычный 5 8 4 3 3" xfId="48896"/>
    <cellStyle name="Обычный 5 8 4 3_заявки" xfId="48897"/>
    <cellStyle name="Обычный 5 8 4 4" xfId="48898"/>
    <cellStyle name="Обычный 5 8 4 4 2" xfId="48899"/>
    <cellStyle name="Обычный 5 8 4 4_заявки" xfId="57551"/>
    <cellStyle name="Обычный 5 8 4 5" xfId="48900"/>
    <cellStyle name="Обычный 5 8 4_заявки" xfId="48901"/>
    <cellStyle name="Обычный 5 8 5" xfId="48902"/>
    <cellStyle name="Обычный 5 8 5 2" xfId="48903"/>
    <cellStyle name="Обычный 5 8 5 2 2" xfId="48904"/>
    <cellStyle name="Обычный 5 8 5 2 2 2" xfId="48905"/>
    <cellStyle name="Обычный 5 8 5 2 2 2 2" xfId="48906"/>
    <cellStyle name="Обычный 5 8 5 2 2 2_заявки" xfId="57552"/>
    <cellStyle name="Обычный 5 8 5 2 2 3" xfId="48907"/>
    <cellStyle name="Обычный 5 8 5 2 2_заявки" xfId="48908"/>
    <cellStyle name="Обычный 5 8 5 2 3" xfId="48909"/>
    <cellStyle name="Обычный 5 8 5 2 3 2" xfId="48910"/>
    <cellStyle name="Обычный 5 8 5 2 3_заявки" xfId="57553"/>
    <cellStyle name="Обычный 5 8 5 2 4" xfId="48911"/>
    <cellStyle name="Обычный 5 8 5 2_заявки" xfId="48912"/>
    <cellStyle name="Обычный 5 8 5 3" xfId="48913"/>
    <cellStyle name="Обычный 5 8 5 3 2" xfId="48914"/>
    <cellStyle name="Обычный 5 8 5 3 2 2" xfId="48915"/>
    <cellStyle name="Обычный 5 8 5 3 2_заявки" xfId="57554"/>
    <cellStyle name="Обычный 5 8 5 3 3" xfId="48916"/>
    <cellStyle name="Обычный 5 8 5 3_заявки" xfId="48917"/>
    <cellStyle name="Обычный 5 8 5 4" xfId="48918"/>
    <cellStyle name="Обычный 5 8 5 4 2" xfId="48919"/>
    <cellStyle name="Обычный 5 8 5 4_заявки" xfId="57555"/>
    <cellStyle name="Обычный 5 8 5 5" xfId="48920"/>
    <cellStyle name="Обычный 5 8 5_заявки" xfId="48921"/>
    <cellStyle name="Обычный 5 8 6" xfId="48922"/>
    <cellStyle name="Обычный 5 8 6 2" xfId="48923"/>
    <cellStyle name="Обычный 5 8 6 2 2" xfId="48924"/>
    <cellStyle name="Обычный 5 8 6 2 2 2" xfId="48925"/>
    <cellStyle name="Обычный 5 8 6 2 2_заявки" xfId="57556"/>
    <cellStyle name="Обычный 5 8 6 2 3" xfId="48926"/>
    <cellStyle name="Обычный 5 8 6 2_заявки" xfId="48927"/>
    <cellStyle name="Обычный 5 8 6 3" xfId="48928"/>
    <cellStyle name="Обычный 5 8 6 3 2" xfId="48929"/>
    <cellStyle name="Обычный 5 8 6 3_заявки" xfId="57557"/>
    <cellStyle name="Обычный 5 8 6 4" xfId="48930"/>
    <cellStyle name="Обычный 5 8 6_заявки" xfId="48931"/>
    <cellStyle name="Обычный 5 8 7" xfId="48932"/>
    <cellStyle name="Обычный 5 8 7 2" xfId="48933"/>
    <cellStyle name="Обычный 5 8 7 2 2" xfId="48934"/>
    <cellStyle name="Обычный 5 8 7 2_заявки" xfId="57558"/>
    <cellStyle name="Обычный 5 8 7 3" xfId="48935"/>
    <cellStyle name="Обычный 5 8 7_заявки" xfId="48936"/>
    <cellStyle name="Обычный 5 8 8" xfId="48937"/>
    <cellStyle name="Обычный 5 8 8 2" xfId="48938"/>
    <cellStyle name="Обычный 5 8 8_заявки" xfId="57559"/>
    <cellStyle name="Обычный 5 8 9" xfId="48939"/>
    <cellStyle name="Обычный 5 8_заявки" xfId="48940"/>
    <cellStyle name="Обычный 5 9" xfId="48941"/>
    <cellStyle name="Обычный 5 9 2" xfId="48942"/>
    <cellStyle name="Обычный 5 9 2 2" xfId="48943"/>
    <cellStyle name="Обычный 5 9 2 2 2" xfId="48944"/>
    <cellStyle name="Обычный 5 9 2 2 2 2" xfId="48945"/>
    <cellStyle name="Обычный 5 9 2 2 2 2 2" xfId="48946"/>
    <cellStyle name="Обычный 5 9 2 2 2 2_заявки" xfId="57560"/>
    <cellStyle name="Обычный 5 9 2 2 2 3" xfId="48947"/>
    <cellStyle name="Обычный 5 9 2 2 2_заявки" xfId="48948"/>
    <cellStyle name="Обычный 5 9 2 2 3" xfId="48949"/>
    <cellStyle name="Обычный 5 9 2 2 3 2" xfId="48950"/>
    <cellStyle name="Обычный 5 9 2 2 3_заявки" xfId="57561"/>
    <cellStyle name="Обычный 5 9 2 2 4" xfId="48951"/>
    <cellStyle name="Обычный 5 9 2 2_заявки" xfId="48952"/>
    <cellStyle name="Обычный 5 9 2 3" xfId="48953"/>
    <cellStyle name="Обычный 5 9 2 3 2" xfId="48954"/>
    <cellStyle name="Обычный 5 9 2 3 2 2" xfId="48955"/>
    <cellStyle name="Обычный 5 9 2 3 2_заявки" xfId="57562"/>
    <cellStyle name="Обычный 5 9 2 3 3" xfId="48956"/>
    <cellStyle name="Обычный 5 9 2 3_заявки" xfId="48957"/>
    <cellStyle name="Обычный 5 9 2 4" xfId="48958"/>
    <cellStyle name="Обычный 5 9 2 4 2" xfId="48959"/>
    <cellStyle name="Обычный 5 9 2 4_заявки" xfId="57563"/>
    <cellStyle name="Обычный 5 9 2 5" xfId="48960"/>
    <cellStyle name="Обычный 5 9 2_заявки" xfId="48961"/>
    <cellStyle name="Обычный 5 9 3" xfId="48962"/>
    <cellStyle name="Обычный 5 9 3 2" xfId="48963"/>
    <cellStyle name="Обычный 5 9 3 2 2" xfId="48964"/>
    <cellStyle name="Обычный 5 9 3 2 2 2" xfId="48965"/>
    <cellStyle name="Обычный 5 9 3 2 2 2 2" xfId="48966"/>
    <cellStyle name="Обычный 5 9 3 2 2 2_заявки" xfId="57564"/>
    <cellStyle name="Обычный 5 9 3 2 2 3" xfId="48967"/>
    <cellStyle name="Обычный 5 9 3 2 2_заявки" xfId="48968"/>
    <cellStyle name="Обычный 5 9 3 2 3" xfId="48969"/>
    <cellStyle name="Обычный 5 9 3 2 3 2" xfId="48970"/>
    <cellStyle name="Обычный 5 9 3 2 3_заявки" xfId="57565"/>
    <cellStyle name="Обычный 5 9 3 2 4" xfId="48971"/>
    <cellStyle name="Обычный 5 9 3 2_заявки" xfId="48972"/>
    <cellStyle name="Обычный 5 9 3 3" xfId="48973"/>
    <cellStyle name="Обычный 5 9 3 3 2" xfId="48974"/>
    <cellStyle name="Обычный 5 9 3 3 2 2" xfId="48975"/>
    <cellStyle name="Обычный 5 9 3 3 2_заявки" xfId="57566"/>
    <cellStyle name="Обычный 5 9 3 3 3" xfId="48976"/>
    <cellStyle name="Обычный 5 9 3 3_заявки" xfId="48977"/>
    <cellStyle name="Обычный 5 9 3 4" xfId="48978"/>
    <cellStyle name="Обычный 5 9 3 4 2" xfId="48979"/>
    <cellStyle name="Обычный 5 9 3 4_заявки" xfId="57567"/>
    <cellStyle name="Обычный 5 9 3 5" xfId="48980"/>
    <cellStyle name="Обычный 5 9 3_заявки" xfId="48981"/>
    <cellStyle name="Обычный 5 9 4" xfId="48982"/>
    <cellStyle name="Обычный 5 9 4 2" xfId="48983"/>
    <cellStyle name="Обычный 5 9 4 2 2" xfId="48984"/>
    <cellStyle name="Обычный 5 9 4 2 2 2" xfId="48985"/>
    <cellStyle name="Обычный 5 9 4 2 2 2 2" xfId="48986"/>
    <cellStyle name="Обычный 5 9 4 2 2 2_заявки" xfId="57568"/>
    <cellStyle name="Обычный 5 9 4 2 2 3" xfId="48987"/>
    <cellStyle name="Обычный 5 9 4 2 2_заявки" xfId="48988"/>
    <cellStyle name="Обычный 5 9 4 2 3" xfId="48989"/>
    <cellStyle name="Обычный 5 9 4 2 3 2" xfId="48990"/>
    <cellStyle name="Обычный 5 9 4 2 3_заявки" xfId="57569"/>
    <cellStyle name="Обычный 5 9 4 2 4" xfId="48991"/>
    <cellStyle name="Обычный 5 9 4 2_заявки" xfId="48992"/>
    <cellStyle name="Обычный 5 9 4 3" xfId="48993"/>
    <cellStyle name="Обычный 5 9 4 3 2" xfId="48994"/>
    <cellStyle name="Обычный 5 9 4 3 2 2" xfId="48995"/>
    <cellStyle name="Обычный 5 9 4 3 2_заявки" xfId="57570"/>
    <cellStyle name="Обычный 5 9 4 3 3" xfId="48996"/>
    <cellStyle name="Обычный 5 9 4 3_заявки" xfId="48997"/>
    <cellStyle name="Обычный 5 9 4 4" xfId="48998"/>
    <cellStyle name="Обычный 5 9 4 4 2" xfId="48999"/>
    <cellStyle name="Обычный 5 9 4 4_заявки" xfId="57571"/>
    <cellStyle name="Обычный 5 9 4 5" xfId="49000"/>
    <cellStyle name="Обычный 5 9 4_заявки" xfId="49001"/>
    <cellStyle name="Обычный 5 9 5" xfId="49002"/>
    <cellStyle name="Обычный 5 9 5 2" xfId="49003"/>
    <cellStyle name="Обычный 5 9 5 2 2" xfId="49004"/>
    <cellStyle name="Обычный 5 9 5 2 2 2" xfId="49005"/>
    <cellStyle name="Обычный 5 9 5 2 2 2 2" xfId="49006"/>
    <cellStyle name="Обычный 5 9 5 2 2 2_заявки" xfId="57572"/>
    <cellStyle name="Обычный 5 9 5 2 2 3" xfId="49007"/>
    <cellStyle name="Обычный 5 9 5 2 2_заявки" xfId="49008"/>
    <cellStyle name="Обычный 5 9 5 2 3" xfId="49009"/>
    <cellStyle name="Обычный 5 9 5 2 3 2" xfId="49010"/>
    <cellStyle name="Обычный 5 9 5 2 3_заявки" xfId="57573"/>
    <cellStyle name="Обычный 5 9 5 2 4" xfId="49011"/>
    <cellStyle name="Обычный 5 9 5 2_заявки" xfId="49012"/>
    <cellStyle name="Обычный 5 9 5 3" xfId="49013"/>
    <cellStyle name="Обычный 5 9 5 3 2" xfId="49014"/>
    <cellStyle name="Обычный 5 9 5 3 2 2" xfId="49015"/>
    <cellStyle name="Обычный 5 9 5 3 2_заявки" xfId="57574"/>
    <cellStyle name="Обычный 5 9 5 3 3" xfId="49016"/>
    <cellStyle name="Обычный 5 9 5 3_заявки" xfId="49017"/>
    <cellStyle name="Обычный 5 9 5 4" xfId="49018"/>
    <cellStyle name="Обычный 5 9 5 4 2" xfId="49019"/>
    <cellStyle name="Обычный 5 9 5 4_заявки" xfId="57575"/>
    <cellStyle name="Обычный 5 9 5 5" xfId="49020"/>
    <cellStyle name="Обычный 5 9 5_заявки" xfId="49021"/>
    <cellStyle name="Обычный 5 9 6" xfId="49022"/>
    <cellStyle name="Обычный 5 9 6 2" xfId="49023"/>
    <cellStyle name="Обычный 5 9 6 2 2" xfId="49024"/>
    <cellStyle name="Обычный 5 9 6 2 2 2" xfId="49025"/>
    <cellStyle name="Обычный 5 9 6 2 2_заявки" xfId="57576"/>
    <cellStyle name="Обычный 5 9 6 2 3" xfId="49026"/>
    <cellStyle name="Обычный 5 9 6 2_заявки" xfId="49027"/>
    <cellStyle name="Обычный 5 9 6 3" xfId="49028"/>
    <cellStyle name="Обычный 5 9 6 3 2" xfId="49029"/>
    <cellStyle name="Обычный 5 9 6 3_заявки" xfId="57577"/>
    <cellStyle name="Обычный 5 9 6 4" xfId="49030"/>
    <cellStyle name="Обычный 5 9 6_заявки" xfId="49031"/>
    <cellStyle name="Обычный 5 9 7" xfId="49032"/>
    <cellStyle name="Обычный 5 9 7 2" xfId="49033"/>
    <cellStyle name="Обычный 5 9 7 2 2" xfId="49034"/>
    <cellStyle name="Обычный 5 9 7 2_заявки" xfId="57578"/>
    <cellStyle name="Обычный 5 9 7 3" xfId="49035"/>
    <cellStyle name="Обычный 5 9 7_заявки" xfId="49036"/>
    <cellStyle name="Обычный 5 9 8" xfId="49037"/>
    <cellStyle name="Обычный 5 9 8 2" xfId="49038"/>
    <cellStyle name="Обычный 5 9 8_заявки" xfId="57579"/>
    <cellStyle name="Обычный 5 9 9" xfId="49039"/>
    <cellStyle name="Обычный 5 9_заявки" xfId="49040"/>
    <cellStyle name="Обычный 5_заявки" xfId="49041"/>
    <cellStyle name="Обычный 50" xfId="59382"/>
    <cellStyle name="Обычный 6" xfId="41"/>
    <cellStyle name="Обычный 6 10" xfId="49042"/>
    <cellStyle name="Обычный 6 10 2" xfId="49043"/>
    <cellStyle name="Обычный 6 10 2 2" xfId="49044"/>
    <cellStyle name="Обычный 6 10 2 2 2" xfId="49045"/>
    <cellStyle name="Обычный 6 10 2 2 2 2" xfId="49046"/>
    <cellStyle name="Обычный 6 10 2 2 2 2 2" xfId="49047"/>
    <cellStyle name="Обычный 6 10 2 2 2 2_заявки" xfId="57580"/>
    <cellStyle name="Обычный 6 10 2 2 2 3" xfId="49048"/>
    <cellStyle name="Обычный 6 10 2 2 2_заявки" xfId="49049"/>
    <cellStyle name="Обычный 6 10 2 2 3" xfId="49050"/>
    <cellStyle name="Обычный 6 10 2 2 3 2" xfId="49051"/>
    <cellStyle name="Обычный 6 10 2 2 3_заявки" xfId="57581"/>
    <cellStyle name="Обычный 6 10 2 2 4" xfId="49052"/>
    <cellStyle name="Обычный 6 10 2 2_заявки" xfId="49053"/>
    <cellStyle name="Обычный 6 10 2 3" xfId="49054"/>
    <cellStyle name="Обычный 6 10 2 3 2" xfId="49055"/>
    <cellStyle name="Обычный 6 10 2 3 2 2" xfId="49056"/>
    <cellStyle name="Обычный 6 10 2 3 2_заявки" xfId="57582"/>
    <cellStyle name="Обычный 6 10 2 3 3" xfId="49057"/>
    <cellStyle name="Обычный 6 10 2 3_заявки" xfId="49058"/>
    <cellStyle name="Обычный 6 10 2 4" xfId="49059"/>
    <cellStyle name="Обычный 6 10 2 4 2" xfId="49060"/>
    <cellStyle name="Обычный 6 10 2 4_заявки" xfId="57583"/>
    <cellStyle name="Обычный 6 10 2 5" xfId="49061"/>
    <cellStyle name="Обычный 6 10 2_заявки" xfId="49062"/>
    <cellStyle name="Обычный 6 10 3" xfId="49063"/>
    <cellStyle name="Обычный 6 10 3 2" xfId="49064"/>
    <cellStyle name="Обычный 6 10 3 2 2" xfId="49065"/>
    <cellStyle name="Обычный 6 10 3 2 2 2" xfId="49066"/>
    <cellStyle name="Обычный 6 10 3 2 2 2 2" xfId="49067"/>
    <cellStyle name="Обычный 6 10 3 2 2 2_заявки" xfId="57584"/>
    <cellStyle name="Обычный 6 10 3 2 2 3" xfId="49068"/>
    <cellStyle name="Обычный 6 10 3 2 2_заявки" xfId="49069"/>
    <cellStyle name="Обычный 6 10 3 2 3" xfId="49070"/>
    <cellStyle name="Обычный 6 10 3 2 3 2" xfId="49071"/>
    <cellStyle name="Обычный 6 10 3 2 3_заявки" xfId="57585"/>
    <cellStyle name="Обычный 6 10 3 2 4" xfId="49072"/>
    <cellStyle name="Обычный 6 10 3 2_заявки" xfId="49073"/>
    <cellStyle name="Обычный 6 10 3 3" xfId="49074"/>
    <cellStyle name="Обычный 6 10 3 3 2" xfId="49075"/>
    <cellStyle name="Обычный 6 10 3 3 2 2" xfId="49076"/>
    <cellStyle name="Обычный 6 10 3 3 2_заявки" xfId="57586"/>
    <cellStyle name="Обычный 6 10 3 3 3" xfId="49077"/>
    <cellStyle name="Обычный 6 10 3 3_заявки" xfId="49078"/>
    <cellStyle name="Обычный 6 10 3 4" xfId="49079"/>
    <cellStyle name="Обычный 6 10 3 4 2" xfId="49080"/>
    <cellStyle name="Обычный 6 10 3 4_заявки" xfId="57587"/>
    <cellStyle name="Обычный 6 10 3 5" xfId="49081"/>
    <cellStyle name="Обычный 6 10 3_заявки" xfId="49082"/>
    <cellStyle name="Обычный 6 10 4" xfId="49083"/>
    <cellStyle name="Обычный 6 10 4 2" xfId="49084"/>
    <cellStyle name="Обычный 6 10 4 2 2" xfId="49085"/>
    <cellStyle name="Обычный 6 10 4 2 2 2" xfId="49086"/>
    <cellStyle name="Обычный 6 10 4 2 2 2 2" xfId="49087"/>
    <cellStyle name="Обычный 6 10 4 2 2 2_заявки" xfId="57588"/>
    <cellStyle name="Обычный 6 10 4 2 2 3" xfId="49088"/>
    <cellStyle name="Обычный 6 10 4 2 2_заявки" xfId="49089"/>
    <cellStyle name="Обычный 6 10 4 2 3" xfId="49090"/>
    <cellStyle name="Обычный 6 10 4 2 3 2" xfId="49091"/>
    <cellStyle name="Обычный 6 10 4 2 3_заявки" xfId="57589"/>
    <cellStyle name="Обычный 6 10 4 2 4" xfId="49092"/>
    <cellStyle name="Обычный 6 10 4 2_заявки" xfId="49093"/>
    <cellStyle name="Обычный 6 10 4 3" xfId="49094"/>
    <cellStyle name="Обычный 6 10 4 3 2" xfId="49095"/>
    <cellStyle name="Обычный 6 10 4 3 2 2" xfId="49096"/>
    <cellStyle name="Обычный 6 10 4 3 2_заявки" xfId="57590"/>
    <cellStyle name="Обычный 6 10 4 3 3" xfId="49097"/>
    <cellStyle name="Обычный 6 10 4 3_заявки" xfId="49098"/>
    <cellStyle name="Обычный 6 10 4 4" xfId="49099"/>
    <cellStyle name="Обычный 6 10 4 4 2" xfId="49100"/>
    <cellStyle name="Обычный 6 10 4 4_заявки" xfId="57591"/>
    <cellStyle name="Обычный 6 10 4 5" xfId="49101"/>
    <cellStyle name="Обычный 6 10 4_заявки" xfId="49102"/>
    <cellStyle name="Обычный 6 10 5" xfId="49103"/>
    <cellStyle name="Обычный 6 10 5 2" xfId="49104"/>
    <cellStyle name="Обычный 6 10 5 2 2" xfId="49105"/>
    <cellStyle name="Обычный 6 10 5 2 2 2" xfId="49106"/>
    <cellStyle name="Обычный 6 10 5 2 2_заявки" xfId="57592"/>
    <cellStyle name="Обычный 6 10 5 2 3" xfId="49107"/>
    <cellStyle name="Обычный 6 10 5 2_заявки" xfId="49108"/>
    <cellStyle name="Обычный 6 10 5 3" xfId="49109"/>
    <cellStyle name="Обычный 6 10 5 3 2" xfId="49110"/>
    <cellStyle name="Обычный 6 10 5 3_заявки" xfId="57593"/>
    <cellStyle name="Обычный 6 10 5 4" xfId="49111"/>
    <cellStyle name="Обычный 6 10 5_заявки" xfId="49112"/>
    <cellStyle name="Обычный 6 10 6" xfId="49113"/>
    <cellStyle name="Обычный 6 10 6 2" xfId="49114"/>
    <cellStyle name="Обычный 6 10 6 2 2" xfId="49115"/>
    <cellStyle name="Обычный 6 10 6 2_заявки" xfId="57594"/>
    <cellStyle name="Обычный 6 10 6 3" xfId="49116"/>
    <cellStyle name="Обычный 6 10 6_заявки" xfId="49117"/>
    <cellStyle name="Обычный 6 10 7" xfId="49118"/>
    <cellStyle name="Обычный 6 10 7 2" xfId="49119"/>
    <cellStyle name="Обычный 6 10 7_заявки" xfId="57595"/>
    <cellStyle name="Обычный 6 10 8" xfId="49120"/>
    <cellStyle name="Обычный 6 10_заявки" xfId="49121"/>
    <cellStyle name="Обычный 6 11" xfId="49122"/>
    <cellStyle name="Обычный 6 11 2" xfId="49123"/>
    <cellStyle name="Обычный 6 11 2 2" xfId="49124"/>
    <cellStyle name="Обычный 6 11 2 2 2" xfId="49125"/>
    <cellStyle name="Обычный 6 11 2 2 2 2" xfId="49126"/>
    <cellStyle name="Обычный 6 11 2 2 2 2 2" xfId="49127"/>
    <cellStyle name="Обычный 6 11 2 2 2 2_заявки" xfId="57596"/>
    <cellStyle name="Обычный 6 11 2 2 2 3" xfId="49128"/>
    <cellStyle name="Обычный 6 11 2 2 2_заявки" xfId="49129"/>
    <cellStyle name="Обычный 6 11 2 2 3" xfId="49130"/>
    <cellStyle name="Обычный 6 11 2 2 3 2" xfId="49131"/>
    <cellStyle name="Обычный 6 11 2 2 3_заявки" xfId="57597"/>
    <cellStyle name="Обычный 6 11 2 2 4" xfId="49132"/>
    <cellStyle name="Обычный 6 11 2 2_заявки" xfId="49133"/>
    <cellStyle name="Обычный 6 11 2 3" xfId="49134"/>
    <cellStyle name="Обычный 6 11 2 3 2" xfId="49135"/>
    <cellStyle name="Обычный 6 11 2 3 2 2" xfId="49136"/>
    <cellStyle name="Обычный 6 11 2 3 2_заявки" xfId="57598"/>
    <cellStyle name="Обычный 6 11 2 3 3" xfId="49137"/>
    <cellStyle name="Обычный 6 11 2 3_заявки" xfId="49138"/>
    <cellStyle name="Обычный 6 11 2 4" xfId="49139"/>
    <cellStyle name="Обычный 6 11 2 4 2" xfId="49140"/>
    <cellStyle name="Обычный 6 11 2 4_заявки" xfId="57599"/>
    <cellStyle name="Обычный 6 11 2 5" xfId="49141"/>
    <cellStyle name="Обычный 6 11 2_заявки" xfId="49142"/>
    <cellStyle name="Обычный 6 11 3" xfId="49143"/>
    <cellStyle name="Обычный 6 11 3 2" xfId="49144"/>
    <cellStyle name="Обычный 6 11 3 2 2" xfId="49145"/>
    <cellStyle name="Обычный 6 11 3 2 2 2" xfId="49146"/>
    <cellStyle name="Обычный 6 11 3 2 2 2 2" xfId="49147"/>
    <cellStyle name="Обычный 6 11 3 2 2 2_заявки" xfId="57600"/>
    <cellStyle name="Обычный 6 11 3 2 2 3" xfId="49148"/>
    <cellStyle name="Обычный 6 11 3 2 2_заявки" xfId="49149"/>
    <cellStyle name="Обычный 6 11 3 2 3" xfId="49150"/>
    <cellStyle name="Обычный 6 11 3 2 3 2" xfId="49151"/>
    <cellStyle name="Обычный 6 11 3 2 3_заявки" xfId="57601"/>
    <cellStyle name="Обычный 6 11 3 2 4" xfId="49152"/>
    <cellStyle name="Обычный 6 11 3 2_заявки" xfId="49153"/>
    <cellStyle name="Обычный 6 11 3 3" xfId="49154"/>
    <cellStyle name="Обычный 6 11 3 3 2" xfId="49155"/>
    <cellStyle name="Обычный 6 11 3 3 2 2" xfId="49156"/>
    <cellStyle name="Обычный 6 11 3 3 2_заявки" xfId="57602"/>
    <cellStyle name="Обычный 6 11 3 3 3" xfId="49157"/>
    <cellStyle name="Обычный 6 11 3 3_заявки" xfId="49158"/>
    <cellStyle name="Обычный 6 11 3 4" xfId="49159"/>
    <cellStyle name="Обычный 6 11 3 4 2" xfId="49160"/>
    <cellStyle name="Обычный 6 11 3 4_заявки" xfId="57603"/>
    <cellStyle name="Обычный 6 11 3 5" xfId="49161"/>
    <cellStyle name="Обычный 6 11 3_заявки" xfId="49162"/>
    <cellStyle name="Обычный 6 11 4" xfId="49163"/>
    <cellStyle name="Обычный 6 11 4 2" xfId="49164"/>
    <cellStyle name="Обычный 6 11 4 2 2" xfId="49165"/>
    <cellStyle name="Обычный 6 11 4 2 2 2" xfId="49166"/>
    <cellStyle name="Обычный 6 11 4 2 2 2 2" xfId="49167"/>
    <cellStyle name="Обычный 6 11 4 2 2 2_заявки" xfId="57604"/>
    <cellStyle name="Обычный 6 11 4 2 2 3" xfId="49168"/>
    <cellStyle name="Обычный 6 11 4 2 2_заявки" xfId="49169"/>
    <cellStyle name="Обычный 6 11 4 2 3" xfId="49170"/>
    <cellStyle name="Обычный 6 11 4 2 3 2" xfId="49171"/>
    <cellStyle name="Обычный 6 11 4 2 3_заявки" xfId="57605"/>
    <cellStyle name="Обычный 6 11 4 2 4" xfId="49172"/>
    <cellStyle name="Обычный 6 11 4 2_заявки" xfId="49173"/>
    <cellStyle name="Обычный 6 11 4 3" xfId="49174"/>
    <cellStyle name="Обычный 6 11 4 3 2" xfId="49175"/>
    <cellStyle name="Обычный 6 11 4 3 2 2" xfId="49176"/>
    <cellStyle name="Обычный 6 11 4 3 2_заявки" xfId="57606"/>
    <cellStyle name="Обычный 6 11 4 3 3" xfId="49177"/>
    <cellStyle name="Обычный 6 11 4 3_заявки" xfId="49178"/>
    <cellStyle name="Обычный 6 11 4 4" xfId="49179"/>
    <cellStyle name="Обычный 6 11 4 4 2" xfId="49180"/>
    <cellStyle name="Обычный 6 11 4 4_заявки" xfId="57607"/>
    <cellStyle name="Обычный 6 11 4 5" xfId="49181"/>
    <cellStyle name="Обычный 6 11 4_заявки" xfId="49182"/>
    <cellStyle name="Обычный 6 11 5" xfId="49183"/>
    <cellStyle name="Обычный 6 11 5 2" xfId="49184"/>
    <cellStyle name="Обычный 6 11 5 2 2" xfId="49185"/>
    <cellStyle name="Обычный 6 11 5 2 2 2" xfId="49186"/>
    <cellStyle name="Обычный 6 11 5 2 2_заявки" xfId="57608"/>
    <cellStyle name="Обычный 6 11 5 2 3" xfId="49187"/>
    <cellStyle name="Обычный 6 11 5 2_заявки" xfId="49188"/>
    <cellStyle name="Обычный 6 11 5 3" xfId="49189"/>
    <cellStyle name="Обычный 6 11 5 3 2" xfId="49190"/>
    <cellStyle name="Обычный 6 11 5 3_заявки" xfId="57609"/>
    <cellStyle name="Обычный 6 11 5 4" xfId="49191"/>
    <cellStyle name="Обычный 6 11 5_заявки" xfId="49192"/>
    <cellStyle name="Обычный 6 11 6" xfId="49193"/>
    <cellStyle name="Обычный 6 11 6 2" xfId="49194"/>
    <cellStyle name="Обычный 6 11 6 2 2" xfId="49195"/>
    <cellStyle name="Обычный 6 11 6 2_заявки" xfId="57610"/>
    <cellStyle name="Обычный 6 11 6 3" xfId="49196"/>
    <cellStyle name="Обычный 6 11 6_заявки" xfId="49197"/>
    <cellStyle name="Обычный 6 11 7" xfId="49198"/>
    <cellStyle name="Обычный 6 11 7 2" xfId="49199"/>
    <cellStyle name="Обычный 6 11 7_заявки" xfId="57611"/>
    <cellStyle name="Обычный 6 11 8" xfId="49200"/>
    <cellStyle name="Обычный 6 11_заявки" xfId="49201"/>
    <cellStyle name="Обычный 6 12" xfId="49202"/>
    <cellStyle name="Обычный 6 12 2" xfId="49203"/>
    <cellStyle name="Обычный 6 12 2 2" xfId="49204"/>
    <cellStyle name="Обычный 6 12 2 2 2" xfId="49205"/>
    <cellStyle name="Обычный 6 12 2 2 2 2" xfId="49206"/>
    <cellStyle name="Обычный 6 12 2 2 2 2 2" xfId="49207"/>
    <cellStyle name="Обычный 6 12 2 2 2 2_заявки" xfId="57612"/>
    <cellStyle name="Обычный 6 12 2 2 2 3" xfId="49208"/>
    <cellStyle name="Обычный 6 12 2 2 2_заявки" xfId="49209"/>
    <cellStyle name="Обычный 6 12 2 2 3" xfId="49210"/>
    <cellStyle name="Обычный 6 12 2 2 3 2" xfId="49211"/>
    <cellStyle name="Обычный 6 12 2 2 3_заявки" xfId="57613"/>
    <cellStyle name="Обычный 6 12 2 2 4" xfId="49212"/>
    <cellStyle name="Обычный 6 12 2 2_заявки" xfId="49213"/>
    <cellStyle name="Обычный 6 12 2 3" xfId="49214"/>
    <cellStyle name="Обычный 6 12 2 3 2" xfId="49215"/>
    <cellStyle name="Обычный 6 12 2 3 2 2" xfId="49216"/>
    <cellStyle name="Обычный 6 12 2 3 2_заявки" xfId="57614"/>
    <cellStyle name="Обычный 6 12 2 3 3" xfId="49217"/>
    <cellStyle name="Обычный 6 12 2 3_заявки" xfId="49218"/>
    <cellStyle name="Обычный 6 12 2 4" xfId="49219"/>
    <cellStyle name="Обычный 6 12 2 4 2" xfId="49220"/>
    <cellStyle name="Обычный 6 12 2 4_заявки" xfId="57615"/>
    <cellStyle name="Обычный 6 12 2 5" xfId="49221"/>
    <cellStyle name="Обычный 6 12 2_заявки" xfId="49222"/>
    <cellStyle name="Обычный 6 12 3" xfId="49223"/>
    <cellStyle name="Обычный 6 12 3 2" xfId="49224"/>
    <cellStyle name="Обычный 6 12 3 2 2" xfId="49225"/>
    <cellStyle name="Обычный 6 12 3 2 2 2" xfId="49226"/>
    <cellStyle name="Обычный 6 12 3 2 2 2 2" xfId="49227"/>
    <cellStyle name="Обычный 6 12 3 2 2 2_заявки" xfId="57616"/>
    <cellStyle name="Обычный 6 12 3 2 2 3" xfId="49228"/>
    <cellStyle name="Обычный 6 12 3 2 2_заявки" xfId="49229"/>
    <cellStyle name="Обычный 6 12 3 2 3" xfId="49230"/>
    <cellStyle name="Обычный 6 12 3 2 3 2" xfId="49231"/>
    <cellStyle name="Обычный 6 12 3 2 3_заявки" xfId="57617"/>
    <cellStyle name="Обычный 6 12 3 2 4" xfId="49232"/>
    <cellStyle name="Обычный 6 12 3 2_заявки" xfId="49233"/>
    <cellStyle name="Обычный 6 12 3 3" xfId="49234"/>
    <cellStyle name="Обычный 6 12 3 3 2" xfId="49235"/>
    <cellStyle name="Обычный 6 12 3 3 2 2" xfId="49236"/>
    <cellStyle name="Обычный 6 12 3 3 2_заявки" xfId="57618"/>
    <cellStyle name="Обычный 6 12 3 3 3" xfId="49237"/>
    <cellStyle name="Обычный 6 12 3 3_заявки" xfId="49238"/>
    <cellStyle name="Обычный 6 12 3 4" xfId="49239"/>
    <cellStyle name="Обычный 6 12 3 4 2" xfId="49240"/>
    <cellStyle name="Обычный 6 12 3 4_заявки" xfId="57619"/>
    <cellStyle name="Обычный 6 12 3 5" xfId="49241"/>
    <cellStyle name="Обычный 6 12 3_заявки" xfId="49242"/>
    <cellStyle name="Обычный 6 12 4" xfId="49243"/>
    <cellStyle name="Обычный 6 12 4 2" xfId="49244"/>
    <cellStyle name="Обычный 6 12 4 2 2" xfId="49245"/>
    <cellStyle name="Обычный 6 12 4 2 2 2" xfId="49246"/>
    <cellStyle name="Обычный 6 12 4 2 2_заявки" xfId="57620"/>
    <cellStyle name="Обычный 6 12 4 2 3" xfId="49247"/>
    <cellStyle name="Обычный 6 12 4 2_заявки" xfId="49248"/>
    <cellStyle name="Обычный 6 12 4 3" xfId="49249"/>
    <cellStyle name="Обычный 6 12 4 3 2" xfId="49250"/>
    <cellStyle name="Обычный 6 12 4 3_заявки" xfId="57621"/>
    <cellStyle name="Обычный 6 12 4 4" xfId="49251"/>
    <cellStyle name="Обычный 6 12 4_заявки" xfId="49252"/>
    <cellStyle name="Обычный 6 12 5" xfId="49253"/>
    <cellStyle name="Обычный 6 12 5 2" xfId="49254"/>
    <cellStyle name="Обычный 6 12 5 2 2" xfId="49255"/>
    <cellStyle name="Обычный 6 12 5 2_заявки" xfId="57622"/>
    <cellStyle name="Обычный 6 12 5 3" xfId="49256"/>
    <cellStyle name="Обычный 6 12 5_заявки" xfId="49257"/>
    <cellStyle name="Обычный 6 12 6" xfId="49258"/>
    <cellStyle name="Обычный 6 12 6 2" xfId="49259"/>
    <cellStyle name="Обычный 6 12 6_заявки" xfId="57623"/>
    <cellStyle name="Обычный 6 12 7" xfId="49260"/>
    <cellStyle name="Обычный 6 12_заявки" xfId="49261"/>
    <cellStyle name="Обычный 6 13" xfId="49262"/>
    <cellStyle name="Обычный 6 13 2" xfId="49263"/>
    <cellStyle name="Обычный 6 13 2 2" xfId="49264"/>
    <cellStyle name="Обычный 6 13 2 2 2" xfId="49265"/>
    <cellStyle name="Обычный 6 13 2 2 2 2" xfId="49266"/>
    <cellStyle name="Обычный 6 13 2 2 2 2 2" xfId="49267"/>
    <cellStyle name="Обычный 6 13 2 2 2 2_заявки" xfId="57624"/>
    <cellStyle name="Обычный 6 13 2 2 2 3" xfId="49268"/>
    <cellStyle name="Обычный 6 13 2 2 2_заявки" xfId="49269"/>
    <cellStyle name="Обычный 6 13 2 2 3" xfId="49270"/>
    <cellStyle name="Обычный 6 13 2 2 3 2" xfId="49271"/>
    <cellStyle name="Обычный 6 13 2 2 3_заявки" xfId="57625"/>
    <cellStyle name="Обычный 6 13 2 2 4" xfId="49272"/>
    <cellStyle name="Обычный 6 13 2 2_заявки" xfId="49273"/>
    <cellStyle name="Обычный 6 13 2 3" xfId="49274"/>
    <cellStyle name="Обычный 6 13 2 3 2" xfId="49275"/>
    <cellStyle name="Обычный 6 13 2 3 2 2" xfId="49276"/>
    <cellStyle name="Обычный 6 13 2 3 2_заявки" xfId="57626"/>
    <cellStyle name="Обычный 6 13 2 3 3" xfId="49277"/>
    <cellStyle name="Обычный 6 13 2 3_заявки" xfId="49278"/>
    <cellStyle name="Обычный 6 13 2 4" xfId="49279"/>
    <cellStyle name="Обычный 6 13 2 4 2" xfId="49280"/>
    <cellStyle name="Обычный 6 13 2 4_заявки" xfId="57627"/>
    <cellStyle name="Обычный 6 13 2 5" xfId="49281"/>
    <cellStyle name="Обычный 6 13 2_заявки" xfId="49282"/>
    <cellStyle name="Обычный 6 13 3" xfId="49283"/>
    <cellStyle name="Обычный 6 13 3 2" xfId="49284"/>
    <cellStyle name="Обычный 6 13 3 2 2" xfId="49285"/>
    <cellStyle name="Обычный 6 13 3 2 2 2" xfId="49286"/>
    <cellStyle name="Обычный 6 13 3 2 2 2 2" xfId="49287"/>
    <cellStyle name="Обычный 6 13 3 2 2 2_заявки" xfId="57628"/>
    <cellStyle name="Обычный 6 13 3 2 2 3" xfId="49288"/>
    <cellStyle name="Обычный 6 13 3 2 2_заявки" xfId="49289"/>
    <cellStyle name="Обычный 6 13 3 2 3" xfId="49290"/>
    <cellStyle name="Обычный 6 13 3 2 3 2" xfId="49291"/>
    <cellStyle name="Обычный 6 13 3 2 3_заявки" xfId="57629"/>
    <cellStyle name="Обычный 6 13 3 2 4" xfId="49292"/>
    <cellStyle name="Обычный 6 13 3 2_заявки" xfId="49293"/>
    <cellStyle name="Обычный 6 13 3 3" xfId="49294"/>
    <cellStyle name="Обычный 6 13 3 3 2" xfId="49295"/>
    <cellStyle name="Обычный 6 13 3 3 2 2" xfId="49296"/>
    <cellStyle name="Обычный 6 13 3 3 2_заявки" xfId="57630"/>
    <cellStyle name="Обычный 6 13 3 3 3" xfId="49297"/>
    <cellStyle name="Обычный 6 13 3 3_заявки" xfId="49298"/>
    <cellStyle name="Обычный 6 13 3 4" xfId="49299"/>
    <cellStyle name="Обычный 6 13 3 4 2" xfId="49300"/>
    <cellStyle name="Обычный 6 13 3 4_заявки" xfId="57631"/>
    <cellStyle name="Обычный 6 13 3 5" xfId="49301"/>
    <cellStyle name="Обычный 6 13 3_заявки" xfId="49302"/>
    <cellStyle name="Обычный 6 13 4" xfId="49303"/>
    <cellStyle name="Обычный 6 13 4 2" xfId="49304"/>
    <cellStyle name="Обычный 6 13 4 2 2" xfId="49305"/>
    <cellStyle name="Обычный 6 13 4 2 2 2" xfId="49306"/>
    <cellStyle name="Обычный 6 13 4 2 2_заявки" xfId="57632"/>
    <cellStyle name="Обычный 6 13 4 2 3" xfId="49307"/>
    <cellStyle name="Обычный 6 13 4 2_заявки" xfId="49308"/>
    <cellStyle name="Обычный 6 13 4 3" xfId="49309"/>
    <cellStyle name="Обычный 6 13 4 3 2" xfId="49310"/>
    <cellStyle name="Обычный 6 13 4 3_заявки" xfId="57633"/>
    <cellStyle name="Обычный 6 13 4 4" xfId="49311"/>
    <cellStyle name="Обычный 6 13 4_заявки" xfId="49312"/>
    <cellStyle name="Обычный 6 13 5" xfId="49313"/>
    <cellStyle name="Обычный 6 13 5 2" xfId="49314"/>
    <cellStyle name="Обычный 6 13 5 2 2" xfId="49315"/>
    <cellStyle name="Обычный 6 13 5 2_заявки" xfId="57634"/>
    <cellStyle name="Обычный 6 13 5 3" xfId="49316"/>
    <cellStyle name="Обычный 6 13 5_заявки" xfId="49317"/>
    <cellStyle name="Обычный 6 13 6" xfId="49318"/>
    <cellStyle name="Обычный 6 13 6 2" xfId="49319"/>
    <cellStyle name="Обычный 6 13 6_заявки" xfId="57635"/>
    <cellStyle name="Обычный 6 13 7" xfId="49320"/>
    <cellStyle name="Обычный 6 13_заявки" xfId="49321"/>
    <cellStyle name="Обычный 6 14" xfId="49322"/>
    <cellStyle name="Обычный 6 14 2" xfId="49323"/>
    <cellStyle name="Обычный 6 14 2 2" xfId="49324"/>
    <cellStyle name="Обычный 6 14 2 2 2" xfId="49325"/>
    <cellStyle name="Обычный 6 14 2 2 2 2" xfId="49326"/>
    <cellStyle name="Обычный 6 14 2 2 2 2 2" xfId="49327"/>
    <cellStyle name="Обычный 6 14 2 2 2 2_заявки" xfId="57636"/>
    <cellStyle name="Обычный 6 14 2 2 2 3" xfId="49328"/>
    <cellStyle name="Обычный 6 14 2 2 2_заявки" xfId="49329"/>
    <cellStyle name="Обычный 6 14 2 2 3" xfId="49330"/>
    <cellStyle name="Обычный 6 14 2 2 3 2" xfId="49331"/>
    <cellStyle name="Обычный 6 14 2 2 3_заявки" xfId="57637"/>
    <cellStyle name="Обычный 6 14 2 2 4" xfId="49332"/>
    <cellStyle name="Обычный 6 14 2 2_заявки" xfId="49333"/>
    <cellStyle name="Обычный 6 14 2 3" xfId="49334"/>
    <cellStyle name="Обычный 6 14 2 3 2" xfId="49335"/>
    <cellStyle name="Обычный 6 14 2 3 2 2" xfId="49336"/>
    <cellStyle name="Обычный 6 14 2 3 2_заявки" xfId="57638"/>
    <cellStyle name="Обычный 6 14 2 3 3" xfId="49337"/>
    <cellStyle name="Обычный 6 14 2 3_заявки" xfId="49338"/>
    <cellStyle name="Обычный 6 14 2 4" xfId="49339"/>
    <cellStyle name="Обычный 6 14 2 4 2" xfId="49340"/>
    <cellStyle name="Обычный 6 14 2 4_заявки" xfId="57639"/>
    <cellStyle name="Обычный 6 14 2 5" xfId="49341"/>
    <cellStyle name="Обычный 6 14 2_заявки" xfId="49342"/>
    <cellStyle name="Обычный 6 14 3" xfId="49343"/>
    <cellStyle name="Обычный 6 14 3 2" xfId="49344"/>
    <cellStyle name="Обычный 6 14 3 2 2" xfId="49345"/>
    <cellStyle name="Обычный 6 14 3 2 2 2" xfId="49346"/>
    <cellStyle name="Обычный 6 14 3 2 2 2 2" xfId="49347"/>
    <cellStyle name="Обычный 6 14 3 2 2 2_заявки" xfId="57640"/>
    <cellStyle name="Обычный 6 14 3 2 2 3" xfId="49348"/>
    <cellStyle name="Обычный 6 14 3 2 2_заявки" xfId="49349"/>
    <cellStyle name="Обычный 6 14 3 2 3" xfId="49350"/>
    <cellStyle name="Обычный 6 14 3 2 3 2" xfId="49351"/>
    <cellStyle name="Обычный 6 14 3 2 3_заявки" xfId="57641"/>
    <cellStyle name="Обычный 6 14 3 2 4" xfId="49352"/>
    <cellStyle name="Обычный 6 14 3 2_заявки" xfId="49353"/>
    <cellStyle name="Обычный 6 14 3 3" xfId="49354"/>
    <cellStyle name="Обычный 6 14 3 3 2" xfId="49355"/>
    <cellStyle name="Обычный 6 14 3 3 2 2" xfId="49356"/>
    <cellStyle name="Обычный 6 14 3 3 2_заявки" xfId="57642"/>
    <cellStyle name="Обычный 6 14 3 3 3" xfId="49357"/>
    <cellStyle name="Обычный 6 14 3 3_заявки" xfId="49358"/>
    <cellStyle name="Обычный 6 14 3 4" xfId="49359"/>
    <cellStyle name="Обычный 6 14 3 4 2" xfId="49360"/>
    <cellStyle name="Обычный 6 14 3 4_заявки" xfId="57643"/>
    <cellStyle name="Обычный 6 14 3 5" xfId="49361"/>
    <cellStyle name="Обычный 6 14 3_заявки" xfId="49362"/>
    <cellStyle name="Обычный 6 14 4" xfId="49363"/>
    <cellStyle name="Обычный 6 14 4 2" xfId="49364"/>
    <cellStyle name="Обычный 6 14 4 2 2" xfId="49365"/>
    <cellStyle name="Обычный 6 14 4 2 2 2" xfId="49366"/>
    <cellStyle name="Обычный 6 14 4 2 2_заявки" xfId="57644"/>
    <cellStyle name="Обычный 6 14 4 2 3" xfId="49367"/>
    <cellStyle name="Обычный 6 14 4 2_заявки" xfId="49368"/>
    <cellStyle name="Обычный 6 14 4 3" xfId="49369"/>
    <cellStyle name="Обычный 6 14 4 3 2" xfId="49370"/>
    <cellStyle name="Обычный 6 14 4 3_заявки" xfId="57645"/>
    <cellStyle name="Обычный 6 14 4 4" xfId="49371"/>
    <cellStyle name="Обычный 6 14 4_заявки" xfId="49372"/>
    <cellStyle name="Обычный 6 14 5" xfId="49373"/>
    <cellStyle name="Обычный 6 14 5 2" xfId="49374"/>
    <cellStyle name="Обычный 6 14 5 2 2" xfId="49375"/>
    <cellStyle name="Обычный 6 14 5 2_заявки" xfId="57646"/>
    <cellStyle name="Обычный 6 14 5 3" xfId="49376"/>
    <cellStyle name="Обычный 6 14 5_заявки" xfId="49377"/>
    <cellStyle name="Обычный 6 14 6" xfId="49378"/>
    <cellStyle name="Обычный 6 14 6 2" xfId="49379"/>
    <cellStyle name="Обычный 6 14 6_заявки" xfId="57647"/>
    <cellStyle name="Обычный 6 14 7" xfId="49380"/>
    <cellStyle name="Обычный 6 14_заявки" xfId="49381"/>
    <cellStyle name="Обычный 6 15" xfId="49382"/>
    <cellStyle name="Обычный 6 15 2" xfId="49383"/>
    <cellStyle name="Обычный 6 15 2 2" xfId="49384"/>
    <cellStyle name="Обычный 6 15 2 2 2" xfId="49385"/>
    <cellStyle name="Обычный 6 15 2 2 2 2" xfId="49386"/>
    <cellStyle name="Обычный 6 15 2 2 2 2 2" xfId="49387"/>
    <cellStyle name="Обычный 6 15 2 2 2 2_заявки" xfId="57648"/>
    <cellStyle name="Обычный 6 15 2 2 2 3" xfId="49388"/>
    <cellStyle name="Обычный 6 15 2 2 2_заявки" xfId="49389"/>
    <cellStyle name="Обычный 6 15 2 2 3" xfId="49390"/>
    <cellStyle name="Обычный 6 15 2 2 3 2" xfId="49391"/>
    <cellStyle name="Обычный 6 15 2 2 3_заявки" xfId="57649"/>
    <cellStyle name="Обычный 6 15 2 2 4" xfId="49392"/>
    <cellStyle name="Обычный 6 15 2 2_заявки" xfId="49393"/>
    <cellStyle name="Обычный 6 15 2 3" xfId="49394"/>
    <cellStyle name="Обычный 6 15 2 3 2" xfId="49395"/>
    <cellStyle name="Обычный 6 15 2 3 2 2" xfId="49396"/>
    <cellStyle name="Обычный 6 15 2 3 2_заявки" xfId="57650"/>
    <cellStyle name="Обычный 6 15 2 3 3" xfId="49397"/>
    <cellStyle name="Обычный 6 15 2 3_заявки" xfId="49398"/>
    <cellStyle name="Обычный 6 15 2 4" xfId="49399"/>
    <cellStyle name="Обычный 6 15 2 4 2" xfId="49400"/>
    <cellStyle name="Обычный 6 15 2 4_заявки" xfId="57651"/>
    <cellStyle name="Обычный 6 15 2 5" xfId="49401"/>
    <cellStyle name="Обычный 6 15 2_заявки" xfId="49402"/>
    <cellStyle name="Обычный 6 15 3" xfId="49403"/>
    <cellStyle name="Обычный 6 15 3 2" xfId="49404"/>
    <cellStyle name="Обычный 6 15 3 2 2" xfId="49405"/>
    <cellStyle name="Обычный 6 15 3 2 2 2" xfId="49406"/>
    <cellStyle name="Обычный 6 15 3 2 2 2 2" xfId="49407"/>
    <cellStyle name="Обычный 6 15 3 2 2 2_заявки" xfId="57652"/>
    <cellStyle name="Обычный 6 15 3 2 2 3" xfId="49408"/>
    <cellStyle name="Обычный 6 15 3 2 2_заявки" xfId="49409"/>
    <cellStyle name="Обычный 6 15 3 2 3" xfId="49410"/>
    <cellStyle name="Обычный 6 15 3 2 3 2" xfId="49411"/>
    <cellStyle name="Обычный 6 15 3 2 3_заявки" xfId="57653"/>
    <cellStyle name="Обычный 6 15 3 2 4" xfId="49412"/>
    <cellStyle name="Обычный 6 15 3 2_заявки" xfId="49413"/>
    <cellStyle name="Обычный 6 15 3 3" xfId="49414"/>
    <cellStyle name="Обычный 6 15 3 3 2" xfId="49415"/>
    <cellStyle name="Обычный 6 15 3 3 2 2" xfId="49416"/>
    <cellStyle name="Обычный 6 15 3 3 2_заявки" xfId="57654"/>
    <cellStyle name="Обычный 6 15 3 3 3" xfId="49417"/>
    <cellStyle name="Обычный 6 15 3 3_заявки" xfId="49418"/>
    <cellStyle name="Обычный 6 15 3 4" xfId="49419"/>
    <cellStyle name="Обычный 6 15 3 4 2" xfId="49420"/>
    <cellStyle name="Обычный 6 15 3 4_заявки" xfId="57655"/>
    <cellStyle name="Обычный 6 15 3 5" xfId="49421"/>
    <cellStyle name="Обычный 6 15 3_заявки" xfId="49422"/>
    <cellStyle name="Обычный 6 15 4" xfId="49423"/>
    <cellStyle name="Обычный 6 15 4 2" xfId="49424"/>
    <cellStyle name="Обычный 6 15 4 2 2" xfId="49425"/>
    <cellStyle name="Обычный 6 15 4 2 2 2" xfId="49426"/>
    <cellStyle name="Обычный 6 15 4 2 2_заявки" xfId="57656"/>
    <cellStyle name="Обычный 6 15 4 2 3" xfId="49427"/>
    <cellStyle name="Обычный 6 15 4 2_заявки" xfId="49428"/>
    <cellStyle name="Обычный 6 15 4 3" xfId="49429"/>
    <cellStyle name="Обычный 6 15 4 3 2" xfId="49430"/>
    <cellStyle name="Обычный 6 15 4 3_заявки" xfId="57657"/>
    <cellStyle name="Обычный 6 15 4 4" xfId="49431"/>
    <cellStyle name="Обычный 6 15 4_заявки" xfId="49432"/>
    <cellStyle name="Обычный 6 15 5" xfId="49433"/>
    <cellStyle name="Обычный 6 15 5 2" xfId="49434"/>
    <cellStyle name="Обычный 6 15 5 2 2" xfId="49435"/>
    <cellStyle name="Обычный 6 15 5 2_заявки" xfId="57658"/>
    <cellStyle name="Обычный 6 15 5 3" xfId="49436"/>
    <cellStyle name="Обычный 6 15 5_заявки" xfId="49437"/>
    <cellStyle name="Обычный 6 15 6" xfId="49438"/>
    <cellStyle name="Обычный 6 15 6 2" xfId="49439"/>
    <cellStyle name="Обычный 6 15 6_заявки" xfId="57659"/>
    <cellStyle name="Обычный 6 15 7" xfId="49440"/>
    <cellStyle name="Обычный 6 15_заявки" xfId="49441"/>
    <cellStyle name="Обычный 6 16" xfId="49442"/>
    <cellStyle name="Обычный 6 16 2" xfId="49443"/>
    <cellStyle name="Обычный 6 16 2 2" xfId="49444"/>
    <cellStyle name="Обычный 6 16 2 2 2" xfId="49445"/>
    <cellStyle name="Обычный 6 16 2 2 2 2" xfId="49446"/>
    <cellStyle name="Обычный 6 16 2 2 2 2 2" xfId="49447"/>
    <cellStyle name="Обычный 6 16 2 2 2 2_заявки" xfId="57660"/>
    <cellStyle name="Обычный 6 16 2 2 2 3" xfId="49448"/>
    <cellStyle name="Обычный 6 16 2 2 2_заявки" xfId="49449"/>
    <cellStyle name="Обычный 6 16 2 2 3" xfId="49450"/>
    <cellStyle name="Обычный 6 16 2 2 3 2" xfId="49451"/>
    <cellStyle name="Обычный 6 16 2 2 3_заявки" xfId="57661"/>
    <cellStyle name="Обычный 6 16 2 2 4" xfId="49452"/>
    <cellStyle name="Обычный 6 16 2 2_заявки" xfId="49453"/>
    <cellStyle name="Обычный 6 16 2 3" xfId="49454"/>
    <cellStyle name="Обычный 6 16 2 3 2" xfId="49455"/>
    <cellStyle name="Обычный 6 16 2 3 2 2" xfId="49456"/>
    <cellStyle name="Обычный 6 16 2 3 2_заявки" xfId="57662"/>
    <cellStyle name="Обычный 6 16 2 3 3" xfId="49457"/>
    <cellStyle name="Обычный 6 16 2 3_заявки" xfId="49458"/>
    <cellStyle name="Обычный 6 16 2 4" xfId="49459"/>
    <cellStyle name="Обычный 6 16 2 4 2" xfId="49460"/>
    <cellStyle name="Обычный 6 16 2 4_заявки" xfId="57663"/>
    <cellStyle name="Обычный 6 16 2 5" xfId="49461"/>
    <cellStyle name="Обычный 6 16 2_заявки" xfId="49462"/>
    <cellStyle name="Обычный 6 16 3" xfId="49463"/>
    <cellStyle name="Обычный 6 16 3 2" xfId="49464"/>
    <cellStyle name="Обычный 6 16 3 2 2" xfId="49465"/>
    <cellStyle name="Обычный 6 16 3 2 2 2" xfId="49466"/>
    <cellStyle name="Обычный 6 16 3 2 2 2 2" xfId="49467"/>
    <cellStyle name="Обычный 6 16 3 2 2 2_заявки" xfId="57664"/>
    <cellStyle name="Обычный 6 16 3 2 2 3" xfId="49468"/>
    <cellStyle name="Обычный 6 16 3 2 2_заявки" xfId="49469"/>
    <cellStyle name="Обычный 6 16 3 2 3" xfId="49470"/>
    <cellStyle name="Обычный 6 16 3 2 3 2" xfId="49471"/>
    <cellStyle name="Обычный 6 16 3 2 3_заявки" xfId="57665"/>
    <cellStyle name="Обычный 6 16 3 2 4" xfId="49472"/>
    <cellStyle name="Обычный 6 16 3 2_заявки" xfId="49473"/>
    <cellStyle name="Обычный 6 16 3 3" xfId="49474"/>
    <cellStyle name="Обычный 6 16 3 3 2" xfId="49475"/>
    <cellStyle name="Обычный 6 16 3 3 2 2" xfId="49476"/>
    <cellStyle name="Обычный 6 16 3 3 2_заявки" xfId="57666"/>
    <cellStyle name="Обычный 6 16 3 3 3" xfId="49477"/>
    <cellStyle name="Обычный 6 16 3 3_заявки" xfId="49478"/>
    <cellStyle name="Обычный 6 16 3 4" xfId="49479"/>
    <cellStyle name="Обычный 6 16 3 4 2" xfId="49480"/>
    <cellStyle name="Обычный 6 16 3 4_заявки" xfId="57667"/>
    <cellStyle name="Обычный 6 16 3 5" xfId="49481"/>
    <cellStyle name="Обычный 6 16 3_заявки" xfId="49482"/>
    <cellStyle name="Обычный 6 16 4" xfId="49483"/>
    <cellStyle name="Обычный 6 16 4 2" xfId="49484"/>
    <cellStyle name="Обычный 6 16 4 2 2" xfId="49485"/>
    <cellStyle name="Обычный 6 16 4 2 2 2" xfId="49486"/>
    <cellStyle name="Обычный 6 16 4 2 2_заявки" xfId="57668"/>
    <cellStyle name="Обычный 6 16 4 2 3" xfId="49487"/>
    <cellStyle name="Обычный 6 16 4 2_заявки" xfId="49488"/>
    <cellStyle name="Обычный 6 16 4 3" xfId="49489"/>
    <cellStyle name="Обычный 6 16 4 3 2" xfId="49490"/>
    <cellStyle name="Обычный 6 16 4 3_заявки" xfId="57669"/>
    <cellStyle name="Обычный 6 16 4 4" xfId="49491"/>
    <cellStyle name="Обычный 6 16 4_заявки" xfId="49492"/>
    <cellStyle name="Обычный 6 16 5" xfId="49493"/>
    <cellStyle name="Обычный 6 16 5 2" xfId="49494"/>
    <cellStyle name="Обычный 6 16 5 2 2" xfId="49495"/>
    <cellStyle name="Обычный 6 16 5 2_заявки" xfId="57670"/>
    <cellStyle name="Обычный 6 16 5 3" xfId="49496"/>
    <cellStyle name="Обычный 6 16 5_заявки" xfId="49497"/>
    <cellStyle name="Обычный 6 16 6" xfId="49498"/>
    <cellStyle name="Обычный 6 16 6 2" xfId="49499"/>
    <cellStyle name="Обычный 6 16 6_заявки" xfId="57671"/>
    <cellStyle name="Обычный 6 16 7" xfId="49500"/>
    <cellStyle name="Обычный 6 16_заявки" xfId="49501"/>
    <cellStyle name="Обычный 6 17" xfId="49502"/>
    <cellStyle name="Обычный 6 17 2" xfId="49503"/>
    <cellStyle name="Обычный 6 17 2 2" xfId="49504"/>
    <cellStyle name="Обычный 6 17 2 2 2" xfId="49505"/>
    <cellStyle name="Обычный 6 17 2 2 2 2" xfId="49506"/>
    <cellStyle name="Обычный 6 17 2 2 2 2 2" xfId="49507"/>
    <cellStyle name="Обычный 6 17 2 2 2 2_заявки" xfId="57672"/>
    <cellStyle name="Обычный 6 17 2 2 2 3" xfId="49508"/>
    <cellStyle name="Обычный 6 17 2 2 2_заявки" xfId="49509"/>
    <cellStyle name="Обычный 6 17 2 2 3" xfId="49510"/>
    <cellStyle name="Обычный 6 17 2 2 3 2" xfId="49511"/>
    <cellStyle name="Обычный 6 17 2 2 3_заявки" xfId="57673"/>
    <cellStyle name="Обычный 6 17 2 2 4" xfId="49512"/>
    <cellStyle name="Обычный 6 17 2 2_заявки" xfId="49513"/>
    <cellStyle name="Обычный 6 17 2 3" xfId="49514"/>
    <cellStyle name="Обычный 6 17 2 3 2" xfId="49515"/>
    <cellStyle name="Обычный 6 17 2 3 2 2" xfId="49516"/>
    <cellStyle name="Обычный 6 17 2 3 2_заявки" xfId="57674"/>
    <cellStyle name="Обычный 6 17 2 3 3" xfId="49517"/>
    <cellStyle name="Обычный 6 17 2 3_заявки" xfId="49518"/>
    <cellStyle name="Обычный 6 17 2 4" xfId="49519"/>
    <cellStyle name="Обычный 6 17 2 4 2" xfId="49520"/>
    <cellStyle name="Обычный 6 17 2 4_заявки" xfId="57675"/>
    <cellStyle name="Обычный 6 17 2 5" xfId="49521"/>
    <cellStyle name="Обычный 6 17 2_заявки" xfId="49522"/>
    <cellStyle name="Обычный 6 17 3" xfId="49523"/>
    <cellStyle name="Обычный 6 17 3 2" xfId="49524"/>
    <cellStyle name="Обычный 6 17 3 2 2" xfId="49525"/>
    <cellStyle name="Обычный 6 17 3 2 2 2" xfId="49526"/>
    <cellStyle name="Обычный 6 17 3 2 2 2 2" xfId="49527"/>
    <cellStyle name="Обычный 6 17 3 2 2 2_заявки" xfId="57676"/>
    <cellStyle name="Обычный 6 17 3 2 2 3" xfId="49528"/>
    <cellStyle name="Обычный 6 17 3 2 2_заявки" xfId="49529"/>
    <cellStyle name="Обычный 6 17 3 2 3" xfId="49530"/>
    <cellStyle name="Обычный 6 17 3 2 3 2" xfId="49531"/>
    <cellStyle name="Обычный 6 17 3 2 3_заявки" xfId="57677"/>
    <cellStyle name="Обычный 6 17 3 2 4" xfId="49532"/>
    <cellStyle name="Обычный 6 17 3 2_заявки" xfId="49533"/>
    <cellStyle name="Обычный 6 17 3 3" xfId="49534"/>
    <cellStyle name="Обычный 6 17 3 3 2" xfId="49535"/>
    <cellStyle name="Обычный 6 17 3 3 2 2" xfId="49536"/>
    <cellStyle name="Обычный 6 17 3 3 2_заявки" xfId="57678"/>
    <cellStyle name="Обычный 6 17 3 3 3" xfId="49537"/>
    <cellStyle name="Обычный 6 17 3 3_заявки" xfId="49538"/>
    <cellStyle name="Обычный 6 17 3 4" xfId="49539"/>
    <cellStyle name="Обычный 6 17 3 4 2" xfId="49540"/>
    <cellStyle name="Обычный 6 17 3 4_заявки" xfId="57679"/>
    <cellStyle name="Обычный 6 17 3 5" xfId="49541"/>
    <cellStyle name="Обычный 6 17 3_заявки" xfId="49542"/>
    <cellStyle name="Обычный 6 17 4" xfId="49543"/>
    <cellStyle name="Обычный 6 17 4 2" xfId="49544"/>
    <cellStyle name="Обычный 6 17 4 2 2" xfId="49545"/>
    <cellStyle name="Обычный 6 17 4 2 2 2" xfId="49546"/>
    <cellStyle name="Обычный 6 17 4 2 2_заявки" xfId="57680"/>
    <cellStyle name="Обычный 6 17 4 2 3" xfId="49547"/>
    <cellStyle name="Обычный 6 17 4 2_заявки" xfId="49548"/>
    <cellStyle name="Обычный 6 17 4 3" xfId="49549"/>
    <cellStyle name="Обычный 6 17 4 3 2" xfId="49550"/>
    <cellStyle name="Обычный 6 17 4 3_заявки" xfId="57681"/>
    <cellStyle name="Обычный 6 17 4 4" xfId="49551"/>
    <cellStyle name="Обычный 6 17 4_заявки" xfId="49552"/>
    <cellStyle name="Обычный 6 17 5" xfId="49553"/>
    <cellStyle name="Обычный 6 17 5 2" xfId="49554"/>
    <cellStyle name="Обычный 6 17 5 2 2" xfId="49555"/>
    <cellStyle name="Обычный 6 17 5 2_заявки" xfId="57682"/>
    <cellStyle name="Обычный 6 17 5 3" xfId="49556"/>
    <cellStyle name="Обычный 6 17 5_заявки" xfId="49557"/>
    <cellStyle name="Обычный 6 17 6" xfId="49558"/>
    <cellStyle name="Обычный 6 17 6 2" xfId="49559"/>
    <cellStyle name="Обычный 6 17 6_заявки" xfId="57683"/>
    <cellStyle name="Обычный 6 17 7" xfId="49560"/>
    <cellStyle name="Обычный 6 17_заявки" xfId="49561"/>
    <cellStyle name="Обычный 6 18" xfId="49562"/>
    <cellStyle name="Обычный 6 18 2" xfId="49563"/>
    <cellStyle name="Обычный 6 18 2 2" xfId="49564"/>
    <cellStyle name="Обычный 6 18 2 2 2" xfId="49565"/>
    <cellStyle name="Обычный 6 18 2 2 2 2" xfId="49566"/>
    <cellStyle name="Обычный 6 18 2 2 2_заявки" xfId="57684"/>
    <cellStyle name="Обычный 6 18 2 2 3" xfId="49567"/>
    <cellStyle name="Обычный 6 18 2 2_заявки" xfId="49568"/>
    <cellStyle name="Обычный 6 18 2 3" xfId="49569"/>
    <cellStyle name="Обычный 6 18 2 3 2" xfId="49570"/>
    <cellStyle name="Обычный 6 18 2 3_заявки" xfId="57685"/>
    <cellStyle name="Обычный 6 18 2 4" xfId="49571"/>
    <cellStyle name="Обычный 6 18 2_заявки" xfId="49572"/>
    <cellStyle name="Обычный 6 18 3" xfId="49573"/>
    <cellStyle name="Обычный 6 18 3 2" xfId="49574"/>
    <cellStyle name="Обычный 6 18 3 2 2" xfId="49575"/>
    <cellStyle name="Обычный 6 18 3 2_заявки" xfId="57686"/>
    <cellStyle name="Обычный 6 18 3 3" xfId="49576"/>
    <cellStyle name="Обычный 6 18 3_заявки" xfId="49577"/>
    <cellStyle name="Обычный 6 18 4" xfId="49578"/>
    <cellStyle name="Обычный 6 18 4 2" xfId="49579"/>
    <cellStyle name="Обычный 6 18 4_заявки" xfId="57687"/>
    <cellStyle name="Обычный 6 18 5" xfId="49580"/>
    <cellStyle name="Обычный 6 18_заявки" xfId="49581"/>
    <cellStyle name="Обычный 6 19" xfId="49582"/>
    <cellStyle name="Обычный 6 19 2" xfId="49583"/>
    <cellStyle name="Обычный 6 19 2 2" xfId="49584"/>
    <cellStyle name="Обычный 6 19 2 2 2" xfId="49585"/>
    <cellStyle name="Обычный 6 19 2 2 2 2" xfId="49586"/>
    <cellStyle name="Обычный 6 19 2 2 2_заявки" xfId="57688"/>
    <cellStyle name="Обычный 6 19 2 2 3" xfId="49587"/>
    <cellStyle name="Обычный 6 19 2 2_заявки" xfId="49588"/>
    <cellStyle name="Обычный 6 19 2 3" xfId="49589"/>
    <cellStyle name="Обычный 6 19 2 3 2" xfId="49590"/>
    <cellStyle name="Обычный 6 19 2 3_заявки" xfId="57689"/>
    <cellStyle name="Обычный 6 19 2 4" xfId="49591"/>
    <cellStyle name="Обычный 6 19 2_заявки" xfId="49592"/>
    <cellStyle name="Обычный 6 19 3" xfId="49593"/>
    <cellStyle name="Обычный 6 19 3 2" xfId="49594"/>
    <cellStyle name="Обычный 6 19 3 2 2" xfId="49595"/>
    <cellStyle name="Обычный 6 19 3 2_заявки" xfId="57690"/>
    <cellStyle name="Обычный 6 19 3 3" xfId="49596"/>
    <cellStyle name="Обычный 6 19 3_заявки" xfId="49597"/>
    <cellStyle name="Обычный 6 19 4" xfId="49598"/>
    <cellStyle name="Обычный 6 19 4 2" xfId="49599"/>
    <cellStyle name="Обычный 6 19 4_заявки" xfId="57691"/>
    <cellStyle name="Обычный 6 19 5" xfId="49600"/>
    <cellStyle name="Обычный 6 19_заявки" xfId="49601"/>
    <cellStyle name="Обычный 6 2" xfId="42"/>
    <cellStyle name="Обычный 6 2 10" xfId="49602"/>
    <cellStyle name="Обычный 6 2 10 2" xfId="49603"/>
    <cellStyle name="Обычный 6 2 10 2 2" xfId="49604"/>
    <cellStyle name="Обычный 6 2 10 2 2 2" xfId="49605"/>
    <cellStyle name="Обычный 6 2 10 2 2_заявки" xfId="57692"/>
    <cellStyle name="Обычный 6 2 10 2 3" xfId="49606"/>
    <cellStyle name="Обычный 6 2 10 2_заявки" xfId="49607"/>
    <cellStyle name="Обычный 6 2 10 3" xfId="49608"/>
    <cellStyle name="Обычный 6 2 10 3 2" xfId="49609"/>
    <cellStyle name="Обычный 6 2 10 3_заявки" xfId="57693"/>
    <cellStyle name="Обычный 6 2 10 4" xfId="49610"/>
    <cellStyle name="Обычный 6 2 10_заявки" xfId="49611"/>
    <cellStyle name="Обычный 6 2 11" xfId="49612"/>
    <cellStyle name="Обычный 6 2 11 2" xfId="49613"/>
    <cellStyle name="Обычный 6 2 11 2 2" xfId="49614"/>
    <cellStyle name="Обычный 6 2 11 2_заявки" xfId="57694"/>
    <cellStyle name="Обычный 6 2 11 3" xfId="49615"/>
    <cellStyle name="Обычный 6 2 11_заявки" xfId="49616"/>
    <cellStyle name="Обычный 6 2 12" xfId="49617"/>
    <cellStyle name="Обычный 6 2 12 2" xfId="49618"/>
    <cellStyle name="Обычный 6 2 12_заявки" xfId="57695"/>
    <cellStyle name="Обычный 6 2 13" xfId="49619"/>
    <cellStyle name="Обычный 6 2 2" xfId="43"/>
    <cellStyle name="Обычный 6 2 2 10" xfId="49620"/>
    <cellStyle name="Обычный 6 2 2 10 2" xfId="49621"/>
    <cellStyle name="Обычный 6 2 2 10_заявки" xfId="57696"/>
    <cellStyle name="Обычный 6 2 2 11" xfId="49622"/>
    <cellStyle name="Обычный 6 2 2 2" xfId="44"/>
    <cellStyle name="Обычный 6 2 2 2 2" xfId="49623"/>
    <cellStyle name="Обычный 6 2 2 2 2 2" xfId="49624"/>
    <cellStyle name="Обычный 6 2 2 2 2 2 2" xfId="49625"/>
    <cellStyle name="Обычный 6 2 2 2 2 2 2 2" xfId="49626"/>
    <cellStyle name="Обычный 6 2 2 2 2 2 2_заявки" xfId="57697"/>
    <cellStyle name="Обычный 6 2 2 2 2 2 3" xfId="49627"/>
    <cellStyle name="Обычный 6 2 2 2 2 2_заявки" xfId="49628"/>
    <cellStyle name="Обычный 6 2 2 2 2 3" xfId="49629"/>
    <cellStyle name="Обычный 6 2 2 2 2 3 2" xfId="49630"/>
    <cellStyle name="Обычный 6 2 2 2 2 3_заявки" xfId="57698"/>
    <cellStyle name="Обычный 6 2 2 2 2 4" xfId="49631"/>
    <cellStyle name="Обычный 6 2 2 2 2_заявки" xfId="49632"/>
    <cellStyle name="Обычный 6 2 2 2 3" xfId="49633"/>
    <cellStyle name="Обычный 6 2 2 2 3 2" xfId="49634"/>
    <cellStyle name="Обычный 6 2 2 2 3 2 2" xfId="49635"/>
    <cellStyle name="Обычный 6 2 2 2 3 2 2 2" xfId="49636"/>
    <cellStyle name="Обычный 6 2 2 2 3 2 2_заявки" xfId="57699"/>
    <cellStyle name="Обычный 6 2 2 2 3 2 3" xfId="49637"/>
    <cellStyle name="Обычный 6 2 2 2 3 2_заявки" xfId="49638"/>
    <cellStyle name="Обычный 6 2 2 2 3 3" xfId="49639"/>
    <cellStyle name="Обычный 6 2 2 2 3 3 2" xfId="49640"/>
    <cellStyle name="Обычный 6 2 2 2 3 3_заявки" xfId="57700"/>
    <cellStyle name="Обычный 6 2 2 2 3 4" xfId="49641"/>
    <cellStyle name="Обычный 6 2 2 2 3_заявки" xfId="49642"/>
    <cellStyle name="Обычный 6 2 2 2 4" xfId="49643"/>
    <cellStyle name="Обычный 6 2 2 2 4 2" xfId="49644"/>
    <cellStyle name="Обычный 6 2 2 2 4 2 2" xfId="49645"/>
    <cellStyle name="Обычный 6 2 2 2 4 2 2 2" xfId="49646"/>
    <cellStyle name="Обычный 6 2 2 2 4 2 2_заявки" xfId="57701"/>
    <cellStyle name="Обычный 6 2 2 2 4 2 3" xfId="49647"/>
    <cellStyle name="Обычный 6 2 2 2 4 2_заявки" xfId="49648"/>
    <cellStyle name="Обычный 6 2 2 2 4 3" xfId="49649"/>
    <cellStyle name="Обычный 6 2 2 2 4 3 2" xfId="49650"/>
    <cellStyle name="Обычный 6 2 2 2 4 3_заявки" xfId="57702"/>
    <cellStyle name="Обычный 6 2 2 2 4 4" xfId="49651"/>
    <cellStyle name="Обычный 6 2 2 2 4_заявки" xfId="49652"/>
    <cellStyle name="Обычный 6 2 2 2 5" xfId="49653"/>
    <cellStyle name="Обычный 6 2 2 2 5 2" xfId="49654"/>
    <cellStyle name="Обычный 6 2 2 2 5 2 2" xfId="49655"/>
    <cellStyle name="Обычный 6 2 2 2 5 2 2 2" xfId="49656"/>
    <cellStyle name="Обычный 6 2 2 2 5 2 2_заявки" xfId="57703"/>
    <cellStyle name="Обычный 6 2 2 2 5 2 3" xfId="49657"/>
    <cellStyle name="Обычный 6 2 2 2 5 2_заявки" xfId="49658"/>
    <cellStyle name="Обычный 6 2 2 2 5 3" xfId="49659"/>
    <cellStyle name="Обычный 6 2 2 2 5 3 2" xfId="49660"/>
    <cellStyle name="Обычный 6 2 2 2 5 3_заявки" xfId="57704"/>
    <cellStyle name="Обычный 6 2 2 2 5 4" xfId="49661"/>
    <cellStyle name="Обычный 6 2 2 2 5_заявки" xfId="49662"/>
    <cellStyle name="Обычный 6 2 2 2 6" xfId="49663"/>
    <cellStyle name="Обычный 6 2 2 2 6 2" xfId="49664"/>
    <cellStyle name="Обычный 6 2 2 2 6 2 2" xfId="49665"/>
    <cellStyle name="Обычный 6 2 2 2 6 2_заявки" xfId="57705"/>
    <cellStyle name="Обычный 6 2 2 2 6 3" xfId="49666"/>
    <cellStyle name="Обычный 6 2 2 2 6_заявки" xfId="49667"/>
    <cellStyle name="Обычный 6 2 2 2 7" xfId="49668"/>
    <cellStyle name="Обычный 6 2 2 2 7 2" xfId="49669"/>
    <cellStyle name="Обычный 6 2 2 2 7_заявки" xfId="57706"/>
    <cellStyle name="Обычный 6 2 2 2 8" xfId="49670"/>
    <cellStyle name="Обычный 6 2 2 2_заявки" xfId="49671"/>
    <cellStyle name="Обычный 6 2 2 3" xfId="45"/>
    <cellStyle name="Обычный 6 2 2 3 2" xfId="49672"/>
    <cellStyle name="Обычный 6 2 2 3 2 2" xfId="49673"/>
    <cellStyle name="Обычный 6 2 2 3 2 2 2" xfId="49674"/>
    <cellStyle name="Обычный 6 2 2 3 2 2 2 2" xfId="49675"/>
    <cellStyle name="Обычный 6 2 2 3 2 2 2_заявки" xfId="57707"/>
    <cellStyle name="Обычный 6 2 2 3 2 2 3" xfId="49676"/>
    <cellStyle name="Обычный 6 2 2 3 2 2_заявки" xfId="49677"/>
    <cellStyle name="Обычный 6 2 2 3 2 3" xfId="49678"/>
    <cellStyle name="Обычный 6 2 2 3 2 3 2" xfId="49679"/>
    <cellStyle name="Обычный 6 2 2 3 2 3_заявки" xfId="57708"/>
    <cellStyle name="Обычный 6 2 2 3 2 4" xfId="49680"/>
    <cellStyle name="Обычный 6 2 2 3 2_заявки" xfId="49681"/>
    <cellStyle name="Обычный 6 2 2 3 3" xfId="49682"/>
    <cellStyle name="Обычный 6 2 2 3 3 2" xfId="49683"/>
    <cellStyle name="Обычный 6 2 2 3 3 2 2" xfId="49684"/>
    <cellStyle name="Обычный 6 2 2 3 3 2 2 2" xfId="49685"/>
    <cellStyle name="Обычный 6 2 2 3 3 2 2_заявки" xfId="57709"/>
    <cellStyle name="Обычный 6 2 2 3 3 2 3" xfId="49686"/>
    <cellStyle name="Обычный 6 2 2 3 3 2_заявки" xfId="49687"/>
    <cellStyle name="Обычный 6 2 2 3 3 3" xfId="49688"/>
    <cellStyle name="Обычный 6 2 2 3 3 3 2" xfId="49689"/>
    <cellStyle name="Обычный 6 2 2 3 3 3_заявки" xfId="57710"/>
    <cellStyle name="Обычный 6 2 2 3 3 4" xfId="49690"/>
    <cellStyle name="Обычный 6 2 2 3 3_заявки" xfId="49691"/>
    <cellStyle name="Обычный 6 2 2 3 4" xfId="49692"/>
    <cellStyle name="Обычный 6 2 2 3 4 2" xfId="49693"/>
    <cellStyle name="Обычный 6 2 2 3 4 2 2" xfId="49694"/>
    <cellStyle name="Обычный 6 2 2 3 4 2 2 2" xfId="49695"/>
    <cellStyle name="Обычный 6 2 2 3 4 2 2_заявки" xfId="57711"/>
    <cellStyle name="Обычный 6 2 2 3 4 2 3" xfId="49696"/>
    <cellStyle name="Обычный 6 2 2 3 4 2_заявки" xfId="49697"/>
    <cellStyle name="Обычный 6 2 2 3 4 3" xfId="49698"/>
    <cellStyle name="Обычный 6 2 2 3 4 3 2" xfId="49699"/>
    <cellStyle name="Обычный 6 2 2 3 4 3_заявки" xfId="57712"/>
    <cellStyle name="Обычный 6 2 2 3 4 4" xfId="49700"/>
    <cellStyle name="Обычный 6 2 2 3 4_заявки" xfId="49701"/>
    <cellStyle name="Обычный 6 2 2 3 5" xfId="49702"/>
    <cellStyle name="Обычный 6 2 2 3 5 2" xfId="49703"/>
    <cellStyle name="Обычный 6 2 2 3 5 2 2" xfId="49704"/>
    <cellStyle name="Обычный 6 2 2 3 5 2 2 2" xfId="49705"/>
    <cellStyle name="Обычный 6 2 2 3 5 2 2_заявки" xfId="57713"/>
    <cellStyle name="Обычный 6 2 2 3 5 2 3" xfId="49706"/>
    <cellStyle name="Обычный 6 2 2 3 5 2_заявки" xfId="49707"/>
    <cellStyle name="Обычный 6 2 2 3 5 3" xfId="49708"/>
    <cellStyle name="Обычный 6 2 2 3 5 3 2" xfId="49709"/>
    <cellStyle name="Обычный 6 2 2 3 5 3_заявки" xfId="57714"/>
    <cellStyle name="Обычный 6 2 2 3 5 4" xfId="49710"/>
    <cellStyle name="Обычный 6 2 2 3 5_заявки" xfId="49711"/>
    <cellStyle name="Обычный 6 2 2 3 6" xfId="49712"/>
    <cellStyle name="Обычный 6 2 2 3 6 2" xfId="49713"/>
    <cellStyle name="Обычный 6 2 2 3 6 2 2" xfId="49714"/>
    <cellStyle name="Обычный 6 2 2 3 6 2_заявки" xfId="57715"/>
    <cellStyle name="Обычный 6 2 2 3 6 3" xfId="49715"/>
    <cellStyle name="Обычный 6 2 2 3 6_заявки" xfId="49716"/>
    <cellStyle name="Обычный 6 2 2 3 7" xfId="49717"/>
    <cellStyle name="Обычный 6 2 2 3 7 2" xfId="49718"/>
    <cellStyle name="Обычный 6 2 2 3 7_заявки" xfId="57716"/>
    <cellStyle name="Обычный 6 2 2 3 8" xfId="49719"/>
    <cellStyle name="Обычный 6 2 2 3_заявки" xfId="49720"/>
    <cellStyle name="Обычный 6 2 2 4" xfId="46"/>
    <cellStyle name="Обычный 6 2 2 4 2" xfId="49721"/>
    <cellStyle name="Обычный 6 2 2 4 2 2" xfId="49722"/>
    <cellStyle name="Обычный 6 2 2 4 2 2 2" xfId="49723"/>
    <cellStyle name="Обычный 6 2 2 4 2 2 2 2" xfId="49724"/>
    <cellStyle name="Обычный 6 2 2 4 2 2 2_заявки" xfId="57717"/>
    <cellStyle name="Обычный 6 2 2 4 2 2 3" xfId="49725"/>
    <cellStyle name="Обычный 6 2 2 4 2 2_заявки" xfId="49726"/>
    <cellStyle name="Обычный 6 2 2 4 2 3" xfId="49727"/>
    <cellStyle name="Обычный 6 2 2 4 2 3 2" xfId="49728"/>
    <cellStyle name="Обычный 6 2 2 4 2 3_заявки" xfId="57718"/>
    <cellStyle name="Обычный 6 2 2 4 2 4" xfId="49729"/>
    <cellStyle name="Обычный 6 2 2 4 2_заявки" xfId="49730"/>
    <cellStyle name="Обычный 6 2 2 4 3" xfId="49731"/>
    <cellStyle name="Обычный 6 2 2 4 3 2" xfId="49732"/>
    <cellStyle name="Обычный 6 2 2 4 3 2 2" xfId="49733"/>
    <cellStyle name="Обычный 6 2 2 4 3 2 2 2" xfId="49734"/>
    <cellStyle name="Обычный 6 2 2 4 3 2 2_заявки" xfId="57719"/>
    <cellStyle name="Обычный 6 2 2 4 3 2 3" xfId="49735"/>
    <cellStyle name="Обычный 6 2 2 4 3 2_заявки" xfId="49736"/>
    <cellStyle name="Обычный 6 2 2 4 3 3" xfId="49737"/>
    <cellStyle name="Обычный 6 2 2 4 3 3 2" xfId="49738"/>
    <cellStyle name="Обычный 6 2 2 4 3 3_заявки" xfId="57720"/>
    <cellStyle name="Обычный 6 2 2 4 3 4" xfId="49739"/>
    <cellStyle name="Обычный 6 2 2 4 3_заявки" xfId="49740"/>
    <cellStyle name="Обычный 6 2 2 4 4" xfId="49741"/>
    <cellStyle name="Обычный 6 2 2 4 4 2" xfId="49742"/>
    <cellStyle name="Обычный 6 2 2 4 4 2 2" xfId="49743"/>
    <cellStyle name="Обычный 6 2 2 4 4 2 2 2" xfId="49744"/>
    <cellStyle name="Обычный 6 2 2 4 4 2 2_заявки" xfId="57721"/>
    <cellStyle name="Обычный 6 2 2 4 4 2 3" xfId="49745"/>
    <cellStyle name="Обычный 6 2 2 4 4 2_заявки" xfId="49746"/>
    <cellStyle name="Обычный 6 2 2 4 4 3" xfId="49747"/>
    <cellStyle name="Обычный 6 2 2 4 4 3 2" xfId="49748"/>
    <cellStyle name="Обычный 6 2 2 4 4 3_заявки" xfId="57722"/>
    <cellStyle name="Обычный 6 2 2 4 4 4" xfId="49749"/>
    <cellStyle name="Обычный 6 2 2 4 4_заявки" xfId="49750"/>
    <cellStyle name="Обычный 6 2 2 4 5" xfId="49751"/>
    <cellStyle name="Обычный 6 2 2 4 5 2" xfId="49752"/>
    <cellStyle name="Обычный 6 2 2 4 5 2 2" xfId="49753"/>
    <cellStyle name="Обычный 6 2 2 4 5 2 2 2" xfId="49754"/>
    <cellStyle name="Обычный 6 2 2 4 5 2 2_заявки" xfId="57723"/>
    <cellStyle name="Обычный 6 2 2 4 5 2 3" xfId="49755"/>
    <cellStyle name="Обычный 6 2 2 4 5 2_заявки" xfId="49756"/>
    <cellStyle name="Обычный 6 2 2 4 5 3" xfId="49757"/>
    <cellStyle name="Обычный 6 2 2 4 5 3 2" xfId="49758"/>
    <cellStyle name="Обычный 6 2 2 4 5 3_заявки" xfId="57724"/>
    <cellStyle name="Обычный 6 2 2 4 5 4" xfId="49759"/>
    <cellStyle name="Обычный 6 2 2 4 5_заявки" xfId="49760"/>
    <cellStyle name="Обычный 6 2 2 4 6" xfId="49761"/>
    <cellStyle name="Обычный 6 2 2 4 6 2" xfId="49762"/>
    <cellStyle name="Обычный 6 2 2 4 6 2 2" xfId="49763"/>
    <cellStyle name="Обычный 6 2 2 4 6 2_заявки" xfId="57725"/>
    <cellStyle name="Обычный 6 2 2 4 6 3" xfId="49764"/>
    <cellStyle name="Обычный 6 2 2 4 6_заявки" xfId="49765"/>
    <cellStyle name="Обычный 6 2 2 4 7" xfId="49766"/>
    <cellStyle name="Обычный 6 2 2 4 7 2" xfId="49767"/>
    <cellStyle name="Обычный 6 2 2 4 7_заявки" xfId="57726"/>
    <cellStyle name="Обычный 6 2 2 4 8" xfId="49768"/>
    <cellStyle name="Обычный 6 2 2 4_заявки" xfId="49769"/>
    <cellStyle name="Обычный 6 2 2 5" xfId="49770"/>
    <cellStyle name="Обычный 6 2 2 5 2" xfId="49771"/>
    <cellStyle name="Обычный 6 2 2 5 2 2" xfId="49772"/>
    <cellStyle name="Обычный 6 2 2 5 2 2 2" xfId="49773"/>
    <cellStyle name="Обычный 6 2 2 5 2 2_заявки" xfId="57727"/>
    <cellStyle name="Обычный 6 2 2 5 2 3" xfId="49774"/>
    <cellStyle name="Обычный 6 2 2 5 2_заявки" xfId="49775"/>
    <cellStyle name="Обычный 6 2 2 5 3" xfId="49776"/>
    <cellStyle name="Обычный 6 2 2 5 3 2" xfId="49777"/>
    <cellStyle name="Обычный 6 2 2 5 3_заявки" xfId="57728"/>
    <cellStyle name="Обычный 6 2 2 5 4" xfId="49778"/>
    <cellStyle name="Обычный 6 2 2 5_заявки" xfId="49779"/>
    <cellStyle name="Обычный 6 2 2 6" xfId="49780"/>
    <cellStyle name="Обычный 6 2 2 6 2" xfId="49781"/>
    <cellStyle name="Обычный 6 2 2 6 2 2" xfId="49782"/>
    <cellStyle name="Обычный 6 2 2 6 2 2 2" xfId="49783"/>
    <cellStyle name="Обычный 6 2 2 6 2 2_заявки" xfId="57729"/>
    <cellStyle name="Обычный 6 2 2 6 2 3" xfId="49784"/>
    <cellStyle name="Обычный 6 2 2 6 2_заявки" xfId="49785"/>
    <cellStyle name="Обычный 6 2 2 6 3" xfId="49786"/>
    <cellStyle name="Обычный 6 2 2 6 3 2" xfId="49787"/>
    <cellStyle name="Обычный 6 2 2 6 3_заявки" xfId="57730"/>
    <cellStyle name="Обычный 6 2 2 6 4" xfId="49788"/>
    <cellStyle name="Обычный 6 2 2 6_заявки" xfId="49789"/>
    <cellStyle name="Обычный 6 2 2 7" xfId="49790"/>
    <cellStyle name="Обычный 6 2 2 7 2" xfId="49791"/>
    <cellStyle name="Обычный 6 2 2 7 2 2" xfId="49792"/>
    <cellStyle name="Обычный 6 2 2 7 2 2 2" xfId="49793"/>
    <cellStyle name="Обычный 6 2 2 7 2 2_заявки" xfId="57731"/>
    <cellStyle name="Обычный 6 2 2 7 2 3" xfId="49794"/>
    <cellStyle name="Обычный 6 2 2 7 2_заявки" xfId="49795"/>
    <cellStyle name="Обычный 6 2 2 7 3" xfId="49796"/>
    <cellStyle name="Обычный 6 2 2 7 3 2" xfId="49797"/>
    <cellStyle name="Обычный 6 2 2 7 3_заявки" xfId="57732"/>
    <cellStyle name="Обычный 6 2 2 7 4" xfId="49798"/>
    <cellStyle name="Обычный 6 2 2 7_заявки" xfId="49799"/>
    <cellStyle name="Обычный 6 2 2 8" xfId="49800"/>
    <cellStyle name="Обычный 6 2 2 8 2" xfId="49801"/>
    <cellStyle name="Обычный 6 2 2 8 2 2" xfId="49802"/>
    <cellStyle name="Обычный 6 2 2 8 2 2 2" xfId="49803"/>
    <cellStyle name="Обычный 6 2 2 8 2 2_заявки" xfId="57733"/>
    <cellStyle name="Обычный 6 2 2 8 2 3" xfId="49804"/>
    <cellStyle name="Обычный 6 2 2 8 2_заявки" xfId="49805"/>
    <cellStyle name="Обычный 6 2 2 8 3" xfId="49806"/>
    <cellStyle name="Обычный 6 2 2 8 3 2" xfId="49807"/>
    <cellStyle name="Обычный 6 2 2 8 3_заявки" xfId="57734"/>
    <cellStyle name="Обычный 6 2 2 8 4" xfId="49808"/>
    <cellStyle name="Обычный 6 2 2 8_заявки" xfId="49809"/>
    <cellStyle name="Обычный 6 2 2 9" xfId="49810"/>
    <cellStyle name="Обычный 6 2 2 9 2" xfId="49811"/>
    <cellStyle name="Обычный 6 2 2 9 2 2" xfId="49812"/>
    <cellStyle name="Обычный 6 2 2 9 2_заявки" xfId="57735"/>
    <cellStyle name="Обычный 6 2 2 9 3" xfId="49813"/>
    <cellStyle name="Обычный 6 2 2 9_заявки" xfId="49814"/>
    <cellStyle name="Обычный 6 2 2_заявки" xfId="49815"/>
    <cellStyle name="Обычный 6 2 3" xfId="47"/>
    <cellStyle name="Обычный 6 2 3 2" xfId="49816"/>
    <cellStyle name="Обычный 6 2 3 2 2" xfId="49817"/>
    <cellStyle name="Обычный 6 2 3 2 2 2" xfId="49818"/>
    <cellStyle name="Обычный 6 2 3 2 2 2 2" xfId="49819"/>
    <cellStyle name="Обычный 6 2 3 2 2 2_заявки" xfId="57736"/>
    <cellStyle name="Обычный 6 2 3 2 2 3" xfId="49820"/>
    <cellStyle name="Обычный 6 2 3 2 2_заявки" xfId="49821"/>
    <cellStyle name="Обычный 6 2 3 2 3" xfId="49822"/>
    <cellStyle name="Обычный 6 2 3 2 3 2" xfId="49823"/>
    <cellStyle name="Обычный 6 2 3 2 3_заявки" xfId="57737"/>
    <cellStyle name="Обычный 6 2 3 2 4" xfId="49824"/>
    <cellStyle name="Обычный 6 2 3 2_заявки" xfId="49825"/>
    <cellStyle name="Обычный 6 2 3 3" xfId="49826"/>
    <cellStyle name="Обычный 6 2 3 3 2" xfId="49827"/>
    <cellStyle name="Обычный 6 2 3 3 2 2" xfId="49828"/>
    <cellStyle name="Обычный 6 2 3 3 2 2 2" xfId="49829"/>
    <cellStyle name="Обычный 6 2 3 3 2 2_заявки" xfId="57738"/>
    <cellStyle name="Обычный 6 2 3 3 2 3" xfId="49830"/>
    <cellStyle name="Обычный 6 2 3 3 2_заявки" xfId="49831"/>
    <cellStyle name="Обычный 6 2 3 3 3" xfId="49832"/>
    <cellStyle name="Обычный 6 2 3 3 3 2" xfId="49833"/>
    <cellStyle name="Обычный 6 2 3 3 3_заявки" xfId="57739"/>
    <cellStyle name="Обычный 6 2 3 3 4" xfId="49834"/>
    <cellStyle name="Обычный 6 2 3 3_заявки" xfId="49835"/>
    <cellStyle name="Обычный 6 2 3 4" xfId="49836"/>
    <cellStyle name="Обычный 6 2 3 4 2" xfId="49837"/>
    <cellStyle name="Обычный 6 2 3 4 2 2" xfId="49838"/>
    <cellStyle name="Обычный 6 2 3 4 2 2 2" xfId="49839"/>
    <cellStyle name="Обычный 6 2 3 4 2 2_заявки" xfId="57740"/>
    <cellStyle name="Обычный 6 2 3 4 2 3" xfId="49840"/>
    <cellStyle name="Обычный 6 2 3 4 2_заявки" xfId="49841"/>
    <cellStyle name="Обычный 6 2 3 4 3" xfId="49842"/>
    <cellStyle name="Обычный 6 2 3 4 3 2" xfId="49843"/>
    <cellStyle name="Обычный 6 2 3 4 3_заявки" xfId="57741"/>
    <cellStyle name="Обычный 6 2 3 4 4" xfId="49844"/>
    <cellStyle name="Обычный 6 2 3 4_заявки" xfId="49845"/>
    <cellStyle name="Обычный 6 2 3 5" xfId="49846"/>
    <cellStyle name="Обычный 6 2 3 5 2" xfId="49847"/>
    <cellStyle name="Обычный 6 2 3 5 2 2" xfId="49848"/>
    <cellStyle name="Обычный 6 2 3 5 2 2 2" xfId="49849"/>
    <cellStyle name="Обычный 6 2 3 5 2 2_заявки" xfId="57742"/>
    <cellStyle name="Обычный 6 2 3 5 2 3" xfId="49850"/>
    <cellStyle name="Обычный 6 2 3 5 2_заявки" xfId="49851"/>
    <cellStyle name="Обычный 6 2 3 5 3" xfId="49852"/>
    <cellStyle name="Обычный 6 2 3 5 3 2" xfId="49853"/>
    <cellStyle name="Обычный 6 2 3 5 3_заявки" xfId="57743"/>
    <cellStyle name="Обычный 6 2 3 5 4" xfId="49854"/>
    <cellStyle name="Обычный 6 2 3 5_заявки" xfId="49855"/>
    <cellStyle name="Обычный 6 2 3 6" xfId="49856"/>
    <cellStyle name="Обычный 6 2 3 6 2" xfId="49857"/>
    <cellStyle name="Обычный 6 2 3 6 2 2" xfId="49858"/>
    <cellStyle name="Обычный 6 2 3 6 2_заявки" xfId="57744"/>
    <cellStyle name="Обычный 6 2 3 6 3" xfId="49859"/>
    <cellStyle name="Обычный 6 2 3 6_заявки" xfId="49860"/>
    <cellStyle name="Обычный 6 2 3 7" xfId="49861"/>
    <cellStyle name="Обычный 6 2 3 7 2" xfId="49862"/>
    <cellStyle name="Обычный 6 2 3 7_заявки" xfId="57745"/>
    <cellStyle name="Обычный 6 2 3 8" xfId="49863"/>
    <cellStyle name="Обычный 6 2 3_заявки" xfId="49864"/>
    <cellStyle name="Обычный 6 2 4" xfId="48"/>
    <cellStyle name="Обычный 6 2 4 2" xfId="49865"/>
    <cellStyle name="Обычный 6 2 4 2 2" xfId="49866"/>
    <cellStyle name="Обычный 6 2 4 2 2 2" xfId="49867"/>
    <cellStyle name="Обычный 6 2 4 2 2 2 2" xfId="49868"/>
    <cellStyle name="Обычный 6 2 4 2 2 2_заявки" xfId="57746"/>
    <cellStyle name="Обычный 6 2 4 2 2 3" xfId="49869"/>
    <cellStyle name="Обычный 6 2 4 2 2_заявки" xfId="49870"/>
    <cellStyle name="Обычный 6 2 4 2 3" xfId="49871"/>
    <cellStyle name="Обычный 6 2 4 2 3 2" xfId="49872"/>
    <cellStyle name="Обычный 6 2 4 2 3_заявки" xfId="57747"/>
    <cellStyle name="Обычный 6 2 4 2 4" xfId="49873"/>
    <cellStyle name="Обычный 6 2 4 2_заявки" xfId="49874"/>
    <cellStyle name="Обычный 6 2 4 3" xfId="49875"/>
    <cellStyle name="Обычный 6 2 4 3 2" xfId="49876"/>
    <cellStyle name="Обычный 6 2 4 3 2 2" xfId="49877"/>
    <cellStyle name="Обычный 6 2 4 3 2 2 2" xfId="49878"/>
    <cellStyle name="Обычный 6 2 4 3 2 2_заявки" xfId="57748"/>
    <cellStyle name="Обычный 6 2 4 3 2 3" xfId="49879"/>
    <cellStyle name="Обычный 6 2 4 3 2_заявки" xfId="49880"/>
    <cellStyle name="Обычный 6 2 4 3 3" xfId="49881"/>
    <cellStyle name="Обычный 6 2 4 3 3 2" xfId="49882"/>
    <cellStyle name="Обычный 6 2 4 3 3_заявки" xfId="57749"/>
    <cellStyle name="Обычный 6 2 4 3 4" xfId="49883"/>
    <cellStyle name="Обычный 6 2 4 3_заявки" xfId="49884"/>
    <cellStyle name="Обычный 6 2 4 4" xfId="49885"/>
    <cellStyle name="Обычный 6 2 4 4 2" xfId="49886"/>
    <cellStyle name="Обычный 6 2 4 4 2 2" xfId="49887"/>
    <cellStyle name="Обычный 6 2 4 4 2 2 2" xfId="49888"/>
    <cellStyle name="Обычный 6 2 4 4 2 2_заявки" xfId="57750"/>
    <cellStyle name="Обычный 6 2 4 4 2 3" xfId="49889"/>
    <cellStyle name="Обычный 6 2 4 4 2_заявки" xfId="49890"/>
    <cellStyle name="Обычный 6 2 4 4 3" xfId="49891"/>
    <cellStyle name="Обычный 6 2 4 4 3 2" xfId="49892"/>
    <cellStyle name="Обычный 6 2 4 4 3_заявки" xfId="57751"/>
    <cellStyle name="Обычный 6 2 4 4 4" xfId="49893"/>
    <cellStyle name="Обычный 6 2 4 4_заявки" xfId="49894"/>
    <cellStyle name="Обычный 6 2 4 5" xfId="49895"/>
    <cellStyle name="Обычный 6 2 4 5 2" xfId="49896"/>
    <cellStyle name="Обычный 6 2 4 5 2 2" xfId="49897"/>
    <cellStyle name="Обычный 6 2 4 5 2 2 2" xfId="49898"/>
    <cellStyle name="Обычный 6 2 4 5 2 2_заявки" xfId="57752"/>
    <cellStyle name="Обычный 6 2 4 5 2 3" xfId="49899"/>
    <cellStyle name="Обычный 6 2 4 5 2_заявки" xfId="49900"/>
    <cellStyle name="Обычный 6 2 4 5 3" xfId="49901"/>
    <cellStyle name="Обычный 6 2 4 5 3 2" xfId="49902"/>
    <cellStyle name="Обычный 6 2 4 5 3_заявки" xfId="57753"/>
    <cellStyle name="Обычный 6 2 4 5 4" xfId="49903"/>
    <cellStyle name="Обычный 6 2 4 5_заявки" xfId="49904"/>
    <cellStyle name="Обычный 6 2 4 6" xfId="49905"/>
    <cellStyle name="Обычный 6 2 4 6 2" xfId="49906"/>
    <cellStyle name="Обычный 6 2 4 6 2 2" xfId="49907"/>
    <cellStyle name="Обычный 6 2 4 6 2_заявки" xfId="57754"/>
    <cellStyle name="Обычный 6 2 4 6 3" xfId="49908"/>
    <cellStyle name="Обычный 6 2 4 6_заявки" xfId="49909"/>
    <cellStyle name="Обычный 6 2 4 7" xfId="49910"/>
    <cellStyle name="Обычный 6 2 4 7 2" xfId="49911"/>
    <cellStyle name="Обычный 6 2 4 7_заявки" xfId="57755"/>
    <cellStyle name="Обычный 6 2 4 8" xfId="49912"/>
    <cellStyle name="Обычный 6 2 4_заявки" xfId="49913"/>
    <cellStyle name="Обычный 6 2 5" xfId="49"/>
    <cellStyle name="Обычный 6 2 5 2" xfId="49914"/>
    <cellStyle name="Обычный 6 2 5 2 2" xfId="49915"/>
    <cellStyle name="Обычный 6 2 5 2 2 2" xfId="49916"/>
    <cellStyle name="Обычный 6 2 5 2 2 2 2" xfId="49917"/>
    <cellStyle name="Обычный 6 2 5 2 2 2_заявки" xfId="57756"/>
    <cellStyle name="Обычный 6 2 5 2 2 3" xfId="49918"/>
    <cellStyle name="Обычный 6 2 5 2 2_заявки" xfId="49919"/>
    <cellStyle name="Обычный 6 2 5 2 3" xfId="49920"/>
    <cellStyle name="Обычный 6 2 5 2 3 2" xfId="49921"/>
    <cellStyle name="Обычный 6 2 5 2 3_заявки" xfId="57757"/>
    <cellStyle name="Обычный 6 2 5 2 4" xfId="49922"/>
    <cellStyle name="Обычный 6 2 5 2_заявки" xfId="49923"/>
    <cellStyle name="Обычный 6 2 5 3" xfId="49924"/>
    <cellStyle name="Обычный 6 2 5 3 2" xfId="49925"/>
    <cellStyle name="Обычный 6 2 5 3 2 2" xfId="49926"/>
    <cellStyle name="Обычный 6 2 5 3 2 2 2" xfId="49927"/>
    <cellStyle name="Обычный 6 2 5 3 2 2_заявки" xfId="57758"/>
    <cellStyle name="Обычный 6 2 5 3 2 3" xfId="49928"/>
    <cellStyle name="Обычный 6 2 5 3 2_заявки" xfId="49929"/>
    <cellStyle name="Обычный 6 2 5 3 3" xfId="49930"/>
    <cellStyle name="Обычный 6 2 5 3 3 2" xfId="49931"/>
    <cellStyle name="Обычный 6 2 5 3 3_заявки" xfId="57759"/>
    <cellStyle name="Обычный 6 2 5 3 4" xfId="49932"/>
    <cellStyle name="Обычный 6 2 5 3_заявки" xfId="49933"/>
    <cellStyle name="Обычный 6 2 5 4" xfId="49934"/>
    <cellStyle name="Обычный 6 2 5 4 2" xfId="49935"/>
    <cellStyle name="Обычный 6 2 5 4 2 2" xfId="49936"/>
    <cellStyle name="Обычный 6 2 5 4 2 2 2" xfId="49937"/>
    <cellStyle name="Обычный 6 2 5 4 2 2_заявки" xfId="57760"/>
    <cellStyle name="Обычный 6 2 5 4 2 3" xfId="49938"/>
    <cellStyle name="Обычный 6 2 5 4 2_заявки" xfId="49939"/>
    <cellStyle name="Обычный 6 2 5 4 3" xfId="49940"/>
    <cellStyle name="Обычный 6 2 5 4 3 2" xfId="49941"/>
    <cellStyle name="Обычный 6 2 5 4 3_заявки" xfId="57761"/>
    <cellStyle name="Обычный 6 2 5 4 4" xfId="49942"/>
    <cellStyle name="Обычный 6 2 5 4_заявки" xfId="49943"/>
    <cellStyle name="Обычный 6 2 5 5" xfId="49944"/>
    <cellStyle name="Обычный 6 2 5 5 2" xfId="49945"/>
    <cellStyle name="Обычный 6 2 5 5 2 2" xfId="49946"/>
    <cellStyle name="Обычный 6 2 5 5 2 2 2" xfId="49947"/>
    <cellStyle name="Обычный 6 2 5 5 2 2_заявки" xfId="57762"/>
    <cellStyle name="Обычный 6 2 5 5 2 3" xfId="49948"/>
    <cellStyle name="Обычный 6 2 5 5 2_заявки" xfId="49949"/>
    <cellStyle name="Обычный 6 2 5 5 3" xfId="49950"/>
    <cellStyle name="Обычный 6 2 5 5 3 2" xfId="49951"/>
    <cellStyle name="Обычный 6 2 5 5 3_заявки" xfId="57763"/>
    <cellStyle name="Обычный 6 2 5 5 4" xfId="49952"/>
    <cellStyle name="Обычный 6 2 5 5_заявки" xfId="49953"/>
    <cellStyle name="Обычный 6 2 5 6" xfId="49954"/>
    <cellStyle name="Обычный 6 2 5 6 2" xfId="49955"/>
    <cellStyle name="Обычный 6 2 5 6 2 2" xfId="49956"/>
    <cellStyle name="Обычный 6 2 5 6 2_заявки" xfId="57764"/>
    <cellStyle name="Обычный 6 2 5 6 3" xfId="49957"/>
    <cellStyle name="Обычный 6 2 5 6_заявки" xfId="49958"/>
    <cellStyle name="Обычный 6 2 5 7" xfId="49959"/>
    <cellStyle name="Обычный 6 2 5 7 2" xfId="49960"/>
    <cellStyle name="Обычный 6 2 5 7_заявки" xfId="57765"/>
    <cellStyle name="Обычный 6 2 5 8" xfId="49961"/>
    <cellStyle name="Обычный 6 2 5_заявки" xfId="49962"/>
    <cellStyle name="Обычный 6 2 6" xfId="49963"/>
    <cellStyle name="Обычный 6 2 6 2" xfId="49964"/>
    <cellStyle name="Обычный 6 2 6 2 2" xfId="49965"/>
    <cellStyle name="Обычный 6 2 6 2 2 2" xfId="49966"/>
    <cellStyle name="Обычный 6 2 6 2 2 2 2" xfId="49967"/>
    <cellStyle name="Обычный 6 2 6 2 2 2_заявки" xfId="57766"/>
    <cellStyle name="Обычный 6 2 6 2 2 3" xfId="49968"/>
    <cellStyle name="Обычный 6 2 6 2 2_заявки" xfId="49969"/>
    <cellStyle name="Обычный 6 2 6 2 3" xfId="49970"/>
    <cellStyle name="Обычный 6 2 6 2 3 2" xfId="49971"/>
    <cellStyle name="Обычный 6 2 6 2 3_заявки" xfId="57767"/>
    <cellStyle name="Обычный 6 2 6 2 4" xfId="49972"/>
    <cellStyle name="Обычный 6 2 6 2_заявки" xfId="49973"/>
    <cellStyle name="Обычный 6 2 6 3" xfId="49974"/>
    <cellStyle name="Обычный 6 2 6 3 2" xfId="49975"/>
    <cellStyle name="Обычный 6 2 6 3 2 2" xfId="49976"/>
    <cellStyle name="Обычный 6 2 6 3 2_заявки" xfId="57768"/>
    <cellStyle name="Обычный 6 2 6 3 3" xfId="49977"/>
    <cellStyle name="Обычный 6 2 6 3_заявки" xfId="49978"/>
    <cellStyle name="Обычный 6 2 6 4" xfId="49979"/>
    <cellStyle name="Обычный 6 2 6 4 2" xfId="49980"/>
    <cellStyle name="Обычный 6 2 6 4_заявки" xfId="57769"/>
    <cellStyle name="Обычный 6 2 6 5" xfId="49981"/>
    <cellStyle name="Обычный 6 2 6_заявки" xfId="49982"/>
    <cellStyle name="Обычный 6 2 7" xfId="49983"/>
    <cellStyle name="Обычный 6 2 7 2" xfId="49984"/>
    <cellStyle name="Обычный 6 2 7 2 2" xfId="49985"/>
    <cellStyle name="Обычный 6 2 7 2 2 2" xfId="49986"/>
    <cellStyle name="Обычный 6 2 7 2 2 2 2" xfId="49987"/>
    <cellStyle name="Обычный 6 2 7 2 2 2_заявки" xfId="57770"/>
    <cellStyle name="Обычный 6 2 7 2 2 3" xfId="49988"/>
    <cellStyle name="Обычный 6 2 7 2 2_заявки" xfId="49989"/>
    <cellStyle name="Обычный 6 2 7 2 3" xfId="49990"/>
    <cellStyle name="Обычный 6 2 7 2 3 2" xfId="49991"/>
    <cellStyle name="Обычный 6 2 7 2 3_заявки" xfId="57771"/>
    <cellStyle name="Обычный 6 2 7 2 4" xfId="49992"/>
    <cellStyle name="Обычный 6 2 7 2_заявки" xfId="49993"/>
    <cellStyle name="Обычный 6 2 7 3" xfId="49994"/>
    <cellStyle name="Обычный 6 2 7 3 2" xfId="49995"/>
    <cellStyle name="Обычный 6 2 7 3 2 2" xfId="49996"/>
    <cellStyle name="Обычный 6 2 7 3 2_заявки" xfId="57772"/>
    <cellStyle name="Обычный 6 2 7 3 3" xfId="49997"/>
    <cellStyle name="Обычный 6 2 7 3_заявки" xfId="49998"/>
    <cellStyle name="Обычный 6 2 7 4" xfId="49999"/>
    <cellStyle name="Обычный 6 2 7 4 2" xfId="50000"/>
    <cellStyle name="Обычный 6 2 7 4_заявки" xfId="57773"/>
    <cellStyle name="Обычный 6 2 7 5" xfId="50001"/>
    <cellStyle name="Обычный 6 2 7_заявки" xfId="50002"/>
    <cellStyle name="Обычный 6 2 8" xfId="50003"/>
    <cellStyle name="Обычный 6 2 8 2" xfId="50004"/>
    <cellStyle name="Обычный 6 2 8 2 2" xfId="50005"/>
    <cellStyle name="Обычный 6 2 8 2 2 2" xfId="50006"/>
    <cellStyle name="Обычный 6 2 8 2 2 2 2" xfId="50007"/>
    <cellStyle name="Обычный 6 2 8 2 2 2_заявки" xfId="57774"/>
    <cellStyle name="Обычный 6 2 8 2 2 3" xfId="50008"/>
    <cellStyle name="Обычный 6 2 8 2 2_заявки" xfId="50009"/>
    <cellStyle name="Обычный 6 2 8 2 3" xfId="50010"/>
    <cellStyle name="Обычный 6 2 8 2 3 2" xfId="50011"/>
    <cellStyle name="Обычный 6 2 8 2 3_заявки" xfId="57775"/>
    <cellStyle name="Обычный 6 2 8 2 4" xfId="50012"/>
    <cellStyle name="Обычный 6 2 8 2_заявки" xfId="50013"/>
    <cellStyle name="Обычный 6 2 8 3" xfId="50014"/>
    <cellStyle name="Обычный 6 2 8 3 2" xfId="50015"/>
    <cellStyle name="Обычный 6 2 8 3 2 2" xfId="50016"/>
    <cellStyle name="Обычный 6 2 8 3 2_заявки" xfId="57776"/>
    <cellStyle name="Обычный 6 2 8 3 3" xfId="50017"/>
    <cellStyle name="Обычный 6 2 8 3_заявки" xfId="50018"/>
    <cellStyle name="Обычный 6 2 8 4" xfId="50019"/>
    <cellStyle name="Обычный 6 2 8 4 2" xfId="50020"/>
    <cellStyle name="Обычный 6 2 8 4_заявки" xfId="57777"/>
    <cellStyle name="Обычный 6 2 8 5" xfId="50021"/>
    <cellStyle name="Обычный 6 2 8_заявки" xfId="50022"/>
    <cellStyle name="Обычный 6 2 9" xfId="50023"/>
    <cellStyle name="Обычный 6 2 9 2" xfId="50024"/>
    <cellStyle name="Обычный 6 2 9 2 2" xfId="50025"/>
    <cellStyle name="Обычный 6 2 9 2 2 2" xfId="50026"/>
    <cellStyle name="Обычный 6 2 9 2 2 2 2" xfId="50027"/>
    <cellStyle name="Обычный 6 2 9 2 2 2_заявки" xfId="57778"/>
    <cellStyle name="Обычный 6 2 9 2 2 3" xfId="50028"/>
    <cellStyle name="Обычный 6 2 9 2 2_заявки" xfId="50029"/>
    <cellStyle name="Обычный 6 2 9 2 3" xfId="50030"/>
    <cellStyle name="Обычный 6 2 9 2 3 2" xfId="50031"/>
    <cellStyle name="Обычный 6 2 9 2 3_заявки" xfId="57779"/>
    <cellStyle name="Обычный 6 2 9 2 4" xfId="50032"/>
    <cellStyle name="Обычный 6 2 9 2_заявки" xfId="50033"/>
    <cellStyle name="Обычный 6 2 9 3" xfId="50034"/>
    <cellStyle name="Обычный 6 2 9 3 2" xfId="50035"/>
    <cellStyle name="Обычный 6 2 9 3 2 2" xfId="50036"/>
    <cellStyle name="Обычный 6 2 9 3 2_заявки" xfId="57780"/>
    <cellStyle name="Обычный 6 2 9 3 3" xfId="50037"/>
    <cellStyle name="Обычный 6 2 9 3_заявки" xfId="50038"/>
    <cellStyle name="Обычный 6 2 9 4" xfId="50039"/>
    <cellStyle name="Обычный 6 2 9 4 2" xfId="50040"/>
    <cellStyle name="Обычный 6 2 9 4_заявки" xfId="57781"/>
    <cellStyle name="Обычный 6 2 9 5" xfId="50041"/>
    <cellStyle name="Обычный 6 2 9_заявки" xfId="50042"/>
    <cellStyle name="Обычный 6 2_заявки" xfId="50043"/>
    <cellStyle name="Обычный 6 20" xfId="50044"/>
    <cellStyle name="Обычный 6 20 2" xfId="50045"/>
    <cellStyle name="Обычный 6 20 2 2" xfId="50046"/>
    <cellStyle name="Обычный 6 20 2 2 2" xfId="50047"/>
    <cellStyle name="Обычный 6 20 2 2 2 2" xfId="50048"/>
    <cellStyle name="Обычный 6 20 2 2 2_заявки" xfId="57782"/>
    <cellStyle name="Обычный 6 20 2 2 3" xfId="50049"/>
    <cellStyle name="Обычный 6 20 2 2_заявки" xfId="50050"/>
    <cellStyle name="Обычный 6 20 2 3" xfId="50051"/>
    <cellStyle name="Обычный 6 20 2 3 2" xfId="50052"/>
    <cellStyle name="Обычный 6 20 2 3_заявки" xfId="57783"/>
    <cellStyle name="Обычный 6 20 2 4" xfId="50053"/>
    <cellStyle name="Обычный 6 20 2_заявки" xfId="50054"/>
    <cellStyle name="Обычный 6 20 3" xfId="50055"/>
    <cellStyle name="Обычный 6 20 3 2" xfId="50056"/>
    <cellStyle name="Обычный 6 20 3 2 2" xfId="50057"/>
    <cellStyle name="Обычный 6 20 3 2_заявки" xfId="57784"/>
    <cellStyle name="Обычный 6 20 3 3" xfId="50058"/>
    <cellStyle name="Обычный 6 20 3_заявки" xfId="50059"/>
    <cellStyle name="Обычный 6 20 4" xfId="50060"/>
    <cellStyle name="Обычный 6 20 4 2" xfId="50061"/>
    <cellStyle name="Обычный 6 20 4_заявки" xfId="57785"/>
    <cellStyle name="Обычный 6 20 5" xfId="50062"/>
    <cellStyle name="Обычный 6 20_заявки" xfId="50063"/>
    <cellStyle name="Обычный 6 21" xfId="50064"/>
    <cellStyle name="Обычный 6 21 2" xfId="50065"/>
    <cellStyle name="Обычный 6 21 2 2" xfId="50066"/>
    <cellStyle name="Обычный 6 21 2 2 2" xfId="50067"/>
    <cellStyle name="Обычный 6 21 2 2_заявки" xfId="57786"/>
    <cellStyle name="Обычный 6 21 2 3" xfId="50068"/>
    <cellStyle name="Обычный 6 21 2_заявки" xfId="50069"/>
    <cellStyle name="Обычный 6 21 3" xfId="50070"/>
    <cellStyle name="Обычный 6 21 3 2" xfId="50071"/>
    <cellStyle name="Обычный 6 21 3_заявки" xfId="57787"/>
    <cellStyle name="Обычный 6 21 4" xfId="50072"/>
    <cellStyle name="Обычный 6 21_заявки" xfId="50073"/>
    <cellStyle name="Обычный 6 22" xfId="50074"/>
    <cellStyle name="Обычный 6 22 2" xfId="50075"/>
    <cellStyle name="Обычный 6 22 2 2" xfId="50076"/>
    <cellStyle name="Обычный 6 22 2_заявки" xfId="57788"/>
    <cellStyle name="Обычный 6 22 3" xfId="50077"/>
    <cellStyle name="Обычный 6 22_заявки" xfId="50078"/>
    <cellStyle name="Обычный 6 23" xfId="50079"/>
    <cellStyle name="Обычный 6 23 2" xfId="50080"/>
    <cellStyle name="Обычный 6 23_заявки" xfId="57789"/>
    <cellStyle name="Обычный 6 24" xfId="50081"/>
    <cellStyle name="Обычный 6 25" xfId="57790"/>
    <cellStyle name="Обычный 6 25 2" xfId="59238"/>
    <cellStyle name="Обычный 6 25_заявки" xfId="59239"/>
    <cellStyle name="Обычный 6 26" xfId="59240"/>
    <cellStyle name="Обычный 6 27" xfId="59241"/>
    <cellStyle name="Обычный 6 3" xfId="50"/>
    <cellStyle name="Обычный 6 3 10" xfId="50082"/>
    <cellStyle name="Обычный 6 3 10 2" xfId="50083"/>
    <cellStyle name="Обычный 6 3 10_заявки" xfId="57791"/>
    <cellStyle name="Обычный 6 3 11" xfId="50084"/>
    <cellStyle name="Обычный 6 3 2" xfId="51"/>
    <cellStyle name="Обычный 6 3 2 2" xfId="50085"/>
    <cellStyle name="Обычный 6 3 2 2 2" xfId="50086"/>
    <cellStyle name="Обычный 6 3 2 2 2 2" xfId="50087"/>
    <cellStyle name="Обычный 6 3 2 2 2 2 2" xfId="50088"/>
    <cellStyle name="Обычный 6 3 2 2 2 2_заявки" xfId="57792"/>
    <cellStyle name="Обычный 6 3 2 2 2 3" xfId="50089"/>
    <cellStyle name="Обычный 6 3 2 2 2_заявки" xfId="50090"/>
    <cellStyle name="Обычный 6 3 2 2 3" xfId="50091"/>
    <cellStyle name="Обычный 6 3 2 2 3 2" xfId="50092"/>
    <cellStyle name="Обычный 6 3 2 2 3_заявки" xfId="57793"/>
    <cellStyle name="Обычный 6 3 2 2 4" xfId="50093"/>
    <cellStyle name="Обычный 6 3 2 2_заявки" xfId="50094"/>
    <cellStyle name="Обычный 6 3 2 3" xfId="50095"/>
    <cellStyle name="Обычный 6 3 2 3 2" xfId="50096"/>
    <cellStyle name="Обычный 6 3 2 3 2 2" xfId="50097"/>
    <cellStyle name="Обычный 6 3 2 3 2 2 2" xfId="50098"/>
    <cellStyle name="Обычный 6 3 2 3 2 2_заявки" xfId="57794"/>
    <cellStyle name="Обычный 6 3 2 3 2 3" xfId="50099"/>
    <cellStyle name="Обычный 6 3 2 3 2_заявки" xfId="50100"/>
    <cellStyle name="Обычный 6 3 2 3 3" xfId="50101"/>
    <cellStyle name="Обычный 6 3 2 3 3 2" xfId="50102"/>
    <cellStyle name="Обычный 6 3 2 3 3_заявки" xfId="57795"/>
    <cellStyle name="Обычный 6 3 2 3 4" xfId="50103"/>
    <cellStyle name="Обычный 6 3 2 3_заявки" xfId="50104"/>
    <cellStyle name="Обычный 6 3 2 4" xfId="50105"/>
    <cellStyle name="Обычный 6 3 2 4 2" xfId="50106"/>
    <cellStyle name="Обычный 6 3 2 4 2 2" xfId="50107"/>
    <cellStyle name="Обычный 6 3 2 4 2 2 2" xfId="50108"/>
    <cellStyle name="Обычный 6 3 2 4 2 2_заявки" xfId="57796"/>
    <cellStyle name="Обычный 6 3 2 4 2 3" xfId="50109"/>
    <cellStyle name="Обычный 6 3 2 4 2_заявки" xfId="50110"/>
    <cellStyle name="Обычный 6 3 2 4 3" xfId="50111"/>
    <cellStyle name="Обычный 6 3 2 4 3 2" xfId="50112"/>
    <cellStyle name="Обычный 6 3 2 4 3_заявки" xfId="57797"/>
    <cellStyle name="Обычный 6 3 2 4 4" xfId="50113"/>
    <cellStyle name="Обычный 6 3 2 4_заявки" xfId="50114"/>
    <cellStyle name="Обычный 6 3 2 5" xfId="50115"/>
    <cellStyle name="Обычный 6 3 2 5 2" xfId="50116"/>
    <cellStyle name="Обычный 6 3 2 5 2 2" xfId="50117"/>
    <cellStyle name="Обычный 6 3 2 5 2 2 2" xfId="50118"/>
    <cellStyle name="Обычный 6 3 2 5 2 2_заявки" xfId="57798"/>
    <cellStyle name="Обычный 6 3 2 5 2 3" xfId="50119"/>
    <cellStyle name="Обычный 6 3 2 5 2_заявки" xfId="50120"/>
    <cellStyle name="Обычный 6 3 2 5 3" xfId="50121"/>
    <cellStyle name="Обычный 6 3 2 5 3 2" xfId="50122"/>
    <cellStyle name="Обычный 6 3 2 5 3_заявки" xfId="57799"/>
    <cellStyle name="Обычный 6 3 2 5 4" xfId="50123"/>
    <cellStyle name="Обычный 6 3 2 5_заявки" xfId="50124"/>
    <cellStyle name="Обычный 6 3 2 6" xfId="50125"/>
    <cellStyle name="Обычный 6 3 2 6 2" xfId="50126"/>
    <cellStyle name="Обычный 6 3 2 6 2 2" xfId="50127"/>
    <cellStyle name="Обычный 6 3 2 6 2_заявки" xfId="57800"/>
    <cellStyle name="Обычный 6 3 2 6 3" xfId="50128"/>
    <cellStyle name="Обычный 6 3 2 6_заявки" xfId="50129"/>
    <cellStyle name="Обычный 6 3 2 7" xfId="50130"/>
    <cellStyle name="Обычный 6 3 2 7 2" xfId="50131"/>
    <cellStyle name="Обычный 6 3 2 7_заявки" xfId="57801"/>
    <cellStyle name="Обычный 6 3 2 8" xfId="50132"/>
    <cellStyle name="Обычный 6 3 2_заявки" xfId="50133"/>
    <cellStyle name="Обычный 6 3 3" xfId="52"/>
    <cellStyle name="Обычный 6 3 3 2" xfId="50134"/>
    <cellStyle name="Обычный 6 3 3 2 2" xfId="50135"/>
    <cellStyle name="Обычный 6 3 3 2 2 2" xfId="50136"/>
    <cellStyle name="Обычный 6 3 3 2 2 2 2" xfId="50137"/>
    <cellStyle name="Обычный 6 3 3 2 2 2_заявки" xfId="57802"/>
    <cellStyle name="Обычный 6 3 3 2 2 3" xfId="50138"/>
    <cellStyle name="Обычный 6 3 3 2 2_заявки" xfId="50139"/>
    <cellStyle name="Обычный 6 3 3 2 3" xfId="50140"/>
    <cellStyle name="Обычный 6 3 3 2 3 2" xfId="50141"/>
    <cellStyle name="Обычный 6 3 3 2 3_заявки" xfId="57803"/>
    <cellStyle name="Обычный 6 3 3 2 4" xfId="50142"/>
    <cellStyle name="Обычный 6 3 3 2_заявки" xfId="50143"/>
    <cellStyle name="Обычный 6 3 3 3" xfId="50144"/>
    <cellStyle name="Обычный 6 3 3 3 2" xfId="50145"/>
    <cellStyle name="Обычный 6 3 3 3 2 2" xfId="50146"/>
    <cellStyle name="Обычный 6 3 3 3 2 2 2" xfId="50147"/>
    <cellStyle name="Обычный 6 3 3 3 2 2_заявки" xfId="57804"/>
    <cellStyle name="Обычный 6 3 3 3 2 3" xfId="50148"/>
    <cellStyle name="Обычный 6 3 3 3 2_заявки" xfId="50149"/>
    <cellStyle name="Обычный 6 3 3 3 3" xfId="50150"/>
    <cellStyle name="Обычный 6 3 3 3 3 2" xfId="50151"/>
    <cellStyle name="Обычный 6 3 3 3 3_заявки" xfId="57805"/>
    <cellStyle name="Обычный 6 3 3 3 4" xfId="50152"/>
    <cellStyle name="Обычный 6 3 3 3_заявки" xfId="50153"/>
    <cellStyle name="Обычный 6 3 3 4" xfId="50154"/>
    <cellStyle name="Обычный 6 3 3 4 2" xfId="50155"/>
    <cellStyle name="Обычный 6 3 3 4 2 2" xfId="50156"/>
    <cellStyle name="Обычный 6 3 3 4 2 2 2" xfId="50157"/>
    <cellStyle name="Обычный 6 3 3 4 2 2_заявки" xfId="57806"/>
    <cellStyle name="Обычный 6 3 3 4 2 3" xfId="50158"/>
    <cellStyle name="Обычный 6 3 3 4 2_заявки" xfId="50159"/>
    <cellStyle name="Обычный 6 3 3 4 3" xfId="50160"/>
    <cellStyle name="Обычный 6 3 3 4 3 2" xfId="50161"/>
    <cellStyle name="Обычный 6 3 3 4 3_заявки" xfId="57807"/>
    <cellStyle name="Обычный 6 3 3 4 4" xfId="50162"/>
    <cellStyle name="Обычный 6 3 3 4_заявки" xfId="50163"/>
    <cellStyle name="Обычный 6 3 3 5" xfId="50164"/>
    <cellStyle name="Обычный 6 3 3 5 2" xfId="50165"/>
    <cellStyle name="Обычный 6 3 3 5 2 2" xfId="50166"/>
    <cellStyle name="Обычный 6 3 3 5 2 2 2" xfId="50167"/>
    <cellStyle name="Обычный 6 3 3 5 2 2_заявки" xfId="57808"/>
    <cellStyle name="Обычный 6 3 3 5 2 3" xfId="50168"/>
    <cellStyle name="Обычный 6 3 3 5 2_заявки" xfId="50169"/>
    <cellStyle name="Обычный 6 3 3 5 3" xfId="50170"/>
    <cellStyle name="Обычный 6 3 3 5 3 2" xfId="50171"/>
    <cellStyle name="Обычный 6 3 3 5 3_заявки" xfId="57809"/>
    <cellStyle name="Обычный 6 3 3 5 4" xfId="50172"/>
    <cellStyle name="Обычный 6 3 3 5_заявки" xfId="50173"/>
    <cellStyle name="Обычный 6 3 3 6" xfId="50174"/>
    <cellStyle name="Обычный 6 3 3 6 2" xfId="50175"/>
    <cellStyle name="Обычный 6 3 3 6 2 2" xfId="50176"/>
    <cellStyle name="Обычный 6 3 3 6 2_заявки" xfId="57810"/>
    <cellStyle name="Обычный 6 3 3 6 3" xfId="50177"/>
    <cellStyle name="Обычный 6 3 3 6_заявки" xfId="50178"/>
    <cellStyle name="Обычный 6 3 3 7" xfId="50179"/>
    <cellStyle name="Обычный 6 3 3 7 2" xfId="50180"/>
    <cellStyle name="Обычный 6 3 3 7_заявки" xfId="57811"/>
    <cellStyle name="Обычный 6 3 3 8" xfId="50181"/>
    <cellStyle name="Обычный 6 3 3_заявки" xfId="50182"/>
    <cellStyle name="Обычный 6 3 4" xfId="53"/>
    <cellStyle name="Обычный 6 3 4 2" xfId="50183"/>
    <cellStyle name="Обычный 6 3 4 2 2" xfId="50184"/>
    <cellStyle name="Обычный 6 3 4 2 2 2" xfId="50185"/>
    <cellStyle name="Обычный 6 3 4 2 2 2 2" xfId="50186"/>
    <cellStyle name="Обычный 6 3 4 2 2 2_заявки" xfId="57812"/>
    <cellStyle name="Обычный 6 3 4 2 2 3" xfId="50187"/>
    <cellStyle name="Обычный 6 3 4 2 2_заявки" xfId="50188"/>
    <cellStyle name="Обычный 6 3 4 2 3" xfId="50189"/>
    <cellStyle name="Обычный 6 3 4 2 3 2" xfId="50190"/>
    <cellStyle name="Обычный 6 3 4 2 3_заявки" xfId="57813"/>
    <cellStyle name="Обычный 6 3 4 2 4" xfId="50191"/>
    <cellStyle name="Обычный 6 3 4 2_заявки" xfId="50192"/>
    <cellStyle name="Обычный 6 3 4 3" xfId="50193"/>
    <cellStyle name="Обычный 6 3 4 3 2" xfId="50194"/>
    <cellStyle name="Обычный 6 3 4 3 2 2" xfId="50195"/>
    <cellStyle name="Обычный 6 3 4 3 2 2 2" xfId="50196"/>
    <cellStyle name="Обычный 6 3 4 3 2 2_заявки" xfId="57814"/>
    <cellStyle name="Обычный 6 3 4 3 2 3" xfId="50197"/>
    <cellStyle name="Обычный 6 3 4 3 2_заявки" xfId="50198"/>
    <cellStyle name="Обычный 6 3 4 3 3" xfId="50199"/>
    <cellStyle name="Обычный 6 3 4 3 3 2" xfId="50200"/>
    <cellStyle name="Обычный 6 3 4 3 3_заявки" xfId="57815"/>
    <cellStyle name="Обычный 6 3 4 3 4" xfId="50201"/>
    <cellStyle name="Обычный 6 3 4 3_заявки" xfId="50202"/>
    <cellStyle name="Обычный 6 3 4 4" xfId="50203"/>
    <cellStyle name="Обычный 6 3 4 4 2" xfId="50204"/>
    <cellStyle name="Обычный 6 3 4 4 2 2" xfId="50205"/>
    <cellStyle name="Обычный 6 3 4 4 2 2 2" xfId="50206"/>
    <cellStyle name="Обычный 6 3 4 4 2 2_заявки" xfId="57816"/>
    <cellStyle name="Обычный 6 3 4 4 2 3" xfId="50207"/>
    <cellStyle name="Обычный 6 3 4 4 2_заявки" xfId="50208"/>
    <cellStyle name="Обычный 6 3 4 4 3" xfId="50209"/>
    <cellStyle name="Обычный 6 3 4 4 3 2" xfId="50210"/>
    <cellStyle name="Обычный 6 3 4 4 3_заявки" xfId="57817"/>
    <cellStyle name="Обычный 6 3 4 4 4" xfId="50211"/>
    <cellStyle name="Обычный 6 3 4 4_заявки" xfId="50212"/>
    <cellStyle name="Обычный 6 3 4 5" xfId="50213"/>
    <cellStyle name="Обычный 6 3 4 5 2" xfId="50214"/>
    <cellStyle name="Обычный 6 3 4 5 2 2" xfId="50215"/>
    <cellStyle name="Обычный 6 3 4 5 2 2 2" xfId="50216"/>
    <cellStyle name="Обычный 6 3 4 5 2 2_заявки" xfId="57818"/>
    <cellStyle name="Обычный 6 3 4 5 2 3" xfId="50217"/>
    <cellStyle name="Обычный 6 3 4 5 2_заявки" xfId="50218"/>
    <cellStyle name="Обычный 6 3 4 5 3" xfId="50219"/>
    <cellStyle name="Обычный 6 3 4 5 3 2" xfId="50220"/>
    <cellStyle name="Обычный 6 3 4 5 3_заявки" xfId="57819"/>
    <cellStyle name="Обычный 6 3 4 5 4" xfId="50221"/>
    <cellStyle name="Обычный 6 3 4 5_заявки" xfId="50222"/>
    <cellStyle name="Обычный 6 3 4 6" xfId="50223"/>
    <cellStyle name="Обычный 6 3 4 6 2" xfId="50224"/>
    <cellStyle name="Обычный 6 3 4 6 2 2" xfId="50225"/>
    <cellStyle name="Обычный 6 3 4 6 2_заявки" xfId="57820"/>
    <cellStyle name="Обычный 6 3 4 6 3" xfId="50226"/>
    <cellStyle name="Обычный 6 3 4 6_заявки" xfId="50227"/>
    <cellStyle name="Обычный 6 3 4 7" xfId="50228"/>
    <cellStyle name="Обычный 6 3 4 7 2" xfId="50229"/>
    <cellStyle name="Обычный 6 3 4 7_заявки" xfId="57821"/>
    <cellStyle name="Обычный 6 3 4 8" xfId="50230"/>
    <cellStyle name="Обычный 6 3 4_заявки" xfId="50231"/>
    <cellStyle name="Обычный 6 3 5" xfId="50232"/>
    <cellStyle name="Обычный 6 3 5 2" xfId="50233"/>
    <cellStyle name="Обычный 6 3 5 2 2" xfId="50234"/>
    <cellStyle name="Обычный 6 3 5 2 2 2" xfId="50235"/>
    <cellStyle name="Обычный 6 3 5 2 2 2 2" xfId="50236"/>
    <cellStyle name="Обычный 6 3 5 2 2 2_заявки" xfId="57822"/>
    <cellStyle name="Обычный 6 3 5 2 2 3" xfId="50237"/>
    <cellStyle name="Обычный 6 3 5 2 2_заявки" xfId="50238"/>
    <cellStyle name="Обычный 6 3 5 2 3" xfId="50239"/>
    <cellStyle name="Обычный 6 3 5 2 3 2" xfId="50240"/>
    <cellStyle name="Обычный 6 3 5 2 3_заявки" xfId="57823"/>
    <cellStyle name="Обычный 6 3 5 2 4" xfId="50241"/>
    <cellStyle name="Обычный 6 3 5 2_заявки" xfId="50242"/>
    <cellStyle name="Обычный 6 3 5 3" xfId="50243"/>
    <cellStyle name="Обычный 6 3 5 3 2" xfId="50244"/>
    <cellStyle name="Обычный 6 3 5 3 2 2" xfId="50245"/>
    <cellStyle name="Обычный 6 3 5 3 2_заявки" xfId="57824"/>
    <cellStyle name="Обычный 6 3 5 3 3" xfId="50246"/>
    <cellStyle name="Обычный 6 3 5 3_заявки" xfId="50247"/>
    <cellStyle name="Обычный 6 3 5 4" xfId="50248"/>
    <cellStyle name="Обычный 6 3 5 4 2" xfId="50249"/>
    <cellStyle name="Обычный 6 3 5 4_заявки" xfId="57825"/>
    <cellStyle name="Обычный 6 3 5 5" xfId="50250"/>
    <cellStyle name="Обычный 6 3 5_заявки" xfId="50251"/>
    <cellStyle name="Обычный 6 3 6" xfId="50252"/>
    <cellStyle name="Обычный 6 3 6 2" xfId="50253"/>
    <cellStyle name="Обычный 6 3 6 2 2" xfId="50254"/>
    <cellStyle name="Обычный 6 3 6 2 2 2" xfId="50255"/>
    <cellStyle name="Обычный 6 3 6 2 2 2 2" xfId="50256"/>
    <cellStyle name="Обычный 6 3 6 2 2 2_заявки" xfId="57826"/>
    <cellStyle name="Обычный 6 3 6 2 2 3" xfId="50257"/>
    <cellStyle name="Обычный 6 3 6 2 2_заявки" xfId="50258"/>
    <cellStyle name="Обычный 6 3 6 2 3" xfId="50259"/>
    <cellStyle name="Обычный 6 3 6 2 3 2" xfId="50260"/>
    <cellStyle name="Обычный 6 3 6 2 3_заявки" xfId="57827"/>
    <cellStyle name="Обычный 6 3 6 2 4" xfId="50261"/>
    <cellStyle name="Обычный 6 3 6 2_заявки" xfId="50262"/>
    <cellStyle name="Обычный 6 3 6 3" xfId="50263"/>
    <cellStyle name="Обычный 6 3 6 3 2" xfId="50264"/>
    <cellStyle name="Обычный 6 3 6 3 2 2" xfId="50265"/>
    <cellStyle name="Обычный 6 3 6 3 2_заявки" xfId="57828"/>
    <cellStyle name="Обычный 6 3 6 3 3" xfId="50266"/>
    <cellStyle name="Обычный 6 3 6 3_заявки" xfId="50267"/>
    <cellStyle name="Обычный 6 3 6 4" xfId="50268"/>
    <cellStyle name="Обычный 6 3 6 4 2" xfId="50269"/>
    <cellStyle name="Обычный 6 3 6 4_заявки" xfId="57829"/>
    <cellStyle name="Обычный 6 3 6 5" xfId="50270"/>
    <cellStyle name="Обычный 6 3 6_заявки" xfId="50271"/>
    <cellStyle name="Обычный 6 3 7" xfId="50272"/>
    <cellStyle name="Обычный 6 3 7 2" xfId="50273"/>
    <cellStyle name="Обычный 6 3 7 2 2" xfId="50274"/>
    <cellStyle name="Обычный 6 3 7 2 2 2" xfId="50275"/>
    <cellStyle name="Обычный 6 3 7 2 2 2 2" xfId="50276"/>
    <cellStyle name="Обычный 6 3 7 2 2 2_заявки" xfId="57830"/>
    <cellStyle name="Обычный 6 3 7 2 2 3" xfId="50277"/>
    <cellStyle name="Обычный 6 3 7 2 2_заявки" xfId="50278"/>
    <cellStyle name="Обычный 6 3 7 2 3" xfId="50279"/>
    <cellStyle name="Обычный 6 3 7 2 3 2" xfId="50280"/>
    <cellStyle name="Обычный 6 3 7 2 3_заявки" xfId="57831"/>
    <cellStyle name="Обычный 6 3 7 2 4" xfId="50281"/>
    <cellStyle name="Обычный 6 3 7 2_заявки" xfId="50282"/>
    <cellStyle name="Обычный 6 3 7 3" xfId="50283"/>
    <cellStyle name="Обычный 6 3 7 3 2" xfId="50284"/>
    <cellStyle name="Обычный 6 3 7 3 2 2" xfId="50285"/>
    <cellStyle name="Обычный 6 3 7 3 2_заявки" xfId="57832"/>
    <cellStyle name="Обычный 6 3 7 3 3" xfId="50286"/>
    <cellStyle name="Обычный 6 3 7 3_заявки" xfId="50287"/>
    <cellStyle name="Обычный 6 3 7 4" xfId="50288"/>
    <cellStyle name="Обычный 6 3 7 4 2" xfId="50289"/>
    <cellStyle name="Обычный 6 3 7 4_заявки" xfId="57833"/>
    <cellStyle name="Обычный 6 3 7 5" xfId="50290"/>
    <cellStyle name="Обычный 6 3 7_заявки" xfId="50291"/>
    <cellStyle name="Обычный 6 3 8" xfId="50292"/>
    <cellStyle name="Обычный 6 3 8 2" xfId="50293"/>
    <cellStyle name="Обычный 6 3 8 2 2" xfId="50294"/>
    <cellStyle name="Обычный 6 3 8 2 2 2" xfId="50295"/>
    <cellStyle name="Обычный 6 3 8 2 2_заявки" xfId="57834"/>
    <cellStyle name="Обычный 6 3 8 2 3" xfId="50296"/>
    <cellStyle name="Обычный 6 3 8 2_заявки" xfId="50297"/>
    <cellStyle name="Обычный 6 3 8 3" xfId="50298"/>
    <cellStyle name="Обычный 6 3 8 3 2" xfId="50299"/>
    <cellStyle name="Обычный 6 3 8 3_заявки" xfId="57835"/>
    <cellStyle name="Обычный 6 3 8 4" xfId="50300"/>
    <cellStyle name="Обычный 6 3 8_заявки" xfId="50301"/>
    <cellStyle name="Обычный 6 3 9" xfId="50302"/>
    <cellStyle name="Обычный 6 3 9 2" xfId="50303"/>
    <cellStyle name="Обычный 6 3 9 2 2" xfId="50304"/>
    <cellStyle name="Обычный 6 3 9 2_заявки" xfId="57836"/>
    <cellStyle name="Обычный 6 3 9 3" xfId="50305"/>
    <cellStyle name="Обычный 6 3 9_заявки" xfId="50306"/>
    <cellStyle name="Обычный 6 3_заявки" xfId="50307"/>
    <cellStyle name="Обычный 6 4" xfId="54"/>
    <cellStyle name="Обычный 6 4 10" xfId="50308"/>
    <cellStyle name="Обычный 6 4 10 2" xfId="50309"/>
    <cellStyle name="Обычный 6 4 10_заявки" xfId="57837"/>
    <cellStyle name="Обычный 6 4 11" xfId="50310"/>
    <cellStyle name="Обычный 6 4 2" xfId="50311"/>
    <cellStyle name="Обычный 6 4 2 2" xfId="50312"/>
    <cellStyle name="Обычный 6 4 2 2 2" xfId="50313"/>
    <cellStyle name="Обычный 6 4 2 2 2 2" xfId="50314"/>
    <cellStyle name="Обычный 6 4 2 2 2 2 2" xfId="50315"/>
    <cellStyle name="Обычный 6 4 2 2 2 2_заявки" xfId="57838"/>
    <cellStyle name="Обычный 6 4 2 2 2 3" xfId="50316"/>
    <cellStyle name="Обычный 6 4 2 2 2_заявки" xfId="50317"/>
    <cellStyle name="Обычный 6 4 2 2 3" xfId="50318"/>
    <cellStyle name="Обычный 6 4 2 2 3 2" xfId="50319"/>
    <cellStyle name="Обычный 6 4 2 2 3_заявки" xfId="57839"/>
    <cellStyle name="Обычный 6 4 2 2 4" xfId="50320"/>
    <cellStyle name="Обычный 6 4 2 2_заявки" xfId="50321"/>
    <cellStyle name="Обычный 6 4 2 3" xfId="50322"/>
    <cellStyle name="Обычный 6 4 2 3 2" xfId="50323"/>
    <cellStyle name="Обычный 6 4 2 3 2 2" xfId="50324"/>
    <cellStyle name="Обычный 6 4 2 3 2_заявки" xfId="57840"/>
    <cellStyle name="Обычный 6 4 2 3 3" xfId="50325"/>
    <cellStyle name="Обычный 6 4 2 3_заявки" xfId="50326"/>
    <cellStyle name="Обычный 6 4 2 4" xfId="50327"/>
    <cellStyle name="Обычный 6 4 2 4 2" xfId="50328"/>
    <cellStyle name="Обычный 6 4 2 4_заявки" xfId="57841"/>
    <cellStyle name="Обычный 6 4 2 5" xfId="50329"/>
    <cellStyle name="Обычный 6 4 2_заявки" xfId="50330"/>
    <cellStyle name="Обычный 6 4 3" xfId="50331"/>
    <cellStyle name="Обычный 6 4 3 2" xfId="50332"/>
    <cellStyle name="Обычный 6 4 3 2 2" xfId="50333"/>
    <cellStyle name="Обычный 6 4 3 2 2 2" xfId="50334"/>
    <cellStyle name="Обычный 6 4 3 2 2 2 2" xfId="50335"/>
    <cellStyle name="Обычный 6 4 3 2 2 2_заявки" xfId="57842"/>
    <cellStyle name="Обычный 6 4 3 2 2 3" xfId="50336"/>
    <cellStyle name="Обычный 6 4 3 2 2_заявки" xfId="50337"/>
    <cellStyle name="Обычный 6 4 3 2 3" xfId="50338"/>
    <cellStyle name="Обычный 6 4 3 2 3 2" xfId="50339"/>
    <cellStyle name="Обычный 6 4 3 2 3_заявки" xfId="57843"/>
    <cellStyle name="Обычный 6 4 3 2 4" xfId="50340"/>
    <cellStyle name="Обычный 6 4 3 2_заявки" xfId="50341"/>
    <cellStyle name="Обычный 6 4 3 3" xfId="50342"/>
    <cellStyle name="Обычный 6 4 3 3 2" xfId="50343"/>
    <cellStyle name="Обычный 6 4 3 3 2 2" xfId="50344"/>
    <cellStyle name="Обычный 6 4 3 3 2_заявки" xfId="57844"/>
    <cellStyle name="Обычный 6 4 3 3 3" xfId="50345"/>
    <cellStyle name="Обычный 6 4 3 3_заявки" xfId="50346"/>
    <cellStyle name="Обычный 6 4 3 4" xfId="50347"/>
    <cellStyle name="Обычный 6 4 3 4 2" xfId="50348"/>
    <cellStyle name="Обычный 6 4 3 4_заявки" xfId="57845"/>
    <cellStyle name="Обычный 6 4 3 5" xfId="50349"/>
    <cellStyle name="Обычный 6 4 3_заявки" xfId="50350"/>
    <cellStyle name="Обычный 6 4 4" xfId="50351"/>
    <cellStyle name="Обычный 6 4 4 2" xfId="50352"/>
    <cellStyle name="Обычный 6 4 4 2 2" xfId="50353"/>
    <cellStyle name="Обычный 6 4 4 2 2 2" xfId="50354"/>
    <cellStyle name="Обычный 6 4 4 2 2 2 2" xfId="50355"/>
    <cellStyle name="Обычный 6 4 4 2 2 2_заявки" xfId="57846"/>
    <cellStyle name="Обычный 6 4 4 2 2 3" xfId="50356"/>
    <cellStyle name="Обычный 6 4 4 2 2_заявки" xfId="50357"/>
    <cellStyle name="Обычный 6 4 4 2 3" xfId="50358"/>
    <cellStyle name="Обычный 6 4 4 2 3 2" xfId="50359"/>
    <cellStyle name="Обычный 6 4 4 2 3_заявки" xfId="57847"/>
    <cellStyle name="Обычный 6 4 4 2 4" xfId="50360"/>
    <cellStyle name="Обычный 6 4 4 2_заявки" xfId="50361"/>
    <cellStyle name="Обычный 6 4 4 3" xfId="50362"/>
    <cellStyle name="Обычный 6 4 4 3 2" xfId="50363"/>
    <cellStyle name="Обычный 6 4 4 3 2 2" xfId="50364"/>
    <cellStyle name="Обычный 6 4 4 3 2_заявки" xfId="57848"/>
    <cellStyle name="Обычный 6 4 4 3 3" xfId="50365"/>
    <cellStyle name="Обычный 6 4 4 3_заявки" xfId="50366"/>
    <cellStyle name="Обычный 6 4 4 4" xfId="50367"/>
    <cellStyle name="Обычный 6 4 4 4 2" xfId="50368"/>
    <cellStyle name="Обычный 6 4 4 4_заявки" xfId="57849"/>
    <cellStyle name="Обычный 6 4 4 5" xfId="50369"/>
    <cellStyle name="Обычный 6 4 4_заявки" xfId="50370"/>
    <cellStyle name="Обычный 6 4 5" xfId="50371"/>
    <cellStyle name="Обычный 6 4 5 2" xfId="50372"/>
    <cellStyle name="Обычный 6 4 5 2 2" xfId="50373"/>
    <cellStyle name="Обычный 6 4 5 2 2 2" xfId="50374"/>
    <cellStyle name="Обычный 6 4 5 2 2 2 2" xfId="50375"/>
    <cellStyle name="Обычный 6 4 5 2 2 2_заявки" xfId="57850"/>
    <cellStyle name="Обычный 6 4 5 2 2 3" xfId="50376"/>
    <cellStyle name="Обычный 6 4 5 2 2_заявки" xfId="50377"/>
    <cellStyle name="Обычный 6 4 5 2 3" xfId="50378"/>
    <cellStyle name="Обычный 6 4 5 2 3 2" xfId="50379"/>
    <cellStyle name="Обычный 6 4 5 2 3_заявки" xfId="57851"/>
    <cellStyle name="Обычный 6 4 5 2 4" xfId="50380"/>
    <cellStyle name="Обычный 6 4 5 2_заявки" xfId="50381"/>
    <cellStyle name="Обычный 6 4 5 3" xfId="50382"/>
    <cellStyle name="Обычный 6 4 5 3 2" xfId="50383"/>
    <cellStyle name="Обычный 6 4 5 3 2 2" xfId="50384"/>
    <cellStyle name="Обычный 6 4 5 3 2_заявки" xfId="57852"/>
    <cellStyle name="Обычный 6 4 5 3 3" xfId="50385"/>
    <cellStyle name="Обычный 6 4 5 3_заявки" xfId="50386"/>
    <cellStyle name="Обычный 6 4 5 4" xfId="50387"/>
    <cellStyle name="Обычный 6 4 5 4 2" xfId="50388"/>
    <cellStyle name="Обычный 6 4 5 4_заявки" xfId="57853"/>
    <cellStyle name="Обычный 6 4 5 5" xfId="50389"/>
    <cellStyle name="Обычный 6 4 5_заявки" xfId="50390"/>
    <cellStyle name="Обычный 6 4 6" xfId="50391"/>
    <cellStyle name="Обычный 6 4 6 2" xfId="50392"/>
    <cellStyle name="Обычный 6 4 6 2 2" xfId="50393"/>
    <cellStyle name="Обычный 6 4 6 2 2 2" xfId="50394"/>
    <cellStyle name="Обычный 6 4 6 2 2 2 2" xfId="50395"/>
    <cellStyle name="Обычный 6 4 6 2 2 2_заявки" xfId="57854"/>
    <cellStyle name="Обычный 6 4 6 2 2 3" xfId="50396"/>
    <cellStyle name="Обычный 6 4 6 2 2_заявки" xfId="50397"/>
    <cellStyle name="Обычный 6 4 6 2 3" xfId="50398"/>
    <cellStyle name="Обычный 6 4 6 2 3 2" xfId="50399"/>
    <cellStyle name="Обычный 6 4 6 2 3_заявки" xfId="57855"/>
    <cellStyle name="Обычный 6 4 6 2 4" xfId="50400"/>
    <cellStyle name="Обычный 6 4 6 2_заявки" xfId="50401"/>
    <cellStyle name="Обычный 6 4 6 3" xfId="50402"/>
    <cellStyle name="Обычный 6 4 6 3 2" xfId="50403"/>
    <cellStyle name="Обычный 6 4 6 3 2 2" xfId="50404"/>
    <cellStyle name="Обычный 6 4 6 3 2_заявки" xfId="57856"/>
    <cellStyle name="Обычный 6 4 6 3 3" xfId="50405"/>
    <cellStyle name="Обычный 6 4 6 3_заявки" xfId="50406"/>
    <cellStyle name="Обычный 6 4 6 4" xfId="50407"/>
    <cellStyle name="Обычный 6 4 6 4 2" xfId="50408"/>
    <cellStyle name="Обычный 6 4 6 4_заявки" xfId="57857"/>
    <cellStyle name="Обычный 6 4 6 5" xfId="50409"/>
    <cellStyle name="Обычный 6 4 6_заявки" xfId="50410"/>
    <cellStyle name="Обычный 6 4 7" xfId="50411"/>
    <cellStyle name="Обычный 6 4 7 2" xfId="50412"/>
    <cellStyle name="Обычный 6 4 7 2 2" xfId="50413"/>
    <cellStyle name="Обычный 6 4 7 2 2 2" xfId="50414"/>
    <cellStyle name="Обычный 6 4 7 2 2 2 2" xfId="50415"/>
    <cellStyle name="Обычный 6 4 7 2 2 2_заявки" xfId="57858"/>
    <cellStyle name="Обычный 6 4 7 2 2 3" xfId="50416"/>
    <cellStyle name="Обычный 6 4 7 2 2_заявки" xfId="50417"/>
    <cellStyle name="Обычный 6 4 7 2 3" xfId="50418"/>
    <cellStyle name="Обычный 6 4 7 2 3 2" xfId="50419"/>
    <cellStyle name="Обычный 6 4 7 2 3_заявки" xfId="57859"/>
    <cellStyle name="Обычный 6 4 7 2 4" xfId="50420"/>
    <cellStyle name="Обычный 6 4 7 2_заявки" xfId="50421"/>
    <cellStyle name="Обычный 6 4 7 3" xfId="50422"/>
    <cellStyle name="Обычный 6 4 7 3 2" xfId="50423"/>
    <cellStyle name="Обычный 6 4 7 3 2 2" xfId="50424"/>
    <cellStyle name="Обычный 6 4 7 3 2_заявки" xfId="57860"/>
    <cellStyle name="Обычный 6 4 7 3 3" xfId="50425"/>
    <cellStyle name="Обычный 6 4 7 3_заявки" xfId="50426"/>
    <cellStyle name="Обычный 6 4 7 4" xfId="50427"/>
    <cellStyle name="Обычный 6 4 7 4 2" xfId="50428"/>
    <cellStyle name="Обычный 6 4 7 4_заявки" xfId="57861"/>
    <cellStyle name="Обычный 6 4 7 5" xfId="50429"/>
    <cellStyle name="Обычный 6 4 7_заявки" xfId="50430"/>
    <cellStyle name="Обычный 6 4 8" xfId="50431"/>
    <cellStyle name="Обычный 6 4 8 2" xfId="50432"/>
    <cellStyle name="Обычный 6 4 8 2 2" xfId="50433"/>
    <cellStyle name="Обычный 6 4 8 2 2 2" xfId="50434"/>
    <cellStyle name="Обычный 6 4 8 2 2_заявки" xfId="57862"/>
    <cellStyle name="Обычный 6 4 8 2 3" xfId="50435"/>
    <cellStyle name="Обычный 6 4 8 2_заявки" xfId="50436"/>
    <cellStyle name="Обычный 6 4 8 3" xfId="50437"/>
    <cellStyle name="Обычный 6 4 8 3 2" xfId="50438"/>
    <cellStyle name="Обычный 6 4 8 3_заявки" xfId="57863"/>
    <cellStyle name="Обычный 6 4 8 4" xfId="50439"/>
    <cellStyle name="Обычный 6 4 8_заявки" xfId="50440"/>
    <cellStyle name="Обычный 6 4 9" xfId="50441"/>
    <cellStyle name="Обычный 6 4 9 2" xfId="50442"/>
    <cellStyle name="Обычный 6 4 9 2 2" xfId="50443"/>
    <cellStyle name="Обычный 6 4 9 2_заявки" xfId="57864"/>
    <cellStyle name="Обычный 6 4 9 3" xfId="50444"/>
    <cellStyle name="Обычный 6 4 9_заявки" xfId="50445"/>
    <cellStyle name="Обычный 6 4_заявки" xfId="50446"/>
    <cellStyle name="Обычный 6 5" xfId="55"/>
    <cellStyle name="Обычный 6 5 10" xfId="50447"/>
    <cellStyle name="Обычный 6 5 2" xfId="50448"/>
    <cellStyle name="Обычный 6 5 2 2" xfId="50449"/>
    <cellStyle name="Обычный 6 5 2 2 2" xfId="50450"/>
    <cellStyle name="Обычный 6 5 2 2 2 2" xfId="50451"/>
    <cellStyle name="Обычный 6 5 2 2 2 2 2" xfId="50452"/>
    <cellStyle name="Обычный 6 5 2 2 2 2_заявки" xfId="57865"/>
    <cellStyle name="Обычный 6 5 2 2 2 3" xfId="50453"/>
    <cellStyle name="Обычный 6 5 2 2 2_заявки" xfId="50454"/>
    <cellStyle name="Обычный 6 5 2 2 3" xfId="50455"/>
    <cellStyle name="Обычный 6 5 2 2 3 2" xfId="50456"/>
    <cellStyle name="Обычный 6 5 2 2 3_заявки" xfId="57866"/>
    <cellStyle name="Обычный 6 5 2 2 4" xfId="50457"/>
    <cellStyle name="Обычный 6 5 2 2_заявки" xfId="50458"/>
    <cellStyle name="Обычный 6 5 2 3" xfId="50459"/>
    <cellStyle name="Обычный 6 5 2 3 2" xfId="50460"/>
    <cellStyle name="Обычный 6 5 2 3 2 2" xfId="50461"/>
    <cellStyle name="Обычный 6 5 2 3 2_заявки" xfId="57867"/>
    <cellStyle name="Обычный 6 5 2 3 3" xfId="50462"/>
    <cellStyle name="Обычный 6 5 2 3_заявки" xfId="50463"/>
    <cellStyle name="Обычный 6 5 2 4" xfId="50464"/>
    <cellStyle name="Обычный 6 5 2 4 2" xfId="50465"/>
    <cellStyle name="Обычный 6 5 2 4_заявки" xfId="57868"/>
    <cellStyle name="Обычный 6 5 2 5" xfId="50466"/>
    <cellStyle name="Обычный 6 5 2_заявки" xfId="50467"/>
    <cellStyle name="Обычный 6 5 3" xfId="50468"/>
    <cellStyle name="Обычный 6 5 3 2" xfId="50469"/>
    <cellStyle name="Обычный 6 5 3 2 2" xfId="50470"/>
    <cellStyle name="Обычный 6 5 3 2 2 2" xfId="50471"/>
    <cellStyle name="Обычный 6 5 3 2 2 2 2" xfId="50472"/>
    <cellStyle name="Обычный 6 5 3 2 2 2_заявки" xfId="57869"/>
    <cellStyle name="Обычный 6 5 3 2 2 3" xfId="50473"/>
    <cellStyle name="Обычный 6 5 3 2 2_заявки" xfId="50474"/>
    <cellStyle name="Обычный 6 5 3 2 3" xfId="50475"/>
    <cellStyle name="Обычный 6 5 3 2 3 2" xfId="50476"/>
    <cellStyle name="Обычный 6 5 3 2 3_заявки" xfId="57870"/>
    <cellStyle name="Обычный 6 5 3 2 4" xfId="50477"/>
    <cellStyle name="Обычный 6 5 3 2_заявки" xfId="50478"/>
    <cellStyle name="Обычный 6 5 3 3" xfId="50479"/>
    <cellStyle name="Обычный 6 5 3 3 2" xfId="50480"/>
    <cellStyle name="Обычный 6 5 3 3 2 2" xfId="50481"/>
    <cellStyle name="Обычный 6 5 3 3 2_заявки" xfId="57871"/>
    <cellStyle name="Обычный 6 5 3 3 3" xfId="50482"/>
    <cellStyle name="Обычный 6 5 3 3_заявки" xfId="50483"/>
    <cellStyle name="Обычный 6 5 3 4" xfId="50484"/>
    <cellStyle name="Обычный 6 5 3 4 2" xfId="50485"/>
    <cellStyle name="Обычный 6 5 3 4_заявки" xfId="57872"/>
    <cellStyle name="Обычный 6 5 3 5" xfId="50486"/>
    <cellStyle name="Обычный 6 5 3_заявки" xfId="50487"/>
    <cellStyle name="Обычный 6 5 4" xfId="50488"/>
    <cellStyle name="Обычный 6 5 4 2" xfId="50489"/>
    <cellStyle name="Обычный 6 5 4 2 2" xfId="50490"/>
    <cellStyle name="Обычный 6 5 4 2 2 2" xfId="50491"/>
    <cellStyle name="Обычный 6 5 4 2 2 2 2" xfId="50492"/>
    <cellStyle name="Обычный 6 5 4 2 2 2_заявки" xfId="57873"/>
    <cellStyle name="Обычный 6 5 4 2 2 3" xfId="50493"/>
    <cellStyle name="Обычный 6 5 4 2 2_заявки" xfId="50494"/>
    <cellStyle name="Обычный 6 5 4 2 3" xfId="50495"/>
    <cellStyle name="Обычный 6 5 4 2 3 2" xfId="50496"/>
    <cellStyle name="Обычный 6 5 4 2 3_заявки" xfId="57874"/>
    <cellStyle name="Обычный 6 5 4 2 4" xfId="50497"/>
    <cellStyle name="Обычный 6 5 4 2_заявки" xfId="50498"/>
    <cellStyle name="Обычный 6 5 4 3" xfId="50499"/>
    <cellStyle name="Обычный 6 5 4 3 2" xfId="50500"/>
    <cellStyle name="Обычный 6 5 4 3 2 2" xfId="50501"/>
    <cellStyle name="Обычный 6 5 4 3 2_заявки" xfId="57875"/>
    <cellStyle name="Обычный 6 5 4 3 3" xfId="50502"/>
    <cellStyle name="Обычный 6 5 4 3_заявки" xfId="50503"/>
    <cellStyle name="Обычный 6 5 4 4" xfId="50504"/>
    <cellStyle name="Обычный 6 5 4 4 2" xfId="50505"/>
    <cellStyle name="Обычный 6 5 4 4_заявки" xfId="57876"/>
    <cellStyle name="Обычный 6 5 4 5" xfId="50506"/>
    <cellStyle name="Обычный 6 5 4_заявки" xfId="50507"/>
    <cellStyle name="Обычный 6 5 5" xfId="50508"/>
    <cellStyle name="Обычный 6 5 5 2" xfId="50509"/>
    <cellStyle name="Обычный 6 5 5 2 2" xfId="50510"/>
    <cellStyle name="Обычный 6 5 5 2 2 2" xfId="50511"/>
    <cellStyle name="Обычный 6 5 5 2 2 2 2" xfId="50512"/>
    <cellStyle name="Обычный 6 5 5 2 2 2_заявки" xfId="57877"/>
    <cellStyle name="Обычный 6 5 5 2 2 3" xfId="50513"/>
    <cellStyle name="Обычный 6 5 5 2 2_заявки" xfId="50514"/>
    <cellStyle name="Обычный 6 5 5 2 3" xfId="50515"/>
    <cellStyle name="Обычный 6 5 5 2 3 2" xfId="50516"/>
    <cellStyle name="Обычный 6 5 5 2 3_заявки" xfId="57878"/>
    <cellStyle name="Обычный 6 5 5 2 4" xfId="50517"/>
    <cellStyle name="Обычный 6 5 5 2_заявки" xfId="50518"/>
    <cellStyle name="Обычный 6 5 5 3" xfId="50519"/>
    <cellStyle name="Обычный 6 5 5 3 2" xfId="50520"/>
    <cellStyle name="Обычный 6 5 5 3 2 2" xfId="50521"/>
    <cellStyle name="Обычный 6 5 5 3 2_заявки" xfId="57879"/>
    <cellStyle name="Обычный 6 5 5 3 3" xfId="50522"/>
    <cellStyle name="Обычный 6 5 5 3_заявки" xfId="50523"/>
    <cellStyle name="Обычный 6 5 5 4" xfId="50524"/>
    <cellStyle name="Обычный 6 5 5 4 2" xfId="50525"/>
    <cellStyle name="Обычный 6 5 5 4_заявки" xfId="57880"/>
    <cellStyle name="Обычный 6 5 5 5" xfId="50526"/>
    <cellStyle name="Обычный 6 5 5_заявки" xfId="50527"/>
    <cellStyle name="Обычный 6 5 6" xfId="50528"/>
    <cellStyle name="Обычный 6 5 6 2" xfId="50529"/>
    <cellStyle name="Обычный 6 5 6 2 2" xfId="50530"/>
    <cellStyle name="Обычный 6 5 6 2 2 2" xfId="50531"/>
    <cellStyle name="Обычный 6 5 6 2 2 2 2" xfId="50532"/>
    <cellStyle name="Обычный 6 5 6 2 2 2_заявки" xfId="57881"/>
    <cellStyle name="Обычный 6 5 6 2 2 3" xfId="50533"/>
    <cellStyle name="Обычный 6 5 6 2 2_заявки" xfId="50534"/>
    <cellStyle name="Обычный 6 5 6 2 3" xfId="50535"/>
    <cellStyle name="Обычный 6 5 6 2 3 2" xfId="50536"/>
    <cellStyle name="Обычный 6 5 6 2 3_заявки" xfId="57882"/>
    <cellStyle name="Обычный 6 5 6 2 4" xfId="50537"/>
    <cellStyle name="Обычный 6 5 6 2_заявки" xfId="50538"/>
    <cellStyle name="Обычный 6 5 6 3" xfId="50539"/>
    <cellStyle name="Обычный 6 5 6 3 2" xfId="50540"/>
    <cellStyle name="Обычный 6 5 6 3 2 2" xfId="50541"/>
    <cellStyle name="Обычный 6 5 6 3 2_заявки" xfId="57883"/>
    <cellStyle name="Обычный 6 5 6 3 3" xfId="50542"/>
    <cellStyle name="Обычный 6 5 6 3_заявки" xfId="50543"/>
    <cellStyle name="Обычный 6 5 6 4" xfId="50544"/>
    <cellStyle name="Обычный 6 5 6 4 2" xfId="50545"/>
    <cellStyle name="Обычный 6 5 6 4_заявки" xfId="57884"/>
    <cellStyle name="Обычный 6 5 6 5" xfId="50546"/>
    <cellStyle name="Обычный 6 5 6_заявки" xfId="50547"/>
    <cellStyle name="Обычный 6 5 7" xfId="50548"/>
    <cellStyle name="Обычный 6 5 7 2" xfId="50549"/>
    <cellStyle name="Обычный 6 5 7 2 2" xfId="50550"/>
    <cellStyle name="Обычный 6 5 7 2 2 2" xfId="50551"/>
    <cellStyle name="Обычный 6 5 7 2 2_заявки" xfId="57885"/>
    <cellStyle name="Обычный 6 5 7 2 3" xfId="50552"/>
    <cellStyle name="Обычный 6 5 7 2_заявки" xfId="50553"/>
    <cellStyle name="Обычный 6 5 7 3" xfId="50554"/>
    <cellStyle name="Обычный 6 5 7 3 2" xfId="50555"/>
    <cellStyle name="Обычный 6 5 7 3_заявки" xfId="57886"/>
    <cellStyle name="Обычный 6 5 7 4" xfId="50556"/>
    <cellStyle name="Обычный 6 5 7_заявки" xfId="50557"/>
    <cellStyle name="Обычный 6 5 8" xfId="50558"/>
    <cellStyle name="Обычный 6 5 8 2" xfId="50559"/>
    <cellStyle name="Обычный 6 5 8 2 2" xfId="50560"/>
    <cellStyle name="Обычный 6 5 8 2_заявки" xfId="57887"/>
    <cellStyle name="Обычный 6 5 8 3" xfId="50561"/>
    <cellStyle name="Обычный 6 5 8_заявки" xfId="50562"/>
    <cellStyle name="Обычный 6 5 9" xfId="50563"/>
    <cellStyle name="Обычный 6 5 9 2" xfId="50564"/>
    <cellStyle name="Обычный 6 5 9_заявки" xfId="57888"/>
    <cellStyle name="Обычный 6 5_заявки" xfId="50565"/>
    <cellStyle name="Обычный 6 6" xfId="56"/>
    <cellStyle name="Обычный 6 6 10" xfId="50566"/>
    <cellStyle name="Обычный 6 6 2" xfId="50567"/>
    <cellStyle name="Обычный 6 6 2 2" xfId="50568"/>
    <cellStyle name="Обычный 6 6 2 2 2" xfId="50569"/>
    <cellStyle name="Обычный 6 6 2 2 2 2" xfId="50570"/>
    <cellStyle name="Обычный 6 6 2 2 2 2 2" xfId="50571"/>
    <cellStyle name="Обычный 6 6 2 2 2 2_заявки" xfId="57889"/>
    <cellStyle name="Обычный 6 6 2 2 2 3" xfId="50572"/>
    <cellStyle name="Обычный 6 6 2 2 2_заявки" xfId="50573"/>
    <cellStyle name="Обычный 6 6 2 2 3" xfId="50574"/>
    <cellStyle name="Обычный 6 6 2 2 3 2" xfId="50575"/>
    <cellStyle name="Обычный 6 6 2 2 3_заявки" xfId="57890"/>
    <cellStyle name="Обычный 6 6 2 2 4" xfId="50576"/>
    <cellStyle name="Обычный 6 6 2 2_заявки" xfId="50577"/>
    <cellStyle name="Обычный 6 6 2 3" xfId="50578"/>
    <cellStyle name="Обычный 6 6 2 3 2" xfId="50579"/>
    <cellStyle name="Обычный 6 6 2 3 2 2" xfId="50580"/>
    <cellStyle name="Обычный 6 6 2 3 2_заявки" xfId="57891"/>
    <cellStyle name="Обычный 6 6 2 3 3" xfId="50581"/>
    <cellStyle name="Обычный 6 6 2 3_заявки" xfId="50582"/>
    <cellStyle name="Обычный 6 6 2 4" xfId="50583"/>
    <cellStyle name="Обычный 6 6 2 4 2" xfId="50584"/>
    <cellStyle name="Обычный 6 6 2 4_заявки" xfId="57892"/>
    <cellStyle name="Обычный 6 6 2 5" xfId="50585"/>
    <cellStyle name="Обычный 6 6 2_заявки" xfId="50586"/>
    <cellStyle name="Обычный 6 6 3" xfId="50587"/>
    <cellStyle name="Обычный 6 6 3 2" xfId="50588"/>
    <cellStyle name="Обычный 6 6 3 2 2" xfId="50589"/>
    <cellStyle name="Обычный 6 6 3 2 2 2" xfId="50590"/>
    <cellStyle name="Обычный 6 6 3 2 2 2 2" xfId="50591"/>
    <cellStyle name="Обычный 6 6 3 2 2 2_заявки" xfId="57893"/>
    <cellStyle name="Обычный 6 6 3 2 2 3" xfId="50592"/>
    <cellStyle name="Обычный 6 6 3 2 2_заявки" xfId="50593"/>
    <cellStyle name="Обычный 6 6 3 2 3" xfId="50594"/>
    <cellStyle name="Обычный 6 6 3 2 3 2" xfId="50595"/>
    <cellStyle name="Обычный 6 6 3 2 3_заявки" xfId="57894"/>
    <cellStyle name="Обычный 6 6 3 2 4" xfId="50596"/>
    <cellStyle name="Обычный 6 6 3 2_заявки" xfId="50597"/>
    <cellStyle name="Обычный 6 6 3 3" xfId="50598"/>
    <cellStyle name="Обычный 6 6 3 3 2" xfId="50599"/>
    <cellStyle name="Обычный 6 6 3 3 2 2" xfId="50600"/>
    <cellStyle name="Обычный 6 6 3 3 2_заявки" xfId="57895"/>
    <cellStyle name="Обычный 6 6 3 3 3" xfId="50601"/>
    <cellStyle name="Обычный 6 6 3 3_заявки" xfId="50602"/>
    <cellStyle name="Обычный 6 6 3 4" xfId="50603"/>
    <cellStyle name="Обычный 6 6 3 4 2" xfId="50604"/>
    <cellStyle name="Обычный 6 6 3 4_заявки" xfId="57896"/>
    <cellStyle name="Обычный 6 6 3 5" xfId="50605"/>
    <cellStyle name="Обычный 6 6 3_заявки" xfId="50606"/>
    <cellStyle name="Обычный 6 6 4" xfId="50607"/>
    <cellStyle name="Обычный 6 6 4 2" xfId="50608"/>
    <cellStyle name="Обычный 6 6 4 2 2" xfId="50609"/>
    <cellStyle name="Обычный 6 6 4 2 2 2" xfId="50610"/>
    <cellStyle name="Обычный 6 6 4 2 2 2 2" xfId="50611"/>
    <cellStyle name="Обычный 6 6 4 2 2 2_заявки" xfId="57897"/>
    <cellStyle name="Обычный 6 6 4 2 2 3" xfId="50612"/>
    <cellStyle name="Обычный 6 6 4 2 2_заявки" xfId="50613"/>
    <cellStyle name="Обычный 6 6 4 2 3" xfId="50614"/>
    <cellStyle name="Обычный 6 6 4 2 3 2" xfId="50615"/>
    <cellStyle name="Обычный 6 6 4 2 3_заявки" xfId="57898"/>
    <cellStyle name="Обычный 6 6 4 2 4" xfId="50616"/>
    <cellStyle name="Обычный 6 6 4 2_заявки" xfId="50617"/>
    <cellStyle name="Обычный 6 6 4 3" xfId="50618"/>
    <cellStyle name="Обычный 6 6 4 3 2" xfId="50619"/>
    <cellStyle name="Обычный 6 6 4 3 2 2" xfId="50620"/>
    <cellStyle name="Обычный 6 6 4 3 2_заявки" xfId="57899"/>
    <cellStyle name="Обычный 6 6 4 3 3" xfId="50621"/>
    <cellStyle name="Обычный 6 6 4 3_заявки" xfId="50622"/>
    <cellStyle name="Обычный 6 6 4 4" xfId="50623"/>
    <cellStyle name="Обычный 6 6 4 4 2" xfId="50624"/>
    <cellStyle name="Обычный 6 6 4 4_заявки" xfId="57900"/>
    <cellStyle name="Обычный 6 6 4 5" xfId="50625"/>
    <cellStyle name="Обычный 6 6 4_заявки" xfId="50626"/>
    <cellStyle name="Обычный 6 6 5" xfId="50627"/>
    <cellStyle name="Обычный 6 6 5 2" xfId="50628"/>
    <cellStyle name="Обычный 6 6 5 2 2" xfId="50629"/>
    <cellStyle name="Обычный 6 6 5 2 2 2" xfId="50630"/>
    <cellStyle name="Обычный 6 6 5 2 2 2 2" xfId="50631"/>
    <cellStyle name="Обычный 6 6 5 2 2 2_заявки" xfId="57901"/>
    <cellStyle name="Обычный 6 6 5 2 2 3" xfId="50632"/>
    <cellStyle name="Обычный 6 6 5 2 2_заявки" xfId="50633"/>
    <cellStyle name="Обычный 6 6 5 2 3" xfId="50634"/>
    <cellStyle name="Обычный 6 6 5 2 3 2" xfId="50635"/>
    <cellStyle name="Обычный 6 6 5 2 3_заявки" xfId="57902"/>
    <cellStyle name="Обычный 6 6 5 2 4" xfId="50636"/>
    <cellStyle name="Обычный 6 6 5 2_заявки" xfId="50637"/>
    <cellStyle name="Обычный 6 6 5 3" xfId="50638"/>
    <cellStyle name="Обычный 6 6 5 3 2" xfId="50639"/>
    <cellStyle name="Обычный 6 6 5 3 2 2" xfId="50640"/>
    <cellStyle name="Обычный 6 6 5 3 2_заявки" xfId="57903"/>
    <cellStyle name="Обычный 6 6 5 3 3" xfId="50641"/>
    <cellStyle name="Обычный 6 6 5 3_заявки" xfId="50642"/>
    <cellStyle name="Обычный 6 6 5 4" xfId="50643"/>
    <cellStyle name="Обычный 6 6 5 4 2" xfId="50644"/>
    <cellStyle name="Обычный 6 6 5 4_заявки" xfId="57904"/>
    <cellStyle name="Обычный 6 6 5 5" xfId="50645"/>
    <cellStyle name="Обычный 6 6 5_заявки" xfId="50646"/>
    <cellStyle name="Обычный 6 6 6" xfId="50647"/>
    <cellStyle name="Обычный 6 6 6 2" xfId="50648"/>
    <cellStyle name="Обычный 6 6 6 2 2" xfId="50649"/>
    <cellStyle name="Обычный 6 6 6 2 2 2" xfId="50650"/>
    <cellStyle name="Обычный 6 6 6 2 2 2 2" xfId="50651"/>
    <cellStyle name="Обычный 6 6 6 2 2 2_заявки" xfId="57905"/>
    <cellStyle name="Обычный 6 6 6 2 2 3" xfId="50652"/>
    <cellStyle name="Обычный 6 6 6 2 2_заявки" xfId="50653"/>
    <cellStyle name="Обычный 6 6 6 2 3" xfId="50654"/>
    <cellStyle name="Обычный 6 6 6 2 3 2" xfId="50655"/>
    <cellStyle name="Обычный 6 6 6 2 3_заявки" xfId="57906"/>
    <cellStyle name="Обычный 6 6 6 2 4" xfId="50656"/>
    <cellStyle name="Обычный 6 6 6 2_заявки" xfId="50657"/>
    <cellStyle name="Обычный 6 6 6 3" xfId="50658"/>
    <cellStyle name="Обычный 6 6 6 3 2" xfId="50659"/>
    <cellStyle name="Обычный 6 6 6 3 2 2" xfId="50660"/>
    <cellStyle name="Обычный 6 6 6 3 2_заявки" xfId="57907"/>
    <cellStyle name="Обычный 6 6 6 3 3" xfId="50661"/>
    <cellStyle name="Обычный 6 6 6 3_заявки" xfId="50662"/>
    <cellStyle name="Обычный 6 6 6 4" xfId="50663"/>
    <cellStyle name="Обычный 6 6 6 4 2" xfId="50664"/>
    <cellStyle name="Обычный 6 6 6 4_заявки" xfId="57908"/>
    <cellStyle name="Обычный 6 6 6 5" xfId="50665"/>
    <cellStyle name="Обычный 6 6 6_заявки" xfId="50666"/>
    <cellStyle name="Обычный 6 6 7" xfId="50667"/>
    <cellStyle name="Обычный 6 6 7 2" xfId="50668"/>
    <cellStyle name="Обычный 6 6 7 2 2" xfId="50669"/>
    <cellStyle name="Обычный 6 6 7 2 2 2" xfId="50670"/>
    <cellStyle name="Обычный 6 6 7 2 2_заявки" xfId="57909"/>
    <cellStyle name="Обычный 6 6 7 2 3" xfId="50671"/>
    <cellStyle name="Обычный 6 6 7 2_заявки" xfId="50672"/>
    <cellStyle name="Обычный 6 6 7 3" xfId="50673"/>
    <cellStyle name="Обычный 6 6 7 3 2" xfId="50674"/>
    <cellStyle name="Обычный 6 6 7 3_заявки" xfId="57910"/>
    <cellStyle name="Обычный 6 6 7 4" xfId="50675"/>
    <cellStyle name="Обычный 6 6 7_заявки" xfId="50676"/>
    <cellStyle name="Обычный 6 6 8" xfId="50677"/>
    <cellStyle name="Обычный 6 6 8 2" xfId="50678"/>
    <cellStyle name="Обычный 6 6 8 2 2" xfId="50679"/>
    <cellStyle name="Обычный 6 6 8 2_заявки" xfId="57911"/>
    <cellStyle name="Обычный 6 6 8 3" xfId="50680"/>
    <cellStyle name="Обычный 6 6 8_заявки" xfId="50681"/>
    <cellStyle name="Обычный 6 6 9" xfId="50682"/>
    <cellStyle name="Обычный 6 6 9 2" xfId="50683"/>
    <cellStyle name="Обычный 6 6 9_заявки" xfId="57912"/>
    <cellStyle name="Обычный 6 6_заявки" xfId="50684"/>
    <cellStyle name="Обычный 6 7" xfId="50685"/>
    <cellStyle name="Обычный 6 7 2" xfId="50686"/>
    <cellStyle name="Обычный 6 7 2 2" xfId="50687"/>
    <cellStyle name="Обычный 6 7 2 2 2" xfId="50688"/>
    <cellStyle name="Обычный 6 7 2 2 2 2" xfId="50689"/>
    <cellStyle name="Обычный 6 7 2 2 2 2 2" xfId="50690"/>
    <cellStyle name="Обычный 6 7 2 2 2 2_заявки" xfId="57913"/>
    <cellStyle name="Обычный 6 7 2 2 2 3" xfId="50691"/>
    <cellStyle name="Обычный 6 7 2 2 2_заявки" xfId="50692"/>
    <cellStyle name="Обычный 6 7 2 2 3" xfId="50693"/>
    <cellStyle name="Обычный 6 7 2 2 3 2" xfId="50694"/>
    <cellStyle name="Обычный 6 7 2 2 3_заявки" xfId="57914"/>
    <cellStyle name="Обычный 6 7 2 2 4" xfId="50695"/>
    <cellStyle name="Обычный 6 7 2 2_заявки" xfId="50696"/>
    <cellStyle name="Обычный 6 7 2 3" xfId="50697"/>
    <cellStyle name="Обычный 6 7 2 3 2" xfId="50698"/>
    <cellStyle name="Обычный 6 7 2 3 2 2" xfId="50699"/>
    <cellStyle name="Обычный 6 7 2 3 2_заявки" xfId="57915"/>
    <cellStyle name="Обычный 6 7 2 3 3" xfId="50700"/>
    <cellStyle name="Обычный 6 7 2 3_заявки" xfId="50701"/>
    <cellStyle name="Обычный 6 7 2 4" xfId="50702"/>
    <cellStyle name="Обычный 6 7 2 4 2" xfId="50703"/>
    <cellStyle name="Обычный 6 7 2 4_заявки" xfId="57916"/>
    <cellStyle name="Обычный 6 7 2 5" xfId="50704"/>
    <cellStyle name="Обычный 6 7 2_заявки" xfId="50705"/>
    <cellStyle name="Обычный 6 7 3" xfId="50706"/>
    <cellStyle name="Обычный 6 7 3 2" xfId="50707"/>
    <cellStyle name="Обычный 6 7 3 2 2" xfId="50708"/>
    <cellStyle name="Обычный 6 7 3 2 2 2" xfId="50709"/>
    <cellStyle name="Обычный 6 7 3 2 2 2 2" xfId="50710"/>
    <cellStyle name="Обычный 6 7 3 2 2 2_заявки" xfId="57917"/>
    <cellStyle name="Обычный 6 7 3 2 2 3" xfId="50711"/>
    <cellStyle name="Обычный 6 7 3 2 2_заявки" xfId="50712"/>
    <cellStyle name="Обычный 6 7 3 2 3" xfId="50713"/>
    <cellStyle name="Обычный 6 7 3 2 3 2" xfId="50714"/>
    <cellStyle name="Обычный 6 7 3 2 3_заявки" xfId="57918"/>
    <cellStyle name="Обычный 6 7 3 2 4" xfId="50715"/>
    <cellStyle name="Обычный 6 7 3 2_заявки" xfId="50716"/>
    <cellStyle name="Обычный 6 7 3 3" xfId="50717"/>
    <cellStyle name="Обычный 6 7 3 3 2" xfId="50718"/>
    <cellStyle name="Обычный 6 7 3 3 2 2" xfId="50719"/>
    <cellStyle name="Обычный 6 7 3 3 2_заявки" xfId="57919"/>
    <cellStyle name="Обычный 6 7 3 3 3" xfId="50720"/>
    <cellStyle name="Обычный 6 7 3 3_заявки" xfId="50721"/>
    <cellStyle name="Обычный 6 7 3 4" xfId="50722"/>
    <cellStyle name="Обычный 6 7 3 4 2" xfId="50723"/>
    <cellStyle name="Обычный 6 7 3 4_заявки" xfId="57920"/>
    <cellStyle name="Обычный 6 7 3 5" xfId="50724"/>
    <cellStyle name="Обычный 6 7 3_заявки" xfId="50725"/>
    <cellStyle name="Обычный 6 7 4" xfId="50726"/>
    <cellStyle name="Обычный 6 7 4 2" xfId="50727"/>
    <cellStyle name="Обычный 6 7 4 2 2" xfId="50728"/>
    <cellStyle name="Обычный 6 7 4 2 2 2" xfId="50729"/>
    <cellStyle name="Обычный 6 7 4 2 2 2 2" xfId="50730"/>
    <cellStyle name="Обычный 6 7 4 2 2 2_заявки" xfId="57921"/>
    <cellStyle name="Обычный 6 7 4 2 2 3" xfId="50731"/>
    <cellStyle name="Обычный 6 7 4 2 2_заявки" xfId="50732"/>
    <cellStyle name="Обычный 6 7 4 2 3" xfId="50733"/>
    <cellStyle name="Обычный 6 7 4 2 3 2" xfId="50734"/>
    <cellStyle name="Обычный 6 7 4 2 3_заявки" xfId="57922"/>
    <cellStyle name="Обычный 6 7 4 2 4" xfId="50735"/>
    <cellStyle name="Обычный 6 7 4 2_заявки" xfId="50736"/>
    <cellStyle name="Обычный 6 7 4 3" xfId="50737"/>
    <cellStyle name="Обычный 6 7 4 3 2" xfId="50738"/>
    <cellStyle name="Обычный 6 7 4 3 2 2" xfId="50739"/>
    <cellStyle name="Обычный 6 7 4 3 2_заявки" xfId="57923"/>
    <cellStyle name="Обычный 6 7 4 3 3" xfId="50740"/>
    <cellStyle name="Обычный 6 7 4 3_заявки" xfId="50741"/>
    <cellStyle name="Обычный 6 7 4 4" xfId="50742"/>
    <cellStyle name="Обычный 6 7 4 4 2" xfId="50743"/>
    <cellStyle name="Обычный 6 7 4 4_заявки" xfId="57924"/>
    <cellStyle name="Обычный 6 7 4 5" xfId="50744"/>
    <cellStyle name="Обычный 6 7 4_заявки" xfId="50745"/>
    <cellStyle name="Обычный 6 7 5" xfId="50746"/>
    <cellStyle name="Обычный 6 7 5 2" xfId="50747"/>
    <cellStyle name="Обычный 6 7 5 2 2" xfId="50748"/>
    <cellStyle name="Обычный 6 7 5 2 2 2" xfId="50749"/>
    <cellStyle name="Обычный 6 7 5 2 2 2 2" xfId="50750"/>
    <cellStyle name="Обычный 6 7 5 2 2 2_заявки" xfId="57925"/>
    <cellStyle name="Обычный 6 7 5 2 2 3" xfId="50751"/>
    <cellStyle name="Обычный 6 7 5 2 2_заявки" xfId="50752"/>
    <cellStyle name="Обычный 6 7 5 2 3" xfId="50753"/>
    <cellStyle name="Обычный 6 7 5 2 3 2" xfId="50754"/>
    <cellStyle name="Обычный 6 7 5 2 3_заявки" xfId="57926"/>
    <cellStyle name="Обычный 6 7 5 2 4" xfId="50755"/>
    <cellStyle name="Обычный 6 7 5 2_заявки" xfId="50756"/>
    <cellStyle name="Обычный 6 7 5 3" xfId="50757"/>
    <cellStyle name="Обычный 6 7 5 3 2" xfId="50758"/>
    <cellStyle name="Обычный 6 7 5 3 2 2" xfId="50759"/>
    <cellStyle name="Обычный 6 7 5 3 2_заявки" xfId="57927"/>
    <cellStyle name="Обычный 6 7 5 3 3" xfId="50760"/>
    <cellStyle name="Обычный 6 7 5 3_заявки" xfId="50761"/>
    <cellStyle name="Обычный 6 7 5 4" xfId="50762"/>
    <cellStyle name="Обычный 6 7 5 4 2" xfId="50763"/>
    <cellStyle name="Обычный 6 7 5 4_заявки" xfId="57928"/>
    <cellStyle name="Обычный 6 7 5 5" xfId="50764"/>
    <cellStyle name="Обычный 6 7 5_заявки" xfId="50765"/>
    <cellStyle name="Обычный 6 7 6" xfId="50766"/>
    <cellStyle name="Обычный 6 7 6 2" xfId="50767"/>
    <cellStyle name="Обычный 6 7 6 2 2" xfId="50768"/>
    <cellStyle name="Обычный 6 7 6 2 2 2" xfId="50769"/>
    <cellStyle name="Обычный 6 7 6 2 2_заявки" xfId="57929"/>
    <cellStyle name="Обычный 6 7 6 2 3" xfId="50770"/>
    <cellStyle name="Обычный 6 7 6 2_заявки" xfId="50771"/>
    <cellStyle name="Обычный 6 7 6 3" xfId="50772"/>
    <cellStyle name="Обычный 6 7 6 3 2" xfId="50773"/>
    <cellStyle name="Обычный 6 7 6 3_заявки" xfId="57930"/>
    <cellStyle name="Обычный 6 7 6 4" xfId="50774"/>
    <cellStyle name="Обычный 6 7 6_заявки" xfId="50775"/>
    <cellStyle name="Обычный 6 7 7" xfId="50776"/>
    <cellStyle name="Обычный 6 7 7 2" xfId="50777"/>
    <cellStyle name="Обычный 6 7 7 2 2" xfId="50778"/>
    <cellStyle name="Обычный 6 7 7 2_заявки" xfId="57931"/>
    <cellStyle name="Обычный 6 7 7 3" xfId="50779"/>
    <cellStyle name="Обычный 6 7 7_заявки" xfId="50780"/>
    <cellStyle name="Обычный 6 7 8" xfId="50781"/>
    <cellStyle name="Обычный 6 7 8 2" xfId="50782"/>
    <cellStyle name="Обычный 6 7 8_заявки" xfId="57932"/>
    <cellStyle name="Обычный 6 7 9" xfId="50783"/>
    <cellStyle name="Обычный 6 7_заявки" xfId="50784"/>
    <cellStyle name="Обычный 6 8" xfId="50785"/>
    <cellStyle name="Обычный 6 8 2" xfId="50786"/>
    <cellStyle name="Обычный 6 8 2 2" xfId="50787"/>
    <cellStyle name="Обычный 6 8 2 2 2" xfId="50788"/>
    <cellStyle name="Обычный 6 8 2 2 2 2" xfId="50789"/>
    <cellStyle name="Обычный 6 8 2 2 2 2 2" xfId="50790"/>
    <cellStyle name="Обычный 6 8 2 2 2 2_заявки" xfId="57933"/>
    <cellStyle name="Обычный 6 8 2 2 2 3" xfId="50791"/>
    <cellStyle name="Обычный 6 8 2 2 2_заявки" xfId="50792"/>
    <cellStyle name="Обычный 6 8 2 2 3" xfId="50793"/>
    <cellStyle name="Обычный 6 8 2 2 3 2" xfId="50794"/>
    <cellStyle name="Обычный 6 8 2 2 3_заявки" xfId="57934"/>
    <cellStyle name="Обычный 6 8 2 2 4" xfId="50795"/>
    <cellStyle name="Обычный 6 8 2 2_заявки" xfId="50796"/>
    <cellStyle name="Обычный 6 8 2 3" xfId="50797"/>
    <cellStyle name="Обычный 6 8 2 3 2" xfId="50798"/>
    <cellStyle name="Обычный 6 8 2 3 2 2" xfId="50799"/>
    <cellStyle name="Обычный 6 8 2 3 2_заявки" xfId="57935"/>
    <cellStyle name="Обычный 6 8 2 3 3" xfId="50800"/>
    <cellStyle name="Обычный 6 8 2 3_заявки" xfId="50801"/>
    <cellStyle name="Обычный 6 8 2 4" xfId="50802"/>
    <cellStyle name="Обычный 6 8 2 4 2" xfId="50803"/>
    <cellStyle name="Обычный 6 8 2 4_заявки" xfId="57936"/>
    <cellStyle name="Обычный 6 8 2 5" xfId="50804"/>
    <cellStyle name="Обычный 6 8 2_заявки" xfId="50805"/>
    <cellStyle name="Обычный 6 8 3" xfId="50806"/>
    <cellStyle name="Обычный 6 8 3 2" xfId="50807"/>
    <cellStyle name="Обычный 6 8 3 2 2" xfId="50808"/>
    <cellStyle name="Обычный 6 8 3 2 2 2" xfId="50809"/>
    <cellStyle name="Обычный 6 8 3 2 2 2 2" xfId="50810"/>
    <cellStyle name="Обычный 6 8 3 2 2 2_заявки" xfId="57937"/>
    <cellStyle name="Обычный 6 8 3 2 2 3" xfId="50811"/>
    <cellStyle name="Обычный 6 8 3 2 2_заявки" xfId="50812"/>
    <cellStyle name="Обычный 6 8 3 2 3" xfId="50813"/>
    <cellStyle name="Обычный 6 8 3 2 3 2" xfId="50814"/>
    <cellStyle name="Обычный 6 8 3 2 3_заявки" xfId="57938"/>
    <cellStyle name="Обычный 6 8 3 2 4" xfId="50815"/>
    <cellStyle name="Обычный 6 8 3 2_заявки" xfId="50816"/>
    <cellStyle name="Обычный 6 8 3 3" xfId="50817"/>
    <cellStyle name="Обычный 6 8 3 3 2" xfId="50818"/>
    <cellStyle name="Обычный 6 8 3 3 2 2" xfId="50819"/>
    <cellStyle name="Обычный 6 8 3 3 2_заявки" xfId="57939"/>
    <cellStyle name="Обычный 6 8 3 3 3" xfId="50820"/>
    <cellStyle name="Обычный 6 8 3 3_заявки" xfId="50821"/>
    <cellStyle name="Обычный 6 8 3 4" xfId="50822"/>
    <cellStyle name="Обычный 6 8 3 4 2" xfId="50823"/>
    <cellStyle name="Обычный 6 8 3 4_заявки" xfId="57940"/>
    <cellStyle name="Обычный 6 8 3 5" xfId="50824"/>
    <cellStyle name="Обычный 6 8 3_заявки" xfId="50825"/>
    <cellStyle name="Обычный 6 8 4" xfId="50826"/>
    <cellStyle name="Обычный 6 8 4 2" xfId="50827"/>
    <cellStyle name="Обычный 6 8 4 2 2" xfId="50828"/>
    <cellStyle name="Обычный 6 8 4 2 2 2" xfId="50829"/>
    <cellStyle name="Обычный 6 8 4 2 2 2 2" xfId="50830"/>
    <cellStyle name="Обычный 6 8 4 2 2 2_заявки" xfId="57941"/>
    <cellStyle name="Обычный 6 8 4 2 2 3" xfId="50831"/>
    <cellStyle name="Обычный 6 8 4 2 2_заявки" xfId="50832"/>
    <cellStyle name="Обычный 6 8 4 2 3" xfId="50833"/>
    <cellStyle name="Обычный 6 8 4 2 3 2" xfId="50834"/>
    <cellStyle name="Обычный 6 8 4 2 3_заявки" xfId="57942"/>
    <cellStyle name="Обычный 6 8 4 2 4" xfId="50835"/>
    <cellStyle name="Обычный 6 8 4 2_заявки" xfId="50836"/>
    <cellStyle name="Обычный 6 8 4 3" xfId="50837"/>
    <cellStyle name="Обычный 6 8 4 3 2" xfId="50838"/>
    <cellStyle name="Обычный 6 8 4 3 2 2" xfId="50839"/>
    <cellStyle name="Обычный 6 8 4 3 2_заявки" xfId="57943"/>
    <cellStyle name="Обычный 6 8 4 3 3" xfId="50840"/>
    <cellStyle name="Обычный 6 8 4 3_заявки" xfId="50841"/>
    <cellStyle name="Обычный 6 8 4 4" xfId="50842"/>
    <cellStyle name="Обычный 6 8 4 4 2" xfId="50843"/>
    <cellStyle name="Обычный 6 8 4 4_заявки" xfId="57944"/>
    <cellStyle name="Обычный 6 8 4 5" xfId="50844"/>
    <cellStyle name="Обычный 6 8 4_заявки" xfId="50845"/>
    <cellStyle name="Обычный 6 8 5" xfId="50846"/>
    <cellStyle name="Обычный 6 8 5 2" xfId="50847"/>
    <cellStyle name="Обычный 6 8 5 2 2" xfId="50848"/>
    <cellStyle name="Обычный 6 8 5 2 2 2" xfId="50849"/>
    <cellStyle name="Обычный 6 8 5 2 2_заявки" xfId="57945"/>
    <cellStyle name="Обычный 6 8 5 2 3" xfId="50850"/>
    <cellStyle name="Обычный 6 8 5 2_заявки" xfId="50851"/>
    <cellStyle name="Обычный 6 8 5 3" xfId="50852"/>
    <cellStyle name="Обычный 6 8 5 3 2" xfId="50853"/>
    <cellStyle name="Обычный 6 8 5 3_заявки" xfId="57946"/>
    <cellStyle name="Обычный 6 8 5 4" xfId="50854"/>
    <cellStyle name="Обычный 6 8 5_заявки" xfId="50855"/>
    <cellStyle name="Обычный 6 8 6" xfId="50856"/>
    <cellStyle name="Обычный 6 8 6 2" xfId="50857"/>
    <cellStyle name="Обычный 6 8 6 2 2" xfId="50858"/>
    <cellStyle name="Обычный 6 8 6 2_заявки" xfId="57947"/>
    <cellStyle name="Обычный 6 8 6 3" xfId="50859"/>
    <cellStyle name="Обычный 6 8 6_заявки" xfId="50860"/>
    <cellStyle name="Обычный 6 8 7" xfId="50861"/>
    <cellStyle name="Обычный 6 8 7 2" xfId="50862"/>
    <cellStyle name="Обычный 6 8 7_заявки" xfId="57948"/>
    <cellStyle name="Обычный 6 8 8" xfId="50863"/>
    <cellStyle name="Обычный 6 8_заявки" xfId="50864"/>
    <cellStyle name="Обычный 6 9" xfId="50865"/>
    <cellStyle name="Обычный 6 9 2" xfId="50866"/>
    <cellStyle name="Обычный 6 9 2 2" xfId="50867"/>
    <cellStyle name="Обычный 6 9 2 2 2" xfId="50868"/>
    <cellStyle name="Обычный 6 9 2 2 2 2" xfId="50869"/>
    <cellStyle name="Обычный 6 9 2 2 2 2 2" xfId="50870"/>
    <cellStyle name="Обычный 6 9 2 2 2 2_заявки" xfId="57949"/>
    <cellStyle name="Обычный 6 9 2 2 2 3" xfId="50871"/>
    <cellStyle name="Обычный 6 9 2 2 2_заявки" xfId="50872"/>
    <cellStyle name="Обычный 6 9 2 2 3" xfId="50873"/>
    <cellStyle name="Обычный 6 9 2 2 3 2" xfId="50874"/>
    <cellStyle name="Обычный 6 9 2 2 3_заявки" xfId="57950"/>
    <cellStyle name="Обычный 6 9 2 2 4" xfId="50875"/>
    <cellStyle name="Обычный 6 9 2 2_заявки" xfId="50876"/>
    <cellStyle name="Обычный 6 9 2 3" xfId="50877"/>
    <cellStyle name="Обычный 6 9 2 3 2" xfId="50878"/>
    <cellStyle name="Обычный 6 9 2 3 2 2" xfId="50879"/>
    <cellStyle name="Обычный 6 9 2 3 2_заявки" xfId="57951"/>
    <cellStyle name="Обычный 6 9 2 3 3" xfId="50880"/>
    <cellStyle name="Обычный 6 9 2 3_заявки" xfId="50881"/>
    <cellStyle name="Обычный 6 9 2 4" xfId="50882"/>
    <cellStyle name="Обычный 6 9 2 4 2" xfId="50883"/>
    <cellStyle name="Обычный 6 9 2 4_заявки" xfId="57952"/>
    <cellStyle name="Обычный 6 9 2 5" xfId="50884"/>
    <cellStyle name="Обычный 6 9 2_заявки" xfId="50885"/>
    <cellStyle name="Обычный 6 9 3" xfId="50886"/>
    <cellStyle name="Обычный 6 9 3 2" xfId="50887"/>
    <cellStyle name="Обычный 6 9 3 2 2" xfId="50888"/>
    <cellStyle name="Обычный 6 9 3 2 2 2" xfId="50889"/>
    <cellStyle name="Обычный 6 9 3 2 2 2 2" xfId="50890"/>
    <cellStyle name="Обычный 6 9 3 2 2 2_заявки" xfId="57953"/>
    <cellStyle name="Обычный 6 9 3 2 2 3" xfId="50891"/>
    <cellStyle name="Обычный 6 9 3 2 2_заявки" xfId="50892"/>
    <cellStyle name="Обычный 6 9 3 2 3" xfId="50893"/>
    <cellStyle name="Обычный 6 9 3 2 3 2" xfId="50894"/>
    <cellStyle name="Обычный 6 9 3 2 3_заявки" xfId="57954"/>
    <cellStyle name="Обычный 6 9 3 2 4" xfId="50895"/>
    <cellStyle name="Обычный 6 9 3 2_заявки" xfId="50896"/>
    <cellStyle name="Обычный 6 9 3 3" xfId="50897"/>
    <cellStyle name="Обычный 6 9 3 3 2" xfId="50898"/>
    <cellStyle name="Обычный 6 9 3 3 2 2" xfId="50899"/>
    <cellStyle name="Обычный 6 9 3 3 2_заявки" xfId="57955"/>
    <cellStyle name="Обычный 6 9 3 3 3" xfId="50900"/>
    <cellStyle name="Обычный 6 9 3 3_заявки" xfId="50901"/>
    <cellStyle name="Обычный 6 9 3 4" xfId="50902"/>
    <cellStyle name="Обычный 6 9 3 4 2" xfId="50903"/>
    <cellStyle name="Обычный 6 9 3 4_заявки" xfId="57956"/>
    <cellStyle name="Обычный 6 9 3 5" xfId="50904"/>
    <cellStyle name="Обычный 6 9 3_заявки" xfId="50905"/>
    <cellStyle name="Обычный 6 9 4" xfId="50906"/>
    <cellStyle name="Обычный 6 9 4 2" xfId="50907"/>
    <cellStyle name="Обычный 6 9 4 2 2" xfId="50908"/>
    <cellStyle name="Обычный 6 9 4 2 2 2" xfId="50909"/>
    <cellStyle name="Обычный 6 9 4 2 2 2 2" xfId="50910"/>
    <cellStyle name="Обычный 6 9 4 2 2 2_заявки" xfId="57957"/>
    <cellStyle name="Обычный 6 9 4 2 2 3" xfId="50911"/>
    <cellStyle name="Обычный 6 9 4 2 2_заявки" xfId="50912"/>
    <cellStyle name="Обычный 6 9 4 2 3" xfId="50913"/>
    <cellStyle name="Обычный 6 9 4 2 3 2" xfId="50914"/>
    <cellStyle name="Обычный 6 9 4 2 3_заявки" xfId="57958"/>
    <cellStyle name="Обычный 6 9 4 2 4" xfId="50915"/>
    <cellStyle name="Обычный 6 9 4 2_заявки" xfId="50916"/>
    <cellStyle name="Обычный 6 9 4 3" xfId="50917"/>
    <cellStyle name="Обычный 6 9 4 3 2" xfId="50918"/>
    <cellStyle name="Обычный 6 9 4 3 2 2" xfId="50919"/>
    <cellStyle name="Обычный 6 9 4 3 2_заявки" xfId="57959"/>
    <cellStyle name="Обычный 6 9 4 3 3" xfId="50920"/>
    <cellStyle name="Обычный 6 9 4 3_заявки" xfId="50921"/>
    <cellStyle name="Обычный 6 9 4 4" xfId="50922"/>
    <cellStyle name="Обычный 6 9 4 4 2" xfId="50923"/>
    <cellStyle name="Обычный 6 9 4 4_заявки" xfId="57960"/>
    <cellStyle name="Обычный 6 9 4 5" xfId="50924"/>
    <cellStyle name="Обычный 6 9 4_заявки" xfId="50925"/>
    <cellStyle name="Обычный 6 9 5" xfId="50926"/>
    <cellStyle name="Обычный 6 9 5 2" xfId="50927"/>
    <cellStyle name="Обычный 6 9 5 2 2" xfId="50928"/>
    <cellStyle name="Обычный 6 9 5 2 2 2" xfId="50929"/>
    <cellStyle name="Обычный 6 9 5 2 2_заявки" xfId="57961"/>
    <cellStyle name="Обычный 6 9 5 2 3" xfId="50930"/>
    <cellStyle name="Обычный 6 9 5 2_заявки" xfId="50931"/>
    <cellStyle name="Обычный 6 9 5 3" xfId="50932"/>
    <cellStyle name="Обычный 6 9 5 3 2" xfId="50933"/>
    <cellStyle name="Обычный 6 9 5 3_заявки" xfId="57962"/>
    <cellStyle name="Обычный 6 9 5 4" xfId="50934"/>
    <cellStyle name="Обычный 6 9 5_заявки" xfId="50935"/>
    <cellStyle name="Обычный 6 9 6" xfId="50936"/>
    <cellStyle name="Обычный 6 9 6 2" xfId="50937"/>
    <cellStyle name="Обычный 6 9 6 2 2" xfId="50938"/>
    <cellStyle name="Обычный 6 9 6 2_заявки" xfId="57963"/>
    <cellStyle name="Обычный 6 9 6 3" xfId="50939"/>
    <cellStyle name="Обычный 6 9 6_заявки" xfId="50940"/>
    <cellStyle name="Обычный 6 9 7" xfId="50941"/>
    <cellStyle name="Обычный 6 9 7 2" xfId="50942"/>
    <cellStyle name="Обычный 6 9 7_заявки" xfId="57964"/>
    <cellStyle name="Обычный 6 9 8" xfId="50943"/>
    <cellStyle name="Обычный 6 9_заявки" xfId="50944"/>
    <cellStyle name="Обычный 6_заявки" xfId="50945"/>
    <cellStyle name="Обычный 7" xfId="57"/>
    <cellStyle name="Обычный 7 10" xfId="50946"/>
    <cellStyle name="Обычный 7 10 2" xfId="50947"/>
    <cellStyle name="Обычный 7 10 2 2" xfId="50948"/>
    <cellStyle name="Обычный 7 10 2 2 2" xfId="50949"/>
    <cellStyle name="Обычный 7 10 2 2 2 2" xfId="50950"/>
    <cellStyle name="Обычный 7 10 2 2 2 2 2" xfId="50951"/>
    <cellStyle name="Обычный 7 10 2 2 2 2_заявки" xfId="57965"/>
    <cellStyle name="Обычный 7 10 2 2 2 3" xfId="50952"/>
    <cellStyle name="Обычный 7 10 2 2 2_заявки" xfId="50953"/>
    <cellStyle name="Обычный 7 10 2 2 3" xfId="50954"/>
    <cellStyle name="Обычный 7 10 2 2 3 2" xfId="50955"/>
    <cellStyle name="Обычный 7 10 2 2 3_заявки" xfId="57966"/>
    <cellStyle name="Обычный 7 10 2 2 4" xfId="50956"/>
    <cellStyle name="Обычный 7 10 2 2_заявки" xfId="50957"/>
    <cellStyle name="Обычный 7 10 2 3" xfId="50958"/>
    <cellStyle name="Обычный 7 10 2 3 2" xfId="50959"/>
    <cellStyle name="Обычный 7 10 2 3 2 2" xfId="50960"/>
    <cellStyle name="Обычный 7 10 2 3 2_заявки" xfId="57967"/>
    <cellStyle name="Обычный 7 10 2 3 3" xfId="50961"/>
    <cellStyle name="Обычный 7 10 2 3_заявки" xfId="50962"/>
    <cellStyle name="Обычный 7 10 2 4" xfId="50963"/>
    <cellStyle name="Обычный 7 10 2 4 2" xfId="50964"/>
    <cellStyle name="Обычный 7 10 2 4_заявки" xfId="57968"/>
    <cellStyle name="Обычный 7 10 2 5" xfId="50965"/>
    <cellStyle name="Обычный 7 10 2_заявки" xfId="50966"/>
    <cellStyle name="Обычный 7 10 3" xfId="50967"/>
    <cellStyle name="Обычный 7 10 3 2" xfId="50968"/>
    <cellStyle name="Обычный 7 10 3 2 2" xfId="50969"/>
    <cellStyle name="Обычный 7 10 3 2 2 2" xfId="50970"/>
    <cellStyle name="Обычный 7 10 3 2 2 2 2" xfId="50971"/>
    <cellStyle name="Обычный 7 10 3 2 2 2_заявки" xfId="57969"/>
    <cellStyle name="Обычный 7 10 3 2 2 3" xfId="50972"/>
    <cellStyle name="Обычный 7 10 3 2 2_заявки" xfId="50973"/>
    <cellStyle name="Обычный 7 10 3 2 3" xfId="50974"/>
    <cellStyle name="Обычный 7 10 3 2 3 2" xfId="50975"/>
    <cellStyle name="Обычный 7 10 3 2 3_заявки" xfId="57970"/>
    <cellStyle name="Обычный 7 10 3 2 4" xfId="50976"/>
    <cellStyle name="Обычный 7 10 3 2_заявки" xfId="50977"/>
    <cellStyle name="Обычный 7 10 3 3" xfId="50978"/>
    <cellStyle name="Обычный 7 10 3 3 2" xfId="50979"/>
    <cellStyle name="Обычный 7 10 3 3 2 2" xfId="50980"/>
    <cellStyle name="Обычный 7 10 3 3 2_заявки" xfId="57971"/>
    <cellStyle name="Обычный 7 10 3 3 3" xfId="50981"/>
    <cellStyle name="Обычный 7 10 3 3_заявки" xfId="50982"/>
    <cellStyle name="Обычный 7 10 3 4" xfId="50983"/>
    <cellStyle name="Обычный 7 10 3 4 2" xfId="50984"/>
    <cellStyle name="Обычный 7 10 3 4_заявки" xfId="57972"/>
    <cellStyle name="Обычный 7 10 3 5" xfId="50985"/>
    <cellStyle name="Обычный 7 10 3_заявки" xfId="50986"/>
    <cellStyle name="Обычный 7 10 4" xfId="50987"/>
    <cellStyle name="Обычный 7 10 4 2" xfId="50988"/>
    <cellStyle name="Обычный 7 10 4 2 2" xfId="50989"/>
    <cellStyle name="Обычный 7 10 4 2 2 2" xfId="50990"/>
    <cellStyle name="Обычный 7 10 4 2 2 2 2" xfId="50991"/>
    <cellStyle name="Обычный 7 10 4 2 2 2_заявки" xfId="57973"/>
    <cellStyle name="Обычный 7 10 4 2 2 3" xfId="50992"/>
    <cellStyle name="Обычный 7 10 4 2 2_заявки" xfId="50993"/>
    <cellStyle name="Обычный 7 10 4 2 3" xfId="50994"/>
    <cellStyle name="Обычный 7 10 4 2 3 2" xfId="50995"/>
    <cellStyle name="Обычный 7 10 4 2 3_заявки" xfId="57974"/>
    <cellStyle name="Обычный 7 10 4 2 4" xfId="50996"/>
    <cellStyle name="Обычный 7 10 4 2_заявки" xfId="50997"/>
    <cellStyle name="Обычный 7 10 4 3" xfId="50998"/>
    <cellStyle name="Обычный 7 10 4 3 2" xfId="50999"/>
    <cellStyle name="Обычный 7 10 4 3 2 2" xfId="51000"/>
    <cellStyle name="Обычный 7 10 4 3 2_заявки" xfId="57975"/>
    <cellStyle name="Обычный 7 10 4 3 3" xfId="51001"/>
    <cellStyle name="Обычный 7 10 4 3_заявки" xfId="51002"/>
    <cellStyle name="Обычный 7 10 4 4" xfId="51003"/>
    <cellStyle name="Обычный 7 10 4 4 2" xfId="51004"/>
    <cellStyle name="Обычный 7 10 4 4_заявки" xfId="57976"/>
    <cellStyle name="Обычный 7 10 4 5" xfId="51005"/>
    <cellStyle name="Обычный 7 10 4_заявки" xfId="51006"/>
    <cellStyle name="Обычный 7 10 5" xfId="51007"/>
    <cellStyle name="Обычный 7 10 5 2" xfId="51008"/>
    <cellStyle name="Обычный 7 10 5 2 2" xfId="51009"/>
    <cellStyle name="Обычный 7 10 5 2 2 2" xfId="51010"/>
    <cellStyle name="Обычный 7 10 5 2 2_заявки" xfId="57977"/>
    <cellStyle name="Обычный 7 10 5 2 3" xfId="51011"/>
    <cellStyle name="Обычный 7 10 5 2_заявки" xfId="51012"/>
    <cellStyle name="Обычный 7 10 5 3" xfId="51013"/>
    <cellStyle name="Обычный 7 10 5 3 2" xfId="51014"/>
    <cellStyle name="Обычный 7 10 5 3_заявки" xfId="57978"/>
    <cellStyle name="Обычный 7 10 5 4" xfId="51015"/>
    <cellStyle name="Обычный 7 10 5_заявки" xfId="51016"/>
    <cellStyle name="Обычный 7 10 6" xfId="51017"/>
    <cellStyle name="Обычный 7 10 6 2" xfId="51018"/>
    <cellStyle name="Обычный 7 10 6 2 2" xfId="51019"/>
    <cellStyle name="Обычный 7 10 6 2_заявки" xfId="57979"/>
    <cellStyle name="Обычный 7 10 6 3" xfId="51020"/>
    <cellStyle name="Обычный 7 10 6_заявки" xfId="51021"/>
    <cellStyle name="Обычный 7 10 7" xfId="51022"/>
    <cellStyle name="Обычный 7 10 7 2" xfId="51023"/>
    <cellStyle name="Обычный 7 10 7_заявки" xfId="57980"/>
    <cellStyle name="Обычный 7 10 8" xfId="51024"/>
    <cellStyle name="Обычный 7 10_заявки" xfId="51025"/>
    <cellStyle name="Обычный 7 11" xfId="51026"/>
    <cellStyle name="Обычный 7 11 2" xfId="51027"/>
    <cellStyle name="Обычный 7 11 2 2" xfId="51028"/>
    <cellStyle name="Обычный 7 11 2 2 2" xfId="51029"/>
    <cellStyle name="Обычный 7 11 2 2 2 2" xfId="51030"/>
    <cellStyle name="Обычный 7 11 2 2 2 2 2" xfId="51031"/>
    <cellStyle name="Обычный 7 11 2 2 2 2_заявки" xfId="57981"/>
    <cellStyle name="Обычный 7 11 2 2 2 3" xfId="51032"/>
    <cellStyle name="Обычный 7 11 2 2 2_заявки" xfId="51033"/>
    <cellStyle name="Обычный 7 11 2 2 3" xfId="51034"/>
    <cellStyle name="Обычный 7 11 2 2 3 2" xfId="51035"/>
    <cellStyle name="Обычный 7 11 2 2 3_заявки" xfId="57982"/>
    <cellStyle name="Обычный 7 11 2 2 4" xfId="51036"/>
    <cellStyle name="Обычный 7 11 2 2_заявки" xfId="51037"/>
    <cellStyle name="Обычный 7 11 2 3" xfId="51038"/>
    <cellStyle name="Обычный 7 11 2 3 2" xfId="51039"/>
    <cellStyle name="Обычный 7 11 2 3 2 2" xfId="51040"/>
    <cellStyle name="Обычный 7 11 2 3 2_заявки" xfId="57983"/>
    <cellStyle name="Обычный 7 11 2 3 3" xfId="51041"/>
    <cellStyle name="Обычный 7 11 2 3_заявки" xfId="51042"/>
    <cellStyle name="Обычный 7 11 2 4" xfId="51043"/>
    <cellStyle name="Обычный 7 11 2 4 2" xfId="51044"/>
    <cellStyle name="Обычный 7 11 2 4_заявки" xfId="57984"/>
    <cellStyle name="Обычный 7 11 2 5" xfId="51045"/>
    <cellStyle name="Обычный 7 11 2_заявки" xfId="51046"/>
    <cellStyle name="Обычный 7 11 3" xfId="51047"/>
    <cellStyle name="Обычный 7 11 3 2" xfId="51048"/>
    <cellStyle name="Обычный 7 11 3 2 2" xfId="51049"/>
    <cellStyle name="Обычный 7 11 3 2 2 2" xfId="51050"/>
    <cellStyle name="Обычный 7 11 3 2 2 2 2" xfId="51051"/>
    <cellStyle name="Обычный 7 11 3 2 2 2_заявки" xfId="57985"/>
    <cellStyle name="Обычный 7 11 3 2 2 3" xfId="51052"/>
    <cellStyle name="Обычный 7 11 3 2 2_заявки" xfId="51053"/>
    <cellStyle name="Обычный 7 11 3 2 3" xfId="51054"/>
    <cellStyle name="Обычный 7 11 3 2 3 2" xfId="51055"/>
    <cellStyle name="Обычный 7 11 3 2 3_заявки" xfId="57986"/>
    <cellStyle name="Обычный 7 11 3 2 4" xfId="51056"/>
    <cellStyle name="Обычный 7 11 3 2_заявки" xfId="51057"/>
    <cellStyle name="Обычный 7 11 3 3" xfId="51058"/>
    <cellStyle name="Обычный 7 11 3 3 2" xfId="51059"/>
    <cellStyle name="Обычный 7 11 3 3 2 2" xfId="51060"/>
    <cellStyle name="Обычный 7 11 3 3 2_заявки" xfId="57987"/>
    <cellStyle name="Обычный 7 11 3 3 3" xfId="51061"/>
    <cellStyle name="Обычный 7 11 3 3_заявки" xfId="51062"/>
    <cellStyle name="Обычный 7 11 3 4" xfId="51063"/>
    <cellStyle name="Обычный 7 11 3 4 2" xfId="51064"/>
    <cellStyle name="Обычный 7 11 3 4_заявки" xfId="57988"/>
    <cellStyle name="Обычный 7 11 3 5" xfId="51065"/>
    <cellStyle name="Обычный 7 11 3_заявки" xfId="51066"/>
    <cellStyle name="Обычный 7 11 4" xfId="51067"/>
    <cellStyle name="Обычный 7 11 4 2" xfId="51068"/>
    <cellStyle name="Обычный 7 11 4 2 2" xfId="51069"/>
    <cellStyle name="Обычный 7 11 4 2 2 2" xfId="51070"/>
    <cellStyle name="Обычный 7 11 4 2 2 2 2" xfId="51071"/>
    <cellStyle name="Обычный 7 11 4 2 2 2_заявки" xfId="57989"/>
    <cellStyle name="Обычный 7 11 4 2 2 3" xfId="51072"/>
    <cellStyle name="Обычный 7 11 4 2 2_заявки" xfId="51073"/>
    <cellStyle name="Обычный 7 11 4 2 3" xfId="51074"/>
    <cellStyle name="Обычный 7 11 4 2 3 2" xfId="51075"/>
    <cellStyle name="Обычный 7 11 4 2 3_заявки" xfId="57990"/>
    <cellStyle name="Обычный 7 11 4 2 4" xfId="51076"/>
    <cellStyle name="Обычный 7 11 4 2_заявки" xfId="51077"/>
    <cellStyle name="Обычный 7 11 4 3" xfId="51078"/>
    <cellStyle name="Обычный 7 11 4 3 2" xfId="51079"/>
    <cellStyle name="Обычный 7 11 4 3 2 2" xfId="51080"/>
    <cellStyle name="Обычный 7 11 4 3 2_заявки" xfId="57991"/>
    <cellStyle name="Обычный 7 11 4 3 3" xfId="51081"/>
    <cellStyle name="Обычный 7 11 4 3_заявки" xfId="51082"/>
    <cellStyle name="Обычный 7 11 4 4" xfId="51083"/>
    <cellStyle name="Обычный 7 11 4 4 2" xfId="51084"/>
    <cellStyle name="Обычный 7 11 4 4_заявки" xfId="57992"/>
    <cellStyle name="Обычный 7 11 4 5" xfId="51085"/>
    <cellStyle name="Обычный 7 11 4_заявки" xfId="51086"/>
    <cellStyle name="Обычный 7 11 5" xfId="51087"/>
    <cellStyle name="Обычный 7 11 5 2" xfId="51088"/>
    <cellStyle name="Обычный 7 11 5 2 2" xfId="51089"/>
    <cellStyle name="Обычный 7 11 5 2 2 2" xfId="51090"/>
    <cellStyle name="Обычный 7 11 5 2 2_заявки" xfId="57993"/>
    <cellStyle name="Обычный 7 11 5 2 3" xfId="51091"/>
    <cellStyle name="Обычный 7 11 5 2_заявки" xfId="51092"/>
    <cellStyle name="Обычный 7 11 5 3" xfId="51093"/>
    <cellStyle name="Обычный 7 11 5 3 2" xfId="51094"/>
    <cellStyle name="Обычный 7 11 5 3_заявки" xfId="57994"/>
    <cellStyle name="Обычный 7 11 5 4" xfId="51095"/>
    <cellStyle name="Обычный 7 11 5_заявки" xfId="51096"/>
    <cellStyle name="Обычный 7 11 6" xfId="51097"/>
    <cellStyle name="Обычный 7 11 6 2" xfId="51098"/>
    <cellStyle name="Обычный 7 11 6 2 2" xfId="51099"/>
    <cellStyle name="Обычный 7 11 6 2_заявки" xfId="57995"/>
    <cellStyle name="Обычный 7 11 6 3" xfId="51100"/>
    <cellStyle name="Обычный 7 11 6_заявки" xfId="51101"/>
    <cellStyle name="Обычный 7 11 7" xfId="51102"/>
    <cellStyle name="Обычный 7 11 7 2" xfId="51103"/>
    <cellStyle name="Обычный 7 11 7_заявки" xfId="57996"/>
    <cellStyle name="Обычный 7 11 8" xfId="51104"/>
    <cellStyle name="Обычный 7 11_заявки" xfId="51105"/>
    <cellStyle name="Обычный 7 12" xfId="51106"/>
    <cellStyle name="Обычный 7 12 2" xfId="51107"/>
    <cellStyle name="Обычный 7 12 2 2" xfId="51108"/>
    <cellStyle name="Обычный 7 12 2 2 2" xfId="51109"/>
    <cellStyle name="Обычный 7 12 2 2 2 2" xfId="51110"/>
    <cellStyle name="Обычный 7 12 2 2 2 2 2" xfId="51111"/>
    <cellStyle name="Обычный 7 12 2 2 2 2_заявки" xfId="57997"/>
    <cellStyle name="Обычный 7 12 2 2 2 3" xfId="51112"/>
    <cellStyle name="Обычный 7 12 2 2 2_заявки" xfId="51113"/>
    <cellStyle name="Обычный 7 12 2 2 3" xfId="51114"/>
    <cellStyle name="Обычный 7 12 2 2 3 2" xfId="51115"/>
    <cellStyle name="Обычный 7 12 2 2 3_заявки" xfId="57998"/>
    <cellStyle name="Обычный 7 12 2 2 4" xfId="51116"/>
    <cellStyle name="Обычный 7 12 2 2_заявки" xfId="51117"/>
    <cellStyle name="Обычный 7 12 2 3" xfId="51118"/>
    <cellStyle name="Обычный 7 12 2 3 2" xfId="51119"/>
    <cellStyle name="Обычный 7 12 2 3 2 2" xfId="51120"/>
    <cellStyle name="Обычный 7 12 2 3 2_заявки" xfId="57999"/>
    <cellStyle name="Обычный 7 12 2 3 3" xfId="51121"/>
    <cellStyle name="Обычный 7 12 2 3_заявки" xfId="51122"/>
    <cellStyle name="Обычный 7 12 2 4" xfId="51123"/>
    <cellStyle name="Обычный 7 12 2 4 2" xfId="51124"/>
    <cellStyle name="Обычный 7 12 2 4_заявки" xfId="58000"/>
    <cellStyle name="Обычный 7 12 2 5" xfId="51125"/>
    <cellStyle name="Обычный 7 12 2_заявки" xfId="51126"/>
    <cellStyle name="Обычный 7 12 3" xfId="51127"/>
    <cellStyle name="Обычный 7 12 3 2" xfId="51128"/>
    <cellStyle name="Обычный 7 12 3 2 2" xfId="51129"/>
    <cellStyle name="Обычный 7 12 3 2 2 2" xfId="51130"/>
    <cellStyle name="Обычный 7 12 3 2 2 2 2" xfId="51131"/>
    <cellStyle name="Обычный 7 12 3 2 2 2_заявки" xfId="58001"/>
    <cellStyle name="Обычный 7 12 3 2 2 3" xfId="51132"/>
    <cellStyle name="Обычный 7 12 3 2 2_заявки" xfId="51133"/>
    <cellStyle name="Обычный 7 12 3 2 3" xfId="51134"/>
    <cellStyle name="Обычный 7 12 3 2 3 2" xfId="51135"/>
    <cellStyle name="Обычный 7 12 3 2 3_заявки" xfId="58002"/>
    <cellStyle name="Обычный 7 12 3 2 4" xfId="51136"/>
    <cellStyle name="Обычный 7 12 3 2_заявки" xfId="51137"/>
    <cellStyle name="Обычный 7 12 3 3" xfId="51138"/>
    <cellStyle name="Обычный 7 12 3 3 2" xfId="51139"/>
    <cellStyle name="Обычный 7 12 3 3 2 2" xfId="51140"/>
    <cellStyle name="Обычный 7 12 3 3 2_заявки" xfId="58003"/>
    <cellStyle name="Обычный 7 12 3 3 3" xfId="51141"/>
    <cellStyle name="Обычный 7 12 3 3_заявки" xfId="51142"/>
    <cellStyle name="Обычный 7 12 3 4" xfId="51143"/>
    <cellStyle name="Обычный 7 12 3 4 2" xfId="51144"/>
    <cellStyle name="Обычный 7 12 3 4_заявки" xfId="58004"/>
    <cellStyle name="Обычный 7 12 3 5" xfId="51145"/>
    <cellStyle name="Обычный 7 12 3_заявки" xfId="51146"/>
    <cellStyle name="Обычный 7 12 4" xfId="51147"/>
    <cellStyle name="Обычный 7 12 4 2" xfId="51148"/>
    <cellStyle name="Обычный 7 12 4 2 2" xfId="51149"/>
    <cellStyle name="Обычный 7 12 4 2 2 2" xfId="51150"/>
    <cellStyle name="Обычный 7 12 4 2 2_заявки" xfId="58005"/>
    <cellStyle name="Обычный 7 12 4 2 3" xfId="51151"/>
    <cellStyle name="Обычный 7 12 4 2_заявки" xfId="51152"/>
    <cellStyle name="Обычный 7 12 4 3" xfId="51153"/>
    <cellStyle name="Обычный 7 12 4 3 2" xfId="51154"/>
    <cellStyle name="Обычный 7 12 4 3_заявки" xfId="58006"/>
    <cellStyle name="Обычный 7 12 4 4" xfId="51155"/>
    <cellStyle name="Обычный 7 12 4_заявки" xfId="51156"/>
    <cellStyle name="Обычный 7 12 5" xfId="51157"/>
    <cellStyle name="Обычный 7 12 5 2" xfId="51158"/>
    <cellStyle name="Обычный 7 12 5 2 2" xfId="51159"/>
    <cellStyle name="Обычный 7 12 5 2_заявки" xfId="58007"/>
    <cellStyle name="Обычный 7 12 5 3" xfId="51160"/>
    <cellStyle name="Обычный 7 12 5_заявки" xfId="51161"/>
    <cellStyle name="Обычный 7 12 6" xfId="51162"/>
    <cellStyle name="Обычный 7 12 6 2" xfId="51163"/>
    <cellStyle name="Обычный 7 12 6_заявки" xfId="58008"/>
    <cellStyle name="Обычный 7 12 7" xfId="51164"/>
    <cellStyle name="Обычный 7 12_заявки" xfId="51165"/>
    <cellStyle name="Обычный 7 13" xfId="51166"/>
    <cellStyle name="Обычный 7 13 2" xfId="51167"/>
    <cellStyle name="Обычный 7 13 2 2" xfId="51168"/>
    <cellStyle name="Обычный 7 13 2 2 2" xfId="51169"/>
    <cellStyle name="Обычный 7 13 2 2 2 2" xfId="51170"/>
    <cellStyle name="Обычный 7 13 2 2 2 2 2" xfId="51171"/>
    <cellStyle name="Обычный 7 13 2 2 2 2_заявки" xfId="58009"/>
    <cellStyle name="Обычный 7 13 2 2 2 3" xfId="51172"/>
    <cellStyle name="Обычный 7 13 2 2 2_заявки" xfId="51173"/>
    <cellStyle name="Обычный 7 13 2 2 3" xfId="51174"/>
    <cellStyle name="Обычный 7 13 2 2 3 2" xfId="51175"/>
    <cellStyle name="Обычный 7 13 2 2 3_заявки" xfId="58010"/>
    <cellStyle name="Обычный 7 13 2 2 4" xfId="51176"/>
    <cellStyle name="Обычный 7 13 2 2_заявки" xfId="51177"/>
    <cellStyle name="Обычный 7 13 2 3" xfId="51178"/>
    <cellStyle name="Обычный 7 13 2 3 2" xfId="51179"/>
    <cellStyle name="Обычный 7 13 2 3 2 2" xfId="51180"/>
    <cellStyle name="Обычный 7 13 2 3 2_заявки" xfId="58011"/>
    <cellStyle name="Обычный 7 13 2 3 3" xfId="51181"/>
    <cellStyle name="Обычный 7 13 2 3_заявки" xfId="51182"/>
    <cellStyle name="Обычный 7 13 2 4" xfId="51183"/>
    <cellStyle name="Обычный 7 13 2 4 2" xfId="51184"/>
    <cellStyle name="Обычный 7 13 2 4_заявки" xfId="58012"/>
    <cellStyle name="Обычный 7 13 2 5" xfId="51185"/>
    <cellStyle name="Обычный 7 13 2_заявки" xfId="51186"/>
    <cellStyle name="Обычный 7 13 3" xfId="51187"/>
    <cellStyle name="Обычный 7 13 3 2" xfId="51188"/>
    <cellStyle name="Обычный 7 13 3 2 2" xfId="51189"/>
    <cellStyle name="Обычный 7 13 3 2 2 2" xfId="51190"/>
    <cellStyle name="Обычный 7 13 3 2 2 2 2" xfId="51191"/>
    <cellStyle name="Обычный 7 13 3 2 2 2_заявки" xfId="58013"/>
    <cellStyle name="Обычный 7 13 3 2 2 3" xfId="51192"/>
    <cellStyle name="Обычный 7 13 3 2 2_заявки" xfId="51193"/>
    <cellStyle name="Обычный 7 13 3 2 3" xfId="51194"/>
    <cellStyle name="Обычный 7 13 3 2 3 2" xfId="51195"/>
    <cellStyle name="Обычный 7 13 3 2 3_заявки" xfId="58014"/>
    <cellStyle name="Обычный 7 13 3 2 4" xfId="51196"/>
    <cellStyle name="Обычный 7 13 3 2_заявки" xfId="51197"/>
    <cellStyle name="Обычный 7 13 3 3" xfId="51198"/>
    <cellStyle name="Обычный 7 13 3 3 2" xfId="51199"/>
    <cellStyle name="Обычный 7 13 3 3 2 2" xfId="51200"/>
    <cellStyle name="Обычный 7 13 3 3 2_заявки" xfId="58015"/>
    <cellStyle name="Обычный 7 13 3 3 3" xfId="51201"/>
    <cellStyle name="Обычный 7 13 3 3_заявки" xfId="51202"/>
    <cellStyle name="Обычный 7 13 3 4" xfId="51203"/>
    <cellStyle name="Обычный 7 13 3 4 2" xfId="51204"/>
    <cellStyle name="Обычный 7 13 3 4_заявки" xfId="58016"/>
    <cellStyle name="Обычный 7 13 3 5" xfId="51205"/>
    <cellStyle name="Обычный 7 13 3_заявки" xfId="51206"/>
    <cellStyle name="Обычный 7 13 4" xfId="51207"/>
    <cellStyle name="Обычный 7 13 4 2" xfId="51208"/>
    <cellStyle name="Обычный 7 13 4 2 2" xfId="51209"/>
    <cellStyle name="Обычный 7 13 4 2 2 2" xfId="51210"/>
    <cellStyle name="Обычный 7 13 4 2 2_заявки" xfId="58017"/>
    <cellStyle name="Обычный 7 13 4 2 3" xfId="51211"/>
    <cellStyle name="Обычный 7 13 4 2_заявки" xfId="51212"/>
    <cellStyle name="Обычный 7 13 4 3" xfId="51213"/>
    <cellStyle name="Обычный 7 13 4 3 2" xfId="51214"/>
    <cellStyle name="Обычный 7 13 4 3_заявки" xfId="58018"/>
    <cellStyle name="Обычный 7 13 4 4" xfId="51215"/>
    <cellStyle name="Обычный 7 13 4_заявки" xfId="51216"/>
    <cellStyle name="Обычный 7 13 5" xfId="51217"/>
    <cellStyle name="Обычный 7 13 5 2" xfId="51218"/>
    <cellStyle name="Обычный 7 13 5 2 2" xfId="51219"/>
    <cellStyle name="Обычный 7 13 5 2_заявки" xfId="58019"/>
    <cellStyle name="Обычный 7 13 5 3" xfId="51220"/>
    <cellStyle name="Обычный 7 13 5_заявки" xfId="51221"/>
    <cellStyle name="Обычный 7 13 6" xfId="51222"/>
    <cellStyle name="Обычный 7 13 6 2" xfId="51223"/>
    <cellStyle name="Обычный 7 13 6_заявки" xfId="58020"/>
    <cellStyle name="Обычный 7 13 7" xfId="51224"/>
    <cellStyle name="Обычный 7 13_заявки" xfId="51225"/>
    <cellStyle name="Обычный 7 14" xfId="51226"/>
    <cellStyle name="Обычный 7 14 2" xfId="51227"/>
    <cellStyle name="Обычный 7 14 2 2" xfId="51228"/>
    <cellStyle name="Обычный 7 14 2 2 2" xfId="51229"/>
    <cellStyle name="Обычный 7 14 2 2 2 2" xfId="51230"/>
    <cellStyle name="Обычный 7 14 2 2 2 2 2" xfId="51231"/>
    <cellStyle name="Обычный 7 14 2 2 2 2_заявки" xfId="58021"/>
    <cellStyle name="Обычный 7 14 2 2 2 3" xfId="51232"/>
    <cellStyle name="Обычный 7 14 2 2 2_заявки" xfId="51233"/>
    <cellStyle name="Обычный 7 14 2 2 3" xfId="51234"/>
    <cellStyle name="Обычный 7 14 2 2 3 2" xfId="51235"/>
    <cellStyle name="Обычный 7 14 2 2 3_заявки" xfId="58022"/>
    <cellStyle name="Обычный 7 14 2 2 4" xfId="51236"/>
    <cellStyle name="Обычный 7 14 2 2_заявки" xfId="51237"/>
    <cellStyle name="Обычный 7 14 2 3" xfId="51238"/>
    <cellStyle name="Обычный 7 14 2 3 2" xfId="51239"/>
    <cellStyle name="Обычный 7 14 2 3 2 2" xfId="51240"/>
    <cellStyle name="Обычный 7 14 2 3 2_заявки" xfId="58023"/>
    <cellStyle name="Обычный 7 14 2 3 3" xfId="51241"/>
    <cellStyle name="Обычный 7 14 2 3_заявки" xfId="51242"/>
    <cellStyle name="Обычный 7 14 2 4" xfId="51243"/>
    <cellStyle name="Обычный 7 14 2 4 2" xfId="51244"/>
    <cellStyle name="Обычный 7 14 2 4_заявки" xfId="58024"/>
    <cellStyle name="Обычный 7 14 2 5" xfId="51245"/>
    <cellStyle name="Обычный 7 14 2_заявки" xfId="51246"/>
    <cellStyle name="Обычный 7 14 3" xfId="51247"/>
    <cellStyle name="Обычный 7 14 3 2" xfId="51248"/>
    <cellStyle name="Обычный 7 14 3 2 2" xfId="51249"/>
    <cellStyle name="Обычный 7 14 3 2 2 2" xfId="51250"/>
    <cellStyle name="Обычный 7 14 3 2 2 2 2" xfId="51251"/>
    <cellStyle name="Обычный 7 14 3 2 2 2_заявки" xfId="58025"/>
    <cellStyle name="Обычный 7 14 3 2 2 3" xfId="51252"/>
    <cellStyle name="Обычный 7 14 3 2 2_заявки" xfId="51253"/>
    <cellStyle name="Обычный 7 14 3 2 3" xfId="51254"/>
    <cellStyle name="Обычный 7 14 3 2 3 2" xfId="51255"/>
    <cellStyle name="Обычный 7 14 3 2 3_заявки" xfId="58026"/>
    <cellStyle name="Обычный 7 14 3 2 4" xfId="51256"/>
    <cellStyle name="Обычный 7 14 3 2_заявки" xfId="51257"/>
    <cellStyle name="Обычный 7 14 3 3" xfId="51258"/>
    <cellStyle name="Обычный 7 14 3 3 2" xfId="51259"/>
    <cellStyle name="Обычный 7 14 3 3 2 2" xfId="51260"/>
    <cellStyle name="Обычный 7 14 3 3 2_заявки" xfId="58027"/>
    <cellStyle name="Обычный 7 14 3 3 3" xfId="51261"/>
    <cellStyle name="Обычный 7 14 3 3_заявки" xfId="51262"/>
    <cellStyle name="Обычный 7 14 3 4" xfId="51263"/>
    <cellStyle name="Обычный 7 14 3 4 2" xfId="51264"/>
    <cellStyle name="Обычный 7 14 3 4_заявки" xfId="58028"/>
    <cellStyle name="Обычный 7 14 3 5" xfId="51265"/>
    <cellStyle name="Обычный 7 14 3_заявки" xfId="51266"/>
    <cellStyle name="Обычный 7 14 4" xfId="51267"/>
    <cellStyle name="Обычный 7 14 4 2" xfId="51268"/>
    <cellStyle name="Обычный 7 14 4 2 2" xfId="51269"/>
    <cellStyle name="Обычный 7 14 4 2 2 2" xfId="51270"/>
    <cellStyle name="Обычный 7 14 4 2 2_заявки" xfId="58029"/>
    <cellStyle name="Обычный 7 14 4 2 3" xfId="51271"/>
    <cellStyle name="Обычный 7 14 4 2_заявки" xfId="51272"/>
    <cellStyle name="Обычный 7 14 4 3" xfId="51273"/>
    <cellStyle name="Обычный 7 14 4 3 2" xfId="51274"/>
    <cellStyle name="Обычный 7 14 4 3_заявки" xfId="58030"/>
    <cellStyle name="Обычный 7 14 4 4" xfId="51275"/>
    <cellStyle name="Обычный 7 14 4_заявки" xfId="51276"/>
    <cellStyle name="Обычный 7 14 5" xfId="51277"/>
    <cellStyle name="Обычный 7 14 5 2" xfId="51278"/>
    <cellStyle name="Обычный 7 14 5 2 2" xfId="51279"/>
    <cellStyle name="Обычный 7 14 5 2_заявки" xfId="58031"/>
    <cellStyle name="Обычный 7 14 5 3" xfId="51280"/>
    <cellStyle name="Обычный 7 14 5_заявки" xfId="51281"/>
    <cellStyle name="Обычный 7 14 6" xfId="51282"/>
    <cellStyle name="Обычный 7 14 6 2" xfId="51283"/>
    <cellStyle name="Обычный 7 14 6_заявки" xfId="58032"/>
    <cellStyle name="Обычный 7 14 7" xfId="51284"/>
    <cellStyle name="Обычный 7 14_заявки" xfId="51285"/>
    <cellStyle name="Обычный 7 15" xfId="51286"/>
    <cellStyle name="Обычный 7 15 2" xfId="51287"/>
    <cellStyle name="Обычный 7 15 2 2" xfId="51288"/>
    <cellStyle name="Обычный 7 15 2 2 2" xfId="51289"/>
    <cellStyle name="Обычный 7 15 2 2 2 2" xfId="51290"/>
    <cellStyle name="Обычный 7 15 2 2 2 2 2" xfId="51291"/>
    <cellStyle name="Обычный 7 15 2 2 2 2_заявки" xfId="58033"/>
    <cellStyle name="Обычный 7 15 2 2 2 3" xfId="51292"/>
    <cellStyle name="Обычный 7 15 2 2 2_заявки" xfId="51293"/>
    <cellStyle name="Обычный 7 15 2 2 3" xfId="51294"/>
    <cellStyle name="Обычный 7 15 2 2 3 2" xfId="51295"/>
    <cellStyle name="Обычный 7 15 2 2 3_заявки" xfId="58034"/>
    <cellStyle name="Обычный 7 15 2 2 4" xfId="51296"/>
    <cellStyle name="Обычный 7 15 2 2_заявки" xfId="51297"/>
    <cellStyle name="Обычный 7 15 2 3" xfId="51298"/>
    <cellStyle name="Обычный 7 15 2 3 2" xfId="51299"/>
    <cellStyle name="Обычный 7 15 2 3 2 2" xfId="51300"/>
    <cellStyle name="Обычный 7 15 2 3 2_заявки" xfId="58035"/>
    <cellStyle name="Обычный 7 15 2 3 3" xfId="51301"/>
    <cellStyle name="Обычный 7 15 2 3_заявки" xfId="51302"/>
    <cellStyle name="Обычный 7 15 2 4" xfId="51303"/>
    <cellStyle name="Обычный 7 15 2 4 2" xfId="51304"/>
    <cellStyle name="Обычный 7 15 2 4_заявки" xfId="58036"/>
    <cellStyle name="Обычный 7 15 2 5" xfId="51305"/>
    <cellStyle name="Обычный 7 15 2_заявки" xfId="51306"/>
    <cellStyle name="Обычный 7 15 3" xfId="51307"/>
    <cellStyle name="Обычный 7 15 3 2" xfId="51308"/>
    <cellStyle name="Обычный 7 15 3 2 2" xfId="51309"/>
    <cellStyle name="Обычный 7 15 3 2 2 2" xfId="51310"/>
    <cellStyle name="Обычный 7 15 3 2 2 2 2" xfId="51311"/>
    <cellStyle name="Обычный 7 15 3 2 2 2_заявки" xfId="58037"/>
    <cellStyle name="Обычный 7 15 3 2 2 3" xfId="51312"/>
    <cellStyle name="Обычный 7 15 3 2 2_заявки" xfId="51313"/>
    <cellStyle name="Обычный 7 15 3 2 3" xfId="51314"/>
    <cellStyle name="Обычный 7 15 3 2 3 2" xfId="51315"/>
    <cellStyle name="Обычный 7 15 3 2 3_заявки" xfId="58038"/>
    <cellStyle name="Обычный 7 15 3 2 4" xfId="51316"/>
    <cellStyle name="Обычный 7 15 3 2_заявки" xfId="51317"/>
    <cellStyle name="Обычный 7 15 3 3" xfId="51318"/>
    <cellStyle name="Обычный 7 15 3 3 2" xfId="51319"/>
    <cellStyle name="Обычный 7 15 3 3 2 2" xfId="51320"/>
    <cellStyle name="Обычный 7 15 3 3 2_заявки" xfId="58039"/>
    <cellStyle name="Обычный 7 15 3 3 3" xfId="51321"/>
    <cellStyle name="Обычный 7 15 3 3_заявки" xfId="51322"/>
    <cellStyle name="Обычный 7 15 3 4" xfId="51323"/>
    <cellStyle name="Обычный 7 15 3 4 2" xfId="51324"/>
    <cellStyle name="Обычный 7 15 3 4_заявки" xfId="58040"/>
    <cellStyle name="Обычный 7 15 3 5" xfId="51325"/>
    <cellStyle name="Обычный 7 15 3_заявки" xfId="51326"/>
    <cellStyle name="Обычный 7 15 4" xfId="51327"/>
    <cellStyle name="Обычный 7 15 4 2" xfId="51328"/>
    <cellStyle name="Обычный 7 15 4 2 2" xfId="51329"/>
    <cellStyle name="Обычный 7 15 4 2 2 2" xfId="51330"/>
    <cellStyle name="Обычный 7 15 4 2 2_заявки" xfId="58041"/>
    <cellStyle name="Обычный 7 15 4 2 3" xfId="51331"/>
    <cellStyle name="Обычный 7 15 4 2_заявки" xfId="51332"/>
    <cellStyle name="Обычный 7 15 4 3" xfId="51333"/>
    <cellStyle name="Обычный 7 15 4 3 2" xfId="51334"/>
    <cellStyle name="Обычный 7 15 4 3_заявки" xfId="58042"/>
    <cellStyle name="Обычный 7 15 4 4" xfId="51335"/>
    <cellStyle name="Обычный 7 15 4_заявки" xfId="51336"/>
    <cellStyle name="Обычный 7 15 5" xfId="51337"/>
    <cellStyle name="Обычный 7 15 5 2" xfId="51338"/>
    <cellStyle name="Обычный 7 15 5 2 2" xfId="51339"/>
    <cellStyle name="Обычный 7 15 5 2_заявки" xfId="58043"/>
    <cellStyle name="Обычный 7 15 5 3" xfId="51340"/>
    <cellStyle name="Обычный 7 15 5_заявки" xfId="51341"/>
    <cellStyle name="Обычный 7 15 6" xfId="51342"/>
    <cellStyle name="Обычный 7 15 6 2" xfId="51343"/>
    <cellStyle name="Обычный 7 15 6_заявки" xfId="58044"/>
    <cellStyle name="Обычный 7 15 7" xfId="51344"/>
    <cellStyle name="Обычный 7 15_заявки" xfId="51345"/>
    <cellStyle name="Обычный 7 16" xfId="51346"/>
    <cellStyle name="Обычный 7 16 2" xfId="51347"/>
    <cellStyle name="Обычный 7 16 2 2" xfId="51348"/>
    <cellStyle name="Обычный 7 16 2 2 2" xfId="51349"/>
    <cellStyle name="Обычный 7 16 2 2 2 2" xfId="51350"/>
    <cellStyle name="Обычный 7 16 2 2 2 2 2" xfId="51351"/>
    <cellStyle name="Обычный 7 16 2 2 2 2_заявки" xfId="58045"/>
    <cellStyle name="Обычный 7 16 2 2 2 3" xfId="51352"/>
    <cellStyle name="Обычный 7 16 2 2 2_заявки" xfId="51353"/>
    <cellStyle name="Обычный 7 16 2 2 3" xfId="51354"/>
    <cellStyle name="Обычный 7 16 2 2 3 2" xfId="51355"/>
    <cellStyle name="Обычный 7 16 2 2 3_заявки" xfId="58046"/>
    <cellStyle name="Обычный 7 16 2 2 4" xfId="51356"/>
    <cellStyle name="Обычный 7 16 2 2_заявки" xfId="51357"/>
    <cellStyle name="Обычный 7 16 2 3" xfId="51358"/>
    <cellStyle name="Обычный 7 16 2 3 2" xfId="51359"/>
    <cellStyle name="Обычный 7 16 2 3 2 2" xfId="51360"/>
    <cellStyle name="Обычный 7 16 2 3 2_заявки" xfId="58047"/>
    <cellStyle name="Обычный 7 16 2 3 3" xfId="51361"/>
    <cellStyle name="Обычный 7 16 2 3_заявки" xfId="51362"/>
    <cellStyle name="Обычный 7 16 2 4" xfId="51363"/>
    <cellStyle name="Обычный 7 16 2 4 2" xfId="51364"/>
    <cellStyle name="Обычный 7 16 2 4_заявки" xfId="58048"/>
    <cellStyle name="Обычный 7 16 2 5" xfId="51365"/>
    <cellStyle name="Обычный 7 16 2_заявки" xfId="51366"/>
    <cellStyle name="Обычный 7 16 3" xfId="51367"/>
    <cellStyle name="Обычный 7 16 3 2" xfId="51368"/>
    <cellStyle name="Обычный 7 16 3 2 2" xfId="51369"/>
    <cellStyle name="Обычный 7 16 3 2 2 2" xfId="51370"/>
    <cellStyle name="Обычный 7 16 3 2 2 2 2" xfId="51371"/>
    <cellStyle name="Обычный 7 16 3 2 2 2_заявки" xfId="58049"/>
    <cellStyle name="Обычный 7 16 3 2 2 3" xfId="51372"/>
    <cellStyle name="Обычный 7 16 3 2 2_заявки" xfId="51373"/>
    <cellStyle name="Обычный 7 16 3 2 3" xfId="51374"/>
    <cellStyle name="Обычный 7 16 3 2 3 2" xfId="51375"/>
    <cellStyle name="Обычный 7 16 3 2 3_заявки" xfId="58050"/>
    <cellStyle name="Обычный 7 16 3 2 4" xfId="51376"/>
    <cellStyle name="Обычный 7 16 3 2_заявки" xfId="51377"/>
    <cellStyle name="Обычный 7 16 3 3" xfId="51378"/>
    <cellStyle name="Обычный 7 16 3 3 2" xfId="51379"/>
    <cellStyle name="Обычный 7 16 3 3 2 2" xfId="51380"/>
    <cellStyle name="Обычный 7 16 3 3 2_заявки" xfId="58051"/>
    <cellStyle name="Обычный 7 16 3 3 3" xfId="51381"/>
    <cellStyle name="Обычный 7 16 3 3_заявки" xfId="51382"/>
    <cellStyle name="Обычный 7 16 3 4" xfId="51383"/>
    <cellStyle name="Обычный 7 16 3 4 2" xfId="51384"/>
    <cellStyle name="Обычный 7 16 3 4_заявки" xfId="58052"/>
    <cellStyle name="Обычный 7 16 3 5" xfId="51385"/>
    <cellStyle name="Обычный 7 16 3_заявки" xfId="51386"/>
    <cellStyle name="Обычный 7 16 4" xfId="51387"/>
    <cellStyle name="Обычный 7 16 4 2" xfId="51388"/>
    <cellStyle name="Обычный 7 16 4 2 2" xfId="51389"/>
    <cellStyle name="Обычный 7 16 4 2 2 2" xfId="51390"/>
    <cellStyle name="Обычный 7 16 4 2 2_заявки" xfId="58053"/>
    <cellStyle name="Обычный 7 16 4 2 3" xfId="51391"/>
    <cellStyle name="Обычный 7 16 4 2_заявки" xfId="51392"/>
    <cellStyle name="Обычный 7 16 4 3" xfId="51393"/>
    <cellStyle name="Обычный 7 16 4 3 2" xfId="51394"/>
    <cellStyle name="Обычный 7 16 4 3_заявки" xfId="58054"/>
    <cellStyle name="Обычный 7 16 4 4" xfId="51395"/>
    <cellStyle name="Обычный 7 16 4_заявки" xfId="51396"/>
    <cellStyle name="Обычный 7 16 5" xfId="51397"/>
    <cellStyle name="Обычный 7 16 5 2" xfId="51398"/>
    <cellStyle name="Обычный 7 16 5 2 2" xfId="51399"/>
    <cellStyle name="Обычный 7 16 5 2_заявки" xfId="58055"/>
    <cellStyle name="Обычный 7 16 5 3" xfId="51400"/>
    <cellStyle name="Обычный 7 16 5_заявки" xfId="51401"/>
    <cellStyle name="Обычный 7 16 6" xfId="51402"/>
    <cellStyle name="Обычный 7 16 6 2" xfId="51403"/>
    <cellStyle name="Обычный 7 16 6_заявки" xfId="58056"/>
    <cellStyle name="Обычный 7 16 7" xfId="51404"/>
    <cellStyle name="Обычный 7 16_заявки" xfId="51405"/>
    <cellStyle name="Обычный 7 17" xfId="51406"/>
    <cellStyle name="Обычный 7 17 2" xfId="51407"/>
    <cellStyle name="Обычный 7 17 2 2" xfId="51408"/>
    <cellStyle name="Обычный 7 17 2 2 2" xfId="51409"/>
    <cellStyle name="Обычный 7 17 2 2 2 2" xfId="51410"/>
    <cellStyle name="Обычный 7 17 2 2 2 2 2" xfId="51411"/>
    <cellStyle name="Обычный 7 17 2 2 2 2_заявки" xfId="58057"/>
    <cellStyle name="Обычный 7 17 2 2 2 3" xfId="51412"/>
    <cellStyle name="Обычный 7 17 2 2 2_заявки" xfId="51413"/>
    <cellStyle name="Обычный 7 17 2 2 3" xfId="51414"/>
    <cellStyle name="Обычный 7 17 2 2 3 2" xfId="51415"/>
    <cellStyle name="Обычный 7 17 2 2 3_заявки" xfId="58058"/>
    <cellStyle name="Обычный 7 17 2 2 4" xfId="51416"/>
    <cellStyle name="Обычный 7 17 2 2_заявки" xfId="51417"/>
    <cellStyle name="Обычный 7 17 2 3" xfId="51418"/>
    <cellStyle name="Обычный 7 17 2 3 2" xfId="51419"/>
    <cellStyle name="Обычный 7 17 2 3 2 2" xfId="51420"/>
    <cellStyle name="Обычный 7 17 2 3 2_заявки" xfId="58059"/>
    <cellStyle name="Обычный 7 17 2 3 3" xfId="51421"/>
    <cellStyle name="Обычный 7 17 2 3_заявки" xfId="51422"/>
    <cellStyle name="Обычный 7 17 2 4" xfId="51423"/>
    <cellStyle name="Обычный 7 17 2 4 2" xfId="51424"/>
    <cellStyle name="Обычный 7 17 2 4_заявки" xfId="58060"/>
    <cellStyle name="Обычный 7 17 2 5" xfId="51425"/>
    <cellStyle name="Обычный 7 17 2_заявки" xfId="51426"/>
    <cellStyle name="Обычный 7 17 3" xfId="51427"/>
    <cellStyle name="Обычный 7 17 3 2" xfId="51428"/>
    <cellStyle name="Обычный 7 17 3 2 2" xfId="51429"/>
    <cellStyle name="Обычный 7 17 3 2 2 2" xfId="51430"/>
    <cellStyle name="Обычный 7 17 3 2 2 2 2" xfId="51431"/>
    <cellStyle name="Обычный 7 17 3 2 2 2_заявки" xfId="58061"/>
    <cellStyle name="Обычный 7 17 3 2 2 3" xfId="51432"/>
    <cellStyle name="Обычный 7 17 3 2 2_заявки" xfId="51433"/>
    <cellStyle name="Обычный 7 17 3 2 3" xfId="51434"/>
    <cellStyle name="Обычный 7 17 3 2 3 2" xfId="51435"/>
    <cellStyle name="Обычный 7 17 3 2 3_заявки" xfId="58062"/>
    <cellStyle name="Обычный 7 17 3 2 4" xfId="51436"/>
    <cellStyle name="Обычный 7 17 3 2_заявки" xfId="51437"/>
    <cellStyle name="Обычный 7 17 3 3" xfId="51438"/>
    <cellStyle name="Обычный 7 17 3 3 2" xfId="51439"/>
    <cellStyle name="Обычный 7 17 3 3 2 2" xfId="51440"/>
    <cellStyle name="Обычный 7 17 3 3 2_заявки" xfId="58063"/>
    <cellStyle name="Обычный 7 17 3 3 3" xfId="51441"/>
    <cellStyle name="Обычный 7 17 3 3_заявки" xfId="51442"/>
    <cellStyle name="Обычный 7 17 3 4" xfId="51443"/>
    <cellStyle name="Обычный 7 17 3 4 2" xfId="51444"/>
    <cellStyle name="Обычный 7 17 3 4_заявки" xfId="58064"/>
    <cellStyle name="Обычный 7 17 3 5" xfId="51445"/>
    <cellStyle name="Обычный 7 17 3_заявки" xfId="51446"/>
    <cellStyle name="Обычный 7 17 4" xfId="51447"/>
    <cellStyle name="Обычный 7 17 4 2" xfId="51448"/>
    <cellStyle name="Обычный 7 17 4 2 2" xfId="51449"/>
    <cellStyle name="Обычный 7 17 4 2 2 2" xfId="51450"/>
    <cellStyle name="Обычный 7 17 4 2 2_заявки" xfId="58065"/>
    <cellStyle name="Обычный 7 17 4 2 3" xfId="51451"/>
    <cellStyle name="Обычный 7 17 4 2_заявки" xfId="51452"/>
    <cellStyle name="Обычный 7 17 4 3" xfId="51453"/>
    <cellStyle name="Обычный 7 17 4 3 2" xfId="51454"/>
    <cellStyle name="Обычный 7 17 4 3_заявки" xfId="58066"/>
    <cellStyle name="Обычный 7 17 4 4" xfId="51455"/>
    <cellStyle name="Обычный 7 17 4_заявки" xfId="51456"/>
    <cellStyle name="Обычный 7 17 5" xfId="51457"/>
    <cellStyle name="Обычный 7 17 5 2" xfId="51458"/>
    <cellStyle name="Обычный 7 17 5 2 2" xfId="51459"/>
    <cellStyle name="Обычный 7 17 5 2_заявки" xfId="58067"/>
    <cellStyle name="Обычный 7 17 5 3" xfId="51460"/>
    <cellStyle name="Обычный 7 17 5_заявки" xfId="51461"/>
    <cellStyle name="Обычный 7 17 6" xfId="51462"/>
    <cellStyle name="Обычный 7 17 6 2" xfId="51463"/>
    <cellStyle name="Обычный 7 17 6_заявки" xfId="58068"/>
    <cellStyle name="Обычный 7 17 7" xfId="51464"/>
    <cellStyle name="Обычный 7 17_заявки" xfId="51465"/>
    <cellStyle name="Обычный 7 18" xfId="51466"/>
    <cellStyle name="Обычный 7 18 2" xfId="51467"/>
    <cellStyle name="Обычный 7 18 2 2" xfId="51468"/>
    <cellStyle name="Обычный 7 18 2 2 2" xfId="51469"/>
    <cellStyle name="Обычный 7 18 2 2 2 2" xfId="51470"/>
    <cellStyle name="Обычный 7 18 2 2 2_заявки" xfId="58069"/>
    <cellStyle name="Обычный 7 18 2 2 3" xfId="51471"/>
    <cellStyle name="Обычный 7 18 2 2_заявки" xfId="51472"/>
    <cellStyle name="Обычный 7 18 2 3" xfId="51473"/>
    <cellStyle name="Обычный 7 18 2 3 2" xfId="51474"/>
    <cellStyle name="Обычный 7 18 2 3_заявки" xfId="58070"/>
    <cellStyle name="Обычный 7 18 2 4" xfId="51475"/>
    <cellStyle name="Обычный 7 18 2_заявки" xfId="51476"/>
    <cellStyle name="Обычный 7 18 3" xfId="51477"/>
    <cellStyle name="Обычный 7 18 3 2" xfId="51478"/>
    <cellStyle name="Обычный 7 18 3 2 2" xfId="51479"/>
    <cellStyle name="Обычный 7 18 3 2_заявки" xfId="58071"/>
    <cellStyle name="Обычный 7 18 3 3" xfId="51480"/>
    <cellStyle name="Обычный 7 18 3_заявки" xfId="51481"/>
    <cellStyle name="Обычный 7 18 4" xfId="51482"/>
    <cellStyle name="Обычный 7 18 4 2" xfId="51483"/>
    <cellStyle name="Обычный 7 18 4_заявки" xfId="58072"/>
    <cellStyle name="Обычный 7 18 5" xfId="51484"/>
    <cellStyle name="Обычный 7 18_заявки" xfId="51485"/>
    <cellStyle name="Обычный 7 19" xfId="51486"/>
    <cellStyle name="Обычный 7 19 2" xfId="51487"/>
    <cellStyle name="Обычный 7 19 2 2" xfId="51488"/>
    <cellStyle name="Обычный 7 19 2 2 2" xfId="51489"/>
    <cellStyle name="Обычный 7 19 2 2 2 2" xfId="51490"/>
    <cellStyle name="Обычный 7 19 2 2 2_заявки" xfId="58073"/>
    <cellStyle name="Обычный 7 19 2 2 3" xfId="51491"/>
    <cellStyle name="Обычный 7 19 2 2_заявки" xfId="51492"/>
    <cellStyle name="Обычный 7 19 2 3" xfId="51493"/>
    <cellStyle name="Обычный 7 19 2 3 2" xfId="51494"/>
    <cellStyle name="Обычный 7 19 2 3_заявки" xfId="58074"/>
    <cellStyle name="Обычный 7 19 2 4" xfId="51495"/>
    <cellStyle name="Обычный 7 19 2_заявки" xfId="51496"/>
    <cellStyle name="Обычный 7 19 3" xfId="51497"/>
    <cellStyle name="Обычный 7 19 3 2" xfId="51498"/>
    <cellStyle name="Обычный 7 19 3 2 2" xfId="51499"/>
    <cellStyle name="Обычный 7 19 3 2_заявки" xfId="58075"/>
    <cellStyle name="Обычный 7 19 3 3" xfId="51500"/>
    <cellStyle name="Обычный 7 19 3_заявки" xfId="51501"/>
    <cellStyle name="Обычный 7 19 4" xfId="51502"/>
    <cellStyle name="Обычный 7 19 4 2" xfId="51503"/>
    <cellStyle name="Обычный 7 19 4_заявки" xfId="58076"/>
    <cellStyle name="Обычный 7 19 5" xfId="51504"/>
    <cellStyle name="Обычный 7 19_заявки" xfId="51505"/>
    <cellStyle name="Обычный 7 2" xfId="58"/>
    <cellStyle name="Обычный 7 2 10" xfId="51506"/>
    <cellStyle name="Обычный 7 2 10 2" xfId="51507"/>
    <cellStyle name="Обычный 7 2 10 2 2" xfId="51508"/>
    <cellStyle name="Обычный 7 2 10 2 2 2" xfId="51509"/>
    <cellStyle name="Обычный 7 2 10 2 2_заявки" xfId="58077"/>
    <cellStyle name="Обычный 7 2 10 2 3" xfId="51510"/>
    <cellStyle name="Обычный 7 2 10 2_заявки" xfId="51511"/>
    <cellStyle name="Обычный 7 2 10 3" xfId="51512"/>
    <cellStyle name="Обычный 7 2 10 3 2" xfId="51513"/>
    <cellStyle name="Обычный 7 2 10 3_заявки" xfId="58078"/>
    <cellStyle name="Обычный 7 2 10 4" xfId="51514"/>
    <cellStyle name="Обычный 7 2 10_заявки" xfId="51515"/>
    <cellStyle name="Обычный 7 2 11" xfId="51516"/>
    <cellStyle name="Обычный 7 2 11 2" xfId="51517"/>
    <cellStyle name="Обычный 7 2 11 2 2" xfId="51518"/>
    <cellStyle name="Обычный 7 2 11 2_заявки" xfId="58079"/>
    <cellStyle name="Обычный 7 2 11 3" xfId="51519"/>
    <cellStyle name="Обычный 7 2 11_заявки" xfId="51520"/>
    <cellStyle name="Обычный 7 2 12" xfId="51521"/>
    <cellStyle name="Обычный 7 2 12 2" xfId="51522"/>
    <cellStyle name="Обычный 7 2 12_заявки" xfId="58080"/>
    <cellStyle name="Обычный 7 2 13" xfId="51523"/>
    <cellStyle name="Обычный 7 2 2" xfId="59"/>
    <cellStyle name="Обычный 7 2 2 10" xfId="51524"/>
    <cellStyle name="Обычный 7 2 2 10 2" xfId="51525"/>
    <cellStyle name="Обычный 7 2 2 10_заявки" xfId="58081"/>
    <cellStyle name="Обычный 7 2 2 11" xfId="51526"/>
    <cellStyle name="Обычный 7 2 2 2" xfId="60"/>
    <cellStyle name="Обычный 7 2 2 2 2" xfId="51527"/>
    <cellStyle name="Обычный 7 2 2 2 2 2" xfId="51528"/>
    <cellStyle name="Обычный 7 2 2 2 2 2 2" xfId="51529"/>
    <cellStyle name="Обычный 7 2 2 2 2 2 2 2" xfId="51530"/>
    <cellStyle name="Обычный 7 2 2 2 2 2 2_заявки" xfId="58082"/>
    <cellStyle name="Обычный 7 2 2 2 2 2 3" xfId="51531"/>
    <cellStyle name="Обычный 7 2 2 2 2 2_заявки" xfId="51532"/>
    <cellStyle name="Обычный 7 2 2 2 2 3" xfId="51533"/>
    <cellStyle name="Обычный 7 2 2 2 2 3 2" xfId="51534"/>
    <cellStyle name="Обычный 7 2 2 2 2 3_заявки" xfId="58083"/>
    <cellStyle name="Обычный 7 2 2 2 2 4" xfId="51535"/>
    <cellStyle name="Обычный 7 2 2 2 2_заявки" xfId="51536"/>
    <cellStyle name="Обычный 7 2 2 2 3" xfId="51537"/>
    <cellStyle name="Обычный 7 2 2 2 3 2" xfId="51538"/>
    <cellStyle name="Обычный 7 2 2 2 3 2 2" xfId="51539"/>
    <cellStyle name="Обычный 7 2 2 2 3 2 2 2" xfId="51540"/>
    <cellStyle name="Обычный 7 2 2 2 3 2 2_заявки" xfId="58084"/>
    <cellStyle name="Обычный 7 2 2 2 3 2 3" xfId="51541"/>
    <cellStyle name="Обычный 7 2 2 2 3 2_заявки" xfId="51542"/>
    <cellStyle name="Обычный 7 2 2 2 3 3" xfId="51543"/>
    <cellStyle name="Обычный 7 2 2 2 3 3 2" xfId="51544"/>
    <cellStyle name="Обычный 7 2 2 2 3 3_заявки" xfId="58085"/>
    <cellStyle name="Обычный 7 2 2 2 3 4" xfId="51545"/>
    <cellStyle name="Обычный 7 2 2 2 3_заявки" xfId="51546"/>
    <cellStyle name="Обычный 7 2 2 2 4" xfId="51547"/>
    <cellStyle name="Обычный 7 2 2 2 4 2" xfId="51548"/>
    <cellStyle name="Обычный 7 2 2 2 4 2 2" xfId="51549"/>
    <cellStyle name="Обычный 7 2 2 2 4 2 2 2" xfId="51550"/>
    <cellStyle name="Обычный 7 2 2 2 4 2 2_заявки" xfId="58086"/>
    <cellStyle name="Обычный 7 2 2 2 4 2 3" xfId="51551"/>
    <cellStyle name="Обычный 7 2 2 2 4 2_заявки" xfId="51552"/>
    <cellStyle name="Обычный 7 2 2 2 4 3" xfId="51553"/>
    <cellStyle name="Обычный 7 2 2 2 4 3 2" xfId="51554"/>
    <cellStyle name="Обычный 7 2 2 2 4 3_заявки" xfId="58087"/>
    <cellStyle name="Обычный 7 2 2 2 4 4" xfId="51555"/>
    <cellStyle name="Обычный 7 2 2 2 4_заявки" xfId="51556"/>
    <cellStyle name="Обычный 7 2 2 2 5" xfId="51557"/>
    <cellStyle name="Обычный 7 2 2 2 5 2" xfId="51558"/>
    <cellStyle name="Обычный 7 2 2 2 5 2 2" xfId="51559"/>
    <cellStyle name="Обычный 7 2 2 2 5 2 2 2" xfId="51560"/>
    <cellStyle name="Обычный 7 2 2 2 5 2 2_заявки" xfId="58088"/>
    <cellStyle name="Обычный 7 2 2 2 5 2 3" xfId="51561"/>
    <cellStyle name="Обычный 7 2 2 2 5 2_заявки" xfId="51562"/>
    <cellStyle name="Обычный 7 2 2 2 5 3" xfId="51563"/>
    <cellStyle name="Обычный 7 2 2 2 5 3 2" xfId="51564"/>
    <cellStyle name="Обычный 7 2 2 2 5 3_заявки" xfId="58089"/>
    <cellStyle name="Обычный 7 2 2 2 5 4" xfId="51565"/>
    <cellStyle name="Обычный 7 2 2 2 5_заявки" xfId="51566"/>
    <cellStyle name="Обычный 7 2 2 2 6" xfId="51567"/>
    <cellStyle name="Обычный 7 2 2 2 6 2" xfId="51568"/>
    <cellStyle name="Обычный 7 2 2 2 6 2 2" xfId="51569"/>
    <cellStyle name="Обычный 7 2 2 2 6 2_заявки" xfId="58090"/>
    <cellStyle name="Обычный 7 2 2 2 6 3" xfId="51570"/>
    <cellStyle name="Обычный 7 2 2 2 6_заявки" xfId="51571"/>
    <cellStyle name="Обычный 7 2 2 2 7" xfId="51572"/>
    <cellStyle name="Обычный 7 2 2 2 7 2" xfId="51573"/>
    <cellStyle name="Обычный 7 2 2 2 7_заявки" xfId="58091"/>
    <cellStyle name="Обычный 7 2 2 2 8" xfId="51574"/>
    <cellStyle name="Обычный 7 2 2 2_заявки" xfId="51575"/>
    <cellStyle name="Обычный 7 2 2 3" xfId="61"/>
    <cellStyle name="Обычный 7 2 2 3 2" xfId="51576"/>
    <cellStyle name="Обычный 7 2 2 3 2 2" xfId="51577"/>
    <cellStyle name="Обычный 7 2 2 3 2 2 2" xfId="51578"/>
    <cellStyle name="Обычный 7 2 2 3 2 2 2 2" xfId="51579"/>
    <cellStyle name="Обычный 7 2 2 3 2 2 2_заявки" xfId="58092"/>
    <cellStyle name="Обычный 7 2 2 3 2 2 3" xfId="51580"/>
    <cellStyle name="Обычный 7 2 2 3 2 2_заявки" xfId="51581"/>
    <cellStyle name="Обычный 7 2 2 3 2 3" xfId="51582"/>
    <cellStyle name="Обычный 7 2 2 3 2 3 2" xfId="51583"/>
    <cellStyle name="Обычный 7 2 2 3 2 3_заявки" xfId="58093"/>
    <cellStyle name="Обычный 7 2 2 3 2 4" xfId="51584"/>
    <cellStyle name="Обычный 7 2 2 3 2_заявки" xfId="51585"/>
    <cellStyle name="Обычный 7 2 2 3 3" xfId="51586"/>
    <cellStyle name="Обычный 7 2 2 3 3 2" xfId="51587"/>
    <cellStyle name="Обычный 7 2 2 3 3 2 2" xfId="51588"/>
    <cellStyle name="Обычный 7 2 2 3 3 2 2 2" xfId="51589"/>
    <cellStyle name="Обычный 7 2 2 3 3 2 2_заявки" xfId="58094"/>
    <cellStyle name="Обычный 7 2 2 3 3 2 3" xfId="51590"/>
    <cellStyle name="Обычный 7 2 2 3 3 2_заявки" xfId="51591"/>
    <cellStyle name="Обычный 7 2 2 3 3 3" xfId="51592"/>
    <cellStyle name="Обычный 7 2 2 3 3 3 2" xfId="51593"/>
    <cellStyle name="Обычный 7 2 2 3 3 3_заявки" xfId="58095"/>
    <cellStyle name="Обычный 7 2 2 3 3 4" xfId="51594"/>
    <cellStyle name="Обычный 7 2 2 3 3_заявки" xfId="51595"/>
    <cellStyle name="Обычный 7 2 2 3 4" xfId="51596"/>
    <cellStyle name="Обычный 7 2 2 3 4 2" xfId="51597"/>
    <cellStyle name="Обычный 7 2 2 3 4 2 2" xfId="51598"/>
    <cellStyle name="Обычный 7 2 2 3 4 2 2 2" xfId="51599"/>
    <cellStyle name="Обычный 7 2 2 3 4 2 2_заявки" xfId="58096"/>
    <cellStyle name="Обычный 7 2 2 3 4 2 3" xfId="51600"/>
    <cellStyle name="Обычный 7 2 2 3 4 2_заявки" xfId="51601"/>
    <cellStyle name="Обычный 7 2 2 3 4 3" xfId="51602"/>
    <cellStyle name="Обычный 7 2 2 3 4 3 2" xfId="51603"/>
    <cellStyle name="Обычный 7 2 2 3 4 3_заявки" xfId="58097"/>
    <cellStyle name="Обычный 7 2 2 3 4 4" xfId="51604"/>
    <cellStyle name="Обычный 7 2 2 3 4_заявки" xfId="51605"/>
    <cellStyle name="Обычный 7 2 2 3 5" xfId="51606"/>
    <cellStyle name="Обычный 7 2 2 3 5 2" xfId="51607"/>
    <cellStyle name="Обычный 7 2 2 3 5 2 2" xfId="51608"/>
    <cellStyle name="Обычный 7 2 2 3 5 2 2 2" xfId="51609"/>
    <cellStyle name="Обычный 7 2 2 3 5 2 2_заявки" xfId="58098"/>
    <cellStyle name="Обычный 7 2 2 3 5 2 3" xfId="51610"/>
    <cellStyle name="Обычный 7 2 2 3 5 2_заявки" xfId="51611"/>
    <cellStyle name="Обычный 7 2 2 3 5 3" xfId="51612"/>
    <cellStyle name="Обычный 7 2 2 3 5 3 2" xfId="51613"/>
    <cellStyle name="Обычный 7 2 2 3 5 3_заявки" xfId="58099"/>
    <cellStyle name="Обычный 7 2 2 3 5 4" xfId="51614"/>
    <cellStyle name="Обычный 7 2 2 3 5_заявки" xfId="51615"/>
    <cellStyle name="Обычный 7 2 2 3 6" xfId="51616"/>
    <cellStyle name="Обычный 7 2 2 3 6 2" xfId="51617"/>
    <cellStyle name="Обычный 7 2 2 3 6 2 2" xfId="51618"/>
    <cellStyle name="Обычный 7 2 2 3 6 2_заявки" xfId="58100"/>
    <cellStyle name="Обычный 7 2 2 3 6 3" xfId="51619"/>
    <cellStyle name="Обычный 7 2 2 3 6_заявки" xfId="51620"/>
    <cellStyle name="Обычный 7 2 2 3 7" xfId="51621"/>
    <cellStyle name="Обычный 7 2 2 3 7 2" xfId="51622"/>
    <cellStyle name="Обычный 7 2 2 3 7_заявки" xfId="58101"/>
    <cellStyle name="Обычный 7 2 2 3 8" xfId="51623"/>
    <cellStyle name="Обычный 7 2 2 3_заявки" xfId="51624"/>
    <cellStyle name="Обычный 7 2 2 4" xfId="62"/>
    <cellStyle name="Обычный 7 2 2 4 2" xfId="51625"/>
    <cellStyle name="Обычный 7 2 2 4 2 2" xfId="51626"/>
    <cellStyle name="Обычный 7 2 2 4 2 2 2" xfId="51627"/>
    <cellStyle name="Обычный 7 2 2 4 2 2 2 2" xfId="51628"/>
    <cellStyle name="Обычный 7 2 2 4 2 2 2_заявки" xfId="58102"/>
    <cellStyle name="Обычный 7 2 2 4 2 2 3" xfId="51629"/>
    <cellStyle name="Обычный 7 2 2 4 2 2_заявки" xfId="51630"/>
    <cellStyle name="Обычный 7 2 2 4 2 3" xfId="51631"/>
    <cellStyle name="Обычный 7 2 2 4 2 3 2" xfId="51632"/>
    <cellStyle name="Обычный 7 2 2 4 2 3_заявки" xfId="58103"/>
    <cellStyle name="Обычный 7 2 2 4 2 4" xfId="51633"/>
    <cellStyle name="Обычный 7 2 2 4 2_заявки" xfId="51634"/>
    <cellStyle name="Обычный 7 2 2 4 3" xfId="51635"/>
    <cellStyle name="Обычный 7 2 2 4 3 2" xfId="51636"/>
    <cellStyle name="Обычный 7 2 2 4 3 2 2" xfId="51637"/>
    <cellStyle name="Обычный 7 2 2 4 3 2 2 2" xfId="51638"/>
    <cellStyle name="Обычный 7 2 2 4 3 2 2_заявки" xfId="58104"/>
    <cellStyle name="Обычный 7 2 2 4 3 2 3" xfId="51639"/>
    <cellStyle name="Обычный 7 2 2 4 3 2_заявки" xfId="51640"/>
    <cellStyle name="Обычный 7 2 2 4 3 3" xfId="51641"/>
    <cellStyle name="Обычный 7 2 2 4 3 3 2" xfId="51642"/>
    <cellStyle name="Обычный 7 2 2 4 3 3_заявки" xfId="58105"/>
    <cellStyle name="Обычный 7 2 2 4 3 4" xfId="51643"/>
    <cellStyle name="Обычный 7 2 2 4 3_заявки" xfId="51644"/>
    <cellStyle name="Обычный 7 2 2 4 4" xfId="51645"/>
    <cellStyle name="Обычный 7 2 2 4 4 2" xfId="51646"/>
    <cellStyle name="Обычный 7 2 2 4 4 2 2" xfId="51647"/>
    <cellStyle name="Обычный 7 2 2 4 4 2 2 2" xfId="51648"/>
    <cellStyle name="Обычный 7 2 2 4 4 2 2_заявки" xfId="58106"/>
    <cellStyle name="Обычный 7 2 2 4 4 2 3" xfId="51649"/>
    <cellStyle name="Обычный 7 2 2 4 4 2_заявки" xfId="51650"/>
    <cellStyle name="Обычный 7 2 2 4 4 3" xfId="51651"/>
    <cellStyle name="Обычный 7 2 2 4 4 3 2" xfId="51652"/>
    <cellStyle name="Обычный 7 2 2 4 4 3_заявки" xfId="58107"/>
    <cellStyle name="Обычный 7 2 2 4 4 4" xfId="51653"/>
    <cellStyle name="Обычный 7 2 2 4 4_заявки" xfId="51654"/>
    <cellStyle name="Обычный 7 2 2 4 5" xfId="51655"/>
    <cellStyle name="Обычный 7 2 2 4 5 2" xfId="51656"/>
    <cellStyle name="Обычный 7 2 2 4 5 2 2" xfId="51657"/>
    <cellStyle name="Обычный 7 2 2 4 5 2 2 2" xfId="51658"/>
    <cellStyle name="Обычный 7 2 2 4 5 2 2_заявки" xfId="58108"/>
    <cellStyle name="Обычный 7 2 2 4 5 2 3" xfId="51659"/>
    <cellStyle name="Обычный 7 2 2 4 5 2_заявки" xfId="51660"/>
    <cellStyle name="Обычный 7 2 2 4 5 3" xfId="51661"/>
    <cellStyle name="Обычный 7 2 2 4 5 3 2" xfId="51662"/>
    <cellStyle name="Обычный 7 2 2 4 5 3_заявки" xfId="58109"/>
    <cellStyle name="Обычный 7 2 2 4 5 4" xfId="51663"/>
    <cellStyle name="Обычный 7 2 2 4 5_заявки" xfId="51664"/>
    <cellStyle name="Обычный 7 2 2 4 6" xfId="51665"/>
    <cellStyle name="Обычный 7 2 2 4 6 2" xfId="51666"/>
    <cellStyle name="Обычный 7 2 2 4 6 2 2" xfId="51667"/>
    <cellStyle name="Обычный 7 2 2 4 6 2_заявки" xfId="58110"/>
    <cellStyle name="Обычный 7 2 2 4 6 3" xfId="51668"/>
    <cellStyle name="Обычный 7 2 2 4 6_заявки" xfId="51669"/>
    <cellStyle name="Обычный 7 2 2 4 7" xfId="51670"/>
    <cellStyle name="Обычный 7 2 2 4 7 2" xfId="51671"/>
    <cellStyle name="Обычный 7 2 2 4 7_заявки" xfId="58111"/>
    <cellStyle name="Обычный 7 2 2 4 8" xfId="51672"/>
    <cellStyle name="Обычный 7 2 2 4_заявки" xfId="51673"/>
    <cellStyle name="Обычный 7 2 2 5" xfId="51674"/>
    <cellStyle name="Обычный 7 2 2 5 2" xfId="51675"/>
    <cellStyle name="Обычный 7 2 2 5 2 2" xfId="51676"/>
    <cellStyle name="Обычный 7 2 2 5 2 2 2" xfId="51677"/>
    <cellStyle name="Обычный 7 2 2 5 2 2_заявки" xfId="58112"/>
    <cellStyle name="Обычный 7 2 2 5 2 3" xfId="51678"/>
    <cellStyle name="Обычный 7 2 2 5 2_заявки" xfId="51679"/>
    <cellStyle name="Обычный 7 2 2 5 3" xfId="51680"/>
    <cellStyle name="Обычный 7 2 2 5 3 2" xfId="51681"/>
    <cellStyle name="Обычный 7 2 2 5 3_заявки" xfId="58113"/>
    <cellStyle name="Обычный 7 2 2 5 4" xfId="51682"/>
    <cellStyle name="Обычный 7 2 2 5_заявки" xfId="51683"/>
    <cellStyle name="Обычный 7 2 2 6" xfId="51684"/>
    <cellStyle name="Обычный 7 2 2 6 2" xfId="51685"/>
    <cellStyle name="Обычный 7 2 2 6 2 2" xfId="51686"/>
    <cellStyle name="Обычный 7 2 2 6 2 2 2" xfId="51687"/>
    <cellStyle name="Обычный 7 2 2 6 2 2_заявки" xfId="58114"/>
    <cellStyle name="Обычный 7 2 2 6 2 3" xfId="51688"/>
    <cellStyle name="Обычный 7 2 2 6 2_заявки" xfId="51689"/>
    <cellStyle name="Обычный 7 2 2 6 3" xfId="51690"/>
    <cellStyle name="Обычный 7 2 2 6 3 2" xfId="51691"/>
    <cellStyle name="Обычный 7 2 2 6 3_заявки" xfId="58115"/>
    <cellStyle name="Обычный 7 2 2 6 4" xfId="51692"/>
    <cellStyle name="Обычный 7 2 2 6_заявки" xfId="51693"/>
    <cellStyle name="Обычный 7 2 2 7" xfId="51694"/>
    <cellStyle name="Обычный 7 2 2 7 2" xfId="51695"/>
    <cellStyle name="Обычный 7 2 2 7 2 2" xfId="51696"/>
    <cellStyle name="Обычный 7 2 2 7 2 2 2" xfId="51697"/>
    <cellStyle name="Обычный 7 2 2 7 2 2_заявки" xfId="58116"/>
    <cellStyle name="Обычный 7 2 2 7 2 3" xfId="51698"/>
    <cellStyle name="Обычный 7 2 2 7 2_заявки" xfId="51699"/>
    <cellStyle name="Обычный 7 2 2 7 3" xfId="51700"/>
    <cellStyle name="Обычный 7 2 2 7 3 2" xfId="51701"/>
    <cellStyle name="Обычный 7 2 2 7 3_заявки" xfId="58117"/>
    <cellStyle name="Обычный 7 2 2 7 4" xfId="51702"/>
    <cellStyle name="Обычный 7 2 2 7_заявки" xfId="51703"/>
    <cellStyle name="Обычный 7 2 2 8" xfId="51704"/>
    <cellStyle name="Обычный 7 2 2 8 2" xfId="51705"/>
    <cellStyle name="Обычный 7 2 2 8 2 2" xfId="51706"/>
    <cellStyle name="Обычный 7 2 2 8 2 2 2" xfId="51707"/>
    <cellStyle name="Обычный 7 2 2 8 2 2_заявки" xfId="58118"/>
    <cellStyle name="Обычный 7 2 2 8 2 3" xfId="51708"/>
    <cellStyle name="Обычный 7 2 2 8 2_заявки" xfId="51709"/>
    <cellStyle name="Обычный 7 2 2 8 3" xfId="51710"/>
    <cellStyle name="Обычный 7 2 2 8 3 2" xfId="51711"/>
    <cellStyle name="Обычный 7 2 2 8 3_заявки" xfId="58119"/>
    <cellStyle name="Обычный 7 2 2 8 4" xfId="51712"/>
    <cellStyle name="Обычный 7 2 2 8_заявки" xfId="51713"/>
    <cellStyle name="Обычный 7 2 2 9" xfId="51714"/>
    <cellStyle name="Обычный 7 2 2 9 2" xfId="51715"/>
    <cellStyle name="Обычный 7 2 2 9 2 2" xfId="51716"/>
    <cellStyle name="Обычный 7 2 2 9 2_заявки" xfId="58120"/>
    <cellStyle name="Обычный 7 2 2 9 3" xfId="51717"/>
    <cellStyle name="Обычный 7 2 2 9_заявки" xfId="51718"/>
    <cellStyle name="Обычный 7 2 2_заявки" xfId="51719"/>
    <cellStyle name="Обычный 7 2 3" xfId="63"/>
    <cellStyle name="Обычный 7 2 3 2" xfId="51720"/>
    <cellStyle name="Обычный 7 2 3 2 2" xfId="51721"/>
    <cellStyle name="Обычный 7 2 3 2 2 2" xfId="51722"/>
    <cellStyle name="Обычный 7 2 3 2 2 2 2" xfId="51723"/>
    <cellStyle name="Обычный 7 2 3 2 2 2_заявки" xfId="58121"/>
    <cellStyle name="Обычный 7 2 3 2 2 3" xfId="51724"/>
    <cellStyle name="Обычный 7 2 3 2 2_заявки" xfId="51725"/>
    <cellStyle name="Обычный 7 2 3 2 3" xfId="51726"/>
    <cellStyle name="Обычный 7 2 3 2 3 2" xfId="51727"/>
    <cellStyle name="Обычный 7 2 3 2 3_заявки" xfId="58122"/>
    <cellStyle name="Обычный 7 2 3 2 4" xfId="51728"/>
    <cellStyle name="Обычный 7 2 3 2_заявки" xfId="51729"/>
    <cellStyle name="Обычный 7 2 3 3" xfId="51730"/>
    <cellStyle name="Обычный 7 2 3 3 2" xfId="51731"/>
    <cellStyle name="Обычный 7 2 3 3 2 2" xfId="51732"/>
    <cellStyle name="Обычный 7 2 3 3 2 2 2" xfId="51733"/>
    <cellStyle name="Обычный 7 2 3 3 2 2_заявки" xfId="58123"/>
    <cellStyle name="Обычный 7 2 3 3 2 3" xfId="51734"/>
    <cellStyle name="Обычный 7 2 3 3 2_заявки" xfId="51735"/>
    <cellStyle name="Обычный 7 2 3 3 3" xfId="51736"/>
    <cellStyle name="Обычный 7 2 3 3 3 2" xfId="51737"/>
    <cellStyle name="Обычный 7 2 3 3 3_заявки" xfId="58124"/>
    <cellStyle name="Обычный 7 2 3 3 4" xfId="51738"/>
    <cellStyle name="Обычный 7 2 3 3_заявки" xfId="51739"/>
    <cellStyle name="Обычный 7 2 3 4" xfId="51740"/>
    <cellStyle name="Обычный 7 2 3 4 2" xfId="51741"/>
    <cellStyle name="Обычный 7 2 3 4 2 2" xfId="51742"/>
    <cellStyle name="Обычный 7 2 3 4 2 2 2" xfId="51743"/>
    <cellStyle name="Обычный 7 2 3 4 2 2_заявки" xfId="58125"/>
    <cellStyle name="Обычный 7 2 3 4 2 3" xfId="51744"/>
    <cellStyle name="Обычный 7 2 3 4 2_заявки" xfId="51745"/>
    <cellStyle name="Обычный 7 2 3 4 3" xfId="51746"/>
    <cellStyle name="Обычный 7 2 3 4 3 2" xfId="51747"/>
    <cellStyle name="Обычный 7 2 3 4 3_заявки" xfId="58126"/>
    <cellStyle name="Обычный 7 2 3 4 4" xfId="51748"/>
    <cellStyle name="Обычный 7 2 3 4_заявки" xfId="51749"/>
    <cellStyle name="Обычный 7 2 3 5" xfId="51750"/>
    <cellStyle name="Обычный 7 2 3 5 2" xfId="51751"/>
    <cellStyle name="Обычный 7 2 3 5 2 2" xfId="51752"/>
    <cellStyle name="Обычный 7 2 3 5 2 2 2" xfId="51753"/>
    <cellStyle name="Обычный 7 2 3 5 2 2_заявки" xfId="58127"/>
    <cellStyle name="Обычный 7 2 3 5 2 3" xfId="51754"/>
    <cellStyle name="Обычный 7 2 3 5 2_заявки" xfId="51755"/>
    <cellStyle name="Обычный 7 2 3 5 3" xfId="51756"/>
    <cellStyle name="Обычный 7 2 3 5 3 2" xfId="51757"/>
    <cellStyle name="Обычный 7 2 3 5 3_заявки" xfId="58128"/>
    <cellStyle name="Обычный 7 2 3 5 4" xfId="51758"/>
    <cellStyle name="Обычный 7 2 3 5_заявки" xfId="51759"/>
    <cellStyle name="Обычный 7 2 3 6" xfId="51760"/>
    <cellStyle name="Обычный 7 2 3 6 2" xfId="51761"/>
    <cellStyle name="Обычный 7 2 3 6 2 2" xfId="51762"/>
    <cellStyle name="Обычный 7 2 3 6 2_заявки" xfId="58129"/>
    <cellStyle name="Обычный 7 2 3 6 3" xfId="51763"/>
    <cellStyle name="Обычный 7 2 3 6_заявки" xfId="51764"/>
    <cellStyle name="Обычный 7 2 3 7" xfId="51765"/>
    <cellStyle name="Обычный 7 2 3 7 2" xfId="51766"/>
    <cellStyle name="Обычный 7 2 3 7_заявки" xfId="58130"/>
    <cellStyle name="Обычный 7 2 3 8" xfId="51767"/>
    <cellStyle name="Обычный 7 2 3_заявки" xfId="51768"/>
    <cellStyle name="Обычный 7 2 4" xfId="64"/>
    <cellStyle name="Обычный 7 2 4 2" xfId="51769"/>
    <cellStyle name="Обычный 7 2 4 2 2" xfId="51770"/>
    <cellStyle name="Обычный 7 2 4 2 2 2" xfId="51771"/>
    <cellStyle name="Обычный 7 2 4 2 2 2 2" xfId="51772"/>
    <cellStyle name="Обычный 7 2 4 2 2 2_заявки" xfId="58131"/>
    <cellStyle name="Обычный 7 2 4 2 2 3" xfId="51773"/>
    <cellStyle name="Обычный 7 2 4 2 2_заявки" xfId="51774"/>
    <cellStyle name="Обычный 7 2 4 2 3" xfId="51775"/>
    <cellStyle name="Обычный 7 2 4 2 3 2" xfId="51776"/>
    <cellStyle name="Обычный 7 2 4 2 3_заявки" xfId="58132"/>
    <cellStyle name="Обычный 7 2 4 2 4" xfId="51777"/>
    <cellStyle name="Обычный 7 2 4 2_заявки" xfId="51778"/>
    <cellStyle name="Обычный 7 2 4 3" xfId="51779"/>
    <cellStyle name="Обычный 7 2 4 3 2" xfId="51780"/>
    <cellStyle name="Обычный 7 2 4 3 2 2" xfId="51781"/>
    <cellStyle name="Обычный 7 2 4 3 2 2 2" xfId="51782"/>
    <cellStyle name="Обычный 7 2 4 3 2 2_заявки" xfId="58133"/>
    <cellStyle name="Обычный 7 2 4 3 2 3" xfId="51783"/>
    <cellStyle name="Обычный 7 2 4 3 2_заявки" xfId="51784"/>
    <cellStyle name="Обычный 7 2 4 3 3" xfId="51785"/>
    <cellStyle name="Обычный 7 2 4 3 3 2" xfId="51786"/>
    <cellStyle name="Обычный 7 2 4 3 3_заявки" xfId="58134"/>
    <cellStyle name="Обычный 7 2 4 3 4" xfId="51787"/>
    <cellStyle name="Обычный 7 2 4 3_заявки" xfId="51788"/>
    <cellStyle name="Обычный 7 2 4 4" xfId="51789"/>
    <cellStyle name="Обычный 7 2 4 4 2" xfId="51790"/>
    <cellStyle name="Обычный 7 2 4 4 2 2" xfId="51791"/>
    <cellStyle name="Обычный 7 2 4 4 2 2 2" xfId="51792"/>
    <cellStyle name="Обычный 7 2 4 4 2 2_заявки" xfId="58135"/>
    <cellStyle name="Обычный 7 2 4 4 2 3" xfId="51793"/>
    <cellStyle name="Обычный 7 2 4 4 2_заявки" xfId="51794"/>
    <cellStyle name="Обычный 7 2 4 4 3" xfId="51795"/>
    <cellStyle name="Обычный 7 2 4 4 3 2" xfId="51796"/>
    <cellStyle name="Обычный 7 2 4 4 3_заявки" xfId="58136"/>
    <cellStyle name="Обычный 7 2 4 4 4" xfId="51797"/>
    <cellStyle name="Обычный 7 2 4 4_заявки" xfId="51798"/>
    <cellStyle name="Обычный 7 2 4 5" xfId="51799"/>
    <cellStyle name="Обычный 7 2 4 5 2" xfId="51800"/>
    <cellStyle name="Обычный 7 2 4 5 2 2" xfId="51801"/>
    <cellStyle name="Обычный 7 2 4 5 2 2 2" xfId="51802"/>
    <cellStyle name="Обычный 7 2 4 5 2 2_заявки" xfId="58137"/>
    <cellStyle name="Обычный 7 2 4 5 2 3" xfId="51803"/>
    <cellStyle name="Обычный 7 2 4 5 2_заявки" xfId="51804"/>
    <cellStyle name="Обычный 7 2 4 5 3" xfId="51805"/>
    <cellStyle name="Обычный 7 2 4 5 3 2" xfId="51806"/>
    <cellStyle name="Обычный 7 2 4 5 3_заявки" xfId="58138"/>
    <cellStyle name="Обычный 7 2 4 5 4" xfId="51807"/>
    <cellStyle name="Обычный 7 2 4 5_заявки" xfId="51808"/>
    <cellStyle name="Обычный 7 2 4 6" xfId="51809"/>
    <cellStyle name="Обычный 7 2 4 6 2" xfId="51810"/>
    <cellStyle name="Обычный 7 2 4 6 2 2" xfId="51811"/>
    <cellStyle name="Обычный 7 2 4 6 2_заявки" xfId="58139"/>
    <cellStyle name="Обычный 7 2 4 6 3" xfId="51812"/>
    <cellStyle name="Обычный 7 2 4 6_заявки" xfId="51813"/>
    <cellStyle name="Обычный 7 2 4 7" xfId="51814"/>
    <cellStyle name="Обычный 7 2 4 7 2" xfId="51815"/>
    <cellStyle name="Обычный 7 2 4 7_заявки" xfId="58140"/>
    <cellStyle name="Обычный 7 2 4 8" xfId="51816"/>
    <cellStyle name="Обычный 7 2 4_заявки" xfId="51817"/>
    <cellStyle name="Обычный 7 2 5" xfId="65"/>
    <cellStyle name="Обычный 7 2 5 2" xfId="51818"/>
    <cellStyle name="Обычный 7 2 5 2 2" xfId="51819"/>
    <cellStyle name="Обычный 7 2 5 2 2 2" xfId="51820"/>
    <cellStyle name="Обычный 7 2 5 2 2 2 2" xfId="51821"/>
    <cellStyle name="Обычный 7 2 5 2 2 2_заявки" xfId="58141"/>
    <cellStyle name="Обычный 7 2 5 2 2 3" xfId="51822"/>
    <cellStyle name="Обычный 7 2 5 2 2_заявки" xfId="51823"/>
    <cellStyle name="Обычный 7 2 5 2 3" xfId="51824"/>
    <cellStyle name="Обычный 7 2 5 2 3 2" xfId="51825"/>
    <cellStyle name="Обычный 7 2 5 2 3_заявки" xfId="58142"/>
    <cellStyle name="Обычный 7 2 5 2 4" xfId="51826"/>
    <cellStyle name="Обычный 7 2 5 2_заявки" xfId="51827"/>
    <cellStyle name="Обычный 7 2 5 3" xfId="51828"/>
    <cellStyle name="Обычный 7 2 5 3 2" xfId="51829"/>
    <cellStyle name="Обычный 7 2 5 3 2 2" xfId="51830"/>
    <cellStyle name="Обычный 7 2 5 3 2 2 2" xfId="51831"/>
    <cellStyle name="Обычный 7 2 5 3 2 2_заявки" xfId="58143"/>
    <cellStyle name="Обычный 7 2 5 3 2 3" xfId="51832"/>
    <cellStyle name="Обычный 7 2 5 3 2_заявки" xfId="51833"/>
    <cellStyle name="Обычный 7 2 5 3 3" xfId="51834"/>
    <cellStyle name="Обычный 7 2 5 3 3 2" xfId="51835"/>
    <cellStyle name="Обычный 7 2 5 3 3_заявки" xfId="58144"/>
    <cellStyle name="Обычный 7 2 5 3 4" xfId="51836"/>
    <cellStyle name="Обычный 7 2 5 3_заявки" xfId="51837"/>
    <cellStyle name="Обычный 7 2 5 4" xfId="51838"/>
    <cellStyle name="Обычный 7 2 5 4 2" xfId="51839"/>
    <cellStyle name="Обычный 7 2 5 4 2 2" xfId="51840"/>
    <cellStyle name="Обычный 7 2 5 4 2 2 2" xfId="51841"/>
    <cellStyle name="Обычный 7 2 5 4 2 2_заявки" xfId="58145"/>
    <cellStyle name="Обычный 7 2 5 4 2 3" xfId="51842"/>
    <cellStyle name="Обычный 7 2 5 4 2_заявки" xfId="51843"/>
    <cellStyle name="Обычный 7 2 5 4 3" xfId="51844"/>
    <cellStyle name="Обычный 7 2 5 4 3 2" xfId="51845"/>
    <cellStyle name="Обычный 7 2 5 4 3_заявки" xfId="58146"/>
    <cellStyle name="Обычный 7 2 5 4 4" xfId="51846"/>
    <cellStyle name="Обычный 7 2 5 4_заявки" xfId="51847"/>
    <cellStyle name="Обычный 7 2 5 5" xfId="51848"/>
    <cellStyle name="Обычный 7 2 5 5 2" xfId="51849"/>
    <cellStyle name="Обычный 7 2 5 5 2 2" xfId="51850"/>
    <cellStyle name="Обычный 7 2 5 5 2 2 2" xfId="51851"/>
    <cellStyle name="Обычный 7 2 5 5 2 2_заявки" xfId="58147"/>
    <cellStyle name="Обычный 7 2 5 5 2 3" xfId="51852"/>
    <cellStyle name="Обычный 7 2 5 5 2_заявки" xfId="51853"/>
    <cellStyle name="Обычный 7 2 5 5 3" xfId="51854"/>
    <cellStyle name="Обычный 7 2 5 5 3 2" xfId="51855"/>
    <cellStyle name="Обычный 7 2 5 5 3_заявки" xfId="58148"/>
    <cellStyle name="Обычный 7 2 5 5 4" xfId="51856"/>
    <cellStyle name="Обычный 7 2 5 5_заявки" xfId="51857"/>
    <cellStyle name="Обычный 7 2 5 6" xfId="51858"/>
    <cellStyle name="Обычный 7 2 5 6 2" xfId="51859"/>
    <cellStyle name="Обычный 7 2 5 6 2 2" xfId="51860"/>
    <cellStyle name="Обычный 7 2 5 6 2_заявки" xfId="58149"/>
    <cellStyle name="Обычный 7 2 5 6 3" xfId="51861"/>
    <cellStyle name="Обычный 7 2 5 6_заявки" xfId="51862"/>
    <cellStyle name="Обычный 7 2 5 7" xfId="51863"/>
    <cellStyle name="Обычный 7 2 5 7 2" xfId="51864"/>
    <cellStyle name="Обычный 7 2 5 7_заявки" xfId="58150"/>
    <cellStyle name="Обычный 7 2 5 8" xfId="51865"/>
    <cellStyle name="Обычный 7 2 5_заявки" xfId="51866"/>
    <cellStyle name="Обычный 7 2 6" xfId="51867"/>
    <cellStyle name="Обычный 7 2 6 2" xfId="51868"/>
    <cellStyle name="Обычный 7 2 6 2 2" xfId="51869"/>
    <cellStyle name="Обычный 7 2 6 2 2 2" xfId="51870"/>
    <cellStyle name="Обычный 7 2 6 2 2 2 2" xfId="51871"/>
    <cellStyle name="Обычный 7 2 6 2 2 2_заявки" xfId="58151"/>
    <cellStyle name="Обычный 7 2 6 2 2 3" xfId="51872"/>
    <cellStyle name="Обычный 7 2 6 2 2_заявки" xfId="51873"/>
    <cellStyle name="Обычный 7 2 6 2 3" xfId="51874"/>
    <cellStyle name="Обычный 7 2 6 2 3 2" xfId="51875"/>
    <cellStyle name="Обычный 7 2 6 2 3_заявки" xfId="58152"/>
    <cellStyle name="Обычный 7 2 6 2 4" xfId="51876"/>
    <cellStyle name="Обычный 7 2 6 2_заявки" xfId="51877"/>
    <cellStyle name="Обычный 7 2 6 3" xfId="51878"/>
    <cellStyle name="Обычный 7 2 6 3 2" xfId="51879"/>
    <cellStyle name="Обычный 7 2 6 3 2 2" xfId="51880"/>
    <cellStyle name="Обычный 7 2 6 3 2_заявки" xfId="58153"/>
    <cellStyle name="Обычный 7 2 6 3 3" xfId="51881"/>
    <cellStyle name="Обычный 7 2 6 3_заявки" xfId="51882"/>
    <cellStyle name="Обычный 7 2 6 4" xfId="51883"/>
    <cellStyle name="Обычный 7 2 6 4 2" xfId="51884"/>
    <cellStyle name="Обычный 7 2 6 4_заявки" xfId="58154"/>
    <cellStyle name="Обычный 7 2 6 5" xfId="51885"/>
    <cellStyle name="Обычный 7 2 6_заявки" xfId="51886"/>
    <cellStyle name="Обычный 7 2 7" xfId="51887"/>
    <cellStyle name="Обычный 7 2 7 2" xfId="51888"/>
    <cellStyle name="Обычный 7 2 7 2 2" xfId="51889"/>
    <cellStyle name="Обычный 7 2 7 2 2 2" xfId="51890"/>
    <cellStyle name="Обычный 7 2 7 2 2 2 2" xfId="51891"/>
    <cellStyle name="Обычный 7 2 7 2 2 2_заявки" xfId="58155"/>
    <cellStyle name="Обычный 7 2 7 2 2 3" xfId="51892"/>
    <cellStyle name="Обычный 7 2 7 2 2_заявки" xfId="51893"/>
    <cellStyle name="Обычный 7 2 7 2 3" xfId="51894"/>
    <cellStyle name="Обычный 7 2 7 2 3 2" xfId="51895"/>
    <cellStyle name="Обычный 7 2 7 2 3_заявки" xfId="58156"/>
    <cellStyle name="Обычный 7 2 7 2 4" xfId="51896"/>
    <cellStyle name="Обычный 7 2 7 2_заявки" xfId="51897"/>
    <cellStyle name="Обычный 7 2 7 3" xfId="51898"/>
    <cellStyle name="Обычный 7 2 7 3 2" xfId="51899"/>
    <cellStyle name="Обычный 7 2 7 3 2 2" xfId="51900"/>
    <cellStyle name="Обычный 7 2 7 3 2_заявки" xfId="58157"/>
    <cellStyle name="Обычный 7 2 7 3 3" xfId="51901"/>
    <cellStyle name="Обычный 7 2 7 3_заявки" xfId="51902"/>
    <cellStyle name="Обычный 7 2 7 4" xfId="51903"/>
    <cellStyle name="Обычный 7 2 7 4 2" xfId="51904"/>
    <cellStyle name="Обычный 7 2 7 4_заявки" xfId="58158"/>
    <cellStyle name="Обычный 7 2 7 5" xfId="51905"/>
    <cellStyle name="Обычный 7 2 7_заявки" xfId="51906"/>
    <cellStyle name="Обычный 7 2 8" xfId="51907"/>
    <cellStyle name="Обычный 7 2 8 2" xfId="51908"/>
    <cellStyle name="Обычный 7 2 8 2 2" xfId="51909"/>
    <cellStyle name="Обычный 7 2 8 2 2 2" xfId="51910"/>
    <cellStyle name="Обычный 7 2 8 2 2 2 2" xfId="51911"/>
    <cellStyle name="Обычный 7 2 8 2 2 2_заявки" xfId="58159"/>
    <cellStyle name="Обычный 7 2 8 2 2 3" xfId="51912"/>
    <cellStyle name="Обычный 7 2 8 2 2_заявки" xfId="51913"/>
    <cellStyle name="Обычный 7 2 8 2 3" xfId="51914"/>
    <cellStyle name="Обычный 7 2 8 2 3 2" xfId="51915"/>
    <cellStyle name="Обычный 7 2 8 2 3_заявки" xfId="58160"/>
    <cellStyle name="Обычный 7 2 8 2 4" xfId="51916"/>
    <cellStyle name="Обычный 7 2 8 2_заявки" xfId="51917"/>
    <cellStyle name="Обычный 7 2 8 3" xfId="51918"/>
    <cellStyle name="Обычный 7 2 8 3 2" xfId="51919"/>
    <cellStyle name="Обычный 7 2 8 3 2 2" xfId="51920"/>
    <cellStyle name="Обычный 7 2 8 3 2_заявки" xfId="58161"/>
    <cellStyle name="Обычный 7 2 8 3 3" xfId="51921"/>
    <cellStyle name="Обычный 7 2 8 3_заявки" xfId="51922"/>
    <cellStyle name="Обычный 7 2 8 4" xfId="51923"/>
    <cellStyle name="Обычный 7 2 8 4 2" xfId="51924"/>
    <cellStyle name="Обычный 7 2 8 4_заявки" xfId="58162"/>
    <cellStyle name="Обычный 7 2 8 5" xfId="51925"/>
    <cellStyle name="Обычный 7 2 8_заявки" xfId="51926"/>
    <cellStyle name="Обычный 7 2 9" xfId="51927"/>
    <cellStyle name="Обычный 7 2 9 2" xfId="51928"/>
    <cellStyle name="Обычный 7 2 9 2 2" xfId="51929"/>
    <cellStyle name="Обычный 7 2 9 2 2 2" xfId="51930"/>
    <cellStyle name="Обычный 7 2 9 2 2 2 2" xfId="51931"/>
    <cellStyle name="Обычный 7 2 9 2 2 2_заявки" xfId="58163"/>
    <cellStyle name="Обычный 7 2 9 2 2 3" xfId="51932"/>
    <cellStyle name="Обычный 7 2 9 2 2_заявки" xfId="51933"/>
    <cellStyle name="Обычный 7 2 9 2 3" xfId="51934"/>
    <cellStyle name="Обычный 7 2 9 2 3 2" xfId="51935"/>
    <cellStyle name="Обычный 7 2 9 2 3_заявки" xfId="58164"/>
    <cellStyle name="Обычный 7 2 9 2 4" xfId="51936"/>
    <cellStyle name="Обычный 7 2 9 2_заявки" xfId="51937"/>
    <cellStyle name="Обычный 7 2 9 3" xfId="51938"/>
    <cellStyle name="Обычный 7 2 9 3 2" xfId="51939"/>
    <cellStyle name="Обычный 7 2 9 3 2 2" xfId="51940"/>
    <cellStyle name="Обычный 7 2 9 3 2_заявки" xfId="58165"/>
    <cellStyle name="Обычный 7 2 9 3 3" xfId="51941"/>
    <cellStyle name="Обычный 7 2 9 3_заявки" xfId="51942"/>
    <cellStyle name="Обычный 7 2 9 4" xfId="51943"/>
    <cellStyle name="Обычный 7 2 9 4 2" xfId="51944"/>
    <cellStyle name="Обычный 7 2 9 4_заявки" xfId="58166"/>
    <cellStyle name="Обычный 7 2 9 5" xfId="51945"/>
    <cellStyle name="Обычный 7 2 9_заявки" xfId="51946"/>
    <cellStyle name="Обычный 7 2_заявки" xfId="51947"/>
    <cellStyle name="Обычный 7 20" xfId="51948"/>
    <cellStyle name="Обычный 7 20 2" xfId="51949"/>
    <cellStyle name="Обычный 7 20 2 2" xfId="51950"/>
    <cellStyle name="Обычный 7 20 2 2 2" xfId="51951"/>
    <cellStyle name="Обычный 7 20 2 2 2 2" xfId="51952"/>
    <cellStyle name="Обычный 7 20 2 2 2_заявки" xfId="58167"/>
    <cellStyle name="Обычный 7 20 2 2 3" xfId="51953"/>
    <cellStyle name="Обычный 7 20 2 2_заявки" xfId="51954"/>
    <cellStyle name="Обычный 7 20 2 3" xfId="51955"/>
    <cellStyle name="Обычный 7 20 2 3 2" xfId="51956"/>
    <cellStyle name="Обычный 7 20 2 3_заявки" xfId="58168"/>
    <cellStyle name="Обычный 7 20 2 4" xfId="51957"/>
    <cellStyle name="Обычный 7 20 2_заявки" xfId="51958"/>
    <cellStyle name="Обычный 7 20 3" xfId="51959"/>
    <cellStyle name="Обычный 7 20 3 2" xfId="51960"/>
    <cellStyle name="Обычный 7 20 3 2 2" xfId="51961"/>
    <cellStyle name="Обычный 7 20 3 2_заявки" xfId="58169"/>
    <cellStyle name="Обычный 7 20 3 3" xfId="51962"/>
    <cellStyle name="Обычный 7 20 3_заявки" xfId="51963"/>
    <cellStyle name="Обычный 7 20 4" xfId="51964"/>
    <cellStyle name="Обычный 7 20 4 2" xfId="51965"/>
    <cellStyle name="Обычный 7 20 4_заявки" xfId="58170"/>
    <cellStyle name="Обычный 7 20 5" xfId="51966"/>
    <cellStyle name="Обычный 7 20_заявки" xfId="51967"/>
    <cellStyle name="Обычный 7 21" xfId="51968"/>
    <cellStyle name="Обычный 7 21 2" xfId="51969"/>
    <cellStyle name="Обычный 7 21 2 2" xfId="51970"/>
    <cellStyle name="Обычный 7 21 2 2 2" xfId="51971"/>
    <cellStyle name="Обычный 7 21 2 2_заявки" xfId="58171"/>
    <cellStyle name="Обычный 7 21 2 3" xfId="51972"/>
    <cellStyle name="Обычный 7 21 2_заявки" xfId="51973"/>
    <cellStyle name="Обычный 7 21 3" xfId="51974"/>
    <cellStyle name="Обычный 7 21 3 2" xfId="51975"/>
    <cellStyle name="Обычный 7 21 3_заявки" xfId="58172"/>
    <cellStyle name="Обычный 7 21 4" xfId="51976"/>
    <cellStyle name="Обычный 7 21_заявки" xfId="51977"/>
    <cellStyle name="Обычный 7 22" xfId="51978"/>
    <cellStyle name="Обычный 7 22 2" xfId="51979"/>
    <cellStyle name="Обычный 7 22 2 2" xfId="51980"/>
    <cellStyle name="Обычный 7 22 2_заявки" xfId="58173"/>
    <cellStyle name="Обычный 7 22 3" xfId="51981"/>
    <cellStyle name="Обычный 7 22_заявки" xfId="51982"/>
    <cellStyle name="Обычный 7 23" xfId="51983"/>
    <cellStyle name="Обычный 7 23 2" xfId="51984"/>
    <cellStyle name="Обычный 7 23_заявки" xfId="58174"/>
    <cellStyle name="Обычный 7 24" xfId="51985"/>
    <cellStyle name="Обычный 7 3" xfId="66"/>
    <cellStyle name="Обычный 7 3 10" xfId="51986"/>
    <cellStyle name="Обычный 7 3 10 2" xfId="51987"/>
    <cellStyle name="Обычный 7 3 10_заявки" xfId="58175"/>
    <cellStyle name="Обычный 7 3 11" xfId="51988"/>
    <cellStyle name="Обычный 7 3 2" xfId="67"/>
    <cellStyle name="Обычный 7 3 2 2" xfId="51989"/>
    <cellStyle name="Обычный 7 3 2 2 2" xfId="51990"/>
    <cellStyle name="Обычный 7 3 2 2 2 2" xfId="51991"/>
    <cellStyle name="Обычный 7 3 2 2 2 2 2" xfId="51992"/>
    <cellStyle name="Обычный 7 3 2 2 2 2_заявки" xfId="58176"/>
    <cellStyle name="Обычный 7 3 2 2 2 3" xfId="51993"/>
    <cellStyle name="Обычный 7 3 2 2 2_заявки" xfId="51994"/>
    <cellStyle name="Обычный 7 3 2 2 3" xfId="51995"/>
    <cellStyle name="Обычный 7 3 2 2 3 2" xfId="51996"/>
    <cellStyle name="Обычный 7 3 2 2 3_заявки" xfId="58177"/>
    <cellStyle name="Обычный 7 3 2 2 4" xfId="51997"/>
    <cellStyle name="Обычный 7 3 2 2_заявки" xfId="51998"/>
    <cellStyle name="Обычный 7 3 2 3" xfId="51999"/>
    <cellStyle name="Обычный 7 3 2 3 2" xfId="52000"/>
    <cellStyle name="Обычный 7 3 2 3 2 2" xfId="52001"/>
    <cellStyle name="Обычный 7 3 2 3 2 2 2" xfId="52002"/>
    <cellStyle name="Обычный 7 3 2 3 2 2_заявки" xfId="58178"/>
    <cellStyle name="Обычный 7 3 2 3 2 3" xfId="52003"/>
    <cellStyle name="Обычный 7 3 2 3 2_заявки" xfId="52004"/>
    <cellStyle name="Обычный 7 3 2 3 3" xfId="52005"/>
    <cellStyle name="Обычный 7 3 2 3 3 2" xfId="52006"/>
    <cellStyle name="Обычный 7 3 2 3 3_заявки" xfId="58179"/>
    <cellStyle name="Обычный 7 3 2 3 4" xfId="52007"/>
    <cellStyle name="Обычный 7 3 2 3_заявки" xfId="52008"/>
    <cellStyle name="Обычный 7 3 2 4" xfId="52009"/>
    <cellStyle name="Обычный 7 3 2 4 2" xfId="52010"/>
    <cellStyle name="Обычный 7 3 2 4 2 2" xfId="52011"/>
    <cellStyle name="Обычный 7 3 2 4 2 2 2" xfId="52012"/>
    <cellStyle name="Обычный 7 3 2 4 2 2_заявки" xfId="58180"/>
    <cellStyle name="Обычный 7 3 2 4 2 3" xfId="52013"/>
    <cellStyle name="Обычный 7 3 2 4 2_заявки" xfId="52014"/>
    <cellStyle name="Обычный 7 3 2 4 3" xfId="52015"/>
    <cellStyle name="Обычный 7 3 2 4 3 2" xfId="52016"/>
    <cellStyle name="Обычный 7 3 2 4 3_заявки" xfId="58181"/>
    <cellStyle name="Обычный 7 3 2 4 4" xfId="52017"/>
    <cellStyle name="Обычный 7 3 2 4_заявки" xfId="52018"/>
    <cellStyle name="Обычный 7 3 2 5" xfId="52019"/>
    <cellStyle name="Обычный 7 3 2 5 2" xfId="52020"/>
    <cellStyle name="Обычный 7 3 2 5 2 2" xfId="52021"/>
    <cellStyle name="Обычный 7 3 2 5 2 2 2" xfId="52022"/>
    <cellStyle name="Обычный 7 3 2 5 2 2_заявки" xfId="58182"/>
    <cellStyle name="Обычный 7 3 2 5 2 3" xfId="52023"/>
    <cellStyle name="Обычный 7 3 2 5 2_заявки" xfId="52024"/>
    <cellStyle name="Обычный 7 3 2 5 3" xfId="52025"/>
    <cellStyle name="Обычный 7 3 2 5 3 2" xfId="52026"/>
    <cellStyle name="Обычный 7 3 2 5 3_заявки" xfId="58183"/>
    <cellStyle name="Обычный 7 3 2 5 4" xfId="52027"/>
    <cellStyle name="Обычный 7 3 2 5_заявки" xfId="52028"/>
    <cellStyle name="Обычный 7 3 2 6" xfId="52029"/>
    <cellStyle name="Обычный 7 3 2 6 2" xfId="52030"/>
    <cellStyle name="Обычный 7 3 2 6 2 2" xfId="52031"/>
    <cellStyle name="Обычный 7 3 2 6 2_заявки" xfId="58184"/>
    <cellStyle name="Обычный 7 3 2 6 3" xfId="52032"/>
    <cellStyle name="Обычный 7 3 2 6_заявки" xfId="52033"/>
    <cellStyle name="Обычный 7 3 2 7" xfId="52034"/>
    <cellStyle name="Обычный 7 3 2 7 2" xfId="52035"/>
    <cellStyle name="Обычный 7 3 2 7_заявки" xfId="58185"/>
    <cellStyle name="Обычный 7 3 2 8" xfId="52036"/>
    <cellStyle name="Обычный 7 3 2_заявки" xfId="52037"/>
    <cellStyle name="Обычный 7 3 3" xfId="68"/>
    <cellStyle name="Обычный 7 3 3 2" xfId="52038"/>
    <cellStyle name="Обычный 7 3 3 2 2" xfId="52039"/>
    <cellStyle name="Обычный 7 3 3 2 2 2" xfId="52040"/>
    <cellStyle name="Обычный 7 3 3 2 2 2 2" xfId="52041"/>
    <cellStyle name="Обычный 7 3 3 2 2 2_заявки" xfId="58186"/>
    <cellStyle name="Обычный 7 3 3 2 2 3" xfId="52042"/>
    <cellStyle name="Обычный 7 3 3 2 2_заявки" xfId="52043"/>
    <cellStyle name="Обычный 7 3 3 2 3" xfId="52044"/>
    <cellStyle name="Обычный 7 3 3 2 3 2" xfId="52045"/>
    <cellStyle name="Обычный 7 3 3 2 3_заявки" xfId="58187"/>
    <cellStyle name="Обычный 7 3 3 2 4" xfId="52046"/>
    <cellStyle name="Обычный 7 3 3 2_заявки" xfId="52047"/>
    <cellStyle name="Обычный 7 3 3 3" xfId="52048"/>
    <cellStyle name="Обычный 7 3 3 3 2" xfId="52049"/>
    <cellStyle name="Обычный 7 3 3 3 2 2" xfId="52050"/>
    <cellStyle name="Обычный 7 3 3 3 2 2 2" xfId="52051"/>
    <cellStyle name="Обычный 7 3 3 3 2 2_заявки" xfId="58188"/>
    <cellStyle name="Обычный 7 3 3 3 2 3" xfId="52052"/>
    <cellStyle name="Обычный 7 3 3 3 2_заявки" xfId="52053"/>
    <cellStyle name="Обычный 7 3 3 3 3" xfId="52054"/>
    <cellStyle name="Обычный 7 3 3 3 3 2" xfId="52055"/>
    <cellStyle name="Обычный 7 3 3 3 3_заявки" xfId="58189"/>
    <cellStyle name="Обычный 7 3 3 3 4" xfId="52056"/>
    <cellStyle name="Обычный 7 3 3 3_заявки" xfId="52057"/>
    <cellStyle name="Обычный 7 3 3 4" xfId="52058"/>
    <cellStyle name="Обычный 7 3 3 4 2" xfId="52059"/>
    <cellStyle name="Обычный 7 3 3 4 2 2" xfId="52060"/>
    <cellStyle name="Обычный 7 3 3 4 2 2 2" xfId="52061"/>
    <cellStyle name="Обычный 7 3 3 4 2 2_заявки" xfId="58190"/>
    <cellStyle name="Обычный 7 3 3 4 2 3" xfId="52062"/>
    <cellStyle name="Обычный 7 3 3 4 2_заявки" xfId="52063"/>
    <cellStyle name="Обычный 7 3 3 4 3" xfId="52064"/>
    <cellStyle name="Обычный 7 3 3 4 3 2" xfId="52065"/>
    <cellStyle name="Обычный 7 3 3 4 3_заявки" xfId="58191"/>
    <cellStyle name="Обычный 7 3 3 4 4" xfId="52066"/>
    <cellStyle name="Обычный 7 3 3 4_заявки" xfId="52067"/>
    <cellStyle name="Обычный 7 3 3 5" xfId="52068"/>
    <cellStyle name="Обычный 7 3 3 5 2" xfId="52069"/>
    <cellStyle name="Обычный 7 3 3 5 2 2" xfId="52070"/>
    <cellStyle name="Обычный 7 3 3 5 2 2 2" xfId="52071"/>
    <cellStyle name="Обычный 7 3 3 5 2 2_заявки" xfId="58192"/>
    <cellStyle name="Обычный 7 3 3 5 2 3" xfId="52072"/>
    <cellStyle name="Обычный 7 3 3 5 2_заявки" xfId="52073"/>
    <cellStyle name="Обычный 7 3 3 5 3" xfId="52074"/>
    <cellStyle name="Обычный 7 3 3 5 3 2" xfId="52075"/>
    <cellStyle name="Обычный 7 3 3 5 3_заявки" xfId="58193"/>
    <cellStyle name="Обычный 7 3 3 5 4" xfId="52076"/>
    <cellStyle name="Обычный 7 3 3 5_заявки" xfId="52077"/>
    <cellStyle name="Обычный 7 3 3 6" xfId="52078"/>
    <cellStyle name="Обычный 7 3 3 6 2" xfId="52079"/>
    <cellStyle name="Обычный 7 3 3 6 2 2" xfId="52080"/>
    <cellStyle name="Обычный 7 3 3 6 2_заявки" xfId="58194"/>
    <cellStyle name="Обычный 7 3 3 6 3" xfId="52081"/>
    <cellStyle name="Обычный 7 3 3 6_заявки" xfId="52082"/>
    <cellStyle name="Обычный 7 3 3 7" xfId="52083"/>
    <cellStyle name="Обычный 7 3 3 7 2" xfId="52084"/>
    <cellStyle name="Обычный 7 3 3 7_заявки" xfId="58195"/>
    <cellStyle name="Обычный 7 3 3 8" xfId="52085"/>
    <cellStyle name="Обычный 7 3 3_заявки" xfId="52086"/>
    <cellStyle name="Обычный 7 3 4" xfId="69"/>
    <cellStyle name="Обычный 7 3 4 2" xfId="52087"/>
    <cellStyle name="Обычный 7 3 4 2 2" xfId="52088"/>
    <cellStyle name="Обычный 7 3 4 2 2 2" xfId="52089"/>
    <cellStyle name="Обычный 7 3 4 2 2 2 2" xfId="52090"/>
    <cellStyle name="Обычный 7 3 4 2 2 2_заявки" xfId="58196"/>
    <cellStyle name="Обычный 7 3 4 2 2 3" xfId="52091"/>
    <cellStyle name="Обычный 7 3 4 2 2_заявки" xfId="52092"/>
    <cellStyle name="Обычный 7 3 4 2 3" xfId="52093"/>
    <cellStyle name="Обычный 7 3 4 2 3 2" xfId="52094"/>
    <cellStyle name="Обычный 7 3 4 2 3_заявки" xfId="58197"/>
    <cellStyle name="Обычный 7 3 4 2 4" xfId="52095"/>
    <cellStyle name="Обычный 7 3 4 2_заявки" xfId="52096"/>
    <cellStyle name="Обычный 7 3 4 3" xfId="52097"/>
    <cellStyle name="Обычный 7 3 4 3 2" xfId="52098"/>
    <cellStyle name="Обычный 7 3 4 3 2 2" xfId="52099"/>
    <cellStyle name="Обычный 7 3 4 3 2 2 2" xfId="52100"/>
    <cellStyle name="Обычный 7 3 4 3 2 2_заявки" xfId="58198"/>
    <cellStyle name="Обычный 7 3 4 3 2 3" xfId="52101"/>
    <cellStyle name="Обычный 7 3 4 3 2_заявки" xfId="52102"/>
    <cellStyle name="Обычный 7 3 4 3 3" xfId="52103"/>
    <cellStyle name="Обычный 7 3 4 3 3 2" xfId="52104"/>
    <cellStyle name="Обычный 7 3 4 3 3_заявки" xfId="58199"/>
    <cellStyle name="Обычный 7 3 4 3 4" xfId="52105"/>
    <cellStyle name="Обычный 7 3 4 3_заявки" xfId="52106"/>
    <cellStyle name="Обычный 7 3 4 4" xfId="52107"/>
    <cellStyle name="Обычный 7 3 4 4 2" xfId="52108"/>
    <cellStyle name="Обычный 7 3 4 4 2 2" xfId="52109"/>
    <cellStyle name="Обычный 7 3 4 4 2 2 2" xfId="52110"/>
    <cellStyle name="Обычный 7 3 4 4 2 2_заявки" xfId="58200"/>
    <cellStyle name="Обычный 7 3 4 4 2 3" xfId="52111"/>
    <cellStyle name="Обычный 7 3 4 4 2_заявки" xfId="52112"/>
    <cellStyle name="Обычный 7 3 4 4 3" xfId="52113"/>
    <cellStyle name="Обычный 7 3 4 4 3 2" xfId="52114"/>
    <cellStyle name="Обычный 7 3 4 4 3_заявки" xfId="58201"/>
    <cellStyle name="Обычный 7 3 4 4 4" xfId="52115"/>
    <cellStyle name="Обычный 7 3 4 4_заявки" xfId="52116"/>
    <cellStyle name="Обычный 7 3 4 5" xfId="52117"/>
    <cellStyle name="Обычный 7 3 4 5 2" xfId="52118"/>
    <cellStyle name="Обычный 7 3 4 5 2 2" xfId="52119"/>
    <cellStyle name="Обычный 7 3 4 5 2 2 2" xfId="52120"/>
    <cellStyle name="Обычный 7 3 4 5 2 2_заявки" xfId="58202"/>
    <cellStyle name="Обычный 7 3 4 5 2 3" xfId="52121"/>
    <cellStyle name="Обычный 7 3 4 5 2_заявки" xfId="52122"/>
    <cellStyle name="Обычный 7 3 4 5 3" xfId="52123"/>
    <cellStyle name="Обычный 7 3 4 5 3 2" xfId="52124"/>
    <cellStyle name="Обычный 7 3 4 5 3_заявки" xfId="58203"/>
    <cellStyle name="Обычный 7 3 4 5 4" xfId="52125"/>
    <cellStyle name="Обычный 7 3 4 5_заявки" xfId="52126"/>
    <cellStyle name="Обычный 7 3 4 6" xfId="52127"/>
    <cellStyle name="Обычный 7 3 4 6 2" xfId="52128"/>
    <cellStyle name="Обычный 7 3 4 6 2 2" xfId="52129"/>
    <cellStyle name="Обычный 7 3 4 6 2_заявки" xfId="58204"/>
    <cellStyle name="Обычный 7 3 4 6 3" xfId="52130"/>
    <cellStyle name="Обычный 7 3 4 6_заявки" xfId="52131"/>
    <cellStyle name="Обычный 7 3 4 7" xfId="52132"/>
    <cellStyle name="Обычный 7 3 4 7 2" xfId="52133"/>
    <cellStyle name="Обычный 7 3 4 7_заявки" xfId="58205"/>
    <cellStyle name="Обычный 7 3 4 8" xfId="52134"/>
    <cellStyle name="Обычный 7 3 4_заявки" xfId="52135"/>
    <cellStyle name="Обычный 7 3 5" xfId="52136"/>
    <cellStyle name="Обычный 7 3 5 2" xfId="52137"/>
    <cellStyle name="Обычный 7 3 5 2 2" xfId="52138"/>
    <cellStyle name="Обычный 7 3 5 2 2 2" xfId="52139"/>
    <cellStyle name="Обычный 7 3 5 2 2 2 2" xfId="52140"/>
    <cellStyle name="Обычный 7 3 5 2 2 2_заявки" xfId="58206"/>
    <cellStyle name="Обычный 7 3 5 2 2 3" xfId="52141"/>
    <cellStyle name="Обычный 7 3 5 2 2_заявки" xfId="52142"/>
    <cellStyle name="Обычный 7 3 5 2 3" xfId="52143"/>
    <cellStyle name="Обычный 7 3 5 2 3 2" xfId="52144"/>
    <cellStyle name="Обычный 7 3 5 2 3_заявки" xfId="58207"/>
    <cellStyle name="Обычный 7 3 5 2 4" xfId="52145"/>
    <cellStyle name="Обычный 7 3 5 2_заявки" xfId="52146"/>
    <cellStyle name="Обычный 7 3 5 3" xfId="52147"/>
    <cellStyle name="Обычный 7 3 5 3 2" xfId="52148"/>
    <cellStyle name="Обычный 7 3 5 3 2 2" xfId="52149"/>
    <cellStyle name="Обычный 7 3 5 3 2_заявки" xfId="58208"/>
    <cellStyle name="Обычный 7 3 5 3 3" xfId="52150"/>
    <cellStyle name="Обычный 7 3 5 3_заявки" xfId="52151"/>
    <cellStyle name="Обычный 7 3 5 4" xfId="52152"/>
    <cellStyle name="Обычный 7 3 5 4 2" xfId="52153"/>
    <cellStyle name="Обычный 7 3 5 4_заявки" xfId="58209"/>
    <cellStyle name="Обычный 7 3 5 5" xfId="52154"/>
    <cellStyle name="Обычный 7 3 5_заявки" xfId="52155"/>
    <cellStyle name="Обычный 7 3 6" xfId="52156"/>
    <cellStyle name="Обычный 7 3 6 2" xfId="52157"/>
    <cellStyle name="Обычный 7 3 6 2 2" xfId="52158"/>
    <cellStyle name="Обычный 7 3 6 2 2 2" xfId="52159"/>
    <cellStyle name="Обычный 7 3 6 2 2 2 2" xfId="52160"/>
    <cellStyle name="Обычный 7 3 6 2 2 2_заявки" xfId="58210"/>
    <cellStyle name="Обычный 7 3 6 2 2 3" xfId="52161"/>
    <cellStyle name="Обычный 7 3 6 2 2_заявки" xfId="52162"/>
    <cellStyle name="Обычный 7 3 6 2 3" xfId="52163"/>
    <cellStyle name="Обычный 7 3 6 2 3 2" xfId="52164"/>
    <cellStyle name="Обычный 7 3 6 2 3_заявки" xfId="58211"/>
    <cellStyle name="Обычный 7 3 6 2 4" xfId="52165"/>
    <cellStyle name="Обычный 7 3 6 2_заявки" xfId="52166"/>
    <cellStyle name="Обычный 7 3 6 3" xfId="52167"/>
    <cellStyle name="Обычный 7 3 6 3 2" xfId="52168"/>
    <cellStyle name="Обычный 7 3 6 3 2 2" xfId="52169"/>
    <cellStyle name="Обычный 7 3 6 3 2_заявки" xfId="58212"/>
    <cellStyle name="Обычный 7 3 6 3 3" xfId="52170"/>
    <cellStyle name="Обычный 7 3 6 3_заявки" xfId="52171"/>
    <cellStyle name="Обычный 7 3 6 4" xfId="52172"/>
    <cellStyle name="Обычный 7 3 6 4 2" xfId="52173"/>
    <cellStyle name="Обычный 7 3 6 4_заявки" xfId="58213"/>
    <cellStyle name="Обычный 7 3 6 5" xfId="52174"/>
    <cellStyle name="Обычный 7 3 6_заявки" xfId="52175"/>
    <cellStyle name="Обычный 7 3 7" xfId="52176"/>
    <cellStyle name="Обычный 7 3 7 2" xfId="52177"/>
    <cellStyle name="Обычный 7 3 7 2 2" xfId="52178"/>
    <cellStyle name="Обычный 7 3 7 2 2 2" xfId="52179"/>
    <cellStyle name="Обычный 7 3 7 2 2 2 2" xfId="52180"/>
    <cellStyle name="Обычный 7 3 7 2 2 2_заявки" xfId="58214"/>
    <cellStyle name="Обычный 7 3 7 2 2 3" xfId="52181"/>
    <cellStyle name="Обычный 7 3 7 2 2_заявки" xfId="52182"/>
    <cellStyle name="Обычный 7 3 7 2 3" xfId="52183"/>
    <cellStyle name="Обычный 7 3 7 2 3 2" xfId="52184"/>
    <cellStyle name="Обычный 7 3 7 2 3_заявки" xfId="58215"/>
    <cellStyle name="Обычный 7 3 7 2 4" xfId="52185"/>
    <cellStyle name="Обычный 7 3 7 2_заявки" xfId="52186"/>
    <cellStyle name="Обычный 7 3 7 3" xfId="52187"/>
    <cellStyle name="Обычный 7 3 7 3 2" xfId="52188"/>
    <cellStyle name="Обычный 7 3 7 3 2 2" xfId="52189"/>
    <cellStyle name="Обычный 7 3 7 3 2_заявки" xfId="58216"/>
    <cellStyle name="Обычный 7 3 7 3 3" xfId="52190"/>
    <cellStyle name="Обычный 7 3 7 3_заявки" xfId="52191"/>
    <cellStyle name="Обычный 7 3 7 4" xfId="52192"/>
    <cellStyle name="Обычный 7 3 7 4 2" xfId="52193"/>
    <cellStyle name="Обычный 7 3 7 4_заявки" xfId="58217"/>
    <cellStyle name="Обычный 7 3 7 5" xfId="52194"/>
    <cellStyle name="Обычный 7 3 7_заявки" xfId="52195"/>
    <cellStyle name="Обычный 7 3 8" xfId="52196"/>
    <cellStyle name="Обычный 7 3 8 2" xfId="52197"/>
    <cellStyle name="Обычный 7 3 8 2 2" xfId="52198"/>
    <cellStyle name="Обычный 7 3 8 2 2 2" xfId="52199"/>
    <cellStyle name="Обычный 7 3 8 2 2_заявки" xfId="58218"/>
    <cellStyle name="Обычный 7 3 8 2 3" xfId="52200"/>
    <cellStyle name="Обычный 7 3 8 2_заявки" xfId="52201"/>
    <cellStyle name="Обычный 7 3 8 3" xfId="52202"/>
    <cellStyle name="Обычный 7 3 8 3 2" xfId="52203"/>
    <cellStyle name="Обычный 7 3 8 3_заявки" xfId="58219"/>
    <cellStyle name="Обычный 7 3 8 4" xfId="52204"/>
    <cellStyle name="Обычный 7 3 8_заявки" xfId="52205"/>
    <cellStyle name="Обычный 7 3 9" xfId="52206"/>
    <cellStyle name="Обычный 7 3 9 2" xfId="52207"/>
    <cellStyle name="Обычный 7 3 9 2 2" xfId="52208"/>
    <cellStyle name="Обычный 7 3 9 2_заявки" xfId="58220"/>
    <cellStyle name="Обычный 7 3 9 3" xfId="52209"/>
    <cellStyle name="Обычный 7 3 9_заявки" xfId="52210"/>
    <cellStyle name="Обычный 7 3_заявки" xfId="52211"/>
    <cellStyle name="Обычный 7 4" xfId="70"/>
    <cellStyle name="Обычный 7 4 10" xfId="52212"/>
    <cellStyle name="Обычный 7 4 10 2" xfId="52213"/>
    <cellStyle name="Обычный 7 4 10_заявки" xfId="58221"/>
    <cellStyle name="Обычный 7 4 11" xfId="52214"/>
    <cellStyle name="Обычный 7 4 2" xfId="52215"/>
    <cellStyle name="Обычный 7 4 2 2" xfId="52216"/>
    <cellStyle name="Обычный 7 4 2 2 2" xfId="52217"/>
    <cellStyle name="Обычный 7 4 2 2 2 2" xfId="52218"/>
    <cellStyle name="Обычный 7 4 2 2 2 2 2" xfId="52219"/>
    <cellStyle name="Обычный 7 4 2 2 2 2_заявки" xfId="58222"/>
    <cellStyle name="Обычный 7 4 2 2 2 3" xfId="52220"/>
    <cellStyle name="Обычный 7 4 2 2 2_заявки" xfId="52221"/>
    <cellStyle name="Обычный 7 4 2 2 3" xfId="52222"/>
    <cellStyle name="Обычный 7 4 2 2 3 2" xfId="52223"/>
    <cellStyle name="Обычный 7 4 2 2 3_заявки" xfId="58223"/>
    <cellStyle name="Обычный 7 4 2 2 4" xfId="52224"/>
    <cellStyle name="Обычный 7 4 2 2_заявки" xfId="52225"/>
    <cellStyle name="Обычный 7 4 2 3" xfId="52226"/>
    <cellStyle name="Обычный 7 4 2 3 2" xfId="52227"/>
    <cellStyle name="Обычный 7 4 2 3 2 2" xfId="52228"/>
    <cellStyle name="Обычный 7 4 2 3 2_заявки" xfId="58224"/>
    <cellStyle name="Обычный 7 4 2 3 3" xfId="52229"/>
    <cellStyle name="Обычный 7 4 2 3_заявки" xfId="52230"/>
    <cellStyle name="Обычный 7 4 2 4" xfId="52231"/>
    <cellStyle name="Обычный 7 4 2 4 2" xfId="52232"/>
    <cellStyle name="Обычный 7 4 2 4_заявки" xfId="58225"/>
    <cellStyle name="Обычный 7 4 2 5" xfId="52233"/>
    <cellStyle name="Обычный 7 4 2_заявки" xfId="52234"/>
    <cellStyle name="Обычный 7 4 3" xfId="52235"/>
    <cellStyle name="Обычный 7 4 3 2" xfId="52236"/>
    <cellStyle name="Обычный 7 4 3 2 2" xfId="52237"/>
    <cellStyle name="Обычный 7 4 3 2 2 2" xfId="52238"/>
    <cellStyle name="Обычный 7 4 3 2 2 2 2" xfId="52239"/>
    <cellStyle name="Обычный 7 4 3 2 2 2_заявки" xfId="58226"/>
    <cellStyle name="Обычный 7 4 3 2 2 3" xfId="52240"/>
    <cellStyle name="Обычный 7 4 3 2 2_заявки" xfId="52241"/>
    <cellStyle name="Обычный 7 4 3 2 3" xfId="52242"/>
    <cellStyle name="Обычный 7 4 3 2 3 2" xfId="52243"/>
    <cellStyle name="Обычный 7 4 3 2 3_заявки" xfId="58227"/>
    <cellStyle name="Обычный 7 4 3 2 4" xfId="52244"/>
    <cellStyle name="Обычный 7 4 3 2_заявки" xfId="52245"/>
    <cellStyle name="Обычный 7 4 3 3" xfId="52246"/>
    <cellStyle name="Обычный 7 4 3 3 2" xfId="52247"/>
    <cellStyle name="Обычный 7 4 3 3 2 2" xfId="52248"/>
    <cellStyle name="Обычный 7 4 3 3 2_заявки" xfId="58228"/>
    <cellStyle name="Обычный 7 4 3 3 3" xfId="52249"/>
    <cellStyle name="Обычный 7 4 3 3_заявки" xfId="52250"/>
    <cellStyle name="Обычный 7 4 3 4" xfId="52251"/>
    <cellStyle name="Обычный 7 4 3 4 2" xfId="52252"/>
    <cellStyle name="Обычный 7 4 3 4_заявки" xfId="58229"/>
    <cellStyle name="Обычный 7 4 3 5" xfId="52253"/>
    <cellStyle name="Обычный 7 4 3_заявки" xfId="52254"/>
    <cellStyle name="Обычный 7 4 4" xfId="52255"/>
    <cellStyle name="Обычный 7 4 4 2" xfId="52256"/>
    <cellStyle name="Обычный 7 4 4 2 2" xfId="52257"/>
    <cellStyle name="Обычный 7 4 4 2 2 2" xfId="52258"/>
    <cellStyle name="Обычный 7 4 4 2 2 2 2" xfId="52259"/>
    <cellStyle name="Обычный 7 4 4 2 2 2_заявки" xfId="58230"/>
    <cellStyle name="Обычный 7 4 4 2 2 3" xfId="52260"/>
    <cellStyle name="Обычный 7 4 4 2 2_заявки" xfId="52261"/>
    <cellStyle name="Обычный 7 4 4 2 3" xfId="52262"/>
    <cellStyle name="Обычный 7 4 4 2 3 2" xfId="52263"/>
    <cellStyle name="Обычный 7 4 4 2 3_заявки" xfId="58231"/>
    <cellStyle name="Обычный 7 4 4 2 4" xfId="52264"/>
    <cellStyle name="Обычный 7 4 4 2_заявки" xfId="52265"/>
    <cellStyle name="Обычный 7 4 4 3" xfId="52266"/>
    <cellStyle name="Обычный 7 4 4 3 2" xfId="52267"/>
    <cellStyle name="Обычный 7 4 4 3 2 2" xfId="52268"/>
    <cellStyle name="Обычный 7 4 4 3 2_заявки" xfId="58232"/>
    <cellStyle name="Обычный 7 4 4 3 3" xfId="52269"/>
    <cellStyle name="Обычный 7 4 4 3_заявки" xfId="52270"/>
    <cellStyle name="Обычный 7 4 4 4" xfId="52271"/>
    <cellStyle name="Обычный 7 4 4 4 2" xfId="52272"/>
    <cellStyle name="Обычный 7 4 4 4_заявки" xfId="58233"/>
    <cellStyle name="Обычный 7 4 4 5" xfId="52273"/>
    <cellStyle name="Обычный 7 4 4_заявки" xfId="52274"/>
    <cellStyle name="Обычный 7 4 5" xfId="52275"/>
    <cellStyle name="Обычный 7 4 5 2" xfId="52276"/>
    <cellStyle name="Обычный 7 4 5 2 2" xfId="52277"/>
    <cellStyle name="Обычный 7 4 5 2 2 2" xfId="52278"/>
    <cellStyle name="Обычный 7 4 5 2 2 2 2" xfId="52279"/>
    <cellStyle name="Обычный 7 4 5 2 2 2_заявки" xfId="58234"/>
    <cellStyle name="Обычный 7 4 5 2 2 3" xfId="52280"/>
    <cellStyle name="Обычный 7 4 5 2 2_заявки" xfId="52281"/>
    <cellStyle name="Обычный 7 4 5 2 3" xfId="52282"/>
    <cellStyle name="Обычный 7 4 5 2 3 2" xfId="52283"/>
    <cellStyle name="Обычный 7 4 5 2 3_заявки" xfId="58235"/>
    <cellStyle name="Обычный 7 4 5 2 4" xfId="52284"/>
    <cellStyle name="Обычный 7 4 5 2_заявки" xfId="52285"/>
    <cellStyle name="Обычный 7 4 5 3" xfId="52286"/>
    <cellStyle name="Обычный 7 4 5 3 2" xfId="52287"/>
    <cellStyle name="Обычный 7 4 5 3 2 2" xfId="52288"/>
    <cellStyle name="Обычный 7 4 5 3 2_заявки" xfId="58236"/>
    <cellStyle name="Обычный 7 4 5 3 3" xfId="52289"/>
    <cellStyle name="Обычный 7 4 5 3_заявки" xfId="52290"/>
    <cellStyle name="Обычный 7 4 5 4" xfId="52291"/>
    <cellStyle name="Обычный 7 4 5 4 2" xfId="52292"/>
    <cellStyle name="Обычный 7 4 5 4_заявки" xfId="58237"/>
    <cellStyle name="Обычный 7 4 5 5" xfId="52293"/>
    <cellStyle name="Обычный 7 4 5_заявки" xfId="52294"/>
    <cellStyle name="Обычный 7 4 6" xfId="52295"/>
    <cellStyle name="Обычный 7 4 6 2" xfId="52296"/>
    <cellStyle name="Обычный 7 4 6 2 2" xfId="52297"/>
    <cellStyle name="Обычный 7 4 6 2 2 2" xfId="52298"/>
    <cellStyle name="Обычный 7 4 6 2 2 2 2" xfId="52299"/>
    <cellStyle name="Обычный 7 4 6 2 2 2_заявки" xfId="58238"/>
    <cellStyle name="Обычный 7 4 6 2 2 3" xfId="52300"/>
    <cellStyle name="Обычный 7 4 6 2 2_заявки" xfId="52301"/>
    <cellStyle name="Обычный 7 4 6 2 3" xfId="52302"/>
    <cellStyle name="Обычный 7 4 6 2 3 2" xfId="52303"/>
    <cellStyle name="Обычный 7 4 6 2 3_заявки" xfId="58239"/>
    <cellStyle name="Обычный 7 4 6 2 4" xfId="52304"/>
    <cellStyle name="Обычный 7 4 6 2_заявки" xfId="52305"/>
    <cellStyle name="Обычный 7 4 6 3" xfId="52306"/>
    <cellStyle name="Обычный 7 4 6 3 2" xfId="52307"/>
    <cellStyle name="Обычный 7 4 6 3 2 2" xfId="52308"/>
    <cellStyle name="Обычный 7 4 6 3 2_заявки" xfId="58240"/>
    <cellStyle name="Обычный 7 4 6 3 3" xfId="52309"/>
    <cellStyle name="Обычный 7 4 6 3_заявки" xfId="52310"/>
    <cellStyle name="Обычный 7 4 6 4" xfId="52311"/>
    <cellStyle name="Обычный 7 4 6 4 2" xfId="52312"/>
    <cellStyle name="Обычный 7 4 6 4_заявки" xfId="58241"/>
    <cellStyle name="Обычный 7 4 6 5" xfId="52313"/>
    <cellStyle name="Обычный 7 4 6_заявки" xfId="52314"/>
    <cellStyle name="Обычный 7 4 7" xfId="52315"/>
    <cellStyle name="Обычный 7 4 7 2" xfId="52316"/>
    <cellStyle name="Обычный 7 4 7 2 2" xfId="52317"/>
    <cellStyle name="Обычный 7 4 7 2 2 2" xfId="52318"/>
    <cellStyle name="Обычный 7 4 7 2 2 2 2" xfId="52319"/>
    <cellStyle name="Обычный 7 4 7 2 2 2_заявки" xfId="58242"/>
    <cellStyle name="Обычный 7 4 7 2 2 3" xfId="52320"/>
    <cellStyle name="Обычный 7 4 7 2 2_заявки" xfId="52321"/>
    <cellStyle name="Обычный 7 4 7 2 3" xfId="52322"/>
    <cellStyle name="Обычный 7 4 7 2 3 2" xfId="52323"/>
    <cellStyle name="Обычный 7 4 7 2 3_заявки" xfId="58243"/>
    <cellStyle name="Обычный 7 4 7 2 4" xfId="52324"/>
    <cellStyle name="Обычный 7 4 7 2_заявки" xfId="52325"/>
    <cellStyle name="Обычный 7 4 7 3" xfId="52326"/>
    <cellStyle name="Обычный 7 4 7 3 2" xfId="52327"/>
    <cellStyle name="Обычный 7 4 7 3 2 2" xfId="52328"/>
    <cellStyle name="Обычный 7 4 7 3 2_заявки" xfId="58244"/>
    <cellStyle name="Обычный 7 4 7 3 3" xfId="52329"/>
    <cellStyle name="Обычный 7 4 7 3_заявки" xfId="52330"/>
    <cellStyle name="Обычный 7 4 7 4" xfId="52331"/>
    <cellStyle name="Обычный 7 4 7 4 2" xfId="52332"/>
    <cellStyle name="Обычный 7 4 7 4_заявки" xfId="58245"/>
    <cellStyle name="Обычный 7 4 7 5" xfId="52333"/>
    <cellStyle name="Обычный 7 4 7_заявки" xfId="52334"/>
    <cellStyle name="Обычный 7 4 8" xfId="52335"/>
    <cellStyle name="Обычный 7 4 8 2" xfId="52336"/>
    <cellStyle name="Обычный 7 4 8 2 2" xfId="52337"/>
    <cellStyle name="Обычный 7 4 8 2 2 2" xfId="52338"/>
    <cellStyle name="Обычный 7 4 8 2 2_заявки" xfId="58246"/>
    <cellStyle name="Обычный 7 4 8 2 3" xfId="52339"/>
    <cellStyle name="Обычный 7 4 8 2_заявки" xfId="52340"/>
    <cellStyle name="Обычный 7 4 8 3" xfId="52341"/>
    <cellStyle name="Обычный 7 4 8 3 2" xfId="52342"/>
    <cellStyle name="Обычный 7 4 8 3_заявки" xfId="58247"/>
    <cellStyle name="Обычный 7 4 8 4" xfId="52343"/>
    <cellStyle name="Обычный 7 4 8_заявки" xfId="52344"/>
    <cellStyle name="Обычный 7 4 9" xfId="52345"/>
    <cellStyle name="Обычный 7 4 9 2" xfId="52346"/>
    <cellStyle name="Обычный 7 4 9 2 2" xfId="52347"/>
    <cellStyle name="Обычный 7 4 9 2_заявки" xfId="58248"/>
    <cellStyle name="Обычный 7 4 9 3" xfId="52348"/>
    <cellStyle name="Обычный 7 4 9_заявки" xfId="52349"/>
    <cellStyle name="Обычный 7 4_заявки" xfId="52350"/>
    <cellStyle name="Обычный 7 5" xfId="71"/>
    <cellStyle name="Обычный 7 5 10" xfId="52351"/>
    <cellStyle name="Обычный 7 5 2" xfId="52352"/>
    <cellStyle name="Обычный 7 5 2 2" xfId="52353"/>
    <cellStyle name="Обычный 7 5 2 2 2" xfId="52354"/>
    <cellStyle name="Обычный 7 5 2 2 2 2" xfId="52355"/>
    <cellStyle name="Обычный 7 5 2 2 2 2 2" xfId="52356"/>
    <cellStyle name="Обычный 7 5 2 2 2 2_заявки" xfId="58249"/>
    <cellStyle name="Обычный 7 5 2 2 2 3" xfId="52357"/>
    <cellStyle name="Обычный 7 5 2 2 2_заявки" xfId="52358"/>
    <cellStyle name="Обычный 7 5 2 2 3" xfId="52359"/>
    <cellStyle name="Обычный 7 5 2 2 3 2" xfId="52360"/>
    <cellStyle name="Обычный 7 5 2 2 3_заявки" xfId="58250"/>
    <cellStyle name="Обычный 7 5 2 2 4" xfId="52361"/>
    <cellStyle name="Обычный 7 5 2 2_заявки" xfId="52362"/>
    <cellStyle name="Обычный 7 5 2 3" xfId="52363"/>
    <cellStyle name="Обычный 7 5 2 3 2" xfId="52364"/>
    <cellStyle name="Обычный 7 5 2 3 2 2" xfId="52365"/>
    <cellStyle name="Обычный 7 5 2 3 2_заявки" xfId="58251"/>
    <cellStyle name="Обычный 7 5 2 3 3" xfId="52366"/>
    <cellStyle name="Обычный 7 5 2 3_заявки" xfId="52367"/>
    <cellStyle name="Обычный 7 5 2 4" xfId="52368"/>
    <cellStyle name="Обычный 7 5 2 4 2" xfId="52369"/>
    <cellStyle name="Обычный 7 5 2 4_заявки" xfId="58252"/>
    <cellStyle name="Обычный 7 5 2 5" xfId="52370"/>
    <cellStyle name="Обычный 7 5 2_заявки" xfId="52371"/>
    <cellStyle name="Обычный 7 5 3" xfId="52372"/>
    <cellStyle name="Обычный 7 5 3 2" xfId="52373"/>
    <cellStyle name="Обычный 7 5 3 2 2" xfId="52374"/>
    <cellStyle name="Обычный 7 5 3 2 2 2" xfId="52375"/>
    <cellStyle name="Обычный 7 5 3 2 2 2 2" xfId="52376"/>
    <cellStyle name="Обычный 7 5 3 2 2 2_заявки" xfId="58253"/>
    <cellStyle name="Обычный 7 5 3 2 2 3" xfId="52377"/>
    <cellStyle name="Обычный 7 5 3 2 2_заявки" xfId="52378"/>
    <cellStyle name="Обычный 7 5 3 2 3" xfId="52379"/>
    <cellStyle name="Обычный 7 5 3 2 3 2" xfId="52380"/>
    <cellStyle name="Обычный 7 5 3 2 3_заявки" xfId="58254"/>
    <cellStyle name="Обычный 7 5 3 2 4" xfId="52381"/>
    <cellStyle name="Обычный 7 5 3 2_заявки" xfId="52382"/>
    <cellStyle name="Обычный 7 5 3 3" xfId="52383"/>
    <cellStyle name="Обычный 7 5 3 3 2" xfId="52384"/>
    <cellStyle name="Обычный 7 5 3 3 2 2" xfId="52385"/>
    <cellStyle name="Обычный 7 5 3 3 2_заявки" xfId="58255"/>
    <cellStyle name="Обычный 7 5 3 3 3" xfId="52386"/>
    <cellStyle name="Обычный 7 5 3 3_заявки" xfId="52387"/>
    <cellStyle name="Обычный 7 5 3 4" xfId="52388"/>
    <cellStyle name="Обычный 7 5 3 4 2" xfId="52389"/>
    <cellStyle name="Обычный 7 5 3 4_заявки" xfId="58256"/>
    <cellStyle name="Обычный 7 5 3 5" xfId="52390"/>
    <cellStyle name="Обычный 7 5 3_заявки" xfId="52391"/>
    <cellStyle name="Обычный 7 5 4" xfId="52392"/>
    <cellStyle name="Обычный 7 5 4 2" xfId="52393"/>
    <cellStyle name="Обычный 7 5 4 2 2" xfId="52394"/>
    <cellStyle name="Обычный 7 5 4 2 2 2" xfId="52395"/>
    <cellStyle name="Обычный 7 5 4 2 2 2 2" xfId="52396"/>
    <cellStyle name="Обычный 7 5 4 2 2 2_заявки" xfId="58257"/>
    <cellStyle name="Обычный 7 5 4 2 2 3" xfId="52397"/>
    <cellStyle name="Обычный 7 5 4 2 2_заявки" xfId="52398"/>
    <cellStyle name="Обычный 7 5 4 2 3" xfId="52399"/>
    <cellStyle name="Обычный 7 5 4 2 3 2" xfId="52400"/>
    <cellStyle name="Обычный 7 5 4 2 3_заявки" xfId="58258"/>
    <cellStyle name="Обычный 7 5 4 2 4" xfId="52401"/>
    <cellStyle name="Обычный 7 5 4 2_заявки" xfId="52402"/>
    <cellStyle name="Обычный 7 5 4 3" xfId="52403"/>
    <cellStyle name="Обычный 7 5 4 3 2" xfId="52404"/>
    <cellStyle name="Обычный 7 5 4 3 2 2" xfId="52405"/>
    <cellStyle name="Обычный 7 5 4 3 2_заявки" xfId="58259"/>
    <cellStyle name="Обычный 7 5 4 3 3" xfId="52406"/>
    <cellStyle name="Обычный 7 5 4 3_заявки" xfId="52407"/>
    <cellStyle name="Обычный 7 5 4 4" xfId="52408"/>
    <cellStyle name="Обычный 7 5 4 4 2" xfId="52409"/>
    <cellStyle name="Обычный 7 5 4 4_заявки" xfId="58260"/>
    <cellStyle name="Обычный 7 5 4 5" xfId="52410"/>
    <cellStyle name="Обычный 7 5 4_заявки" xfId="52411"/>
    <cellStyle name="Обычный 7 5 5" xfId="52412"/>
    <cellStyle name="Обычный 7 5 5 2" xfId="52413"/>
    <cellStyle name="Обычный 7 5 5 2 2" xfId="52414"/>
    <cellStyle name="Обычный 7 5 5 2 2 2" xfId="52415"/>
    <cellStyle name="Обычный 7 5 5 2 2 2 2" xfId="52416"/>
    <cellStyle name="Обычный 7 5 5 2 2 2_заявки" xfId="58261"/>
    <cellStyle name="Обычный 7 5 5 2 2 3" xfId="52417"/>
    <cellStyle name="Обычный 7 5 5 2 2_заявки" xfId="52418"/>
    <cellStyle name="Обычный 7 5 5 2 3" xfId="52419"/>
    <cellStyle name="Обычный 7 5 5 2 3 2" xfId="52420"/>
    <cellStyle name="Обычный 7 5 5 2 3_заявки" xfId="58262"/>
    <cellStyle name="Обычный 7 5 5 2 4" xfId="52421"/>
    <cellStyle name="Обычный 7 5 5 2_заявки" xfId="52422"/>
    <cellStyle name="Обычный 7 5 5 3" xfId="52423"/>
    <cellStyle name="Обычный 7 5 5 3 2" xfId="52424"/>
    <cellStyle name="Обычный 7 5 5 3 2 2" xfId="52425"/>
    <cellStyle name="Обычный 7 5 5 3 2_заявки" xfId="58263"/>
    <cellStyle name="Обычный 7 5 5 3 3" xfId="52426"/>
    <cellStyle name="Обычный 7 5 5 3_заявки" xfId="52427"/>
    <cellStyle name="Обычный 7 5 5 4" xfId="52428"/>
    <cellStyle name="Обычный 7 5 5 4 2" xfId="52429"/>
    <cellStyle name="Обычный 7 5 5 4_заявки" xfId="58264"/>
    <cellStyle name="Обычный 7 5 5 5" xfId="52430"/>
    <cellStyle name="Обычный 7 5 5_заявки" xfId="52431"/>
    <cellStyle name="Обычный 7 5 6" xfId="52432"/>
    <cellStyle name="Обычный 7 5 6 2" xfId="52433"/>
    <cellStyle name="Обычный 7 5 6 2 2" xfId="52434"/>
    <cellStyle name="Обычный 7 5 6 2 2 2" xfId="52435"/>
    <cellStyle name="Обычный 7 5 6 2 2 2 2" xfId="52436"/>
    <cellStyle name="Обычный 7 5 6 2 2 2_заявки" xfId="58265"/>
    <cellStyle name="Обычный 7 5 6 2 2 3" xfId="52437"/>
    <cellStyle name="Обычный 7 5 6 2 2_заявки" xfId="52438"/>
    <cellStyle name="Обычный 7 5 6 2 3" xfId="52439"/>
    <cellStyle name="Обычный 7 5 6 2 3 2" xfId="52440"/>
    <cellStyle name="Обычный 7 5 6 2 3_заявки" xfId="58266"/>
    <cellStyle name="Обычный 7 5 6 2 4" xfId="52441"/>
    <cellStyle name="Обычный 7 5 6 2_заявки" xfId="52442"/>
    <cellStyle name="Обычный 7 5 6 3" xfId="52443"/>
    <cellStyle name="Обычный 7 5 6 3 2" xfId="52444"/>
    <cellStyle name="Обычный 7 5 6 3 2 2" xfId="52445"/>
    <cellStyle name="Обычный 7 5 6 3 2_заявки" xfId="58267"/>
    <cellStyle name="Обычный 7 5 6 3 3" xfId="52446"/>
    <cellStyle name="Обычный 7 5 6 3_заявки" xfId="52447"/>
    <cellStyle name="Обычный 7 5 6 4" xfId="52448"/>
    <cellStyle name="Обычный 7 5 6 4 2" xfId="52449"/>
    <cellStyle name="Обычный 7 5 6 4_заявки" xfId="58268"/>
    <cellStyle name="Обычный 7 5 6 5" xfId="52450"/>
    <cellStyle name="Обычный 7 5 6_заявки" xfId="52451"/>
    <cellStyle name="Обычный 7 5 7" xfId="52452"/>
    <cellStyle name="Обычный 7 5 7 2" xfId="52453"/>
    <cellStyle name="Обычный 7 5 7 2 2" xfId="52454"/>
    <cellStyle name="Обычный 7 5 7 2 2 2" xfId="52455"/>
    <cellStyle name="Обычный 7 5 7 2 2_заявки" xfId="58269"/>
    <cellStyle name="Обычный 7 5 7 2 3" xfId="52456"/>
    <cellStyle name="Обычный 7 5 7 2_заявки" xfId="52457"/>
    <cellStyle name="Обычный 7 5 7 3" xfId="52458"/>
    <cellStyle name="Обычный 7 5 7 3 2" xfId="52459"/>
    <cellStyle name="Обычный 7 5 7 3_заявки" xfId="58270"/>
    <cellStyle name="Обычный 7 5 7 4" xfId="52460"/>
    <cellStyle name="Обычный 7 5 7_заявки" xfId="52461"/>
    <cellStyle name="Обычный 7 5 8" xfId="52462"/>
    <cellStyle name="Обычный 7 5 8 2" xfId="52463"/>
    <cellStyle name="Обычный 7 5 8 2 2" xfId="52464"/>
    <cellStyle name="Обычный 7 5 8 2_заявки" xfId="58271"/>
    <cellStyle name="Обычный 7 5 8 3" xfId="52465"/>
    <cellStyle name="Обычный 7 5 8_заявки" xfId="52466"/>
    <cellStyle name="Обычный 7 5 9" xfId="52467"/>
    <cellStyle name="Обычный 7 5 9 2" xfId="52468"/>
    <cellStyle name="Обычный 7 5 9_заявки" xfId="58272"/>
    <cellStyle name="Обычный 7 5_заявки" xfId="52469"/>
    <cellStyle name="Обычный 7 6" xfId="72"/>
    <cellStyle name="Обычный 7 6 10" xfId="52470"/>
    <cellStyle name="Обычный 7 6 2" xfId="52471"/>
    <cellStyle name="Обычный 7 6 2 2" xfId="52472"/>
    <cellStyle name="Обычный 7 6 2 2 2" xfId="52473"/>
    <cellStyle name="Обычный 7 6 2 2 2 2" xfId="52474"/>
    <cellStyle name="Обычный 7 6 2 2 2 2 2" xfId="52475"/>
    <cellStyle name="Обычный 7 6 2 2 2 2_заявки" xfId="58273"/>
    <cellStyle name="Обычный 7 6 2 2 2 3" xfId="52476"/>
    <cellStyle name="Обычный 7 6 2 2 2_заявки" xfId="52477"/>
    <cellStyle name="Обычный 7 6 2 2 3" xfId="52478"/>
    <cellStyle name="Обычный 7 6 2 2 3 2" xfId="52479"/>
    <cellStyle name="Обычный 7 6 2 2 3_заявки" xfId="58274"/>
    <cellStyle name="Обычный 7 6 2 2 4" xfId="52480"/>
    <cellStyle name="Обычный 7 6 2 2_заявки" xfId="52481"/>
    <cellStyle name="Обычный 7 6 2 3" xfId="52482"/>
    <cellStyle name="Обычный 7 6 2 3 2" xfId="52483"/>
    <cellStyle name="Обычный 7 6 2 3 2 2" xfId="52484"/>
    <cellStyle name="Обычный 7 6 2 3 2_заявки" xfId="58275"/>
    <cellStyle name="Обычный 7 6 2 3 3" xfId="52485"/>
    <cellStyle name="Обычный 7 6 2 3_заявки" xfId="52486"/>
    <cellStyle name="Обычный 7 6 2 4" xfId="52487"/>
    <cellStyle name="Обычный 7 6 2 4 2" xfId="52488"/>
    <cellStyle name="Обычный 7 6 2 4_заявки" xfId="58276"/>
    <cellStyle name="Обычный 7 6 2 5" xfId="52489"/>
    <cellStyle name="Обычный 7 6 2_заявки" xfId="52490"/>
    <cellStyle name="Обычный 7 6 3" xfId="52491"/>
    <cellStyle name="Обычный 7 6 3 2" xfId="52492"/>
    <cellStyle name="Обычный 7 6 3 2 2" xfId="52493"/>
    <cellStyle name="Обычный 7 6 3 2 2 2" xfId="52494"/>
    <cellStyle name="Обычный 7 6 3 2 2 2 2" xfId="52495"/>
    <cellStyle name="Обычный 7 6 3 2 2 2_заявки" xfId="58277"/>
    <cellStyle name="Обычный 7 6 3 2 2 3" xfId="52496"/>
    <cellStyle name="Обычный 7 6 3 2 2_заявки" xfId="52497"/>
    <cellStyle name="Обычный 7 6 3 2 3" xfId="52498"/>
    <cellStyle name="Обычный 7 6 3 2 3 2" xfId="52499"/>
    <cellStyle name="Обычный 7 6 3 2 3_заявки" xfId="58278"/>
    <cellStyle name="Обычный 7 6 3 2 4" xfId="52500"/>
    <cellStyle name="Обычный 7 6 3 2_заявки" xfId="52501"/>
    <cellStyle name="Обычный 7 6 3 3" xfId="52502"/>
    <cellStyle name="Обычный 7 6 3 3 2" xfId="52503"/>
    <cellStyle name="Обычный 7 6 3 3 2 2" xfId="52504"/>
    <cellStyle name="Обычный 7 6 3 3 2_заявки" xfId="58279"/>
    <cellStyle name="Обычный 7 6 3 3 3" xfId="52505"/>
    <cellStyle name="Обычный 7 6 3 3_заявки" xfId="52506"/>
    <cellStyle name="Обычный 7 6 3 4" xfId="52507"/>
    <cellStyle name="Обычный 7 6 3 4 2" xfId="52508"/>
    <cellStyle name="Обычный 7 6 3 4_заявки" xfId="58280"/>
    <cellStyle name="Обычный 7 6 3 5" xfId="52509"/>
    <cellStyle name="Обычный 7 6 3_заявки" xfId="52510"/>
    <cellStyle name="Обычный 7 6 4" xfId="52511"/>
    <cellStyle name="Обычный 7 6 4 2" xfId="52512"/>
    <cellStyle name="Обычный 7 6 4 2 2" xfId="52513"/>
    <cellStyle name="Обычный 7 6 4 2 2 2" xfId="52514"/>
    <cellStyle name="Обычный 7 6 4 2 2 2 2" xfId="52515"/>
    <cellStyle name="Обычный 7 6 4 2 2 2_заявки" xfId="58281"/>
    <cellStyle name="Обычный 7 6 4 2 2 3" xfId="52516"/>
    <cellStyle name="Обычный 7 6 4 2 2_заявки" xfId="52517"/>
    <cellStyle name="Обычный 7 6 4 2 3" xfId="52518"/>
    <cellStyle name="Обычный 7 6 4 2 3 2" xfId="52519"/>
    <cellStyle name="Обычный 7 6 4 2 3_заявки" xfId="58282"/>
    <cellStyle name="Обычный 7 6 4 2 4" xfId="52520"/>
    <cellStyle name="Обычный 7 6 4 2_заявки" xfId="52521"/>
    <cellStyle name="Обычный 7 6 4 3" xfId="52522"/>
    <cellStyle name="Обычный 7 6 4 3 2" xfId="52523"/>
    <cellStyle name="Обычный 7 6 4 3 2 2" xfId="52524"/>
    <cellStyle name="Обычный 7 6 4 3 2_заявки" xfId="58283"/>
    <cellStyle name="Обычный 7 6 4 3 3" xfId="52525"/>
    <cellStyle name="Обычный 7 6 4 3_заявки" xfId="52526"/>
    <cellStyle name="Обычный 7 6 4 4" xfId="52527"/>
    <cellStyle name="Обычный 7 6 4 4 2" xfId="52528"/>
    <cellStyle name="Обычный 7 6 4 4_заявки" xfId="58284"/>
    <cellStyle name="Обычный 7 6 4 5" xfId="52529"/>
    <cellStyle name="Обычный 7 6 4_заявки" xfId="52530"/>
    <cellStyle name="Обычный 7 6 5" xfId="52531"/>
    <cellStyle name="Обычный 7 6 5 2" xfId="52532"/>
    <cellStyle name="Обычный 7 6 5 2 2" xfId="52533"/>
    <cellStyle name="Обычный 7 6 5 2 2 2" xfId="52534"/>
    <cellStyle name="Обычный 7 6 5 2 2 2 2" xfId="52535"/>
    <cellStyle name="Обычный 7 6 5 2 2 2_заявки" xfId="58285"/>
    <cellStyle name="Обычный 7 6 5 2 2 3" xfId="52536"/>
    <cellStyle name="Обычный 7 6 5 2 2_заявки" xfId="52537"/>
    <cellStyle name="Обычный 7 6 5 2 3" xfId="52538"/>
    <cellStyle name="Обычный 7 6 5 2 3 2" xfId="52539"/>
    <cellStyle name="Обычный 7 6 5 2 3_заявки" xfId="58286"/>
    <cellStyle name="Обычный 7 6 5 2 4" xfId="52540"/>
    <cellStyle name="Обычный 7 6 5 2_заявки" xfId="52541"/>
    <cellStyle name="Обычный 7 6 5 3" xfId="52542"/>
    <cellStyle name="Обычный 7 6 5 3 2" xfId="52543"/>
    <cellStyle name="Обычный 7 6 5 3 2 2" xfId="52544"/>
    <cellStyle name="Обычный 7 6 5 3 2_заявки" xfId="58287"/>
    <cellStyle name="Обычный 7 6 5 3 3" xfId="52545"/>
    <cellStyle name="Обычный 7 6 5 3_заявки" xfId="52546"/>
    <cellStyle name="Обычный 7 6 5 4" xfId="52547"/>
    <cellStyle name="Обычный 7 6 5 4 2" xfId="52548"/>
    <cellStyle name="Обычный 7 6 5 4_заявки" xfId="58288"/>
    <cellStyle name="Обычный 7 6 5 5" xfId="52549"/>
    <cellStyle name="Обычный 7 6 5_заявки" xfId="52550"/>
    <cellStyle name="Обычный 7 6 6" xfId="52551"/>
    <cellStyle name="Обычный 7 6 6 2" xfId="52552"/>
    <cellStyle name="Обычный 7 6 6 2 2" xfId="52553"/>
    <cellStyle name="Обычный 7 6 6 2 2 2" xfId="52554"/>
    <cellStyle name="Обычный 7 6 6 2 2 2 2" xfId="52555"/>
    <cellStyle name="Обычный 7 6 6 2 2 2_заявки" xfId="58289"/>
    <cellStyle name="Обычный 7 6 6 2 2 3" xfId="52556"/>
    <cellStyle name="Обычный 7 6 6 2 2_заявки" xfId="52557"/>
    <cellStyle name="Обычный 7 6 6 2 3" xfId="52558"/>
    <cellStyle name="Обычный 7 6 6 2 3 2" xfId="52559"/>
    <cellStyle name="Обычный 7 6 6 2 3_заявки" xfId="58290"/>
    <cellStyle name="Обычный 7 6 6 2 4" xfId="52560"/>
    <cellStyle name="Обычный 7 6 6 2_заявки" xfId="52561"/>
    <cellStyle name="Обычный 7 6 6 3" xfId="52562"/>
    <cellStyle name="Обычный 7 6 6 3 2" xfId="52563"/>
    <cellStyle name="Обычный 7 6 6 3 2 2" xfId="52564"/>
    <cellStyle name="Обычный 7 6 6 3 2_заявки" xfId="58291"/>
    <cellStyle name="Обычный 7 6 6 3 3" xfId="52565"/>
    <cellStyle name="Обычный 7 6 6 3_заявки" xfId="52566"/>
    <cellStyle name="Обычный 7 6 6 4" xfId="52567"/>
    <cellStyle name="Обычный 7 6 6 4 2" xfId="52568"/>
    <cellStyle name="Обычный 7 6 6 4_заявки" xfId="58292"/>
    <cellStyle name="Обычный 7 6 6 5" xfId="52569"/>
    <cellStyle name="Обычный 7 6 6_заявки" xfId="52570"/>
    <cellStyle name="Обычный 7 6 7" xfId="52571"/>
    <cellStyle name="Обычный 7 6 7 2" xfId="52572"/>
    <cellStyle name="Обычный 7 6 7 2 2" xfId="52573"/>
    <cellStyle name="Обычный 7 6 7 2 2 2" xfId="52574"/>
    <cellStyle name="Обычный 7 6 7 2 2_заявки" xfId="58293"/>
    <cellStyle name="Обычный 7 6 7 2 3" xfId="52575"/>
    <cellStyle name="Обычный 7 6 7 2_заявки" xfId="52576"/>
    <cellStyle name="Обычный 7 6 7 3" xfId="52577"/>
    <cellStyle name="Обычный 7 6 7 3 2" xfId="52578"/>
    <cellStyle name="Обычный 7 6 7 3_заявки" xfId="58294"/>
    <cellStyle name="Обычный 7 6 7 4" xfId="52579"/>
    <cellStyle name="Обычный 7 6 7_заявки" xfId="52580"/>
    <cellStyle name="Обычный 7 6 8" xfId="52581"/>
    <cellStyle name="Обычный 7 6 8 2" xfId="52582"/>
    <cellStyle name="Обычный 7 6 8 2 2" xfId="52583"/>
    <cellStyle name="Обычный 7 6 8 2_заявки" xfId="58295"/>
    <cellStyle name="Обычный 7 6 8 3" xfId="52584"/>
    <cellStyle name="Обычный 7 6 8_заявки" xfId="52585"/>
    <cellStyle name="Обычный 7 6 9" xfId="52586"/>
    <cellStyle name="Обычный 7 6 9 2" xfId="52587"/>
    <cellStyle name="Обычный 7 6 9_заявки" xfId="58296"/>
    <cellStyle name="Обычный 7 6_заявки" xfId="52588"/>
    <cellStyle name="Обычный 7 7" xfId="52589"/>
    <cellStyle name="Обычный 7 7 2" xfId="52590"/>
    <cellStyle name="Обычный 7 7 2 2" xfId="52591"/>
    <cellStyle name="Обычный 7 7 2 2 2" xfId="52592"/>
    <cellStyle name="Обычный 7 7 2 2 2 2" xfId="52593"/>
    <cellStyle name="Обычный 7 7 2 2 2 2 2" xfId="52594"/>
    <cellStyle name="Обычный 7 7 2 2 2 2_заявки" xfId="58297"/>
    <cellStyle name="Обычный 7 7 2 2 2 3" xfId="52595"/>
    <cellStyle name="Обычный 7 7 2 2 2_заявки" xfId="52596"/>
    <cellStyle name="Обычный 7 7 2 2 3" xfId="52597"/>
    <cellStyle name="Обычный 7 7 2 2 3 2" xfId="52598"/>
    <cellStyle name="Обычный 7 7 2 2 3_заявки" xfId="58298"/>
    <cellStyle name="Обычный 7 7 2 2 4" xfId="52599"/>
    <cellStyle name="Обычный 7 7 2 2_заявки" xfId="52600"/>
    <cellStyle name="Обычный 7 7 2 3" xfId="52601"/>
    <cellStyle name="Обычный 7 7 2 3 2" xfId="52602"/>
    <cellStyle name="Обычный 7 7 2 3 2 2" xfId="52603"/>
    <cellStyle name="Обычный 7 7 2 3 2_заявки" xfId="58299"/>
    <cellStyle name="Обычный 7 7 2 3 3" xfId="52604"/>
    <cellStyle name="Обычный 7 7 2 3_заявки" xfId="52605"/>
    <cellStyle name="Обычный 7 7 2 4" xfId="52606"/>
    <cellStyle name="Обычный 7 7 2 4 2" xfId="52607"/>
    <cellStyle name="Обычный 7 7 2 4_заявки" xfId="58300"/>
    <cellStyle name="Обычный 7 7 2 5" xfId="52608"/>
    <cellStyle name="Обычный 7 7 2_заявки" xfId="52609"/>
    <cellStyle name="Обычный 7 7 3" xfId="52610"/>
    <cellStyle name="Обычный 7 7 3 2" xfId="52611"/>
    <cellStyle name="Обычный 7 7 3 2 2" xfId="52612"/>
    <cellStyle name="Обычный 7 7 3 2 2 2" xfId="52613"/>
    <cellStyle name="Обычный 7 7 3 2 2 2 2" xfId="52614"/>
    <cellStyle name="Обычный 7 7 3 2 2 2_заявки" xfId="58301"/>
    <cellStyle name="Обычный 7 7 3 2 2 3" xfId="52615"/>
    <cellStyle name="Обычный 7 7 3 2 2_заявки" xfId="52616"/>
    <cellStyle name="Обычный 7 7 3 2 3" xfId="52617"/>
    <cellStyle name="Обычный 7 7 3 2 3 2" xfId="52618"/>
    <cellStyle name="Обычный 7 7 3 2 3_заявки" xfId="58302"/>
    <cellStyle name="Обычный 7 7 3 2 4" xfId="52619"/>
    <cellStyle name="Обычный 7 7 3 2_заявки" xfId="52620"/>
    <cellStyle name="Обычный 7 7 3 3" xfId="52621"/>
    <cellStyle name="Обычный 7 7 3 3 2" xfId="52622"/>
    <cellStyle name="Обычный 7 7 3 3 2 2" xfId="52623"/>
    <cellStyle name="Обычный 7 7 3 3 2_заявки" xfId="58303"/>
    <cellStyle name="Обычный 7 7 3 3 3" xfId="52624"/>
    <cellStyle name="Обычный 7 7 3 3_заявки" xfId="52625"/>
    <cellStyle name="Обычный 7 7 3 4" xfId="52626"/>
    <cellStyle name="Обычный 7 7 3 4 2" xfId="52627"/>
    <cellStyle name="Обычный 7 7 3 4_заявки" xfId="58304"/>
    <cellStyle name="Обычный 7 7 3 5" xfId="52628"/>
    <cellStyle name="Обычный 7 7 3_заявки" xfId="52629"/>
    <cellStyle name="Обычный 7 7 4" xfId="52630"/>
    <cellStyle name="Обычный 7 7 4 2" xfId="52631"/>
    <cellStyle name="Обычный 7 7 4 2 2" xfId="52632"/>
    <cellStyle name="Обычный 7 7 4 2 2 2" xfId="52633"/>
    <cellStyle name="Обычный 7 7 4 2 2 2 2" xfId="52634"/>
    <cellStyle name="Обычный 7 7 4 2 2 2_заявки" xfId="58305"/>
    <cellStyle name="Обычный 7 7 4 2 2 3" xfId="52635"/>
    <cellStyle name="Обычный 7 7 4 2 2_заявки" xfId="52636"/>
    <cellStyle name="Обычный 7 7 4 2 3" xfId="52637"/>
    <cellStyle name="Обычный 7 7 4 2 3 2" xfId="52638"/>
    <cellStyle name="Обычный 7 7 4 2 3_заявки" xfId="58306"/>
    <cellStyle name="Обычный 7 7 4 2 4" xfId="52639"/>
    <cellStyle name="Обычный 7 7 4 2_заявки" xfId="52640"/>
    <cellStyle name="Обычный 7 7 4 3" xfId="52641"/>
    <cellStyle name="Обычный 7 7 4 3 2" xfId="52642"/>
    <cellStyle name="Обычный 7 7 4 3 2 2" xfId="52643"/>
    <cellStyle name="Обычный 7 7 4 3 2_заявки" xfId="58307"/>
    <cellStyle name="Обычный 7 7 4 3 3" xfId="52644"/>
    <cellStyle name="Обычный 7 7 4 3_заявки" xfId="52645"/>
    <cellStyle name="Обычный 7 7 4 4" xfId="52646"/>
    <cellStyle name="Обычный 7 7 4 4 2" xfId="52647"/>
    <cellStyle name="Обычный 7 7 4 4_заявки" xfId="58308"/>
    <cellStyle name="Обычный 7 7 4 5" xfId="52648"/>
    <cellStyle name="Обычный 7 7 4_заявки" xfId="52649"/>
    <cellStyle name="Обычный 7 7 5" xfId="52650"/>
    <cellStyle name="Обычный 7 7 5 2" xfId="52651"/>
    <cellStyle name="Обычный 7 7 5 2 2" xfId="52652"/>
    <cellStyle name="Обычный 7 7 5 2 2 2" xfId="52653"/>
    <cellStyle name="Обычный 7 7 5 2 2 2 2" xfId="52654"/>
    <cellStyle name="Обычный 7 7 5 2 2 2_заявки" xfId="58309"/>
    <cellStyle name="Обычный 7 7 5 2 2 3" xfId="52655"/>
    <cellStyle name="Обычный 7 7 5 2 2_заявки" xfId="52656"/>
    <cellStyle name="Обычный 7 7 5 2 3" xfId="52657"/>
    <cellStyle name="Обычный 7 7 5 2 3 2" xfId="52658"/>
    <cellStyle name="Обычный 7 7 5 2 3_заявки" xfId="58310"/>
    <cellStyle name="Обычный 7 7 5 2 4" xfId="52659"/>
    <cellStyle name="Обычный 7 7 5 2_заявки" xfId="52660"/>
    <cellStyle name="Обычный 7 7 5 3" xfId="52661"/>
    <cellStyle name="Обычный 7 7 5 3 2" xfId="52662"/>
    <cellStyle name="Обычный 7 7 5 3 2 2" xfId="52663"/>
    <cellStyle name="Обычный 7 7 5 3 2_заявки" xfId="58311"/>
    <cellStyle name="Обычный 7 7 5 3 3" xfId="52664"/>
    <cellStyle name="Обычный 7 7 5 3_заявки" xfId="52665"/>
    <cellStyle name="Обычный 7 7 5 4" xfId="52666"/>
    <cellStyle name="Обычный 7 7 5 4 2" xfId="52667"/>
    <cellStyle name="Обычный 7 7 5 4_заявки" xfId="58312"/>
    <cellStyle name="Обычный 7 7 5 5" xfId="52668"/>
    <cellStyle name="Обычный 7 7 5_заявки" xfId="52669"/>
    <cellStyle name="Обычный 7 7 6" xfId="52670"/>
    <cellStyle name="Обычный 7 7 6 2" xfId="52671"/>
    <cellStyle name="Обычный 7 7 6 2 2" xfId="52672"/>
    <cellStyle name="Обычный 7 7 6 2 2 2" xfId="52673"/>
    <cellStyle name="Обычный 7 7 6 2 2_заявки" xfId="58313"/>
    <cellStyle name="Обычный 7 7 6 2 3" xfId="52674"/>
    <cellStyle name="Обычный 7 7 6 2_заявки" xfId="52675"/>
    <cellStyle name="Обычный 7 7 6 3" xfId="52676"/>
    <cellStyle name="Обычный 7 7 6 3 2" xfId="52677"/>
    <cellStyle name="Обычный 7 7 6 3_заявки" xfId="58314"/>
    <cellStyle name="Обычный 7 7 6 4" xfId="52678"/>
    <cellStyle name="Обычный 7 7 6_заявки" xfId="52679"/>
    <cellStyle name="Обычный 7 7 7" xfId="52680"/>
    <cellStyle name="Обычный 7 7 7 2" xfId="52681"/>
    <cellStyle name="Обычный 7 7 7 2 2" xfId="52682"/>
    <cellStyle name="Обычный 7 7 7 2_заявки" xfId="58315"/>
    <cellStyle name="Обычный 7 7 7 3" xfId="52683"/>
    <cellStyle name="Обычный 7 7 7_заявки" xfId="52684"/>
    <cellStyle name="Обычный 7 7 8" xfId="52685"/>
    <cellStyle name="Обычный 7 7 8 2" xfId="52686"/>
    <cellStyle name="Обычный 7 7 8_заявки" xfId="58316"/>
    <cellStyle name="Обычный 7 7 9" xfId="52687"/>
    <cellStyle name="Обычный 7 7_заявки" xfId="52688"/>
    <cellStyle name="Обычный 7 8" xfId="52689"/>
    <cellStyle name="Обычный 7 8 2" xfId="52690"/>
    <cellStyle name="Обычный 7 8 2 2" xfId="52691"/>
    <cellStyle name="Обычный 7 8 2 2 2" xfId="52692"/>
    <cellStyle name="Обычный 7 8 2 2 2 2" xfId="52693"/>
    <cellStyle name="Обычный 7 8 2 2 2 2 2" xfId="52694"/>
    <cellStyle name="Обычный 7 8 2 2 2 2_заявки" xfId="58317"/>
    <cellStyle name="Обычный 7 8 2 2 2 3" xfId="52695"/>
    <cellStyle name="Обычный 7 8 2 2 2_заявки" xfId="52696"/>
    <cellStyle name="Обычный 7 8 2 2 3" xfId="52697"/>
    <cellStyle name="Обычный 7 8 2 2 3 2" xfId="52698"/>
    <cellStyle name="Обычный 7 8 2 2 3_заявки" xfId="58318"/>
    <cellStyle name="Обычный 7 8 2 2 4" xfId="52699"/>
    <cellStyle name="Обычный 7 8 2 2_заявки" xfId="52700"/>
    <cellStyle name="Обычный 7 8 2 3" xfId="52701"/>
    <cellStyle name="Обычный 7 8 2 3 2" xfId="52702"/>
    <cellStyle name="Обычный 7 8 2 3 2 2" xfId="52703"/>
    <cellStyle name="Обычный 7 8 2 3 2_заявки" xfId="58319"/>
    <cellStyle name="Обычный 7 8 2 3 3" xfId="52704"/>
    <cellStyle name="Обычный 7 8 2 3_заявки" xfId="52705"/>
    <cellStyle name="Обычный 7 8 2 4" xfId="52706"/>
    <cellStyle name="Обычный 7 8 2 4 2" xfId="52707"/>
    <cellStyle name="Обычный 7 8 2 4_заявки" xfId="58320"/>
    <cellStyle name="Обычный 7 8 2 5" xfId="52708"/>
    <cellStyle name="Обычный 7 8 2_заявки" xfId="52709"/>
    <cellStyle name="Обычный 7 8 3" xfId="52710"/>
    <cellStyle name="Обычный 7 8 3 2" xfId="52711"/>
    <cellStyle name="Обычный 7 8 3 2 2" xfId="52712"/>
    <cellStyle name="Обычный 7 8 3 2 2 2" xfId="52713"/>
    <cellStyle name="Обычный 7 8 3 2 2 2 2" xfId="52714"/>
    <cellStyle name="Обычный 7 8 3 2 2 2_заявки" xfId="58321"/>
    <cellStyle name="Обычный 7 8 3 2 2 3" xfId="52715"/>
    <cellStyle name="Обычный 7 8 3 2 2_заявки" xfId="52716"/>
    <cellStyle name="Обычный 7 8 3 2 3" xfId="52717"/>
    <cellStyle name="Обычный 7 8 3 2 3 2" xfId="52718"/>
    <cellStyle name="Обычный 7 8 3 2 3_заявки" xfId="58322"/>
    <cellStyle name="Обычный 7 8 3 2 4" xfId="52719"/>
    <cellStyle name="Обычный 7 8 3 2_заявки" xfId="52720"/>
    <cellStyle name="Обычный 7 8 3 3" xfId="52721"/>
    <cellStyle name="Обычный 7 8 3 3 2" xfId="52722"/>
    <cellStyle name="Обычный 7 8 3 3 2 2" xfId="52723"/>
    <cellStyle name="Обычный 7 8 3 3 2_заявки" xfId="58323"/>
    <cellStyle name="Обычный 7 8 3 3 3" xfId="52724"/>
    <cellStyle name="Обычный 7 8 3 3_заявки" xfId="52725"/>
    <cellStyle name="Обычный 7 8 3 4" xfId="52726"/>
    <cellStyle name="Обычный 7 8 3 4 2" xfId="52727"/>
    <cellStyle name="Обычный 7 8 3 4_заявки" xfId="58324"/>
    <cellStyle name="Обычный 7 8 3 5" xfId="52728"/>
    <cellStyle name="Обычный 7 8 3_заявки" xfId="52729"/>
    <cellStyle name="Обычный 7 8 4" xfId="52730"/>
    <cellStyle name="Обычный 7 8 4 2" xfId="52731"/>
    <cellStyle name="Обычный 7 8 4 2 2" xfId="52732"/>
    <cellStyle name="Обычный 7 8 4 2 2 2" xfId="52733"/>
    <cellStyle name="Обычный 7 8 4 2 2 2 2" xfId="52734"/>
    <cellStyle name="Обычный 7 8 4 2 2 2_заявки" xfId="58325"/>
    <cellStyle name="Обычный 7 8 4 2 2 3" xfId="52735"/>
    <cellStyle name="Обычный 7 8 4 2 2_заявки" xfId="52736"/>
    <cellStyle name="Обычный 7 8 4 2 3" xfId="52737"/>
    <cellStyle name="Обычный 7 8 4 2 3 2" xfId="52738"/>
    <cellStyle name="Обычный 7 8 4 2 3_заявки" xfId="58326"/>
    <cellStyle name="Обычный 7 8 4 2 4" xfId="52739"/>
    <cellStyle name="Обычный 7 8 4 2_заявки" xfId="52740"/>
    <cellStyle name="Обычный 7 8 4 3" xfId="52741"/>
    <cellStyle name="Обычный 7 8 4 3 2" xfId="52742"/>
    <cellStyle name="Обычный 7 8 4 3 2 2" xfId="52743"/>
    <cellStyle name="Обычный 7 8 4 3 2_заявки" xfId="58327"/>
    <cellStyle name="Обычный 7 8 4 3 3" xfId="52744"/>
    <cellStyle name="Обычный 7 8 4 3_заявки" xfId="52745"/>
    <cellStyle name="Обычный 7 8 4 4" xfId="52746"/>
    <cellStyle name="Обычный 7 8 4 4 2" xfId="52747"/>
    <cellStyle name="Обычный 7 8 4 4_заявки" xfId="58328"/>
    <cellStyle name="Обычный 7 8 4 5" xfId="52748"/>
    <cellStyle name="Обычный 7 8 4_заявки" xfId="52749"/>
    <cellStyle name="Обычный 7 8 5" xfId="52750"/>
    <cellStyle name="Обычный 7 8 5 2" xfId="52751"/>
    <cellStyle name="Обычный 7 8 5 2 2" xfId="52752"/>
    <cellStyle name="Обычный 7 8 5 2 2 2" xfId="52753"/>
    <cellStyle name="Обычный 7 8 5 2 2_заявки" xfId="58329"/>
    <cellStyle name="Обычный 7 8 5 2 3" xfId="52754"/>
    <cellStyle name="Обычный 7 8 5 2_заявки" xfId="52755"/>
    <cellStyle name="Обычный 7 8 5 3" xfId="52756"/>
    <cellStyle name="Обычный 7 8 5 3 2" xfId="52757"/>
    <cellStyle name="Обычный 7 8 5 3_заявки" xfId="58330"/>
    <cellStyle name="Обычный 7 8 5 4" xfId="52758"/>
    <cellStyle name="Обычный 7 8 5_заявки" xfId="52759"/>
    <cellStyle name="Обычный 7 8 6" xfId="52760"/>
    <cellStyle name="Обычный 7 8 6 2" xfId="52761"/>
    <cellStyle name="Обычный 7 8 6 2 2" xfId="52762"/>
    <cellStyle name="Обычный 7 8 6 2_заявки" xfId="58331"/>
    <cellStyle name="Обычный 7 8 6 3" xfId="52763"/>
    <cellStyle name="Обычный 7 8 6_заявки" xfId="52764"/>
    <cellStyle name="Обычный 7 8 7" xfId="52765"/>
    <cellStyle name="Обычный 7 8 7 2" xfId="52766"/>
    <cellStyle name="Обычный 7 8 7_заявки" xfId="58332"/>
    <cellStyle name="Обычный 7 8 8" xfId="52767"/>
    <cellStyle name="Обычный 7 8_заявки" xfId="52768"/>
    <cellStyle name="Обычный 7 9" xfId="52769"/>
    <cellStyle name="Обычный 7 9 2" xfId="52770"/>
    <cellStyle name="Обычный 7 9 2 2" xfId="52771"/>
    <cellStyle name="Обычный 7 9 2 2 2" xfId="52772"/>
    <cellStyle name="Обычный 7 9 2 2 2 2" xfId="52773"/>
    <cellStyle name="Обычный 7 9 2 2 2 2 2" xfId="52774"/>
    <cellStyle name="Обычный 7 9 2 2 2 2_заявки" xfId="58333"/>
    <cellStyle name="Обычный 7 9 2 2 2 3" xfId="52775"/>
    <cellStyle name="Обычный 7 9 2 2 2_заявки" xfId="52776"/>
    <cellStyle name="Обычный 7 9 2 2 3" xfId="52777"/>
    <cellStyle name="Обычный 7 9 2 2 3 2" xfId="52778"/>
    <cellStyle name="Обычный 7 9 2 2 3_заявки" xfId="58334"/>
    <cellStyle name="Обычный 7 9 2 2 4" xfId="52779"/>
    <cellStyle name="Обычный 7 9 2 2_заявки" xfId="52780"/>
    <cellStyle name="Обычный 7 9 2 3" xfId="52781"/>
    <cellStyle name="Обычный 7 9 2 3 2" xfId="52782"/>
    <cellStyle name="Обычный 7 9 2 3 2 2" xfId="52783"/>
    <cellStyle name="Обычный 7 9 2 3 2_заявки" xfId="58335"/>
    <cellStyle name="Обычный 7 9 2 3 3" xfId="52784"/>
    <cellStyle name="Обычный 7 9 2 3_заявки" xfId="52785"/>
    <cellStyle name="Обычный 7 9 2 4" xfId="52786"/>
    <cellStyle name="Обычный 7 9 2 4 2" xfId="52787"/>
    <cellStyle name="Обычный 7 9 2 4_заявки" xfId="58336"/>
    <cellStyle name="Обычный 7 9 2 5" xfId="52788"/>
    <cellStyle name="Обычный 7 9 2_заявки" xfId="52789"/>
    <cellStyle name="Обычный 7 9 3" xfId="52790"/>
    <cellStyle name="Обычный 7 9 3 2" xfId="52791"/>
    <cellStyle name="Обычный 7 9 3 2 2" xfId="52792"/>
    <cellStyle name="Обычный 7 9 3 2 2 2" xfId="52793"/>
    <cellStyle name="Обычный 7 9 3 2 2 2 2" xfId="52794"/>
    <cellStyle name="Обычный 7 9 3 2 2 2_заявки" xfId="58337"/>
    <cellStyle name="Обычный 7 9 3 2 2 3" xfId="52795"/>
    <cellStyle name="Обычный 7 9 3 2 2_заявки" xfId="52796"/>
    <cellStyle name="Обычный 7 9 3 2 3" xfId="52797"/>
    <cellStyle name="Обычный 7 9 3 2 3 2" xfId="52798"/>
    <cellStyle name="Обычный 7 9 3 2 3_заявки" xfId="58338"/>
    <cellStyle name="Обычный 7 9 3 2 4" xfId="52799"/>
    <cellStyle name="Обычный 7 9 3 2_заявки" xfId="52800"/>
    <cellStyle name="Обычный 7 9 3 3" xfId="52801"/>
    <cellStyle name="Обычный 7 9 3 3 2" xfId="52802"/>
    <cellStyle name="Обычный 7 9 3 3 2 2" xfId="52803"/>
    <cellStyle name="Обычный 7 9 3 3 2_заявки" xfId="58339"/>
    <cellStyle name="Обычный 7 9 3 3 3" xfId="52804"/>
    <cellStyle name="Обычный 7 9 3 3_заявки" xfId="52805"/>
    <cellStyle name="Обычный 7 9 3 4" xfId="52806"/>
    <cellStyle name="Обычный 7 9 3 4 2" xfId="52807"/>
    <cellStyle name="Обычный 7 9 3 4_заявки" xfId="58340"/>
    <cellStyle name="Обычный 7 9 3 5" xfId="52808"/>
    <cellStyle name="Обычный 7 9 3_заявки" xfId="52809"/>
    <cellStyle name="Обычный 7 9 4" xfId="52810"/>
    <cellStyle name="Обычный 7 9 4 2" xfId="52811"/>
    <cellStyle name="Обычный 7 9 4 2 2" xfId="52812"/>
    <cellStyle name="Обычный 7 9 4 2 2 2" xfId="52813"/>
    <cellStyle name="Обычный 7 9 4 2 2 2 2" xfId="52814"/>
    <cellStyle name="Обычный 7 9 4 2 2 2_заявки" xfId="58341"/>
    <cellStyle name="Обычный 7 9 4 2 2 3" xfId="52815"/>
    <cellStyle name="Обычный 7 9 4 2 2_заявки" xfId="52816"/>
    <cellStyle name="Обычный 7 9 4 2 3" xfId="52817"/>
    <cellStyle name="Обычный 7 9 4 2 3 2" xfId="52818"/>
    <cellStyle name="Обычный 7 9 4 2 3_заявки" xfId="58342"/>
    <cellStyle name="Обычный 7 9 4 2 4" xfId="52819"/>
    <cellStyle name="Обычный 7 9 4 2_заявки" xfId="52820"/>
    <cellStyle name="Обычный 7 9 4 3" xfId="52821"/>
    <cellStyle name="Обычный 7 9 4 3 2" xfId="52822"/>
    <cellStyle name="Обычный 7 9 4 3 2 2" xfId="52823"/>
    <cellStyle name="Обычный 7 9 4 3 2_заявки" xfId="58343"/>
    <cellStyle name="Обычный 7 9 4 3 3" xfId="52824"/>
    <cellStyle name="Обычный 7 9 4 3_заявки" xfId="52825"/>
    <cellStyle name="Обычный 7 9 4 4" xfId="52826"/>
    <cellStyle name="Обычный 7 9 4 4 2" xfId="52827"/>
    <cellStyle name="Обычный 7 9 4 4_заявки" xfId="58344"/>
    <cellStyle name="Обычный 7 9 4 5" xfId="52828"/>
    <cellStyle name="Обычный 7 9 4_заявки" xfId="52829"/>
    <cellStyle name="Обычный 7 9 5" xfId="52830"/>
    <cellStyle name="Обычный 7 9 5 2" xfId="52831"/>
    <cellStyle name="Обычный 7 9 5 2 2" xfId="52832"/>
    <cellStyle name="Обычный 7 9 5 2 2 2" xfId="52833"/>
    <cellStyle name="Обычный 7 9 5 2 2_заявки" xfId="58345"/>
    <cellStyle name="Обычный 7 9 5 2 3" xfId="52834"/>
    <cellStyle name="Обычный 7 9 5 2_заявки" xfId="52835"/>
    <cellStyle name="Обычный 7 9 5 3" xfId="52836"/>
    <cellStyle name="Обычный 7 9 5 3 2" xfId="52837"/>
    <cellStyle name="Обычный 7 9 5 3_заявки" xfId="58346"/>
    <cellStyle name="Обычный 7 9 5 4" xfId="52838"/>
    <cellStyle name="Обычный 7 9 5_заявки" xfId="52839"/>
    <cellStyle name="Обычный 7 9 6" xfId="52840"/>
    <cellStyle name="Обычный 7 9 6 2" xfId="52841"/>
    <cellStyle name="Обычный 7 9 6 2 2" xfId="52842"/>
    <cellStyle name="Обычный 7 9 6 2_заявки" xfId="58347"/>
    <cellStyle name="Обычный 7 9 6 3" xfId="52843"/>
    <cellStyle name="Обычный 7 9 6_заявки" xfId="52844"/>
    <cellStyle name="Обычный 7 9 7" xfId="52845"/>
    <cellStyle name="Обычный 7 9 7 2" xfId="52846"/>
    <cellStyle name="Обычный 7 9 7_заявки" xfId="58348"/>
    <cellStyle name="Обычный 7 9 8" xfId="52847"/>
    <cellStyle name="Обычный 7 9_заявки" xfId="52848"/>
    <cellStyle name="Обычный 7_заявки" xfId="52849"/>
    <cellStyle name="Обычный 8" xfId="73"/>
    <cellStyle name="Обычный 8 10" xfId="52850"/>
    <cellStyle name="Обычный 8 10 2" xfId="52851"/>
    <cellStyle name="Обычный 8 10 2 2" xfId="52852"/>
    <cellStyle name="Обычный 8 10 2 2 2" xfId="52853"/>
    <cellStyle name="Обычный 8 10 2 2 2 2" xfId="52854"/>
    <cellStyle name="Обычный 8 10 2 2 2 2 2" xfId="52855"/>
    <cellStyle name="Обычный 8 10 2 2 2 2_заявки" xfId="58349"/>
    <cellStyle name="Обычный 8 10 2 2 2 3" xfId="52856"/>
    <cellStyle name="Обычный 8 10 2 2 2_заявки" xfId="52857"/>
    <cellStyle name="Обычный 8 10 2 2 3" xfId="52858"/>
    <cellStyle name="Обычный 8 10 2 2 3 2" xfId="52859"/>
    <cellStyle name="Обычный 8 10 2 2 3_заявки" xfId="58350"/>
    <cellStyle name="Обычный 8 10 2 2 4" xfId="52860"/>
    <cellStyle name="Обычный 8 10 2 2_заявки" xfId="52861"/>
    <cellStyle name="Обычный 8 10 2 3" xfId="52862"/>
    <cellStyle name="Обычный 8 10 2 3 2" xfId="52863"/>
    <cellStyle name="Обычный 8 10 2 3 2 2" xfId="52864"/>
    <cellStyle name="Обычный 8 10 2 3 2_заявки" xfId="58351"/>
    <cellStyle name="Обычный 8 10 2 3 3" xfId="52865"/>
    <cellStyle name="Обычный 8 10 2 3_заявки" xfId="52866"/>
    <cellStyle name="Обычный 8 10 2 4" xfId="52867"/>
    <cellStyle name="Обычный 8 10 2 4 2" xfId="52868"/>
    <cellStyle name="Обычный 8 10 2 4_заявки" xfId="58352"/>
    <cellStyle name="Обычный 8 10 2 5" xfId="52869"/>
    <cellStyle name="Обычный 8 10 2_заявки" xfId="52870"/>
    <cellStyle name="Обычный 8 10 3" xfId="52871"/>
    <cellStyle name="Обычный 8 10 3 2" xfId="52872"/>
    <cellStyle name="Обычный 8 10 3 2 2" xfId="52873"/>
    <cellStyle name="Обычный 8 10 3 2 2 2" xfId="52874"/>
    <cellStyle name="Обычный 8 10 3 2 2 2 2" xfId="52875"/>
    <cellStyle name="Обычный 8 10 3 2 2 2_заявки" xfId="58353"/>
    <cellStyle name="Обычный 8 10 3 2 2 3" xfId="52876"/>
    <cellStyle name="Обычный 8 10 3 2 2_заявки" xfId="52877"/>
    <cellStyle name="Обычный 8 10 3 2 3" xfId="52878"/>
    <cellStyle name="Обычный 8 10 3 2 3 2" xfId="52879"/>
    <cellStyle name="Обычный 8 10 3 2 3_заявки" xfId="58354"/>
    <cellStyle name="Обычный 8 10 3 2 4" xfId="52880"/>
    <cellStyle name="Обычный 8 10 3 2_заявки" xfId="52881"/>
    <cellStyle name="Обычный 8 10 3 3" xfId="52882"/>
    <cellStyle name="Обычный 8 10 3 3 2" xfId="52883"/>
    <cellStyle name="Обычный 8 10 3 3 2 2" xfId="52884"/>
    <cellStyle name="Обычный 8 10 3 3 2_заявки" xfId="58355"/>
    <cellStyle name="Обычный 8 10 3 3 3" xfId="52885"/>
    <cellStyle name="Обычный 8 10 3 3_заявки" xfId="52886"/>
    <cellStyle name="Обычный 8 10 3 4" xfId="52887"/>
    <cellStyle name="Обычный 8 10 3 4 2" xfId="52888"/>
    <cellStyle name="Обычный 8 10 3 4_заявки" xfId="58356"/>
    <cellStyle name="Обычный 8 10 3 5" xfId="52889"/>
    <cellStyle name="Обычный 8 10 3_заявки" xfId="52890"/>
    <cellStyle name="Обычный 8 10 4" xfId="52891"/>
    <cellStyle name="Обычный 8 10 4 2" xfId="52892"/>
    <cellStyle name="Обычный 8 10 4 2 2" xfId="52893"/>
    <cellStyle name="Обычный 8 10 4 2 2 2" xfId="52894"/>
    <cellStyle name="Обычный 8 10 4 2 2 2 2" xfId="52895"/>
    <cellStyle name="Обычный 8 10 4 2 2 2_заявки" xfId="58357"/>
    <cellStyle name="Обычный 8 10 4 2 2 3" xfId="52896"/>
    <cellStyle name="Обычный 8 10 4 2 2_заявки" xfId="52897"/>
    <cellStyle name="Обычный 8 10 4 2 3" xfId="52898"/>
    <cellStyle name="Обычный 8 10 4 2 3 2" xfId="52899"/>
    <cellStyle name="Обычный 8 10 4 2 3_заявки" xfId="58358"/>
    <cellStyle name="Обычный 8 10 4 2 4" xfId="52900"/>
    <cellStyle name="Обычный 8 10 4 2_заявки" xfId="52901"/>
    <cellStyle name="Обычный 8 10 4 3" xfId="52902"/>
    <cellStyle name="Обычный 8 10 4 3 2" xfId="52903"/>
    <cellStyle name="Обычный 8 10 4 3 2 2" xfId="52904"/>
    <cellStyle name="Обычный 8 10 4 3 2_заявки" xfId="58359"/>
    <cellStyle name="Обычный 8 10 4 3 3" xfId="52905"/>
    <cellStyle name="Обычный 8 10 4 3_заявки" xfId="52906"/>
    <cellStyle name="Обычный 8 10 4 4" xfId="52907"/>
    <cellStyle name="Обычный 8 10 4 4 2" xfId="52908"/>
    <cellStyle name="Обычный 8 10 4 4_заявки" xfId="58360"/>
    <cellStyle name="Обычный 8 10 4 5" xfId="52909"/>
    <cellStyle name="Обычный 8 10 4_заявки" xfId="52910"/>
    <cellStyle name="Обычный 8 10 5" xfId="52911"/>
    <cellStyle name="Обычный 8 10 5 2" xfId="52912"/>
    <cellStyle name="Обычный 8 10 5 2 2" xfId="52913"/>
    <cellStyle name="Обычный 8 10 5 2 2 2" xfId="52914"/>
    <cellStyle name="Обычный 8 10 5 2 2_заявки" xfId="58361"/>
    <cellStyle name="Обычный 8 10 5 2 3" xfId="52915"/>
    <cellStyle name="Обычный 8 10 5 2_заявки" xfId="52916"/>
    <cellStyle name="Обычный 8 10 5 3" xfId="52917"/>
    <cellStyle name="Обычный 8 10 5 3 2" xfId="52918"/>
    <cellStyle name="Обычный 8 10 5 3_заявки" xfId="58362"/>
    <cellStyle name="Обычный 8 10 5 4" xfId="52919"/>
    <cellStyle name="Обычный 8 10 5_заявки" xfId="52920"/>
    <cellStyle name="Обычный 8 10 6" xfId="52921"/>
    <cellStyle name="Обычный 8 10 6 2" xfId="52922"/>
    <cellStyle name="Обычный 8 10 6 2 2" xfId="52923"/>
    <cellStyle name="Обычный 8 10 6 2_заявки" xfId="58363"/>
    <cellStyle name="Обычный 8 10 6 3" xfId="52924"/>
    <cellStyle name="Обычный 8 10 6_заявки" xfId="52925"/>
    <cellStyle name="Обычный 8 10 7" xfId="52926"/>
    <cellStyle name="Обычный 8 10 7 2" xfId="52927"/>
    <cellStyle name="Обычный 8 10 7_заявки" xfId="58364"/>
    <cellStyle name="Обычный 8 10 8" xfId="52928"/>
    <cellStyle name="Обычный 8 10_заявки" xfId="52929"/>
    <cellStyle name="Обычный 8 11" xfId="52930"/>
    <cellStyle name="Обычный 8 11 2" xfId="52931"/>
    <cellStyle name="Обычный 8 11 2 2" xfId="52932"/>
    <cellStyle name="Обычный 8 11 2 2 2" xfId="52933"/>
    <cellStyle name="Обычный 8 11 2 2 2 2" xfId="52934"/>
    <cellStyle name="Обычный 8 11 2 2 2 2 2" xfId="52935"/>
    <cellStyle name="Обычный 8 11 2 2 2 2_заявки" xfId="58365"/>
    <cellStyle name="Обычный 8 11 2 2 2 3" xfId="52936"/>
    <cellStyle name="Обычный 8 11 2 2 2_заявки" xfId="52937"/>
    <cellStyle name="Обычный 8 11 2 2 3" xfId="52938"/>
    <cellStyle name="Обычный 8 11 2 2 3 2" xfId="52939"/>
    <cellStyle name="Обычный 8 11 2 2 3_заявки" xfId="58366"/>
    <cellStyle name="Обычный 8 11 2 2 4" xfId="52940"/>
    <cellStyle name="Обычный 8 11 2 2_заявки" xfId="52941"/>
    <cellStyle name="Обычный 8 11 2 3" xfId="52942"/>
    <cellStyle name="Обычный 8 11 2 3 2" xfId="52943"/>
    <cellStyle name="Обычный 8 11 2 3 2 2" xfId="52944"/>
    <cellStyle name="Обычный 8 11 2 3 2_заявки" xfId="58367"/>
    <cellStyle name="Обычный 8 11 2 3 3" xfId="52945"/>
    <cellStyle name="Обычный 8 11 2 3_заявки" xfId="52946"/>
    <cellStyle name="Обычный 8 11 2 4" xfId="52947"/>
    <cellStyle name="Обычный 8 11 2 4 2" xfId="52948"/>
    <cellStyle name="Обычный 8 11 2 4_заявки" xfId="58368"/>
    <cellStyle name="Обычный 8 11 2 5" xfId="52949"/>
    <cellStyle name="Обычный 8 11 2_заявки" xfId="52950"/>
    <cellStyle name="Обычный 8 11 3" xfId="52951"/>
    <cellStyle name="Обычный 8 11 3 2" xfId="52952"/>
    <cellStyle name="Обычный 8 11 3 2 2" xfId="52953"/>
    <cellStyle name="Обычный 8 11 3 2 2 2" xfId="52954"/>
    <cellStyle name="Обычный 8 11 3 2 2 2 2" xfId="52955"/>
    <cellStyle name="Обычный 8 11 3 2 2 2_заявки" xfId="58369"/>
    <cellStyle name="Обычный 8 11 3 2 2 3" xfId="52956"/>
    <cellStyle name="Обычный 8 11 3 2 2_заявки" xfId="52957"/>
    <cellStyle name="Обычный 8 11 3 2 3" xfId="52958"/>
    <cellStyle name="Обычный 8 11 3 2 3 2" xfId="52959"/>
    <cellStyle name="Обычный 8 11 3 2 3_заявки" xfId="58370"/>
    <cellStyle name="Обычный 8 11 3 2 4" xfId="52960"/>
    <cellStyle name="Обычный 8 11 3 2_заявки" xfId="52961"/>
    <cellStyle name="Обычный 8 11 3 3" xfId="52962"/>
    <cellStyle name="Обычный 8 11 3 3 2" xfId="52963"/>
    <cellStyle name="Обычный 8 11 3 3 2 2" xfId="52964"/>
    <cellStyle name="Обычный 8 11 3 3 2_заявки" xfId="58371"/>
    <cellStyle name="Обычный 8 11 3 3 3" xfId="52965"/>
    <cellStyle name="Обычный 8 11 3 3_заявки" xfId="52966"/>
    <cellStyle name="Обычный 8 11 3 4" xfId="52967"/>
    <cellStyle name="Обычный 8 11 3 4 2" xfId="52968"/>
    <cellStyle name="Обычный 8 11 3 4_заявки" xfId="58372"/>
    <cellStyle name="Обычный 8 11 3 5" xfId="52969"/>
    <cellStyle name="Обычный 8 11 3_заявки" xfId="52970"/>
    <cellStyle name="Обычный 8 11 4" xfId="52971"/>
    <cellStyle name="Обычный 8 11 4 2" xfId="52972"/>
    <cellStyle name="Обычный 8 11 4 2 2" xfId="52973"/>
    <cellStyle name="Обычный 8 11 4 2 2 2" xfId="52974"/>
    <cellStyle name="Обычный 8 11 4 2 2 2 2" xfId="52975"/>
    <cellStyle name="Обычный 8 11 4 2 2 2_заявки" xfId="58373"/>
    <cellStyle name="Обычный 8 11 4 2 2 3" xfId="52976"/>
    <cellStyle name="Обычный 8 11 4 2 2_заявки" xfId="52977"/>
    <cellStyle name="Обычный 8 11 4 2 3" xfId="52978"/>
    <cellStyle name="Обычный 8 11 4 2 3 2" xfId="52979"/>
    <cellStyle name="Обычный 8 11 4 2 3_заявки" xfId="58374"/>
    <cellStyle name="Обычный 8 11 4 2 4" xfId="52980"/>
    <cellStyle name="Обычный 8 11 4 2_заявки" xfId="52981"/>
    <cellStyle name="Обычный 8 11 4 3" xfId="52982"/>
    <cellStyle name="Обычный 8 11 4 3 2" xfId="52983"/>
    <cellStyle name="Обычный 8 11 4 3 2 2" xfId="52984"/>
    <cellStyle name="Обычный 8 11 4 3 2_заявки" xfId="58375"/>
    <cellStyle name="Обычный 8 11 4 3 3" xfId="52985"/>
    <cellStyle name="Обычный 8 11 4 3_заявки" xfId="52986"/>
    <cellStyle name="Обычный 8 11 4 4" xfId="52987"/>
    <cellStyle name="Обычный 8 11 4 4 2" xfId="52988"/>
    <cellStyle name="Обычный 8 11 4 4_заявки" xfId="58376"/>
    <cellStyle name="Обычный 8 11 4 5" xfId="52989"/>
    <cellStyle name="Обычный 8 11 4_заявки" xfId="52990"/>
    <cellStyle name="Обычный 8 11 5" xfId="52991"/>
    <cellStyle name="Обычный 8 11 5 2" xfId="52992"/>
    <cellStyle name="Обычный 8 11 5 2 2" xfId="52993"/>
    <cellStyle name="Обычный 8 11 5 2 2 2" xfId="52994"/>
    <cellStyle name="Обычный 8 11 5 2 2_заявки" xfId="58377"/>
    <cellStyle name="Обычный 8 11 5 2 3" xfId="52995"/>
    <cellStyle name="Обычный 8 11 5 2_заявки" xfId="52996"/>
    <cellStyle name="Обычный 8 11 5 3" xfId="52997"/>
    <cellStyle name="Обычный 8 11 5 3 2" xfId="52998"/>
    <cellStyle name="Обычный 8 11 5 3_заявки" xfId="58378"/>
    <cellStyle name="Обычный 8 11 5 4" xfId="52999"/>
    <cellStyle name="Обычный 8 11 5_заявки" xfId="53000"/>
    <cellStyle name="Обычный 8 11 6" xfId="53001"/>
    <cellStyle name="Обычный 8 11 6 2" xfId="53002"/>
    <cellStyle name="Обычный 8 11 6 2 2" xfId="53003"/>
    <cellStyle name="Обычный 8 11 6 2_заявки" xfId="58379"/>
    <cellStyle name="Обычный 8 11 6 3" xfId="53004"/>
    <cellStyle name="Обычный 8 11 6_заявки" xfId="53005"/>
    <cellStyle name="Обычный 8 11 7" xfId="53006"/>
    <cellStyle name="Обычный 8 11 7 2" xfId="53007"/>
    <cellStyle name="Обычный 8 11 7_заявки" xfId="58380"/>
    <cellStyle name="Обычный 8 11 8" xfId="53008"/>
    <cellStyle name="Обычный 8 11_заявки" xfId="53009"/>
    <cellStyle name="Обычный 8 12" xfId="53010"/>
    <cellStyle name="Обычный 8 12 2" xfId="53011"/>
    <cellStyle name="Обычный 8 12 2 2" xfId="53012"/>
    <cellStyle name="Обычный 8 12 2 2 2" xfId="53013"/>
    <cellStyle name="Обычный 8 12 2 2 2 2" xfId="53014"/>
    <cellStyle name="Обычный 8 12 2 2 2 2 2" xfId="53015"/>
    <cellStyle name="Обычный 8 12 2 2 2 2_заявки" xfId="58381"/>
    <cellStyle name="Обычный 8 12 2 2 2 3" xfId="53016"/>
    <cellStyle name="Обычный 8 12 2 2 2_заявки" xfId="53017"/>
    <cellStyle name="Обычный 8 12 2 2 3" xfId="53018"/>
    <cellStyle name="Обычный 8 12 2 2 3 2" xfId="53019"/>
    <cellStyle name="Обычный 8 12 2 2 3_заявки" xfId="58382"/>
    <cellStyle name="Обычный 8 12 2 2 4" xfId="53020"/>
    <cellStyle name="Обычный 8 12 2 2_заявки" xfId="53021"/>
    <cellStyle name="Обычный 8 12 2 3" xfId="53022"/>
    <cellStyle name="Обычный 8 12 2 3 2" xfId="53023"/>
    <cellStyle name="Обычный 8 12 2 3 2 2" xfId="53024"/>
    <cellStyle name="Обычный 8 12 2 3 2_заявки" xfId="58383"/>
    <cellStyle name="Обычный 8 12 2 3 3" xfId="53025"/>
    <cellStyle name="Обычный 8 12 2 3_заявки" xfId="53026"/>
    <cellStyle name="Обычный 8 12 2 4" xfId="53027"/>
    <cellStyle name="Обычный 8 12 2 4 2" xfId="53028"/>
    <cellStyle name="Обычный 8 12 2 4_заявки" xfId="58384"/>
    <cellStyle name="Обычный 8 12 2 5" xfId="53029"/>
    <cellStyle name="Обычный 8 12 2_заявки" xfId="53030"/>
    <cellStyle name="Обычный 8 12 3" xfId="53031"/>
    <cellStyle name="Обычный 8 12 3 2" xfId="53032"/>
    <cellStyle name="Обычный 8 12 3 2 2" xfId="53033"/>
    <cellStyle name="Обычный 8 12 3 2 2 2" xfId="53034"/>
    <cellStyle name="Обычный 8 12 3 2 2 2 2" xfId="53035"/>
    <cellStyle name="Обычный 8 12 3 2 2 2_заявки" xfId="58385"/>
    <cellStyle name="Обычный 8 12 3 2 2 3" xfId="53036"/>
    <cellStyle name="Обычный 8 12 3 2 2_заявки" xfId="53037"/>
    <cellStyle name="Обычный 8 12 3 2 3" xfId="53038"/>
    <cellStyle name="Обычный 8 12 3 2 3 2" xfId="53039"/>
    <cellStyle name="Обычный 8 12 3 2 3_заявки" xfId="58386"/>
    <cellStyle name="Обычный 8 12 3 2 4" xfId="53040"/>
    <cellStyle name="Обычный 8 12 3 2_заявки" xfId="53041"/>
    <cellStyle name="Обычный 8 12 3 3" xfId="53042"/>
    <cellStyle name="Обычный 8 12 3 3 2" xfId="53043"/>
    <cellStyle name="Обычный 8 12 3 3 2 2" xfId="53044"/>
    <cellStyle name="Обычный 8 12 3 3 2_заявки" xfId="58387"/>
    <cellStyle name="Обычный 8 12 3 3 3" xfId="53045"/>
    <cellStyle name="Обычный 8 12 3 3_заявки" xfId="53046"/>
    <cellStyle name="Обычный 8 12 3 4" xfId="53047"/>
    <cellStyle name="Обычный 8 12 3 4 2" xfId="53048"/>
    <cellStyle name="Обычный 8 12 3 4_заявки" xfId="58388"/>
    <cellStyle name="Обычный 8 12 3 5" xfId="53049"/>
    <cellStyle name="Обычный 8 12 3_заявки" xfId="53050"/>
    <cellStyle name="Обычный 8 12 4" xfId="53051"/>
    <cellStyle name="Обычный 8 12 4 2" xfId="53052"/>
    <cellStyle name="Обычный 8 12 4 2 2" xfId="53053"/>
    <cellStyle name="Обычный 8 12 4 2 2 2" xfId="53054"/>
    <cellStyle name="Обычный 8 12 4 2 2_заявки" xfId="58389"/>
    <cellStyle name="Обычный 8 12 4 2 3" xfId="53055"/>
    <cellStyle name="Обычный 8 12 4 2_заявки" xfId="53056"/>
    <cellStyle name="Обычный 8 12 4 3" xfId="53057"/>
    <cellStyle name="Обычный 8 12 4 3 2" xfId="53058"/>
    <cellStyle name="Обычный 8 12 4 3_заявки" xfId="58390"/>
    <cellStyle name="Обычный 8 12 4 4" xfId="53059"/>
    <cellStyle name="Обычный 8 12 4_заявки" xfId="53060"/>
    <cellStyle name="Обычный 8 12 5" xfId="53061"/>
    <cellStyle name="Обычный 8 12 5 2" xfId="53062"/>
    <cellStyle name="Обычный 8 12 5 2 2" xfId="53063"/>
    <cellStyle name="Обычный 8 12 5 2_заявки" xfId="58391"/>
    <cellStyle name="Обычный 8 12 5 3" xfId="53064"/>
    <cellStyle name="Обычный 8 12 5_заявки" xfId="53065"/>
    <cellStyle name="Обычный 8 12 6" xfId="53066"/>
    <cellStyle name="Обычный 8 12 6 2" xfId="53067"/>
    <cellStyle name="Обычный 8 12 6_заявки" xfId="58392"/>
    <cellStyle name="Обычный 8 12 7" xfId="53068"/>
    <cellStyle name="Обычный 8 12_заявки" xfId="53069"/>
    <cellStyle name="Обычный 8 13" xfId="53070"/>
    <cellStyle name="Обычный 8 13 2" xfId="53071"/>
    <cellStyle name="Обычный 8 13 2 2" xfId="53072"/>
    <cellStyle name="Обычный 8 13 2 2 2" xfId="53073"/>
    <cellStyle name="Обычный 8 13 2 2 2 2" xfId="53074"/>
    <cellStyle name="Обычный 8 13 2 2 2 2 2" xfId="53075"/>
    <cellStyle name="Обычный 8 13 2 2 2 2_заявки" xfId="58393"/>
    <cellStyle name="Обычный 8 13 2 2 2 3" xfId="53076"/>
    <cellStyle name="Обычный 8 13 2 2 2_заявки" xfId="53077"/>
    <cellStyle name="Обычный 8 13 2 2 3" xfId="53078"/>
    <cellStyle name="Обычный 8 13 2 2 3 2" xfId="53079"/>
    <cellStyle name="Обычный 8 13 2 2 3_заявки" xfId="58394"/>
    <cellStyle name="Обычный 8 13 2 2 4" xfId="53080"/>
    <cellStyle name="Обычный 8 13 2 2_заявки" xfId="53081"/>
    <cellStyle name="Обычный 8 13 2 3" xfId="53082"/>
    <cellStyle name="Обычный 8 13 2 3 2" xfId="53083"/>
    <cellStyle name="Обычный 8 13 2 3 2 2" xfId="53084"/>
    <cellStyle name="Обычный 8 13 2 3 2_заявки" xfId="58395"/>
    <cellStyle name="Обычный 8 13 2 3 3" xfId="53085"/>
    <cellStyle name="Обычный 8 13 2 3_заявки" xfId="53086"/>
    <cellStyle name="Обычный 8 13 2 4" xfId="53087"/>
    <cellStyle name="Обычный 8 13 2 4 2" xfId="53088"/>
    <cellStyle name="Обычный 8 13 2 4_заявки" xfId="58396"/>
    <cellStyle name="Обычный 8 13 2 5" xfId="53089"/>
    <cellStyle name="Обычный 8 13 2_заявки" xfId="53090"/>
    <cellStyle name="Обычный 8 13 3" xfId="53091"/>
    <cellStyle name="Обычный 8 13 3 2" xfId="53092"/>
    <cellStyle name="Обычный 8 13 3 2 2" xfId="53093"/>
    <cellStyle name="Обычный 8 13 3 2 2 2" xfId="53094"/>
    <cellStyle name="Обычный 8 13 3 2 2 2 2" xfId="53095"/>
    <cellStyle name="Обычный 8 13 3 2 2 2_заявки" xfId="58397"/>
    <cellStyle name="Обычный 8 13 3 2 2 3" xfId="53096"/>
    <cellStyle name="Обычный 8 13 3 2 2_заявки" xfId="53097"/>
    <cellStyle name="Обычный 8 13 3 2 3" xfId="53098"/>
    <cellStyle name="Обычный 8 13 3 2 3 2" xfId="53099"/>
    <cellStyle name="Обычный 8 13 3 2 3_заявки" xfId="58398"/>
    <cellStyle name="Обычный 8 13 3 2 4" xfId="53100"/>
    <cellStyle name="Обычный 8 13 3 2_заявки" xfId="53101"/>
    <cellStyle name="Обычный 8 13 3 3" xfId="53102"/>
    <cellStyle name="Обычный 8 13 3 3 2" xfId="53103"/>
    <cellStyle name="Обычный 8 13 3 3 2 2" xfId="53104"/>
    <cellStyle name="Обычный 8 13 3 3 2_заявки" xfId="58399"/>
    <cellStyle name="Обычный 8 13 3 3 3" xfId="53105"/>
    <cellStyle name="Обычный 8 13 3 3_заявки" xfId="53106"/>
    <cellStyle name="Обычный 8 13 3 4" xfId="53107"/>
    <cellStyle name="Обычный 8 13 3 4 2" xfId="53108"/>
    <cellStyle name="Обычный 8 13 3 4_заявки" xfId="58400"/>
    <cellStyle name="Обычный 8 13 3 5" xfId="53109"/>
    <cellStyle name="Обычный 8 13 3_заявки" xfId="53110"/>
    <cellStyle name="Обычный 8 13 4" xfId="53111"/>
    <cellStyle name="Обычный 8 13 4 2" xfId="53112"/>
    <cellStyle name="Обычный 8 13 4 2 2" xfId="53113"/>
    <cellStyle name="Обычный 8 13 4 2 2 2" xfId="53114"/>
    <cellStyle name="Обычный 8 13 4 2 2_заявки" xfId="58401"/>
    <cellStyle name="Обычный 8 13 4 2 3" xfId="53115"/>
    <cellStyle name="Обычный 8 13 4 2_заявки" xfId="53116"/>
    <cellStyle name="Обычный 8 13 4 3" xfId="53117"/>
    <cellStyle name="Обычный 8 13 4 3 2" xfId="53118"/>
    <cellStyle name="Обычный 8 13 4 3_заявки" xfId="58402"/>
    <cellStyle name="Обычный 8 13 4 4" xfId="53119"/>
    <cellStyle name="Обычный 8 13 4_заявки" xfId="53120"/>
    <cellStyle name="Обычный 8 13 5" xfId="53121"/>
    <cellStyle name="Обычный 8 13 5 2" xfId="53122"/>
    <cellStyle name="Обычный 8 13 5 2 2" xfId="53123"/>
    <cellStyle name="Обычный 8 13 5 2_заявки" xfId="58403"/>
    <cellStyle name="Обычный 8 13 5 3" xfId="53124"/>
    <cellStyle name="Обычный 8 13 5_заявки" xfId="53125"/>
    <cellStyle name="Обычный 8 13 6" xfId="53126"/>
    <cellStyle name="Обычный 8 13 6 2" xfId="53127"/>
    <cellStyle name="Обычный 8 13 6_заявки" xfId="58404"/>
    <cellStyle name="Обычный 8 13 7" xfId="53128"/>
    <cellStyle name="Обычный 8 13_заявки" xfId="53129"/>
    <cellStyle name="Обычный 8 14" xfId="53130"/>
    <cellStyle name="Обычный 8 14 2" xfId="53131"/>
    <cellStyle name="Обычный 8 14 2 2" xfId="53132"/>
    <cellStyle name="Обычный 8 14 2 2 2" xfId="53133"/>
    <cellStyle name="Обычный 8 14 2 2 2 2" xfId="53134"/>
    <cellStyle name="Обычный 8 14 2 2 2 2 2" xfId="53135"/>
    <cellStyle name="Обычный 8 14 2 2 2 2_заявки" xfId="58405"/>
    <cellStyle name="Обычный 8 14 2 2 2 3" xfId="53136"/>
    <cellStyle name="Обычный 8 14 2 2 2_заявки" xfId="53137"/>
    <cellStyle name="Обычный 8 14 2 2 3" xfId="53138"/>
    <cellStyle name="Обычный 8 14 2 2 3 2" xfId="53139"/>
    <cellStyle name="Обычный 8 14 2 2 3_заявки" xfId="58406"/>
    <cellStyle name="Обычный 8 14 2 2 4" xfId="53140"/>
    <cellStyle name="Обычный 8 14 2 2_заявки" xfId="53141"/>
    <cellStyle name="Обычный 8 14 2 3" xfId="53142"/>
    <cellStyle name="Обычный 8 14 2 3 2" xfId="53143"/>
    <cellStyle name="Обычный 8 14 2 3 2 2" xfId="53144"/>
    <cellStyle name="Обычный 8 14 2 3 2_заявки" xfId="58407"/>
    <cellStyle name="Обычный 8 14 2 3 3" xfId="53145"/>
    <cellStyle name="Обычный 8 14 2 3_заявки" xfId="53146"/>
    <cellStyle name="Обычный 8 14 2 4" xfId="53147"/>
    <cellStyle name="Обычный 8 14 2 4 2" xfId="53148"/>
    <cellStyle name="Обычный 8 14 2 4_заявки" xfId="58408"/>
    <cellStyle name="Обычный 8 14 2 5" xfId="53149"/>
    <cellStyle name="Обычный 8 14 2_заявки" xfId="53150"/>
    <cellStyle name="Обычный 8 14 3" xfId="53151"/>
    <cellStyle name="Обычный 8 14 3 2" xfId="53152"/>
    <cellStyle name="Обычный 8 14 3 2 2" xfId="53153"/>
    <cellStyle name="Обычный 8 14 3 2 2 2" xfId="53154"/>
    <cellStyle name="Обычный 8 14 3 2 2 2 2" xfId="53155"/>
    <cellStyle name="Обычный 8 14 3 2 2 2_заявки" xfId="58409"/>
    <cellStyle name="Обычный 8 14 3 2 2 3" xfId="53156"/>
    <cellStyle name="Обычный 8 14 3 2 2_заявки" xfId="53157"/>
    <cellStyle name="Обычный 8 14 3 2 3" xfId="53158"/>
    <cellStyle name="Обычный 8 14 3 2 3 2" xfId="53159"/>
    <cellStyle name="Обычный 8 14 3 2 3_заявки" xfId="58410"/>
    <cellStyle name="Обычный 8 14 3 2 4" xfId="53160"/>
    <cellStyle name="Обычный 8 14 3 2_заявки" xfId="53161"/>
    <cellStyle name="Обычный 8 14 3 3" xfId="53162"/>
    <cellStyle name="Обычный 8 14 3 3 2" xfId="53163"/>
    <cellStyle name="Обычный 8 14 3 3 2 2" xfId="53164"/>
    <cellStyle name="Обычный 8 14 3 3 2_заявки" xfId="58411"/>
    <cellStyle name="Обычный 8 14 3 3 3" xfId="53165"/>
    <cellStyle name="Обычный 8 14 3 3_заявки" xfId="53166"/>
    <cellStyle name="Обычный 8 14 3 4" xfId="53167"/>
    <cellStyle name="Обычный 8 14 3 4 2" xfId="53168"/>
    <cellStyle name="Обычный 8 14 3 4_заявки" xfId="58412"/>
    <cellStyle name="Обычный 8 14 3 5" xfId="53169"/>
    <cellStyle name="Обычный 8 14 3_заявки" xfId="53170"/>
    <cellStyle name="Обычный 8 14 4" xfId="53171"/>
    <cellStyle name="Обычный 8 14 4 2" xfId="53172"/>
    <cellStyle name="Обычный 8 14 4 2 2" xfId="53173"/>
    <cellStyle name="Обычный 8 14 4 2 2 2" xfId="53174"/>
    <cellStyle name="Обычный 8 14 4 2 2_заявки" xfId="58413"/>
    <cellStyle name="Обычный 8 14 4 2 3" xfId="53175"/>
    <cellStyle name="Обычный 8 14 4 2_заявки" xfId="53176"/>
    <cellStyle name="Обычный 8 14 4 3" xfId="53177"/>
    <cellStyle name="Обычный 8 14 4 3 2" xfId="53178"/>
    <cellStyle name="Обычный 8 14 4 3_заявки" xfId="58414"/>
    <cellStyle name="Обычный 8 14 4 4" xfId="53179"/>
    <cellStyle name="Обычный 8 14 4_заявки" xfId="53180"/>
    <cellStyle name="Обычный 8 14 5" xfId="53181"/>
    <cellStyle name="Обычный 8 14 5 2" xfId="53182"/>
    <cellStyle name="Обычный 8 14 5 2 2" xfId="53183"/>
    <cellStyle name="Обычный 8 14 5 2_заявки" xfId="58415"/>
    <cellStyle name="Обычный 8 14 5 3" xfId="53184"/>
    <cellStyle name="Обычный 8 14 5_заявки" xfId="53185"/>
    <cellStyle name="Обычный 8 14 6" xfId="53186"/>
    <cellStyle name="Обычный 8 14 6 2" xfId="53187"/>
    <cellStyle name="Обычный 8 14 6_заявки" xfId="58416"/>
    <cellStyle name="Обычный 8 14 7" xfId="53188"/>
    <cellStyle name="Обычный 8 14_заявки" xfId="53189"/>
    <cellStyle name="Обычный 8 15" xfId="53190"/>
    <cellStyle name="Обычный 8 15 2" xfId="53191"/>
    <cellStyle name="Обычный 8 15 2 2" xfId="53192"/>
    <cellStyle name="Обычный 8 15 2 2 2" xfId="53193"/>
    <cellStyle name="Обычный 8 15 2 2 2 2" xfId="53194"/>
    <cellStyle name="Обычный 8 15 2 2 2 2 2" xfId="53195"/>
    <cellStyle name="Обычный 8 15 2 2 2 2_заявки" xfId="58417"/>
    <cellStyle name="Обычный 8 15 2 2 2 3" xfId="53196"/>
    <cellStyle name="Обычный 8 15 2 2 2_заявки" xfId="53197"/>
    <cellStyle name="Обычный 8 15 2 2 3" xfId="53198"/>
    <cellStyle name="Обычный 8 15 2 2 3 2" xfId="53199"/>
    <cellStyle name="Обычный 8 15 2 2 3_заявки" xfId="58418"/>
    <cellStyle name="Обычный 8 15 2 2 4" xfId="53200"/>
    <cellStyle name="Обычный 8 15 2 2_заявки" xfId="53201"/>
    <cellStyle name="Обычный 8 15 2 3" xfId="53202"/>
    <cellStyle name="Обычный 8 15 2 3 2" xfId="53203"/>
    <cellStyle name="Обычный 8 15 2 3 2 2" xfId="53204"/>
    <cellStyle name="Обычный 8 15 2 3 2_заявки" xfId="58419"/>
    <cellStyle name="Обычный 8 15 2 3 3" xfId="53205"/>
    <cellStyle name="Обычный 8 15 2 3_заявки" xfId="53206"/>
    <cellStyle name="Обычный 8 15 2 4" xfId="53207"/>
    <cellStyle name="Обычный 8 15 2 4 2" xfId="53208"/>
    <cellStyle name="Обычный 8 15 2 4_заявки" xfId="58420"/>
    <cellStyle name="Обычный 8 15 2 5" xfId="53209"/>
    <cellStyle name="Обычный 8 15 2_заявки" xfId="53210"/>
    <cellStyle name="Обычный 8 15 3" xfId="53211"/>
    <cellStyle name="Обычный 8 15 3 2" xfId="53212"/>
    <cellStyle name="Обычный 8 15 3 2 2" xfId="53213"/>
    <cellStyle name="Обычный 8 15 3 2 2 2" xfId="53214"/>
    <cellStyle name="Обычный 8 15 3 2 2 2 2" xfId="53215"/>
    <cellStyle name="Обычный 8 15 3 2 2 2_заявки" xfId="58421"/>
    <cellStyle name="Обычный 8 15 3 2 2 3" xfId="53216"/>
    <cellStyle name="Обычный 8 15 3 2 2_заявки" xfId="53217"/>
    <cellStyle name="Обычный 8 15 3 2 3" xfId="53218"/>
    <cellStyle name="Обычный 8 15 3 2 3 2" xfId="53219"/>
    <cellStyle name="Обычный 8 15 3 2 3_заявки" xfId="58422"/>
    <cellStyle name="Обычный 8 15 3 2 4" xfId="53220"/>
    <cellStyle name="Обычный 8 15 3 2_заявки" xfId="53221"/>
    <cellStyle name="Обычный 8 15 3 3" xfId="53222"/>
    <cellStyle name="Обычный 8 15 3 3 2" xfId="53223"/>
    <cellStyle name="Обычный 8 15 3 3 2 2" xfId="53224"/>
    <cellStyle name="Обычный 8 15 3 3 2_заявки" xfId="58423"/>
    <cellStyle name="Обычный 8 15 3 3 3" xfId="53225"/>
    <cellStyle name="Обычный 8 15 3 3_заявки" xfId="53226"/>
    <cellStyle name="Обычный 8 15 3 4" xfId="53227"/>
    <cellStyle name="Обычный 8 15 3 4 2" xfId="53228"/>
    <cellStyle name="Обычный 8 15 3 4_заявки" xfId="58424"/>
    <cellStyle name="Обычный 8 15 3 5" xfId="53229"/>
    <cellStyle name="Обычный 8 15 3_заявки" xfId="53230"/>
    <cellStyle name="Обычный 8 15 4" xfId="53231"/>
    <cellStyle name="Обычный 8 15 4 2" xfId="53232"/>
    <cellStyle name="Обычный 8 15 4 2 2" xfId="53233"/>
    <cellStyle name="Обычный 8 15 4 2 2 2" xfId="53234"/>
    <cellStyle name="Обычный 8 15 4 2 2_заявки" xfId="58425"/>
    <cellStyle name="Обычный 8 15 4 2 3" xfId="53235"/>
    <cellStyle name="Обычный 8 15 4 2_заявки" xfId="53236"/>
    <cellStyle name="Обычный 8 15 4 3" xfId="53237"/>
    <cellStyle name="Обычный 8 15 4 3 2" xfId="53238"/>
    <cellStyle name="Обычный 8 15 4 3_заявки" xfId="58426"/>
    <cellStyle name="Обычный 8 15 4 4" xfId="53239"/>
    <cellStyle name="Обычный 8 15 4_заявки" xfId="53240"/>
    <cellStyle name="Обычный 8 15 5" xfId="53241"/>
    <cellStyle name="Обычный 8 15 5 2" xfId="53242"/>
    <cellStyle name="Обычный 8 15 5 2 2" xfId="53243"/>
    <cellStyle name="Обычный 8 15 5 2_заявки" xfId="58427"/>
    <cellStyle name="Обычный 8 15 5 3" xfId="53244"/>
    <cellStyle name="Обычный 8 15 5_заявки" xfId="53245"/>
    <cellStyle name="Обычный 8 15 6" xfId="53246"/>
    <cellStyle name="Обычный 8 15 6 2" xfId="53247"/>
    <cellStyle name="Обычный 8 15 6_заявки" xfId="58428"/>
    <cellStyle name="Обычный 8 15 7" xfId="53248"/>
    <cellStyle name="Обычный 8 15_заявки" xfId="53249"/>
    <cellStyle name="Обычный 8 16" xfId="53250"/>
    <cellStyle name="Обычный 8 16 2" xfId="53251"/>
    <cellStyle name="Обычный 8 16 2 2" xfId="53252"/>
    <cellStyle name="Обычный 8 16 2 2 2" xfId="53253"/>
    <cellStyle name="Обычный 8 16 2 2 2 2" xfId="53254"/>
    <cellStyle name="Обычный 8 16 2 2 2 2 2" xfId="53255"/>
    <cellStyle name="Обычный 8 16 2 2 2 2_заявки" xfId="58429"/>
    <cellStyle name="Обычный 8 16 2 2 2 3" xfId="53256"/>
    <cellStyle name="Обычный 8 16 2 2 2_заявки" xfId="53257"/>
    <cellStyle name="Обычный 8 16 2 2 3" xfId="53258"/>
    <cellStyle name="Обычный 8 16 2 2 3 2" xfId="53259"/>
    <cellStyle name="Обычный 8 16 2 2 3_заявки" xfId="58430"/>
    <cellStyle name="Обычный 8 16 2 2 4" xfId="53260"/>
    <cellStyle name="Обычный 8 16 2 2_заявки" xfId="53261"/>
    <cellStyle name="Обычный 8 16 2 3" xfId="53262"/>
    <cellStyle name="Обычный 8 16 2 3 2" xfId="53263"/>
    <cellStyle name="Обычный 8 16 2 3 2 2" xfId="53264"/>
    <cellStyle name="Обычный 8 16 2 3 2_заявки" xfId="58431"/>
    <cellStyle name="Обычный 8 16 2 3 3" xfId="53265"/>
    <cellStyle name="Обычный 8 16 2 3_заявки" xfId="53266"/>
    <cellStyle name="Обычный 8 16 2 4" xfId="53267"/>
    <cellStyle name="Обычный 8 16 2 4 2" xfId="53268"/>
    <cellStyle name="Обычный 8 16 2 4_заявки" xfId="58432"/>
    <cellStyle name="Обычный 8 16 2 5" xfId="53269"/>
    <cellStyle name="Обычный 8 16 2_заявки" xfId="53270"/>
    <cellStyle name="Обычный 8 16 3" xfId="53271"/>
    <cellStyle name="Обычный 8 16 3 2" xfId="53272"/>
    <cellStyle name="Обычный 8 16 3 2 2" xfId="53273"/>
    <cellStyle name="Обычный 8 16 3 2 2 2" xfId="53274"/>
    <cellStyle name="Обычный 8 16 3 2 2 2 2" xfId="53275"/>
    <cellStyle name="Обычный 8 16 3 2 2 2_заявки" xfId="58433"/>
    <cellStyle name="Обычный 8 16 3 2 2 3" xfId="53276"/>
    <cellStyle name="Обычный 8 16 3 2 2_заявки" xfId="53277"/>
    <cellStyle name="Обычный 8 16 3 2 3" xfId="53278"/>
    <cellStyle name="Обычный 8 16 3 2 3 2" xfId="53279"/>
    <cellStyle name="Обычный 8 16 3 2 3_заявки" xfId="58434"/>
    <cellStyle name="Обычный 8 16 3 2 4" xfId="53280"/>
    <cellStyle name="Обычный 8 16 3 2_заявки" xfId="53281"/>
    <cellStyle name="Обычный 8 16 3 3" xfId="53282"/>
    <cellStyle name="Обычный 8 16 3 3 2" xfId="53283"/>
    <cellStyle name="Обычный 8 16 3 3 2 2" xfId="53284"/>
    <cellStyle name="Обычный 8 16 3 3 2_заявки" xfId="58435"/>
    <cellStyle name="Обычный 8 16 3 3 3" xfId="53285"/>
    <cellStyle name="Обычный 8 16 3 3_заявки" xfId="53286"/>
    <cellStyle name="Обычный 8 16 3 4" xfId="53287"/>
    <cellStyle name="Обычный 8 16 3 4 2" xfId="53288"/>
    <cellStyle name="Обычный 8 16 3 4_заявки" xfId="58436"/>
    <cellStyle name="Обычный 8 16 3 5" xfId="53289"/>
    <cellStyle name="Обычный 8 16 3_заявки" xfId="53290"/>
    <cellStyle name="Обычный 8 16 4" xfId="53291"/>
    <cellStyle name="Обычный 8 16 4 2" xfId="53292"/>
    <cellStyle name="Обычный 8 16 4 2 2" xfId="53293"/>
    <cellStyle name="Обычный 8 16 4 2 2 2" xfId="53294"/>
    <cellStyle name="Обычный 8 16 4 2 2_заявки" xfId="58437"/>
    <cellStyle name="Обычный 8 16 4 2 3" xfId="53295"/>
    <cellStyle name="Обычный 8 16 4 2_заявки" xfId="53296"/>
    <cellStyle name="Обычный 8 16 4 3" xfId="53297"/>
    <cellStyle name="Обычный 8 16 4 3 2" xfId="53298"/>
    <cellStyle name="Обычный 8 16 4 3_заявки" xfId="58438"/>
    <cellStyle name="Обычный 8 16 4 4" xfId="53299"/>
    <cellStyle name="Обычный 8 16 4_заявки" xfId="53300"/>
    <cellStyle name="Обычный 8 16 5" xfId="53301"/>
    <cellStyle name="Обычный 8 16 5 2" xfId="53302"/>
    <cellStyle name="Обычный 8 16 5 2 2" xfId="53303"/>
    <cellStyle name="Обычный 8 16 5 2_заявки" xfId="58439"/>
    <cellStyle name="Обычный 8 16 5 3" xfId="53304"/>
    <cellStyle name="Обычный 8 16 5_заявки" xfId="53305"/>
    <cellStyle name="Обычный 8 16 6" xfId="53306"/>
    <cellStyle name="Обычный 8 16 6 2" xfId="53307"/>
    <cellStyle name="Обычный 8 16 6_заявки" xfId="58440"/>
    <cellStyle name="Обычный 8 16 7" xfId="53308"/>
    <cellStyle name="Обычный 8 16_заявки" xfId="53309"/>
    <cellStyle name="Обычный 8 17" xfId="53310"/>
    <cellStyle name="Обычный 8 17 2" xfId="53311"/>
    <cellStyle name="Обычный 8 17 2 2" xfId="53312"/>
    <cellStyle name="Обычный 8 17 2 2 2" xfId="53313"/>
    <cellStyle name="Обычный 8 17 2 2 2 2" xfId="53314"/>
    <cellStyle name="Обычный 8 17 2 2 2 2 2" xfId="53315"/>
    <cellStyle name="Обычный 8 17 2 2 2 2_заявки" xfId="58441"/>
    <cellStyle name="Обычный 8 17 2 2 2 3" xfId="53316"/>
    <cellStyle name="Обычный 8 17 2 2 2_заявки" xfId="53317"/>
    <cellStyle name="Обычный 8 17 2 2 3" xfId="53318"/>
    <cellStyle name="Обычный 8 17 2 2 3 2" xfId="53319"/>
    <cellStyle name="Обычный 8 17 2 2 3_заявки" xfId="58442"/>
    <cellStyle name="Обычный 8 17 2 2 4" xfId="53320"/>
    <cellStyle name="Обычный 8 17 2 2_заявки" xfId="53321"/>
    <cellStyle name="Обычный 8 17 2 3" xfId="53322"/>
    <cellStyle name="Обычный 8 17 2 3 2" xfId="53323"/>
    <cellStyle name="Обычный 8 17 2 3 2 2" xfId="53324"/>
    <cellStyle name="Обычный 8 17 2 3 2_заявки" xfId="58443"/>
    <cellStyle name="Обычный 8 17 2 3 3" xfId="53325"/>
    <cellStyle name="Обычный 8 17 2 3_заявки" xfId="53326"/>
    <cellStyle name="Обычный 8 17 2 4" xfId="53327"/>
    <cellStyle name="Обычный 8 17 2 4 2" xfId="53328"/>
    <cellStyle name="Обычный 8 17 2 4_заявки" xfId="58444"/>
    <cellStyle name="Обычный 8 17 2 5" xfId="53329"/>
    <cellStyle name="Обычный 8 17 2_заявки" xfId="53330"/>
    <cellStyle name="Обычный 8 17 3" xfId="53331"/>
    <cellStyle name="Обычный 8 17 3 2" xfId="53332"/>
    <cellStyle name="Обычный 8 17 3 2 2" xfId="53333"/>
    <cellStyle name="Обычный 8 17 3 2 2 2" xfId="53334"/>
    <cellStyle name="Обычный 8 17 3 2 2 2 2" xfId="53335"/>
    <cellStyle name="Обычный 8 17 3 2 2 2_заявки" xfId="58445"/>
    <cellStyle name="Обычный 8 17 3 2 2 3" xfId="53336"/>
    <cellStyle name="Обычный 8 17 3 2 2_заявки" xfId="53337"/>
    <cellStyle name="Обычный 8 17 3 2 3" xfId="53338"/>
    <cellStyle name="Обычный 8 17 3 2 3 2" xfId="53339"/>
    <cellStyle name="Обычный 8 17 3 2 3_заявки" xfId="58446"/>
    <cellStyle name="Обычный 8 17 3 2 4" xfId="53340"/>
    <cellStyle name="Обычный 8 17 3 2_заявки" xfId="53341"/>
    <cellStyle name="Обычный 8 17 3 3" xfId="53342"/>
    <cellStyle name="Обычный 8 17 3 3 2" xfId="53343"/>
    <cellStyle name="Обычный 8 17 3 3 2 2" xfId="53344"/>
    <cellStyle name="Обычный 8 17 3 3 2_заявки" xfId="58447"/>
    <cellStyle name="Обычный 8 17 3 3 3" xfId="53345"/>
    <cellStyle name="Обычный 8 17 3 3_заявки" xfId="53346"/>
    <cellStyle name="Обычный 8 17 3 4" xfId="53347"/>
    <cellStyle name="Обычный 8 17 3 4 2" xfId="53348"/>
    <cellStyle name="Обычный 8 17 3 4_заявки" xfId="58448"/>
    <cellStyle name="Обычный 8 17 3 5" xfId="53349"/>
    <cellStyle name="Обычный 8 17 3_заявки" xfId="53350"/>
    <cellStyle name="Обычный 8 17 4" xfId="53351"/>
    <cellStyle name="Обычный 8 17 4 2" xfId="53352"/>
    <cellStyle name="Обычный 8 17 4 2 2" xfId="53353"/>
    <cellStyle name="Обычный 8 17 4 2 2 2" xfId="53354"/>
    <cellStyle name="Обычный 8 17 4 2 2_заявки" xfId="58449"/>
    <cellStyle name="Обычный 8 17 4 2 3" xfId="53355"/>
    <cellStyle name="Обычный 8 17 4 2_заявки" xfId="53356"/>
    <cellStyle name="Обычный 8 17 4 3" xfId="53357"/>
    <cellStyle name="Обычный 8 17 4 3 2" xfId="53358"/>
    <cellStyle name="Обычный 8 17 4 3_заявки" xfId="58450"/>
    <cellStyle name="Обычный 8 17 4 4" xfId="53359"/>
    <cellStyle name="Обычный 8 17 4_заявки" xfId="53360"/>
    <cellStyle name="Обычный 8 17 5" xfId="53361"/>
    <cellStyle name="Обычный 8 17 5 2" xfId="53362"/>
    <cellStyle name="Обычный 8 17 5 2 2" xfId="53363"/>
    <cellStyle name="Обычный 8 17 5 2_заявки" xfId="58451"/>
    <cellStyle name="Обычный 8 17 5 3" xfId="53364"/>
    <cellStyle name="Обычный 8 17 5_заявки" xfId="53365"/>
    <cellStyle name="Обычный 8 17 6" xfId="53366"/>
    <cellStyle name="Обычный 8 17 6 2" xfId="53367"/>
    <cellStyle name="Обычный 8 17 6_заявки" xfId="58452"/>
    <cellStyle name="Обычный 8 17 7" xfId="53368"/>
    <cellStyle name="Обычный 8 17_заявки" xfId="53369"/>
    <cellStyle name="Обычный 8 18" xfId="53370"/>
    <cellStyle name="Обычный 8 18 2" xfId="53371"/>
    <cellStyle name="Обычный 8 18 2 2" xfId="53372"/>
    <cellStyle name="Обычный 8 18 2 2 2" xfId="53373"/>
    <cellStyle name="Обычный 8 18 2 2 2 2" xfId="53374"/>
    <cellStyle name="Обычный 8 18 2 2 2_заявки" xfId="58453"/>
    <cellStyle name="Обычный 8 18 2 2 3" xfId="53375"/>
    <cellStyle name="Обычный 8 18 2 2_заявки" xfId="53376"/>
    <cellStyle name="Обычный 8 18 2 3" xfId="53377"/>
    <cellStyle name="Обычный 8 18 2 3 2" xfId="53378"/>
    <cellStyle name="Обычный 8 18 2 3_заявки" xfId="58454"/>
    <cellStyle name="Обычный 8 18 2 4" xfId="53379"/>
    <cellStyle name="Обычный 8 18 2_заявки" xfId="53380"/>
    <cellStyle name="Обычный 8 18 3" xfId="53381"/>
    <cellStyle name="Обычный 8 18 3 2" xfId="53382"/>
    <cellStyle name="Обычный 8 18 3 2 2" xfId="53383"/>
    <cellStyle name="Обычный 8 18 3 2_заявки" xfId="58455"/>
    <cellStyle name="Обычный 8 18 3 3" xfId="53384"/>
    <cellStyle name="Обычный 8 18 3_заявки" xfId="53385"/>
    <cellStyle name="Обычный 8 18 4" xfId="53386"/>
    <cellStyle name="Обычный 8 18 4 2" xfId="53387"/>
    <cellStyle name="Обычный 8 18 4_заявки" xfId="58456"/>
    <cellStyle name="Обычный 8 18 5" xfId="53388"/>
    <cellStyle name="Обычный 8 18_заявки" xfId="53389"/>
    <cellStyle name="Обычный 8 19" xfId="53390"/>
    <cellStyle name="Обычный 8 19 2" xfId="53391"/>
    <cellStyle name="Обычный 8 19 2 2" xfId="53392"/>
    <cellStyle name="Обычный 8 19 2 2 2" xfId="53393"/>
    <cellStyle name="Обычный 8 19 2 2 2 2" xfId="53394"/>
    <cellStyle name="Обычный 8 19 2 2 2_заявки" xfId="58457"/>
    <cellStyle name="Обычный 8 19 2 2 3" xfId="53395"/>
    <cellStyle name="Обычный 8 19 2 2_заявки" xfId="53396"/>
    <cellStyle name="Обычный 8 19 2 3" xfId="53397"/>
    <cellStyle name="Обычный 8 19 2 3 2" xfId="53398"/>
    <cellStyle name="Обычный 8 19 2 3_заявки" xfId="58458"/>
    <cellStyle name="Обычный 8 19 2 4" xfId="53399"/>
    <cellStyle name="Обычный 8 19 2_заявки" xfId="53400"/>
    <cellStyle name="Обычный 8 19 3" xfId="53401"/>
    <cellStyle name="Обычный 8 19 3 2" xfId="53402"/>
    <cellStyle name="Обычный 8 19 3 2 2" xfId="53403"/>
    <cellStyle name="Обычный 8 19 3 2_заявки" xfId="58459"/>
    <cellStyle name="Обычный 8 19 3 3" xfId="53404"/>
    <cellStyle name="Обычный 8 19 3_заявки" xfId="53405"/>
    <cellStyle name="Обычный 8 19 4" xfId="53406"/>
    <cellStyle name="Обычный 8 19 4 2" xfId="53407"/>
    <cellStyle name="Обычный 8 19 4_заявки" xfId="58460"/>
    <cellStyle name="Обычный 8 19 5" xfId="53408"/>
    <cellStyle name="Обычный 8 19_заявки" xfId="53409"/>
    <cellStyle name="Обычный 8 2" xfId="53410"/>
    <cellStyle name="Обычный 8 2 10" xfId="53411"/>
    <cellStyle name="Обычный 8 2 10 2" xfId="53412"/>
    <cellStyle name="Обычный 8 2 10 2 2" xfId="53413"/>
    <cellStyle name="Обычный 8 2 10 2 2 2" xfId="53414"/>
    <cellStyle name="Обычный 8 2 10 2 2_заявки" xfId="58461"/>
    <cellStyle name="Обычный 8 2 10 2 3" xfId="53415"/>
    <cellStyle name="Обычный 8 2 10 2_заявки" xfId="53416"/>
    <cellStyle name="Обычный 8 2 10 3" xfId="53417"/>
    <cellStyle name="Обычный 8 2 10 3 2" xfId="53418"/>
    <cellStyle name="Обычный 8 2 10 3_заявки" xfId="58462"/>
    <cellStyle name="Обычный 8 2 10 4" xfId="53419"/>
    <cellStyle name="Обычный 8 2 10_заявки" xfId="53420"/>
    <cellStyle name="Обычный 8 2 11" xfId="53421"/>
    <cellStyle name="Обычный 8 2 11 2" xfId="53422"/>
    <cellStyle name="Обычный 8 2 11 2 2" xfId="53423"/>
    <cellStyle name="Обычный 8 2 11 2_заявки" xfId="58463"/>
    <cellStyle name="Обычный 8 2 11 3" xfId="53424"/>
    <cellStyle name="Обычный 8 2 11_заявки" xfId="53425"/>
    <cellStyle name="Обычный 8 2 12" xfId="53426"/>
    <cellStyle name="Обычный 8 2 12 2" xfId="53427"/>
    <cellStyle name="Обычный 8 2 12_заявки" xfId="58464"/>
    <cellStyle name="Обычный 8 2 13" xfId="53428"/>
    <cellStyle name="Обычный 8 2 2" xfId="53429"/>
    <cellStyle name="Обычный 8 2 2 2" xfId="53430"/>
    <cellStyle name="Обычный 8 2 2 2 2" xfId="53431"/>
    <cellStyle name="Обычный 8 2 2 2 2 2" xfId="53432"/>
    <cellStyle name="Обычный 8 2 2 2 2 2 2" xfId="53433"/>
    <cellStyle name="Обычный 8 2 2 2 2 2_заявки" xfId="58465"/>
    <cellStyle name="Обычный 8 2 2 2 2 3" xfId="53434"/>
    <cellStyle name="Обычный 8 2 2 2 2_заявки" xfId="53435"/>
    <cellStyle name="Обычный 8 2 2 2 3" xfId="53436"/>
    <cellStyle name="Обычный 8 2 2 2 3 2" xfId="53437"/>
    <cellStyle name="Обычный 8 2 2 2 3_заявки" xfId="58466"/>
    <cellStyle name="Обычный 8 2 2 2 4" xfId="53438"/>
    <cellStyle name="Обычный 8 2 2 2_заявки" xfId="53439"/>
    <cellStyle name="Обычный 8 2 2 3" xfId="53440"/>
    <cellStyle name="Обычный 8 2 2 3 2" xfId="53441"/>
    <cellStyle name="Обычный 8 2 2 3 2 2" xfId="53442"/>
    <cellStyle name="Обычный 8 2 2 3 2_заявки" xfId="58467"/>
    <cellStyle name="Обычный 8 2 2 3 3" xfId="53443"/>
    <cellStyle name="Обычный 8 2 2 3_заявки" xfId="53444"/>
    <cellStyle name="Обычный 8 2 2 4" xfId="53445"/>
    <cellStyle name="Обычный 8 2 2 4 2" xfId="53446"/>
    <cellStyle name="Обычный 8 2 2 4_заявки" xfId="58468"/>
    <cellStyle name="Обычный 8 2 2 5" xfId="53447"/>
    <cellStyle name="Обычный 8 2 2_заявки" xfId="53448"/>
    <cellStyle name="Обычный 8 2 3" xfId="53449"/>
    <cellStyle name="Обычный 8 2 3 2" xfId="53450"/>
    <cellStyle name="Обычный 8 2 3 2 2" xfId="53451"/>
    <cellStyle name="Обычный 8 2 3 2 2 2" xfId="53452"/>
    <cellStyle name="Обычный 8 2 3 2 2 2 2" xfId="53453"/>
    <cellStyle name="Обычный 8 2 3 2 2 2_заявки" xfId="58469"/>
    <cellStyle name="Обычный 8 2 3 2 2 3" xfId="53454"/>
    <cellStyle name="Обычный 8 2 3 2 2_заявки" xfId="53455"/>
    <cellStyle name="Обычный 8 2 3 2 3" xfId="53456"/>
    <cellStyle name="Обычный 8 2 3 2 3 2" xfId="53457"/>
    <cellStyle name="Обычный 8 2 3 2 3_заявки" xfId="58470"/>
    <cellStyle name="Обычный 8 2 3 2 4" xfId="53458"/>
    <cellStyle name="Обычный 8 2 3 2_заявки" xfId="53459"/>
    <cellStyle name="Обычный 8 2 3 3" xfId="53460"/>
    <cellStyle name="Обычный 8 2 3 3 2" xfId="53461"/>
    <cellStyle name="Обычный 8 2 3 3 2 2" xfId="53462"/>
    <cellStyle name="Обычный 8 2 3 3 2_заявки" xfId="58471"/>
    <cellStyle name="Обычный 8 2 3 3 3" xfId="53463"/>
    <cellStyle name="Обычный 8 2 3 3_заявки" xfId="53464"/>
    <cellStyle name="Обычный 8 2 3 4" xfId="53465"/>
    <cellStyle name="Обычный 8 2 3 4 2" xfId="53466"/>
    <cellStyle name="Обычный 8 2 3 4_заявки" xfId="58472"/>
    <cellStyle name="Обычный 8 2 3 5" xfId="53467"/>
    <cellStyle name="Обычный 8 2 3_заявки" xfId="53468"/>
    <cellStyle name="Обычный 8 2 4" xfId="53469"/>
    <cellStyle name="Обычный 8 2 4 2" xfId="53470"/>
    <cellStyle name="Обычный 8 2 4 2 2" xfId="53471"/>
    <cellStyle name="Обычный 8 2 4 2 2 2" xfId="53472"/>
    <cellStyle name="Обычный 8 2 4 2 2 2 2" xfId="53473"/>
    <cellStyle name="Обычный 8 2 4 2 2 2_заявки" xfId="58473"/>
    <cellStyle name="Обычный 8 2 4 2 2 3" xfId="53474"/>
    <cellStyle name="Обычный 8 2 4 2 2_заявки" xfId="53475"/>
    <cellStyle name="Обычный 8 2 4 2 3" xfId="53476"/>
    <cellStyle name="Обычный 8 2 4 2 3 2" xfId="53477"/>
    <cellStyle name="Обычный 8 2 4 2 3_заявки" xfId="58474"/>
    <cellStyle name="Обычный 8 2 4 2 4" xfId="53478"/>
    <cellStyle name="Обычный 8 2 4 2_заявки" xfId="53479"/>
    <cellStyle name="Обычный 8 2 4 3" xfId="53480"/>
    <cellStyle name="Обычный 8 2 4 3 2" xfId="53481"/>
    <cellStyle name="Обычный 8 2 4 3 2 2" xfId="53482"/>
    <cellStyle name="Обычный 8 2 4 3 2_заявки" xfId="58475"/>
    <cellStyle name="Обычный 8 2 4 3 3" xfId="53483"/>
    <cellStyle name="Обычный 8 2 4 3_заявки" xfId="53484"/>
    <cellStyle name="Обычный 8 2 4 4" xfId="53485"/>
    <cellStyle name="Обычный 8 2 4 4 2" xfId="53486"/>
    <cellStyle name="Обычный 8 2 4 4_заявки" xfId="58476"/>
    <cellStyle name="Обычный 8 2 4 5" xfId="53487"/>
    <cellStyle name="Обычный 8 2 4_заявки" xfId="53488"/>
    <cellStyle name="Обычный 8 2 5" xfId="53489"/>
    <cellStyle name="Обычный 8 2 5 2" xfId="53490"/>
    <cellStyle name="Обычный 8 2 5 2 2" xfId="53491"/>
    <cellStyle name="Обычный 8 2 5 2 2 2" xfId="53492"/>
    <cellStyle name="Обычный 8 2 5 2 2 2 2" xfId="53493"/>
    <cellStyle name="Обычный 8 2 5 2 2 2_заявки" xfId="58477"/>
    <cellStyle name="Обычный 8 2 5 2 2 3" xfId="53494"/>
    <cellStyle name="Обычный 8 2 5 2 2_заявки" xfId="53495"/>
    <cellStyle name="Обычный 8 2 5 2 3" xfId="53496"/>
    <cellStyle name="Обычный 8 2 5 2 3 2" xfId="53497"/>
    <cellStyle name="Обычный 8 2 5 2 3_заявки" xfId="58478"/>
    <cellStyle name="Обычный 8 2 5 2 4" xfId="53498"/>
    <cellStyle name="Обычный 8 2 5 2_заявки" xfId="53499"/>
    <cellStyle name="Обычный 8 2 5 3" xfId="53500"/>
    <cellStyle name="Обычный 8 2 5 3 2" xfId="53501"/>
    <cellStyle name="Обычный 8 2 5 3 2 2" xfId="53502"/>
    <cellStyle name="Обычный 8 2 5 3 2_заявки" xfId="58479"/>
    <cellStyle name="Обычный 8 2 5 3 3" xfId="53503"/>
    <cellStyle name="Обычный 8 2 5 3_заявки" xfId="53504"/>
    <cellStyle name="Обычный 8 2 5 4" xfId="53505"/>
    <cellStyle name="Обычный 8 2 5 4 2" xfId="53506"/>
    <cellStyle name="Обычный 8 2 5 4_заявки" xfId="58480"/>
    <cellStyle name="Обычный 8 2 5 5" xfId="53507"/>
    <cellStyle name="Обычный 8 2 5_заявки" xfId="53508"/>
    <cellStyle name="Обычный 8 2 6" xfId="53509"/>
    <cellStyle name="Обычный 8 2 6 2" xfId="53510"/>
    <cellStyle name="Обычный 8 2 6 2 2" xfId="53511"/>
    <cellStyle name="Обычный 8 2 6 2 2 2" xfId="53512"/>
    <cellStyle name="Обычный 8 2 6 2 2 2 2" xfId="53513"/>
    <cellStyle name="Обычный 8 2 6 2 2 2_заявки" xfId="58481"/>
    <cellStyle name="Обычный 8 2 6 2 2 3" xfId="53514"/>
    <cellStyle name="Обычный 8 2 6 2 2_заявки" xfId="53515"/>
    <cellStyle name="Обычный 8 2 6 2 3" xfId="53516"/>
    <cellStyle name="Обычный 8 2 6 2 3 2" xfId="53517"/>
    <cellStyle name="Обычный 8 2 6 2 3_заявки" xfId="58482"/>
    <cellStyle name="Обычный 8 2 6 2 4" xfId="53518"/>
    <cellStyle name="Обычный 8 2 6 2_заявки" xfId="53519"/>
    <cellStyle name="Обычный 8 2 6 3" xfId="53520"/>
    <cellStyle name="Обычный 8 2 6 3 2" xfId="53521"/>
    <cellStyle name="Обычный 8 2 6 3 2 2" xfId="53522"/>
    <cellStyle name="Обычный 8 2 6 3 2_заявки" xfId="58483"/>
    <cellStyle name="Обычный 8 2 6 3 3" xfId="53523"/>
    <cellStyle name="Обычный 8 2 6 3_заявки" xfId="53524"/>
    <cellStyle name="Обычный 8 2 6 4" xfId="53525"/>
    <cellStyle name="Обычный 8 2 6 4 2" xfId="53526"/>
    <cellStyle name="Обычный 8 2 6 4_заявки" xfId="58484"/>
    <cellStyle name="Обычный 8 2 6 5" xfId="53527"/>
    <cellStyle name="Обычный 8 2 6_заявки" xfId="53528"/>
    <cellStyle name="Обычный 8 2 7" xfId="53529"/>
    <cellStyle name="Обычный 8 2 7 2" xfId="53530"/>
    <cellStyle name="Обычный 8 2 7 2 2" xfId="53531"/>
    <cellStyle name="Обычный 8 2 7 2 2 2" xfId="53532"/>
    <cellStyle name="Обычный 8 2 7 2 2 2 2" xfId="53533"/>
    <cellStyle name="Обычный 8 2 7 2 2 2_заявки" xfId="58485"/>
    <cellStyle name="Обычный 8 2 7 2 2 3" xfId="53534"/>
    <cellStyle name="Обычный 8 2 7 2 2_заявки" xfId="53535"/>
    <cellStyle name="Обычный 8 2 7 2 3" xfId="53536"/>
    <cellStyle name="Обычный 8 2 7 2 3 2" xfId="53537"/>
    <cellStyle name="Обычный 8 2 7 2 3_заявки" xfId="58486"/>
    <cellStyle name="Обычный 8 2 7 2 4" xfId="53538"/>
    <cellStyle name="Обычный 8 2 7 2_заявки" xfId="53539"/>
    <cellStyle name="Обычный 8 2 7 3" xfId="53540"/>
    <cellStyle name="Обычный 8 2 7 3 2" xfId="53541"/>
    <cellStyle name="Обычный 8 2 7 3 2 2" xfId="53542"/>
    <cellStyle name="Обычный 8 2 7 3 2_заявки" xfId="58487"/>
    <cellStyle name="Обычный 8 2 7 3 3" xfId="53543"/>
    <cellStyle name="Обычный 8 2 7 3_заявки" xfId="53544"/>
    <cellStyle name="Обычный 8 2 7 4" xfId="53545"/>
    <cellStyle name="Обычный 8 2 7 4 2" xfId="53546"/>
    <cellStyle name="Обычный 8 2 7 4_заявки" xfId="58488"/>
    <cellStyle name="Обычный 8 2 7 5" xfId="53547"/>
    <cellStyle name="Обычный 8 2 7_заявки" xfId="53548"/>
    <cellStyle name="Обычный 8 2 8" xfId="53549"/>
    <cellStyle name="Обычный 8 2 8 2" xfId="53550"/>
    <cellStyle name="Обычный 8 2 8 2 2" xfId="53551"/>
    <cellStyle name="Обычный 8 2 8 2 2 2" xfId="53552"/>
    <cellStyle name="Обычный 8 2 8 2 2 2 2" xfId="53553"/>
    <cellStyle name="Обычный 8 2 8 2 2 2_заявки" xfId="58489"/>
    <cellStyle name="Обычный 8 2 8 2 2 3" xfId="53554"/>
    <cellStyle name="Обычный 8 2 8 2 2_заявки" xfId="53555"/>
    <cellStyle name="Обычный 8 2 8 2 3" xfId="53556"/>
    <cellStyle name="Обычный 8 2 8 2 3 2" xfId="53557"/>
    <cellStyle name="Обычный 8 2 8 2 3_заявки" xfId="58490"/>
    <cellStyle name="Обычный 8 2 8 2 4" xfId="53558"/>
    <cellStyle name="Обычный 8 2 8 2_заявки" xfId="53559"/>
    <cellStyle name="Обычный 8 2 8 3" xfId="53560"/>
    <cellStyle name="Обычный 8 2 8 3 2" xfId="53561"/>
    <cellStyle name="Обычный 8 2 8 3 2 2" xfId="53562"/>
    <cellStyle name="Обычный 8 2 8 3 2_заявки" xfId="58491"/>
    <cellStyle name="Обычный 8 2 8 3 3" xfId="53563"/>
    <cellStyle name="Обычный 8 2 8 3_заявки" xfId="53564"/>
    <cellStyle name="Обычный 8 2 8 4" xfId="53565"/>
    <cellStyle name="Обычный 8 2 8 4 2" xfId="53566"/>
    <cellStyle name="Обычный 8 2 8 4_заявки" xfId="58492"/>
    <cellStyle name="Обычный 8 2 8 5" xfId="53567"/>
    <cellStyle name="Обычный 8 2 8_заявки" xfId="53568"/>
    <cellStyle name="Обычный 8 2 9" xfId="53569"/>
    <cellStyle name="Обычный 8 2 9 2" xfId="53570"/>
    <cellStyle name="Обычный 8 2 9 2 2" xfId="53571"/>
    <cellStyle name="Обычный 8 2 9 2 2 2" xfId="53572"/>
    <cellStyle name="Обычный 8 2 9 2 2 2 2" xfId="53573"/>
    <cellStyle name="Обычный 8 2 9 2 2 2_заявки" xfId="58493"/>
    <cellStyle name="Обычный 8 2 9 2 2 3" xfId="53574"/>
    <cellStyle name="Обычный 8 2 9 2 2_заявки" xfId="53575"/>
    <cellStyle name="Обычный 8 2 9 2 3" xfId="53576"/>
    <cellStyle name="Обычный 8 2 9 2 3 2" xfId="53577"/>
    <cellStyle name="Обычный 8 2 9 2 3_заявки" xfId="58494"/>
    <cellStyle name="Обычный 8 2 9 2 4" xfId="53578"/>
    <cellStyle name="Обычный 8 2 9 2_заявки" xfId="53579"/>
    <cellStyle name="Обычный 8 2 9 3" xfId="53580"/>
    <cellStyle name="Обычный 8 2 9 3 2" xfId="53581"/>
    <cellStyle name="Обычный 8 2 9 3 2 2" xfId="53582"/>
    <cellStyle name="Обычный 8 2 9 3 2_заявки" xfId="58495"/>
    <cellStyle name="Обычный 8 2 9 3 3" xfId="53583"/>
    <cellStyle name="Обычный 8 2 9 3_заявки" xfId="53584"/>
    <cellStyle name="Обычный 8 2 9 4" xfId="53585"/>
    <cellStyle name="Обычный 8 2 9 4 2" xfId="53586"/>
    <cellStyle name="Обычный 8 2 9 4_заявки" xfId="58496"/>
    <cellStyle name="Обычный 8 2 9 5" xfId="53587"/>
    <cellStyle name="Обычный 8 2 9_заявки" xfId="53588"/>
    <cellStyle name="Обычный 8 2_заявки" xfId="53589"/>
    <cellStyle name="Обычный 8 20" xfId="53590"/>
    <cellStyle name="Обычный 8 20 2" xfId="53591"/>
    <cellStyle name="Обычный 8 20 2 2" xfId="53592"/>
    <cellStyle name="Обычный 8 20 2 2 2" xfId="53593"/>
    <cellStyle name="Обычный 8 20 2 2 2 2" xfId="53594"/>
    <cellStyle name="Обычный 8 20 2 2 2_заявки" xfId="58497"/>
    <cellStyle name="Обычный 8 20 2 2 3" xfId="53595"/>
    <cellStyle name="Обычный 8 20 2 2_заявки" xfId="53596"/>
    <cellStyle name="Обычный 8 20 2 3" xfId="53597"/>
    <cellStyle name="Обычный 8 20 2 3 2" xfId="53598"/>
    <cellStyle name="Обычный 8 20 2 3_заявки" xfId="58498"/>
    <cellStyle name="Обычный 8 20 2 4" xfId="53599"/>
    <cellStyle name="Обычный 8 20 2_заявки" xfId="53600"/>
    <cellStyle name="Обычный 8 20 3" xfId="53601"/>
    <cellStyle name="Обычный 8 20 3 2" xfId="53602"/>
    <cellStyle name="Обычный 8 20 3 2 2" xfId="53603"/>
    <cellStyle name="Обычный 8 20 3 2_заявки" xfId="58499"/>
    <cellStyle name="Обычный 8 20 3 3" xfId="53604"/>
    <cellStyle name="Обычный 8 20 3_заявки" xfId="53605"/>
    <cellStyle name="Обычный 8 20 4" xfId="53606"/>
    <cellStyle name="Обычный 8 20 4 2" xfId="53607"/>
    <cellStyle name="Обычный 8 20 4_заявки" xfId="58500"/>
    <cellStyle name="Обычный 8 20 5" xfId="53608"/>
    <cellStyle name="Обычный 8 20_заявки" xfId="53609"/>
    <cellStyle name="Обычный 8 21" xfId="53610"/>
    <cellStyle name="Обычный 8 21 2" xfId="53611"/>
    <cellStyle name="Обычный 8 21 2 2" xfId="53612"/>
    <cellStyle name="Обычный 8 21 2 2 2" xfId="53613"/>
    <cellStyle name="Обычный 8 21 2 2_заявки" xfId="58501"/>
    <cellStyle name="Обычный 8 21 2 3" xfId="53614"/>
    <cellStyle name="Обычный 8 21 2_заявки" xfId="53615"/>
    <cellStyle name="Обычный 8 21 3" xfId="53616"/>
    <cellStyle name="Обычный 8 21 3 2" xfId="53617"/>
    <cellStyle name="Обычный 8 21 3_заявки" xfId="58502"/>
    <cellStyle name="Обычный 8 21 4" xfId="53618"/>
    <cellStyle name="Обычный 8 21_заявки" xfId="53619"/>
    <cellStyle name="Обычный 8 22" xfId="53620"/>
    <cellStyle name="Обычный 8 22 2" xfId="53621"/>
    <cellStyle name="Обычный 8 22_заявки" xfId="58503"/>
    <cellStyle name="Обычный 8 23" xfId="53622"/>
    <cellStyle name="Обычный 8 23 2" xfId="53623"/>
    <cellStyle name="Обычный 8 23_заявки" xfId="58504"/>
    <cellStyle name="Обычный 8 24" xfId="53624"/>
    <cellStyle name="Обычный 8 25" xfId="58505"/>
    <cellStyle name="Обычный 8 25 2" xfId="59242"/>
    <cellStyle name="Обычный 8 25_заявки" xfId="59243"/>
    <cellStyle name="Обычный 8 26" xfId="59244"/>
    <cellStyle name="Обычный 8 27" xfId="59245"/>
    <cellStyle name="Обычный 8 3" xfId="53625"/>
    <cellStyle name="Обычный 8 3 10" xfId="53626"/>
    <cellStyle name="Обычный 8 3 10 2" xfId="53627"/>
    <cellStyle name="Обычный 8 3 10_заявки" xfId="58506"/>
    <cellStyle name="Обычный 8 3 11" xfId="53628"/>
    <cellStyle name="Обычный 8 3 2" xfId="53629"/>
    <cellStyle name="Обычный 8 3 2 2" xfId="53630"/>
    <cellStyle name="Обычный 8 3 2 2 2" xfId="53631"/>
    <cellStyle name="Обычный 8 3 2 2 2 2" xfId="53632"/>
    <cellStyle name="Обычный 8 3 2 2 2 2 2" xfId="53633"/>
    <cellStyle name="Обычный 8 3 2 2 2 2_заявки" xfId="58507"/>
    <cellStyle name="Обычный 8 3 2 2 2 3" xfId="53634"/>
    <cellStyle name="Обычный 8 3 2 2 2_заявки" xfId="53635"/>
    <cellStyle name="Обычный 8 3 2 2 3" xfId="53636"/>
    <cellStyle name="Обычный 8 3 2 2 3 2" xfId="53637"/>
    <cellStyle name="Обычный 8 3 2 2 3_заявки" xfId="58508"/>
    <cellStyle name="Обычный 8 3 2 2 4" xfId="53638"/>
    <cellStyle name="Обычный 8 3 2 2_заявки" xfId="53639"/>
    <cellStyle name="Обычный 8 3 2 3" xfId="53640"/>
    <cellStyle name="Обычный 8 3 2 3 2" xfId="53641"/>
    <cellStyle name="Обычный 8 3 2 3 2 2" xfId="53642"/>
    <cellStyle name="Обычный 8 3 2 3 2_заявки" xfId="58509"/>
    <cellStyle name="Обычный 8 3 2 3 3" xfId="53643"/>
    <cellStyle name="Обычный 8 3 2 3_заявки" xfId="53644"/>
    <cellStyle name="Обычный 8 3 2 4" xfId="53645"/>
    <cellStyle name="Обычный 8 3 2 4 2" xfId="53646"/>
    <cellStyle name="Обычный 8 3 2 4_заявки" xfId="58510"/>
    <cellStyle name="Обычный 8 3 2 5" xfId="53647"/>
    <cellStyle name="Обычный 8 3 2_заявки" xfId="53648"/>
    <cellStyle name="Обычный 8 3 3" xfId="53649"/>
    <cellStyle name="Обычный 8 3 3 2" xfId="53650"/>
    <cellStyle name="Обычный 8 3 3 2 2" xfId="53651"/>
    <cellStyle name="Обычный 8 3 3 2 2 2" xfId="53652"/>
    <cellStyle name="Обычный 8 3 3 2 2 2 2" xfId="53653"/>
    <cellStyle name="Обычный 8 3 3 2 2 2_заявки" xfId="58511"/>
    <cellStyle name="Обычный 8 3 3 2 2 3" xfId="53654"/>
    <cellStyle name="Обычный 8 3 3 2 2_заявки" xfId="53655"/>
    <cellStyle name="Обычный 8 3 3 2 3" xfId="53656"/>
    <cellStyle name="Обычный 8 3 3 2 3 2" xfId="53657"/>
    <cellStyle name="Обычный 8 3 3 2 3_заявки" xfId="58512"/>
    <cellStyle name="Обычный 8 3 3 2 4" xfId="53658"/>
    <cellStyle name="Обычный 8 3 3 2_заявки" xfId="53659"/>
    <cellStyle name="Обычный 8 3 3 3" xfId="53660"/>
    <cellStyle name="Обычный 8 3 3 3 2" xfId="53661"/>
    <cellStyle name="Обычный 8 3 3 3 2 2" xfId="53662"/>
    <cellStyle name="Обычный 8 3 3 3 2_заявки" xfId="58513"/>
    <cellStyle name="Обычный 8 3 3 3 3" xfId="53663"/>
    <cellStyle name="Обычный 8 3 3 3_заявки" xfId="53664"/>
    <cellStyle name="Обычный 8 3 3 4" xfId="53665"/>
    <cellStyle name="Обычный 8 3 3 4 2" xfId="53666"/>
    <cellStyle name="Обычный 8 3 3 4_заявки" xfId="58514"/>
    <cellStyle name="Обычный 8 3 3 5" xfId="53667"/>
    <cellStyle name="Обычный 8 3 3_заявки" xfId="53668"/>
    <cellStyle name="Обычный 8 3 4" xfId="53669"/>
    <cellStyle name="Обычный 8 3 4 2" xfId="53670"/>
    <cellStyle name="Обычный 8 3 4 2 2" xfId="53671"/>
    <cellStyle name="Обычный 8 3 4 2 2 2" xfId="53672"/>
    <cellStyle name="Обычный 8 3 4 2 2 2 2" xfId="53673"/>
    <cellStyle name="Обычный 8 3 4 2 2 2_заявки" xfId="58515"/>
    <cellStyle name="Обычный 8 3 4 2 2 3" xfId="53674"/>
    <cellStyle name="Обычный 8 3 4 2 2_заявки" xfId="53675"/>
    <cellStyle name="Обычный 8 3 4 2 3" xfId="53676"/>
    <cellStyle name="Обычный 8 3 4 2 3 2" xfId="53677"/>
    <cellStyle name="Обычный 8 3 4 2 3_заявки" xfId="58516"/>
    <cellStyle name="Обычный 8 3 4 2 4" xfId="53678"/>
    <cellStyle name="Обычный 8 3 4 2_заявки" xfId="53679"/>
    <cellStyle name="Обычный 8 3 4 3" xfId="53680"/>
    <cellStyle name="Обычный 8 3 4 3 2" xfId="53681"/>
    <cellStyle name="Обычный 8 3 4 3 2 2" xfId="53682"/>
    <cellStyle name="Обычный 8 3 4 3 2_заявки" xfId="58517"/>
    <cellStyle name="Обычный 8 3 4 3 3" xfId="53683"/>
    <cellStyle name="Обычный 8 3 4 3_заявки" xfId="53684"/>
    <cellStyle name="Обычный 8 3 4 4" xfId="53685"/>
    <cellStyle name="Обычный 8 3 4 4 2" xfId="53686"/>
    <cellStyle name="Обычный 8 3 4 4_заявки" xfId="58518"/>
    <cellStyle name="Обычный 8 3 4 5" xfId="53687"/>
    <cellStyle name="Обычный 8 3 4_заявки" xfId="53688"/>
    <cellStyle name="Обычный 8 3 5" xfId="53689"/>
    <cellStyle name="Обычный 8 3 5 2" xfId="53690"/>
    <cellStyle name="Обычный 8 3 5 2 2" xfId="53691"/>
    <cellStyle name="Обычный 8 3 5 2 2 2" xfId="53692"/>
    <cellStyle name="Обычный 8 3 5 2 2 2 2" xfId="53693"/>
    <cellStyle name="Обычный 8 3 5 2 2 2_заявки" xfId="58519"/>
    <cellStyle name="Обычный 8 3 5 2 2 3" xfId="53694"/>
    <cellStyle name="Обычный 8 3 5 2 2_заявки" xfId="53695"/>
    <cellStyle name="Обычный 8 3 5 2 3" xfId="53696"/>
    <cellStyle name="Обычный 8 3 5 2 3 2" xfId="53697"/>
    <cellStyle name="Обычный 8 3 5 2 3_заявки" xfId="58520"/>
    <cellStyle name="Обычный 8 3 5 2 4" xfId="53698"/>
    <cellStyle name="Обычный 8 3 5 2_заявки" xfId="53699"/>
    <cellStyle name="Обычный 8 3 5 3" xfId="53700"/>
    <cellStyle name="Обычный 8 3 5 3 2" xfId="53701"/>
    <cellStyle name="Обычный 8 3 5 3 2 2" xfId="53702"/>
    <cellStyle name="Обычный 8 3 5 3 2_заявки" xfId="58521"/>
    <cellStyle name="Обычный 8 3 5 3 3" xfId="53703"/>
    <cellStyle name="Обычный 8 3 5 3_заявки" xfId="53704"/>
    <cellStyle name="Обычный 8 3 5 4" xfId="53705"/>
    <cellStyle name="Обычный 8 3 5 4 2" xfId="53706"/>
    <cellStyle name="Обычный 8 3 5 4_заявки" xfId="58522"/>
    <cellStyle name="Обычный 8 3 5 5" xfId="53707"/>
    <cellStyle name="Обычный 8 3 5_заявки" xfId="53708"/>
    <cellStyle name="Обычный 8 3 6" xfId="53709"/>
    <cellStyle name="Обычный 8 3 6 2" xfId="53710"/>
    <cellStyle name="Обычный 8 3 6 2 2" xfId="53711"/>
    <cellStyle name="Обычный 8 3 6 2 2 2" xfId="53712"/>
    <cellStyle name="Обычный 8 3 6 2 2 2 2" xfId="53713"/>
    <cellStyle name="Обычный 8 3 6 2 2 2_заявки" xfId="58523"/>
    <cellStyle name="Обычный 8 3 6 2 2 3" xfId="53714"/>
    <cellStyle name="Обычный 8 3 6 2 2_заявки" xfId="53715"/>
    <cellStyle name="Обычный 8 3 6 2 3" xfId="53716"/>
    <cellStyle name="Обычный 8 3 6 2 3 2" xfId="53717"/>
    <cellStyle name="Обычный 8 3 6 2 3_заявки" xfId="58524"/>
    <cellStyle name="Обычный 8 3 6 2 4" xfId="53718"/>
    <cellStyle name="Обычный 8 3 6 2_заявки" xfId="53719"/>
    <cellStyle name="Обычный 8 3 6 3" xfId="53720"/>
    <cellStyle name="Обычный 8 3 6 3 2" xfId="53721"/>
    <cellStyle name="Обычный 8 3 6 3 2 2" xfId="53722"/>
    <cellStyle name="Обычный 8 3 6 3 2_заявки" xfId="58525"/>
    <cellStyle name="Обычный 8 3 6 3 3" xfId="53723"/>
    <cellStyle name="Обычный 8 3 6 3_заявки" xfId="53724"/>
    <cellStyle name="Обычный 8 3 6 4" xfId="53725"/>
    <cellStyle name="Обычный 8 3 6 4 2" xfId="53726"/>
    <cellStyle name="Обычный 8 3 6 4_заявки" xfId="58526"/>
    <cellStyle name="Обычный 8 3 6 5" xfId="53727"/>
    <cellStyle name="Обычный 8 3 6_заявки" xfId="53728"/>
    <cellStyle name="Обычный 8 3 7" xfId="53729"/>
    <cellStyle name="Обычный 8 3 7 2" xfId="53730"/>
    <cellStyle name="Обычный 8 3 7 2 2" xfId="53731"/>
    <cellStyle name="Обычный 8 3 7 2 2 2" xfId="53732"/>
    <cellStyle name="Обычный 8 3 7 2 2 2 2" xfId="53733"/>
    <cellStyle name="Обычный 8 3 7 2 2 2_заявки" xfId="58527"/>
    <cellStyle name="Обычный 8 3 7 2 2 3" xfId="53734"/>
    <cellStyle name="Обычный 8 3 7 2 2_заявки" xfId="53735"/>
    <cellStyle name="Обычный 8 3 7 2 3" xfId="53736"/>
    <cellStyle name="Обычный 8 3 7 2 3 2" xfId="53737"/>
    <cellStyle name="Обычный 8 3 7 2 3_заявки" xfId="58528"/>
    <cellStyle name="Обычный 8 3 7 2 4" xfId="53738"/>
    <cellStyle name="Обычный 8 3 7 2_заявки" xfId="53739"/>
    <cellStyle name="Обычный 8 3 7 3" xfId="53740"/>
    <cellStyle name="Обычный 8 3 7 3 2" xfId="53741"/>
    <cellStyle name="Обычный 8 3 7 3 2 2" xfId="53742"/>
    <cellStyle name="Обычный 8 3 7 3 2_заявки" xfId="58529"/>
    <cellStyle name="Обычный 8 3 7 3 3" xfId="53743"/>
    <cellStyle name="Обычный 8 3 7 3_заявки" xfId="53744"/>
    <cellStyle name="Обычный 8 3 7 4" xfId="53745"/>
    <cellStyle name="Обычный 8 3 7 4 2" xfId="53746"/>
    <cellStyle name="Обычный 8 3 7 4_заявки" xfId="58530"/>
    <cellStyle name="Обычный 8 3 7 5" xfId="53747"/>
    <cellStyle name="Обычный 8 3 7_заявки" xfId="53748"/>
    <cellStyle name="Обычный 8 3 8" xfId="53749"/>
    <cellStyle name="Обычный 8 3 8 2" xfId="53750"/>
    <cellStyle name="Обычный 8 3 8 2 2" xfId="53751"/>
    <cellStyle name="Обычный 8 3 8 2 2 2" xfId="53752"/>
    <cellStyle name="Обычный 8 3 8 2 2_заявки" xfId="58531"/>
    <cellStyle name="Обычный 8 3 8 2 3" xfId="53753"/>
    <cellStyle name="Обычный 8 3 8 2_заявки" xfId="53754"/>
    <cellStyle name="Обычный 8 3 8 3" xfId="53755"/>
    <cellStyle name="Обычный 8 3 8 3 2" xfId="53756"/>
    <cellStyle name="Обычный 8 3 8 3_заявки" xfId="58532"/>
    <cellStyle name="Обычный 8 3 8 4" xfId="53757"/>
    <cellStyle name="Обычный 8 3 8_заявки" xfId="53758"/>
    <cellStyle name="Обычный 8 3 9" xfId="53759"/>
    <cellStyle name="Обычный 8 3 9 2" xfId="53760"/>
    <cellStyle name="Обычный 8 3 9 2 2" xfId="53761"/>
    <cellStyle name="Обычный 8 3 9 2_заявки" xfId="58533"/>
    <cellStyle name="Обычный 8 3 9 3" xfId="53762"/>
    <cellStyle name="Обычный 8 3 9_заявки" xfId="53763"/>
    <cellStyle name="Обычный 8 3_заявки" xfId="53764"/>
    <cellStyle name="Обычный 8 4" xfId="53765"/>
    <cellStyle name="Обычный 8 4 10" xfId="53766"/>
    <cellStyle name="Обычный 8 4 10 2" xfId="53767"/>
    <cellStyle name="Обычный 8 4 10_заявки" xfId="58534"/>
    <cellStyle name="Обычный 8 4 11" xfId="53768"/>
    <cellStyle name="Обычный 8 4 2" xfId="53769"/>
    <cellStyle name="Обычный 8 4 2 2" xfId="53770"/>
    <cellStyle name="Обычный 8 4 2 2 2" xfId="53771"/>
    <cellStyle name="Обычный 8 4 2 2 2 2" xfId="53772"/>
    <cellStyle name="Обычный 8 4 2 2 2 2 2" xfId="53773"/>
    <cellStyle name="Обычный 8 4 2 2 2 2_заявки" xfId="58535"/>
    <cellStyle name="Обычный 8 4 2 2 2 3" xfId="53774"/>
    <cellStyle name="Обычный 8 4 2 2 2_заявки" xfId="53775"/>
    <cellStyle name="Обычный 8 4 2 2 3" xfId="53776"/>
    <cellStyle name="Обычный 8 4 2 2 3 2" xfId="53777"/>
    <cellStyle name="Обычный 8 4 2 2 3_заявки" xfId="58536"/>
    <cellStyle name="Обычный 8 4 2 2 4" xfId="53778"/>
    <cellStyle name="Обычный 8 4 2 2_заявки" xfId="53779"/>
    <cellStyle name="Обычный 8 4 2 3" xfId="53780"/>
    <cellStyle name="Обычный 8 4 2 3 2" xfId="53781"/>
    <cellStyle name="Обычный 8 4 2 3 2 2" xfId="53782"/>
    <cellStyle name="Обычный 8 4 2 3 2_заявки" xfId="58537"/>
    <cellStyle name="Обычный 8 4 2 3 3" xfId="53783"/>
    <cellStyle name="Обычный 8 4 2 3_заявки" xfId="53784"/>
    <cellStyle name="Обычный 8 4 2 4" xfId="53785"/>
    <cellStyle name="Обычный 8 4 2 4 2" xfId="53786"/>
    <cellStyle name="Обычный 8 4 2 4_заявки" xfId="58538"/>
    <cellStyle name="Обычный 8 4 2 5" xfId="53787"/>
    <cellStyle name="Обычный 8 4 2_заявки" xfId="53788"/>
    <cellStyle name="Обычный 8 4 3" xfId="53789"/>
    <cellStyle name="Обычный 8 4 3 2" xfId="53790"/>
    <cellStyle name="Обычный 8 4 3 2 2" xfId="53791"/>
    <cellStyle name="Обычный 8 4 3 2 2 2" xfId="53792"/>
    <cellStyle name="Обычный 8 4 3 2 2 2 2" xfId="53793"/>
    <cellStyle name="Обычный 8 4 3 2 2 2_заявки" xfId="58539"/>
    <cellStyle name="Обычный 8 4 3 2 2 3" xfId="53794"/>
    <cellStyle name="Обычный 8 4 3 2 2_заявки" xfId="53795"/>
    <cellStyle name="Обычный 8 4 3 2 3" xfId="53796"/>
    <cellStyle name="Обычный 8 4 3 2 3 2" xfId="53797"/>
    <cellStyle name="Обычный 8 4 3 2 3_заявки" xfId="58540"/>
    <cellStyle name="Обычный 8 4 3 2 4" xfId="53798"/>
    <cellStyle name="Обычный 8 4 3 2_заявки" xfId="53799"/>
    <cellStyle name="Обычный 8 4 3 3" xfId="53800"/>
    <cellStyle name="Обычный 8 4 3 3 2" xfId="53801"/>
    <cellStyle name="Обычный 8 4 3 3 2 2" xfId="53802"/>
    <cellStyle name="Обычный 8 4 3 3 2_заявки" xfId="58541"/>
    <cellStyle name="Обычный 8 4 3 3 3" xfId="53803"/>
    <cellStyle name="Обычный 8 4 3 3_заявки" xfId="53804"/>
    <cellStyle name="Обычный 8 4 3 4" xfId="53805"/>
    <cellStyle name="Обычный 8 4 3 4 2" xfId="53806"/>
    <cellStyle name="Обычный 8 4 3 4_заявки" xfId="58542"/>
    <cellStyle name="Обычный 8 4 3 5" xfId="53807"/>
    <cellStyle name="Обычный 8 4 3_заявки" xfId="53808"/>
    <cellStyle name="Обычный 8 4 4" xfId="53809"/>
    <cellStyle name="Обычный 8 4 4 2" xfId="53810"/>
    <cellStyle name="Обычный 8 4 4 2 2" xfId="53811"/>
    <cellStyle name="Обычный 8 4 4 2 2 2" xfId="53812"/>
    <cellStyle name="Обычный 8 4 4 2 2 2 2" xfId="53813"/>
    <cellStyle name="Обычный 8 4 4 2 2 2_заявки" xfId="58543"/>
    <cellStyle name="Обычный 8 4 4 2 2 3" xfId="53814"/>
    <cellStyle name="Обычный 8 4 4 2 2_заявки" xfId="53815"/>
    <cellStyle name="Обычный 8 4 4 2 3" xfId="53816"/>
    <cellStyle name="Обычный 8 4 4 2 3 2" xfId="53817"/>
    <cellStyle name="Обычный 8 4 4 2 3_заявки" xfId="58544"/>
    <cellStyle name="Обычный 8 4 4 2 4" xfId="53818"/>
    <cellStyle name="Обычный 8 4 4 2_заявки" xfId="53819"/>
    <cellStyle name="Обычный 8 4 4 3" xfId="53820"/>
    <cellStyle name="Обычный 8 4 4 3 2" xfId="53821"/>
    <cellStyle name="Обычный 8 4 4 3 2 2" xfId="53822"/>
    <cellStyle name="Обычный 8 4 4 3 2_заявки" xfId="58545"/>
    <cellStyle name="Обычный 8 4 4 3 3" xfId="53823"/>
    <cellStyle name="Обычный 8 4 4 3_заявки" xfId="53824"/>
    <cellStyle name="Обычный 8 4 4 4" xfId="53825"/>
    <cellStyle name="Обычный 8 4 4 4 2" xfId="53826"/>
    <cellStyle name="Обычный 8 4 4 4_заявки" xfId="58546"/>
    <cellStyle name="Обычный 8 4 4 5" xfId="53827"/>
    <cellStyle name="Обычный 8 4 4_заявки" xfId="53828"/>
    <cellStyle name="Обычный 8 4 5" xfId="53829"/>
    <cellStyle name="Обычный 8 4 5 2" xfId="53830"/>
    <cellStyle name="Обычный 8 4 5 2 2" xfId="53831"/>
    <cellStyle name="Обычный 8 4 5 2 2 2" xfId="53832"/>
    <cellStyle name="Обычный 8 4 5 2 2 2 2" xfId="53833"/>
    <cellStyle name="Обычный 8 4 5 2 2 2_заявки" xfId="58547"/>
    <cellStyle name="Обычный 8 4 5 2 2 3" xfId="53834"/>
    <cellStyle name="Обычный 8 4 5 2 2_заявки" xfId="53835"/>
    <cellStyle name="Обычный 8 4 5 2 3" xfId="53836"/>
    <cellStyle name="Обычный 8 4 5 2 3 2" xfId="53837"/>
    <cellStyle name="Обычный 8 4 5 2 3_заявки" xfId="58548"/>
    <cellStyle name="Обычный 8 4 5 2 4" xfId="53838"/>
    <cellStyle name="Обычный 8 4 5 2_заявки" xfId="53839"/>
    <cellStyle name="Обычный 8 4 5 3" xfId="53840"/>
    <cellStyle name="Обычный 8 4 5 3 2" xfId="53841"/>
    <cellStyle name="Обычный 8 4 5 3 2 2" xfId="53842"/>
    <cellStyle name="Обычный 8 4 5 3 2_заявки" xfId="58549"/>
    <cellStyle name="Обычный 8 4 5 3 3" xfId="53843"/>
    <cellStyle name="Обычный 8 4 5 3_заявки" xfId="53844"/>
    <cellStyle name="Обычный 8 4 5 4" xfId="53845"/>
    <cellStyle name="Обычный 8 4 5 4 2" xfId="53846"/>
    <cellStyle name="Обычный 8 4 5 4_заявки" xfId="58550"/>
    <cellStyle name="Обычный 8 4 5 5" xfId="53847"/>
    <cellStyle name="Обычный 8 4 5_заявки" xfId="53848"/>
    <cellStyle name="Обычный 8 4 6" xfId="53849"/>
    <cellStyle name="Обычный 8 4 6 2" xfId="53850"/>
    <cellStyle name="Обычный 8 4 6 2 2" xfId="53851"/>
    <cellStyle name="Обычный 8 4 6 2 2 2" xfId="53852"/>
    <cellStyle name="Обычный 8 4 6 2 2 2 2" xfId="53853"/>
    <cellStyle name="Обычный 8 4 6 2 2 2_заявки" xfId="58551"/>
    <cellStyle name="Обычный 8 4 6 2 2 3" xfId="53854"/>
    <cellStyle name="Обычный 8 4 6 2 2_заявки" xfId="53855"/>
    <cellStyle name="Обычный 8 4 6 2 3" xfId="53856"/>
    <cellStyle name="Обычный 8 4 6 2 3 2" xfId="53857"/>
    <cellStyle name="Обычный 8 4 6 2 3_заявки" xfId="58552"/>
    <cellStyle name="Обычный 8 4 6 2 4" xfId="53858"/>
    <cellStyle name="Обычный 8 4 6 2_заявки" xfId="53859"/>
    <cellStyle name="Обычный 8 4 6 3" xfId="53860"/>
    <cellStyle name="Обычный 8 4 6 3 2" xfId="53861"/>
    <cellStyle name="Обычный 8 4 6 3 2 2" xfId="53862"/>
    <cellStyle name="Обычный 8 4 6 3 2_заявки" xfId="58553"/>
    <cellStyle name="Обычный 8 4 6 3 3" xfId="53863"/>
    <cellStyle name="Обычный 8 4 6 3_заявки" xfId="53864"/>
    <cellStyle name="Обычный 8 4 6 4" xfId="53865"/>
    <cellStyle name="Обычный 8 4 6 4 2" xfId="53866"/>
    <cellStyle name="Обычный 8 4 6 4_заявки" xfId="58554"/>
    <cellStyle name="Обычный 8 4 6 5" xfId="53867"/>
    <cellStyle name="Обычный 8 4 6_заявки" xfId="53868"/>
    <cellStyle name="Обычный 8 4 7" xfId="53869"/>
    <cellStyle name="Обычный 8 4 7 2" xfId="53870"/>
    <cellStyle name="Обычный 8 4 7 2 2" xfId="53871"/>
    <cellStyle name="Обычный 8 4 7 2 2 2" xfId="53872"/>
    <cellStyle name="Обычный 8 4 7 2 2 2 2" xfId="53873"/>
    <cellStyle name="Обычный 8 4 7 2 2 2_заявки" xfId="58555"/>
    <cellStyle name="Обычный 8 4 7 2 2 3" xfId="53874"/>
    <cellStyle name="Обычный 8 4 7 2 2_заявки" xfId="53875"/>
    <cellStyle name="Обычный 8 4 7 2 3" xfId="53876"/>
    <cellStyle name="Обычный 8 4 7 2 3 2" xfId="53877"/>
    <cellStyle name="Обычный 8 4 7 2 3_заявки" xfId="58556"/>
    <cellStyle name="Обычный 8 4 7 2 4" xfId="53878"/>
    <cellStyle name="Обычный 8 4 7 2_заявки" xfId="53879"/>
    <cellStyle name="Обычный 8 4 7 3" xfId="53880"/>
    <cellStyle name="Обычный 8 4 7 3 2" xfId="53881"/>
    <cellStyle name="Обычный 8 4 7 3 2 2" xfId="53882"/>
    <cellStyle name="Обычный 8 4 7 3 2_заявки" xfId="58557"/>
    <cellStyle name="Обычный 8 4 7 3 3" xfId="53883"/>
    <cellStyle name="Обычный 8 4 7 3_заявки" xfId="53884"/>
    <cellStyle name="Обычный 8 4 7 4" xfId="53885"/>
    <cellStyle name="Обычный 8 4 7 4 2" xfId="53886"/>
    <cellStyle name="Обычный 8 4 7 4_заявки" xfId="58558"/>
    <cellStyle name="Обычный 8 4 7 5" xfId="53887"/>
    <cellStyle name="Обычный 8 4 7_заявки" xfId="53888"/>
    <cellStyle name="Обычный 8 4 8" xfId="53889"/>
    <cellStyle name="Обычный 8 4 8 2" xfId="53890"/>
    <cellStyle name="Обычный 8 4 8 2 2" xfId="53891"/>
    <cellStyle name="Обычный 8 4 8 2 2 2" xfId="53892"/>
    <cellStyle name="Обычный 8 4 8 2 2_заявки" xfId="58559"/>
    <cellStyle name="Обычный 8 4 8 2 3" xfId="53893"/>
    <cellStyle name="Обычный 8 4 8 2_заявки" xfId="53894"/>
    <cellStyle name="Обычный 8 4 8 3" xfId="53895"/>
    <cellStyle name="Обычный 8 4 8 3 2" xfId="53896"/>
    <cellStyle name="Обычный 8 4 8 3_заявки" xfId="58560"/>
    <cellStyle name="Обычный 8 4 8 4" xfId="53897"/>
    <cellStyle name="Обычный 8 4 8_заявки" xfId="53898"/>
    <cellStyle name="Обычный 8 4 9" xfId="53899"/>
    <cellStyle name="Обычный 8 4 9 2" xfId="53900"/>
    <cellStyle name="Обычный 8 4 9 2 2" xfId="53901"/>
    <cellStyle name="Обычный 8 4 9 2_заявки" xfId="58561"/>
    <cellStyle name="Обычный 8 4 9 3" xfId="53902"/>
    <cellStyle name="Обычный 8 4 9_заявки" xfId="53903"/>
    <cellStyle name="Обычный 8 4_заявки" xfId="53904"/>
    <cellStyle name="Обычный 8 5" xfId="53905"/>
    <cellStyle name="Обычный 8 5 10" xfId="53906"/>
    <cellStyle name="Обычный 8 5 2" xfId="53907"/>
    <cellStyle name="Обычный 8 5 2 2" xfId="53908"/>
    <cellStyle name="Обычный 8 5 2 2 2" xfId="53909"/>
    <cellStyle name="Обычный 8 5 2 2 2 2" xfId="53910"/>
    <cellStyle name="Обычный 8 5 2 2 2 2 2" xfId="53911"/>
    <cellStyle name="Обычный 8 5 2 2 2 2_заявки" xfId="58562"/>
    <cellStyle name="Обычный 8 5 2 2 2 3" xfId="53912"/>
    <cellStyle name="Обычный 8 5 2 2 2_заявки" xfId="53913"/>
    <cellStyle name="Обычный 8 5 2 2 3" xfId="53914"/>
    <cellStyle name="Обычный 8 5 2 2 3 2" xfId="53915"/>
    <cellStyle name="Обычный 8 5 2 2 3_заявки" xfId="58563"/>
    <cellStyle name="Обычный 8 5 2 2 4" xfId="53916"/>
    <cellStyle name="Обычный 8 5 2 2_заявки" xfId="53917"/>
    <cellStyle name="Обычный 8 5 2 3" xfId="53918"/>
    <cellStyle name="Обычный 8 5 2 3 2" xfId="53919"/>
    <cellStyle name="Обычный 8 5 2 3 2 2" xfId="53920"/>
    <cellStyle name="Обычный 8 5 2 3 2_заявки" xfId="58564"/>
    <cellStyle name="Обычный 8 5 2 3 3" xfId="53921"/>
    <cellStyle name="Обычный 8 5 2 3_заявки" xfId="53922"/>
    <cellStyle name="Обычный 8 5 2 4" xfId="53923"/>
    <cellStyle name="Обычный 8 5 2 4 2" xfId="53924"/>
    <cellStyle name="Обычный 8 5 2 4_заявки" xfId="58565"/>
    <cellStyle name="Обычный 8 5 2 5" xfId="53925"/>
    <cellStyle name="Обычный 8 5 2_заявки" xfId="53926"/>
    <cellStyle name="Обычный 8 5 3" xfId="53927"/>
    <cellStyle name="Обычный 8 5 3 2" xfId="53928"/>
    <cellStyle name="Обычный 8 5 3 2 2" xfId="53929"/>
    <cellStyle name="Обычный 8 5 3 2 2 2" xfId="53930"/>
    <cellStyle name="Обычный 8 5 3 2 2 2 2" xfId="53931"/>
    <cellStyle name="Обычный 8 5 3 2 2 2_заявки" xfId="58566"/>
    <cellStyle name="Обычный 8 5 3 2 2 3" xfId="53932"/>
    <cellStyle name="Обычный 8 5 3 2 2_заявки" xfId="53933"/>
    <cellStyle name="Обычный 8 5 3 2 3" xfId="53934"/>
    <cellStyle name="Обычный 8 5 3 2 3 2" xfId="53935"/>
    <cellStyle name="Обычный 8 5 3 2 3_заявки" xfId="58567"/>
    <cellStyle name="Обычный 8 5 3 2 4" xfId="53936"/>
    <cellStyle name="Обычный 8 5 3 2_заявки" xfId="53937"/>
    <cellStyle name="Обычный 8 5 3 3" xfId="53938"/>
    <cellStyle name="Обычный 8 5 3 3 2" xfId="53939"/>
    <cellStyle name="Обычный 8 5 3 3 2 2" xfId="53940"/>
    <cellStyle name="Обычный 8 5 3 3 2_заявки" xfId="58568"/>
    <cellStyle name="Обычный 8 5 3 3 3" xfId="53941"/>
    <cellStyle name="Обычный 8 5 3 3_заявки" xfId="53942"/>
    <cellStyle name="Обычный 8 5 3 4" xfId="53943"/>
    <cellStyle name="Обычный 8 5 3 4 2" xfId="53944"/>
    <cellStyle name="Обычный 8 5 3 4_заявки" xfId="58569"/>
    <cellStyle name="Обычный 8 5 3 5" xfId="53945"/>
    <cellStyle name="Обычный 8 5 3_заявки" xfId="53946"/>
    <cellStyle name="Обычный 8 5 4" xfId="53947"/>
    <cellStyle name="Обычный 8 5 4 2" xfId="53948"/>
    <cellStyle name="Обычный 8 5 4 2 2" xfId="53949"/>
    <cellStyle name="Обычный 8 5 4 2 2 2" xfId="53950"/>
    <cellStyle name="Обычный 8 5 4 2 2 2 2" xfId="53951"/>
    <cellStyle name="Обычный 8 5 4 2 2 2_заявки" xfId="58570"/>
    <cellStyle name="Обычный 8 5 4 2 2 3" xfId="53952"/>
    <cellStyle name="Обычный 8 5 4 2 2_заявки" xfId="53953"/>
    <cellStyle name="Обычный 8 5 4 2 3" xfId="53954"/>
    <cellStyle name="Обычный 8 5 4 2 3 2" xfId="53955"/>
    <cellStyle name="Обычный 8 5 4 2 3_заявки" xfId="58571"/>
    <cellStyle name="Обычный 8 5 4 2 4" xfId="53956"/>
    <cellStyle name="Обычный 8 5 4 2_заявки" xfId="53957"/>
    <cellStyle name="Обычный 8 5 4 3" xfId="53958"/>
    <cellStyle name="Обычный 8 5 4 3 2" xfId="53959"/>
    <cellStyle name="Обычный 8 5 4 3 2 2" xfId="53960"/>
    <cellStyle name="Обычный 8 5 4 3 2_заявки" xfId="58572"/>
    <cellStyle name="Обычный 8 5 4 3 3" xfId="53961"/>
    <cellStyle name="Обычный 8 5 4 3_заявки" xfId="53962"/>
    <cellStyle name="Обычный 8 5 4 4" xfId="53963"/>
    <cellStyle name="Обычный 8 5 4 4 2" xfId="53964"/>
    <cellStyle name="Обычный 8 5 4 4_заявки" xfId="58573"/>
    <cellStyle name="Обычный 8 5 4 5" xfId="53965"/>
    <cellStyle name="Обычный 8 5 4_заявки" xfId="53966"/>
    <cellStyle name="Обычный 8 5 5" xfId="53967"/>
    <cellStyle name="Обычный 8 5 5 2" xfId="53968"/>
    <cellStyle name="Обычный 8 5 5 2 2" xfId="53969"/>
    <cellStyle name="Обычный 8 5 5 2 2 2" xfId="53970"/>
    <cellStyle name="Обычный 8 5 5 2 2 2 2" xfId="53971"/>
    <cellStyle name="Обычный 8 5 5 2 2 2_заявки" xfId="58574"/>
    <cellStyle name="Обычный 8 5 5 2 2 3" xfId="53972"/>
    <cellStyle name="Обычный 8 5 5 2 2_заявки" xfId="53973"/>
    <cellStyle name="Обычный 8 5 5 2 3" xfId="53974"/>
    <cellStyle name="Обычный 8 5 5 2 3 2" xfId="53975"/>
    <cellStyle name="Обычный 8 5 5 2 3_заявки" xfId="58575"/>
    <cellStyle name="Обычный 8 5 5 2 4" xfId="53976"/>
    <cellStyle name="Обычный 8 5 5 2_заявки" xfId="53977"/>
    <cellStyle name="Обычный 8 5 5 3" xfId="53978"/>
    <cellStyle name="Обычный 8 5 5 3 2" xfId="53979"/>
    <cellStyle name="Обычный 8 5 5 3 2 2" xfId="53980"/>
    <cellStyle name="Обычный 8 5 5 3 2_заявки" xfId="58576"/>
    <cellStyle name="Обычный 8 5 5 3 3" xfId="53981"/>
    <cellStyle name="Обычный 8 5 5 3_заявки" xfId="53982"/>
    <cellStyle name="Обычный 8 5 5 4" xfId="53983"/>
    <cellStyle name="Обычный 8 5 5 4 2" xfId="53984"/>
    <cellStyle name="Обычный 8 5 5 4_заявки" xfId="58577"/>
    <cellStyle name="Обычный 8 5 5 5" xfId="53985"/>
    <cellStyle name="Обычный 8 5 5_заявки" xfId="53986"/>
    <cellStyle name="Обычный 8 5 6" xfId="53987"/>
    <cellStyle name="Обычный 8 5 6 2" xfId="53988"/>
    <cellStyle name="Обычный 8 5 6 2 2" xfId="53989"/>
    <cellStyle name="Обычный 8 5 6 2 2 2" xfId="53990"/>
    <cellStyle name="Обычный 8 5 6 2 2 2 2" xfId="53991"/>
    <cellStyle name="Обычный 8 5 6 2 2 2_заявки" xfId="58578"/>
    <cellStyle name="Обычный 8 5 6 2 2 3" xfId="53992"/>
    <cellStyle name="Обычный 8 5 6 2 2_заявки" xfId="53993"/>
    <cellStyle name="Обычный 8 5 6 2 3" xfId="53994"/>
    <cellStyle name="Обычный 8 5 6 2 3 2" xfId="53995"/>
    <cellStyle name="Обычный 8 5 6 2 3_заявки" xfId="58579"/>
    <cellStyle name="Обычный 8 5 6 2 4" xfId="53996"/>
    <cellStyle name="Обычный 8 5 6 2_заявки" xfId="53997"/>
    <cellStyle name="Обычный 8 5 6 3" xfId="53998"/>
    <cellStyle name="Обычный 8 5 6 3 2" xfId="53999"/>
    <cellStyle name="Обычный 8 5 6 3 2 2" xfId="54000"/>
    <cellStyle name="Обычный 8 5 6 3 2_заявки" xfId="58580"/>
    <cellStyle name="Обычный 8 5 6 3 3" xfId="54001"/>
    <cellStyle name="Обычный 8 5 6 3_заявки" xfId="54002"/>
    <cellStyle name="Обычный 8 5 6 4" xfId="54003"/>
    <cellStyle name="Обычный 8 5 6 4 2" xfId="54004"/>
    <cellStyle name="Обычный 8 5 6 4_заявки" xfId="58581"/>
    <cellStyle name="Обычный 8 5 6 5" xfId="54005"/>
    <cellStyle name="Обычный 8 5 6_заявки" xfId="54006"/>
    <cellStyle name="Обычный 8 5 7" xfId="54007"/>
    <cellStyle name="Обычный 8 5 7 2" xfId="54008"/>
    <cellStyle name="Обычный 8 5 7 2 2" xfId="54009"/>
    <cellStyle name="Обычный 8 5 7 2 2 2" xfId="54010"/>
    <cellStyle name="Обычный 8 5 7 2 2_заявки" xfId="58582"/>
    <cellStyle name="Обычный 8 5 7 2 3" xfId="54011"/>
    <cellStyle name="Обычный 8 5 7 2_заявки" xfId="54012"/>
    <cellStyle name="Обычный 8 5 7 3" xfId="54013"/>
    <cellStyle name="Обычный 8 5 7 3 2" xfId="54014"/>
    <cellStyle name="Обычный 8 5 7 3_заявки" xfId="58583"/>
    <cellStyle name="Обычный 8 5 7 4" xfId="54015"/>
    <cellStyle name="Обычный 8 5 7_заявки" xfId="54016"/>
    <cellStyle name="Обычный 8 5 8" xfId="54017"/>
    <cellStyle name="Обычный 8 5 8 2" xfId="54018"/>
    <cellStyle name="Обычный 8 5 8 2 2" xfId="54019"/>
    <cellStyle name="Обычный 8 5 8 2_заявки" xfId="58584"/>
    <cellStyle name="Обычный 8 5 8 3" xfId="54020"/>
    <cellStyle name="Обычный 8 5 8_заявки" xfId="54021"/>
    <cellStyle name="Обычный 8 5 9" xfId="54022"/>
    <cellStyle name="Обычный 8 5 9 2" xfId="54023"/>
    <cellStyle name="Обычный 8 5 9_заявки" xfId="58585"/>
    <cellStyle name="Обычный 8 5_заявки" xfId="54024"/>
    <cellStyle name="Обычный 8 6" xfId="54025"/>
    <cellStyle name="Обычный 8 6 10" xfId="54026"/>
    <cellStyle name="Обычный 8 6 2" xfId="54027"/>
    <cellStyle name="Обычный 8 6 2 2" xfId="54028"/>
    <cellStyle name="Обычный 8 6 2 2 2" xfId="54029"/>
    <cellStyle name="Обычный 8 6 2 2 2 2" xfId="54030"/>
    <cellStyle name="Обычный 8 6 2 2 2 2 2" xfId="54031"/>
    <cellStyle name="Обычный 8 6 2 2 2 2_заявки" xfId="58586"/>
    <cellStyle name="Обычный 8 6 2 2 2 3" xfId="54032"/>
    <cellStyle name="Обычный 8 6 2 2 2_заявки" xfId="54033"/>
    <cellStyle name="Обычный 8 6 2 2 3" xfId="54034"/>
    <cellStyle name="Обычный 8 6 2 2 3 2" xfId="54035"/>
    <cellStyle name="Обычный 8 6 2 2 3_заявки" xfId="58587"/>
    <cellStyle name="Обычный 8 6 2 2 4" xfId="54036"/>
    <cellStyle name="Обычный 8 6 2 2_заявки" xfId="54037"/>
    <cellStyle name="Обычный 8 6 2 3" xfId="54038"/>
    <cellStyle name="Обычный 8 6 2 3 2" xfId="54039"/>
    <cellStyle name="Обычный 8 6 2 3 2 2" xfId="54040"/>
    <cellStyle name="Обычный 8 6 2 3 2_заявки" xfId="58588"/>
    <cellStyle name="Обычный 8 6 2 3 3" xfId="54041"/>
    <cellStyle name="Обычный 8 6 2 3_заявки" xfId="54042"/>
    <cellStyle name="Обычный 8 6 2 4" xfId="54043"/>
    <cellStyle name="Обычный 8 6 2 4 2" xfId="54044"/>
    <cellStyle name="Обычный 8 6 2 4_заявки" xfId="58589"/>
    <cellStyle name="Обычный 8 6 2 5" xfId="54045"/>
    <cellStyle name="Обычный 8 6 2_заявки" xfId="54046"/>
    <cellStyle name="Обычный 8 6 3" xfId="54047"/>
    <cellStyle name="Обычный 8 6 3 2" xfId="54048"/>
    <cellStyle name="Обычный 8 6 3 2 2" xfId="54049"/>
    <cellStyle name="Обычный 8 6 3 2 2 2" xfId="54050"/>
    <cellStyle name="Обычный 8 6 3 2 2 2 2" xfId="54051"/>
    <cellStyle name="Обычный 8 6 3 2 2 2_заявки" xfId="58590"/>
    <cellStyle name="Обычный 8 6 3 2 2 3" xfId="54052"/>
    <cellStyle name="Обычный 8 6 3 2 2_заявки" xfId="54053"/>
    <cellStyle name="Обычный 8 6 3 2 3" xfId="54054"/>
    <cellStyle name="Обычный 8 6 3 2 3 2" xfId="54055"/>
    <cellStyle name="Обычный 8 6 3 2 3_заявки" xfId="58591"/>
    <cellStyle name="Обычный 8 6 3 2 4" xfId="54056"/>
    <cellStyle name="Обычный 8 6 3 2_заявки" xfId="54057"/>
    <cellStyle name="Обычный 8 6 3 3" xfId="54058"/>
    <cellStyle name="Обычный 8 6 3 3 2" xfId="54059"/>
    <cellStyle name="Обычный 8 6 3 3 2 2" xfId="54060"/>
    <cellStyle name="Обычный 8 6 3 3 2_заявки" xfId="58592"/>
    <cellStyle name="Обычный 8 6 3 3 3" xfId="54061"/>
    <cellStyle name="Обычный 8 6 3 3_заявки" xfId="54062"/>
    <cellStyle name="Обычный 8 6 3 4" xfId="54063"/>
    <cellStyle name="Обычный 8 6 3 4 2" xfId="54064"/>
    <cellStyle name="Обычный 8 6 3 4_заявки" xfId="58593"/>
    <cellStyle name="Обычный 8 6 3 5" xfId="54065"/>
    <cellStyle name="Обычный 8 6 3_заявки" xfId="54066"/>
    <cellStyle name="Обычный 8 6 4" xfId="54067"/>
    <cellStyle name="Обычный 8 6 4 2" xfId="54068"/>
    <cellStyle name="Обычный 8 6 4 2 2" xfId="54069"/>
    <cellStyle name="Обычный 8 6 4 2 2 2" xfId="54070"/>
    <cellStyle name="Обычный 8 6 4 2 2 2 2" xfId="54071"/>
    <cellStyle name="Обычный 8 6 4 2 2 2_заявки" xfId="58594"/>
    <cellStyle name="Обычный 8 6 4 2 2 3" xfId="54072"/>
    <cellStyle name="Обычный 8 6 4 2 2_заявки" xfId="54073"/>
    <cellStyle name="Обычный 8 6 4 2 3" xfId="54074"/>
    <cellStyle name="Обычный 8 6 4 2 3 2" xfId="54075"/>
    <cellStyle name="Обычный 8 6 4 2 3_заявки" xfId="58595"/>
    <cellStyle name="Обычный 8 6 4 2 4" xfId="54076"/>
    <cellStyle name="Обычный 8 6 4 2_заявки" xfId="54077"/>
    <cellStyle name="Обычный 8 6 4 3" xfId="54078"/>
    <cellStyle name="Обычный 8 6 4 3 2" xfId="54079"/>
    <cellStyle name="Обычный 8 6 4 3 2 2" xfId="54080"/>
    <cellStyle name="Обычный 8 6 4 3 2_заявки" xfId="58596"/>
    <cellStyle name="Обычный 8 6 4 3 3" xfId="54081"/>
    <cellStyle name="Обычный 8 6 4 3_заявки" xfId="54082"/>
    <cellStyle name="Обычный 8 6 4 4" xfId="54083"/>
    <cellStyle name="Обычный 8 6 4 4 2" xfId="54084"/>
    <cellStyle name="Обычный 8 6 4 4_заявки" xfId="58597"/>
    <cellStyle name="Обычный 8 6 4 5" xfId="54085"/>
    <cellStyle name="Обычный 8 6 4_заявки" xfId="54086"/>
    <cellStyle name="Обычный 8 6 5" xfId="54087"/>
    <cellStyle name="Обычный 8 6 5 2" xfId="54088"/>
    <cellStyle name="Обычный 8 6 5 2 2" xfId="54089"/>
    <cellStyle name="Обычный 8 6 5 2 2 2" xfId="54090"/>
    <cellStyle name="Обычный 8 6 5 2 2 2 2" xfId="54091"/>
    <cellStyle name="Обычный 8 6 5 2 2 2_заявки" xfId="58598"/>
    <cellStyle name="Обычный 8 6 5 2 2 3" xfId="54092"/>
    <cellStyle name="Обычный 8 6 5 2 2_заявки" xfId="54093"/>
    <cellStyle name="Обычный 8 6 5 2 3" xfId="54094"/>
    <cellStyle name="Обычный 8 6 5 2 3 2" xfId="54095"/>
    <cellStyle name="Обычный 8 6 5 2 3_заявки" xfId="58599"/>
    <cellStyle name="Обычный 8 6 5 2 4" xfId="54096"/>
    <cellStyle name="Обычный 8 6 5 2_заявки" xfId="54097"/>
    <cellStyle name="Обычный 8 6 5 3" xfId="54098"/>
    <cellStyle name="Обычный 8 6 5 3 2" xfId="54099"/>
    <cellStyle name="Обычный 8 6 5 3 2 2" xfId="54100"/>
    <cellStyle name="Обычный 8 6 5 3 2_заявки" xfId="58600"/>
    <cellStyle name="Обычный 8 6 5 3 3" xfId="54101"/>
    <cellStyle name="Обычный 8 6 5 3_заявки" xfId="54102"/>
    <cellStyle name="Обычный 8 6 5 4" xfId="54103"/>
    <cellStyle name="Обычный 8 6 5 4 2" xfId="54104"/>
    <cellStyle name="Обычный 8 6 5 4_заявки" xfId="58601"/>
    <cellStyle name="Обычный 8 6 5 5" xfId="54105"/>
    <cellStyle name="Обычный 8 6 5_заявки" xfId="54106"/>
    <cellStyle name="Обычный 8 6 6" xfId="54107"/>
    <cellStyle name="Обычный 8 6 6 2" xfId="54108"/>
    <cellStyle name="Обычный 8 6 6 2 2" xfId="54109"/>
    <cellStyle name="Обычный 8 6 6 2 2 2" xfId="54110"/>
    <cellStyle name="Обычный 8 6 6 2 2 2 2" xfId="54111"/>
    <cellStyle name="Обычный 8 6 6 2 2 2_заявки" xfId="58602"/>
    <cellStyle name="Обычный 8 6 6 2 2 3" xfId="54112"/>
    <cellStyle name="Обычный 8 6 6 2 2_заявки" xfId="54113"/>
    <cellStyle name="Обычный 8 6 6 2 3" xfId="54114"/>
    <cellStyle name="Обычный 8 6 6 2 3 2" xfId="54115"/>
    <cellStyle name="Обычный 8 6 6 2 3_заявки" xfId="58603"/>
    <cellStyle name="Обычный 8 6 6 2 4" xfId="54116"/>
    <cellStyle name="Обычный 8 6 6 2_заявки" xfId="54117"/>
    <cellStyle name="Обычный 8 6 6 3" xfId="54118"/>
    <cellStyle name="Обычный 8 6 6 3 2" xfId="54119"/>
    <cellStyle name="Обычный 8 6 6 3 2 2" xfId="54120"/>
    <cellStyle name="Обычный 8 6 6 3 2_заявки" xfId="58604"/>
    <cellStyle name="Обычный 8 6 6 3 3" xfId="54121"/>
    <cellStyle name="Обычный 8 6 6 3_заявки" xfId="54122"/>
    <cellStyle name="Обычный 8 6 6 4" xfId="54123"/>
    <cellStyle name="Обычный 8 6 6 4 2" xfId="54124"/>
    <cellStyle name="Обычный 8 6 6 4_заявки" xfId="58605"/>
    <cellStyle name="Обычный 8 6 6 5" xfId="54125"/>
    <cellStyle name="Обычный 8 6 6_заявки" xfId="54126"/>
    <cellStyle name="Обычный 8 6 7" xfId="54127"/>
    <cellStyle name="Обычный 8 6 7 2" xfId="54128"/>
    <cellStyle name="Обычный 8 6 7 2 2" xfId="54129"/>
    <cellStyle name="Обычный 8 6 7 2 2 2" xfId="54130"/>
    <cellStyle name="Обычный 8 6 7 2 2_заявки" xfId="58606"/>
    <cellStyle name="Обычный 8 6 7 2 3" xfId="54131"/>
    <cellStyle name="Обычный 8 6 7 2_заявки" xfId="54132"/>
    <cellStyle name="Обычный 8 6 7 3" xfId="54133"/>
    <cellStyle name="Обычный 8 6 7 3 2" xfId="54134"/>
    <cellStyle name="Обычный 8 6 7 3_заявки" xfId="58607"/>
    <cellStyle name="Обычный 8 6 7 4" xfId="54135"/>
    <cellStyle name="Обычный 8 6 7_заявки" xfId="54136"/>
    <cellStyle name="Обычный 8 6 8" xfId="54137"/>
    <cellStyle name="Обычный 8 6 8 2" xfId="54138"/>
    <cellStyle name="Обычный 8 6 8 2 2" xfId="54139"/>
    <cellStyle name="Обычный 8 6 8 2_заявки" xfId="58608"/>
    <cellStyle name="Обычный 8 6 8 3" xfId="54140"/>
    <cellStyle name="Обычный 8 6 8_заявки" xfId="54141"/>
    <cellStyle name="Обычный 8 6 9" xfId="54142"/>
    <cellStyle name="Обычный 8 6 9 2" xfId="54143"/>
    <cellStyle name="Обычный 8 6 9_заявки" xfId="58609"/>
    <cellStyle name="Обычный 8 6_заявки" xfId="54144"/>
    <cellStyle name="Обычный 8 7" xfId="54145"/>
    <cellStyle name="Обычный 8 7 2" xfId="54146"/>
    <cellStyle name="Обычный 8 7 2 2" xfId="54147"/>
    <cellStyle name="Обычный 8 7 2 2 2" xfId="54148"/>
    <cellStyle name="Обычный 8 7 2 2 2 2" xfId="54149"/>
    <cellStyle name="Обычный 8 7 2 2 2 2 2" xfId="54150"/>
    <cellStyle name="Обычный 8 7 2 2 2 2_заявки" xfId="58610"/>
    <cellStyle name="Обычный 8 7 2 2 2 3" xfId="54151"/>
    <cellStyle name="Обычный 8 7 2 2 2_заявки" xfId="54152"/>
    <cellStyle name="Обычный 8 7 2 2 3" xfId="54153"/>
    <cellStyle name="Обычный 8 7 2 2 3 2" xfId="54154"/>
    <cellStyle name="Обычный 8 7 2 2 3_заявки" xfId="58611"/>
    <cellStyle name="Обычный 8 7 2 2 4" xfId="54155"/>
    <cellStyle name="Обычный 8 7 2 2_заявки" xfId="54156"/>
    <cellStyle name="Обычный 8 7 2 3" xfId="54157"/>
    <cellStyle name="Обычный 8 7 2 3 2" xfId="54158"/>
    <cellStyle name="Обычный 8 7 2 3 2 2" xfId="54159"/>
    <cellStyle name="Обычный 8 7 2 3 2_заявки" xfId="58612"/>
    <cellStyle name="Обычный 8 7 2 3 3" xfId="54160"/>
    <cellStyle name="Обычный 8 7 2 3_заявки" xfId="54161"/>
    <cellStyle name="Обычный 8 7 2 4" xfId="54162"/>
    <cellStyle name="Обычный 8 7 2 4 2" xfId="54163"/>
    <cellStyle name="Обычный 8 7 2 4_заявки" xfId="58613"/>
    <cellStyle name="Обычный 8 7 2 5" xfId="54164"/>
    <cellStyle name="Обычный 8 7 2_заявки" xfId="54165"/>
    <cellStyle name="Обычный 8 7 3" xfId="54166"/>
    <cellStyle name="Обычный 8 7 3 2" xfId="54167"/>
    <cellStyle name="Обычный 8 7 3 2 2" xfId="54168"/>
    <cellStyle name="Обычный 8 7 3 2 2 2" xfId="54169"/>
    <cellStyle name="Обычный 8 7 3 2 2 2 2" xfId="54170"/>
    <cellStyle name="Обычный 8 7 3 2 2 2_заявки" xfId="58614"/>
    <cellStyle name="Обычный 8 7 3 2 2 3" xfId="54171"/>
    <cellStyle name="Обычный 8 7 3 2 2_заявки" xfId="54172"/>
    <cellStyle name="Обычный 8 7 3 2 3" xfId="54173"/>
    <cellStyle name="Обычный 8 7 3 2 3 2" xfId="54174"/>
    <cellStyle name="Обычный 8 7 3 2 3_заявки" xfId="58615"/>
    <cellStyle name="Обычный 8 7 3 2 4" xfId="54175"/>
    <cellStyle name="Обычный 8 7 3 2_заявки" xfId="54176"/>
    <cellStyle name="Обычный 8 7 3 3" xfId="54177"/>
    <cellStyle name="Обычный 8 7 3 3 2" xfId="54178"/>
    <cellStyle name="Обычный 8 7 3 3 2 2" xfId="54179"/>
    <cellStyle name="Обычный 8 7 3 3 2_заявки" xfId="58616"/>
    <cellStyle name="Обычный 8 7 3 3 3" xfId="54180"/>
    <cellStyle name="Обычный 8 7 3 3_заявки" xfId="54181"/>
    <cellStyle name="Обычный 8 7 3 4" xfId="54182"/>
    <cellStyle name="Обычный 8 7 3 4 2" xfId="54183"/>
    <cellStyle name="Обычный 8 7 3 4_заявки" xfId="58617"/>
    <cellStyle name="Обычный 8 7 3 5" xfId="54184"/>
    <cellStyle name="Обычный 8 7 3_заявки" xfId="54185"/>
    <cellStyle name="Обычный 8 7 4" xfId="54186"/>
    <cellStyle name="Обычный 8 7 4 2" xfId="54187"/>
    <cellStyle name="Обычный 8 7 4 2 2" xfId="54188"/>
    <cellStyle name="Обычный 8 7 4 2 2 2" xfId="54189"/>
    <cellStyle name="Обычный 8 7 4 2 2 2 2" xfId="54190"/>
    <cellStyle name="Обычный 8 7 4 2 2 2_заявки" xfId="58618"/>
    <cellStyle name="Обычный 8 7 4 2 2 3" xfId="54191"/>
    <cellStyle name="Обычный 8 7 4 2 2_заявки" xfId="54192"/>
    <cellStyle name="Обычный 8 7 4 2 3" xfId="54193"/>
    <cellStyle name="Обычный 8 7 4 2 3 2" xfId="54194"/>
    <cellStyle name="Обычный 8 7 4 2 3_заявки" xfId="58619"/>
    <cellStyle name="Обычный 8 7 4 2 4" xfId="54195"/>
    <cellStyle name="Обычный 8 7 4 2_заявки" xfId="54196"/>
    <cellStyle name="Обычный 8 7 4 3" xfId="54197"/>
    <cellStyle name="Обычный 8 7 4 3 2" xfId="54198"/>
    <cellStyle name="Обычный 8 7 4 3 2 2" xfId="54199"/>
    <cellStyle name="Обычный 8 7 4 3 2_заявки" xfId="58620"/>
    <cellStyle name="Обычный 8 7 4 3 3" xfId="54200"/>
    <cellStyle name="Обычный 8 7 4 3_заявки" xfId="54201"/>
    <cellStyle name="Обычный 8 7 4 4" xfId="54202"/>
    <cellStyle name="Обычный 8 7 4 4 2" xfId="54203"/>
    <cellStyle name="Обычный 8 7 4 4_заявки" xfId="58621"/>
    <cellStyle name="Обычный 8 7 4 5" xfId="54204"/>
    <cellStyle name="Обычный 8 7 4_заявки" xfId="54205"/>
    <cellStyle name="Обычный 8 7 5" xfId="54206"/>
    <cellStyle name="Обычный 8 7 5 2" xfId="54207"/>
    <cellStyle name="Обычный 8 7 5 2 2" xfId="54208"/>
    <cellStyle name="Обычный 8 7 5 2 2 2" xfId="54209"/>
    <cellStyle name="Обычный 8 7 5 2 2 2 2" xfId="54210"/>
    <cellStyle name="Обычный 8 7 5 2 2 2_заявки" xfId="58622"/>
    <cellStyle name="Обычный 8 7 5 2 2 3" xfId="54211"/>
    <cellStyle name="Обычный 8 7 5 2 2_заявки" xfId="54212"/>
    <cellStyle name="Обычный 8 7 5 2 3" xfId="54213"/>
    <cellStyle name="Обычный 8 7 5 2 3 2" xfId="54214"/>
    <cellStyle name="Обычный 8 7 5 2 3_заявки" xfId="58623"/>
    <cellStyle name="Обычный 8 7 5 2 4" xfId="54215"/>
    <cellStyle name="Обычный 8 7 5 2_заявки" xfId="54216"/>
    <cellStyle name="Обычный 8 7 5 3" xfId="54217"/>
    <cellStyle name="Обычный 8 7 5 3 2" xfId="54218"/>
    <cellStyle name="Обычный 8 7 5 3 2 2" xfId="54219"/>
    <cellStyle name="Обычный 8 7 5 3 2_заявки" xfId="58624"/>
    <cellStyle name="Обычный 8 7 5 3 3" xfId="54220"/>
    <cellStyle name="Обычный 8 7 5 3_заявки" xfId="54221"/>
    <cellStyle name="Обычный 8 7 5 4" xfId="54222"/>
    <cellStyle name="Обычный 8 7 5 4 2" xfId="54223"/>
    <cellStyle name="Обычный 8 7 5 4_заявки" xfId="58625"/>
    <cellStyle name="Обычный 8 7 5 5" xfId="54224"/>
    <cellStyle name="Обычный 8 7 5_заявки" xfId="54225"/>
    <cellStyle name="Обычный 8 7 6" xfId="54226"/>
    <cellStyle name="Обычный 8 7 6 2" xfId="54227"/>
    <cellStyle name="Обычный 8 7 6 2 2" xfId="54228"/>
    <cellStyle name="Обычный 8 7 6 2 2 2" xfId="54229"/>
    <cellStyle name="Обычный 8 7 6 2 2_заявки" xfId="58626"/>
    <cellStyle name="Обычный 8 7 6 2 3" xfId="54230"/>
    <cellStyle name="Обычный 8 7 6 2_заявки" xfId="54231"/>
    <cellStyle name="Обычный 8 7 6 3" xfId="54232"/>
    <cellStyle name="Обычный 8 7 6 3 2" xfId="54233"/>
    <cellStyle name="Обычный 8 7 6 3_заявки" xfId="58627"/>
    <cellStyle name="Обычный 8 7 6 4" xfId="54234"/>
    <cellStyle name="Обычный 8 7 6_заявки" xfId="54235"/>
    <cellStyle name="Обычный 8 7 7" xfId="54236"/>
    <cellStyle name="Обычный 8 7 7 2" xfId="54237"/>
    <cellStyle name="Обычный 8 7 7 2 2" xfId="54238"/>
    <cellStyle name="Обычный 8 7 7 2_заявки" xfId="58628"/>
    <cellStyle name="Обычный 8 7 7 3" xfId="54239"/>
    <cellStyle name="Обычный 8 7 7_заявки" xfId="54240"/>
    <cellStyle name="Обычный 8 7 8" xfId="54241"/>
    <cellStyle name="Обычный 8 7 8 2" xfId="54242"/>
    <cellStyle name="Обычный 8 7 8_заявки" xfId="58629"/>
    <cellStyle name="Обычный 8 7 9" xfId="54243"/>
    <cellStyle name="Обычный 8 7_заявки" xfId="54244"/>
    <cellStyle name="Обычный 8 8" xfId="54245"/>
    <cellStyle name="Обычный 8 8 2" xfId="54246"/>
    <cellStyle name="Обычный 8 8 2 2" xfId="54247"/>
    <cellStyle name="Обычный 8 8 2 2 2" xfId="54248"/>
    <cellStyle name="Обычный 8 8 2 2 2 2" xfId="54249"/>
    <cellStyle name="Обычный 8 8 2 2 2 2 2" xfId="54250"/>
    <cellStyle name="Обычный 8 8 2 2 2 2_заявки" xfId="58630"/>
    <cellStyle name="Обычный 8 8 2 2 2 3" xfId="54251"/>
    <cellStyle name="Обычный 8 8 2 2 2_заявки" xfId="54252"/>
    <cellStyle name="Обычный 8 8 2 2 3" xfId="54253"/>
    <cellStyle name="Обычный 8 8 2 2 3 2" xfId="54254"/>
    <cellStyle name="Обычный 8 8 2 2 3_заявки" xfId="58631"/>
    <cellStyle name="Обычный 8 8 2 2 4" xfId="54255"/>
    <cellStyle name="Обычный 8 8 2 2_заявки" xfId="54256"/>
    <cellStyle name="Обычный 8 8 2 3" xfId="54257"/>
    <cellStyle name="Обычный 8 8 2 3 2" xfId="54258"/>
    <cellStyle name="Обычный 8 8 2 3 2 2" xfId="54259"/>
    <cellStyle name="Обычный 8 8 2 3 2_заявки" xfId="58632"/>
    <cellStyle name="Обычный 8 8 2 3 3" xfId="54260"/>
    <cellStyle name="Обычный 8 8 2 3_заявки" xfId="54261"/>
    <cellStyle name="Обычный 8 8 2 4" xfId="54262"/>
    <cellStyle name="Обычный 8 8 2 4 2" xfId="54263"/>
    <cellStyle name="Обычный 8 8 2 4_заявки" xfId="58633"/>
    <cellStyle name="Обычный 8 8 2 5" xfId="54264"/>
    <cellStyle name="Обычный 8 8 2_заявки" xfId="54265"/>
    <cellStyle name="Обычный 8 8 3" xfId="54266"/>
    <cellStyle name="Обычный 8 8 3 2" xfId="54267"/>
    <cellStyle name="Обычный 8 8 3 2 2" xfId="54268"/>
    <cellStyle name="Обычный 8 8 3 2 2 2" xfId="54269"/>
    <cellStyle name="Обычный 8 8 3 2 2 2 2" xfId="54270"/>
    <cellStyle name="Обычный 8 8 3 2 2 2_заявки" xfId="58634"/>
    <cellStyle name="Обычный 8 8 3 2 2 3" xfId="54271"/>
    <cellStyle name="Обычный 8 8 3 2 2_заявки" xfId="54272"/>
    <cellStyle name="Обычный 8 8 3 2 3" xfId="54273"/>
    <cellStyle name="Обычный 8 8 3 2 3 2" xfId="54274"/>
    <cellStyle name="Обычный 8 8 3 2 3_заявки" xfId="58635"/>
    <cellStyle name="Обычный 8 8 3 2 4" xfId="54275"/>
    <cellStyle name="Обычный 8 8 3 2_заявки" xfId="54276"/>
    <cellStyle name="Обычный 8 8 3 3" xfId="54277"/>
    <cellStyle name="Обычный 8 8 3 3 2" xfId="54278"/>
    <cellStyle name="Обычный 8 8 3 3 2 2" xfId="54279"/>
    <cellStyle name="Обычный 8 8 3 3 2_заявки" xfId="58636"/>
    <cellStyle name="Обычный 8 8 3 3 3" xfId="54280"/>
    <cellStyle name="Обычный 8 8 3 3_заявки" xfId="54281"/>
    <cellStyle name="Обычный 8 8 3 4" xfId="54282"/>
    <cellStyle name="Обычный 8 8 3 4 2" xfId="54283"/>
    <cellStyle name="Обычный 8 8 3 4_заявки" xfId="58637"/>
    <cellStyle name="Обычный 8 8 3 5" xfId="54284"/>
    <cellStyle name="Обычный 8 8 3_заявки" xfId="54285"/>
    <cellStyle name="Обычный 8 8 4" xfId="54286"/>
    <cellStyle name="Обычный 8 8 4 2" xfId="54287"/>
    <cellStyle name="Обычный 8 8 4 2 2" xfId="54288"/>
    <cellStyle name="Обычный 8 8 4 2 2 2" xfId="54289"/>
    <cellStyle name="Обычный 8 8 4 2 2 2 2" xfId="54290"/>
    <cellStyle name="Обычный 8 8 4 2 2 2_заявки" xfId="58638"/>
    <cellStyle name="Обычный 8 8 4 2 2 3" xfId="54291"/>
    <cellStyle name="Обычный 8 8 4 2 2_заявки" xfId="54292"/>
    <cellStyle name="Обычный 8 8 4 2 3" xfId="54293"/>
    <cellStyle name="Обычный 8 8 4 2 3 2" xfId="54294"/>
    <cellStyle name="Обычный 8 8 4 2 3_заявки" xfId="58639"/>
    <cellStyle name="Обычный 8 8 4 2 4" xfId="54295"/>
    <cellStyle name="Обычный 8 8 4 2_заявки" xfId="54296"/>
    <cellStyle name="Обычный 8 8 4 3" xfId="54297"/>
    <cellStyle name="Обычный 8 8 4 3 2" xfId="54298"/>
    <cellStyle name="Обычный 8 8 4 3 2 2" xfId="54299"/>
    <cellStyle name="Обычный 8 8 4 3 2_заявки" xfId="58640"/>
    <cellStyle name="Обычный 8 8 4 3 3" xfId="54300"/>
    <cellStyle name="Обычный 8 8 4 3_заявки" xfId="54301"/>
    <cellStyle name="Обычный 8 8 4 4" xfId="54302"/>
    <cellStyle name="Обычный 8 8 4 4 2" xfId="54303"/>
    <cellStyle name="Обычный 8 8 4 4_заявки" xfId="58641"/>
    <cellStyle name="Обычный 8 8 4 5" xfId="54304"/>
    <cellStyle name="Обычный 8 8 4_заявки" xfId="54305"/>
    <cellStyle name="Обычный 8 8 5" xfId="54306"/>
    <cellStyle name="Обычный 8 8 5 2" xfId="54307"/>
    <cellStyle name="Обычный 8 8 5 2 2" xfId="54308"/>
    <cellStyle name="Обычный 8 8 5 2 2 2" xfId="54309"/>
    <cellStyle name="Обычный 8 8 5 2 2_заявки" xfId="58642"/>
    <cellStyle name="Обычный 8 8 5 2 3" xfId="54310"/>
    <cellStyle name="Обычный 8 8 5 2_заявки" xfId="54311"/>
    <cellStyle name="Обычный 8 8 5 3" xfId="54312"/>
    <cellStyle name="Обычный 8 8 5 3 2" xfId="54313"/>
    <cellStyle name="Обычный 8 8 5 3_заявки" xfId="58643"/>
    <cellStyle name="Обычный 8 8 5 4" xfId="54314"/>
    <cellStyle name="Обычный 8 8 5_заявки" xfId="54315"/>
    <cellStyle name="Обычный 8 8 6" xfId="54316"/>
    <cellStyle name="Обычный 8 8 6 2" xfId="54317"/>
    <cellStyle name="Обычный 8 8 6 2 2" xfId="54318"/>
    <cellStyle name="Обычный 8 8 6 2_заявки" xfId="58644"/>
    <cellStyle name="Обычный 8 8 6 3" xfId="54319"/>
    <cellStyle name="Обычный 8 8 6_заявки" xfId="54320"/>
    <cellStyle name="Обычный 8 8 7" xfId="54321"/>
    <cellStyle name="Обычный 8 8 7 2" xfId="54322"/>
    <cellStyle name="Обычный 8 8 7_заявки" xfId="58645"/>
    <cellStyle name="Обычный 8 8 8" xfId="54323"/>
    <cellStyle name="Обычный 8 8_заявки" xfId="54324"/>
    <cellStyle name="Обычный 8 9" xfId="54325"/>
    <cellStyle name="Обычный 8 9 2" xfId="54326"/>
    <cellStyle name="Обычный 8 9 2 2" xfId="54327"/>
    <cellStyle name="Обычный 8 9 2 2 2" xfId="54328"/>
    <cellStyle name="Обычный 8 9 2 2 2 2" xfId="54329"/>
    <cellStyle name="Обычный 8 9 2 2 2 2 2" xfId="54330"/>
    <cellStyle name="Обычный 8 9 2 2 2 2_заявки" xfId="58646"/>
    <cellStyle name="Обычный 8 9 2 2 2 3" xfId="54331"/>
    <cellStyle name="Обычный 8 9 2 2 2_заявки" xfId="54332"/>
    <cellStyle name="Обычный 8 9 2 2 3" xfId="54333"/>
    <cellStyle name="Обычный 8 9 2 2 3 2" xfId="54334"/>
    <cellStyle name="Обычный 8 9 2 2 3_заявки" xfId="58647"/>
    <cellStyle name="Обычный 8 9 2 2 4" xfId="54335"/>
    <cellStyle name="Обычный 8 9 2 2_заявки" xfId="54336"/>
    <cellStyle name="Обычный 8 9 2 3" xfId="54337"/>
    <cellStyle name="Обычный 8 9 2 3 2" xfId="54338"/>
    <cellStyle name="Обычный 8 9 2 3 2 2" xfId="54339"/>
    <cellStyle name="Обычный 8 9 2 3 2_заявки" xfId="58648"/>
    <cellStyle name="Обычный 8 9 2 3 3" xfId="54340"/>
    <cellStyle name="Обычный 8 9 2 3_заявки" xfId="54341"/>
    <cellStyle name="Обычный 8 9 2 4" xfId="54342"/>
    <cellStyle name="Обычный 8 9 2 4 2" xfId="54343"/>
    <cellStyle name="Обычный 8 9 2 4_заявки" xfId="58649"/>
    <cellStyle name="Обычный 8 9 2 5" xfId="54344"/>
    <cellStyle name="Обычный 8 9 2_заявки" xfId="54345"/>
    <cellStyle name="Обычный 8 9 3" xfId="54346"/>
    <cellStyle name="Обычный 8 9 3 2" xfId="54347"/>
    <cellStyle name="Обычный 8 9 3 2 2" xfId="54348"/>
    <cellStyle name="Обычный 8 9 3 2 2 2" xfId="54349"/>
    <cellStyle name="Обычный 8 9 3 2 2 2 2" xfId="54350"/>
    <cellStyle name="Обычный 8 9 3 2 2 2_заявки" xfId="58650"/>
    <cellStyle name="Обычный 8 9 3 2 2 3" xfId="54351"/>
    <cellStyle name="Обычный 8 9 3 2 2_заявки" xfId="54352"/>
    <cellStyle name="Обычный 8 9 3 2 3" xfId="54353"/>
    <cellStyle name="Обычный 8 9 3 2 3 2" xfId="54354"/>
    <cellStyle name="Обычный 8 9 3 2 3_заявки" xfId="58651"/>
    <cellStyle name="Обычный 8 9 3 2 4" xfId="54355"/>
    <cellStyle name="Обычный 8 9 3 2_заявки" xfId="54356"/>
    <cellStyle name="Обычный 8 9 3 3" xfId="54357"/>
    <cellStyle name="Обычный 8 9 3 3 2" xfId="54358"/>
    <cellStyle name="Обычный 8 9 3 3 2 2" xfId="54359"/>
    <cellStyle name="Обычный 8 9 3 3 2_заявки" xfId="58652"/>
    <cellStyle name="Обычный 8 9 3 3 3" xfId="54360"/>
    <cellStyle name="Обычный 8 9 3 3_заявки" xfId="54361"/>
    <cellStyle name="Обычный 8 9 3 4" xfId="54362"/>
    <cellStyle name="Обычный 8 9 3 4 2" xfId="54363"/>
    <cellStyle name="Обычный 8 9 3 4_заявки" xfId="58653"/>
    <cellStyle name="Обычный 8 9 3 5" xfId="54364"/>
    <cellStyle name="Обычный 8 9 3_заявки" xfId="54365"/>
    <cellStyle name="Обычный 8 9 4" xfId="54366"/>
    <cellStyle name="Обычный 8 9 4 2" xfId="54367"/>
    <cellStyle name="Обычный 8 9 4 2 2" xfId="54368"/>
    <cellStyle name="Обычный 8 9 4 2 2 2" xfId="54369"/>
    <cellStyle name="Обычный 8 9 4 2 2 2 2" xfId="54370"/>
    <cellStyle name="Обычный 8 9 4 2 2 2_заявки" xfId="58654"/>
    <cellStyle name="Обычный 8 9 4 2 2 3" xfId="54371"/>
    <cellStyle name="Обычный 8 9 4 2 2_заявки" xfId="54372"/>
    <cellStyle name="Обычный 8 9 4 2 3" xfId="54373"/>
    <cellStyle name="Обычный 8 9 4 2 3 2" xfId="54374"/>
    <cellStyle name="Обычный 8 9 4 2 3_заявки" xfId="58655"/>
    <cellStyle name="Обычный 8 9 4 2 4" xfId="54375"/>
    <cellStyle name="Обычный 8 9 4 2_заявки" xfId="54376"/>
    <cellStyle name="Обычный 8 9 4 3" xfId="54377"/>
    <cellStyle name="Обычный 8 9 4 3 2" xfId="54378"/>
    <cellStyle name="Обычный 8 9 4 3 2 2" xfId="54379"/>
    <cellStyle name="Обычный 8 9 4 3 2_заявки" xfId="58656"/>
    <cellStyle name="Обычный 8 9 4 3 3" xfId="54380"/>
    <cellStyle name="Обычный 8 9 4 3_заявки" xfId="54381"/>
    <cellStyle name="Обычный 8 9 4 4" xfId="54382"/>
    <cellStyle name="Обычный 8 9 4 4 2" xfId="54383"/>
    <cellStyle name="Обычный 8 9 4 4_заявки" xfId="58657"/>
    <cellStyle name="Обычный 8 9 4 5" xfId="54384"/>
    <cellStyle name="Обычный 8 9 4_заявки" xfId="54385"/>
    <cellStyle name="Обычный 8 9 5" xfId="54386"/>
    <cellStyle name="Обычный 8 9 5 2" xfId="54387"/>
    <cellStyle name="Обычный 8 9 5 2 2" xfId="54388"/>
    <cellStyle name="Обычный 8 9 5 2 2 2" xfId="54389"/>
    <cellStyle name="Обычный 8 9 5 2 2_заявки" xfId="58658"/>
    <cellStyle name="Обычный 8 9 5 2 3" xfId="54390"/>
    <cellStyle name="Обычный 8 9 5 2_заявки" xfId="54391"/>
    <cellStyle name="Обычный 8 9 5 3" xfId="54392"/>
    <cellStyle name="Обычный 8 9 5 3 2" xfId="54393"/>
    <cellStyle name="Обычный 8 9 5 3_заявки" xfId="58659"/>
    <cellStyle name="Обычный 8 9 5 4" xfId="54394"/>
    <cellStyle name="Обычный 8 9 5_заявки" xfId="54395"/>
    <cellStyle name="Обычный 8 9 6" xfId="54396"/>
    <cellStyle name="Обычный 8 9 6 2" xfId="54397"/>
    <cellStyle name="Обычный 8 9 6 2 2" xfId="54398"/>
    <cellStyle name="Обычный 8 9 6 2_заявки" xfId="58660"/>
    <cellStyle name="Обычный 8 9 6 3" xfId="54399"/>
    <cellStyle name="Обычный 8 9 6_заявки" xfId="54400"/>
    <cellStyle name="Обычный 8 9 7" xfId="54401"/>
    <cellStyle name="Обычный 8 9 7 2" xfId="54402"/>
    <cellStyle name="Обычный 8 9 7_заявки" xfId="58661"/>
    <cellStyle name="Обычный 8 9 8" xfId="54403"/>
    <cellStyle name="Обычный 8 9_заявки" xfId="54404"/>
    <cellStyle name="Обычный 8_для файла" xfId="54405"/>
    <cellStyle name="Обычный 9" xfId="74"/>
    <cellStyle name="Обычный 9 10" xfId="54406"/>
    <cellStyle name="Обычный 9 10 2" xfId="54407"/>
    <cellStyle name="Обычный 9 10 2 2" xfId="54408"/>
    <cellStyle name="Обычный 9 10 2 2 2" xfId="54409"/>
    <cellStyle name="Обычный 9 10 2 2 2 2" xfId="54410"/>
    <cellStyle name="Обычный 9 10 2 2 2 2 2" xfId="54411"/>
    <cellStyle name="Обычный 9 10 2 2 2 2_заявки" xfId="58662"/>
    <cellStyle name="Обычный 9 10 2 2 2 3" xfId="54412"/>
    <cellStyle name="Обычный 9 10 2 2 2_заявки" xfId="54413"/>
    <cellStyle name="Обычный 9 10 2 2 3" xfId="54414"/>
    <cellStyle name="Обычный 9 10 2 2 3 2" xfId="54415"/>
    <cellStyle name="Обычный 9 10 2 2 3_заявки" xfId="58663"/>
    <cellStyle name="Обычный 9 10 2 2 4" xfId="54416"/>
    <cellStyle name="Обычный 9 10 2 2_заявки" xfId="54417"/>
    <cellStyle name="Обычный 9 10 2 3" xfId="54418"/>
    <cellStyle name="Обычный 9 10 2 3 2" xfId="54419"/>
    <cellStyle name="Обычный 9 10 2 3 2 2" xfId="54420"/>
    <cellStyle name="Обычный 9 10 2 3 2_заявки" xfId="58664"/>
    <cellStyle name="Обычный 9 10 2 3 3" xfId="54421"/>
    <cellStyle name="Обычный 9 10 2 3_заявки" xfId="54422"/>
    <cellStyle name="Обычный 9 10 2 4" xfId="54423"/>
    <cellStyle name="Обычный 9 10 2 4 2" xfId="54424"/>
    <cellStyle name="Обычный 9 10 2 4_заявки" xfId="58665"/>
    <cellStyle name="Обычный 9 10 2 5" xfId="54425"/>
    <cellStyle name="Обычный 9 10 2_заявки" xfId="54426"/>
    <cellStyle name="Обычный 9 10 3" xfId="54427"/>
    <cellStyle name="Обычный 9 10 3 2" xfId="54428"/>
    <cellStyle name="Обычный 9 10 3 2 2" xfId="54429"/>
    <cellStyle name="Обычный 9 10 3 2 2 2" xfId="54430"/>
    <cellStyle name="Обычный 9 10 3 2 2 2 2" xfId="54431"/>
    <cellStyle name="Обычный 9 10 3 2 2 2_заявки" xfId="58666"/>
    <cellStyle name="Обычный 9 10 3 2 2 3" xfId="54432"/>
    <cellStyle name="Обычный 9 10 3 2 2_заявки" xfId="54433"/>
    <cellStyle name="Обычный 9 10 3 2 3" xfId="54434"/>
    <cellStyle name="Обычный 9 10 3 2 3 2" xfId="54435"/>
    <cellStyle name="Обычный 9 10 3 2 3_заявки" xfId="58667"/>
    <cellStyle name="Обычный 9 10 3 2 4" xfId="54436"/>
    <cellStyle name="Обычный 9 10 3 2_заявки" xfId="54437"/>
    <cellStyle name="Обычный 9 10 3 3" xfId="54438"/>
    <cellStyle name="Обычный 9 10 3 3 2" xfId="54439"/>
    <cellStyle name="Обычный 9 10 3 3 2 2" xfId="54440"/>
    <cellStyle name="Обычный 9 10 3 3 2_заявки" xfId="58668"/>
    <cellStyle name="Обычный 9 10 3 3 3" xfId="54441"/>
    <cellStyle name="Обычный 9 10 3 3_заявки" xfId="54442"/>
    <cellStyle name="Обычный 9 10 3 4" xfId="54443"/>
    <cellStyle name="Обычный 9 10 3 4 2" xfId="54444"/>
    <cellStyle name="Обычный 9 10 3 4_заявки" xfId="58669"/>
    <cellStyle name="Обычный 9 10 3 5" xfId="54445"/>
    <cellStyle name="Обычный 9 10 3_заявки" xfId="54446"/>
    <cellStyle name="Обычный 9 10 4" xfId="54447"/>
    <cellStyle name="Обычный 9 10 4 2" xfId="54448"/>
    <cellStyle name="Обычный 9 10 4 2 2" xfId="54449"/>
    <cellStyle name="Обычный 9 10 4 2 2 2" xfId="54450"/>
    <cellStyle name="Обычный 9 10 4 2 2 2 2" xfId="54451"/>
    <cellStyle name="Обычный 9 10 4 2 2 2_заявки" xfId="58670"/>
    <cellStyle name="Обычный 9 10 4 2 2 3" xfId="54452"/>
    <cellStyle name="Обычный 9 10 4 2 2_заявки" xfId="54453"/>
    <cellStyle name="Обычный 9 10 4 2 3" xfId="54454"/>
    <cellStyle name="Обычный 9 10 4 2 3 2" xfId="54455"/>
    <cellStyle name="Обычный 9 10 4 2 3_заявки" xfId="58671"/>
    <cellStyle name="Обычный 9 10 4 2 4" xfId="54456"/>
    <cellStyle name="Обычный 9 10 4 2_заявки" xfId="54457"/>
    <cellStyle name="Обычный 9 10 4 3" xfId="54458"/>
    <cellStyle name="Обычный 9 10 4 3 2" xfId="54459"/>
    <cellStyle name="Обычный 9 10 4 3 2 2" xfId="54460"/>
    <cellStyle name="Обычный 9 10 4 3 2_заявки" xfId="58672"/>
    <cellStyle name="Обычный 9 10 4 3 3" xfId="54461"/>
    <cellStyle name="Обычный 9 10 4 3_заявки" xfId="54462"/>
    <cellStyle name="Обычный 9 10 4 4" xfId="54463"/>
    <cellStyle name="Обычный 9 10 4 4 2" xfId="54464"/>
    <cellStyle name="Обычный 9 10 4 4_заявки" xfId="58673"/>
    <cellStyle name="Обычный 9 10 4 5" xfId="54465"/>
    <cellStyle name="Обычный 9 10 4_заявки" xfId="54466"/>
    <cellStyle name="Обычный 9 10 5" xfId="54467"/>
    <cellStyle name="Обычный 9 10 5 2" xfId="54468"/>
    <cellStyle name="Обычный 9 10 5 2 2" xfId="54469"/>
    <cellStyle name="Обычный 9 10 5 2 2 2" xfId="54470"/>
    <cellStyle name="Обычный 9 10 5 2 2_заявки" xfId="58674"/>
    <cellStyle name="Обычный 9 10 5 2 3" xfId="54471"/>
    <cellStyle name="Обычный 9 10 5 2_заявки" xfId="54472"/>
    <cellStyle name="Обычный 9 10 5 3" xfId="54473"/>
    <cellStyle name="Обычный 9 10 5 3 2" xfId="54474"/>
    <cellStyle name="Обычный 9 10 5 3_заявки" xfId="58675"/>
    <cellStyle name="Обычный 9 10 5 4" xfId="54475"/>
    <cellStyle name="Обычный 9 10 5_заявки" xfId="54476"/>
    <cellStyle name="Обычный 9 10 6" xfId="54477"/>
    <cellStyle name="Обычный 9 10 6 2" xfId="54478"/>
    <cellStyle name="Обычный 9 10 6 2 2" xfId="54479"/>
    <cellStyle name="Обычный 9 10 6 2_заявки" xfId="58676"/>
    <cellStyle name="Обычный 9 10 6 3" xfId="54480"/>
    <cellStyle name="Обычный 9 10 6_заявки" xfId="54481"/>
    <cellStyle name="Обычный 9 10 7" xfId="54482"/>
    <cellStyle name="Обычный 9 10 7 2" xfId="54483"/>
    <cellStyle name="Обычный 9 10 7_заявки" xfId="58677"/>
    <cellStyle name="Обычный 9 10 8" xfId="54484"/>
    <cellStyle name="Обычный 9 10_заявки" xfId="54485"/>
    <cellStyle name="Обычный 9 11" xfId="54486"/>
    <cellStyle name="Обычный 9 11 2" xfId="54487"/>
    <cellStyle name="Обычный 9 11 2 2" xfId="54488"/>
    <cellStyle name="Обычный 9 11 2 2 2" xfId="54489"/>
    <cellStyle name="Обычный 9 11 2 2 2 2" xfId="54490"/>
    <cellStyle name="Обычный 9 11 2 2 2 2 2" xfId="54491"/>
    <cellStyle name="Обычный 9 11 2 2 2 2_заявки" xfId="58678"/>
    <cellStyle name="Обычный 9 11 2 2 2 3" xfId="54492"/>
    <cellStyle name="Обычный 9 11 2 2 2_заявки" xfId="54493"/>
    <cellStyle name="Обычный 9 11 2 2 3" xfId="54494"/>
    <cellStyle name="Обычный 9 11 2 2 3 2" xfId="54495"/>
    <cellStyle name="Обычный 9 11 2 2 3_заявки" xfId="58679"/>
    <cellStyle name="Обычный 9 11 2 2 4" xfId="54496"/>
    <cellStyle name="Обычный 9 11 2 2_заявки" xfId="54497"/>
    <cellStyle name="Обычный 9 11 2 3" xfId="54498"/>
    <cellStyle name="Обычный 9 11 2 3 2" xfId="54499"/>
    <cellStyle name="Обычный 9 11 2 3 2 2" xfId="54500"/>
    <cellStyle name="Обычный 9 11 2 3 2_заявки" xfId="58680"/>
    <cellStyle name="Обычный 9 11 2 3 3" xfId="54501"/>
    <cellStyle name="Обычный 9 11 2 3_заявки" xfId="54502"/>
    <cellStyle name="Обычный 9 11 2 4" xfId="54503"/>
    <cellStyle name="Обычный 9 11 2 4 2" xfId="54504"/>
    <cellStyle name="Обычный 9 11 2 4_заявки" xfId="58681"/>
    <cellStyle name="Обычный 9 11 2 5" xfId="54505"/>
    <cellStyle name="Обычный 9 11 2_заявки" xfId="54506"/>
    <cellStyle name="Обычный 9 11 3" xfId="54507"/>
    <cellStyle name="Обычный 9 11 3 2" xfId="54508"/>
    <cellStyle name="Обычный 9 11 3 2 2" xfId="54509"/>
    <cellStyle name="Обычный 9 11 3 2 2 2" xfId="54510"/>
    <cellStyle name="Обычный 9 11 3 2 2 2 2" xfId="54511"/>
    <cellStyle name="Обычный 9 11 3 2 2 2_заявки" xfId="58682"/>
    <cellStyle name="Обычный 9 11 3 2 2 3" xfId="54512"/>
    <cellStyle name="Обычный 9 11 3 2 2_заявки" xfId="54513"/>
    <cellStyle name="Обычный 9 11 3 2 3" xfId="54514"/>
    <cellStyle name="Обычный 9 11 3 2 3 2" xfId="54515"/>
    <cellStyle name="Обычный 9 11 3 2 3_заявки" xfId="58683"/>
    <cellStyle name="Обычный 9 11 3 2 4" xfId="54516"/>
    <cellStyle name="Обычный 9 11 3 2_заявки" xfId="54517"/>
    <cellStyle name="Обычный 9 11 3 3" xfId="54518"/>
    <cellStyle name="Обычный 9 11 3 3 2" xfId="54519"/>
    <cellStyle name="Обычный 9 11 3 3 2 2" xfId="54520"/>
    <cellStyle name="Обычный 9 11 3 3 2_заявки" xfId="58684"/>
    <cellStyle name="Обычный 9 11 3 3 3" xfId="54521"/>
    <cellStyle name="Обычный 9 11 3 3_заявки" xfId="54522"/>
    <cellStyle name="Обычный 9 11 3 4" xfId="54523"/>
    <cellStyle name="Обычный 9 11 3 4 2" xfId="54524"/>
    <cellStyle name="Обычный 9 11 3 4_заявки" xfId="58685"/>
    <cellStyle name="Обычный 9 11 3 5" xfId="54525"/>
    <cellStyle name="Обычный 9 11 3_заявки" xfId="54526"/>
    <cellStyle name="Обычный 9 11 4" xfId="54527"/>
    <cellStyle name="Обычный 9 11 4 2" xfId="54528"/>
    <cellStyle name="Обычный 9 11 4 2 2" xfId="54529"/>
    <cellStyle name="Обычный 9 11 4 2 2 2" xfId="54530"/>
    <cellStyle name="Обычный 9 11 4 2 2 2 2" xfId="54531"/>
    <cellStyle name="Обычный 9 11 4 2 2 2_заявки" xfId="58686"/>
    <cellStyle name="Обычный 9 11 4 2 2 3" xfId="54532"/>
    <cellStyle name="Обычный 9 11 4 2 2_заявки" xfId="54533"/>
    <cellStyle name="Обычный 9 11 4 2 3" xfId="54534"/>
    <cellStyle name="Обычный 9 11 4 2 3 2" xfId="54535"/>
    <cellStyle name="Обычный 9 11 4 2 3_заявки" xfId="58687"/>
    <cellStyle name="Обычный 9 11 4 2 4" xfId="54536"/>
    <cellStyle name="Обычный 9 11 4 2_заявки" xfId="54537"/>
    <cellStyle name="Обычный 9 11 4 3" xfId="54538"/>
    <cellStyle name="Обычный 9 11 4 3 2" xfId="54539"/>
    <cellStyle name="Обычный 9 11 4 3 2 2" xfId="54540"/>
    <cellStyle name="Обычный 9 11 4 3 2_заявки" xfId="58688"/>
    <cellStyle name="Обычный 9 11 4 3 3" xfId="54541"/>
    <cellStyle name="Обычный 9 11 4 3_заявки" xfId="54542"/>
    <cellStyle name="Обычный 9 11 4 4" xfId="54543"/>
    <cellStyle name="Обычный 9 11 4 4 2" xfId="54544"/>
    <cellStyle name="Обычный 9 11 4 4_заявки" xfId="58689"/>
    <cellStyle name="Обычный 9 11 4 5" xfId="54545"/>
    <cellStyle name="Обычный 9 11 4_заявки" xfId="54546"/>
    <cellStyle name="Обычный 9 11 5" xfId="54547"/>
    <cellStyle name="Обычный 9 11 5 2" xfId="54548"/>
    <cellStyle name="Обычный 9 11 5 2 2" xfId="54549"/>
    <cellStyle name="Обычный 9 11 5 2 2 2" xfId="54550"/>
    <cellStyle name="Обычный 9 11 5 2 2_заявки" xfId="58690"/>
    <cellStyle name="Обычный 9 11 5 2 3" xfId="54551"/>
    <cellStyle name="Обычный 9 11 5 2_заявки" xfId="54552"/>
    <cellStyle name="Обычный 9 11 5 3" xfId="54553"/>
    <cellStyle name="Обычный 9 11 5 3 2" xfId="54554"/>
    <cellStyle name="Обычный 9 11 5 3_заявки" xfId="58691"/>
    <cellStyle name="Обычный 9 11 5 4" xfId="54555"/>
    <cellStyle name="Обычный 9 11 5_заявки" xfId="54556"/>
    <cellStyle name="Обычный 9 11 6" xfId="54557"/>
    <cellStyle name="Обычный 9 11 6 2" xfId="54558"/>
    <cellStyle name="Обычный 9 11 6 2 2" xfId="54559"/>
    <cellStyle name="Обычный 9 11 6 2_заявки" xfId="58692"/>
    <cellStyle name="Обычный 9 11 6 3" xfId="54560"/>
    <cellStyle name="Обычный 9 11 6_заявки" xfId="54561"/>
    <cellStyle name="Обычный 9 11 7" xfId="54562"/>
    <cellStyle name="Обычный 9 11 7 2" xfId="54563"/>
    <cellStyle name="Обычный 9 11 7_заявки" xfId="58693"/>
    <cellStyle name="Обычный 9 11 8" xfId="54564"/>
    <cellStyle name="Обычный 9 11_заявки" xfId="54565"/>
    <cellStyle name="Обычный 9 12" xfId="54566"/>
    <cellStyle name="Обычный 9 12 2" xfId="54567"/>
    <cellStyle name="Обычный 9 12 2 2" xfId="54568"/>
    <cellStyle name="Обычный 9 12 2 2 2" xfId="54569"/>
    <cellStyle name="Обычный 9 12 2 2 2 2" xfId="54570"/>
    <cellStyle name="Обычный 9 12 2 2 2 2 2" xfId="54571"/>
    <cellStyle name="Обычный 9 12 2 2 2 2_заявки" xfId="58694"/>
    <cellStyle name="Обычный 9 12 2 2 2 3" xfId="54572"/>
    <cellStyle name="Обычный 9 12 2 2 2_заявки" xfId="54573"/>
    <cellStyle name="Обычный 9 12 2 2 3" xfId="54574"/>
    <cellStyle name="Обычный 9 12 2 2 3 2" xfId="54575"/>
    <cellStyle name="Обычный 9 12 2 2 3_заявки" xfId="58695"/>
    <cellStyle name="Обычный 9 12 2 2 4" xfId="54576"/>
    <cellStyle name="Обычный 9 12 2 2_заявки" xfId="54577"/>
    <cellStyle name="Обычный 9 12 2 3" xfId="54578"/>
    <cellStyle name="Обычный 9 12 2 3 2" xfId="54579"/>
    <cellStyle name="Обычный 9 12 2 3 2 2" xfId="54580"/>
    <cellStyle name="Обычный 9 12 2 3 2_заявки" xfId="58696"/>
    <cellStyle name="Обычный 9 12 2 3 3" xfId="54581"/>
    <cellStyle name="Обычный 9 12 2 3_заявки" xfId="54582"/>
    <cellStyle name="Обычный 9 12 2 4" xfId="54583"/>
    <cellStyle name="Обычный 9 12 2 4 2" xfId="54584"/>
    <cellStyle name="Обычный 9 12 2 4_заявки" xfId="58697"/>
    <cellStyle name="Обычный 9 12 2 5" xfId="54585"/>
    <cellStyle name="Обычный 9 12 2_заявки" xfId="54586"/>
    <cellStyle name="Обычный 9 12 3" xfId="54587"/>
    <cellStyle name="Обычный 9 12 3 2" xfId="54588"/>
    <cellStyle name="Обычный 9 12 3 2 2" xfId="54589"/>
    <cellStyle name="Обычный 9 12 3 2 2 2" xfId="54590"/>
    <cellStyle name="Обычный 9 12 3 2 2 2 2" xfId="54591"/>
    <cellStyle name="Обычный 9 12 3 2 2 2_заявки" xfId="58698"/>
    <cellStyle name="Обычный 9 12 3 2 2 3" xfId="54592"/>
    <cellStyle name="Обычный 9 12 3 2 2_заявки" xfId="54593"/>
    <cellStyle name="Обычный 9 12 3 2 3" xfId="54594"/>
    <cellStyle name="Обычный 9 12 3 2 3 2" xfId="54595"/>
    <cellStyle name="Обычный 9 12 3 2 3_заявки" xfId="58699"/>
    <cellStyle name="Обычный 9 12 3 2 4" xfId="54596"/>
    <cellStyle name="Обычный 9 12 3 2_заявки" xfId="54597"/>
    <cellStyle name="Обычный 9 12 3 3" xfId="54598"/>
    <cellStyle name="Обычный 9 12 3 3 2" xfId="54599"/>
    <cellStyle name="Обычный 9 12 3 3 2 2" xfId="54600"/>
    <cellStyle name="Обычный 9 12 3 3 2_заявки" xfId="58700"/>
    <cellStyle name="Обычный 9 12 3 3 3" xfId="54601"/>
    <cellStyle name="Обычный 9 12 3 3_заявки" xfId="54602"/>
    <cellStyle name="Обычный 9 12 3 4" xfId="54603"/>
    <cellStyle name="Обычный 9 12 3 4 2" xfId="54604"/>
    <cellStyle name="Обычный 9 12 3 4_заявки" xfId="58701"/>
    <cellStyle name="Обычный 9 12 3 5" xfId="54605"/>
    <cellStyle name="Обычный 9 12 3_заявки" xfId="54606"/>
    <cellStyle name="Обычный 9 12 4" xfId="54607"/>
    <cellStyle name="Обычный 9 12 4 2" xfId="54608"/>
    <cellStyle name="Обычный 9 12 4 2 2" xfId="54609"/>
    <cellStyle name="Обычный 9 12 4 2 2 2" xfId="54610"/>
    <cellStyle name="Обычный 9 12 4 2 2_заявки" xfId="58702"/>
    <cellStyle name="Обычный 9 12 4 2 3" xfId="54611"/>
    <cellStyle name="Обычный 9 12 4 2_заявки" xfId="54612"/>
    <cellStyle name="Обычный 9 12 4 3" xfId="54613"/>
    <cellStyle name="Обычный 9 12 4 3 2" xfId="54614"/>
    <cellStyle name="Обычный 9 12 4 3_заявки" xfId="58703"/>
    <cellStyle name="Обычный 9 12 4 4" xfId="54615"/>
    <cellStyle name="Обычный 9 12 4_заявки" xfId="54616"/>
    <cellStyle name="Обычный 9 12 5" xfId="54617"/>
    <cellStyle name="Обычный 9 12 5 2" xfId="54618"/>
    <cellStyle name="Обычный 9 12 5 2 2" xfId="54619"/>
    <cellStyle name="Обычный 9 12 5 2_заявки" xfId="58704"/>
    <cellStyle name="Обычный 9 12 5 3" xfId="54620"/>
    <cellStyle name="Обычный 9 12 5_заявки" xfId="54621"/>
    <cellStyle name="Обычный 9 12 6" xfId="54622"/>
    <cellStyle name="Обычный 9 12 6 2" xfId="54623"/>
    <cellStyle name="Обычный 9 12 6_заявки" xfId="58705"/>
    <cellStyle name="Обычный 9 12 7" xfId="54624"/>
    <cellStyle name="Обычный 9 12_заявки" xfId="54625"/>
    <cellStyle name="Обычный 9 13" xfId="54626"/>
    <cellStyle name="Обычный 9 13 2" xfId="54627"/>
    <cellStyle name="Обычный 9 13 2 2" xfId="54628"/>
    <cellStyle name="Обычный 9 13 2 2 2" xfId="54629"/>
    <cellStyle name="Обычный 9 13 2 2 2 2" xfId="54630"/>
    <cellStyle name="Обычный 9 13 2 2 2 2 2" xfId="54631"/>
    <cellStyle name="Обычный 9 13 2 2 2 2_заявки" xfId="58706"/>
    <cellStyle name="Обычный 9 13 2 2 2 3" xfId="54632"/>
    <cellStyle name="Обычный 9 13 2 2 2_заявки" xfId="54633"/>
    <cellStyle name="Обычный 9 13 2 2 3" xfId="54634"/>
    <cellStyle name="Обычный 9 13 2 2 3 2" xfId="54635"/>
    <cellStyle name="Обычный 9 13 2 2 3_заявки" xfId="58707"/>
    <cellStyle name="Обычный 9 13 2 2 4" xfId="54636"/>
    <cellStyle name="Обычный 9 13 2 2_заявки" xfId="54637"/>
    <cellStyle name="Обычный 9 13 2 3" xfId="54638"/>
    <cellStyle name="Обычный 9 13 2 3 2" xfId="54639"/>
    <cellStyle name="Обычный 9 13 2 3 2 2" xfId="54640"/>
    <cellStyle name="Обычный 9 13 2 3 2_заявки" xfId="58708"/>
    <cellStyle name="Обычный 9 13 2 3 3" xfId="54641"/>
    <cellStyle name="Обычный 9 13 2 3_заявки" xfId="54642"/>
    <cellStyle name="Обычный 9 13 2 4" xfId="54643"/>
    <cellStyle name="Обычный 9 13 2 4 2" xfId="54644"/>
    <cellStyle name="Обычный 9 13 2 4_заявки" xfId="58709"/>
    <cellStyle name="Обычный 9 13 2 5" xfId="54645"/>
    <cellStyle name="Обычный 9 13 2_заявки" xfId="54646"/>
    <cellStyle name="Обычный 9 13 3" xfId="54647"/>
    <cellStyle name="Обычный 9 13 3 2" xfId="54648"/>
    <cellStyle name="Обычный 9 13 3 2 2" xfId="54649"/>
    <cellStyle name="Обычный 9 13 3 2 2 2" xfId="54650"/>
    <cellStyle name="Обычный 9 13 3 2 2 2 2" xfId="54651"/>
    <cellStyle name="Обычный 9 13 3 2 2 2_заявки" xfId="58710"/>
    <cellStyle name="Обычный 9 13 3 2 2 3" xfId="54652"/>
    <cellStyle name="Обычный 9 13 3 2 2_заявки" xfId="54653"/>
    <cellStyle name="Обычный 9 13 3 2 3" xfId="54654"/>
    <cellStyle name="Обычный 9 13 3 2 3 2" xfId="54655"/>
    <cellStyle name="Обычный 9 13 3 2 3_заявки" xfId="58711"/>
    <cellStyle name="Обычный 9 13 3 2 4" xfId="54656"/>
    <cellStyle name="Обычный 9 13 3 2_заявки" xfId="54657"/>
    <cellStyle name="Обычный 9 13 3 3" xfId="54658"/>
    <cellStyle name="Обычный 9 13 3 3 2" xfId="54659"/>
    <cellStyle name="Обычный 9 13 3 3 2 2" xfId="54660"/>
    <cellStyle name="Обычный 9 13 3 3 2_заявки" xfId="58712"/>
    <cellStyle name="Обычный 9 13 3 3 3" xfId="54661"/>
    <cellStyle name="Обычный 9 13 3 3_заявки" xfId="54662"/>
    <cellStyle name="Обычный 9 13 3 4" xfId="54663"/>
    <cellStyle name="Обычный 9 13 3 4 2" xfId="54664"/>
    <cellStyle name="Обычный 9 13 3 4_заявки" xfId="58713"/>
    <cellStyle name="Обычный 9 13 3 5" xfId="54665"/>
    <cellStyle name="Обычный 9 13 3_заявки" xfId="54666"/>
    <cellStyle name="Обычный 9 13 4" xfId="54667"/>
    <cellStyle name="Обычный 9 13 4 2" xfId="54668"/>
    <cellStyle name="Обычный 9 13 4 2 2" xfId="54669"/>
    <cellStyle name="Обычный 9 13 4 2 2 2" xfId="54670"/>
    <cellStyle name="Обычный 9 13 4 2 2_заявки" xfId="58714"/>
    <cellStyle name="Обычный 9 13 4 2 3" xfId="54671"/>
    <cellStyle name="Обычный 9 13 4 2_заявки" xfId="54672"/>
    <cellStyle name="Обычный 9 13 4 3" xfId="54673"/>
    <cellStyle name="Обычный 9 13 4 3 2" xfId="54674"/>
    <cellStyle name="Обычный 9 13 4 3_заявки" xfId="58715"/>
    <cellStyle name="Обычный 9 13 4 4" xfId="54675"/>
    <cellStyle name="Обычный 9 13 4_заявки" xfId="54676"/>
    <cellStyle name="Обычный 9 13 5" xfId="54677"/>
    <cellStyle name="Обычный 9 13 5 2" xfId="54678"/>
    <cellStyle name="Обычный 9 13 5 2 2" xfId="54679"/>
    <cellStyle name="Обычный 9 13 5 2_заявки" xfId="58716"/>
    <cellStyle name="Обычный 9 13 5 3" xfId="54680"/>
    <cellStyle name="Обычный 9 13 5_заявки" xfId="54681"/>
    <cellStyle name="Обычный 9 13 6" xfId="54682"/>
    <cellStyle name="Обычный 9 13 6 2" xfId="54683"/>
    <cellStyle name="Обычный 9 13 6_заявки" xfId="58717"/>
    <cellStyle name="Обычный 9 13 7" xfId="54684"/>
    <cellStyle name="Обычный 9 13_заявки" xfId="54685"/>
    <cellStyle name="Обычный 9 14" xfId="54686"/>
    <cellStyle name="Обычный 9 14 2" xfId="54687"/>
    <cellStyle name="Обычный 9 14 2 2" xfId="54688"/>
    <cellStyle name="Обычный 9 14 2 2 2" xfId="54689"/>
    <cellStyle name="Обычный 9 14 2 2 2 2" xfId="54690"/>
    <cellStyle name="Обычный 9 14 2 2 2 2 2" xfId="54691"/>
    <cellStyle name="Обычный 9 14 2 2 2 2_заявки" xfId="58718"/>
    <cellStyle name="Обычный 9 14 2 2 2 3" xfId="54692"/>
    <cellStyle name="Обычный 9 14 2 2 2_заявки" xfId="54693"/>
    <cellStyle name="Обычный 9 14 2 2 3" xfId="54694"/>
    <cellStyle name="Обычный 9 14 2 2 3 2" xfId="54695"/>
    <cellStyle name="Обычный 9 14 2 2 3_заявки" xfId="58719"/>
    <cellStyle name="Обычный 9 14 2 2 4" xfId="54696"/>
    <cellStyle name="Обычный 9 14 2 2_заявки" xfId="54697"/>
    <cellStyle name="Обычный 9 14 2 3" xfId="54698"/>
    <cellStyle name="Обычный 9 14 2 3 2" xfId="54699"/>
    <cellStyle name="Обычный 9 14 2 3 2 2" xfId="54700"/>
    <cellStyle name="Обычный 9 14 2 3 2_заявки" xfId="58720"/>
    <cellStyle name="Обычный 9 14 2 3 3" xfId="54701"/>
    <cellStyle name="Обычный 9 14 2 3_заявки" xfId="54702"/>
    <cellStyle name="Обычный 9 14 2 4" xfId="54703"/>
    <cellStyle name="Обычный 9 14 2 4 2" xfId="54704"/>
    <cellStyle name="Обычный 9 14 2 4_заявки" xfId="58721"/>
    <cellStyle name="Обычный 9 14 2 5" xfId="54705"/>
    <cellStyle name="Обычный 9 14 2_заявки" xfId="54706"/>
    <cellStyle name="Обычный 9 14 3" xfId="54707"/>
    <cellStyle name="Обычный 9 14 3 2" xfId="54708"/>
    <cellStyle name="Обычный 9 14 3 2 2" xfId="54709"/>
    <cellStyle name="Обычный 9 14 3 2 2 2" xfId="54710"/>
    <cellStyle name="Обычный 9 14 3 2 2 2 2" xfId="54711"/>
    <cellStyle name="Обычный 9 14 3 2 2 2_заявки" xfId="58722"/>
    <cellStyle name="Обычный 9 14 3 2 2 3" xfId="54712"/>
    <cellStyle name="Обычный 9 14 3 2 2_заявки" xfId="54713"/>
    <cellStyle name="Обычный 9 14 3 2 3" xfId="54714"/>
    <cellStyle name="Обычный 9 14 3 2 3 2" xfId="54715"/>
    <cellStyle name="Обычный 9 14 3 2 3_заявки" xfId="58723"/>
    <cellStyle name="Обычный 9 14 3 2 4" xfId="54716"/>
    <cellStyle name="Обычный 9 14 3 2_заявки" xfId="54717"/>
    <cellStyle name="Обычный 9 14 3 3" xfId="54718"/>
    <cellStyle name="Обычный 9 14 3 3 2" xfId="54719"/>
    <cellStyle name="Обычный 9 14 3 3 2 2" xfId="54720"/>
    <cellStyle name="Обычный 9 14 3 3 2_заявки" xfId="58724"/>
    <cellStyle name="Обычный 9 14 3 3 3" xfId="54721"/>
    <cellStyle name="Обычный 9 14 3 3_заявки" xfId="54722"/>
    <cellStyle name="Обычный 9 14 3 4" xfId="54723"/>
    <cellStyle name="Обычный 9 14 3 4 2" xfId="54724"/>
    <cellStyle name="Обычный 9 14 3 4_заявки" xfId="58725"/>
    <cellStyle name="Обычный 9 14 3 5" xfId="54725"/>
    <cellStyle name="Обычный 9 14 3_заявки" xfId="54726"/>
    <cellStyle name="Обычный 9 14 4" xfId="54727"/>
    <cellStyle name="Обычный 9 14 4 2" xfId="54728"/>
    <cellStyle name="Обычный 9 14 4 2 2" xfId="54729"/>
    <cellStyle name="Обычный 9 14 4 2 2 2" xfId="54730"/>
    <cellStyle name="Обычный 9 14 4 2 2_заявки" xfId="58726"/>
    <cellStyle name="Обычный 9 14 4 2 3" xfId="54731"/>
    <cellStyle name="Обычный 9 14 4 2_заявки" xfId="54732"/>
    <cellStyle name="Обычный 9 14 4 3" xfId="54733"/>
    <cellStyle name="Обычный 9 14 4 3 2" xfId="54734"/>
    <cellStyle name="Обычный 9 14 4 3_заявки" xfId="58727"/>
    <cellStyle name="Обычный 9 14 4 4" xfId="54735"/>
    <cellStyle name="Обычный 9 14 4_заявки" xfId="54736"/>
    <cellStyle name="Обычный 9 14 5" xfId="54737"/>
    <cellStyle name="Обычный 9 14 5 2" xfId="54738"/>
    <cellStyle name="Обычный 9 14 5 2 2" xfId="54739"/>
    <cellStyle name="Обычный 9 14 5 2_заявки" xfId="58728"/>
    <cellStyle name="Обычный 9 14 5 3" xfId="54740"/>
    <cellStyle name="Обычный 9 14 5_заявки" xfId="54741"/>
    <cellStyle name="Обычный 9 14 6" xfId="54742"/>
    <cellStyle name="Обычный 9 14 6 2" xfId="54743"/>
    <cellStyle name="Обычный 9 14 6_заявки" xfId="58729"/>
    <cellStyle name="Обычный 9 14 7" xfId="54744"/>
    <cellStyle name="Обычный 9 14_заявки" xfId="54745"/>
    <cellStyle name="Обычный 9 15" xfId="54746"/>
    <cellStyle name="Обычный 9 15 2" xfId="54747"/>
    <cellStyle name="Обычный 9 15 2 2" xfId="54748"/>
    <cellStyle name="Обычный 9 15 2 2 2" xfId="54749"/>
    <cellStyle name="Обычный 9 15 2 2 2 2" xfId="54750"/>
    <cellStyle name="Обычный 9 15 2 2 2 2 2" xfId="54751"/>
    <cellStyle name="Обычный 9 15 2 2 2 2_заявки" xfId="58730"/>
    <cellStyle name="Обычный 9 15 2 2 2 3" xfId="54752"/>
    <cellStyle name="Обычный 9 15 2 2 2_заявки" xfId="54753"/>
    <cellStyle name="Обычный 9 15 2 2 3" xfId="54754"/>
    <cellStyle name="Обычный 9 15 2 2 3 2" xfId="54755"/>
    <cellStyle name="Обычный 9 15 2 2 3_заявки" xfId="58731"/>
    <cellStyle name="Обычный 9 15 2 2 4" xfId="54756"/>
    <cellStyle name="Обычный 9 15 2 2_заявки" xfId="54757"/>
    <cellStyle name="Обычный 9 15 2 3" xfId="54758"/>
    <cellStyle name="Обычный 9 15 2 3 2" xfId="54759"/>
    <cellStyle name="Обычный 9 15 2 3 2 2" xfId="54760"/>
    <cellStyle name="Обычный 9 15 2 3 2_заявки" xfId="58732"/>
    <cellStyle name="Обычный 9 15 2 3 3" xfId="54761"/>
    <cellStyle name="Обычный 9 15 2 3_заявки" xfId="54762"/>
    <cellStyle name="Обычный 9 15 2 4" xfId="54763"/>
    <cellStyle name="Обычный 9 15 2 4 2" xfId="54764"/>
    <cellStyle name="Обычный 9 15 2 4_заявки" xfId="58733"/>
    <cellStyle name="Обычный 9 15 2 5" xfId="54765"/>
    <cellStyle name="Обычный 9 15 2_заявки" xfId="54766"/>
    <cellStyle name="Обычный 9 15 3" xfId="54767"/>
    <cellStyle name="Обычный 9 15 3 2" xfId="54768"/>
    <cellStyle name="Обычный 9 15 3 2 2" xfId="54769"/>
    <cellStyle name="Обычный 9 15 3 2 2 2" xfId="54770"/>
    <cellStyle name="Обычный 9 15 3 2 2 2 2" xfId="54771"/>
    <cellStyle name="Обычный 9 15 3 2 2 2_заявки" xfId="58734"/>
    <cellStyle name="Обычный 9 15 3 2 2 3" xfId="54772"/>
    <cellStyle name="Обычный 9 15 3 2 2_заявки" xfId="54773"/>
    <cellStyle name="Обычный 9 15 3 2 3" xfId="54774"/>
    <cellStyle name="Обычный 9 15 3 2 3 2" xfId="54775"/>
    <cellStyle name="Обычный 9 15 3 2 3_заявки" xfId="58735"/>
    <cellStyle name="Обычный 9 15 3 2 4" xfId="54776"/>
    <cellStyle name="Обычный 9 15 3 2_заявки" xfId="54777"/>
    <cellStyle name="Обычный 9 15 3 3" xfId="54778"/>
    <cellStyle name="Обычный 9 15 3 3 2" xfId="54779"/>
    <cellStyle name="Обычный 9 15 3 3 2 2" xfId="54780"/>
    <cellStyle name="Обычный 9 15 3 3 2_заявки" xfId="58736"/>
    <cellStyle name="Обычный 9 15 3 3 3" xfId="54781"/>
    <cellStyle name="Обычный 9 15 3 3_заявки" xfId="54782"/>
    <cellStyle name="Обычный 9 15 3 4" xfId="54783"/>
    <cellStyle name="Обычный 9 15 3 4 2" xfId="54784"/>
    <cellStyle name="Обычный 9 15 3 4_заявки" xfId="58737"/>
    <cellStyle name="Обычный 9 15 3 5" xfId="54785"/>
    <cellStyle name="Обычный 9 15 3_заявки" xfId="54786"/>
    <cellStyle name="Обычный 9 15 4" xfId="54787"/>
    <cellStyle name="Обычный 9 15 4 2" xfId="54788"/>
    <cellStyle name="Обычный 9 15 4 2 2" xfId="54789"/>
    <cellStyle name="Обычный 9 15 4 2 2 2" xfId="54790"/>
    <cellStyle name="Обычный 9 15 4 2 2_заявки" xfId="58738"/>
    <cellStyle name="Обычный 9 15 4 2 3" xfId="54791"/>
    <cellStyle name="Обычный 9 15 4 2_заявки" xfId="54792"/>
    <cellStyle name="Обычный 9 15 4 3" xfId="54793"/>
    <cellStyle name="Обычный 9 15 4 3 2" xfId="54794"/>
    <cellStyle name="Обычный 9 15 4 3_заявки" xfId="58739"/>
    <cellStyle name="Обычный 9 15 4 4" xfId="54795"/>
    <cellStyle name="Обычный 9 15 4_заявки" xfId="54796"/>
    <cellStyle name="Обычный 9 15 5" xfId="54797"/>
    <cellStyle name="Обычный 9 15 5 2" xfId="54798"/>
    <cellStyle name="Обычный 9 15 5 2 2" xfId="54799"/>
    <cellStyle name="Обычный 9 15 5 2_заявки" xfId="58740"/>
    <cellStyle name="Обычный 9 15 5 3" xfId="54800"/>
    <cellStyle name="Обычный 9 15 5_заявки" xfId="54801"/>
    <cellStyle name="Обычный 9 15 6" xfId="54802"/>
    <cellStyle name="Обычный 9 15 6 2" xfId="54803"/>
    <cellStyle name="Обычный 9 15 6_заявки" xfId="58741"/>
    <cellStyle name="Обычный 9 15 7" xfId="54804"/>
    <cellStyle name="Обычный 9 15_заявки" xfId="54805"/>
    <cellStyle name="Обычный 9 16" xfId="54806"/>
    <cellStyle name="Обычный 9 16 2" xfId="54807"/>
    <cellStyle name="Обычный 9 16 2 2" xfId="54808"/>
    <cellStyle name="Обычный 9 16 2 2 2" xfId="54809"/>
    <cellStyle name="Обычный 9 16 2 2 2 2" xfId="54810"/>
    <cellStyle name="Обычный 9 16 2 2 2 2 2" xfId="54811"/>
    <cellStyle name="Обычный 9 16 2 2 2 2_заявки" xfId="58742"/>
    <cellStyle name="Обычный 9 16 2 2 2 3" xfId="54812"/>
    <cellStyle name="Обычный 9 16 2 2 2_заявки" xfId="54813"/>
    <cellStyle name="Обычный 9 16 2 2 3" xfId="54814"/>
    <cellStyle name="Обычный 9 16 2 2 3 2" xfId="54815"/>
    <cellStyle name="Обычный 9 16 2 2 3_заявки" xfId="58743"/>
    <cellStyle name="Обычный 9 16 2 2 4" xfId="54816"/>
    <cellStyle name="Обычный 9 16 2 2_заявки" xfId="54817"/>
    <cellStyle name="Обычный 9 16 2 3" xfId="54818"/>
    <cellStyle name="Обычный 9 16 2 3 2" xfId="54819"/>
    <cellStyle name="Обычный 9 16 2 3 2 2" xfId="54820"/>
    <cellStyle name="Обычный 9 16 2 3 2_заявки" xfId="58744"/>
    <cellStyle name="Обычный 9 16 2 3 3" xfId="54821"/>
    <cellStyle name="Обычный 9 16 2 3_заявки" xfId="54822"/>
    <cellStyle name="Обычный 9 16 2 4" xfId="54823"/>
    <cellStyle name="Обычный 9 16 2 4 2" xfId="54824"/>
    <cellStyle name="Обычный 9 16 2 4_заявки" xfId="58745"/>
    <cellStyle name="Обычный 9 16 2 5" xfId="54825"/>
    <cellStyle name="Обычный 9 16 2_заявки" xfId="54826"/>
    <cellStyle name="Обычный 9 16 3" xfId="54827"/>
    <cellStyle name="Обычный 9 16 3 2" xfId="54828"/>
    <cellStyle name="Обычный 9 16 3 2 2" xfId="54829"/>
    <cellStyle name="Обычный 9 16 3 2 2 2" xfId="54830"/>
    <cellStyle name="Обычный 9 16 3 2 2 2 2" xfId="54831"/>
    <cellStyle name="Обычный 9 16 3 2 2 2_заявки" xfId="58746"/>
    <cellStyle name="Обычный 9 16 3 2 2 3" xfId="54832"/>
    <cellStyle name="Обычный 9 16 3 2 2_заявки" xfId="54833"/>
    <cellStyle name="Обычный 9 16 3 2 3" xfId="54834"/>
    <cellStyle name="Обычный 9 16 3 2 3 2" xfId="54835"/>
    <cellStyle name="Обычный 9 16 3 2 3_заявки" xfId="58747"/>
    <cellStyle name="Обычный 9 16 3 2 4" xfId="54836"/>
    <cellStyle name="Обычный 9 16 3 2_заявки" xfId="54837"/>
    <cellStyle name="Обычный 9 16 3 3" xfId="54838"/>
    <cellStyle name="Обычный 9 16 3 3 2" xfId="54839"/>
    <cellStyle name="Обычный 9 16 3 3 2 2" xfId="54840"/>
    <cellStyle name="Обычный 9 16 3 3 2_заявки" xfId="58748"/>
    <cellStyle name="Обычный 9 16 3 3 3" xfId="54841"/>
    <cellStyle name="Обычный 9 16 3 3_заявки" xfId="54842"/>
    <cellStyle name="Обычный 9 16 3 4" xfId="54843"/>
    <cellStyle name="Обычный 9 16 3 4 2" xfId="54844"/>
    <cellStyle name="Обычный 9 16 3 4_заявки" xfId="58749"/>
    <cellStyle name="Обычный 9 16 3 5" xfId="54845"/>
    <cellStyle name="Обычный 9 16 3_заявки" xfId="54846"/>
    <cellStyle name="Обычный 9 16 4" xfId="54847"/>
    <cellStyle name="Обычный 9 16 4 2" xfId="54848"/>
    <cellStyle name="Обычный 9 16 4 2 2" xfId="54849"/>
    <cellStyle name="Обычный 9 16 4 2 2 2" xfId="54850"/>
    <cellStyle name="Обычный 9 16 4 2 2_заявки" xfId="58750"/>
    <cellStyle name="Обычный 9 16 4 2 3" xfId="54851"/>
    <cellStyle name="Обычный 9 16 4 2_заявки" xfId="54852"/>
    <cellStyle name="Обычный 9 16 4 3" xfId="54853"/>
    <cellStyle name="Обычный 9 16 4 3 2" xfId="54854"/>
    <cellStyle name="Обычный 9 16 4 3_заявки" xfId="58751"/>
    <cellStyle name="Обычный 9 16 4 4" xfId="54855"/>
    <cellStyle name="Обычный 9 16 4_заявки" xfId="54856"/>
    <cellStyle name="Обычный 9 16 5" xfId="54857"/>
    <cellStyle name="Обычный 9 16 5 2" xfId="54858"/>
    <cellStyle name="Обычный 9 16 5 2 2" xfId="54859"/>
    <cellStyle name="Обычный 9 16 5 2_заявки" xfId="58752"/>
    <cellStyle name="Обычный 9 16 5 3" xfId="54860"/>
    <cellStyle name="Обычный 9 16 5_заявки" xfId="54861"/>
    <cellStyle name="Обычный 9 16 6" xfId="54862"/>
    <cellStyle name="Обычный 9 16 6 2" xfId="54863"/>
    <cellStyle name="Обычный 9 16 6_заявки" xfId="58753"/>
    <cellStyle name="Обычный 9 16 7" xfId="54864"/>
    <cellStyle name="Обычный 9 16_заявки" xfId="54865"/>
    <cellStyle name="Обычный 9 17" xfId="54866"/>
    <cellStyle name="Обычный 9 17 2" xfId="54867"/>
    <cellStyle name="Обычный 9 17 2 2" xfId="54868"/>
    <cellStyle name="Обычный 9 17 2 2 2" xfId="54869"/>
    <cellStyle name="Обычный 9 17 2 2 2 2" xfId="54870"/>
    <cellStyle name="Обычный 9 17 2 2 2 2 2" xfId="54871"/>
    <cellStyle name="Обычный 9 17 2 2 2 2_заявки" xfId="58754"/>
    <cellStyle name="Обычный 9 17 2 2 2 3" xfId="54872"/>
    <cellStyle name="Обычный 9 17 2 2 2_заявки" xfId="54873"/>
    <cellStyle name="Обычный 9 17 2 2 3" xfId="54874"/>
    <cellStyle name="Обычный 9 17 2 2 3 2" xfId="54875"/>
    <cellStyle name="Обычный 9 17 2 2 3_заявки" xfId="58755"/>
    <cellStyle name="Обычный 9 17 2 2 4" xfId="54876"/>
    <cellStyle name="Обычный 9 17 2 2_заявки" xfId="54877"/>
    <cellStyle name="Обычный 9 17 2 3" xfId="54878"/>
    <cellStyle name="Обычный 9 17 2 3 2" xfId="54879"/>
    <cellStyle name="Обычный 9 17 2 3 2 2" xfId="54880"/>
    <cellStyle name="Обычный 9 17 2 3 2_заявки" xfId="58756"/>
    <cellStyle name="Обычный 9 17 2 3 3" xfId="54881"/>
    <cellStyle name="Обычный 9 17 2 3_заявки" xfId="54882"/>
    <cellStyle name="Обычный 9 17 2 4" xfId="54883"/>
    <cellStyle name="Обычный 9 17 2 4 2" xfId="54884"/>
    <cellStyle name="Обычный 9 17 2 4_заявки" xfId="58757"/>
    <cellStyle name="Обычный 9 17 2 5" xfId="54885"/>
    <cellStyle name="Обычный 9 17 2_заявки" xfId="54886"/>
    <cellStyle name="Обычный 9 17 3" xfId="54887"/>
    <cellStyle name="Обычный 9 17 3 2" xfId="54888"/>
    <cellStyle name="Обычный 9 17 3 2 2" xfId="54889"/>
    <cellStyle name="Обычный 9 17 3 2 2 2" xfId="54890"/>
    <cellStyle name="Обычный 9 17 3 2 2 2 2" xfId="54891"/>
    <cellStyle name="Обычный 9 17 3 2 2 2_заявки" xfId="58758"/>
    <cellStyle name="Обычный 9 17 3 2 2 3" xfId="54892"/>
    <cellStyle name="Обычный 9 17 3 2 2_заявки" xfId="54893"/>
    <cellStyle name="Обычный 9 17 3 2 3" xfId="54894"/>
    <cellStyle name="Обычный 9 17 3 2 3 2" xfId="54895"/>
    <cellStyle name="Обычный 9 17 3 2 3_заявки" xfId="58759"/>
    <cellStyle name="Обычный 9 17 3 2 4" xfId="54896"/>
    <cellStyle name="Обычный 9 17 3 2_заявки" xfId="54897"/>
    <cellStyle name="Обычный 9 17 3 3" xfId="54898"/>
    <cellStyle name="Обычный 9 17 3 3 2" xfId="54899"/>
    <cellStyle name="Обычный 9 17 3 3 2 2" xfId="54900"/>
    <cellStyle name="Обычный 9 17 3 3 2_заявки" xfId="58760"/>
    <cellStyle name="Обычный 9 17 3 3 3" xfId="54901"/>
    <cellStyle name="Обычный 9 17 3 3_заявки" xfId="54902"/>
    <cellStyle name="Обычный 9 17 3 4" xfId="54903"/>
    <cellStyle name="Обычный 9 17 3 4 2" xfId="54904"/>
    <cellStyle name="Обычный 9 17 3 4_заявки" xfId="58761"/>
    <cellStyle name="Обычный 9 17 3 5" xfId="54905"/>
    <cellStyle name="Обычный 9 17 3_заявки" xfId="54906"/>
    <cellStyle name="Обычный 9 17 4" xfId="54907"/>
    <cellStyle name="Обычный 9 17 4 2" xfId="54908"/>
    <cellStyle name="Обычный 9 17 4 2 2" xfId="54909"/>
    <cellStyle name="Обычный 9 17 4 2 2 2" xfId="54910"/>
    <cellStyle name="Обычный 9 17 4 2 2_заявки" xfId="58762"/>
    <cellStyle name="Обычный 9 17 4 2 3" xfId="54911"/>
    <cellStyle name="Обычный 9 17 4 2_заявки" xfId="54912"/>
    <cellStyle name="Обычный 9 17 4 3" xfId="54913"/>
    <cellStyle name="Обычный 9 17 4 3 2" xfId="54914"/>
    <cellStyle name="Обычный 9 17 4 3_заявки" xfId="58763"/>
    <cellStyle name="Обычный 9 17 4 4" xfId="54915"/>
    <cellStyle name="Обычный 9 17 4_заявки" xfId="54916"/>
    <cellStyle name="Обычный 9 17 5" xfId="54917"/>
    <cellStyle name="Обычный 9 17 5 2" xfId="54918"/>
    <cellStyle name="Обычный 9 17 5 2 2" xfId="54919"/>
    <cellStyle name="Обычный 9 17 5 2_заявки" xfId="58764"/>
    <cellStyle name="Обычный 9 17 5 3" xfId="54920"/>
    <cellStyle name="Обычный 9 17 5_заявки" xfId="54921"/>
    <cellStyle name="Обычный 9 17 6" xfId="54922"/>
    <cellStyle name="Обычный 9 17 6 2" xfId="54923"/>
    <cellStyle name="Обычный 9 17 6_заявки" xfId="58765"/>
    <cellStyle name="Обычный 9 17 7" xfId="54924"/>
    <cellStyle name="Обычный 9 17_заявки" xfId="54925"/>
    <cellStyle name="Обычный 9 18" xfId="54926"/>
    <cellStyle name="Обычный 9 18 2" xfId="54927"/>
    <cellStyle name="Обычный 9 18 2 2" xfId="54928"/>
    <cellStyle name="Обычный 9 18 2 2 2" xfId="54929"/>
    <cellStyle name="Обычный 9 18 2 2 2 2" xfId="54930"/>
    <cellStyle name="Обычный 9 18 2 2 2_заявки" xfId="58766"/>
    <cellStyle name="Обычный 9 18 2 2 3" xfId="54931"/>
    <cellStyle name="Обычный 9 18 2 2_заявки" xfId="54932"/>
    <cellStyle name="Обычный 9 18 2 3" xfId="54933"/>
    <cellStyle name="Обычный 9 18 2 3 2" xfId="54934"/>
    <cellStyle name="Обычный 9 18 2 3_заявки" xfId="58767"/>
    <cellStyle name="Обычный 9 18 2 4" xfId="54935"/>
    <cellStyle name="Обычный 9 18 2_заявки" xfId="54936"/>
    <cellStyle name="Обычный 9 18 3" xfId="54937"/>
    <cellStyle name="Обычный 9 18 3 2" xfId="54938"/>
    <cellStyle name="Обычный 9 18 3 2 2" xfId="54939"/>
    <cellStyle name="Обычный 9 18 3 2_заявки" xfId="58768"/>
    <cellStyle name="Обычный 9 18 3 3" xfId="54940"/>
    <cellStyle name="Обычный 9 18 3_заявки" xfId="54941"/>
    <cellStyle name="Обычный 9 18 4" xfId="54942"/>
    <cellStyle name="Обычный 9 18 4 2" xfId="54943"/>
    <cellStyle name="Обычный 9 18 4_заявки" xfId="58769"/>
    <cellStyle name="Обычный 9 18 5" xfId="54944"/>
    <cellStyle name="Обычный 9 18_заявки" xfId="54945"/>
    <cellStyle name="Обычный 9 19" xfId="54946"/>
    <cellStyle name="Обычный 9 19 2" xfId="54947"/>
    <cellStyle name="Обычный 9 19 2 2" xfId="54948"/>
    <cellStyle name="Обычный 9 19 2 2 2" xfId="54949"/>
    <cellStyle name="Обычный 9 19 2 2 2 2" xfId="54950"/>
    <cellStyle name="Обычный 9 19 2 2 2_заявки" xfId="58770"/>
    <cellStyle name="Обычный 9 19 2 2 3" xfId="54951"/>
    <cellStyle name="Обычный 9 19 2 2_заявки" xfId="54952"/>
    <cellStyle name="Обычный 9 19 2 3" xfId="54953"/>
    <cellStyle name="Обычный 9 19 2 3 2" xfId="54954"/>
    <cellStyle name="Обычный 9 19 2 3_заявки" xfId="58771"/>
    <cellStyle name="Обычный 9 19 2 4" xfId="54955"/>
    <cellStyle name="Обычный 9 19 2_заявки" xfId="54956"/>
    <cellStyle name="Обычный 9 19 3" xfId="54957"/>
    <cellStyle name="Обычный 9 19 3 2" xfId="54958"/>
    <cellStyle name="Обычный 9 19 3 2 2" xfId="54959"/>
    <cellStyle name="Обычный 9 19 3 2_заявки" xfId="58772"/>
    <cellStyle name="Обычный 9 19 3 3" xfId="54960"/>
    <cellStyle name="Обычный 9 19 3_заявки" xfId="54961"/>
    <cellStyle name="Обычный 9 19 4" xfId="54962"/>
    <cellStyle name="Обычный 9 19 4 2" xfId="54963"/>
    <cellStyle name="Обычный 9 19 4_заявки" xfId="58773"/>
    <cellStyle name="Обычный 9 19 5" xfId="54964"/>
    <cellStyle name="Обычный 9 19_заявки" xfId="54965"/>
    <cellStyle name="Обычный 9 2" xfId="54966"/>
    <cellStyle name="Обычный 9 2 10" xfId="54967"/>
    <cellStyle name="Обычный 9 2 10 2" xfId="54968"/>
    <cellStyle name="Обычный 9 2 10 2 2" xfId="54969"/>
    <cellStyle name="Обычный 9 2 10 2_заявки" xfId="58774"/>
    <cellStyle name="Обычный 9 2 10 3" xfId="54970"/>
    <cellStyle name="Обычный 9 2 10_заявки" xfId="54971"/>
    <cellStyle name="Обычный 9 2 11" xfId="54972"/>
    <cellStyle name="Обычный 9 2 11 2" xfId="54973"/>
    <cellStyle name="Обычный 9 2 11_заявки" xfId="58775"/>
    <cellStyle name="Обычный 9 2 12" xfId="54974"/>
    <cellStyle name="Обычный 9 2 2" xfId="54975"/>
    <cellStyle name="Обычный 9 2 2 2" xfId="54976"/>
    <cellStyle name="Обычный 9 2 2 2 2" xfId="54977"/>
    <cellStyle name="Обычный 9 2 2 2 2 2" xfId="54978"/>
    <cellStyle name="Обычный 9 2 2 2 2 2 2" xfId="54979"/>
    <cellStyle name="Обычный 9 2 2 2 2 2_заявки" xfId="58776"/>
    <cellStyle name="Обычный 9 2 2 2 2 3" xfId="54980"/>
    <cellStyle name="Обычный 9 2 2 2 2_заявки" xfId="54981"/>
    <cellStyle name="Обычный 9 2 2 2 3" xfId="54982"/>
    <cellStyle name="Обычный 9 2 2 2 3 2" xfId="54983"/>
    <cellStyle name="Обычный 9 2 2 2 3_заявки" xfId="58777"/>
    <cellStyle name="Обычный 9 2 2 2 4" xfId="54984"/>
    <cellStyle name="Обычный 9 2 2 2_заявки" xfId="54985"/>
    <cellStyle name="Обычный 9 2 2 3" xfId="54986"/>
    <cellStyle name="Обычный 9 2 2 3 2" xfId="54987"/>
    <cellStyle name="Обычный 9 2 2 3 2 2" xfId="54988"/>
    <cellStyle name="Обычный 9 2 2 3 2_заявки" xfId="58778"/>
    <cellStyle name="Обычный 9 2 2 3 3" xfId="54989"/>
    <cellStyle name="Обычный 9 2 2 3_заявки" xfId="54990"/>
    <cellStyle name="Обычный 9 2 2 4" xfId="54991"/>
    <cellStyle name="Обычный 9 2 2 4 2" xfId="54992"/>
    <cellStyle name="Обычный 9 2 2 4_заявки" xfId="58779"/>
    <cellStyle name="Обычный 9 2 2 5" xfId="54993"/>
    <cellStyle name="Обычный 9 2 2_заявки" xfId="54994"/>
    <cellStyle name="Обычный 9 2 3" xfId="54995"/>
    <cellStyle name="Обычный 9 2 3 2" xfId="54996"/>
    <cellStyle name="Обычный 9 2 3 2 2" xfId="54997"/>
    <cellStyle name="Обычный 9 2 3 2 2 2" xfId="54998"/>
    <cellStyle name="Обычный 9 2 3 2 2 2 2" xfId="54999"/>
    <cellStyle name="Обычный 9 2 3 2 2 2_заявки" xfId="58780"/>
    <cellStyle name="Обычный 9 2 3 2 2 3" xfId="55000"/>
    <cellStyle name="Обычный 9 2 3 2 2_заявки" xfId="55001"/>
    <cellStyle name="Обычный 9 2 3 2 3" xfId="55002"/>
    <cellStyle name="Обычный 9 2 3 2 3 2" xfId="55003"/>
    <cellStyle name="Обычный 9 2 3 2 3_заявки" xfId="58781"/>
    <cellStyle name="Обычный 9 2 3 2 4" xfId="55004"/>
    <cellStyle name="Обычный 9 2 3 2_заявки" xfId="55005"/>
    <cellStyle name="Обычный 9 2 3 3" xfId="55006"/>
    <cellStyle name="Обычный 9 2 3 3 2" xfId="55007"/>
    <cellStyle name="Обычный 9 2 3 3 2 2" xfId="55008"/>
    <cellStyle name="Обычный 9 2 3 3 2_заявки" xfId="58782"/>
    <cellStyle name="Обычный 9 2 3 3 3" xfId="55009"/>
    <cellStyle name="Обычный 9 2 3 3_заявки" xfId="55010"/>
    <cellStyle name="Обычный 9 2 3 4" xfId="55011"/>
    <cellStyle name="Обычный 9 2 3 4 2" xfId="55012"/>
    <cellStyle name="Обычный 9 2 3 4_заявки" xfId="58783"/>
    <cellStyle name="Обычный 9 2 3 5" xfId="55013"/>
    <cellStyle name="Обычный 9 2 3_заявки" xfId="55014"/>
    <cellStyle name="Обычный 9 2 4" xfId="55015"/>
    <cellStyle name="Обычный 9 2 4 2" xfId="55016"/>
    <cellStyle name="Обычный 9 2 4 2 2" xfId="55017"/>
    <cellStyle name="Обычный 9 2 4 2 2 2" xfId="55018"/>
    <cellStyle name="Обычный 9 2 4 2 2 2 2" xfId="55019"/>
    <cellStyle name="Обычный 9 2 4 2 2 2_заявки" xfId="58784"/>
    <cellStyle name="Обычный 9 2 4 2 2 3" xfId="55020"/>
    <cellStyle name="Обычный 9 2 4 2 2_заявки" xfId="55021"/>
    <cellStyle name="Обычный 9 2 4 2 3" xfId="55022"/>
    <cellStyle name="Обычный 9 2 4 2 3 2" xfId="55023"/>
    <cellStyle name="Обычный 9 2 4 2 3_заявки" xfId="58785"/>
    <cellStyle name="Обычный 9 2 4 2 4" xfId="55024"/>
    <cellStyle name="Обычный 9 2 4 2_заявки" xfId="55025"/>
    <cellStyle name="Обычный 9 2 4 3" xfId="55026"/>
    <cellStyle name="Обычный 9 2 4 3 2" xfId="55027"/>
    <cellStyle name="Обычный 9 2 4 3 2 2" xfId="55028"/>
    <cellStyle name="Обычный 9 2 4 3 2_заявки" xfId="58786"/>
    <cellStyle name="Обычный 9 2 4 3 3" xfId="55029"/>
    <cellStyle name="Обычный 9 2 4 3_заявки" xfId="55030"/>
    <cellStyle name="Обычный 9 2 4 4" xfId="55031"/>
    <cellStyle name="Обычный 9 2 4 4 2" xfId="55032"/>
    <cellStyle name="Обычный 9 2 4 4_заявки" xfId="58787"/>
    <cellStyle name="Обычный 9 2 4 5" xfId="55033"/>
    <cellStyle name="Обычный 9 2 4_заявки" xfId="55034"/>
    <cellStyle name="Обычный 9 2 5" xfId="55035"/>
    <cellStyle name="Обычный 9 2 5 2" xfId="55036"/>
    <cellStyle name="Обычный 9 2 5 2 2" xfId="55037"/>
    <cellStyle name="Обычный 9 2 5 2 2 2" xfId="55038"/>
    <cellStyle name="Обычный 9 2 5 2 2 2 2" xfId="55039"/>
    <cellStyle name="Обычный 9 2 5 2 2 2_заявки" xfId="58788"/>
    <cellStyle name="Обычный 9 2 5 2 2 3" xfId="55040"/>
    <cellStyle name="Обычный 9 2 5 2 2_заявки" xfId="55041"/>
    <cellStyle name="Обычный 9 2 5 2 3" xfId="55042"/>
    <cellStyle name="Обычный 9 2 5 2 3 2" xfId="55043"/>
    <cellStyle name="Обычный 9 2 5 2 3_заявки" xfId="58789"/>
    <cellStyle name="Обычный 9 2 5 2 4" xfId="55044"/>
    <cellStyle name="Обычный 9 2 5 2_заявки" xfId="55045"/>
    <cellStyle name="Обычный 9 2 5 3" xfId="55046"/>
    <cellStyle name="Обычный 9 2 5 3 2" xfId="55047"/>
    <cellStyle name="Обычный 9 2 5 3 2 2" xfId="55048"/>
    <cellStyle name="Обычный 9 2 5 3 2_заявки" xfId="58790"/>
    <cellStyle name="Обычный 9 2 5 3 3" xfId="55049"/>
    <cellStyle name="Обычный 9 2 5 3_заявки" xfId="55050"/>
    <cellStyle name="Обычный 9 2 5 4" xfId="55051"/>
    <cellStyle name="Обычный 9 2 5 4 2" xfId="55052"/>
    <cellStyle name="Обычный 9 2 5 4_заявки" xfId="58791"/>
    <cellStyle name="Обычный 9 2 5 5" xfId="55053"/>
    <cellStyle name="Обычный 9 2 5_заявки" xfId="55054"/>
    <cellStyle name="Обычный 9 2 6" xfId="55055"/>
    <cellStyle name="Обычный 9 2 6 2" xfId="55056"/>
    <cellStyle name="Обычный 9 2 6 2 2" xfId="55057"/>
    <cellStyle name="Обычный 9 2 6 2 2 2" xfId="55058"/>
    <cellStyle name="Обычный 9 2 6 2 2 2 2" xfId="55059"/>
    <cellStyle name="Обычный 9 2 6 2 2 2_заявки" xfId="58792"/>
    <cellStyle name="Обычный 9 2 6 2 2 3" xfId="55060"/>
    <cellStyle name="Обычный 9 2 6 2 2_заявки" xfId="55061"/>
    <cellStyle name="Обычный 9 2 6 2 3" xfId="55062"/>
    <cellStyle name="Обычный 9 2 6 2 3 2" xfId="55063"/>
    <cellStyle name="Обычный 9 2 6 2 3_заявки" xfId="58793"/>
    <cellStyle name="Обычный 9 2 6 2 4" xfId="55064"/>
    <cellStyle name="Обычный 9 2 6 2_заявки" xfId="55065"/>
    <cellStyle name="Обычный 9 2 6 3" xfId="55066"/>
    <cellStyle name="Обычный 9 2 6 3 2" xfId="55067"/>
    <cellStyle name="Обычный 9 2 6 3 2 2" xfId="55068"/>
    <cellStyle name="Обычный 9 2 6 3 2_заявки" xfId="58794"/>
    <cellStyle name="Обычный 9 2 6 3 3" xfId="55069"/>
    <cellStyle name="Обычный 9 2 6 3_заявки" xfId="55070"/>
    <cellStyle name="Обычный 9 2 6 4" xfId="55071"/>
    <cellStyle name="Обычный 9 2 6 4 2" xfId="55072"/>
    <cellStyle name="Обычный 9 2 6 4_заявки" xfId="58795"/>
    <cellStyle name="Обычный 9 2 6 5" xfId="55073"/>
    <cellStyle name="Обычный 9 2 6_заявки" xfId="55074"/>
    <cellStyle name="Обычный 9 2 7" xfId="55075"/>
    <cellStyle name="Обычный 9 2 7 2" xfId="55076"/>
    <cellStyle name="Обычный 9 2 7 2 2" xfId="55077"/>
    <cellStyle name="Обычный 9 2 7 2 2 2" xfId="55078"/>
    <cellStyle name="Обычный 9 2 7 2 2 2 2" xfId="55079"/>
    <cellStyle name="Обычный 9 2 7 2 2 2_заявки" xfId="58796"/>
    <cellStyle name="Обычный 9 2 7 2 2 3" xfId="55080"/>
    <cellStyle name="Обычный 9 2 7 2 2_заявки" xfId="55081"/>
    <cellStyle name="Обычный 9 2 7 2 3" xfId="55082"/>
    <cellStyle name="Обычный 9 2 7 2 3 2" xfId="55083"/>
    <cellStyle name="Обычный 9 2 7 2 3_заявки" xfId="58797"/>
    <cellStyle name="Обычный 9 2 7 2 4" xfId="55084"/>
    <cellStyle name="Обычный 9 2 7 2_заявки" xfId="55085"/>
    <cellStyle name="Обычный 9 2 7 3" xfId="55086"/>
    <cellStyle name="Обычный 9 2 7 3 2" xfId="55087"/>
    <cellStyle name="Обычный 9 2 7 3 2 2" xfId="55088"/>
    <cellStyle name="Обычный 9 2 7 3 2_заявки" xfId="58798"/>
    <cellStyle name="Обычный 9 2 7 3 3" xfId="55089"/>
    <cellStyle name="Обычный 9 2 7 3_заявки" xfId="55090"/>
    <cellStyle name="Обычный 9 2 7 4" xfId="55091"/>
    <cellStyle name="Обычный 9 2 7 4 2" xfId="55092"/>
    <cellStyle name="Обычный 9 2 7 4_заявки" xfId="58799"/>
    <cellStyle name="Обычный 9 2 7 5" xfId="55093"/>
    <cellStyle name="Обычный 9 2 7_заявки" xfId="55094"/>
    <cellStyle name="Обычный 9 2 8" xfId="55095"/>
    <cellStyle name="Обычный 9 2 8 2" xfId="55096"/>
    <cellStyle name="Обычный 9 2 8 2 2" xfId="55097"/>
    <cellStyle name="Обычный 9 2 8 2 2 2" xfId="55098"/>
    <cellStyle name="Обычный 9 2 8 2 2 2 2" xfId="55099"/>
    <cellStyle name="Обычный 9 2 8 2 2 2_заявки" xfId="58800"/>
    <cellStyle name="Обычный 9 2 8 2 2 3" xfId="55100"/>
    <cellStyle name="Обычный 9 2 8 2 2_заявки" xfId="55101"/>
    <cellStyle name="Обычный 9 2 8 2 3" xfId="55102"/>
    <cellStyle name="Обычный 9 2 8 2 3 2" xfId="55103"/>
    <cellStyle name="Обычный 9 2 8 2 3_заявки" xfId="58801"/>
    <cellStyle name="Обычный 9 2 8 2 4" xfId="55104"/>
    <cellStyle name="Обычный 9 2 8 2_заявки" xfId="55105"/>
    <cellStyle name="Обычный 9 2 8 3" xfId="55106"/>
    <cellStyle name="Обычный 9 2 8 3 2" xfId="55107"/>
    <cellStyle name="Обычный 9 2 8 3 2 2" xfId="55108"/>
    <cellStyle name="Обычный 9 2 8 3 2_заявки" xfId="58802"/>
    <cellStyle name="Обычный 9 2 8 3 3" xfId="55109"/>
    <cellStyle name="Обычный 9 2 8 3_заявки" xfId="55110"/>
    <cellStyle name="Обычный 9 2 8 4" xfId="55111"/>
    <cellStyle name="Обычный 9 2 8 4 2" xfId="55112"/>
    <cellStyle name="Обычный 9 2 8 4_заявки" xfId="58803"/>
    <cellStyle name="Обычный 9 2 8 5" xfId="55113"/>
    <cellStyle name="Обычный 9 2 8_заявки" xfId="55114"/>
    <cellStyle name="Обычный 9 2 9" xfId="55115"/>
    <cellStyle name="Обычный 9 2 9 2" xfId="55116"/>
    <cellStyle name="Обычный 9 2 9 2 2" xfId="55117"/>
    <cellStyle name="Обычный 9 2 9 2 2 2" xfId="55118"/>
    <cellStyle name="Обычный 9 2 9 2 2_заявки" xfId="58804"/>
    <cellStyle name="Обычный 9 2 9 2 3" xfId="55119"/>
    <cellStyle name="Обычный 9 2 9 2_заявки" xfId="55120"/>
    <cellStyle name="Обычный 9 2 9 3" xfId="55121"/>
    <cellStyle name="Обычный 9 2 9 3 2" xfId="55122"/>
    <cellStyle name="Обычный 9 2 9 3_заявки" xfId="58805"/>
    <cellStyle name="Обычный 9 2 9 4" xfId="55123"/>
    <cellStyle name="Обычный 9 2 9_заявки" xfId="55124"/>
    <cellStyle name="Обычный 9 2_заявки" xfId="55125"/>
    <cellStyle name="Обычный 9 20" xfId="55126"/>
    <cellStyle name="Обычный 9 20 2" xfId="55127"/>
    <cellStyle name="Обычный 9 20 2 2" xfId="55128"/>
    <cellStyle name="Обычный 9 20 2 2 2" xfId="55129"/>
    <cellStyle name="Обычный 9 20 2 2 2 2" xfId="55130"/>
    <cellStyle name="Обычный 9 20 2 2 2_заявки" xfId="58806"/>
    <cellStyle name="Обычный 9 20 2 2 3" xfId="55131"/>
    <cellStyle name="Обычный 9 20 2 2_заявки" xfId="55132"/>
    <cellStyle name="Обычный 9 20 2 3" xfId="55133"/>
    <cellStyle name="Обычный 9 20 2 3 2" xfId="55134"/>
    <cellStyle name="Обычный 9 20 2 3_заявки" xfId="58807"/>
    <cellStyle name="Обычный 9 20 2 4" xfId="55135"/>
    <cellStyle name="Обычный 9 20 2_заявки" xfId="55136"/>
    <cellStyle name="Обычный 9 20 3" xfId="55137"/>
    <cellStyle name="Обычный 9 20 3 2" xfId="55138"/>
    <cellStyle name="Обычный 9 20 3 2 2" xfId="55139"/>
    <cellStyle name="Обычный 9 20 3 2_заявки" xfId="58808"/>
    <cellStyle name="Обычный 9 20 3 3" xfId="55140"/>
    <cellStyle name="Обычный 9 20 3_заявки" xfId="55141"/>
    <cellStyle name="Обычный 9 20 4" xfId="55142"/>
    <cellStyle name="Обычный 9 20 4 2" xfId="55143"/>
    <cellStyle name="Обычный 9 20 4_заявки" xfId="58809"/>
    <cellStyle name="Обычный 9 20 5" xfId="55144"/>
    <cellStyle name="Обычный 9 20_заявки" xfId="55145"/>
    <cellStyle name="Обычный 9 21" xfId="55146"/>
    <cellStyle name="Обычный 9 21 2" xfId="55147"/>
    <cellStyle name="Обычный 9 21 2 2" xfId="55148"/>
    <cellStyle name="Обычный 9 21 2 2 2" xfId="55149"/>
    <cellStyle name="Обычный 9 21 2 2_заявки" xfId="58810"/>
    <cellStyle name="Обычный 9 21 2 3" xfId="55150"/>
    <cellStyle name="Обычный 9 21 2_заявки" xfId="55151"/>
    <cellStyle name="Обычный 9 21 3" xfId="55152"/>
    <cellStyle name="Обычный 9 21 3 2" xfId="55153"/>
    <cellStyle name="Обычный 9 21 3_заявки" xfId="58811"/>
    <cellStyle name="Обычный 9 21 4" xfId="55154"/>
    <cellStyle name="Обычный 9 21_заявки" xfId="55155"/>
    <cellStyle name="Обычный 9 22" xfId="55156"/>
    <cellStyle name="Обычный 9 22 2" xfId="55157"/>
    <cellStyle name="Обычный 9 22_заявки" xfId="58812"/>
    <cellStyle name="Обычный 9 23" xfId="55158"/>
    <cellStyle name="Обычный 9 23 2" xfId="55159"/>
    <cellStyle name="Обычный 9 23_заявки" xfId="58813"/>
    <cellStyle name="Обычный 9 24" xfId="55160"/>
    <cellStyle name="Обычный 9 25" xfId="58814"/>
    <cellStyle name="Обычный 9 25 2" xfId="59246"/>
    <cellStyle name="Обычный 9 25_заявки" xfId="59247"/>
    <cellStyle name="Обычный 9 26" xfId="59248"/>
    <cellStyle name="Обычный 9 27" xfId="59249"/>
    <cellStyle name="Обычный 9 3" xfId="55161"/>
    <cellStyle name="Обычный 9 3 10" xfId="55162"/>
    <cellStyle name="Обычный 9 3 10 2" xfId="55163"/>
    <cellStyle name="Обычный 9 3 10_заявки" xfId="58815"/>
    <cellStyle name="Обычный 9 3 11" xfId="55164"/>
    <cellStyle name="Обычный 9 3 2" xfId="55165"/>
    <cellStyle name="Обычный 9 3 2 2" xfId="55166"/>
    <cellStyle name="Обычный 9 3 2 2 2" xfId="55167"/>
    <cellStyle name="Обычный 9 3 2 2 2 2" xfId="55168"/>
    <cellStyle name="Обычный 9 3 2 2 2 2 2" xfId="55169"/>
    <cellStyle name="Обычный 9 3 2 2 2 2_заявки" xfId="58816"/>
    <cellStyle name="Обычный 9 3 2 2 2 3" xfId="55170"/>
    <cellStyle name="Обычный 9 3 2 2 2_заявки" xfId="55171"/>
    <cellStyle name="Обычный 9 3 2 2 3" xfId="55172"/>
    <cellStyle name="Обычный 9 3 2 2 3 2" xfId="55173"/>
    <cellStyle name="Обычный 9 3 2 2 3_заявки" xfId="58817"/>
    <cellStyle name="Обычный 9 3 2 2 4" xfId="55174"/>
    <cellStyle name="Обычный 9 3 2 2_заявки" xfId="55175"/>
    <cellStyle name="Обычный 9 3 2 3" xfId="55176"/>
    <cellStyle name="Обычный 9 3 2 3 2" xfId="55177"/>
    <cellStyle name="Обычный 9 3 2 3 2 2" xfId="55178"/>
    <cellStyle name="Обычный 9 3 2 3 2_заявки" xfId="58818"/>
    <cellStyle name="Обычный 9 3 2 3 3" xfId="55179"/>
    <cellStyle name="Обычный 9 3 2 3_заявки" xfId="55180"/>
    <cellStyle name="Обычный 9 3 2 4" xfId="55181"/>
    <cellStyle name="Обычный 9 3 2 4 2" xfId="55182"/>
    <cellStyle name="Обычный 9 3 2 4_заявки" xfId="58819"/>
    <cellStyle name="Обычный 9 3 2 5" xfId="55183"/>
    <cellStyle name="Обычный 9 3 2_заявки" xfId="55184"/>
    <cellStyle name="Обычный 9 3 3" xfId="55185"/>
    <cellStyle name="Обычный 9 3 3 2" xfId="55186"/>
    <cellStyle name="Обычный 9 3 3 2 2" xfId="55187"/>
    <cellStyle name="Обычный 9 3 3 2 2 2" xfId="55188"/>
    <cellStyle name="Обычный 9 3 3 2 2 2 2" xfId="55189"/>
    <cellStyle name="Обычный 9 3 3 2 2 2_заявки" xfId="58820"/>
    <cellStyle name="Обычный 9 3 3 2 2 3" xfId="55190"/>
    <cellStyle name="Обычный 9 3 3 2 2_заявки" xfId="55191"/>
    <cellStyle name="Обычный 9 3 3 2 3" xfId="55192"/>
    <cellStyle name="Обычный 9 3 3 2 3 2" xfId="55193"/>
    <cellStyle name="Обычный 9 3 3 2 3_заявки" xfId="58821"/>
    <cellStyle name="Обычный 9 3 3 2 4" xfId="55194"/>
    <cellStyle name="Обычный 9 3 3 2_заявки" xfId="55195"/>
    <cellStyle name="Обычный 9 3 3 3" xfId="55196"/>
    <cellStyle name="Обычный 9 3 3 3 2" xfId="55197"/>
    <cellStyle name="Обычный 9 3 3 3 2 2" xfId="55198"/>
    <cellStyle name="Обычный 9 3 3 3 2_заявки" xfId="58822"/>
    <cellStyle name="Обычный 9 3 3 3 3" xfId="55199"/>
    <cellStyle name="Обычный 9 3 3 3_заявки" xfId="55200"/>
    <cellStyle name="Обычный 9 3 3 4" xfId="55201"/>
    <cellStyle name="Обычный 9 3 3 4 2" xfId="55202"/>
    <cellStyle name="Обычный 9 3 3 4_заявки" xfId="58823"/>
    <cellStyle name="Обычный 9 3 3 5" xfId="55203"/>
    <cellStyle name="Обычный 9 3 3_заявки" xfId="55204"/>
    <cellStyle name="Обычный 9 3 4" xfId="55205"/>
    <cellStyle name="Обычный 9 3 4 2" xfId="55206"/>
    <cellStyle name="Обычный 9 3 4 2 2" xfId="55207"/>
    <cellStyle name="Обычный 9 3 4 2 2 2" xfId="55208"/>
    <cellStyle name="Обычный 9 3 4 2 2 2 2" xfId="55209"/>
    <cellStyle name="Обычный 9 3 4 2 2 2_заявки" xfId="58824"/>
    <cellStyle name="Обычный 9 3 4 2 2 3" xfId="55210"/>
    <cellStyle name="Обычный 9 3 4 2 2_заявки" xfId="55211"/>
    <cellStyle name="Обычный 9 3 4 2 3" xfId="55212"/>
    <cellStyle name="Обычный 9 3 4 2 3 2" xfId="55213"/>
    <cellStyle name="Обычный 9 3 4 2 3_заявки" xfId="58825"/>
    <cellStyle name="Обычный 9 3 4 2 4" xfId="55214"/>
    <cellStyle name="Обычный 9 3 4 2_заявки" xfId="55215"/>
    <cellStyle name="Обычный 9 3 4 3" xfId="55216"/>
    <cellStyle name="Обычный 9 3 4 3 2" xfId="55217"/>
    <cellStyle name="Обычный 9 3 4 3 2 2" xfId="55218"/>
    <cellStyle name="Обычный 9 3 4 3 2_заявки" xfId="58826"/>
    <cellStyle name="Обычный 9 3 4 3 3" xfId="55219"/>
    <cellStyle name="Обычный 9 3 4 3_заявки" xfId="55220"/>
    <cellStyle name="Обычный 9 3 4 4" xfId="55221"/>
    <cellStyle name="Обычный 9 3 4 4 2" xfId="55222"/>
    <cellStyle name="Обычный 9 3 4 4_заявки" xfId="58827"/>
    <cellStyle name="Обычный 9 3 4 5" xfId="55223"/>
    <cellStyle name="Обычный 9 3 4_заявки" xfId="55224"/>
    <cellStyle name="Обычный 9 3 5" xfId="55225"/>
    <cellStyle name="Обычный 9 3 5 2" xfId="55226"/>
    <cellStyle name="Обычный 9 3 5 2 2" xfId="55227"/>
    <cellStyle name="Обычный 9 3 5 2 2 2" xfId="55228"/>
    <cellStyle name="Обычный 9 3 5 2 2 2 2" xfId="55229"/>
    <cellStyle name="Обычный 9 3 5 2 2 2_заявки" xfId="58828"/>
    <cellStyle name="Обычный 9 3 5 2 2 3" xfId="55230"/>
    <cellStyle name="Обычный 9 3 5 2 2_заявки" xfId="55231"/>
    <cellStyle name="Обычный 9 3 5 2 3" xfId="55232"/>
    <cellStyle name="Обычный 9 3 5 2 3 2" xfId="55233"/>
    <cellStyle name="Обычный 9 3 5 2 3_заявки" xfId="58829"/>
    <cellStyle name="Обычный 9 3 5 2 4" xfId="55234"/>
    <cellStyle name="Обычный 9 3 5 2_заявки" xfId="55235"/>
    <cellStyle name="Обычный 9 3 5 3" xfId="55236"/>
    <cellStyle name="Обычный 9 3 5 3 2" xfId="55237"/>
    <cellStyle name="Обычный 9 3 5 3 2 2" xfId="55238"/>
    <cellStyle name="Обычный 9 3 5 3 2_заявки" xfId="58830"/>
    <cellStyle name="Обычный 9 3 5 3 3" xfId="55239"/>
    <cellStyle name="Обычный 9 3 5 3_заявки" xfId="55240"/>
    <cellStyle name="Обычный 9 3 5 4" xfId="55241"/>
    <cellStyle name="Обычный 9 3 5 4 2" xfId="55242"/>
    <cellStyle name="Обычный 9 3 5 4_заявки" xfId="58831"/>
    <cellStyle name="Обычный 9 3 5 5" xfId="55243"/>
    <cellStyle name="Обычный 9 3 5_заявки" xfId="55244"/>
    <cellStyle name="Обычный 9 3 6" xfId="55245"/>
    <cellStyle name="Обычный 9 3 6 2" xfId="55246"/>
    <cellStyle name="Обычный 9 3 6 2 2" xfId="55247"/>
    <cellStyle name="Обычный 9 3 6 2 2 2" xfId="55248"/>
    <cellStyle name="Обычный 9 3 6 2 2 2 2" xfId="55249"/>
    <cellStyle name="Обычный 9 3 6 2 2 2_заявки" xfId="58832"/>
    <cellStyle name="Обычный 9 3 6 2 2 3" xfId="55250"/>
    <cellStyle name="Обычный 9 3 6 2 2_заявки" xfId="55251"/>
    <cellStyle name="Обычный 9 3 6 2 3" xfId="55252"/>
    <cellStyle name="Обычный 9 3 6 2 3 2" xfId="55253"/>
    <cellStyle name="Обычный 9 3 6 2 3_заявки" xfId="58833"/>
    <cellStyle name="Обычный 9 3 6 2 4" xfId="55254"/>
    <cellStyle name="Обычный 9 3 6 2_заявки" xfId="55255"/>
    <cellStyle name="Обычный 9 3 6 3" xfId="55256"/>
    <cellStyle name="Обычный 9 3 6 3 2" xfId="55257"/>
    <cellStyle name="Обычный 9 3 6 3 2 2" xfId="55258"/>
    <cellStyle name="Обычный 9 3 6 3 2_заявки" xfId="58834"/>
    <cellStyle name="Обычный 9 3 6 3 3" xfId="55259"/>
    <cellStyle name="Обычный 9 3 6 3_заявки" xfId="55260"/>
    <cellStyle name="Обычный 9 3 6 4" xfId="55261"/>
    <cellStyle name="Обычный 9 3 6 4 2" xfId="55262"/>
    <cellStyle name="Обычный 9 3 6 4_заявки" xfId="58835"/>
    <cellStyle name="Обычный 9 3 6 5" xfId="55263"/>
    <cellStyle name="Обычный 9 3 6_заявки" xfId="55264"/>
    <cellStyle name="Обычный 9 3 7" xfId="55265"/>
    <cellStyle name="Обычный 9 3 7 2" xfId="55266"/>
    <cellStyle name="Обычный 9 3 7 2 2" xfId="55267"/>
    <cellStyle name="Обычный 9 3 7 2 2 2" xfId="55268"/>
    <cellStyle name="Обычный 9 3 7 2 2 2 2" xfId="55269"/>
    <cellStyle name="Обычный 9 3 7 2 2 2_заявки" xfId="58836"/>
    <cellStyle name="Обычный 9 3 7 2 2 3" xfId="55270"/>
    <cellStyle name="Обычный 9 3 7 2 2_заявки" xfId="55271"/>
    <cellStyle name="Обычный 9 3 7 2 3" xfId="55272"/>
    <cellStyle name="Обычный 9 3 7 2 3 2" xfId="55273"/>
    <cellStyle name="Обычный 9 3 7 2 3_заявки" xfId="58837"/>
    <cellStyle name="Обычный 9 3 7 2 4" xfId="55274"/>
    <cellStyle name="Обычный 9 3 7 2_заявки" xfId="55275"/>
    <cellStyle name="Обычный 9 3 7 3" xfId="55276"/>
    <cellStyle name="Обычный 9 3 7 3 2" xfId="55277"/>
    <cellStyle name="Обычный 9 3 7 3 2 2" xfId="55278"/>
    <cellStyle name="Обычный 9 3 7 3 2_заявки" xfId="58838"/>
    <cellStyle name="Обычный 9 3 7 3 3" xfId="55279"/>
    <cellStyle name="Обычный 9 3 7 3_заявки" xfId="55280"/>
    <cellStyle name="Обычный 9 3 7 4" xfId="55281"/>
    <cellStyle name="Обычный 9 3 7 4 2" xfId="55282"/>
    <cellStyle name="Обычный 9 3 7 4_заявки" xfId="58839"/>
    <cellStyle name="Обычный 9 3 7 5" xfId="55283"/>
    <cellStyle name="Обычный 9 3 7_заявки" xfId="55284"/>
    <cellStyle name="Обычный 9 3 8" xfId="55285"/>
    <cellStyle name="Обычный 9 3 8 2" xfId="55286"/>
    <cellStyle name="Обычный 9 3 8 2 2" xfId="55287"/>
    <cellStyle name="Обычный 9 3 8 2 2 2" xfId="55288"/>
    <cellStyle name="Обычный 9 3 8 2 2_заявки" xfId="58840"/>
    <cellStyle name="Обычный 9 3 8 2 3" xfId="55289"/>
    <cellStyle name="Обычный 9 3 8 2_заявки" xfId="55290"/>
    <cellStyle name="Обычный 9 3 8 3" xfId="55291"/>
    <cellStyle name="Обычный 9 3 8 3 2" xfId="55292"/>
    <cellStyle name="Обычный 9 3 8 3_заявки" xfId="58841"/>
    <cellStyle name="Обычный 9 3 8 4" xfId="55293"/>
    <cellStyle name="Обычный 9 3 8_заявки" xfId="55294"/>
    <cellStyle name="Обычный 9 3 9" xfId="55295"/>
    <cellStyle name="Обычный 9 3 9 2" xfId="55296"/>
    <cellStyle name="Обычный 9 3 9 2 2" xfId="55297"/>
    <cellStyle name="Обычный 9 3 9 2_заявки" xfId="58842"/>
    <cellStyle name="Обычный 9 3 9 3" xfId="55298"/>
    <cellStyle name="Обычный 9 3 9_заявки" xfId="55299"/>
    <cellStyle name="Обычный 9 3_заявки" xfId="55300"/>
    <cellStyle name="Обычный 9 4" xfId="55301"/>
    <cellStyle name="Обычный 9 4 10" xfId="55302"/>
    <cellStyle name="Обычный 9 4 2" xfId="55303"/>
    <cellStyle name="Обычный 9 4 2 2" xfId="55304"/>
    <cellStyle name="Обычный 9 4 2 2 2" xfId="55305"/>
    <cellStyle name="Обычный 9 4 2 2 2 2" xfId="55306"/>
    <cellStyle name="Обычный 9 4 2 2 2 2 2" xfId="55307"/>
    <cellStyle name="Обычный 9 4 2 2 2 2_заявки" xfId="58843"/>
    <cellStyle name="Обычный 9 4 2 2 2 3" xfId="55308"/>
    <cellStyle name="Обычный 9 4 2 2 2_заявки" xfId="55309"/>
    <cellStyle name="Обычный 9 4 2 2 3" xfId="55310"/>
    <cellStyle name="Обычный 9 4 2 2 3 2" xfId="55311"/>
    <cellStyle name="Обычный 9 4 2 2 3_заявки" xfId="58844"/>
    <cellStyle name="Обычный 9 4 2 2 4" xfId="55312"/>
    <cellStyle name="Обычный 9 4 2 2_заявки" xfId="55313"/>
    <cellStyle name="Обычный 9 4 2 3" xfId="55314"/>
    <cellStyle name="Обычный 9 4 2 3 2" xfId="55315"/>
    <cellStyle name="Обычный 9 4 2 3 2 2" xfId="55316"/>
    <cellStyle name="Обычный 9 4 2 3 2_заявки" xfId="58845"/>
    <cellStyle name="Обычный 9 4 2 3 3" xfId="55317"/>
    <cellStyle name="Обычный 9 4 2 3_заявки" xfId="55318"/>
    <cellStyle name="Обычный 9 4 2 4" xfId="55319"/>
    <cellStyle name="Обычный 9 4 2 4 2" xfId="55320"/>
    <cellStyle name="Обычный 9 4 2 4_заявки" xfId="58846"/>
    <cellStyle name="Обычный 9 4 2 5" xfId="55321"/>
    <cellStyle name="Обычный 9 4 2_заявки" xfId="55322"/>
    <cellStyle name="Обычный 9 4 3" xfId="55323"/>
    <cellStyle name="Обычный 9 4 3 2" xfId="55324"/>
    <cellStyle name="Обычный 9 4 3 2 2" xfId="55325"/>
    <cellStyle name="Обычный 9 4 3 2 2 2" xfId="55326"/>
    <cellStyle name="Обычный 9 4 3 2 2 2 2" xfId="55327"/>
    <cellStyle name="Обычный 9 4 3 2 2 2_заявки" xfId="58847"/>
    <cellStyle name="Обычный 9 4 3 2 2 3" xfId="55328"/>
    <cellStyle name="Обычный 9 4 3 2 2_заявки" xfId="55329"/>
    <cellStyle name="Обычный 9 4 3 2 3" xfId="55330"/>
    <cellStyle name="Обычный 9 4 3 2 3 2" xfId="55331"/>
    <cellStyle name="Обычный 9 4 3 2 3_заявки" xfId="58848"/>
    <cellStyle name="Обычный 9 4 3 2 4" xfId="55332"/>
    <cellStyle name="Обычный 9 4 3 2_заявки" xfId="55333"/>
    <cellStyle name="Обычный 9 4 3 3" xfId="55334"/>
    <cellStyle name="Обычный 9 4 3 3 2" xfId="55335"/>
    <cellStyle name="Обычный 9 4 3 3 2 2" xfId="55336"/>
    <cellStyle name="Обычный 9 4 3 3 2_заявки" xfId="58849"/>
    <cellStyle name="Обычный 9 4 3 3 3" xfId="55337"/>
    <cellStyle name="Обычный 9 4 3 3_заявки" xfId="55338"/>
    <cellStyle name="Обычный 9 4 3 4" xfId="55339"/>
    <cellStyle name="Обычный 9 4 3 4 2" xfId="55340"/>
    <cellStyle name="Обычный 9 4 3 4_заявки" xfId="58850"/>
    <cellStyle name="Обычный 9 4 3 5" xfId="55341"/>
    <cellStyle name="Обычный 9 4 3_заявки" xfId="55342"/>
    <cellStyle name="Обычный 9 4 4" xfId="55343"/>
    <cellStyle name="Обычный 9 4 4 2" xfId="55344"/>
    <cellStyle name="Обычный 9 4 4 2 2" xfId="55345"/>
    <cellStyle name="Обычный 9 4 4 2 2 2" xfId="55346"/>
    <cellStyle name="Обычный 9 4 4 2 2 2 2" xfId="55347"/>
    <cellStyle name="Обычный 9 4 4 2 2 2_заявки" xfId="58851"/>
    <cellStyle name="Обычный 9 4 4 2 2 3" xfId="55348"/>
    <cellStyle name="Обычный 9 4 4 2 2_заявки" xfId="55349"/>
    <cellStyle name="Обычный 9 4 4 2 3" xfId="55350"/>
    <cellStyle name="Обычный 9 4 4 2 3 2" xfId="55351"/>
    <cellStyle name="Обычный 9 4 4 2 3_заявки" xfId="58852"/>
    <cellStyle name="Обычный 9 4 4 2 4" xfId="55352"/>
    <cellStyle name="Обычный 9 4 4 2_заявки" xfId="55353"/>
    <cellStyle name="Обычный 9 4 4 3" xfId="55354"/>
    <cellStyle name="Обычный 9 4 4 3 2" xfId="55355"/>
    <cellStyle name="Обычный 9 4 4 3 2 2" xfId="55356"/>
    <cellStyle name="Обычный 9 4 4 3 2_заявки" xfId="58853"/>
    <cellStyle name="Обычный 9 4 4 3 3" xfId="55357"/>
    <cellStyle name="Обычный 9 4 4 3_заявки" xfId="55358"/>
    <cellStyle name="Обычный 9 4 4 4" xfId="55359"/>
    <cellStyle name="Обычный 9 4 4 4 2" xfId="55360"/>
    <cellStyle name="Обычный 9 4 4 4_заявки" xfId="58854"/>
    <cellStyle name="Обычный 9 4 4 5" xfId="55361"/>
    <cellStyle name="Обычный 9 4 4_заявки" xfId="55362"/>
    <cellStyle name="Обычный 9 4 5" xfId="55363"/>
    <cellStyle name="Обычный 9 4 5 2" xfId="55364"/>
    <cellStyle name="Обычный 9 4 5 2 2" xfId="55365"/>
    <cellStyle name="Обычный 9 4 5 2 2 2" xfId="55366"/>
    <cellStyle name="Обычный 9 4 5 2 2 2 2" xfId="55367"/>
    <cellStyle name="Обычный 9 4 5 2 2 2_заявки" xfId="58855"/>
    <cellStyle name="Обычный 9 4 5 2 2 3" xfId="55368"/>
    <cellStyle name="Обычный 9 4 5 2 2_заявки" xfId="55369"/>
    <cellStyle name="Обычный 9 4 5 2 3" xfId="55370"/>
    <cellStyle name="Обычный 9 4 5 2 3 2" xfId="55371"/>
    <cellStyle name="Обычный 9 4 5 2 3_заявки" xfId="58856"/>
    <cellStyle name="Обычный 9 4 5 2 4" xfId="55372"/>
    <cellStyle name="Обычный 9 4 5 2_заявки" xfId="55373"/>
    <cellStyle name="Обычный 9 4 5 3" xfId="55374"/>
    <cellStyle name="Обычный 9 4 5 3 2" xfId="55375"/>
    <cellStyle name="Обычный 9 4 5 3 2 2" xfId="55376"/>
    <cellStyle name="Обычный 9 4 5 3 2_заявки" xfId="58857"/>
    <cellStyle name="Обычный 9 4 5 3 3" xfId="55377"/>
    <cellStyle name="Обычный 9 4 5 3_заявки" xfId="55378"/>
    <cellStyle name="Обычный 9 4 5 4" xfId="55379"/>
    <cellStyle name="Обычный 9 4 5 4 2" xfId="55380"/>
    <cellStyle name="Обычный 9 4 5 4_заявки" xfId="58858"/>
    <cellStyle name="Обычный 9 4 5 5" xfId="55381"/>
    <cellStyle name="Обычный 9 4 5_заявки" xfId="55382"/>
    <cellStyle name="Обычный 9 4 6" xfId="55383"/>
    <cellStyle name="Обычный 9 4 6 2" xfId="55384"/>
    <cellStyle name="Обычный 9 4 6 2 2" xfId="55385"/>
    <cellStyle name="Обычный 9 4 6 2 2 2" xfId="55386"/>
    <cellStyle name="Обычный 9 4 6 2 2 2 2" xfId="55387"/>
    <cellStyle name="Обычный 9 4 6 2 2 2_заявки" xfId="58859"/>
    <cellStyle name="Обычный 9 4 6 2 2 3" xfId="55388"/>
    <cellStyle name="Обычный 9 4 6 2 2_заявки" xfId="55389"/>
    <cellStyle name="Обычный 9 4 6 2 3" xfId="55390"/>
    <cellStyle name="Обычный 9 4 6 2 3 2" xfId="55391"/>
    <cellStyle name="Обычный 9 4 6 2 3_заявки" xfId="58860"/>
    <cellStyle name="Обычный 9 4 6 2 4" xfId="55392"/>
    <cellStyle name="Обычный 9 4 6 2_заявки" xfId="55393"/>
    <cellStyle name="Обычный 9 4 6 3" xfId="55394"/>
    <cellStyle name="Обычный 9 4 6 3 2" xfId="55395"/>
    <cellStyle name="Обычный 9 4 6 3 2 2" xfId="55396"/>
    <cellStyle name="Обычный 9 4 6 3 2_заявки" xfId="58861"/>
    <cellStyle name="Обычный 9 4 6 3 3" xfId="55397"/>
    <cellStyle name="Обычный 9 4 6 3_заявки" xfId="55398"/>
    <cellStyle name="Обычный 9 4 6 4" xfId="55399"/>
    <cellStyle name="Обычный 9 4 6 4 2" xfId="55400"/>
    <cellStyle name="Обычный 9 4 6 4_заявки" xfId="58862"/>
    <cellStyle name="Обычный 9 4 6 5" xfId="55401"/>
    <cellStyle name="Обычный 9 4 6_заявки" xfId="55402"/>
    <cellStyle name="Обычный 9 4 7" xfId="55403"/>
    <cellStyle name="Обычный 9 4 7 2" xfId="55404"/>
    <cellStyle name="Обычный 9 4 7 2 2" xfId="55405"/>
    <cellStyle name="Обычный 9 4 7 2 2 2" xfId="55406"/>
    <cellStyle name="Обычный 9 4 7 2 2_заявки" xfId="58863"/>
    <cellStyle name="Обычный 9 4 7 2 3" xfId="55407"/>
    <cellStyle name="Обычный 9 4 7 2_заявки" xfId="55408"/>
    <cellStyle name="Обычный 9 4 7 3" xfId="55409"/>
    <cellStyle name="Обычный 9 4 7 3 2" xfId="55410"/>
    <cellStyle name="Обычный 9 4 7 3_заявки" xfId="58864"/>
    <cellStyle name="Обычный 9 4 7 4" xfId="55411"/>
    <cellStyle name="Обычный 9 4 7_заявки" xfId="55412"/>
    <cellStyle name="Обычный 9 4 8" xfId="55413"/>
    <cellStyle name="Обычный 9 4 8 2" xfId="55414"/>
    <cellStyle name="Обычный 9 4 8 2 2" xfId="55415"/>
    <cellStyle name="Обычный 9 4 8 2_заявки" xfId="58865"/>
    <cellStyle name="Обычный 9 4 8 3" xfId="55416"/>
    <cellStyle name="Обычный 9 4 8_заявки" xfId="55417"/>
    <cellStyle name="Обычный 9 4 9" xfId="55418"/>
    <cellStyle name="Обычный 9 4 9 2" xfId="55419"/>
    <cellStyle name="Обычный 9 4 9_заявки" xfId="58866"/>
    <cellStyle name="Обычный 9 4_заявки" xfId="55420"/>
    <cellStyle name="Обычный 9 5" xfId="55421"/>
    <cellStyle name="Обычный 9 5 10" xfId="55422"/>
    <cellStyle name="Обычный 9 5 2" xfId="55423"/>
    <cellStyle name="Обычный 9 5 2 2" xfId="55424"/>
    <cellStyle name="Обычный 9 5 2 2 2" xfId="55425"/>
    <cellStyle name="Обычный 9 5 2 2 2 2" xfId="55426"/>
    <cellStyle name="Обычный 9 5 2 2 2 2 2" xfId="55427"/>
    <cellStyle name="Обычный 9 5 2 2 2 2_заявки" xfId="58867"/>
    <cellStyle name="Обычный 9 5 2 2 2 3" xfId="55428"/>
    <cellStyle name="Обычный 9 5 2 2 2_заявки" xfId="55429"/>
    <cellStyle name="Обычный 9 5 2 2 3" xfId="55430"/>
    <cellStyle name="Обычный 9 5 2 2 3 2" xfId="55431"/>
    <cellStyle name="Обычный 9 5 2 2 3_заявки" xfId="58868"/>
    <cellStyle name="Обычный 9 5 2 2 4" xfId="55432"/>
    <cellStyle name="Обычный 9 5 2 2_заявки" xfId="55433"/>
    <cellStyle name="Обычный 9 5 2 3" xfId="55434"/>
    <cellStyle name="Обычный 9 5 2 3 2" xfId="55435"/>
    <cellStyle name="Обычный 9 5 2 3 2 2" xfId="55436"/>
    <cellStyle name="Обычный 9 5 2 3 2_заявки" xfId="58869"/>
    <cellStyle name="Обычный 9 5 2 3 3" xfId="55437"/>
    <cellStyle name="Обычный 9 5 2 3_заявки" xfId="55438"/>
    <cellStyle name="Обычный 9 5 2 4" xfId="55439"/>
    <cellStyle name="Обычный 9 5 2 4 2" xfId="55440"/>
    <cellStyle name="Обычный 9 5 2 4_заявки" xfId="58870"/>
    <cellStyle name="Обычный 9 5 2 5" xfId="55441"/>
    <cellStyle name="Обычный 9 5 2_заявки" xfId="55442"/>
    <cellStyle name="Обычный 9 5 3" xfId="55443"/>
    <cellStyle name="Обычный 9 5 3 2" xfId="55444"/>
    <cellStyle name="Обычный 9 5 3 2 2" xfId="55445"/>
    <cellStyle name="Обычный 9 5 3 2 2 2" xfId="55446"/>
    <cellStyle name="Обычный 9 5 3 2 2 2 2" xfId="55447"/>
    <cellStyle name="Обычный 9 5 3 2 2 2_заявки" xfId="58871"/>
    <cellStyle name="Обычный 9 5 3 2 2 3" xfId="55448"/>
    <cellStyle name="Обычный 9 5 3 2 2_заявки" xfId="55449"/>
    <cellStyle name="Обычный 9 5 3 2 3" xfId="55450"/>
    <cellStyle name="Обычный 9 5 3 2 3 2" xfId="55451"/>
    <cellStyle name="Обычный 9 5 3 2 3_заявки" xfId="58872"/>
    <cellStyle name="Обычный 9 5 3 2 4" xfId="55452"/>
    <cellStyle name="Обычный 9 5 3 2_заявки" xfId="55453"/>
    <cellStyle name="Обычный 9 5 3 3" xfId="55454"/>
    <cellStyle name="Обычный 9 5 3 3 2" xfId="55455"/>
    <cellStyle name="Обычный 9 5 3 3 2 2" xfId="55456"/>
    <cellStyle name="Обычный 9 5 3 3 2_заявки" xfId="58873"/>
    <cellStyle name="Обычный 9 5 3 3 3" xfId="55457"/>
    <cellStyle name="Обычный 9 5 3 3_заявки" xfId="55458"/>
    <cellStyle name="Обычный 9 5 3 4" xfId="55459"/>
    <cellStyle name="Обычный 9 5 3 4 2" xfId="55460"/>
    <cellStyle name="Обычный 9 5 3 4_заявки" xfId="58874"/>
    <cellStyle name="Обычный 9 5 3 5" xfId="55461"/>
    <cellStyle name="Обычный 9 5 3_заявки" xfId="55462"/>
    <cellStyle name="Обычный 9 5 4" xfId="55463"/>
    <cellStyle name="Обычный 9 5 4 2" xfId="55464"/>
    <cellStyle name="Обычный 9 5 4 2 2" xfId="55465"/>
    <cellStyle name="Обычный 9 5 4 2 2 2" xfId="55466"/>
    <cellStyle name="Обычный 9 5 4 2 2 2 2" xfId="55467"/>
    <cellStyle name="Обычный 9 5 4 2 2 2_заявки" xfId="58875"/>
    <cellStyle name="Обычный 9 5 4 2 2 3" xfId="55468"/>
    <cellStyle name="Обычный 9 5 4 2 2_заявки" xfId="55469"/>
    <cellStyle name="Обычный 9 5 4 2 3" xfId="55470"/>
    <cellStyle name="Обычный 9 5 4 2 3 2" xfId="55471"/>
    <cellStyle name="Обычный 9 5 4 2 3_заявки" xfId="58876"/>
    <cellStyle name="Обычный 9 5 4 2 4" xfId="55472"/>
    <cellStyle name="Обычный 9 5 4 2_заявки" xfId="55473"/>
    <cellStyle name="Обычный 9 5 4 3" xfId="55474"/>
    <cellStyle name="Обычный 9 5 4 3 2" xfId="55475"/>
    <cellStyle name="Обычный 9 5 4 3 2 2" xfId="55476"/>
    <cellStyle name="Обычный 9 5 4 3 2_заявки" xfId="58877"/>
    <cellStyle name="Обычный 9 5 4 3 3" xfId="55477"/>
    <cellStyle name="Обычный 9 5 4 3_заявки" xfId="55478"/>
    <cellStyle name="Обычный 9 5 4 4" xfId="55479"/>
    <cellStyle name="Обычный 9 5 4 4 2" xfId="55480"/>
    <cellStyle name="Обычный 9 5 4 4_заявки" xfId="58878"/>
    <cellStyle name="Обычный 9 5 4 5" xfId="55481"/>
    <cellStyle name="Обычный 9 5 4_заявки" xfId="55482"/>
    <cellStyle name="Обычный 9 5 5" xfId="55483"/>
    <cellStyle name="Обычный 9 5 5 2" xfId="55484"/>
    <cellStyle name="Обычный 9 5 5 2 2" xfId="55485"/>
    <cellStyle name="Обычный 9 5 5 2 2 2" xfId="55486"/>
    <cellStyle name="Обычный 9 5 5 2 2 2 2" xfId="55487"/>
    <cellStyle name="Обычный 9 5 5 2 2 2_заявки" xfId="58879"/>
    <cellStyle name="Обычный 9 5 5 2 2 3" xfId="55488"/>
    <cellStyle name="Обычный 9 5 5 2 2_заявки" xfId="55489"/>
    <cellStyle name="Обычный 9 5 5 2 3" xfId="55490"/>
    <cellStyle name="Обычный 9 5 5 2 3 2" xfId="55491"/>
    <cellStyle name="Обычный 9 5 5 2 3_заявки" xfId="58880"/>
    <cellStyle name="Обычный 9 5 5 2 4" xfId="55492"/>
    <cellStyle name="Обычный 9 5 5 2_заявки" xfId="55493"/>
    <cellStyle name="Обычный 9 5 5 3" xfId="55494"/>
    <cellStyle name="Обычный 9 5 5 3 2" xfId="55495"/>
    <cellStyle name="Обычный 9 5 5 3 2 2" xfId="55496"/>
    <cellStyle name="Обычный 9 5 5 3 2_заявки" xfId="58881"/>
    <cellStyle name="Обычный 9 5 5 3 3" xfId="55497"/>
    <cellStyle name="Обычный 9 5 5 3_заявки" xfId="55498"/>
    <cellStyle name="Обычный 9 5 5 4" xfId="55499"/>
    <cellStyle name="Обычный 9 5 5 4 2" xfId="55500"/>
    <cellStyle name="Обычный 9 5 5 4_заявки" xfId="58882"/>
    <cellStyle name="Обычный 9 5 5 5" xfId="55501"/>
    <cellStyle name="Обычный 9 5 5_заявки" xfId="55502"/>
    <cellStyle name="Обычный 9 5 6" xfId="55503"/>
    <cellStyle name="Обычный 9 5 6 2" xfId="55504"/>
    <cellStyle name="Обычный 9 5 6 2 2" xfId="55505"/>
    <cellStyle name="Обычный 9 5 6 2 2 2" xfId="55506"/>
    <cellStyle name="Обычный 9 5 6 2 2 2 2" xfId="55507"/>
    <cellStyle name="Обычный 9 5 6 2 2 2_заявки" xfId="58883"/>
    <cellStyle name="Обычный 9 5 6 2 2 3" xfId="55508"/>
    <cellStyle name="Обычный 9 5 6 2 2_заявки" xfId="55509"/>
    <cellStyle name="Обычный 9 5 6 2 3" xfId="55510"/>
    <cellStyle name="Обычный 9 5 6 2 3 2" xfId="55511"/>
    <cellStyle name="Обычный 9 5 6 2 3_заявки" xfId="58884"/>
    <cellStyle name="Обычный 9 5 6 2 4" xfId="55512"/>
    <cellStyle name="Обычный 9 5 6 2_заявки" xfId="55513"/>
    <cellStyle name="Обычный 9 5 6 3" xfId="55514"/>
    <cellStyle name="Обычный 9 5 6 3 2" xfId="55515"/>
    <cellStyle name="Обычный 9 5 6 3 2 2" xfId="55516"/>
    <cellStyle name="Обычный 9 5 6 3 2_заявки" xfId="58885"/>
    <cellStyle name="Обычный 9 5 6 3 3" xfId="55517"/>
    <cellStyle name="Обычный 9 5 6 3_заявки" xfId="55518"/>
    <cellStyle name="Обычный 9 5 6 4" xfId="55519"/>
    <cellStyle name="Обычный 9 5 6 4 2" xfId="55520"/>
    <cellStyle name="Обычный 9 5 6 4_заявки" xfId="58886"/>
    <cellStyle name="Обычный 9 5 6 5" xfId="55521"/>
    <cellStyle name="Обычный 9 5 6_заявки" xfId="55522"/>
    <cellStyle name="Обычный 9 5 7" xfId="55523"/>
    <cellStyle name="Обычный 9 5 7 2" xfId="55524"/>
    <cellStyle name="Обычный 9 5 7 2 2" xfId="55525"/>
    <cellStyle name="Обычный 9 5 7 2 2 2" xfId="55526"/>
    <cellStyle name="Обычный 9 5 7 2 2_заявки" xfId="58887"/>
    <cellStyle name="Обычный 9 5 7 2 3" xfId="55527"/>
    <cellStyle name="Обычный 9 5 7 2_заявки" xfId="55528"/>
    <cellStyle name="Обычный 9 5 7 3" xfId="55529"/>
    <cellStyle name="Обычный 9 5 7 3 2" xfId="55530"/>
    <cellStyle name="Обычный 9 5 7 3_заявки" xfId="58888"/>
    <cellStyle name="Обычный 9 5 7 4" xfId="55531"/>
    <cellStyle name="Обычный 9 5 7_заявки" xfId="55532"/>
    <cellStyle name="Обычный 9 5 8" xfId="55533"/>
    <cellStyle name="Обычный 9 5 8 2" xfId="55534"/>
    <cellStyle name="Обычный 9 5 8 2 2" xfId="55535"/>
    <cellStyle name="Обычный 9 5 8 2_заявки" xfId="58889"/>
    <cellStyle name="Обычный 9 5 8 3" xfId="55536"/>
    <cellStyle name="Обычный 9 5 8_заявки" xfId="55537"/>
    <cellStyle name="Обычный 9 5 9" xfId="55538"/>
    <cellStyle name="Обычный 9 5 9 2" xfId="55539"/>
    <cellStyle name="Обычный 9 5 9_заявки" xfId="58890"/>
    <cellStyle name="Обычный 9 5_заявки" xfId="55540"/>
    <cellStyle name="Обычный 9 6" xfId="55541"/>
    <cellStyle name="Обычный 9 6 10" xfId="55542"/>
    <cellStyle name="Обычный 9 6 2" xfId="55543"/>
    <cellStyle name="Обычный 9 6 2 2" xfId="55544"/>
    <cellStyle name="Обычный 9 6 2 2 2" xfId="55545"/>
    <cellStyle name="Обычный 9 6 2 2 2 2" xfId="55546"/>
    <cellStyle name="Обычный 9 6 2 2 2 2 2" xfId="55547"/>
    <cellStyle name="Обычный 9 6 2 2 2 2_заявки" xfId="58891"/>
    <cellStyle name="Обычный 9 6 2 2 2 3" xfId="55548"/>
    <cellStyle name="Обычный 9 6 2 2 2_заявки" xfId="55549"/>
    <cellStyle name="Обычный 9 6 2 2 3" xfId="55550"/>
    <cellStyle name="Обычный 9 6 2 2 3 2" xfId="55551"/>
    <cellStyle name="Обычный 9 6 2 2 3_заявки" xfId="58892"/>
    <cellStyle name="Обычный 9 6 2 2 4" xfId="55552"/>
    <cellStyle name="Обычный 9 6 2 2_заявки" xfId="55553"/>
    <cellStyle name="Обычный 9 6 2 3" xfId="55554"/>
    <cellStyle name="Обычный 9 6 2 3 2" xfId="55555"/>
    <cellStyle name="Обычный 9 6 2 3 2 2" xfId="55556"/>
    <cellStyle name="Обычный 9 6 2 3 2_заявки" xfId="58893"/>
    <cellStyle name="Обычный 9 6 2 3 3" xfId="55557"/>
    <cellStyle name="Обычный 9 6 2 3_заявки" xfId="55558"/>
    <cellStyle name="Обычный 9 6 2 4" xfId="55559"/>
    <cellStyle name="Обычный 9 6 2 4 2" xfId="55560"/>
    <cellStyle name="Обычный 9 6 2 4_заявки" xfId="58894"/>
    <cellStyle name="Обычный 9 6 2 5" xfId="55561"/>
    <cellStyle name="Обычный 9 6 2_заявки" xfId="55562"/>
    <cellStyle name="Обычный 9 6 3" xfId="55563"/>
    <cellStyle name="Обычный 9 6 3 2" xfId="55564"/>
    <cellStyle name="Обычный 9 6 3 2 2" xfId="55565"/>
    <cellStyle name="Обычный 9 6 3 2 2 2" xfId="55566"/>
    <cellStyle name="Обычный 9 6 3 2 2 2 2" xfId="55567"/>
    <cellStyle name="Обычный 9 6 3 2 2 2_заявки" xfId="58895"/>
    <cellStyle name="Обычный 9 6 3 2 2 3" xfId="55568"/>
    <cellStyle name="Обычный 9 6 3 2 2_заявки" xfId="55569"/>
    <cellStyle name="Обычный 9 6 3 2 3" xfId="55570"/>
    <cellStyle name="Обычный 9 6 3 2 3 2" xfId="55571"/>
    <cellStyle name="Обычный 9 6 3 2 3_заявки" xfId="58896"/>
    <cellStyle name="Обычный 9 6 3 2 4" xfId="55572"/>
    <cellStyle name="Обычный 9 6 3 2_заявки" xfId="55573"/>
    <cellStyle name="Обычный 9 6 3 3" xfId="55574"/>
    <cellStyle name="Обычный 9 6 3 3 2" xfId="55575"/>
    <cellStyle name="Обычный 9 6 3 3 2 2" xfId="55576"/>
    <cellStyle name="Обычный 9 6 3 3 2_заявки" xfId="58897"/>
    <cellStyle name="Обычный 9 6 3 3 3" xfId="55577"/>
    <cellStyle name="Обычный 9 6 3 3_заявки" xfId="55578"/>
    <cellStyle name="Обычный 9 6 3 4" xfId="55579"/>
    <cellStyle name="Обычный 9 6 3 4 2" xfId="55580"/>
    <cellStyle name="Обычный 9 6 3 4_заявки" xfId="58898"/>
    <cellStyle name="Обычный 9 6 3 5" xfId="55581"/>
    <cellStyle name="Обычный 9 6 3_заявки" xfId="55582"/>
    <cellStyle name="Обычный 9 6 4" xfId="55583"/>
    <cellStyle name="Обычный 9 6 4 2" xfId="55584"/>
    <cellStyle name="Обычный 9 6 4 2 2" xfId="55585"/>
    <cellStyle name="Обычный 9 6 4 2 2 2" xfId="55586"/>
    <cellStyle name="Обычный 9 6 4 2 2 2 2" xfId="55587"/>
    <cellStyle name="Обычный 9 6 4 2 2 2_заявки" xfId="58899"/>
    <cellStyle name="Обычный 9 6 4 2 2 3" xfId="55588"/>
    <cellStyle name="Обычный 9 6 4 2 2_заявки" xfId="55589"/>
    <cellStyle name="Обычный 9 6 4 2 3" xfId="55590"/>
    <cellStyle name="Обычный 9 6 4 2 3 2" xfId="55591"/>
    <cellStyle name="Обычный 9 6 4 2 3_заявки" xfId="58900"/>
    <cellStyle name="Обычный 9 6 4 2 4" xfId="55592"/>
    <cellStyle name="Обычный 9 6 4 2_заявки" xfId="55593"/>
    <cellStyle name="Обычный 9 6 4 3" xfId="55594"/>
    <cellStyle name="Обычный 9 6 4 3 2" xfId="55595"/>
    <cellStyle name="Обычный 9 6 4 3 2 2" xfId="55596"/>
    <cellStyle name="Обычный 9 6 4 3 2_заявки" xfId="58901"/>
    <cellStyle name="Обычный 9 6 4 3 3" xfId="55597"/>
    <cellStyle name="Обычный 9 6 4 3_заявки" xfId="55598"/>
    <cellStyle name="Обычный 9 6 4 4" xfId="55599"/>
    <cellStyle name="Обычный 9 6 4 4 2" xfId="55600"/>
    <cellStyle name="Обычный 9 6 4 4_заявки" xfId="58902"/>
    <cellStyle name="Обычный 9 6 4 5" xfId="55601"/>
    <cellStyle name="Обычный 9 6 4_заявки" xfId="55602"/>
    <cellStyle name="Обычный 9 6 5" xfId="55603"/>
    <cellStyle name="Обычный 9 6 5 2" xfId="55604"/>
    <cellStyle name="Обычный 9 6 5 2 2" xfId="55605"/>
    <cellStyle name="Обычный 9 6 5 2 2 2" xfId="55606"/>
    <cellStyle name="Обычный 9 6 5 2 2 2 2" xfId="55607"/>
    <cellStyle name="Обычный 9 6 5 2 2 2_заявки" xfId="58903"/>
    <cellStyle name="Обычный 9 6 5 2 2 3" xfId="55608"/>
    <cellStyle name="Обычный 9 6 5 2 2_заявки" xfId="55609"/>
    <cellStyle name="Обычный 9 6 5 2 3" xfId="55610"/>
    <cellStyle name="Обычный 9 6 5 2 3 2" xfId="55611"/>
    <cellStyle name="Обычный 9 6 5 2 3_заявки" xfId="58904"/>
    <cellStyle name="Обычный 9 6 5 2 4" xfId="55612"/>
    <cellStyle name="Обычный 9 6 5 2_заявки" xfId="55613"/>
    <cellStyle name="Обычный 9 6 5 3" xfId="55614"/>
    <cellStyle name="Обычный 9 6 5 3 2" xfId="55615"/>
    <cellStyle name="Обычный 9 6 5 3 2 2" xfId="55616"/>
    <cellStyle name="Обычный 9 6 5 3 2_заявки" xfId="58905"/>
    <cellStyle name="Обычный 9 6 5 3 3" xfId="55617"/>
    <cellStyle name="Обычный 9 6 5 3_заявки" xfId="55618"/>
    <cellStyle name="Обычный 9 6 5 4" xfId="55619"/>
    <cellStyle name="Обычный 9 6 5 4 2" xfId="55620"/>
    <cellStyle name="Обычный 9 6 5 4_заявки" xfId="58906"/>
    <cellStyle name="Обычный 9 6 5 5" xfId="55621"/>
    <cellStyle name="Обычный 9 6 5_заявки" xfId="55622"/>
    <cellStyle name="Обычный 9 6 6" xfId="55623"/>
    <cellStyle name="Обычный 9 6 6 2" xfId="55624"/>
    <cellStyle name="Обычный 9 6 6 2 2" xfId="55625"/>
    <cellStyle name="Обычный 9 6 6 2 2 2" xfId="55626"/>
    <cellStyle name="Обычный 9 6 6 2 2 2 2" xfId="55627"/>
    <cellStyle name="Обычный 9 6 6 2 2 2_заявки" xfId="58907"/>
    <cellStyle name="Обычный 9 6 6 2 2 3" xfId="55628"/>
    <cellStyle name="Обычный 9 6 6 2 2_заявки" xfId="55629"/>
    <cellStyle name="Обычный 9 6 6 2 3" xfId="55630"/>
    <cellStyle name="Обычный 9 6 6 2 3 2" xfId="55631"/>
    <cellStyle name="Обычный 9 6 6 2 3_заявки" xfId="58908"/>
    <cellStyle name="Обычный 9 6 6 2 4" xfId="55632"/>
    <cellStyle name="Обычный 9 6 6 2_заявки" xfId="55633"/>
    <cellStyle name="Обычный 9 6 6 3" xfId="55634"/>
    <cellStyle name="Обычный 9 6 6 3 2" xfId="55635"/>
    <cellStyle name="Обычный 9 6 6 3 2 2" xfId="55636"/>
    <cellStyle name="Обычный 9 6 6 3 2_заявки" xfId="58909"/>
    <cellStyle name="Обычный 9 6 6 3 3" xfId="55637"/>
    <cellStyle name="Обычный 9 6 6 3_заявки" xfId="55638"/>
    <cellStyle name="Обычный 9 6 6 4" xfId="55639"/>
    <cellStyle name="Обычный 9 6 6 4 2" xfId="55640"/>
    <cellStyle name="Обычный 9 6 6 4_заявки" xfId="58910"/>
    <cellStyle name="Обычный 9 6 6 5" xfId="55641"/>
    <cellStyle name="Обычный 9 6 6_заявки" xfId="55642"/>
    <cellStyle name="Обычный 9 6 7" xfId="55643"/>
    <cellStyle name="Обычный 9 6 7 2" xfId="55644"/>
    <cellStyle name="Обычный 9 6 7 2 2" xfId="55645"/>
    <cellStyle name="Обычный 9 6 7 2 2 2" xfId="55646"/>
    <cellStyle name="Обычный 9 6 7 2 2_заявки" xfId="58911"/>
    <cellStyle name="Обычный 9 6 7 2 3" xfId="55647"/>
    <cellStyle name="Обычный 9 6 7 2_заявки" xfId="55648"/>
    <cellStyle name="Обычный 9 6 7 3" xfId="55649"/>
    <cellStyle name="Обычный 9 6 7 3 2" xfId="55650"/>
    <cellStyle name="Обычный 9 6 7 3_заявки" xfId="58912"/>
    <cellStyle name="Обычный 9 6 7 4" xfId="55651"/>
    <cellStyle name="Обычный 9 6 7_заявки" xfId="55652"/>
    <cellStyle name="Обычный 9 6 8" xfId="55653"/>
    <cellStyle name="Обычный 9 6 8 2" xfId="55654"/>
    <cellStyle name="Обычный 9 6 8 2 2" xfId="55655"/>
    <cellStyle name="Обычный 9 6 8 2_заявки" xfId="58913"/>
    <cellStyle name="Обычный 9 6 8 3" xfId="55656"/>
    <cellStyle name="Обычный 9 6 8_заявки" xfId="55657"/>
    <cellStyle name="Обычный 9 6 9" xfId="55658"/>
    <cellStyle name="Обычный 9 6 9 2" xfId="55659"/>
    <cellStyle name="Обычный 9 6 9_заявки" xfId="58914"/>
    <cellStyle name="Обычный 9 6_заявки" xfId="55660"/>
    <cellStyle name="Обычный 9 7" xfId="55661"/>
    <cellStyle name="Обычный 9 7 2" xfId="55662"/>
    <cellStyle name="Обычный 9 7 2 2" xfId="55663"/>
    <cellStyle name="Обычный 9 7 2 2 2" xfId="55664"/>
    <cellStyle name="Обычный 9 7 2 2 2 2" xfId="55665"/>
    <cellStyle name="Обычный 9 7 2 2 2 2 2" xfId="55666"/>
    <cellStyle name="Обычный 9 7 2 2 2 2_заявки" xfId="58915"/>
    <cellStyle name="Обычный 9 7 2 2 2 3" xfId="55667"/>
    <cellStyle name="Обычный 9 7 2 2 2_заявки" xfId="55668"/>
    <cellStyle name="Обычный 9 7 2 2 3" xfId="55669"/>
    <cellStyle name="Обычный 9 7 2 2 3 2" xfId="55670"/>
    <cellStyle name="Обычный 9 7 2 2 3_заявки" xfId="58916"/>
    <cellStyle name="Обычный 9 7 2 2 4" xfId="55671"/>
    <cellStyle name="Обычный 9 7 2 2_заявки" xfId="55672"/>
    <cellStyle name="Обычный 9 7 2 3" xfId="55673"/>
    <cellStyle name="Обычный 9 7 2 3 2" xfId="55674"/>
    <cellStyle name="Обычный 9 7 2 3 2 2" xfId="55675"/>
    <cellStyle name="Обычный 9 7 2 3 2_заявки" xfId="58917"/>
    <cellStyle name="Обычный 9 7 2 3 3" xfId="55676"/>
    <cellStyle name="Обычный 9 7 2 3_заявки" xfId="55677"/>
    <cellStyle name="Обычный 9 7 2 4" xfId="55678"/>
    <cellStyle name="Обычный 9 7 2 4 2" xfId="55679"/>
    <cellStyle name="Обычный 9 7 2 4_заявки" xfId="58918"/>
    <cellStyle name="Обычный 9 7 2 5" xfId="55680"/>
    <cellStyle name="Обычный 9 7 2_заявки" xfId="55681"/>
    <cellStyle name="Обычный 9 7 3" xfId="55682"/>
    <cellStyle name="Обычный 9 7 3 2" xfId="55683"/>
    <cellStyle name="Обычный 9 7 3 2 2" xfId="55684"/>
    <cellStyle name="Обычный 9 7 3 2 2 2" xfId="55685"/>
    <cellStyle name="Обычный 9 7 3 2 2 2 2" xfId="55686"/>
    <cellStyle name="Обычный 9 7 3 2 2 2_заявки" xfId="58919"/>
    <cellStyle name="Обычный 9 7 3 2 2 3" xfId="55687"/>
    <cellStyle name="Обычный 9 7 3 2 2_заявки" xfId="55688"/>
    <cellStyle name="Обычный 9 7 3 2 3" xfId="55689"/>
    <cellStyle name="Обычный 9 7 3 2 3 2" xfId="55690"/>
    <cellStyle name="Обычный 9 7 3 2 3_заявки" xfId="58920"/>
    <cellStyle name="Обычный 9 7 3 2 4" xfId="55691"/>
    <cellStyle name="Обычный 9 7 3 2_заявки" xfId="55692"/>
    <cellStyle name="Обычный 9 7 3 3" xfId="55693"/>
    <cellStyle name="Обычный 9 7 3 3 2" xfId="55694"/>
    <cellStyle name="Обычный 9 7 3 3 2 2" xfId="55695"/>
    <cellStyle name="Обычный 9 7 3 3 2_заявки" xfId="58921"/>
    <cellStyle name="Обычный 9 7 3 3 3" xfId="55696"/>
    <cellStyle name="Обычный 9 7 3 3_заявки" xfId="55697"/>
    <cellStyle name="Обычный 9 7 3 4" xfId="55698"/>
    <cellStyle name="Обычный 9 7 3 4 2" xfId="55699"/>
    <cellStyle name="Обычный 9 7 3 4_заявки" xfId="58922"/>
    <cellStyle name="Обычный 9 7 3 5" xfId="55700"/>
    <cellStyle name="Обычный 9 7 3_заявки" xfId="55701"/>
    <cellStyle name="Обычный 9 7 4" xfId="55702"/>
    <cellStyle name="Обычный 9 7 4 2" xfId="55703"/>
    <cellStyle name="Обычный 9 7 4 2 2" xfId="55704"/>
    <cellStyle name="Обычный 9 7 4 2 2 2" xfId="55705"/>
    <cellStyle name="Обычный 9 7 4 2 2 2 2" xfId="55706"/>
    <cellStyle name="Обычный 9 7 4 2 2 2_заявки" xfId="58923"/>
    <cellStyle name="Обычный 9 7 4 2 2 3" xfId="55707"/>
    <cellStyle name="Обычный 9 7 4 2 2_заявки" xfId="55708"/>
    <cellStyle name="Обычный 9 7 4 2 3" xfId="55709"/>
    <cellStyle name="Обычный 9 7 4 2 3 2" xfId="55710"/>
    <cellStyle name="Обычный 9 7 4 2 3_заявки" xfId="58924"/>
    <cellStyle name="Обычный 9 7 4 2 4" xfId="55711"/>
    <cellStyle name="Обычный 9 7 4 2_заявки" xfId="55712"/>
    <cellStyle name="Обычный 9 7 4 3" xfId="55713"/>
    <cellStyle name="Обычный 9 7 4 3 2" xfId="55714"/>
    <cellStyle name="Обычный 9 7 4 3 2 2" xfId="55715"/>
    <cellStyle name="Обычный 9 7 4 3 2_заявки" xfId="58925"/>
    <cellStyle name="Обычный 9 7 4 3 3" xfId="55716"/>
    <cellStyle name="Обычный 9 7 4 3_заявки" xfId="55717"/>
    <cellStyle name="Обычный 9 7 4 4" xfId="55718"/>
    <cellStyle name="Обычный 9 7 4 4 2" xfId="55719"/>
    <cellStyle name="Обычный 9 7 4 4_заявки" xfId="58926"/>
    <cellStyle name="Обычный 9 7 4 5" xfId="55720"/>
    <cellStyle name="Обычный 9 7 4_заявки" xfId="55721"/>
    <cellStyle name="Обычный 9 7 5" xfId="55722"/>
    <cellStyle name="Обычный 9 7 5 2" xfId="55723"/>
    <cellStyle name="Обычный 9 7 5 2 2" xfId="55724"/>
    <cellStyle name="Обычный 9 7 5 2 2 2" xfId="55725"/>
    <cellStyle name="Обычный 9 7 5 2 2 2 2" xfId="55726"/>
    <cellStyle name="Обычный 9 7 5 2 2 2_заявки" xfId="58927"/>
    <cellStyle name="Обычный 9 7 5 2 2 3" xfId="55727"/>
    <cellStyle name="Обычный 9 7 5 2 2_заявки" xfId="55728"/>
    <cellStyle name="Обычный 9 7 5 2 3" xfId="55729"/>
    <cellStyle name="Обычный 9 7 5 2 3 2" xfId="55730"/>
    <cellStyle name="Обычный 9 7 5 2 3_заявки" xfId="58928"/>
    <cellStyle name="Обычный 9 7 5 2 4" xfId="55731"/>
    <cellStyle name="Обычный 9 7 5 2_заявки" xfId="55732"/>
    <cellStyle name="Обычный 9 7 5 3" xfId="55733"/>
    <cellStyle name="Обычный 9 7 5 3 2" xfId="55734"/>
    <cellStyle name="Обычный 9 7 5 3 2 2" xfId="55735"/>
    <cellStyle name="Обычный 9 7 5 3 2_заявки" xfId="58929"/>
    <cellStyle name="Обычный 9 7 5 3 3" xfId="55736"/>
    <cellStyle name="Обычный 9 7 5 3_заявки" xfId="55737"/>
    <cellStyle name="Обычный 9 7 5 4" xfId="55738"/>
    <cellStyle name="Обычный 9 7 5 4 2" xfId="55739"/>
    <cellStyle name="Обычный 9 7 5 4_заявки" xfId="58930"/>
    <cellStyle name="Обычный 9 7 5 5" xfId="55740"/>
    <cellStyle name="Обычный 9 7 5_заявки" xfId="55741"/>
    <cellStyle name="Обычный 9 7 6" xfId="55742"/>
    <cellStyle name="Обычный 9 7 6 2" xfId="55743"/>
    <cellStyle name="Обычный 9 7 6 2 2" xfId="55744"/>
    <cellStyle name="Обычный 9 7 6 2 2 2" xfId="55745"/>
    <cellStyle name="Обычный 9 7 6 2 2_заявки" xfId="58931"/>
    <cellStyle name="Обычный 9 7 6 2 3" xfId="55746"/>
    <cellStyle name="Обычный 9 7 6 2_заявки" xfId="55747"/>
    <cellStyle name="Обычный 9 7 6 3" xfId="55748"/>
    <cellStyle name="Обычный 9 7 6 3 2" xfId="55749"/>
    <cellStyle name="Обычный 9 7 6 3_заявки" xfId="58932"/>
    <cellStyle name="Обычный 9 7 6 4" xfId="55750"/>
    <cellStyle name="Обычный 9 7 6_заявки" xfId="55751"/>
    <cellStyle name="Обычный 9 7 7" xfId="55752"/>
    <cellStyle name="Обычный 9 7 7 2" xfId="55753"/>
    <cellStyle name="Обычный 9 7 7 2 2" xfId="55754"/>
    <cellStyle name="Обычный 9 7 7 2_заявки" xfId="58933"/>
    <cellStyle name="Обычный 9 7 7 3" xfId="55755"/>
    <cellStyle name="Обычный 9 7 7_заявки" xfId="55756"/>
    <cellStyle name="Обычный 9 7 8" xfId="55757"/>
    <cellStyle name="Обычный 9 7 8 2" xfId="55758"/>
    <cellStyle name="Обычный 9 7 8_заявки" xfId="58934"/>
    <cellStyle name="Обычный 9 7 9" xfId="55759"/>
    <cellStyle name="Обычный 9 7_заявки" xfId="55760"/>
    <cellStyle name="Обычный 9 8" xfId="55761"/>
    <cellStyle name="Обычный 9 8 2" xfId="55762"/>
    <cellStyle name="Обычный 9 8 2 2" xfId="55763"/>
    <cellStyle name="Обычный 9 8 2 2 2" xfId="55764"/>
    <cellStyle name="Обычный 9 8 2 2 2 2" xfId="55765"/>
    <cellStyle name="Обычный 9 8 2 2 2 2 2" xfId="55766"/>
    <cellStyle name="Обычный 9 8 2 2 2 2_заявки" xfId="58935"/>
    <cellStyle name="Обычный 9 8 2 2 2 3" xfId="55767"/>
    <cellStyle name="Обычный 9 8 2 2 2_заявки" xfId="55768"/>
    <cellStyle name="Обычный 9 8 2 2 3" xfId="55769"/>
    <cellStyle name="Обычный 9 8 2 2 3 2" xfId="55770"/>
    <cellStyle name="Обычный 9 8 2 2 3_заявки" xfId="58936"/>
    <cellStyle name="Обычный 9 8 2 2 4" xfId="55771"/>
    <cellStyle name="Обычный 9 8 2 2_заявки" xfId="55772"/>
    <cellStyle name="Обычный 9 8 2 3" xfId="55773"/>
    <cellStyle name="Обычный 9 8 2 3 2" xfId="55774"/>
    <cellStyle name="Обычный 9 8 2 3 2 2" xfId="55775"/>
    <cellStyle name="Обычный 9 8 2 3 2_заявки" xfId="58937"/>
    <cellStyle name="Обычный 9 8 2 3 3" xfId="55776"/>
    <cellStyle name="Обычный 9 8 2 3_заявки" xfId="55777"/>
    <cellStyle name="Обычный 9 8 2 4" xfId="55778"/>
    <cellStyle name="Обычный 9 8 2 4 2" xfId="55779"/>
    <cellStyle name="Обычный 9 8 2 4_заявки" xfId="58938"/>
    <cellStyle name="Обычный 9 8 2 5" xfId="55780"/>
    <cellStyle name="Обычный 9 8 2_заявки" xfId="55781"/>
    <cellStyle name="Обычный 9 8 3" xfId="55782"/>
    <cellStyle name="Обычный 9 8 3 2" xfId="55783"/>
    <cellStyle name="Обычный 9 8 3 2 2" xfId="55784"/>
    <cellStyle name="Обычный 9 8 3 2 2 2" xfId="55785"/>
    <cellStyle name="Обычный 9 8 3 2 2 2 2" xfId="55786"/>
    <cellStyle name="Обычный 9 8 3 2 2 2_заявки" xfId="58939"/>
    <cellStyle name="Обычный 9 8 3 2 2 3" xfId="55787"/>
    <cellStyle name="Обычный 9 8 3 2 2_заявки" xfId="55788"/>
    <cellStyle name="Обычный 9 8 3 2 3" xfId="55789"/>
    <cellStyle name="Обычный 9 8 3 2 3 2" xfId="55790"/>
    <cellStyle name="Обычный 9 8 3 2 3_заявки" xfId="58940"/>
    <cellStyle name="Обычный 9 8 3 2 4" xfId="55791"/>
    <cellStyle name="Обычный 9 8 3 2_заявки" xfId="55792"/>
    <cellStyle name="Обычный 9 8 3 3" xfId="55793"/>
    <cellStyle name="Обычный 9 8 3 3 2" xfId="55794"/>
    <cellStyle name="Обычный 9 8 3 3 2 2" xfId="55795"/>
    <cellStyle name="Обычный 9 8 3 3 2_заявки" xfId="58941"/>
    <cellStyle name="Обычный 9 8 3 3 3" xfId="55796"/>
    <cellStyle name="Обычный 9 8 3 3_заявки" xfId="55797"/>
    <cellStyle name="Обычный 9 8 3 4" xfId="55798"/>
    <cellStyle name="Обычный 9 8 3 4 2" xfId="55799"/>
    <cellStyle name="Обычный 9 8 3 4_заявки" xfId="58942"/>
    <cellStyle name="Обычный 9 8 3 5" xfId="55800"/>
    <cellStyle name="Обычный 9 8 3_заявки" xfId="55801"/>
    <cellStyle name="Обычный 9 8 4" xfId="55802"/>
    <cellStyle name="Обычный 9 8 4 2" xfId="55803"/>
    <cellStyle name="Обычный 9 8 4 2 2" xfId="55804"/>
    <cellStyle name="Обычный 9 8 4 2 2 2" xfId="55805"/>
    <cellStyle name="Обычный 9 8 4 2 2 2 2" xfId="55806"/>
    <cellStyle name="Обычный 9 8 4 2 2 2_заявки" xfId="58943"/>
    <cellStyle name="Обычный 9 8 4 2 2 3" xfId="55807"/>
    <cellStyle name="Обычный 9 8 4 2 2_заявки" xfId="55808"/>
    <cellStyle name="Обычный 9 8 4 2 3" xfId="55809"/>
    <cellStyle name="Обычный 9 8 4 2 3 2" xfId="55810"/>
    <cellStyle name="Обычный 9 8 4 2 3_заявки" xfId="58944"/>
    <cellStyle name="Обычный 9 8 4 2 4" xfId="55811"/>
    <cellStyle name="Обычный 9 8 4 2_заявки" xfId="55812"/>
    <cellStyle name="Обычный 9 8 4 3" xfId="55813"/>
    <cellStyle name="Обычный 9 8 4 3 2" xfId="55814"/>
    <cellStyle name="Обычный 9 8 4 3 2 2" xfId="55815"/>
    <cellStyle name="Обычный 9 8 4 3 2_заявки" xfId="58945"/>
    <cellStyle name="Обычный 9 8 4 3 3" xfId="55816"/>
    <cellStyle name="Обычный 9 8 4 3_заявки" xfId="55817"/>
    <cellStyle name="Обычный 9 8 4 4" xfId="55818"/>
    <cellStyle name="Обычный 9 8 4 4 2" xfId="55819"/>
    <cellStyle name="Обычный 9 8 4 4_заявки" xfId="58946"/>
    <cellStyle name="Обычный 9 8 4 5" xfId="55820"/>
    <cellStyle name="Обычный 9 8 4_заявки" xfId="55821"/>
    <cellStyle name="Обычный 9 8 5" xfId="55822"/>
    <cellStyle name="Обычный 9 8 5 2" xfId="55823"/>
    <cellStyle name="Обычный 9 8 5 2 2" xfId="55824"/>
    <cellStyle name="Обычный 9 8 5 2 2 2" xfId="55825"/>
    <cellStyle name="Обычный 9 8 5 2 2_заявки" xfId="58947"/>
    <cellStyle name="Обычный 9 8 5 2 3" xfId="55826"/>
    <cellStyle name="Обычный 9 8 5 2_заявки" xfId="55827"/>
    <cellStyle name="Обычный 9 8 5 3" xfId="55828"/>
    <cellStyle name="Обычный 9 8 5 3 2" xfId="55829"/>
    <cellStyle name="Обычный 9 8 5 3_заявки" xfId="58948"/>
    <cellStyle name="Обычный 9 8 5 4" xfId="55830"/>
    <cellStyle name="Обычный 9 8 5_заявки" xfId="55831"/>
    <cellStyle name="Обычный 9 8 6" xfId="55832"/>
    <cellStyle name="Обычный 9 8 6 2" xfId="55833"/>
    <cellStyle name="Обычный 9 8 6 2 2" xfId="55834"/>
    <cellStyle name="Обычный 9 8 6 2_заявки" xfId="58949"/>
    <cellStyle name="Обычный 9 8 6 3" xfId="55835"/>
    <cellStyle name="Обычный 9 8 6_заявки" xfId="55836"/>
    <cellStyle name="Обычный 9 8 7" xfId="55837"/>
    <cellStyle name="Обычный 9 8 7 2" xfId="55838"/>
    <cellStyle name="Обычный 9 8 7_заявки" xfId="58950"/>
    <cellStyle name="Обычный 9 8 8" xfId="55839"/>
    <cellStyle name="Обычный 9 8_заявки" xfId="55840"/>
    <cellStyle name="Обычный 9 9" xfId="55841"/>
    <cellStyle name="Обычный 9 9 2" xfId="55842"/>
    <cellStyle name="Обычный 9 9 2 2" xfId="55843"/>
    <cellStyle name="Обычный 9 9 2 2 2" xfId="55844"/>
    <cellStyle name="Обычный 9 9 2 2 2 2" xfId="55845"/>
    <cellStyle name="Обычный 9 9 2 2 2 2 2" xfId="55846"/>
    <cellStyle name="Обычный 9 9 2 2 2 2_заявки" xfId="58951"/>
    <cellStyle name="Обычный 9 9 2 2 2 3" xfId="55847"/>
    <cellStyle name="Обычный 9 9 2 2 2_заявки" xfId="55848"/>
    <cellStyle name="Обычный 9 9 2 2 3" xfId="55849"/>
    <cellStyle name="Обычный 9 9 2 2 3 2" xfId="55850"/>
    <cellStyle name="Обычный 9 9 2 2 3_заявки" xfId="58952"/>
    <cellStyle name="Обычный 9 9 2 2 4" xfId="55851"/>
    <cellStyle name="Обычный 9 9 2 2_заявки" xfId="55852"/>
    <cellStyle name="Обычный 9 9 2 3" xfId="55853"/>
    <cellStyle name="Обычный 9 9 2 3 2" xfId="55854"/>
    <cellStyle name="Обычный 9 9 2 3 2 2" xfId="55855"/>
    <cellStyle name="Обычный 9 9 2 3 2_заявки" xfId="58953"/>
    <cellStyle name="Обычный 9 9 2 3 3" xfId="55856"/>
    <cellStyle name="Обычный 9 9 2 3_заявки" xfId="55857"/>
    <cellStyle name="Обычный 9 9 2 4" xfId="55858"/>
    <cellStyle name="Обычный 9 9 2 4 2" xfId="55859"/>
    <cellStyle name="Обычный 9 9 2 4_заявки" xfId="58954"/>
    <cellStyle name="Обычный 9 9 2 5" xfId="55860"/>
    <cellStyle name="Обычный 9 9 2_заявки" xfId="55861"/>
    <cellStyle name="Обычный 9 9 3" xfId="55862"/>
    <cellStyle name="Обычный 9 9 3 2" xfId="55863"/>
    <cellStyle name="Обычный 9 9 3 2 2" xfId="55864"/>
    <cellStyle name="Обычный 9 9 3 2 2 2" xfId="55865"/>
    <cellStyle name="Обычный 9 9 3 2 2 2 2" xfId="55866"/>
    <cellStyle name="Обычный 9 9 3 2 2 2_заявки" xfId="58955"/>
    <cellStyle name="Обычный 9 9 3 2 2 3" xfId="55867"/>
    <cellStyle name="Обычный 9 9 3 2 2_заявки" xfId="55868"/>
    <cellStyle name="Обычный 9 9 3 2 3" xfId="55869"/>
    <cellStyle name="Обычный 9 9 3 2 3 2" xfId="55870"/>
    <cellStyle name="Обычный 9 9 3 2 3_заявки" xfId="58956"/>
    <cellStyle name="Обычный 9 9 3 2 4" xfId="55871"/>
    <cellStyle name="Обычный 9 9 3 2_заявки" xfId="55872"/>
    <cellStyle name="Обычный 9 9 3 3" xfId="55873"/>
    <cellStyle name="Обычный 9 9 3 3 2" xfId="55874"/>
    <cellStyle name="Обычный 9 9 3 3 2 2" xfId="55875"/>
    <cellStyle name="Обычный 9 9 3 3 2_заявки" xfId="58957"/>
    <cellStyle name="Обычный 9 9 3 3 3" xfId="55876"/>
    <cellStyle name="Обычный 9 9 3 3_заявки" xfId="55877"/>
    <cellStyle name="Обычный 9 9 3 4" xfId="55878"/>
    <cellStyle name="Обычный 9 9 3 4 2" xfId="55879"/>
    <cellStyle name="Обычный 9 9 3 4_заявки" xfId="58958"/>
    <cellStyle name="Обычный 9 9 3 5" xfId="55880"/>
    <cellStyle name="Обычный 9 9 3_заявки" xfId="55881"/>
    <cellStyle name="Обычный 9 9 4" xfId="55882"/>
    <cellStyle name="Обычный 9 9 4 2" xfId="55883"/>
    <cellStyle name="Обычный 9 9 4 2 2" xfId="55884"/>
    <cellStyle name="Обычный 9 9 4 2 2 2" xfId="55885"/>
    <cellStyle name="Обычный 9 9 4 2 2 2 2" xfId="55886"/>
    <cellStyle name="Обычный 9 9 4 2 2 2_заявки" xfId="58959"/>
    <cellStyle name="Обычный 9 9 4 2 2 3" xfId="55887"/>
    <cellStyle name="Обычный 9 9 4 2 2_заявки" xfId="55888"/>
    <cellStyle name="Обычный 9 9 4 2 3" xfId="55889"/>
    <cellStyle name="Обычный 9 9 4 2 3 2" xfId="55890"/>
    <cellStyle name="Обычный 9 9 4 2 3_заявки" xfId="58960"/>
    <cellStyle name="Обычный 9 9 4 2 4" xfId="55891"/>
    <cellStyle name="Обычный 9 9 4 2_заявки" xfId="55892"/>
    <cellStyle name="Обычный 9 9 4 3" xfId="55893"/>
    <cellStyle name="Обычный 9 9 4 3 2" xfId="55894"/>
    <cellStyle name="Обычный 9 9 4 3 2 2" xfId="55895"/>
    <cellStyle name="Обычный 9 9 4 3 2_заявки" xfId="58961"/>
    <cellStyle name="Обычный 9 9 4 3 3" xfId="55896"/>
    <cellStyle name="Обычный 9 9 4 3_заявки" xfId="55897"/>
    <cellStyle name="Обычный 9 9 4 4" xfId="55898"/>
    <cellStyle name="Обычный 9 9 4 4 2" xfId="55899"/>
    <cellStyle name="Обычный 9 9 4 4_заявки" xfId="58962"/>
    <cellStyle name="Обычный 9 9 4 5" xfId="55900"/>
    <cellStyle name="Обычный 9 9 4_заявки" xfId="55901"/>
    <cellStyle name="Обычный 9 9 5" xfId="55902"/>
    <cellStyle name="Обычный 9 9 5 2" xfId="55903"/>
    <cellStyle name="Обычный 9 9 5 2 2" xfId="55904"/>
    <cellStyle name="Обычный 9 9 5 2 2 2" xfId="55905"/>
    <cellStyle name="Обычный 9 9 5 2 2_заявки" xfId="58963"/>
    <cellStyle name="Обычный 9 9 5 2 3" xfId="55906"/>
    <cellStyle name="Обычный 9 9 5 2_заявки" xfId="55907"/>
    <cellStyle name="Обычный 9 9 5 3" xfId="55908"/>
    <cellStyle name="Обычный 9 9 5 3 2" xfId="55909"/>
    <cellStyle name="Обычный 9 9 5 3_заявки" xfId="58964"/>
    <cellStyle name="Обычный 9 9 5 4" xfId="55910"/>
    <cellStyle name="Обычный 9 9 5_заявки" xfId="55911"/>
    <cellStyle name="Обычный 9 9 6" xfId="55912"/>
    <cellStyle name="Обычный 9 9 6 2" xfId="55913"/>
    <cellStyle name="Обычный 9 9 6 2 2" xfId="55914"/>
    <cellStyle name="Обычный 9 9 6 2_заявки" xfId="58965"/>
    <cellStyle name="Обычный 9 9 6 3" xfId="55915"/>
    <cellStyle name="Обычный 9 9 6_заявки" xfId="55916"/>
    <cellStyle name="Обычный 9 9 7" xfId="55917"/>
    <cellStyle name="Обычный 9 9 7 2" xfId="55918"/>
    <cellStyle name="Обычный 9 9 7_заявки" xfId="58966"/>
    <cellStyle name="Обычный 9 9 8" xfId="55919"/>
    <cellStyle name="Обычный 9 9_заявки" xfId="55920"/>
    <cellStyle name="Обычный 9_для файла" xfId="55921"/>
    <cellStyle name="Обычный_Лист1" xfId="59388"/>
    <cellStyle name="Обычный_Остатки" xfId="59389"/>
    <cellStyle name="Обычный_планирование суточное" xfId="59158"/>
    <cellStyle name="Обычный_файл остатки" xfId="56733"/>
    <cellStyle name="Плохой" xfId="59160" builtinId="27"/>
    <cellStyle name="Процентный 2" xfId="75"/>
    <cellStyle name="Процентный 2 2" xfId="55922"/>
    <cellStyle name="Процентный 2 2 2" xfId="76"/>
    <cellStyle name="Процентный 2 2 2 2" xfId="55923"/>
    <cellStyle name="Процентный 2 2 2_00" xfId="59250"/>
    <cellStyle name="Процентный 2 2 3" xfId="55924"/>
    <cellStyle name="Процентный 2 2_заявки" xfId="55925"/>
    <cellStyle name="Процентный 2 3" xfId="55926"/>
    <cellStyle name="Процентный 2 4" xfId="58967"/>
    <cellStyle name="Процентный 2 4 2" xfId="59251"/>
    <cellStyle name="Процентный 2 4_заявки" xfId="59252"/>
    <cellStyle name="Процентный 2 5" xfId="59253"/>
    <cellStyle name="Процентный 2 6" xfId="59254"/>
    <cellStyle name="Процентный 2_заявки" xfId="55927"/>
    <cellStyle name="Процентный 3" xfId="55928"/>
    <cellStyle name="Процентный 3 2" xfId="77"/>
    <cellStyle name="Процентный 3 2 2" xfId="55929"/>
    <cellStyle name="Процентный 3 2_заявки" xfId="58968"/>
    <cellStyle name="Процентный 3 3" xfId="55930"/>
    <cellStyle name="Процентный 3_заявки" xfId="55931"/>
    <cellStyle name="Процентный 4" xfId="55932"/>
    <cellStyle name="Процентный 4 2" xfId="55933"/>
    <cellStyle name="Процентный 4_заявки" xfId="58969"/>
    <cellStyle name="Процентный 5" xfId="55934"/>
    <cellStyle name="Процентный 5 2" xfId="55935"/>
    <cellStyle name="Процентный 5 2 2" xfId="55936"/>
    <cellStyle name="Процентный 5 2_заявки" xfId="58970"/>
    <cellStyle name="Процентный 5 3" xfId="55937"/>
    <cellStyle name="Процентный 5_заявки" xfId="55938"/>
    <cellStyle name="Процентный 6" xfId="55939"/>
    <cellStyle name="Процентный 6 2" xfId="55940"/>
    <cellStyle name="Процентный 6 2 2" xfId="55941"/>
    <cellStyle name="Процентный 6 2_заявки" xfId="58971"/>
    <cellStyle name="Процентный 6 3" xfId="55942"/>
    <cellStyle name="Процентный 6_заявки" xfId="55943"/>
    <cellStyle name="Процентный 7" xfId="55944"/>
    <cellStyle name="Процентный 7 2" xfId="55945"/>
    <cellStyle name="Процентный 7 2 2" xfId="55946"/>
    <cellStyle name="Процентный 7 2_заявки" xfId="58972"/>
    <cellStyle name="Процентный 7 3" xfId="55947"/>
    <cellStyle name="Процентный 7_заявки" xfId="55948"/>
    <cellStyle name="Процентный 8" xfId="55949"/>
    <cellStyle name="Процентный 8 2" xfId="55950"/>
    <cellStyle name="Процентный 8 2 2" xfId="55951"/>
    <cellStyle name="Процентный 8 2_заявки" xfId="58973"/>
    <cellStyle name="Процентный 8 3" xfId="55952"/>
    <cellStyle name="Процентный 8_заявки" xfId="55953"/>
    <cellStyle name="Финансовый" xfId="59387" builtinId="3"/>
    <cellStyle name="Финансовый 10" xfId="58974"/>
    <cellStyle name="Финансовый 10 2" xfId="59255"/>
    <cellStyle name="Финансовый 10_заявки" xfId="59256"/>
    <cellStyle name="Финансовый 11" xfId="58975"/>
    <cellStyle name="Финансовый 11 2" xfId="59257"/>
    <cellStyle name="Финансовый 11_заявки" xfId="59258"/>
    <cellStyle name="Финансовый 12" xfId="59259"/>
    <cellStyle name="Финансовый 13" xfId="59260"/>
    <cellStyle name="Финансовый 14" xfId="59383"/>
    <cellStyle name="Финансовый 15" xfId="59384"/>
    <cellStyle name="Финансовый 16" xfId="59385"/>
    <cellStyle name="Финансовый 17" xfId="59386"/>
    <cellStyle name="Финансовый 2" xfId="78"/>
    <cellStyle name="Финансовый 2 10" xfId="55954"/>
    <cellStyle name="Финансовый 2 10 2" xfId="55955"/>
    <cellStyle name="Финансовый 2 10 2 2" xfId="55956"/>
    <cellStyle name="Финансовый 2 10 2 2 2" xfId="55957"/>
    <cellStyle name="Финансовый 2 10 2 2_заявки" xfId="58976"/>
    <cellStyle name="Финансовый 2 10 2 3" xfId="55958"/>
    <cellStyle name="Финансовый 2 10 2_заявки" xfId="55959"/>
    <cellStyle name="Финансовый 2 10 3" xfId="55960"/>
    <cellStyle name="Финансовый 2 10 3 2" xfId="55961"/>
    <cellStyle name="Финансовый 2 10 3_заявки" xfId="58977"/>
    <cellStyle name="Финансовый 2 10 4" xfId="55962"/>
    <cellStyle name="Финансовый 2 10_заявки" xfId="55963"/>
    <cellStyle name="Финансовый 2 11" xfId="55964"/>
    <cellStyle name="Финансовый 2 11 2" xfId="55965"/>
    <cellStyle name="Финансовый 2 11 2 2" xfId="55966"/>
    <cellStyle name="Финансовый 2 11 2_заявки" xfId="58978"/>
    <cellStyle name="Финансовый 2 11 3" xfId="55967"/>
    <cellStyle name="Финансовый 2 11_заявки" xfId="55968"/>
    <cellStyle name="Финансовый 2 12" xfId="55969"/>
    <cellStyle name="Финансовый 2 12 2" xfId="55970"/>
    <cellStyle name="Финансовый 2 12_заявки" xfId="58979"/>
    <cellStyle name="Финансовый 2 13" xfId="55971"/>
    <cellStyle name="Финансовый 2 14" xfId="58980"/>
    <cellStyle name="Финансовый 2 14 2" xfId="59261"/>
    <cellStyle name="Финансовый 2 14_заявки" xfId="59262"/>
    <cellStyle name="Финансовый 2 15" xfId="59263"/>
    <cellStyle name="Финансовый 2 16" xfId="59264"/>
    <cellStyle name="Финансовый 2 2" xfId="79"/>
    <cellStyle name="Финансовый 2 2 10" xfId="55972"/>
    <cellStyle name="Финансовый 2 2 10 2" xfId="55973"/>
    <cellStyle name="Финансовый 2 2 10 2 2" xfId="55974"/>
    <cellStyle name="Финансовый 2 2 10 2_заявки" xfId="58981"/>
    <cellStyle name="Финансовый 2 2 10 3" xfId="55975"/>
    <cellStyle name="Финансовый 2 2 10_заявки" xfId="55976"/>
    <cellStyle name="Финансовый 2 2 11" xfId="55977"/>
    <cellStyle name="Финансовый 2 2 11 2" xfId="55978"/>
    <cellStyle name="Финансовый 2 2 11_заявки" xfId="58982"/>
    <cellStyle name="Финансовый 2 2 12" xfId="55979"/>
    <cellStyle name="Финансовый 2 2 13" xfId="58983"/>
    <cellStyle name="Финансовый 2 2 13 2" xfId="59265"/>
    <cellStyle name="Финансовый 2 2 13_заявки" xfId="59266"/>
    <cellStyle name="Финансовый 2 2 14" xfId="59267"/>
    <cellStyle name="Финансовый 2 2 15" xfId="59268"/>
    <cellStyle name="Финансовый 2 2 2" xfId="80"/>
    <cellStyle name="Финансовый 2 2 2 10" xfId="55980"/>
    <cellStyle name="Финансовый 2 2 2 10 2" xfId="55981"/>
    <cellStyle name="Финансовый 2 2 2 10_заявки" xfId="58984"/>
    <cellStyle name="Финансовый 2 2 2 11" xfId="55982"/>
    <cellStyle name="Финансовый 2 2 2 2" xfId="81"/>
    <cellStyle name="Финансовый 2 2 2 2 2" xfId="98"/>
    <cellStyle name="Финансовый 2 2 2 2 2 2" xfId="132"/>
    <cellStyle name="Финансовый 2 2 2 2 2 2 2" xfId="55983"/>
    <cellStyle name="Финансовый 2 2 2 2 2 2 2 2" xfId="55984"/>
    <cellStyle name="Финансовый 2 2 2 2 2 2 2_заявки" xfId="58985"/>
    <cellStyle name="Финансовый 2 2 2 2 2 2 3" xfId="55985"/>
    <cellStyle name="Финансовый 2 2 2 2 2 2_заявки" xfId="55986"/>
    <cellStyle name="Финансовый 2 2 2 2 2 3" xfId="55987"/>
    <cellStyle name="Финансовый 2 2 2 2 2 3 2" xfId="55988"/>
    <cellStyle name="Финансовый 2 2 2 2 2 3_заявки" xfId="58986"/>
    <cellStyle name="Финансовый 2 2 2 2 2 4" xfId="55989"/>
    <cellStyle name="Финансовый 2 2 2 2 2_заявки" xfId="55990"/>
    <cellStyle name="Финансовый 2 2 2 2 3" xfId="116"/>
    <cellStyle name="Финансовый 2 2 2 2 3 2" xfId="55991"/>
    <cellStyle name="Финансовый 2 2 2 2 3 2 2" xfId="55992"/>
    <cellStyle name="Финансовый 2 2 2 2 3 2 2 2" xfId="55993"/>
    <cellStyle name="Финансовый 2 2 2 2 3 2 2_заявки" xfId="58987"/>
    <cellStyle name="Финансовый 2 2 2 2 3 2 3" xfId="55994"/>
    <cellStyle name="Финансовый 2 2 2 2 3 2_заявки" xfId="55995"/>
    <cellStyle name="Финансовый 2 2 2 2 3 3" xfId="55996"/>
    <cellStyle name="Финансовый 2 2 2 2 3 3 2" xfId="55997"/>
    <cellStyle name="Финансовый 2 2 2 2 3 3_заявки" xfId="58988"/>
    <cellStyle name="Финансовый 2 2 2 2 3 4" xfId="55998"/>
    <cellStyle name="Финансовый 2 2 2 2 3_заявки" xfId="55999"/>
    <cellStyle name="Финансовый 2 2 2 2 4" xfId="56000"/>
    <cellStyle name="Финансовый 2 2 2 2 4 2" xfId="56001"/>
    <cellStyle name="Финансовый 2 2 2 2 4 2 2" xfId="56002"/>
    <cellStyle name="Финансовый 2 2 2 2 4 2 2 2" xfId="56003"/>
    <cellStyle name="Финансовый 2 2 2 2 4 2 2_заявки" xfId="58989"/>
    <cellStyle name="Финансовый 2 2 2 2 4 2 3" xfId="56004"/>
    <cellStyle name="Финансовый 2 2 2 2 4 2_заявки" xfId="56005"/>
    <cellStyle name="Финансовый 2 2 2 2 4 3" xfId="56006"/>
    <cellStyle name="Финансовый 2 2 2 2 4 3 2" xfId="56007"/>
    <cellStyle name="Финансовый 2 2 2 2 4 3_заявки" xfId="58990"/>
    <cellStyle name="Финансовый 2 2 2 2 4 4" xfId="56008"/>
    <cellStyle name="Финансовый 2 2 2 2 4_заявки" xfId="56009"/>
    <cellStyle name="Финансовый 2 2 2 2 5" xfId="56010"/>
    <cellStyle name="Финансовый 2 2 2 2 5 2" xfId="56011"/>
    <cellStyle name="Финансовый 2 2 2 2 5 2 2" xfId="56012"/>
    <cellStyle name="Финансовый 2 2 2 2 5 2 2 2" xfId="56013"/>
    <cellStyle name="Финансовый 2 2 2 2 5 2 2_заявки" xfId="58991"/>
    <cellStyle name="Финансовый 2 2 2 2 5 2 3" xfId="56014"/>
    <cellStyle name="Финансовый 2 2 2 2 5 2_заявки" xfId="56015"/>
    <cellStyle name="Финансовый 2 2 2 2 5 3" xfId="56016"/>
    <cellStyle name="Финансовый 2 2 2 2 5 3 2" xfId="56017"/>
    <cellStyle name="Финансовый 2 2 2 2 5 3_заявки" xfId="58992"/>
    <cellStyle name="Финансовый 2 2 2 2 5 4" xfId="56018"/>
    <cellStyle name="Финансовый 2 2 2 2 5_заявки" xfId="56019"/>
    <cellStyle name="Финансовый 2 2 2 2 6" xfId="56020"/>
    <cellStyle name="Финансовый 2 2 2 2 6 2" xfId="56021"/>
    <cellStyle name="Финансовый 2 2 2 2 6 2 2" xfId="56022"/>
    <cellStyle name="Финансовый 2 2 2 2 6 2_заявки" xfId="58993"/>
    <cellStyle name="Финансовый 2 2 2 2 6 3" xfId="56023"/>
    <cellStyle name="Финансовый 2 2 2 2 6_заявки" xfId="56024"/>
    <cellStyle name="Финансовый 2 2 2 2 7" xfId="56025"/>
    <cellStyle name="Финансовый 2 2 2 2 7 2" xfId="56026"/>
    <cellStyle name="Финансовый 2 2 2 2 7_заявки" xfId="58994"/>
    <cellStyle name="Финансовый 2 2 2 2 8" xfId="56027"/>
    <cellStyle name="Финансовый 2 2 2 2_заявки" xfId="56028"/>
    <cellStyle name="Финансовый 2 2 2 3" xfId="82"/>
    <cellStyle name="Финансовый 2 2 2 3 2" xfId="99"/>
    <cellStyle name="Финансовый 2 2 2 3 2 2" xfId="133"/>
    <cellStyle name="Финансовый 2 2 2 3 2 2 2" xfId="56029"/>
    <cellStyle name="Финансовый 2 2 2 3 2 2 2 2" xfId="56030"/>
    <cellStyle name="Финансовый 2 2 2 3 2 2 2_заявки" xfId="58995"/>
    <cellStyle name="Финансовый 2 2 2 3 2 2 3" xfId="56031"/>
    <cellStyle name="Финансовый 2 2 2 3 2 2_заявки" xfId="56032"/>
    <cellStyle name="Финансовый 2 2 2 3 2 3" xfId="56033"/>
    <cellStyle name="Финансовый 2 2 2 3 2 3 2" xfId="56034"/>
    <cellStyle name="Финансовый 2 2 2 3 2 3_заявки" xfId="58996"/>
    <cellStyle name="Финансовый 2 2 2 3 2 4" xfId="56035"/>
    <cellStyle name="Финансовый 2 2 2 3 2_заявки" xfId="56036"/>
    <cellStyle name="Финансовый 2 2 2 3 3" xfId="117"/>
    <cellStyle name="Финансовый 2 2 2 3 3 2" xfId="56037"/>
    <cellStyle name="Финансовый 2 2 2 3 3 2 2" xfId="56038"/>
    <cellStyle name="Финансовый 2 2 2 3 3 2 2 2" xfId="56039"/>
    <cellStyle name="Финансовый 2 2 2 3 3 2 2_заявки" xfId="58997"/>
    <cellStyle name="Финансовый 2 2 2 3 3 2 3" xfId="56040"/>
    <cellStyle name="Финансовый 2 2 2 3 3 2_заявки" xfId="56041"/>
    <cellStyle name="Финансовый 2 2 2 3 3 3" xfId="56042"/>
    <cellStyle name="Финансовый 2 2 2 3 3 3 2" xfId="56043"/>
    <cellStyle name="Финансовый 2 2 2 3 3 3_заявки" xfId="58998"/>
    <cellStyle name="Финансовый 2 2 2 3 3 4" xfId="56044"/>
    <cellStyle name="Финансовый 2 2 2 3 3_заявки" xfId="56045"/>
    <cellStyle name="Финансовый 2 2 2 3 4" xfId="56046"/>
    <cellStyle name="Финансовый 2 2 2 3 4 2" xfId="56047"/>
    <cellStyle name="Финансовый 2 2 2 3 4 2 2" xfId="56048"/>
    <cellStyle name="Финансовый 2 2 2 3 4 2 2 2" xfId="56049"/>
    <cellStyle name="Финансовый 2 2 2 3 4 2 2_заявки" xfId="58999"/>
    <cellStyle name="Финансовый 2 2 2 3 4 2 3" xfId="56050"/>
    <cellStyle name="Финансовый 2 2 2 3 4 2_заявки" xfId="56051"/>
    <cellStyle name="Финансовый 2 2 2 3 4 3" xfId="56052"/>
    <cellStyle name="Финансовый 2 2 2 3 4 3 2" xfId="56053"/>
    <cellStyle name="Финансовый 2 2 2 3 4 3_заявки" xfId="59000"/>
    <cellStyle name="Финансовый 2 2 2 3 4 4" xfId="56054"/>
    <cellStyle name="Финансовый 2 2 2 3 4_заявки" xfId="56055"/>
    <cellStyle name="Финансовый 2 2 2 3 5" xfId="56056"/>
    <cellStyle name="Финансовый 2 2 2 3 5 2" xfId="56057"/>
    <cellStyle name="Финансовый 2 2 2 3 5 2 2" xfId="56058"/>
    <cellStyle name="Финансовый 2 2 2 3 5 2 2 2" xfId="56059"/>
    <cellStyle name="Финансовый 2 2 2 3 5 2 2_заявки" xfId="59001"/>
    <cellStyle name="Финансовый 2 2 2 3 5 2 3" xfId="56060"/>
    <cellStyle name="Финансовый 2 2 2 3 5 2_заявки" xfId="56061"/>
    <cellStyle name="Финансовый 2 2 2 3 5 3" xfId="56062"/>
    <cellStyle name="Финансовый 2 2 2 3 5 3 2" xfId="56063"/>
    <cellStyle name="Финансовый 2 2 2 3 5 3_заявки" xfId="59002"/>
    <cellStyle name="Финансовый 2 2 2 3 5 4" xfId="56064"/>
    <cellStyle name="Финансовый 2 2 2 3 5_заявки" xfId="56065"/>
    <cellStyle name="Финансовый 2 2 2 3 6" xfId="56066"/>
    <cellStyle name="Финансовый 2 2 2 3 6 2" xfId="56067"/>
    <cellStyle name="Финансовый 2 2 2 3 6 2 2" xfId="56068"/>
    <cellStyle name="Финансовый 2 2 2 3 6 2_заявки" xfId="59003"/>
    <cellStyle name="Финансовый 2 2 2 3 6 3" xfId="56069"/>
    <cellStyle name="Финансовый 2 2 2 3 6_заявки" xfId="56070"/>
    <cellStyle name="Финансовый 2 2 2 3 7" xfId="56071"/>
    <cellStyle name="Финансовый 2 2 2 3 7 2" xfId="56072"/>
    <cellStyle name="Финансовый 2 2 2 3 7_заявки" xfId="59004"/>
    <cellStyle name="Финансовый 2 2 2 3 8" xfId="56073"/>
    <cellStyle name="Финансовый 2 2 2 3_заявки" xfId="56074"/>
    <cellStyle name="Финансовый 2 2 2 4" xfId="83"/>
    <cellStyle name="Финансовый 2 2 2 4 2" xfId="100"/>
    <cellStyle name="Финансовый 2 2 2 4 2 2" xfId="134"/>
    <cellStyle name="Финансовый 2 2 2 4 2 2 2" xfId="56075"/>
    <cellStyle name="Финансовый 2 2 2 4 2 2 2 2" xfId="56076"/>
    <cellStyle name="Финансовый 2 2 2 4 2 2 2_заявки" xfId="59005"/>
    <cellStyle name="Финансовый 2 2 2 4 2 2 3" xfId="56077"/>
    <cellStyle name="Финансовый 2 2 2 4 2 2_заявки" xfId="56078"/>
    <cellStyle name="Финансовый 2 2 2 4 2 3" xfId="56079"/>
    <cellStyle name="Финансовый 2 2 2 4 2 3 2" xfId="56080"/>
    <cellStyle name="Финансовый 2 2 2 4 2 3_заявки" xfId="59006"/>
    <cellStyle name="Финансовый 2 2 2 4 2 4" xfId="56081"/>
    <cellStyle name="Финансовый 2 2 2 4 2_заявки" xfId="56082"/>
    <cellStyle name="Финансовый 2 2 2 4 3" xfId="118"/>
    <cellStyle name="Финансовый 2 2 2 4 3 2" xfId="56083"/>
    <cellStyle name="Финансовый 2 2 2 4 3 2 2" xfId="56084"/>
    <cellStyle name="Финансовый 2 2 2 4 3 2 2 2" xfId="56085"/>
    <cellStyle name="Финансовый 2 2 2 4 3 2 2_заявки" xfId="59007"/>
    <cellStyle name="Финансовый 2 2 2 4 3 2 3" xfId="56086"/>
    <cellStyle name="Финансовый 2 2 2 4 3 2_заявки" xfId="56087"/>
    <cellStyle name="Финансовый 2 2 2 4 3 3" xfId="56088"/>
    <cellStyle name="Финансовый 2 2 2 4 3 3 2" xfId="56089"/>
    <cellStyle name="Финансовый 2 2 2 4 3 3_заявки" xfId="59008"/>
    <cellStyle name="Финансовый 2 2 2 4 3 4" xfId="56090"/>
    <cellStyle name="Финансовый 2 2 2 4 3_заявки" xfId="56091"/>
    <cellStyle name="Финансовый 2 2 2 4 4" xfId="56092"/>
    <cellStyle name="Финансовый 2 2 2 4 4 2" xfId="56093"/>
    <cellStyle name="Финансовый 2 2 2 4 4 2 2" xfId="56094"/>
    <cellStyle name="Финансовый 2 2 2 4 4 2 2 2" xfId="56095"/>
    <cellStyle name="Финансовый 2 2 2 4 4 2 2_заявки" xfId="59009"/>
    <cellStyle name="Финансовый 2 2 2 4 4 2 3" xfId="56096"/>
    <cellStyle name="Финансовый 2 2 2 4 4 2_заявки" xfId="56097"/>
    <cellStyle name="Финансовый 2 2 2 4 4 3" xfId="56098"/>
    <cellStyle name="Финансовый 2 2 2 4 4 3 2" xfId="56099"/>
    <cellStyle name="Финансовый 2 2 2 4 4 3_заявки" xfId="59010"/>
    <cellStyle name="Финансовый 2 2 2 4 4 4" xfId="56100"/>
    <cellStyle name="Финансовый 2 2 2 4 4_заявки" xfId="56101"/>
    <cellStyle name="Финансовый 2 2 2 4 5" xfId="56102"/>
    <cellStyle name="Финансовый 2 2 2 4 5 2" xfId="56103"/>
    <cellStyle name="Финансовый 2 2 2 4 5 2 2" xfId="56104"/>
    <cellStyle name="Финансовый 2 2 2 4 5 2 2 2" xfId="56105"/>
    <cellStyle name="Финансовый 2 2 2 4 5 2 2_заявки" xfId="59011"/>
    <cellStyle name="Финансовый 2 2 2 4 5 2 3" xfId="56106"/>
    <cellStyle name="Финансовый 2 2 2 4 5 2_заявки" xfId="56107"/>
    <cellStyle name="Финансовый 2 2 2 4 5 3" xfId="56108"/>
    <cellStyle name="Финансовый 2 2 2 4 5 3 2" xfId="56109"/>
    <cellStyle name="Финансовый 2 2 2 4 5 3_заявки" xfId="59012"/>
    <cellStyle name="Финансовый 2 2 2 4 5 4" xfId="56110"/>
    <cellStyle name="Финансовый 2 2 2 4 5_заявки" xfId="56111"/>
    <cellStyle name="Финансовый 2 2 2 4 6" xfId="56112"/>
    <cellStyle name="Финансовый 2 2 2 4 6 2" xfId="56113"/>
    <cellStyle name="Финансовый 2 2 2 4 6 2 2" xfId="56114"/>
    <cellStyle name="Финансовый 2 2 2 4 6 2_заявки" xfId="59013"/>
    <cellStyle name="Финансовый 2 2 2 4 6 3" xfId="56115"/>
    <cellStyle name="Финансовый 2 2 2 4 6_заявки" xfId="56116"/>
    <cellStyle name="Финансовый 2 2 2 4 7" xfId="56117"/>
    <cellStyle name="Финансовый 2 2 2 4 7 2" xfId="56118"/>
    <cellStyle name="Финансовый 2 2 2 4 7_заявки" xfId="59014"/>
    <cellStyle name="Финансовый 2 2 2 4 8" xfId="56119"/>
    <cellStyle name="Финансовый 2 2 2 4_заявки" xfId="56120"/>
    <cellStyle name="Финансовый 2 2 2 5" xfId="97"/>
    <cellStyle name="Финансовый 2 2 2 5 2" xfId="131"/>
    <cellStyle name="Финансовый 2 2 2 5 2 2" xfId="56121"/>
    <cellStyle name="Финансовый 2 2 2 5 2 2 2" xfId="56122"/>
    <cellStyle name="Финансовый 2 2 2 5 2 2_заявки" xfId="59015"/>
    <cellStyle name="Финансовый 2 2 2 5 2 3" xfId="56123"/>
    <cellStyle name="Финансовый 2 2 2 5 2_заявки" xfId="56124"/>
    <cellStyle name="Финансовый 2 2 2 5 3" xfId="56125"/>
    <cellStyle name="Финансовый 2 2 2 5 3 2" xfId="56126"/>
    <cellStyle name="Финансовый 2 2 2 5 3_заявки" xfId="59016"/>
    <cellStyle name="Финансовый 2 2 2 5 4" xfId="56127"/>
    <cellStyle name="Финансовый 2 2 2 5_заявки" xfId="56128"/>
    <cellStyle name="Финансовый 2 2 2 6" xfId="115"/>
    <cellStyle name="Финансовый 2 2 2 6 2" xfId="56129"/>
    <cellStyle name="Финансовый 2 2 2 6 2 2" xfId="56130"/>
    <cellStyle name="Финансовый 2 2 2 6 2 2 2" xfId="56131"/>
    <cellStyle name="Финансовый 2 2 2 6 2 2_заявки" xfId="59017"/>
    <cellStyle name="Финансовый 2 2 2 6 2 3" xfId="56132"/>
    <cellStyle name="Финансовый 2 2 2 6 2_заявки" xfId="56133"/>
    <cellStyle name="Финансовый 2 2 2 6 3" xfId="56134"/>
    <cellStyle name="Финансовый 2 2 2 6 3 2" xfId="56135"/>
    <cellStyle name="Финансовый 2 2 2 6 3_заявки" xfId="59018"/>
    <cellStyle name="Финансовый 2 2 2 6 4" xfId="56136"/>
    <cellStyle name="Финансовый 2 2 2 6_заявки" xfId="56137"/>
    <cellStyle name="Финансовый 2 2 2 7" xfId="56138"/>
    <cellStyle name="Финансовый 2 2 2 7 2" xfId="56139"/>
    <cellStyle name="Финансовый 2 2 2 7 2 2" xfId="56140"/>
    <cellStyle name="Финансовый 2 2 2 7 2 2 2" xfId="56141"/>
    <cellStyle name="Финансовый 2 2 2 7 2 2_заявки" xfId="59019"/>
    <cellStyle name="Финансовый 2 2 2 7 2 3" xfId="56142"/>
    <cellStyle name="Финансовый 2 2 2 7 2_заявки" xfId="56143"/>
    <cellStyle name="Финансовый 2 2 2 7 3" xfId="56144"/>
    <cellStyle name="Финансовый 2 2 2 7 3 2" xfId="56145"/>
    <cellStyle name="Финансовый 2 2 2 7 3_заявки" xfId="59020"/>
    <cellStyle name="Финансовый 2 2 2 7 4" xfId="56146"/>
    <cellStyle name="Финансовый 2 2 2 7_заявки" xfId="56147"/>
    <cellStyle name="Финансовый 2 2 2 8" xfId="56148"/>
    <cellStyle name="Финансовый 2 2 2 8 2" xfId="56149"/>
    <cellStyle name="Финансовый 2 2 2 8 2 2" xfId="56150"/>
    <cellStyle name="Финансовый 2 2 2 8 2 2 2" xfId="56151"/>
    <cellStyle name="Финансовый 2 2 2 8 2 2_заявки" xfId="59021"/>
    <cellStyle name="Финансовый 2 2 2 8 2 3" xfId="56152"/>
    <cellStyle name="Финансовый 2 2 2 8 2_заявки" xfId="56153"/>
    <cellStyle name="Финансовый 2 2 2 8 3" xfId="56154"/>
    <cellStyle name="Финансовый 2 2 2 8 3 2" xfId="56155"/>
    <cellStyle name="Финансовый 2 2 2 8 3_заявки" xfId="59022"/>
    <cellStyle name="Финансовый 2 2 2 8 4" xfId="56156"/>
    <cellStyle name="Финансовый 2 2 2 8_заявки" xfId="56157"/>
    <cellStyle name="Финансовый 2 2 2 9" xfId="56158"/>
    <cellStyle name="Финансовый 2 2 2 9 2" xfId="56159"/>
    <cellStyle name="Финансовый 2 2 2 9 2 2" xfId="56160"/>
    <cellStyle name="Финансовый 2 2 2 9 2_заявки" xfId="59023"/>
    <cellStyle name="Финансовый 2 2 2 9 3" xfId="56161"/>
    <cellStyle name="Финансовый 2 2 2 9_заявки" xfId="56162"/>
    <cellStyle name="Финансовый 2 2 2_заявки" xfId="56163"/>
    <cellStyle name="Финансовый 2 2 3" xfId="84"/>
    <cellStyle name="Финансовый 2 2 3 2" xfId="101"/>
    <cellStyle name="Финансовый 2 2 3 2 2" xfId="135"/>
    <cellStyle name="Финансовый 2 2 3 2 2 2" xfId="56164"/>
    <cellStyle name="Финансовый 2 2 3 2 2 2 2" xfId="56165"/>
    <cellStyle name="Финансовый 2 2 3 2 2 2_заявки" xfId="59024"/>
    <cellStyle name="Финансовый 2 2 3 2 2 3" xfId="56166"/>
    <cellStyle name="Финансовый 2 2 3 2 2_заявки" xfId="56167"/>
    <cellStyle name="Финансовый 2 2 3 2 3" xfId="56168"/>
    <cellStyle name="Финансовый 2 2 3 2 3 2" xfId="56169"/>
    <cellStyle name="Финансовый 2 2 3 2 3_заявки" xfId="59025"/>
    <cellStyle name="Финансовый 2 2 3 2 4" xfId="56170"/>
    <cellStyle name="Финансовый 2 2 3 2_заявки" xfId="56171"/>
    <cellStyle name="Финансовый 2 2 3 3" xfId="119"/>
    <cellStyle name="Финансовый 2 2 3 3 2" xfId="56172"/>
    <cellStyle name="Финансовый 2 2 3 3 2 2" xfId="56173"/>
    <cellStyle name="Финансовый 2 2 3 3 2 2 2" xfId="56174"/>
    <cellStyle name="Финансовый 2 2 3 3 2 2_заявки" xfId="59026"/>
    <cellStyle name="Финансовый 2 2 3 3 2 3" xfId="56175"/>
    <cellStyle name="Финансовый 2 2 3 3 2_заявки" xfId="56176"/>
    <cellStyle name="Финансовый 2 2 3 3 3" xfId="56177"/>
    <cellStyle name="Финансовый 2 2 3 3 3 2" xfId="56178"/>
    <cellStyle name="Финансовый 2 2 3 3 3_заявки" xfId="59027"/>
    <cellStyle name="Финансовый 2 2 3 3 4" xfId="56179"/>
    <cellStyle name="Финансовый 2 2 3 3_заявки" xfId="56180"/>
    <cellStyle name="Финансовый 2 2 3 4" xfId="56181"/>
    <cellStyle name="Финансовый 2 2 3 4 2" xfId="56182"/>
    <cellStyle name="Финансовый 2 2 3 4 2 2" xfId="56183"/>
    <cellStyle name="Финансовый 2 2 3 4 2 2 2" xfId="56184"/>
    <cellStyle name="Финансовый 2 2 3 4 2 2_заявки" xfId="59028"/>
    <cellStyle name="Финансовый 2 2 3 4 2 3" xfId="56185"/>
    <cellStyle name="Финансовый 2 2 3 4 2_заявки" xfId="56186"/>
    <cellStyle name="Финансовый 2 2 3 4 3" xfId="56187"/>
    <cellStyle name="Финансовый 2 2 3 4 3 2" xfId="56188"/>
    <cellStyle name="Финансовый 2 2 3 4 3_заявки" xfId="59029"/>
    <cellStyle name="Финансовый 2 2 3 4 4" xfId="56189"/>
    <cellStyle name="Финансовый 2 2 3 4_заявки" xfId="56190"/>
    <cellStyle name="Финансовый 2 2 3 5" xfId="56191"/>
    <cellStyle name="Финансовый 2 2 3 5 2" xfId="56192"/>
    <cellStyle name="Финансовый 2 2 3 5 2 2" xfId="56193"/>
    <cellStyle name="Финансовый 2 2 3 5 2 2 2" xfId="56194"/>
    <cellStyle name="Финансовый 2 2 3 5 2 2_заявки" xfId="59030"/>
    <cellStyle name="Финансовый 2 2 3 5 2 3" xfId="56195"/>
    <cellStyle name="Финансовый 2 2 3 5 2_заявки" xfId="56196"/>
    <cellStyle name="Финансовый 2 2 3 5 3" xfId="56197"/>
    <cellStyle name="Финансовый 2 2 3 5 3 2" xfId="56198"/>
    <cellStyle name="Финансовый 2 2 3 5 3_заявки" xfId="59031"/>
    <cellStyle name="Финансовый 2 2 3 5 4" xfId="56199"/>
    <cellStyle name="Финансовый 2 2 3 5_заявки" xfId="56200"/>
    <cellStyle name="Финансовый 2 2 3 6" xfId="56201"/>
    <cellStyle name="Финансовый 2 2 3 6 2" xfId="56202"/>
    <cellStyle name="Финансовый 2 2 3 6 2 2" xfId="56203"/>
    <cellStyle name="Финансовый 2 2 3 6 2_заявки" xfId="59032"/>
    <cellStyle name="Финансовый 2 2 3 6 3" xfId="56204"/>
    <cellStyle name="Финансовый 2 2 3 6_заявки" xfId="56205"/>
    <cellStyle name="Финансовый 2 2 3 7" xfId="56206"/>
    <cellStyle name="Финансовый 2 2 3 7 2" xfId="56207"/>
    <cellStyle name="Финансовый 2 2 3 7_заявки" xfId="59033"/>
    <cellStyle name="Финансовый 2 2 3 8" xfId="56208"/>
    <cellStyle name="Финансовый 2 2 3_заявки" xfId="56209"/>
    <cellStyle name="Финансовый 2 2 4" xfId="85"/>
    <cellStyle name="Финансовый 2 2 4 2" xfId="102"/>
    <cellStyle name="Финансовый 2 2 4 2 2" xfId="136"/>
    <cellStyle name="Финансовый 2 2 4 2 2 2" xfId="56210"/>
    <cellStyle name="Финансовый 2 2 4 2 2 2 2" xfId="56211"/>
    <cellStyle name="Финансовый 2 2 4 2 2 2_заявки" xfId="59034"/>
    <cellStyle name="Финансовый 2 2 4 2 2 3" xfId="56212"/>
    <cellStyle name="Финансовый 2 2 4 2 2_заявки" xfId="56213"/>
    <cellStyle name="Финансовый 2 2 4 2 3" xfId="56214"/>
    <cellStyle name="Финансовый 2 2 4 2 3 2" xfId="56215"/>
    <cellStyle name="Финансовый 2 2 4 2 3_заявки" xfId="59035"/>
    <cellStyle name="Финансовый 2 2 4 2 4" xfId="56216"/>
    <cellStyle name="Финансовый 2 2 4 2_заявки" xfId="56217"/>
    <cellStyle name="Финансовый 2 2 4 3" xfId="120"/>
    <cellStyle name="Финансовый 2 2 4 3 2" xfId="56218"/>
    <cellStyle name="Финансовый 2 2 4 3 2 2" xfId="56219"/>
    <cellStyle name="Финансовый 2 2 4 3 2 2 2" xfId="56220"/>
    <cellStyle name="Финансовый 2 2 4 3 2 2_заявки" xfId="59036"/>
    <cellStyle name="Финансовый 2 2 4 3 2 3" xfId="56221"/>
    <cellStyle name="Финансовый 2 2 4 3 2_заявки" xfId="56222"/>
    <cellStyle name="Финансовый 2 2 4 3 3" xfId="56223"/>
    <cellStyle name="Финансовый 2 2 4 3 3 2" xfId="56224"/>
    <cellStyle name="Финансовый 2 2 4 3 3_заявки" xfId="59037"/>
    <cellStyle name="Финансовый 2 2 4 3 4" xfId="56225"/>
    <cellStyle name="Финансовый 2 2 4 3_заявки" xfId="56226"/>
    <cellStyle name="Финансовый 2 2 4 4" xfId="56227"/>
    <cellStyle name="Финансовый 2 2 4 4 2" xfId="56228"/>
    <cellStyle name="Финансовый 2 2 4 4 2 2" xfId="56229"/>
    <cellStyle name="Финансовый 2 2 4 4 2 2 2" xfId="56230"/>
    <cellStyle name="Финансовый 2 2 4 4 2 2_заявки" xfId="59038"/>
    <cellStyle name="Финансовый 2 2 4 4 2 3" xfId="56231"/>
    <cellStyle name="Финансовый 2 2 4 4 2_заявки" xfId="56232"/>
    <cellStyle name="Финансовый 2 2 4 4 3" xfId="56233"/>
    <cellStyle name="Финансовый 2 2 4 4 3 2" xfId="56234"/>
    <cellStyle name="Финансовый 2 2 4 4 3_заявки" xfId="59039"/>
    <cellStyle name="Финансовый 2 2 4 4 4" xfId="56235"/>
    <cellStyle name="Финансовый 2 2 4 4_заявки" xfId="56236"/>
    <cellStyle name="Финансовый 2 2 4 5" xfId="56237"/>
    <cellStyle name="Финансовый 2 2 4 5 2" xfId="56238"/>
    <cellStyle name="Финансовый 2 2 4 5 2 2" xfId="56239"/>
    <cellStyle name="Финансовый 2 2 4 5 2 2 2" xfId="56240"/>
    <cellStyle name="Финансовый 2 2 4 5 2 2_заявки" xfId="59040"/>
    <cellStyle name="Финансовый 2 2 4 5 2 3" xfId="56241"/>
    <cellStyle name="Финансовый 2 2 4 5 2_заявки" xfId="56242"/>
    <cellStyle name="Финансовый 2 2 4 5 3" xfId="56243"/>
    <cellStyle name="Финансовый 2 2 4 5 3 2" xfId="56244"/>
    <cellStyle name="Финансовый 2 2 4 5 3_заявки" xfId="59041"/>
    <cellStyle name="Финансовый 2 2 4 5 4" xfId="56245"/>
    <cellStyle name="Финансовый 2 2 4 5_заявки" xfId="56246"/>
    <cellStyle name="Финансовый 2 2 4 6" xfId="56247"/>
    <cellStyle name="Финансовый 2 2 4 6 2" xfId="56248"/>
    <cellStyle name="Финансовый 2 2 4 6 2 2" xfId="56249"/>
    <cellStyle name="Финансовый 2 2 4 6 2_заявки" xfId="59042"/>
    <cellStyle name="Финансовый 2 2 4 6 3" xfId="56250"/>
    <cellStyle name="Финансовый 2 2 4 6_заявки" xfId="56251"/>
    <cellStyle name="Финансовый 2 2 4 7" xfId="56252"/>
    <cellStyle name="Финансовый 2 2 4 7 2" xfId="56253"/>
    <cellStyle name="Финансовый 2 2 4 7_заявки" xfId="59043"/>
    <cellStyle name="Финансовый 2 2 4 8" xfId="56254"/>
    <cellStyle name="Финансовый 2 2 4_заявки" xfId="56255"/>
    <cellStyle name="Финансовый 2 2 5" xfId="86"/>
    <cellStyle name="Финансовый 2 2 5 2" xfId="103"/>
    <cellStyle name="Финансовый 2 2 5 2 2" xfId="137"/>
    <cellStyle name="Финансовый 2 2 5 2 2 2" xfId="56256"/>
    <cellStyle name="Финансовый 2 2 5 2 2 2 2" xfId="56257"/>
    <cellStyle name="Финансовый 2 2 5 2 2 2_заявки" xfId="59044"/>
    <cellStyle name="Финансовый 2 2 5 2 2 3" xfId="56258"/>
    <cellStyle name="Финансовый 2 2 5 2 2_заявки" xfId="56259"/>
    <cellStyle name="Финансовый 2 2 5 2 3" xfId="56260"/>
    <cellStyle name="Финансовый 2 2 5 2 3 2" xfId="56261"/>
    <cellStyle name="Финансовый 2 2 5 2 3_заявки" xfId="59045"/>
    <cellStyle name="Финансовый 2 2 5 2 4" xfId="56262"/>
    <cellStyle name="Финансовый 2 2 5 2_заявки" xfId="56263"/>
    <cellStyle name="Финансовый 2 2 5 3" xfId="121"/>
    <cellStyle name="Финансовый 2 2 5 3 2" xfId="56264"/>
    <cellStyle name="Финансовый 2 2 5 3 2 2" xfId="56265"/>
    <cellStyle name="Финансовый 2 2 5 3 2 2 2" xfId="56266"/>
    <cellStyle name="Финансовый 2 2 5 3 2 2_заявки" xfId="59046"/>
    <cellStyle name="Финансовый 2 2 5 3 2 3" xfId="56267"/>
    <cellStyle name="Финансовый 2 2 5 3 2_заявки" xfId="56268"/>
    <cellStyle name="Финансовый 2 2 5 3 3" xfId="56269"/>
    <cellStyle name="Финансовый 2 2 5 3 3 2" xfId="56270"/>
    <cellStyle name="Финансовый 2 2 5 3 3_заявки" xfId="59047"/>
    <cellStyle name="Финансовый 2 2 5 3 4" xfId="56271"/>
    <cellStyle name="Финансовый 2 2 5 3_заявки" xfId="56272"/>
    <cellStyle name="Финансовый 2 2 5 4" xfId="56273"/>
    <cellStyle name="Финансовый 2 2 5 4 2" xfId="56274"/>
    <cellStyle name="Финансовый 2 2 5 4 2 2" xfId="56275"/>
    <cellStyle name="Финансовый 2 2 5 4 2 2 2" xfId="56276"/>
    <cellStyle name="Финансовый 2 2 5 4 2 2_заявки" xfId="59048"/>
    <cellStyle name="Финансовый 2 2 5 4 2 3" xfId="56277"/>
    <cellStyle name="Финансовый 2 2 5 4 2_заявки" xfId="56278"/>
    <cellStyle name="Финансовый 2 2 5 4 3" xfId="56279"/>
    <cellStyle name="Финансовый 2 2 5 4 3 2" xfId="56280"/>
    <cellStyle name="Финансовый 2 2 5 4 3_заявки" xfId="59049"/>
    <cellStyle name="Финансовый 2 2 5 4 4" xfId="56281"/>
    <cellStyle name="Финансовый 2 2 5 4_заявки" xfId="56282"/>
    <cellStyle name="Финансовый 2 2 5 5" xfId="56283"/>
    <cellStyle name="Финансовый 2 2 5 5 2" xfId="56284"/>
    <cellStyle name="Финансовый 2 2 5 5 2 2" xfId="56285"/>
    <cellStyle name="Финансовый 2 2 5 5 2 2 2" xfId="56286"/>
    <cellStyle name="Финансовый 2 2 5 5 2 2_заявки" xfId="59050"/>
    <cellStyle name="Финансовый 2 2 5 5 2 3" xfId="56287"/>
    <cellStyle name="Финансовый 2 2 5 5 2_заявки" xfId="56288"/>
    <cellStyle name="Финансовый 2 2 5 5 3" xfId="56289"/>
    <cellStyle name="Финансовый 2 2 5 5 3 2" xfId="56290"/>
    <cellStyle name="Финансовый 2 2 5 5 3_заявки" xfId="59051"/>
    <cellStyle name="Финансовый 2 2 5 5 4" xfId="56291"/>
    <cellStyle name="Финансовый 2 2 5 5_заявки" xfId="56292"/>
    <cellStyle name="Финансовый 2 2 5 6" xfId="56293"/>
    <cellStyle name="Финансовый 2 2 5 6 2" xfId="56294"/>
    <cellStyle name="Финансовый 2 2 5 6 2 2" xfId="56295"/>
    <cellStyle name="Финансовый 2 2 5 6 2_заявки" xfId="59052"/>
    <cellStyle name="Финансовый 2 2 5 6 3" xfId="56296"/>
    <cellStyle name="Финансовый 2 2 5 6_заявки" xfId="56297"/>
    <cellStyle name="Финансовый 2 2 5 7" xfId="56298"/>
    <cellStyle name="Финансовый 2 2 5 7 2" xfId="56299"/>
    <cellStyle name="Финансовый 2 2 5 7_заявки" xfId="59053"/>
    <cellStyle name="Финансовый 2 2 5 8" xfId="56300"/>
    <cellStyle name="Финансовый 2 2 5_заявки" xfId="56301"/>
    <cellStyle name="Финансовый 2 2 6" xfId="96"/>
    <cellStyle name="Финансовый 2 2 6 2" xfId="130"/>
    <cellStyle name="Финансовый 2 2 6 2 2" xfId="56302"/>
    <cellStyle name="Финансовый 2 2 6 2 2 2" xfId="56303"/>
    <cellStyle name="Финансовый 2 2 6 2 2_заявки" xfId="59054"/>
    <cellStyle name="Финансовый 2 2 6 2 3" xfId="56304"/>
    <cellStyle name="Финансовый 2 2 6 2_заявки" xfId="56305"/>
    <cellStyle name="Финансовый 2 2 6 3" xfId="56306"/>
    <cellStyle name="Финансовый 2 2 6 3 2" xfId="56307"/>
    <cellStyle name="Финансовый 2 2 6 3_заявки" xfId="59055"/>
    <cellStyle name="Финансовый 2 2 6 4" xfId="56308"/>
    <cellStyle name="Финансовый 2 2 6_заявки" xfId="56309"/>
    <cellStyle name="Финансовый 2 2 7" xfId="114"/>
    <cellStyle name="Финансовый 2 2 7 2" xfId="56310"/>
    <cellStyle name="Финансовый 2 2 7 2 2" xfId="56311"/>
    <cellStyle name="Финансовый 2 2 7 2 2 2" xfId="56312"/>
    <cellStyle name="Финансовый 2 2 7 2 2_заявки" xfId="59056"/>
    <cellStyle name="Финансовый 2 2 7 2 3" xfId="56313"/>
    <cellStyle name="Финансовый 2 2 7 2_заявки" xfId="56314"/>
    <cellStyle name="Финансовый 2 2 7 3" xfId="56315"/>
    <cellStyle name="Финансовый 2 2 7 3 2" xfId="56316"/>
    <cellStyle name="Финансовый 2 2 7 3_заявки" xfId="59057"/>
    <cellStyle name="Финансовый 2 2 7 4" xfId="56317"/>
    <cellStyle name="Финансовый 2 2 7_заявки" xfId="56318"/>
    <cellStyle name="Финансовый 2 2 8" xfId="56319"/>
    <cellStyle name="Финансовый 2 2 8 2" xfId="56320"/>
    <cellStyle name="Финансовый 2 2 8 2 2" xfId="56321"/>
    <cellStyle name="Финансовый 2 2 8 2 2 2" xfId="56322"/>
    <cellStyle name="Финансовый 2 2 8 2 2_заявки" xfId="59058"/>
    <cellStyle name="Финансовый 2 2 8 2 3" xfId="56323"/>
    <cellStyle name="Финансовый 2 2 8 2_заявки" xfId="56324"/>
    <cellStyle name="Финансовый 2 2 8 3" xfId="56325"/>
    <cellStyle name="Финансовый 2 2 8 3 2" xfId="56326"/>
    <cellStyle name="Финансовый 2 2 8 3_заявки" xfId="59059"/>
    <cellStyle name="Финансовый 2 2 8 4" xfId="56327"/>
    <cellStyle name="Финансовый 2 2 8_заявки" xfId="56328"/>
    <cellStyle name="Финансовый 2 2 9" xfId="56329"/>
    <cellStyle name="Финансовый 2 2 9 2" xfId="56330"/>
    <cellStyle name="Финансовый 2 2 9 2 2" xfId="56331"/>
    <cellStyle name="Финансовый 2 2 9 2 2 2" xfId="56332"/>
    <cellStyle name="Финансовый 2 2 9 2 2_заявки" xfId="59060"/>
    <cellStyle name="Финансовый 2 2 9 2 3" xfId="56333"/>
    <cellStyle name="Финансовый 2 2 9 2_заявки" xfId="56334"/>
    <cellStyle name="Финансовый 2 2 9 3" xfId="56335"/>
    <cellStyle name="Финансовый 2 2 9 3 2" xfId="56336"/>
    <cellStyle name="Финансовый 2 2 9 3_заявки" xfId="59061"/>
    <cellStyle name="Финансовый 2 2 9 4" xfId="56337"/>
    <cellStyle name="Финансовый 2 2 9_заявки" xfId="56338"/>
    <cellStyle name="Финансовый 2 2_заявки" xfId="56339"/>
    <cellStyle name="Финансовый 2 3" xfId="87"/>
    <cellStyle name="Финансовый 2 3 10" xfId="56340"/>
    <cellStyle name="Финансовый 2 3 10 2" xfId="56341"/>
    <cellStyle name="Финансовый 2 3 10_заявки" xfId="59062"/>
    <cellStyle name="Финансовый 2 3 11" xfId="56342"/>
    <cellStyle name="Финансовый 2 3 2" xfId="88"/>
    <cellStyle name="Финансовый 2 3 2 2" xfId="105"/>
    <cellStyle name="Финансовый 2 3 2 2 2" xfId="139"/>
    <cellStyle name="Финансовый 2 3 2 2 2 2" xfId="56343"/>
    <cellStyle name="Финансовый 2 3 2 2 2 2 2" xfId="56344"/>
    <cellStyle name="Финансовый 2 3 2 2 2 2_заявки" xfId="59063"/>
    <cellStyle name="Финансовый 2 3 2 2 2 3" xfId="56345"/>
    <cellStyle name="Финансовый 2 3 2 2 2_заявки" xfId="56346"/>
    <cellStyle name="Финансовый 2 3 2 2 3" xfId="56347"/>
    <cellStyle name="Финансовый 2 3 2 2 3 2" xfId="56348"/>
    <cellStyle name="Финансовый 2 3 2 2 3_заявки" xfId="59064"/>
    <cellStyle name="Финансовый 2 3 2 2 4" xfId="56349"/>
    <cellStyle name="Финансовый 2 3 2 2_заявки" xfId="56350"/>
    <cellStyle name="Финансовый 2 3 2 3" xfId="123"/>
    <cellStyle name="Финансовый 2 3 2 3 2" xfId="56351"/>
    <cellStyle name="Финансовый 2 3 2 3 2 2" xfId="56352"/>
    <cellStyle name="Финансовый 2 3 2 3 2 2 2" xfId="56353"/>
    <cellStyle name="Финансовый 2 3 2 3 2 2_заявки" xfId="59065"/>
    <cellStyle name="Финансовый 2 3 2 3 2 3" xfId="56354"/>
    <cellStyle name="Финансовый 2 3 2 3 2_заявки" xfId="56355"/>
    <cellStyle name="Финансовый 2 3 2 3 3" xfId="56356"/>
    <cellStyle name="Финансовый 2 3 2 3 3 2" xfId="56357"/>
    <cellStyle name="Финансовый 2 3 2 3 3_заявки" xfId="59066"/>
    <cellStyle name="Финансовый 2 3 2 3 4" xfId="56358"/>
    <cellStyle name="Финансовый 2 3 2 3_заявки" xfId="56359"/>
    <cellStyle name="Финансовый 2 3 2 4" xfId="56360"/>
    <cellStyle name="Финансовый 2 3 2 4 2" xfId="56361"/>
    <cellStyle name="Финансовый 2 3 2 4 2 2" xfId="56362"/>
    <cellStyle name="Финансовый 2 3 2 4 2 2 2" xfId="56363"/>
    <cellStyle name="Финансовый 2 3 2 4 2 2_заявки" xfId="59067"/>
    <cellStyle name="Финансовый 2 3 2 4 2 3" xfId="56364"/>
    <cellStyle name="Финансовый 2 3 2 4 2_заявки" xfId="56365"/>
    <cellStyle name="Финансовый 2 3 2 4 3" xfId="56366"/>
    <cellStyle name="Финансовый 2 3 2 4 3 2" xfId="56367"/>
    <cellStyle name="Финансовый 2 3 2 4 3_заявки" xfId="59068"/>
    <cellStyle name="Финансовый 2 3 2 4 4" xfId="56368"/>
    <cellStyle name="Финансовый 2 3 2 4_заявки" xfId="56369"/>
    <cellStyle name="Финансовый 2 3 2 5" xfId="56370"/>
    <cellStyle name="Финансовый 2 3 2 5 2" xfId="56371"/>
    <cellStyle name="Финансовый 2 3 2 5 2 2" xfId="56372"/>
    <cellStyle name="Финансовый 2 3 2 5 2 2 2" xfId="56373"/>
    <cellStyle name="Финансовый 2 3 2 5 2 2_заявки" xfId="59069"/>
    <cellStyle name="Финансовый 2 3 2 5 2 3" xfId="56374"/>
    <cellStyle name="Финансовый 2 3 2 5 2_заявки" xfId="56375"/>
    <cellStyle name="Финансовый 2 3 2 5 3" xfId="56376"/>
    <cellStyle name="Финансовый 2 3 2 5 3 2" xfId="56377"/>
    <cellStyle name="Финансовый 2 3 2 5 3_заявки" xfId="59070"/>
    <cellStyle name="Финансовый 2 3 2 5 4" xfId="56378"/>
    <cellStyle name="Финансовый 2 3 2 5_заявки" xfId="56379"/>
    <cellStyle name="Финансовый 2 3 2 6" xfId="56380"/>
    <cellStyle name="Финансовый 2 3 2 6 2" xfId="56381"/>
    <cellStyle name="Финансовый 2 3 2 6 2 2" xfId="56382"/>
    <cellStyle name="Финансовый 2 3 2 6 2_заявки" xfId="59071"/>
    <cellStyle name="Финансовый 2 3 2 6 3" xfId="56383"/>
    <cellStyle name="Финансовый 2 3 2 6_заявки" xfId="56384"/>
    <cellStyle name="Финансовый 2 3 2 7" xfId="56385"/>
    <cellStyle name="Финансовый 2 3 2 7 2" xfId="56386"/>
    <cellStyle name="Финансовый 2 3 2 7_заявки" xfId="59072"/>
    <cellStyle name="Финансовый 2 3 2 8" xfId="56387"/>
    <cellStyle name="Финансовый 2 3 2_заявки" xfId="56388"/>
    <cellStyle name="Финансовый 2 3 3" xfId="89"/>
    <cellStyle name="Финансовый 2 3 3 2" xfId="106"/>
    <cellStyle name="Финансовый 2 3 3 2 2" xfId="140"/>
    <cellStyle name="Финансовый 2 3 3 2 2 2" xfId="56389"/>
    <cellStyle name="Финансовый 2 3 3 2 2 2 2" xfId="56390"/>
    <cellStyle name="Финансовый 2 3 3 2 2 2_заявки" xfId="59073"/>
    <cellStyle name="Финансовый 2 3 3 2 2 3" xfId="56391"/>
    <cellStyle name="Финансовый 2 3 3 2 2_заявки" xfId="56392"/>
    <cellStyle name="Финансовый 2 3 3 2 3" xfId="56393"/>
    <cellStyle name="Финансовый 2 3 3 2 3 2" xfId="56394"/>
    <cellStyle name="Финансовый 2 3 3 2 3_заявки" xfId="59074"/>
    <cellStyle name="Финансовый 2 3 3 2 4" xfId="56395"/>
    <cellStyle name="Финансовый 2 3 3 2_заявки" xfId="56396"/>
    <cellStyle name="Финансовый 2 3 3 3" xfId="124"/>
    <cellStyle name="Финансовый 2 3 3 3 2" xfId="56397"/>
    <cellStyle name="Финансовый 2 3 3 3 2 2" xfId="56398"/>
    <cellStyle name="Финансовый 2 3 3 3 2 2 2" xfId="56399"/>
    <cellStyle name="Финансовый 2 3 3 3 2 2_заявки" xfId="59075"/>
    <cellStyle name="Финансовый 2 3 3 3 2 3" xfId="56400"/>
    <cellStyle name="Финансовый 2 3 3 3 2_заявки" xfId="56401"/>
    <cellStyle name="Финансовый 2 3 3 3 3" xfId="56402"/>
    <cellStyle name="Финансовый 2 3 3 3 3 2" xfId="56403"/>
    <cellStyle name="Финансовый 2 3 3 3 3_заявки" xfId="59076"/>
    <cellStyle name="Финансовый 2 3 3 3 4" xfId="56404"/>
    <cellStyle name="Финансовый 2 3 3 3_заявки" xfId="56405"/>
    <cellStyle name="Финансовый 2 3 3 4" xfId="56406"/>
    <cellStyle name="Финансовый 2 3 3 4 2" xfId="56407"/>
    <cellStyle name="Финансовый 2 3 3 4 2 2" xfId="56408"/>
    <cellStyle name="Финансовый 2 3 3 4 2 2 2" xfId="56409"/>
    <cellStyle name="Финансовый 2 3 3 4 2 2_заявки" xfId="59077"/>
    <cellStyle name="Финансовый 2 3 3 4 2 3" xfId="56410"/>
    <cellStyle name="Финансовый 2 3 3 4 2_заявки" xfId="56411"/>
    <cellStyle name="Финансовый 2 3 3 4 3" xfId="56412"/>
    <cellStyle name="Финансовый 2 3 3 4 3 2" xfId="56413"/>
    <cellStyle name="Финансовый 2 3 3 4 3_заявки" xfId="59078"/>
    <cellStyle name="Финансовый 2 3 3 4 4" xfId="56414"/>
    <cellStyle name="Финансовый 2 3 3 4_заявки" xfId="56415"/>
    <cellStyle name="Финансовый 2 3 3 5" xfId="56416"/>
    <cellStyle name="Финансовый 2 3 3 5 2" xfId="56417"/>
    <cellStyle name="Финансовый 2 3 3 5 2 2" xfId="56418"/>
    <cellStyle name="Финансовый 2 3 3 5 2 2 2" xfId="56419"/>
    <cellStyle name="Финансовый 2 3 3 5 2 2_заявки" xfId="59079"/>
    <cellStyle name="Финансовый 2 3 3 5 2 3" xfId="56420"/>
    <cellStyle name="Финансовый 2 3 3 5 2_заявки" xfId="56421"/>
    <cellStyle name="Финансовый 2 3 3 5 3" xfId="56422"/>
    <cellStyle name="Финансовый 2 3 3 5 3 2" xfId="56423"/>
    <cellStyle name="Финансовый 2 3 3 5 3_заявки" xfId="59080"/>
    <cellStyle name="Финансовый 2 3 3 5 4" xfId="56424"/>
    <cellStyle name="Финансовый 2 3 3 5_заявки" xfId="56425"/>
    <cellStyle name="Финансовый 2 3 3 6" xfId="56426"/>
    <cellStyle name="Финансовый 2 3 3 6 2" xfId="56427"/>
    <cellStyle name="Финансовый 2 3 3 6 2 2" xfId="56428"/>
    <cellStyle name="Финансовый 2 3 3 6 2_заявки" xfId="59081"/>
    <cellStyle name="Финансовый 2 3 3 6 3" xfId="56429"/>
    <cellStyle name="Финансовый 2 3 3 6_заявки" xfId="56430"/>
    <cellStyle name="Финансовый 2 3 3 7" xfId="56431"/>
    <cellStyle name="Финансовый 2 3 3 7 2" xfId="56432"/>
    <cellStyle name="Финансовый 2 3 3 7_заявки" xfId="59082"/>
    <cellStyle name="Финансовый 2 3 3 8" xfId="56433"/>
    <cellStyle name="Финансовый 2 3 3_заявки" xfId="56434"/>
    <cellStyle name="Финансовый 2 3 4" xfId="90"/>
    <cellStyle name="Финансовый 2 3 4 2" xfId="107"/>
    <cellStyle name="Финансовый 2 3 4 2 2" xfId="141"/>
    <cellStyle name="Финансовый 2 3 4 2 2 2" xfId="56435"/>
    <cellStyle name="Финансовый 2 3 4 2 2 2 2" xfId="56436"/>
    <cellStyle name="Финансовый 2 3 4 2 2 2_заявки" xfId="59083"/>
    <cellStyle name="Финансовый 2 3 4 2 2 3" xfId="56437"/>
    <cellStyle name="Финансовый 2 3 4 2 2_заявки" xfId="56438"/>
    <cellStyle name="Финансовый 2 3 4 2 3" xfId="56439"/>
    <cellStyle name="Финансовый 2 3 4 2 3 2" xfId="56440"/>
    <cellStyle name="Финансовый 2 3 4 2 3_заявки" xfId="59084"/>
    <cellStyle name="Финансовый 2 3 4 2 4" xfId="56441"/>
    <cellStyle name="Финансовый 2 3 4 2_заявки" xfId="56442"/>
    <cellStyle name="Финансовый 2 3 4 3" xfId="125"/>
    <cellStyle name="Финансовый 2 3 4 3 2" xfId="56443"/>
    <cellStyle name="Финансовый 2 3 4 3 2 2" xfId="56444"/>
    <cellStyle name="Финансовый 2 3 4 3 2 2 2" xfId="56445"/>
    <cellStyle name="Финансовый 2 3 4 3 2 2_заявки" xfId="59085"/>
    <cellStyle name="Финансовый 2 3 4 3 2 3" xfId="56446"/>
    <cellStyle name="Финансовый 2 3 4 3 2_заявки" xfId="56447"/>
    <cellStyle name="Финансовый 2 3 4 3 3" xfId="56448"/>
    <cellStyle name="Финансовый 2 3 4 3 3 2" xfId="56449"/>
    <cellStyle name="Финансовый 2 3 4 3 3_заявки" xfId="59086"/>
    <cellStyle name="Финансовый 2 3 4 3 4" xfId="56450"/>
    <cellStyle name="Финансовый 2 3 4 3_заявки" xfId="56451"/>
    <cellStyle name="Финансовый 2 3 4 4" xfId="56452"/>
    <cellStyle name="Финансовый 2 3 4 4 2" xfId="56453"/>
    <cellStyle name="Финансовый 2 3 4 4 2 2" xfId="56454"/>
    <cellStyle name="Финансовый 2 3 4 4 2 2 2" xfId="56455"/>
    <cellStyle name="Финансовый 2 3 4 4 2 2_заявки" xfId="59087"/>
    <cellStyle name="Финансовый 2 3 4 4 2 3" xfId="56456"/>
    <cellStyle name="Финансовый 2 3 4 4 2_заявки" xfId="56457"/>
    <cellStyle name="Финансовый 2 3 4 4 3" xfId="56458"/>
    <cellStyle name="Финансовый 2 3 4 4 3 2" xfId="56459"/>
    <cellStyle name="Финансовый 2 3 4 4 3_заявки" xfId="59088"/>
    <cellStyle name="Финансовый 2 3 4 4 4" xfId="56460"/>
    <cellStyle name="Финансовый 2 3 4 4_заявки" xfId="56461"/>
    <cellStyle name="Финансовый 2 3 4 5" xfId="56462"/>
    <cellStyle name="Финансовый 2 3 4 5 2" xfId="56463"/>
    <cellStyle name="Финансовый 2 3 4 5 2 2" xfId="56464"/>
    <cellStyle name="Финансовый 2 3 4 5 2 2 2" xfId="56465"/>
    <cellStyle name="Финансовый 2 3 4 5 2 2_заявки" xfId="59089"/>
    <cellStyle name="Финансовый 2 3 4 5 2 3" xfId="56466"/>
    <cellStyle name="Финансовый 2 3 4 5 2_заявки" xfId="56467"/>
    <cellStyle name="Финансовый 2 3 4 5 3" xfId="56468"/>
    <cellStyle name="Финансовый 2 3 4 5 3 2" xfId="56469"/>
    <cellStyle name="Финансовый 2 3 4 5 3_заявки" xfId="59090"/>
    <cellStyle name="Финансовый 2 3 4 5 4" xfId="56470"/>
    <cellStyle name="Финансовый 2 3 4 5_заявки" xfId="56471"/>
    <cellStyle name="Финансовый 2 3 4 6" xfId="56472"/>
    <cellStyle name="Финансовый 2 3 4 6 2" xfId="56473"/>
    <cellStyle name="Финансовый 2 3 4 6 2 2" xfId="56474"/>
    <cellStyle name="Финансовый 2 3 4 6 2_заявки" xfId="59091"/>
    <cellStyle name="Финансовый 2 3 4 6 3" xfId="56475"/>
    <cellStyle name="Финансовый 2 3 4 6_заявки" xfId="56476"/>
    <cellStyle name="Финансовый 2 3 4 7" xfId="56477"/>
    <cellStyle name="Финансовый 2 3 4 7 2" xfId="56478"/>
    <cellStyle name="Финансовый 2 3 4 7_заявки" xfId="59092"/>
    <cellStyle name="Финансовый 2 3 4 8" xfId="56479"/>
    <cellStyle name="Финансовый 2 3 4_заявки" xfId="56480"/>
    <cellStyle name="Финансовый 2 3 5" xfId="104"/>
    <cellStyle name="Финансовый 2 3 5 2" xfId="138"/>
    <cellStyle name="Финансовый 2 3 5 2 2" xfId="56481"/>
    <cellStyle name="Финансовый 2 3 5 2 2 2" xfId="56482"/>
    <cellStyle name="Финансовый 2 3 5 2 2_заявки" xfId="59093"/>
    <cellStyle name="Финансовый 2 3 5 2 3" xfId="56483"/>
    <cellStyle name="Финансовый 2 3 5 2_заявки" xfId="56484"/>
    <cellStyle name="Финансовый 2 3 5 3" xfId="56485"/>
    <cellStyle name="Финансовый 2 3 5 3 2" xfId="56486"/>
    <cellStyle name="Финансовый 2 3 5 3_заявки" xfId="59094"/>
    <cellStyle name="Финансовый 2 3 5 4" xfId="56487"/>
    <cellStyle name="Финансовый 2 3 5_заявки" xfId="56488"/>
    <cellStyle name="Финансовый 2 3 6" xfId="122"/>
    <cellStyle name="Финансовый 2 3 6 2" xfId="56489"/>
    <cellStyle name="Финансовый 2 3 6 2 2" xfId="56490"/>
    <cellStyle name="Финансовый 2 3 6 2 2 2" xfId="56491"/>
    <cellStyle name="Финансовый 2 3 6 2 2_заявки" xfId="59095"/>
    <cellStyle name="Финансовый 2 3 6 2 3" xfId="56492"/>
    <cellStyle name="Финансовый 2 3 6 2_заявки" xfId="56493"/>
    <cellStyle name="Финансовый 2 3 6 3" xfId="56494"/>
    <cellStyle name="Финансовый 2 3 6 3 2" xfId="56495"/>
    <cellStyle name="Финансовый 2 3 6 3_заявки" xfId="59096"/>
    <cellStyle name="Финансовый 2 3 6 4" xfId="56496"/>
    <cellStyle name="Финансовый 2 3 6_заявки" xfId="56497"/>
    <cellStyle name="Финансовый 2 3 7" xfId="56498"/>
    <cellStyle name="Финансовый 2 3 7 2" xfId="56499"/>
    <cellStyle name="Финансовый 2 3 7 2 2" xfId="56500"/>
    <cellStyle name="Финансовый 2 3 7 2 2 2" xfId="56501"/>
    <cellStyle name="Финансовый 2 3 7 2 2_заявки" xfId="59097"/>
    <cellStyle name="Финансовый 2 3 7 2 3" xfId="56502"/>
    <cellStyle name="Финансовый 2 3 7 2_заявки" xfId="56503"/>
    <cellStyle name="Финансовый 2 3 7 3" xfId="56504"/>
    <cellStyle name="Финансовый 2 3 7 3 2" xfId="56505"/>
    <cellStyle name="Финансовый 2 3 7 3_заявки" xfId="59098"/>
    <cellStyle name="Финансовый 2 3 7 4" xfId="56506"/>
    <cellStyle name="Финансовый 2 3 7_заявки" xfId="56507"/>
    <cellStyle name="Финансовый 2 3 8" xfId="56508"/>
    <cellStyle name="Финансовый 2 3 8 2" xfId="56509"/>
    <cellStyle name="Финансовый 2 3 8 2 2" xfId="56510"/>
    <cellStyle name="Финансовый 2 3 8 2 2 2" xfId="56511"/>
    <cellStyle name="Финансовый 2 3 8 2 2_заявки" xfId="59099"/>
    <cellStyle name="Финансовый 2 3 8 2 3" xfId="56512"/>
    <cellStyle name="Финансовый 2 3 8 2_заявки" xfId="56513"/>
    <cellStyle name="Финансовый 2 3 8 3" xfId="56514"/>
    <cellStyle name="Финансовый 2 3 8 3 2" xfId="56515"/>
    <cellStyle name="Финансовый 2 3 8 3_заявки" xfId="59100"/>
    <cellStyle name="Финансовый 2 3 8 4" xfId="56516"/>
    <cellStyle name="Финансовый 2 3 8_заявки" xfId="56517"/>
    <cellStyle name="Финансовый 2 3 9" xfId="56518"/>
    <cellStyle name="Финансовый 2 3 9 2" xfId="56519"/>
    <cellStyle name="Финансовый 2 3 9 2 2" xfId="56520"/>
    <cellStyle name="Финансовый 2 3 9 2_заявки" xfId="59101"/>
    <cellStyle name="Финансовый 2 3 9 3" xfId="56521"/>
    <cellStyle name="Финансовый 2 3 9_заявки" xfId="56522"/>
    <cellStyle name="Финансовый 2 3_заявки" xfId="56523"/>
    <cellStyle name="Финансовый 2 4" xfId="91"/>
    <cellStyle name="Финансовый 2 4 2" xfId="108"/>
    <cellStyle name="Финансовый 2 4 2 2" xfId="142"/>
    <cellStyle name="Финансовый 2 4 2 2 2" xfId="56524"/>
    <cellStyle name="Финансовый 2 4 2 2 2 2" xfId="56525"/>
    <cellStyle name="Финансовый 2 4 2 2 2_заявки" xfId="59102"/>
    <cellStyle name="Финансовый 2 4 2 2 3" xfId="56526"/>
    <cellStyle name="Финансовый 2 4 2 2_заявки" xfId="56527"/>
    <cellStyle name="Финансовый 2 4 2 3" xfId="56528"/>
    <cellStyle name="Финансовый 2 4 2 3 2" xfId="56529"/>
    <cellStyle name="Финансовый 2 4 2 3_заявки" xfId="59103"/>
    <cellStyle name="Финансовый 2 4 2 4" xfId="56530"/>
    <cellStyle name="Финансовый 2 4 2_заявки" xfId="56531"/>
    <cellStyle name="Финансовый 2 4 3" xfId="126"/>
    <cellStyle name="Финансовый 2 4 3 2" xfId="56532"/>
    <cellStyle name="Финансовый 2 4 3 2 2" xfId="56533"/>
    <cellStyle name="Финансовый 2 4 3 2 2 2" xfId="56534"/>
    <cellStyle name="Финансовый 2 4 3 2 2_заявки" xfId="59104"/>
    <cellStyle name="Финансовый 2 4 3 2 3" xfId="56535"/>
    <cellStyle name="Финансовый 2 4 3 2_заявки" xfId="56536"/>
    <cellStyle name="Финансовый 2 4 3 3" xfId="56537"/>
    <cellStyle name="Финансовый 2 4 3 3 2" xfId="56538"/>
    <cellStyle name="Финансовый 2 4 3 3_заявки" xfId="59105"/>
    <cellStyle name="Финансовый 2 4 3 4" xfId="56539"/>
    <cellStyle name="Финансовый 2 4 3_заявки" xfId="56540"/>
    <cellStyle name="Финансовый 2 4 4" xfId="56541"/>
    <cellStyle name="Финансовый 2 4 4 2" xfId="56542"/>
    <cellStyle name="Финансовый 2 4 4 2 2" xfId="56543"/>
    <cellStyle name="Финансовый 2 4 4 2 2 2" xfId="56544"/>
    <cellStyle name="Финансовый 2 4 4 2 2_заявки" xfId="59106"/>
    <cellStyle name="Финансовый 2 4 4 2 3" xfId="56545"/>
    <cellStyle name="Финансовый 2 4 4 2_заявки" xfId="56546"/>
    <cellStyle name="Финансовый 2 4 4 3" xfId="56547"/>
    <cellStyle name="Финансовый 2 4 4 3 2" xfId="56548"/>
    <cellStyle name="Финансовый 2 4 4 3_заявки" xfId="59107"/>
    <cellStyle name="Финансовый 2 4 4 4" xfId="56549"/>
    <cellStyle name="Финансовый 2 4 4_заявки" xfId="56550"/>
    <cellStyle name="Финансовый 2 4 5" xfId="56551"/>
    <cellStyle name="Финансовый 2 4 5 2" xfId="56552"/>
    <cellStyle name="Финансовый 2 4 5 2 2" xfId="56553"/>
    <cellStyle name="Финансовый 2 4 5 2 2 2" xfId="56554"/>
    <cellStyle name="Финансовый 2 4 5 2 2_заявки" xfId="59108"/>
    <cellStyle name="Финансовый 2 4 5 2 3" xfId="56555"/>
    <cellStyle name="Финансовый 2 4 5 2_заявки" xfId="56556"/>
    <cellStyle name="Финансовый 2 4 5 3" xfId="56557"/>
    <cellStyle name="Финансовый 2 4 5 3 2" xfId="56558"/>
    <cellStyle name="Финансовый 2 4 5 3_заявки" xfId="59109"/>
    <cellStyle name="Финансовый 2 4 5 4" xfId="56559"/>
    <cellStyle name="Финансовый 2 4 5_заявки" xfId="56560"/>
    <cellStyle name="Финансовый 2 4 6" xfId="56561"/>
    <cellStyle name="Финансовый 2 4 6 2" xfId="56562"/>
    <cellStyle name="Финансовый 2 4 6 2 2" xfId="56563"/>
    <cellStyle name="Финансовый 2 4 6 2_заявки" xfId="59110"/>
    <cellStyle name="Финансовый 2 4 6 3" xfId="56564"/>
    <cellStyle name="Финансовый 2 4 6_заявки" xfId="56565"/>
    <cellStyle name="Финансовый 2 4 7" xfId="56566"/>
    <cellStyle name="Финансовый 2 4 7 2" xfId="56567"/>
    <cellStyle name="Финансовый 2 4 7_заявки" xfId="59111"/>
    <cellStyle name="Финансовый 2 4 8" xfId="56568"/>
    <cellStyle name="Финансовый 2 4_заявки" xfId="56569"/>
    <cellStyle name="Финансовый 2 5" xfId="92"/>
    <cellStyle name="Финансовый 2 5 2" xfId="109"/>
    <cellStyle name="Финансовый 2 5 2 2" xfId="143"/>
    <cellStyle name="Финансовый 2 5 2 2 2" xfId="56570"/>
    <cellStyle name="Финансовый 2 5 2 2 2 2" xfId="56571"/>
    <cellStyle name="Финансовый 2 5 2 2 2_заявки" xfId="59112"/>
    <cellStyle name="Финансовый 2 5 2 2 3" xfId="56572"/>
    <cellStyle name="Финансовый 2 5 2 2_заявки" xfId="56573"/>
    <cellStyle name="Финансовый 2 5 2 3" xfId="56574"/>
    <cellStyle name="Финансовый 2 5 2 3 2" xfId="56575"/>
    <cellStyle name="Финансовый 2 5 2 3_заявки" xfId="59113"/>
    <cellStyle name="Финансовый 2 5 2 4" xfId="56576"/>
    <cellStyle name="Финансовый 2 5 2_заявки" xfId="56577"/>
    <cellStyle name="Финансовый 2 5 3" xfId="127"/>
    <cellStyle name="Финансовый 2 5 3 2" xfId="56578"/>
    <cellStyle name="Финансовый 2 5 3 2 2" xfId="56579"/>
    <cellStyle name="Финансовый 2 5 3 2 2 2" xfId="56580"/>
    <cellStyle name="Финансовый 2 5 3 2 2_заявки" xfId="59114"/>
    <cellStyle name="Финансовый 2 5 3 2 3" xfId="56581"/>
    <cellStyle name="Финансовый 2 5 3 2_заявки" xfId="56582"/>
    <cellStyle name="Финансовый 2 5 3 3" xfId="56583"/>
    <cellStyle name="Финансовый 2 5 3 3 2" xfId="56584"/>
    <cellStyle name="Финансовый 2 5 3 3_заявки" xfId="59115"/>
    <cellStyle name="Финансовый 2 5 3 4" xfId="56585"/>
    <cellStyle name="Финансовый 2 5 3_заявки" xfId="56586"/>
    <cellStyle name="Финансовый 2 5 4" xfId="56587"/>
    <cellStyle name="Финансовый 2 5 4 2" xfId="56588"/>
    <cellStyle name="Финансовый 2 5 4 2 2" xfId="56589"/>
    <cellStyle name="Финансовый 2 5 4 2 2 2" xfId="56590"/>
    <cellStyle name="Финансовый 2 5 4 2 2_заявки" xfId="59116"/>
    <cellStyle name="Финансовый 2 5 4 2 3" xfId="56591"/>
    <cellStyle name="Финансовый 2 5 4 2_заявки" xfId="56592"/>
    <cellStyle name="Финансовый 2 5 4 3" xfId="56593"/>
    <cellStyle name="Финансовый 2 5 4 3 2" xfId="56594"/>
    <cellStyle name="Финансовый 2 5 4 3_заявки" xfId="59117"/>
    <cellStyle name="Финансовый 2 5 4 4" xfId="56595"/>
    <cellStyle name="Финансовый 2 5 4_заявки" xfId="56596"/>
    <cellStyle name="Финансовый 2 5 5" xfId="56597"/>
    <cellStyle name="Финансовый 2 5 5 2" xfId="56598"/>
    <cellStyle name="Финансовый 2 5 5 2 2" xfId="56599"/>
    <cellStyle name="Финансовый 2 5 5 2 2 2" xfId="56600"/>
    <cellStyle name="Финансовый 2 5 5 2 2_заявки" xfId="59118"/>
    <cellStyle name="Финансовый 2 5 5 2 3" xfId="56601"/>
    <cellStyle name="Финансовый 2 5 5 2_заявки" xfId="56602"/>
    <cellStyle name="Финансовый 2 5 5 3" xfId="56603"/>
    <cellStyle name="Финансовый 2 5 5 3 2" xfId="56604"/>
    <cellStyle name="Финансовый 2 5 5 3_заявки" xfId="59119"/>
    <cellStyle name="Финансовый 2 5 5 4" xfId="56605"/>
    <cellStyle name="Финансовый 2 5 5_заявки" xfId="56606"/>
    <cellStyle name="Финансовый 2 5 6" xfId="56607"/>
    <cellStyle name="Финансовый 2 5 6 2" xfId="56608"/>
    <cellStyle name="Финансовый 2 5 6 2 2" xfId="56609"/>
    <cellStyle name="Финансовый 2 5 6 2_заявки" xfId="59120"/>
    <cellStyle name="Финансовый 2 5 6 3" xfId="56610"/>
    <cellStyle name="Финансовый 2 5 6_заявки" xfId="56611"/>
    <cellStyle name="Финансовый 2 5 7" xfId="56612"/>
    <cellStyle name="Финансовый 2 5 7 2" xfId="56613"/>
    <cellStyle name="Финансовый 2 5 7_заявки" xfId="59121"/>
    <cellStyle name="Финансовый 2 5 8" xfId="56614"/>
    <cellStyle name="Финансовый 2 5_заявки" xfId="56615"/>
    <cellStyle name="Финансовый 2 6" xfId="93"/>
    <cellStyle name="Финансовый 2 6 2" xfId="110"/>
    <cellStyle name="Финансовый 2 6 2 2" xfId="144"/>
    <cellStyle name="Финансовый 2 6 2 2 2" xfId="56616"/>
    <cellStyle name="Финансовый 2 6 2 2 2 2" xfId="56617"/>
    <cellStyle name="Финансовый 2 6 2 2 2_заявки" xfId="59122"/>
    <cellStyle name="Финансовый 2 6 2 2 3" xfId="56618"/>
    <cellStyle name="Финансовый 2 6 2 2_заявки" xfId="56619"/>
    <cellStyle name="Финансовый 2 6 2 3" xfId="56620"/>
    <cellStyle name="Финансовый 2 6 2 3 2" xfId="56621"/>
    <cellStyle name="Финансовый 2 6 2 3_заявки" xfId="59123"/>
    <cellStyle name="Финансовый 2 6 2 4" xfId="56622"/>
    <cellStyle name="Финансовый 2 6 2_заявки" xfId="56623"/>
    <cellStyle name="Финансовый 2 6 3" xfId="128"/>
    <cellStyle name="Финансовый 2 6 3 2" xfId="56624"/>
    <cellStyle name="Финансовый 2 6 3 2 2" xfId="56625"/>
    <cellStyle name="Финансовый 2 6 3 2 2 2" xfId="56626"/>
    <cellStyle name="Финансовый 2 6 3 2 2_заявки" xfId="59124"/>
    <cellStyle name="Финансовый 2 6 3 2 3" xfId="56627"/>
    <cellStyle name="Финансовый 2 6 3 2_заявки" xfId="56628"/>
    <cellStyle name="Финансовый 2 6 3 3" xfId="56629"/>
    <cellStyle name="Финансовый 2 6 3 3 2" xfId="56630"/>
    <cellStyle name="Финансовый 2 6 3 3_заявки" xfId="59125"/>
    <cellStyle name="Финансовый 2 6 3 4" xfId="56631"/>
    <cellStyle name="Финансовый 2 6 3_заявки" xfId="56632"/>
    <cellStyle name="Финансовый 2 6 4" xfId="56633"/>
    <cellStyle name="Финансовый 2 6 4 2" xfId="56634"/>
    <cellStyle name="Финансовый 2 6 4 2 2" xfId="56635"/>
    <cellStyle name="Финансовый 2 6 4 2 2 2" xfId="56636"/>
    <cellStyle name="Финансовый 2 6 4 2 2_заявки" xfId="59126"/>
    <cellStyle name="Финансовый 2 6 4 2 3" xfId="56637"/>
    <cellStyle name="Финансовый 2 6 4 2_заявки" xfId="56638"/>
    <cellStyle name="Финансовый 2 6 4 3" xfId="56639"/>
    <cellStyle name="Финансовый 2 6 4 3 2" xfId="56640"/>
    <cellStyle name="Финансовый 2 6 4 3_заявки" xfId="59127"/>
    <cellStyle name="Финансовый 2 6 4 4" xfId="56641"/>
    <cellStyle name="Финансовый 2 6 4_заявки" xfId="56642"/>
    <cellStyle name="Финансовый 2 6 5" xfId="56643"/>
    <cellStyle name="Финансовый 2 6 5 2" xfId="56644"/>
    <cellStyle name="Финансовый 2 6 5 2 2" xfId="56645"/>
    <cellStyle name="Финансовый 2 6 5 2 2 2" xfId="56646"/>
    <cellStyle name="Финансовый 2 6 5 2 2_заявки" xfId="59128"/>
    <cellStyle name="Финансовый 2 6 5 2 3" xfId="56647"/>
    <cellStyle name="Финансовый 2 6 5 2_заявки" xfId="56648"/>
    <cellStyle name="Финансовый 2 6 5 3" xfId="56649"/>
    <cellStyle name="Финансовый 2 6 5 3 2" xfId="56650"/>
    <cellStyle name="Финансовый 2 6 5 3_заявки" xfId="59129"/>
    <cellStyle name="Финансовый 2 6 5 4" xfId="56651"/>
    <cellStyle name="Финансовый 2 6 5_заявки" xfId="56652"/>
    <cellStyle name="Финансовый 2 6 6" xfId="56653"/>
    <cellStyle name="Финансовый 2 6 6 2" xfId="56654"/>
    <cellStyle name="Финансовый 2 6 6 2 2" xfId="56655"/>
    <cellStyle name="Финансовый 2 6 6 2_заявки" xfId="59130"/>
    <cellStyle name="Финансовый 2 6 6 3" xfId="56656"/>
    <cellStyle name="Финансовый 2 6 6_заявки" xfId="56657"/>
    <cellStyle name="Финансовый 2 6 7" xfId="56658"/>
    <cellStyle name="Финансовый 2 6 7 2" xfId="56659"/>
    <cellStyle name="Финансовый 2 6 7_заявки" xfId="59131"/>
    <cellStyle name="Финансовый 2 6 8" xfId="56660"/>
    <cellStyle name="Финансовый 2 6_заявки" xfId="56661"/>
    <cellStyle name="Финансовый 2 7" xfId="95"/>
    <cellStyle name="Финансовый 2 7 2" xfId="129"/>
    <cellStyle name="Финансовый 2 7 2 2" xfId="56662"/>
    <cellStyle name="Финансовый 2 7 2 2 2" xfId="56663"/>
    <cellStyle name="Финансовый 2 7 2 2_заявки" xfId="59132"/>
    <cellStyle name="Финансовый 2 7 2 3" xfId="56664"/>
    <cellStyle name="Финансовый 2 7 2_заявки" xfId="56665"/>
    <cellStyle name="Финансовый 2 7 3" xfId="56666"/>
    <cellStyle name="Финансовый 2 7 3 2" xfId="56667"/>
    <cellStyle name="Финансовый 2 7 3_заявки" xfId="59133"/>
    <cellStyle name="Финансовый 2 7 4" xfId="56668"/>
    <cellStyle name="Финансовый 2 7_заявки" xfId="56669"/>
    <cellStyle name="Финансовый 2 8" xfId="113"/>
    <cellStyle name="Финансовый 2 8 2" xfId="56670"/>
    <cellStyle name="Финансовый 2 8 2 2" xfId="56671"/>
    <cellStyle name="Финансовый 2 8 2 2 2" xfId="56672"/>
    <cellStyle name="Финансовый 2 8 2 2_заявки" xfId="59134"/>
    <cellStyle name="Финансовый 2 8 2 3" xfId="56673"/>
    <cellStyle name="Финансовый 2 8 2_заявки" xfId="56674"/>
    <cellStyle name="Финансовый 2 8 3" xfId="56675"/>
    <cellStyle name="Финансовый 2 8 3 2" xfId="56676"/>
    <cellStyle name="Финансовый 2 8 3_заявки" xfId="59135"/>
    <cellStyle name="Финансовый 2 8 4" xfId="56677"/>
    <cellStyle name="Финансовый 2 8_заявки" xfId="56678"/>
    <cellStyle name="Финансовый 2 9" xfId="56679"/>
    <cellStyle name="Финансовый 2 9 2" xfId="56680"/>
    <cellStyle name="Финансовый 2 9 2 2" xfId="56681"/>
    <cellStyle name="Финансовый 2 9 2 2 2" xfId="56682"/>
    <cellStyle name="Финансовый 2 9 2 2_заявки" xfId="59136"/>
    <cellStyle name="Финансовый 2 9 2 3" xfId="56683"/>
    <cellStyle name="Финансовый 2 9 2_заявки" xfId="56684"/>
    <cellStyle name="Финансовый 2 9 3" xfId="56685"/>
    <cellStyle name="Финансовый 2 9 3 2" xfId="56686"/>
    <cellStyle name="Финансовый 2 9 3_заявки" xfId="59137"/>
    <cellStyle name="Финансовый 2 9 4" xfId="56687"/>
    <cellStyle name="Финансовый 2 9_заявки" xfId="56688"/>
    <cellStyle name="Финансовый 2_заявки" xfId="56689"/>
    <cellStyle name="Финансовый 3" xfId="94"/>
    <cellStyle name="Финансовый 3 10" xfId="217"/>
    <cellStyle name="Финансовый 3 10 10" xfId="2485"/>
    <cellStyle name="Финансовый 3 10 10 2" xfId="9289"/>
    <cellStyle name="Финансовый 3 10 10 2 2" xfId="22897"/>
    <cellStyle name="Финансовый 3 10 10 2 3" xfId="36505"/>
    <cellStyle name="Финансовый 3 10 10 3" xfId="16093"/>
    <cellStyle name="Финансовый 3 10 10 4" xfId="29701"/>
    <cellStyle name="Финансовый 3 10 11" xfId="7021"/>
    <cellStyle name="Финансовый 3 10 11 2" xfId="20629"/>
    <cellStyle name="Финансовый 3 10 11 3" xfId="34237"/>
    <cellStyle name="Финансовый 3 10 12" xfId="13825"/>
    <cellStyle name="Финансовый 3 10 13" xfId="27433"/>
    <cellStyle name="Финансовый 3 10 2" xfId="298"/>
    <cellStyle name="Финансовый 3 10 2 10" xfId="7102"/>
    <cellStyle name="Финансовый 3 10 2 10 2" xfId="20710"/>
    <cellStyle name="Финансовый 3 10 2 10 3" xfId="34318"/>
    <cellStyle name="Финансовый 3 10 2 11" xfId="13906"/>
    <cellStyle name="Финансовый 3 10 2 12" xfId="27514"/>
    <cellStyle name="Финансовый 3 10 2 2" xfId="500"/>
    <cellStyle name="Финансовый 3 10 2 2 10" xfId="14108"/>
    <cellStyle name="Финансовый 3 10 2 2 11" xfId="27716"/>
    <cellStyle name="Финансовый 3 10 2 2 2" xfId="2012"/>
    <cellStyle name="Финансовый 3 10 2 2 2 2" xfId="6548"/>
    <cellStyle name="Финансовый 3 10 2 2 2 2 2" xfId="13352"/>
    <cellStyle name="Финансовый 3 10 2 2 2 2 2 2" xfId="26960"/>
    <cellStyle name="Финансовый 3 10 2 2 2 2 2 3" xfId="40568"/>
    <cellStyle name="Финансовый 3 10 2 2 2 2 3" xfId="20156"/>
    <cellStyle name="Финансовый 3 10 2 2 2 2 4" xfId="33764"/>
    <cellStyle name="Финансовый 3 10 2 2 2 3" xfId="4280"/>
    <cellStyle name="Финансовый 3 10 2 2 2 3 2" xfId="11084"/>
    <cellStyle name="Финансовый 3 10 2 2 2 3 2 2" xfId="24692"/>
    <cellStyle name="Финансовый 3 10 2 2 2 3 2 3" xfId="38300"/>
    <cellStyle name="Финансовый 3 10 2 2 2 3 3" xfId="17888"/>
    <cellStyle name="Финансовый 3 10 2 2 2 3 4" xfId="31496"/>
    <cellStyle name="Финансовый 3 10 2 2 2 4" xfId="8816"/>
    <cellStyle name="Финансовый 3 10 2 2 2 4 2" xfId="22424"/>
    <cellStyle name="Финансовый 3 10 2 2 2 4 3" xfId="36032"/>
    <cellStyle name="Финансовый 3 10 2 2 2 5" xfId="15620"/>
    <cellStyle name="Финансовый 3 10 2 2 2 6" xfId="29228"/>
    <cellStyle name="Финансовый 3 10 2 2 3" xfId="1634"/>
    <cellStyle name="Финансовый 3 10 2 2 3 2" xfId="6170"/>
    <cellStyle name="Финансовый 3 10 2 2 3 2 2" xfId="12974"/>
    <cellStyle name="Финансовый 3 10 2 2 3 2 2 2" xfId="26582"/>
    <cellStyle name="Финансовый 3 10 2 2 3 2 2 3" xfId="40190"/>
    <cellStyle name="Финансовый 3 10 2 2 3 2 3" xfId="19778"/>
    <cellStyle name="Финансовый 3 10 2 2 3 2 4" xfId="33386"/>
    <cellStyle name="Финансовый 3 10 2 2 3 3" xfId="3902"/>
    <cellStyle name="Финансовый 3 10 2 2 3 3 2" xfId="10706"/>
    <cellStyle name="Финансовый 3 10 2 2 3 3 2 2" xfId="24314"/>
    <cellStyle name="Финансовый 3 10 2 2 3 3 2 3" xfId="37922"/>
    <cellStyle name="Финансовый 3 10 2 2 3 3 3" xfId="17510"/>
    <cellStyle name="Финансовый 3 10 2 2 3 3 4" xfId="31118"/>
    <cellStyle name="Финансовый 3 10 2 2 3 4" xfId="8438"/>
    <cellStyle name="Финансовый 3 10 2 2 3 4 2" xfId="22046"/>
    <cellStyle name="Финансовый 3 10 2 2 3 4 3" xfId="35654"/>
    <cellStyle name="Финансовый 3 10 2 2 3 5" xfId="15242"/>
    <cellStyle name="Финансовый 3 10 2 2 3 6" xfId="28850"/>
    <cellStyle name="Финансовый 3 10 2 2 4" xfId="2390"/>
    <cellStyle name="Финансовый 3 10 2 2 4 2" xfId="6926"/>
    <cellStyle name="Финансовый 3 10 2 2 4 2 2" xfId="13730"/>
    <cellStyle name="Финансовый 3 10 2 2 4 2 2 2" xfId="27338"/>
    <cellStyle name="Финансовый 3 10 2 2 4 2 2 3" xfId="40946"/>
    <cellStyle name="Финансовый 3 10 2 2 4 2 3" xfId="20534"/>
    <cellStyle name="Финансовый 3 10 2 2 4 2 4" xfId="34142"/>
    <cellStyle name="Финансовый 3 10 2 2 4 3" xfId="4658"/>
    <cellStyle name="Финансовый 3 10 2 2 4 3 2" xfId="11462"/>
    <cellStyle name="Финансовый 3 10 2 2 4 3 2 2" xfId="25070"/>
    <cellStyle name="Финансовый 3 10 2 2 4 3 2 3" xfId="38678"/>
    <cellStyle name="Финансовый 3 10 2 2 4 3 3" xfId="18266"/>
    <cellStyle name="Финансовый 3 10 2 2 4 3 4" xfId="31874"/>
    <cellStyle name="Финансовый 3 10 2 2 4 4" xfId="9194"/>
    <cellStyle name="Финансовый 3 10 2 2 4 4 2" xfId="22802"/>
    <cellStyle name="Финансовый 3 10 2 2 4 4 3" xfId="36410"/>
    <cellStyle name="Финансовый 3 10 2 2 4 5" xfId="15998"/>
    <cellStyle name="Финансовый 3 10 2 2 4 6" xfId="29606"/>
    <cellStyle name="Финансовый 3 10 2 2 5" xfId="1256"/>
    <cellStyle name="Финансовый 3 10 2 2 5 2" xfId="5792"/>
    <cellStyle name="Финансовый 3 10 2 2 5 2 2" xfId="12596"/>
    <cellStyle name="Финансовый 3 10 2 2 5 2 2 2" xfId="26204"/>
    <cellStyle name="Финансовый 3 10 2 2 5 2 2 3" xfId="39812"/>
    <cellStyle name="Финансовый 3 10 2 2 5 2 3" xfId="19400"/>
    <cellStyle name="Финансовый 3 10 2 2 5 2 4" xfId="33008"/>
    <cellStyle name="Финансовый 3 10 2 2 5 3" xfId="3524"/>
    <cellStyle name="Финансовый 3 10 2 2 5 3 2" xfId="10328"/>
    <cellStyle name="Финансовый 3 10 2 2 5 3 2 2" xfId="23936"/>
    <cellStyle name="Финансовый 3 10 2 2 5 3 2 3" xfId="37544"/>
    <cellStyle name="Финансовый 3 10 2 2 5 3 3" xfId="17132"/>
    <cellStyle name="Финансовый 3 10 2 2 5 3 4" xfId="30740"/>
    <cellStyle name="Финансовый 3 10 2 2 5 4" xfId="8060"/>
    <cellStyle name="Финансовый 3 10 2 2 5 4 2" xfId="21668"/>
    <cellStyle name="Финансовый 3 10 2 2 5 4 3" xfId="35276"/>
    <cellStyle name="Финансовый 3 10 2 2 5 5" xfId="14864"/>
    <cellStyle name="Финансовый 3 10 2 2 5 6" xfId="28472"/>
    <cellStyle name="Финансовый 3 10 2 2 6" xfId="878"/>
    <cellStyle name="Финансовый 3 10 2 2 6 2" xfId="5414"/>
    <cellStyle name="Финансовый 3 10 2 2 6 2 2" xfId="12218"/>
    <cellStyle name="Финансовый 3 10 2 2 6 2 2 2" xfId="25826"/>
    <cellStyle name="Финансовый 3 10 2 2 6 2 2 3" xfId="39434"/>
    <cellStyle name="Финансовый 3 10 2 2 6 2 3" xfId="19022"/>
    <cellStyle name="Финансовый 3 10 2 2 6 2 4" xfId="32630"/>
    <cellStyle name="Финансовый 3 10 2 2 6 3" xfId="3146"/>
    <cellStyle name="Финансовый 3 10 2 2 6 3 2" xfId="9950"/>
    <cellStyle name="Финансовый 3 10 2 2 6 3 2 2" xfId="23558"/>
    <cellStyle name="Финансовый 3 10 2 2 6 3 2 3" xfId="37166"/>
    <cellStyle name="Финансовый 3 10 2 2 6 3 3" xfId="16754"/>
    <cellStyle name="Финансовый 3 10 2 2 6 3 4" xfId="30362"/>
    <cellStyle name="Финансовый 3 10 2 2 6 4" xfId="7682"/>
    <cellStyle name="Финансовый 3 10 2 2 6 4 2" xfId="21290"/>
    <cellStyle name="Финансовый 3 10 2 2 6 4 3" xfId="34898"/>
    <cellStyle name="Финансовый 3 10 2 2 6 5" xfId="14486"/>
    <cellStyle name="Финансовый 3 10 2 2 6 6" xfId="28094"/>
    <cellStyle name="Финансовый 3 10 2 2 7" xfId="5036"/>
    <cellStyle name="Финансовый 3 10 2 2 7 2" xfId="11840"/>
    <cellStyle name="Финансовый 3 10 2 2 7 2 2" xfId="25448"/>
    <cellStyle name="Финансовый 3 10 2 2 7 2 3" xfId="39056"/>
    <cellStyle name="Финансовый 3 10 2 2 7 3" xfId="18644"/>
    <cellStyle name="Финансовый 3 10 2 2 7 4" xfId="32252"/>
    <cellStyle name="Финансовый 3 10 2 2 8" xfId="2768"/>
    <cellStyle name="Финансовый 3 10 2 2 8 2" xfId="9572"/>
    <cellStyle name="Финансовый 3 10 2 2 8 2 2" xfId="23180"/>
    <cellStyle name="Финансовый 3 10 2 2 8 2 3" xfId="36788"/>
    <cellStyle name="Финансовый 3 10 2 2 8 3" xfId="16376"/>
    <cellStyle name="Финансовый 3 10 2 2 8 4" xfId="29984"/>
    <cellStyle name="Финансовый 3 10 2 2 9" xfId="7304"/>
    <cellStyle name="Финансовый 3 10 2 2 9 2" xfId="20912"/>
    <cellStyle name="Финансовый 3 10 2 2 9 3" xfId="34520"/>
    <cellStyle name="Финансовый 3 10 2 3" xfId="1810"/>
    <cellStyle name="Финансовый 3 10 2 3 2" xfId="6346"/>
    <cellStyle name="Финансовый 3 10 2 3 2 2" xfId="13150"/>
    <cellStyle name="Финансовый 3 10 2 3 2 2 2" xfId="26758"/>
    <cellStyle name="Финансовый 3 10 2 3 2 2 3" xfId="40366"/>
    <cellStyle name="Финансовый 3 10 2 3 2 3" xfId="19954"/>
    <cellStyle name="Финансовый 3 10 2 3 2 4" xfId="33562"/>
    <cellStyle name="Финансовый 3 10 2 3 3" xfId="4078"/>
    <cellStyle name="Финансовый 3 10 2 3 3 2" xfId="10882"/>
    <cellStyle name="Финансовый 3 10 2 3 3 2 2" xfId="24490"/>
    <cellStyle name="Финансовый 3 10 2 3 3 2 3" xfId="38098"/>
    <cellStyle name="Финансовый 3 10 2 3 3 3" xfId="17686"/>
    <cellStyle name="Финансовый 3 10 2 3 3 4" xfId="31294"/>
    <cellStyle name="Финансовый 3 10 2 3 4" xfId="8614"/>
    <cellStyle name="Финансовый 3 10 2 3 4 2" xfId="22222"/>
    <cellStyle name="Финансовый 3 10 2 3 4 3" xfId="35830"/>
    <cellStyle name="Финансовый 3 10 2 3 5" xfId="15418"/>
    <cellStyle name="Финансовый 3 10 2 3 6" xfId="29026"/>
    <cellStyle name="Финансовый 3 10 2 4" xfId="1432"/>
    <cellStyle name="Финансовый 3 10 2 4 2" xfId="5968"/>
    <cellStyle name="Финансовый 3 10 2 4 2 2" xfId="12772"/>
    <cellStyle name="Финансовый 3 10 2 4 2 2 2" xfId="26380"/>
    <cellStyle name="Финансовый 3 10 2 4 2 2 3" xfId="39988"/>
    <cellStyle name="Финансовый 3 10 2 4 2 3" xfId="19576"/>
    <cellStyle name="Финансовый 3 10 2 4 2 4" xfId="33184"/>
    <cellStyle name="Финансовый 3 10 2 4 3" xfId="3700"/>
    <cellStyle name="Финансовый 3 10 2 4 3 2" xfId="10504"/>
    <cellStyle name="Финансовый 3 10 2 4 3 2 2" xfId="24112"/>
    <cellStyle name="Финансовый 3 10 2 4 3 2 3" xfId="37720"/>
    <cellStyle name="Финансовый 3 10 2 4 3 3" xfId="17308"/>
    <cellStyle name="Финансовый 3 10 2 4 3 4" xfId="30916"/>
    <cellStyle name="Финансовый 3 10 2 4 4" xfId="8236"/>
    <cellStyle name="Финансовый 3 10 2 4 4 2" xfId="21844"/>
    <cellStyle name="Финансовый 3 10 2 4 4 3" xfId="35452"/>
    <cellStyle name="Финансовый 3 10 2 4 5" xfId="15040"/>
    <cellStyle name="Финансовый 3 10 2 4 6" xfId="28648"/>
    <cellStyle name="Финансовый 3 10 2 5" xfId="2188"/>
    <cellStyle name="Финансовый 3 10 2 5 2" xfId="6724"/>
    <cellStyle name="Финансовый 3 10 2 5 2 2" xfId="13528"/>
    <cellStyle name="Финансовый 3 10 2 5 2 2 2" xfId="27136"/>
    <cellStyle name="Финансовый 3 10 2 5 2 2 3" xfId="40744"/>
    <cellStyle name="Финансовый 3 10 2 5 2 3" xfId="20332"/>
    <cellStyle name="Финансовый 3 10 2 5 2 4" xfId="33940"/>
    <cellStyle name="Финансовый 3 10 2 5 3" xfId="4456"/>
    <cellStyle name="Финансовый 3 10 2 5 3 2" xfId="11260"/>
    <cellStyle name="Финансовый 3 10 2 5 3 2 2" xfId="24868"/>
    <cellStyle name="Финансовый 3 10 2 5 3 2 3" xfId="38476"/>
    <cellStyle name="Финансовый 3 10 2 5 3 3" xfId="18064"/>
    <cellStyle name="Финансовый 3 10 2 5 3 4" xfId="31672"/>
    <cellStyle name="Финансовый 3 10 2 5 4" xfId="8992"/>
    <cellStyle name="Финансовый 3 10 2 5 4 2" xfId="22600"/>
    <cellStyle name="Финансовый 3 10 2 5 4 3" xfId="36208"/>
    <cellStyle name="Финансовый 3 10 2 5 5" xfId="15796"/>
    <cellStyle name="Финансовый 3 10 2 5 6" xfId="29404"/>
    <cellStyle name="Финансовый 3 10 2 6" xfId="1054"/>
    <cellStyle name="Финансовый 3 10 2 6 2" xfId="5590"/>
    <cellStyle name="Финансовый 3 10 2 6 2 2" xfId="12394"/>
    <cellStyle name="Финансовый 3 10 2 6 2 2 2" xfId="26002"/>
    <cellStyle name="Финансовый 3 10 2 6 2 2 3" xfId="39610"/>
    <cellStyle name="Финансовый 3 10 2 6 2 3" xfId="19198"/>
    <cellStyle name="Финансовый 3 10 2 6 2 4" xfId="32806"/>
    <cellStyle name="Финансовый 3 10 2 6 3" xfId="3322"/>
    <cellStyle name="Финансовый 3 10 2 6 3 2" xfId="10126"/>
    <cellStyle name="Финансовый 3 10 2 6 3 2 2" xfId="23734"/>
    <cellStyle name="Финансовый 3 10 2 6 3 2 3" xfId="37342"/>
    <cellStyle name="Финансовый 3 10 2 6 3 3" xfId="16930"/>
    <cellStyle name="Финансовый 3 10 2 6 3 4" xfId="30538"/>
    <cellStyle name="Финансовый 3 10 2 6 4" xfId="7858"/>
    <cellStyle name="Финансовый 3 10 2 6 4 2" xfId="21466"/>
    <cellStyle name="Финансовый 3 10 2 6 4 3" xfId="35074"/>
    <cellStyle name="Финансовый 3 10 2 6 5" xfId="14662"/>
    <cellStyle name="Финансовый 3 10 2 6 6" xfId="28270"/>
    <cellStyle name="Финансовый 3 10 2 7" xfId="676"/>
    <cellStyle name="Финансовый 3 10 2 7 2" xfId="5212"/>
    <cellStyle name="Финансовый 3 10 2 7 2 2" xfId="12016"/>
    <cellStyle name="Финансовый 3 10 2 7 2 2 2" xfId="25624"/>
    <cellStyle name="Финансовый 3 10 2 7 2 2 3" xfId="39232"/>
    <cellStyle name="Финансовый 3 10 2 7 2 3" xfId="18820"/>
    <cellStyle name="Финансовый 3 10 2 7 2 4" xfId="32428"/>
    <cellStyle name="Финансовый 3 10 2 7 3" xfId="2944"/>
    <cellStyle name="Финансовый 3 10 2 7 3 2" xfId="9748"/>
    <cellStyle name="Финансовый 3 10 2 7 3 2 2" xfId="23356"/>
    <cellStyle name="Финансовый 3 10 2 7 3 2 3" xfId="36964"/>
    <cellStyle name="Финансовый 3 10 2 7 3 3" xfId="16552"/>
    <cellStyle name="Финансовый 3 10 2 7 3 4" xfId="30160"/>
    <cellStyle name="Финансовый 3 10 2 7 4" xfId="7480"/>
    <cellStyle name="Финансовый 3 10 2 7 4 2" xfId="21088"/>
    <cellStyle name="Финансовый 3 10 2 7 4 3" xfId="34696"/>
    <cellStyle name="Финансовый 3 10 2 7 5" xfId="14284"/>
    <cellStyle name="Финансовый 3 10 2 7 6" xfId="27892"/>
    <cellStyle name="Финансовый 3 10 2 8" xfId="4834"/>
    <cellStyle name="Финансовый 3 10 2 8 2" xfId="11638"/>
    <cellStyle name="Финансовый 3 10 2 8 2 2" xfId="25246"/>
    <cellStyle name="Финансовый 3 10 2 8 2 3" xfId="38854"/>
    <cellStyle name="Финансовый 3 10 2 8 3" xfId="18442"/>
    <cellStyle name="Финансовый 3 10 2 8 4" xfId="32050"/>
    <cellStyle name="Финансовый 3 10 2 9" xfId="2566"/>
    <cellStyle name="Финансовый 3 10 2 9 2" xfId="9370"/>
    <cellStyle name="Финансовый 3 10 2 9 2 2" xfId="22978"/>
    <cellStyle name="Финансовый 3 10 2 9 2 3" xfId="36586"/>
    <cellStyle name="Финансовый 3 10 2 9 3" xfId="16174"/>
    <cellStyle name="Финансовый 3 10 2 9 4" xfId="29782"/>
    <cellStyle name="Финансовый 3 10 3" xfId="419"/>
    <cellStyle name="Финансовый 3 10 3 10" xfId="14027"/>
    <cellStyle name="Финансовый 3 10 3 11" xfId="27635"/>
    <cellStyle name="Финансовый 3 10 3 2" xfId="1931"/>
    <cellStyle name="Финансовый 3 10 3 2 2" xfId="6467"/>
    <cellStyle name="Финансовый 3 10 3 2 2 2" xfId="13271"/>
    <cellStyle name="Финансовый 3 10 3 2 2 2 2" xfId="26879"/>
    <cellStyle name="Финансовый 3 10 3 2 2 2 3" xfId="40487"/>
    <cellStyle name="Финансовый 3 10 3 2 2 3" xfId="20075"/>
    <cellStyle name="Финансовый 3 10 3 2 2 4" xfId="33683"/>
    <cellStyle name="Финансовый 3 10 3 2 3" xfId="4199"/>
    <cellStyle name="Финансовый 3 10 3 2 3 2" xfId="11003"/>
    <cellStyle name="Финансовый 3 10 3 2 3 2 2" xfId="24611"/>
    <cellStyle name="Финансовый 3 10 3 2 3 2 3" xfId="38219"/>
    <cellStyle name="Финансовый 3 10 3 2 3 3" xfId="17807"/>
    <cellStyle name="Финансовый 3 10 3 2 3 4" xfId="31415"/>
    <cellStyle name="Финансовый 3 10 3 2 4" xfId="8735"/>
    <cellStyle name="Финансовый 3 10 3 2 4 2" xfId="22343"/>
    <cellStyle name="Финансовый 3 10 3 2 4 3" xfId="35951"/>
    <cellStyle name="Финансовый 3 10 3 2 5" xfId="15539"/>
    <cellStyle name="Финансовый 3 10 3 2 6" xfId="29147"/>
    <cellStyle name="Финансовый 3 10 3 3" xfId="1553"/>
    <cellStyle name="Финансовый 3 10 3 3 2" xfId="6089"/>
    <cellStyle name="Финансовый 3 10 3 3 2 2" xfId="12893"/>
    <cellStyle name="Финансовый 3 10 3 3 2 2 2" xfId="26501"/>
    <cellStyle name="Финансовый 3 10 3 3 2 2 3" xfId="40109"/>
    <cellStyle name="Финансовый 3 10 3 3 2 3" xfId="19697"/>
    <cellStyle name="Финансовый 3 10 3 3 2 4" xfId="33305"/>
    <cellStyle name="Финансовый 3 10 3 3 3" xfId="3821"/>
    <cellStyle name="Финансовый 3 10 3 3 3 2" xfId="10625"/>
    <cellStyle name="Финансовый 3 10 3 3 3 2 2" xfId="24233"/>
    <cellStyle name="Финансовый 3 10 3 3 3 2 3" xfId="37841"/>
    <cellStyle name="Финансовый 3 10 3 3 3 3" xfId="17429"/>
    <cellStyle name="Финансовый 3 10 3 3 3 4" xfId="31037"/>
    <cellStyle name="Финансовый 3 10 3 3 4" xfId="8357"/>
    <cellStyle name="Финансовый 3 10 3 3 4 2" xfId="21965"/>
    <cellStyle name="Финансовый 3 10 3 3 4 3" xfId="35573"/>
    <cellStyle name="Финансовый 3 10 3 3 5" xfId="15161"/>
    <cellStyle name="Финансовый 3 10 3 3 6" xfId="28769"/>
    <cellStyle name="Финансовый 3 10 3 4" xfId="2309"/>
    <cellStyle name="Финансовый 3 10 3 4 2" xfId="6845"/>
    <cellStyle name="Финансовый 3 10 3 4 2 2" xfId="13649"/>
    <cellStyle name="Финансовый 3 10 3 4 2 2 2" xfId="27257"/>
    <cellStyle name="Финансовый 3 10 3 4 2 2 3" xfId="40865"/>
    <cellStyle name="Финансовый 3 10 3 4 2 3" xfId="20453"/>
    <cellStyle name="Финансовый 3 10 3 4 2 4" xfId="34061"/>
    <cellStyle name="Финансовый 3 10 3 4 3" xfId="4577"/>
    <cellStyle name="Финансовый 3 10 3 4 3 2" xfId="11381"/>
    <cellStyle name="Финансовый 3 10 3 4 3 2 2" xfId="24989"/>
    <cellStyle name="Финансовый 3 10 3 4 3 2 3" xfId="38597"/>
    <cellStyle name="Финансовый 3 10 3 4 3 3" xfId="18185"/>
    <cellStyle name="Финансовый 3 10 3 4 3 4" xfId="31793"/>
    <cellStyle name="Финансовый 3 10 3 4 4" xfId="9113"/>
    <cellStyle name="Финансовый 3 10 3 4 4 2" xfId="22721"/>
    <cellStyle name="Финансовый 3 10 3 4 4 3" xfId="36329"/>
    <cellStyle name="Финансовый 3 10 3 4 5" xfId="15917"/>
    <cellStyle name="Финансовый 3 10 3 4 6" xfId="29525"/>
    <cellStyle name="Финансовый 3 10 3 5" xfId="1175"/>
    <cellStyle name="Финансовый 3 10 3 5 2" xfId="5711"/>
    <cellStyle name="Финансовый 3 10 3 5 2 2" xfId="12515"/>
    <cellStyle name="Финансовый 3 10 3 5 2 2 2" xfId="26123"/>
    <cellStyle name="Финансовый 3 10 3 5 2 2 3" xfId="39731"/>
    <cellStyle name="Финансовый 3 10 3 5 2 3" xfId="19319"/>
    <cellStyle name="Финансовый 3 10 3 5 2 4" xfId="32927"/>
    <cellStyle name="Финансовый 3 10 3 5 3" xfId="3443"/>
    <cellStyle name="Финансовый 3 10 3 5 3 2" xfId="10247"/>
    <cellStyle name="Финансовый 3 10 3 5 3 2 2" xfId="23855"/>
    <cellStyle name="Финансовый 3 10 3 5 3 2 3" xfId="37463"/>
    <cellStyle name="Финансовый 3 10 3 5 3 3" xfId="17051"/>
    <cellStyle name="Финансовый 3 10 3 5 3 4" xfId="30659"/>
    <cellStyle name="Финансовый 3 10 3 5 4" xfId="7979"/>
    <cellStyle name="Финансовый 3 10 3 5 4 2" xfId="21587"/>
    <cellStyle name="Финансовый 3 10 3 5 4 3" xfId="35195"/>
    <cellStyle name="Финансовый 3 10 3 5 5" xfId="14783"/>
    <cellStyle name="Финансовый 3 10 3 5 6" xfId="28391"/>
    <cellStyle name="Финансовый 3 10 3 6" xfId="797"/>
    <cellStyle name="Финансовый 3 10 3 6 2" xfId="5333"/>
    <cellStyle name="Финансовый 3 10 3 6 2 2" xfId="12137"/>
    <cellStyle name="Финансовый 3 10 3 6 2 2 2" xfId="25745"/>
    <cellStyle name="Финансовый 3 10 3 6 2 2 3" xfId="39353"/>
    <cellStyle name="Финансовый 3 10 3 6 2 3" xfId="18941"/>
    <cellStyle name="Финансовый 3 10 3 6 2 4" xfId="32549"/>
    <cellStyle name="Финансовый 3 10 3 6 3" xfId="3065"/>
    <cellStyle name="Финансовый 3 10 3 6 3 2" xfId="9869"/>
    <cellStyle name="Финансовый 3 10 3 6 3 2 2" xfId="23477"/>
    <cellStyle name="Финансовый 3 10 3 6 3 2 3" xfId="37085"/>
    <cellStyle name="Финансовый 3 10 3 6 3 3" xfId="16673"/>
    <cellStyle name="Финансовый 3 10 3 6 3 4" xfId="30281"/>
    <cellStyle name="Финансовый 3 10 3 6 4" xfId="7601"/>
    <cellStyle name="Финансовый 3 10 3 6 4 2" xfId="21209"/>
    <cellStyle name="Финансовый 3 10 3 6 4 3" xfId="34817"/>
    <cellStyle name="Финансовый 3 10 3 6 5" xfId="14405"/>
    <cellStyle name="Финансовый 3 10 3 6 6" xfId="28013"/>
    <cellStyle name="Финансовый 3 10 3 7" xfId="4955"/>
    <cellStyle name="Финансовый 3 10 3 7 2" xfId="11759"/>
    <cellStyle name="Финансовый 3 10 3 7 2 2" xfId="25367"/>
    <cellStyle name="Финансовый 3 10 3 7 2 3" xfId="38975"/>
    <cellStyle name="Финансовый 3 10 3 7 3" xfId="18563"/>
    <cellStyle name="Финансовый 3 10 3 7 4" xfId="32171"/>
    <cellStyle name="Финансовый 3 10 3 8" xfId="2687"/>
    <cellStyle name="Финансовый 3 10 3 8 2" xfId="9491"/>
    <cellStyle name="Финансовый 3 10 3 8 2 2" xfId="23099"/>
    <cellStyle name="Финансовый 3 10 3 8 2 3" xfId="36707"/>
    <cellStyle name="Финансовый 3 10 3 8 3" xfId="16295"/>
    <cellStyle name="Финансовый 3 10 3 8 4" xfId="29903"/>
    <cellStyle name="Финансовый 3 10 3 9" xfId="7223"/>
    <cellStyle name="Финансовый 3 10 3 9 2" xfId="20831"/>
    <cellStyle name="Финансовый 3 10 3 9 3" xfId="34439"/>
    <cellStyle name="Финансовый 3 10 4" xfId="1729"/>
    <cellStyle name="Финансовый 3 10 4 2" xfId="6265"/>
    <cellStyle name="Финансовый 3 10 4 2 2" xfId="13069"/>
    <cellStyle name="Финансовый 3 10 4 2 2 2" xfId="26677"/>
    <cellStyle name="Финансовый 3 10 4 2 2 3" xfId="40285"/>
    <cellStyle name="Финансовый 3 10 4 2 3" xfId="19873"/>
    <cellStyle name="Финансовый 3 10 4 2 4" xfId="33481"/>
    <cellStyle name="Финансовый 3 10 4 3" xfId="3997"/>
    <cellStyle name="Финансовый 3 10 4 3 2" xfId="10801"/>
    <cellStyle name="Финансовый 3 10 4 3 2 2" xfId="24409"/>
    <cellStyle name="Финансовый 3 10 4 3 2 3" xfId="38017"/>
    <cellStyle name="Финансовый 3 10 4 3 3" xfId="17605"/>
    <cellStyle name="Финансовый 3 10 4 3 4" xfId="31213"/>
    <cellStyle name="Финансовый 3 10 4 4" xfId="8533"/>
    <cellStyle name="Финансовый 3 10 4 4 2" xfId="22141"/>
    <cellStyle name="Финансовый 3 10 4 4 3" xfId="35749"/>
    <cellStyle name="Финансовый 3 10 4 5" xfId="15337"/>
    <cellStyle name="Финансовый 3 10 4 6" xfId="28945"/>
    <cellStyle name="Финансовый 3 10 5" xfId="1351"/>
    <cellStyle name="Финансовый 3 10 5 2" xfId="5887"/>
    <cellStyle name="Финансовый 3 10 5 2 2" xfId="12691"/>
    <cellStyle name="Финансовый 3 10 5 2 2 2" xfId="26299"/>
    <cellStyle name="Финансовый 3 10 5 2 2 3" xfId="39907"/>
    <cellStyle name="Финансовый 3 10 5 2 3" xfId="19495"/>
    <cellStyle name="Финансовый 3 10 5 2 4" xfId="33103"/>
    <cellStyle name="Финансовый 3 10 5 3" xfId="3619"/>
    <cellStyle name="Финансовый 3 10 5 3 2" xfId="10423"/>
    <cellStyle name="Финансовый 3 10 5 3 2 2" xfId="24031"/>
    <cellStyle name="Финансовый 3 10 5 3 2 3" xfId="37639"/>
    <cellStyle name="Финансовый 3 10 5 3 3" xfId="17227"/>
    <cellStyle name="Финансовый 3 10 5 3 4" xfId="30835"/>
    <cellStyle name="Финансовый 3 10 5 4" xfId="8155"/>
    <cellStyle name="Финансовый 3 10 5 4 2" xfId="21763"/>
    <cellStyle name="Финансовый 3 10 5 4 3" xfId="35371"/>
    <cellStyle name="Финансовый 3 10 5 5" xfId="14959"/>
    <cellStyle name="Финансовый 3 10 5 6" xfId="28567"/>
    <cellStyle name="Финансовый 3 10 6" xfId="2107"/>
    <cellStyle name="Финансовый 3 10 6 2" xfId="6643"/>
    <cellStyle name="Финансовый 3 10 6 2 2" xfId="13447"/>
    <cellStyle name="Финансовый 3 10 6 2 2 2" xfId="27055"/>
    <cellStyle name="Финансовый 3 10 6 2 2 3" xfId="40663"/>
    <cellStyle name="Финансовый 3 10 6 2 3" xfId="20251"/>
    <cellStyle name="Финансовый 3 10 6 2 4" xfId="33859"/>
    <cellStyle name="Финансовый 3 10 6 3" xfId="4375"/>
    <cellStyle name="Финансовый 3 10 6 3 2" xfId="11179"/>
    <cellStyle name="Финансовый 3 10 6 3 2 2" xfId="24787"/>
    <cellStyle name="Финансовый 3 10 6 3 2 3" xfId="38395"/>
    <cellStyle name="Финансовый 3 10 6 3 3" xfId="17983"/>
    <cellStyle name="Финансовый 3 10 6 3 4" xfId="31591"/>
    <cellStyle name="Финансовый 3 10 6 4" xfId="8911"/>
    <cellStyle name="Финансовый 3 10 6 4 2" xfId="22519"/>
    <cellStyle name="Финансовый 3 10 6 4 3" xfId="36127"/>
    <cellStyle name="Финансовый 3 10 6 5" xfId="15715"/>
    <cellStyle name="Финансовый 3 10 6 6" xfId="29323"/>
    <cellStyle name="Финансовый 3 10 7" xfId="973"/>
    <cellStyle name="Финансовый 3 10 7 2" xfId="5509"/>
    <cellStyle name="Финансовый 3 10 7 2 2" xfId="12313"/>
    <cellStyle name="Финансовый 3 10 7 2 2 2" xfId="25921"/>
    <cellStyle name="Финансовый 3 10 7 2 2 3" xfId="39529"/>
    <cellStyle name="Финансовый 3 10 7 2 3" xfId="19117"/>
    <cellStyle name="Финансовый 3 10 7 2 4" xfId="32725"/>
    <cellStyle name="Финансовый 3 10 7 3" xfId="3241"/>
    <cellStyle name="Финансовый 3 10 7 3 2" xfId="10045"/>
    <cellStyle name="Финансовый 3 10 7 3 2 2" xfId="23653"/>
    <cellStyle name="Финансовый 3 10 7 3 2 3" xfId="37261"/>
    <cellStyle name="Финансовый 3 10 7 3 3" xfId="16849"/>
    <cellStyle name="Финансовый 3 10 7 3 4" xfId="30457"/>
    <cellStyle name="Финансовый 3 10 7 4" xfId="7777"/>
    <cellStyle name="Финансовый 3 10 7 4 2" xfId="21385"/>
    <cellStyle name="Финансовый 3 10 7 4 3" xfId="34993"/>
    <cellStyle name="Финансовый 3 10 7 5" xfId="14581"/>
    <cellStyle name="Финансовый 3 10 7 6" xfId="28189"/>
    <cellStyle name="Финансовый 3 10 8" xfId="595"/>
    <cellStyle name="Финансовый 3 10 8 2" xfId="5131"/>
    <cellStyle name="Финансовый 3 10 8 2 2" xfId="11935"/>
    <cellStyle name="Финансовый 3 10 8 2 2 2" xfId="25543"/>
    <cellStyle name="Финансовый 3 10 8 2 2 3" xfId="39151"/>
    <cellStyle name="Финансовый 3 10 8 2 3" xfId="18739"/>
    <cellStyle name="Финансовый 3 10 8 2 4" xfId="32347"/>
    <cellStyle name="Финансовый 3 10 8 3" xfId="2863"/>
    <cellStyle name="Финансовый 3 10 8 3 2" xfId="9667"/>
    <cellStyle name="Финансовый 3 10 8 3 2 2" xfId="23275"/>
    <cellStyle name="Финансовый 3 10 8 3 2 3" xfId="36883"/>
    <cellStyle name="Финансовый 3 10 8 3 3" xfId="16471"/>
    <cellStyle name="Финансовый 3 10 8 3 4" xfId="30079"/>
    <cellStyle name="Финансовый 3 10 8 4" xfId="7399"/>
    <cellStyle name="Финансовый 3 10 8 4 2" xfId="21007"/>
    <cellStyle name="Финансовый 3 10 8 4 3" xfId="34615"/>
    <cellStyle name="Финансовый 3 10 8 5" xfId="14203"/>
    <cellStyle name="Финансовый 3 10 8 6" xfId="27811"/>
    <cellStyle name="Финансовый 3 10 9" xfId="4753"/>
    <cellStyle name="Финансовый 3 10 9 2" xfId="11557"/>
    <cellStyle name="Финансовый 3 10 9 2 2" xfId="25165"/>
    <cellStyle name="Финансовый 3 10 9 2 3" xfId="38773"/>
    <cellStyle name="Финансовый 3 10 9 3" xfId="18361"/>
    <cellStyle name="Финансовый 3 10 9 4" xfId="31969"/>
    <cellStyle name="Финансовый 3 11" xfId="223"/>
    <cellStyle name="Финансовый 3 11 10" xfId="7027"/>
    <cellStyle name="Финансовый 3 11 10 2" xfId="20635"/>
    <cellStyle name="Финансовый 3 11 10 3" xfId="34243"/>
    <cellStyle name="Финансовый 3 11 11" xfId="13831"/>
    <cellStyle name="Финансовый 3 11 12" xfId="27439"/>
    <cellStyle name="Финансовый 3 11 2" xfId="425"/>
    <cellStyle name="Финансовый 3 11 2 10" xfId="14033"/>
    <cellStyle name="Финансовый 3 11 2 11" xfId="27641"/>
    <cellStyle name="Финансовый 3 11 2 2" xfId="1937"/>
    <cellStyle name="Финансовый 3 11 2 2 2" xfId="6473"/>
    <cellStyle name="Финансовый 3 11 2 2 2 2" xfId="13277"/>
    <cellStyle name="Финансовый 3 11 2 2 2 2 2" xfId="26885"/>
    <cellStyle name="Финансовый 3 11 2 2 2 2 3" xfId="40493"/>
    <cellStyle name="Финансовый 3 11 2 2 2 3" xfId="20081"/>
    <cellStyle name="Финансовый 3 11 2 2 2 4" xfId="33689"/>
    <cellStyle name="Финансовый 3 11 2 2 3" xfId="4205"/>
    <cellStyle name="Финансовый 3 11 2 2 3 2" xfId="11009"/>
    <cellStyle name="Финансовый 3 11 2 2 3 2 2" xfId="24617"/>
    <cellStyle name="Финансовый 3 11 2 2 3 2 3" xfId="38225"/>
    <cellStyle name="Финансовый 3 11 2 2 3 3" xfId="17813"/>
    <cellStyle name="Финансовый 3 11 2 2 3 4" xfId="31421"/>
    <cellStyle name="Финансовый 3 11 2 2 4" xfId="8741"/>
    <cellStyle name="Финансовый 3 11 2 2 4 2" xfId="22349"/>
    <cellStyle name="Финансовый 3 11 2 2 4 3" xfId="35957"/>
    <cellStyle name="Финансовый 3 11 2 2 5" xfId="15545"/>
    <cellStyle name="Финансовый 3 11 2 2 6" xfId="29153"/>
    <cellStyle name="Финансовый 3 11 2 3" xfId="1559"/>
    <cellStyle name="Финансовый 3 11 2 3 2" xfId="6095"/>
    <cellStyle name="Финансовый 3 11 2 3 2 2" xfId="12899"/>
    <cellStyle name="Финансовый 3 11 2 3 2 2 2" xfId="26507"/>
    <cellStyle name="Финансовый 3 11 2 3 2 2 3" xfId="40115"/>
    <cellStyle name="Финансовый 3 11 2 3 2 3" xfId="19703"/>
    <cellStyle name="Финансовый 3 11 2 3 2 4" xfId="33311"/>
    <cellStyle name="Финансовый 3 11 2 3 3" xfId="3827"/>
    <cellStyle name="Финансовый 3 11 2 3 3 2" xfId="10631"/>
    <cellStyle name="Финансовый 3 11 2 3 3 2 2" xfId="24239"/>
    <cellStyle name="Финансовый 3 11 2 3 3 2 3" xfId="37847"/>
    <cellStyle name="Финансовый 3 11 2 3 3 3" xfId="17435"/>
    <cellStyle name="Финансовый 3 11 2 3 3 4" xfId="31043"/>
    <cellStyle name="Финансовый 3 11 2 3 4" xfId="8363"/>
    <cellStyle name="Финансовый 3 11 2 3 4 2" xfId="21971"/>
    <cellStyle name="Финансовый 3 11 2 3 4 3" xfId="35579"/>
    <cellStyle name="Финансовый 3 11 2 3 5" xfId="15167"/>
    <cellStyle name="Финансовый 3 11 2 3 6" xfId="28775"/>
    <cellStyle name="Финансовый 3 11 2 4" xfId="2315"/>
    <cellStyle name="Финансовый 3 11 2 4 2" xfId="6851"/>
    <cellStyle name="Финансовый 3 11 2 4 2 2" xfId="13655"/>
    <cellStyle name="Финансовый 3 11 2 4 2 2 2" xfId="27263"/>
    <cellStyle name="Финансовый 3 11 2 4 2 2 3" xfId="40871"/>
    <cellStyle name="Финансовый 3 11 2 4 2 3" xfId="20459"/>
    <cellStyle name="Финансовый 3 11 2 4 2 4" xfId="34067"/>
    <cellStyle name="Финансовый 3 11 2 4 3" xfId="4583"/>
    <cellStyle name="Финансовый 3 11 2 4 3 2" xfId="11387"/>
    <cellStyle name="Финансовый 3 11 2 4 3 2 2" xfId="24995"/>
    <cellStyle name="Финансовый 3 11 2 4 3 2 3" xfId="38603"/>
    <cellStyle name="Финансовый 3 11 2 4 3 3" xfId="18191"/>
    <cellStyle name="Финансовый 3 11 2 4 3 4" xfId="31799"/>
    <cellStyle name="Финансовый 3 11 2 4 4" xfId="9119"/>
    <cellStyle name="Финансовый 3 11 2 4 4 2" xfId="22727"/>
    <cellStyle name="Финансовый 3 11 2 4 4 3" xfId="36335"/>
    <cellStyle name="Финансовый 3 11 2 4 5" xfId="15923"/>
    <cellStyle name="Финансовый 3 11 2 4 6" xfId="29531"/>
    <cellStyle name="Финансовый 3 11 2 5" xfId="1181"/>
    <cellStyle name="Финансовый 3 11 2 5 2" xfId="5717"/>
    <cellStyle name="Финансовый 3 11 2 5 2 2" xfId="12521"/>
    <cellStyle name="Финансовый 3 11 2 5 2 2 2" xfId="26129"/>
    <cellStyle name="Финансовый 3 11 2 5 2 2 3" xfId="39737"/>
    <cellStyle name="Финансовый 3 11 2 5 2 3" xfId="19325"/>
    <cellStyle name="Финансовый 3 11 2 5 2 4" xfId="32933"/>
    <cellStyle name="Финансовый 3 11 2 5 3" xfId="3449"/>
    <cellStyle name="Финансовый 3 11 2 5 3 2" xfId="10253"/>
    <cellStyle name="Финансовый 3 11 2 5 3 2 2" xfId="23861"/>
    <cellStyle name="Финансовый 3 11 2 5 3 2 3" xfId="37469"/>
    <cellStyle name="Финансовый 3 11 2 5 3 3" xfId="17057"/>
    <cellStyle name="Финансовый 3 11 2 5 3 4" xfId="30665"/>
    <cellStyle name="Финансовый 3 11 2 5 4" xfId="7985"/>
    <cellStyle name="Финансовый 3 11 2 5 4 2" xfId="21593"/>
    <cellStyle name="Финансовый 3 11 2 5 4 3" xfId="35201"/>
    <cellStyle name="Финансовый 3 11 2 5 5" xfId="14789"/>
    <cellStyle name="Финансовый 3 11 2 5 6" xfId="28397"/>
    <cellStyle name="Финансовый 3 11 2 6" xfId="803"/>
    <cellStyle name="Финансовый 3 11 2 6 2" xfId="5339"/>
    <cellStyle name="Финансовый 3 11 2 6 2 2" xfId="12143"/>
    <cellStyle name="Финансовый 3 11 2 6 2 2 2" xfId="25751"/>
    <cellStyle name="Финансовый 3 11 2 6 2 2 3" xfId="39359"/>
    <cellStyle name="Финансовый 3 11 2 6 2 3" xfId="18947"/>
    <cellStyle name="Финансовый 3 11 2 6 2 4" xfId="32555"/>
    <cellStyle name="Финансовый 3 11 2 6 3" xfId="3071"/>
    <cellStyle name="Финансовый 3 11 2 6 3 2" xfId="9875"/>
    <cellStyle name="Финансовый 3 11 2 6 3 2 2" xfId="23483"/>
    <cellStyle name="Финансовый 3 11 2 6 3 2 3" xfId="37091"/>
    <cellStyle name="Финансовый 3 11 2 6 3 3" xfId="16679"/>
    <cellStyle name="Финансовый 3 11 2 6 3 4" xfId="30287"/>
    <cellStyle name="Финансовый 3 11 2 6 4" xfId="7607"/>
    <cellStyle name="Финансовый 3 11 2 6 4 2" xfId="21215"/>
    <cellStyle name="Финансовый 3 11 2 6 4 3" xfId="34823"/>
    <cellStyle name="Финансовый 3 11 2 6 5" xfId="14411"/>
    <cellStyle name="Финансовый 3 11 2 6 6" xfId="28019"/>
    <cellStyle name="Финансовый 3 11 2 7" xfId="4961"/>
    <cellStyle name="Финансовый 3 11 2 7 2" xfId="11765"/>
    <cellStyle name="Финансовый 3 11 2 7 2 2" xfId="25373"/>
    <cellStyle name="Финансовый 3 11 2 7 2 3" xfId="38981"/>
    <cellStyle name="Финансовый 3 11 2 7 3" xfId="18569"/>
    <cellStyle name="Финансовый 3 11 2 7 4" xfId="32177"/>
    <cellStyle name="Финансовый 3 11 2 8" xfId="2693"/>
    <cellStyle name="Финансовый 3 11 2 8 2" xfId="9497"/>
    <cellStyle name="Финансовый 3 11 2 8 2 2" xfId="23105"/>
    <cellStyle name="Финансовый 3 11 2 8 2 3" xfId="36713"/>
    <cellStyle name="Финансовый 3 11 2 8 3" xfId="16301"/>
    <cellStyle name="Финансовый 3 11 2 8 4" xfId="29909"/>
    <cellStyle name="Финансовый 3 11 2 9" xfId="7229"/>
    <cellStyle name="Финансовый 3 11 2 9 2" xfId="20837"/>
    <cellStyle name="Финансовый 3 11 2 9 3" xfId="34445"/>
    <cellStyle name="Финансовый 3 11 3" xfId="1735"/>
    <cellStyle name="Финансовый 3 11 3 2" xfId="6271"/>
    <cellStyle name="Финансовый 3 11 3 2 2" xfId="13075"/>
    <cellStyle name="Финансовый 3 11 3 2 2 2" xfId="26683"/>
    <cellStyle name="Финансовый 3 11 3 2 2 3" xfId="40291"/>
    <cellStyle name="Финансовый 3 11 3 2 3" xfId="19879"/>
    <cellStyle name="Финансовый 3 11 3 2 4" xfId="33487"/>
    <cellStyle name="Финансовый 3 11 3 3" xfId="4003"/>
    <cellStyle name="Финансовый 3 11 3 3 2" xfId="10807"/>
    <cellStyle name="Финансовый 3 11 3 3 2 2" xfId="24415"/>
    <cellStyle name="Финансовый 3 11 3 3 2 3" xfId="38023"/>
    <cellStyle name="Финансовый 3 11 3 3 3" xfId="17611"/>
    <cellStyle name="Финансовый 3 11 3 3 4" xfId="31219"/>
    <cellStyle name="Финансовый 3 11 3 4" xfId="8539"/>
    <cellStyle name="Финансовый 3 11 3 4 2" xfId="22147"/>
    <cellStyle name="Финансовый 3 11 3 4 3" xfId="35755"/>
    <cellStyle name="Финансовый 3 11 3 5" xfId="15343"/>
    <cellStyle name="Финансовый 3 11 3 6" xfId="28951"/>
    <cellStyle name="Финансовый 3 11 4" xfId="1357"/>
    <cellStyle name="Финансовый 3 11 4 2" xfId="5893"/>
    <cellStyle name="Финансовый 3 11 4 2 2" xfId="12697"/>
    <cellStyle name="Финансовый 3 11 4 2 2 2" xfId="26305"/>
    <cellStyle name="Финансовый 3 11 4 2 2 3" xfId="39913"/>
    <cellStyle name="Финансовый 3 11 4 2 3" xfId="19501"/>
    <cellStyle name="Финансовый 3 11 4 2 4" xfId="33109"/>
    <cellStyle name="Финансовый 3 11 4 3" xfId="3625"/>
    <cellStyle name="Финансовый 3 11 4 3 2" xfId="10429"/>
    <cellStyle name="Финансовый 3 11 4 3 2 2" xfId="24037"/>
    <cellStyle name="Финансовый 3 11 4 3 2 3" xfId="37645"/>
    <cellStyle name="Финансовый 3 11 4 3 3" xfId="17233"/>
    <cellStyle name="Финансовый 3 11 4 3 4" xfId="30841"/>
    <cellStyle name="Финансовый 3 11 4 4" xfId="8161"/>
    <cellStyle name="Финансовый 3 11 4 4 2" xfId="21769"/>
    <cellStyle name="Финансовый 3 11 4 4 3" xfId="35377"/>
    <cellStyle name="Финансовый 3 11 4 5" xfId="14965"/>
    <cellStyle name="Финансовый 3 11 4 6" xfId="28573"/>
    <cellStyle name="Финансовый 3 11 5" xfId="2113"/>
    <cellStyle name="Финансовый 3 11 5 2" xfId="6649"/>
    <cellStyle name="Финансовый 3 11 5 2 2" xfId="13453"/>
    <cellStyle name="Финансовый 3 11 5 2 2 2" xfId="27061"/>
    <cellStyle name="Финансовый 3 11 5 2 2 3" xfId="40669"/>
    <cellStyle name="Финансовый 3 11 5 2 3" xfId="20257"/>
    <cellStyle name="Финансовый 3 11 5 2 4" xfId="33865"/>
    <cellStyle name="Финансовый 3 11 5 3" xfId="4381"/>
    <cellStyle name="Финансовый 3 11 5 3 2" xfId="11185"/>
    <cellStyle name="Финансовый 3 11 5 3 2 2" xfId="24793"/>
    <cellStyle name="Финансовый 3 11 5 3 2 3" xfId="38401"/>
    <cellStyle name="Финансовый 3 11 5 3 3" xfId="17989"/>
    <cellStyle name="Финансовый 3 11 5 3 4" xfId="31597"/>
    <cellStyle name="Финансовый 3 11 5 4" xfId="8917"/>
    <cellStyle name="Финансовый 3 11 5 4 2" xfId="22525"/>
    <cellStyle name="Финансовый 3 11 5 4 3" xfId="36133"/>
    <cellStyle name="Финансовый 3 11 5 5" xfId="15721"/>
    <cellStyle name="Финансовый 3 11 5 6" xfId="29329"/>
    <cellStyle name="Финансовый 3 11 6" xfId="979"/>
    <cellStyle name="Финансовый 3 11 6 2" xfId="5515"/>
    <cellStyle name="Финансовый 3 11 6 2 2" xfId="12319"/>
    <cellStyle name="Финансовый 3 11 6 2 2 2" xfId="25927"/>
    <cellStyle name="Финансовый 3 11 6 2 2 3" xfId="39535"/>
    <cellStyle name="Финансовый 3 11 6 2 3" xfId="19123"/>
    <cellStyle name="Финансовый 3 11 6 2 4" xfId="32731"/>
    <cellStyle name="Финансовый 3 11 6 3" xfId="3247"/>
    <cellStyle name="Финансовый 3 11 6 3 2" xfId="10051"/>
    <cellStyle name="Финансовый 3 11 6 3 2 2" xfId="23659"/>
    <cellStyle name="Финансовый 3 11 6 3 2 3" xfId="37267"/>
    <cellStyle name="Финансовый 3 11 6 3 3" xfId="16855"/>
    <cellStyle name="Финансовый 3 11 6 3 4" xfId="30463"/>
    <cellStyle name="Финансовый 3 11 6 4" xfId="7783"/>
    <cellStyle name="Финансовый 3 11 6 4 2" xfId="21391"/>
    <cellStyle name="Финансовый 3 11 6 4 3" xfId="34999"/>
    <cellStyle name="Финансовый 3 11 6 5" xfId="14587"/>
    <cellStyle name="Финансовый 3 11 6 6" xfId="28195"/>
    <cellStyle name="Финансовый 3 11 7" xfId="601"/>
    <cellStyle name="Финансовый 3 11 7 2" xfId="5137"/>
    <cellStyle name="Финансовый 3 11 7 2 2" xfId="11941"/>
    <cellStyle name="Финансовый 3 11 7 2 2 2" xfId="25549"/>
    <cellStyle name="Финансовый 3 11 7 2 2 3" xfId="39157"/>
    <cellStyle name="Финансовый 3 11 7 2 3" xfId="18745"/>
    <cellStyle name="Финансовый 3 11 7 2 4" xfId="32353"/>
    <cellStyle name="Финансовый 3 11 7 3" xfId="2869"/>
    <cellStyle name="Финансовый 3 11 7 3 2" xfId="9673"/>
    <cellStyle name="Финансовый 3 11 7 3 2 2" xfId="23281"/>
    <cellStyle name="Финансовый 3 11 7 3 2 3" xfId="36889"/>
    <cellStyle name="Финансовый 3 11 7 3 3" xfId="16477"/>
    <cellStyle name="Финансовый 3 11 7 3 4" xfId="30085"/>
    <cellStyle name="Финансовый 3 11 7 4" xfId="7405"/>
    <cellStyle name="Финансовый 3 11 7 4 2" xfId="21013"/>
    <cellStyle name="Финансовый 3 11 7 4 3" xfId="34621"/>
    <cellStyle name="Финансовый 3 11 7 5" xfId="14209"/>
    <cellStyle name="Финансовый 3 11 7 6" xfId="27817"/>
    <cellStyle name="Финансовый 3 11 8" xfId="4759"/>
    <cellStyle name="Финансовый 3 11 8 2" xfId="11563"/>
    <cellStyle name="Финансовый 3 11 8 2 2" xfId="25171"/>
    <cellStyle name="Финансовый 3 11 8 2 3" xfId="38779"/>
    <cellStyle name="Финансовый 3 11 8 3" xfId="18367"/>
    <cellStyle name="Финансовый 3 11 8 4" xfId="31975"/>
    <cellStyle name="Финансовый 3 11 9" xfId="2491"/>
    <cellStyle name="Финансовый 3 11 9 2" xfId="9295"/>
    <cellStyle name="Финансовый 3 11 9 2 2" xfId="22903"/>
    <cellStyle name="Финансовый 3 11 9 2 3" xfId="36511"/>
    <cellStyle name="Финансовый 3 11 9 3" xfId="16099"/>
    <cellStyle name="Финансовый 3 11 9 4" xfId="29707"/>
    <cellStyle name="Финансовый 3 12" xfId="339"/>
    <cellStyle name="Финансовый 3 12 10" xfId="13947"/>
    <cellStyle name="Финансовый 3 12 11" xfId="27555"/>
    <cellStyle name="Финансовый 3 12 2" xfId="1851"/>
    <cellStyle name="Финансовый 3 12 2 2" xfId="6387"/>
    <cellStyle name="Финансовый 3 12 2 2 2" xfId="13191"/>
    <cellStyle name="Финансовый 3 12 2 2 2 2" xfId="26799"/>
    <cellStyle name="Финансовый 3 12 2 2 2 3" xfId="40407"/>
    <cellStyle name="Финансовый 3 12 2 2 3" xfId="19995"/>
    <cellStyle name="Финансовый 3 12 2 2 4" xfId="33603"/>
    <cellStyle name="Финансовый 3 12 2 3" xfId="4119"/>
    <cellStyle name="Финансовый 3 12 2 3 2" xfId="10923"/>
    <cellStyle name="Финансовый 3 12 2 3 2 2" xfId="24531"/>
    <cellStyle name="Финансовый 3 12 2 3 2 3" xfId="38139"/>
    <cellStyle name="Финансовый 3 12 2 3 3" xfId="17727"/>
    <cellStyle name="Финансовый 3 12 2 3 4" xfId="31335"/>
    <cellStyle name="Финансовый 3 12 2 4" xfId="8655"/>
    <cellStyle name="Финансовый 3 12 2 4 2" xfId="22263"/>
    <cellStyle name="Финансовый 3 12 2 4 3" xfId="35871"/>
    <cellStyle name="Финансовый 3 12 2 5" xfId="15459"/>
    <cellStyle name="Финансовый 3 12 2 6" xfId="29067"/>
    <cellStyle name="Финансовый 3 12 3" xfId="1473"/>
    <cellStyle name="Финансовый 3 12 3 2" xfId="6009"/>
    <cellStyle name="Финансовый 3 12 3 2 2" xfId="12813"/>
    <cellStyle name="Финансовый 3 12 3 2 2 2" xfId="26421"/>
    <cellStyle name="Финансовый 3 12 3 2 2 3" xfId="40029"/>
    <cellStyle name="Финансовый 3 12 3 2 3" xfId="19617"/>
    <cellStyle name="Финансовый 3 12 3 2 4" xfId="33225"/>
    <cellStyle name="Финансовый 3 12 3 3" xfId="3741"/>
    <cellStyle name="Финансовый 3 12 3 3 2" xfId="10545"/>
    <cellStyle name="Финансовый 3 12 3 3 2 2" xfId="24153"/>
    <cellStyle name="Финансовый 3 12 3 3 2 3" xfId="37761"/>
    <cellStyle name="Финансовый 3 12 3 3 3" xfId="17349"/>
    <cellStyle name="Финансовый 3 12 3 3 4" xfId="30957"/>
    <cellStyle name="Финансовый 3 12 3 4" xfId="8277"/>
    <cellStyle name="Финансовый 3 12 3 4 2" xfId="21885"/>
    <cellStyle name="Финансовый 3 12 3 4 3" xfId="35493"/>
    <cellStyle name="Финансовый 3 12 3 5" xfId="15081"/>
    <cellStyle name="Финансовый 3 12 3 6" xfId="28689"/>
    <cellStyle name="Финансовый 3 12 4" xfId="2229"/>
    <cellStyle name="Финансовый 3 12 4 2" xfId="6765"/>
    <cellStyle name="Финансовый 3 12 4 2 2" xfId="13569"/>
    <cellStyle name="Финансовый 3 12 4 2 2 2" xfId="27177"/>
    <cellStyle name="Финансовый 3 12 4 2 2 3" xfId="40785"/>
    <cellStyle name="Финансовый 3 12 4 2 3" xfId="20373"/>
    <cellStyle name="Финансовый 3 12 4 2 4" xfId="33981"/>
    <cellStyle name="Финансовый 3 12 4 3" xfId="4497"/>
    <cellStyle name="Финансовый 3 12 4 3 2" xfId="11301"/>
    <cellStyle name="Финансовый 3 12 4 3 2 2" xfId="24909"/>
    <cellStyle name="Финансовый 3 12 4 3 2 3" xfId="38517"/>
    <cellStyle name="Финансовый 3 12 4 3 3" xfId="18105"/>
    <cellStyle name="Финансовый 3 12 4 3 4" xfId="31713"/>
    <cellStyle name="Финансовый 3 12 4 4" xfId="9033"/>
    <cellStyle name="Финансовый 3 12 4 4 2" xfId="22641"/>
    <cellStyle name="Финансовый 3 12 4 4 3" xfId="36249"/>
    <cellStyle name="Финансовый 3 12 4 5" xfId="15837"/>
    <cellStyle name="Финансовый 3 12 4 6" xfId="29445"/>
    <cellStyle name="Финансовый 3 12 5" xfId="1095"/>
    <cellStyle name="Финансовый 3 12 5 2" xfId="5631"/>
    <cellStyle name="Финансовый 3 12 5 2 2" xfId="12435"/>
    <cellStyle name="Финансовый 3 12 5 2 2 2" xfId="26043"/>
    <cellStyle name="Финансовый 3 12 5 2 2 3" xfId="39651"/>
    <cellStyle name="Финансовый 3 12 5 2 3" xfId="19239"/>
    <cellStyle name="Финансовый 3 12 5 2 4" xfId="32847"/>
    <cellStyle name="Финансовый 3 12 5 3" xfId="3363"/>
    <cellStyle name="Финансовый 3 12 5 3 2" xfId="10167"/>
    <cellStyle name="Финансовый 3 12 5 3 2 2" xfId="23775"/>
    <cellStyle name="Финансовый 3 12 5 3 2 3" xfId="37383"/>
    <cellStyle name="Финансовый 3 12 5 3 3" xfId="16971"/>
    <cellStyle name="Финансовый 3 12 5 3 4" xfId="30579"/>
    <cellStyle name="Финансовый 3 12 5 4" xfId="7899"/>
    <cellStyle name="Финансовый 3 12 5 4 2" xfId="21507"/>
    <cellStyle name="Финансовый 3 12 5 4 3" xfId="35115"/>
    <cellStyle name="Финансовый 3 12 5 5" xfId="14703"/>
    <cellStyle name="Финансовый 3 12 5 6" xfId="28311"/>
    <cellStyle name="Финансовый 3 12 6" xfId="717"/>
    <cellStyle name="Финансовый 3 12 6 2" xfId="5253"/>
    <cellStyle name="Финансовый 3 12 6 2 2" xfId="12057"/>
    <cellStyle name="Финансовый 3 12 6 2 2 2" xfId="25665"/>
    <cellStyle name="Финансовый 3 12 6 2 2 3" xfId="39273"/>
    <cellStyle name="Финансовый 3 12 6 2 3" xfId="18861"/>
    <cellStyle name="Финансовый 3 12 6 2 4" xfId="32469"/>
    <cellStyle name="Финансовый 3 12 6 3" xfId="2985"/>
    <cellStyle name="Финансовый 3 12 6 3 2" xfId="9789"/>
    <cellStyle name="Финансовый 3 12 6 3 2 2" xfId="23397"/>
    <cellStyle name="Финансовый 3 12 6 3 2 3" xfId="37005"/>
    <cellStyle name="Финансовый 3 12 6 3 3" xfId="16593"/>
    <cellStyle name="Финансовый 3 12 6 3 4" xfId="30201"/>
    <cellStyle name="Финансовый 3 12 6 4" xfId="7521"/>
    <cellStyle name="Финансовый 3 12 6 4 2" xfId="21129"/>
    <cellStyle name="Финансовый 3 12 6 4 3" xfId="34737"/>
    <cellStyle name="Финансовый 3 12 6 5" xfId="14325"/>
    <cellStyle name="Финансовый 3 12 6 6" xfId="27933"/>
    <cellStyle name="Финансовый 3 12 7" xfId="4875"/>
    <cellStyle name="Финансовый 3 12 7 2" xfId="11679"/>
    <cellStyle name="Финансовый 3 12 7 2 2" xfId="25287"/>
    <cellStyle name="Финансовый 3 12 7 2 3" xfId="38895"/>
    <cellStyle name="Финансовый 3 12 7 3" xfId="18483"/>
    <cellStyle name="Финансовый 3 12 7 4" xfId="32091"/>
    <cellStyle name="Финансовый 3 12 8" xfId="2607"/>
    <cellStyle name="Финансовый 3 12 8 2" xfId="9411"/>
    <cellStyle name="Финансовый 3 12 8 2 2" xfId="23019"/>
    <cellStyle name="Финансовый 3 12 8 2 3" xfId="36627"/>
    <cellStyle name="Финансовый 3 12 8 3" xfId="16215"/>
    <cellStyle name="Финансовый 3 12 8 4" xfId="29823"/>
    <cellStyle name="Финансовый 3 12 9" xfId="7143"/>
    <cellStyle name="Финансовый 3 12 9 2" xfId="20751"/>
    <cellStyle name="Финансовый 3 12 9 3" xfId="34359"/>
    <cellStyle name="Финансовый 3 13" xfId="1654"/>
    <cellStyle name="Финансовый 3 13 2" xfId="6190"/>
    <cellStyle name="Финансовый 3 13 2 2" xfId="12994"/>
    <cellStyle name="Финансовый 3 13 2 2 2" xfId="26602"/>
    <cellStyle name="Финансовый 3 13 2 2 3" xfId="40210"/>
    <cellStyle name="Финансовый 3 13 2 3" xfId="19798"/>
    <cellStyle name="Финансовый 3 13 2 4" xfId="33406"/>
    <cellStyle name="Финансовый 3 13 3" xfId="3922"/>
    <cellStyle name="Финансовый 3 13 3 2" xfId="10726"/>
    <cellStyle name="Финансовый 3 13 3 2 2" xfId="24334"/>
    <cellStyle name="Финансовый 3 13 3 2 3" xfId="37942"/>
    <cellStyle name="Финансовый 3 13 3 3" xfId="17530"/>
    <cellStyle name="Финансовый 3 13 3 4" xfId="31138"/>
    <cellStyle name="Финансовый 3 13 4" xfId="8458"/>
    <cellStyle name="Финансовый 3 13 4 2" xfId="22066"/>
    <cellStyle name="Финансовый 3 13 4 3" xfId="35674"/>
    <cellStyle name="Финансовый 3 13 5" xfId="15262"/>
    <cellStyle name="Финансовый 3 13 6" xfId="28870"/>
    <cellStyle name="Финансовый 3 14" xfId="1276"/>
    <cellStyle name="Финансовый 3 14 2" xfId="5812"/>
    <cellStyle name="Финансовый 3 14 2 2" xfId="12616"/>
    <cellStyle name="Финансовый 3 14 2 2 2" xfId="26224"/>
    <cellStyle name="Финансовый 3 14 2 2 3" xfId="39832"/>
    <cellStyle name="Финансовый 3 14 2 3" xfId="19420"/>
    <cellStyle name="Финансовый 3 14 2 4" xfId="33028"/>
    <cellStyle name="Финансовый 3 14 3" xfId="3544"/>
    <cellStyle name="Финансовый 3 14 3 2" xfId="10348"/>
    <cellStyle name="Финансовый 3 14 3 2 2" xfId="23956"/>
    <cellStyle name="Финансовый 3 14 3 2 3" xfId="37564"/>
    <cellStyle name="Финансовый 3 14 3 3" xfId="17152"/>
    <cellStyle name="Финансовый 3 14 3 4" xfId="30760"/>
    <cellStyle name="Финансовый 3 14 4" xfId="8080"/>
    <cellStyle name="Финансовый 3 14 4 2" xfId="21688"/>
    <cellStyle name="Финансовый 3 14 4 3" xfId="35296"/>
    <cellStyle name="Финансовый 3 14 5" xfId="14884"/>
    <cellStyle name="Финансовый 3 14 6" xfId="28492"/>
    <cellStyle name="Финансовый 3 15" xfId="2032"/>
    <cellStyle name="Финансовый 3 15 2" xfId="6568"/>
    <cellStyle name="Финансовый 3 15 2 2" xfId="13372"/>
    <cellStyle name="Финансовый 3 15 2 2 2" xfId="26980"/>
    <cellStyle name="Финансовый 3 15 2 2 3" xfId="40588"/>
    <cellStyle name="Финансовый 3 15 2 3" xfId="20176"/>
    <cellStyle name="Финансовый 3 15 2 4" xfId="33784"/>
    <cellStyle name="Финансовый 3 15 3" xfId="4300"/>
    <cellStyle name="Финансовый 3 15 3 2" xfId="11104"/>
    <cellStyle name="Финансовый 3 15 3 2 2" xfId="24712"/>
    <cellStyle name="Финансовый 3 15 3 2 3" xfId="38320"/>
    <cellStyle name="Финансовый 3 15 3 3" xfId="17908"/>
    <cellStyle name="Финансовый 3 15 3 4" xfId="31516"/>
    <cellStyle name="Финансовый 3 15 4" xfId="8836"/>
    <cellStyle name="Финансовый 3 15 4 2" xfId="22444"/>
    <cellStyle name="Финансовый 3 15 4 3" xfId="36052"/>
    <cellStyle name="Финансовый 3 15 5" xfId="15640"/>
    <cellStyle name="Финансовый 3 15 6" xfId="29248"/>
    <cellStyle name="Финансовый 3 16" xfId="898"/>
    <cellStyle name="Финансовый 3 16 2" xfId="5434"/>
    <cellStyle name="Финансовый 3 16 2 2" xfId="12238"/>
    <cellStyle name="Финансовый 3 16 2 2 2" xfId="25846"/>
    <cellStyle name="Финансовый 3 16 2 2 3" xfId="39454"/>
    <cellStyle name="Финансовый 3 16 2 3" xfId="19042"/>
    <cellStyle name="Финансовый 3 16 2 4" xfId="32650"/>
    <cellStyle name="Финансовый 3 16 3" xfId="3166"/>
    <cellStyle name="Финансовый 3 16 3 2" xfId="9970"/>
    <cellStyle name="Финансовый 3 16 3 2 2" xfId="23578"/>
    <cellStyle name="Финансовый 3 16 3 2 3" xfId="37186"/>
    <cellStyle name="Финансовый 3 16 3 3" xfId="16774"/>
    <cellStyle name="Финансовый 3 16 3 4" xfId="30382"/>
    <cellStyle name="Финансовый 3 16 4" xfId="7702"/>
    <cellStyle name="Финансовый 3 16 4 2" xfId="21310"/>
    <cellStyle name="Финансовый 3 16 4 3" xfId="34918"/>
    <cellStyle name="Финансовый 3 16 5" xfId="14506"/>
    <cellStyle name="Финансовый 3 16 6" xfId="28114"/>
    <cellStyle name="Финансовый 3 17" xfId="520"/>
    <cellStyle name="Финансовый 3 17 2" xfId="5056"/>
    <cellStyle name="Финансовый 3 17 2 2" xfId="11860"/>
    <cellStyle name="Финансовый 3 17 2 2 2" xfId="25468"/>
    <cellStyle name="Финансовый 3 17 2 2 3" xfId="39076"/>
    <cellStyle name="Финансовый 3 17 2 3" xfId="18664"/>
    <cellStyle name="Финансовый 3 17 2 4" xfId="32272"/>
    <cellStyle name="Финансовый 3 17 3" xfId="2788"/>
    <cellStyle name="Финансовый 3 17 3 2" xfId="9592"/>
    <cellStyle name="Финансовый 3 17 3 2 2" xfId="23200"/>
    <cellStyle name="Финансовый 3 17 3 2 3" xfId="36808"/>
    <cellStyle name="Финансовый 3 17 3 3" xfId="16396"/>
    <cellStyle name="Финансовый 3 17 3 4" xfId="30004"/>
    <cellStyle name="Финансовый 3 17 4" xfId="7324"/>
    <cellStyle name="Финансовый 3 17 4 2" xfId="20932"/>
    <cellStyle name="Финансовый 3 17 4 3" xfId="34540"/>
    <cellStyle name="Финансовый 3 17 5" xfId="14128"/>
    <cellStyle name="Финансовый 3 17 6" xfId="27736"/>
    <cellStyle name="Финансовый 3 18" xfId="4678"/>
    <cellStyle name="Финансовый 3 18 2" xfId="11482"/>
    <cellStyle name="Финансовый 3 18 2 2" xfId="25090"/>
    <cellStyle name="Финансовый 3 18 2 3" xfId="38698"/>
    <cellStyle name="Финансовый 3 18 3" xfId="18286"/>
    <cellStyle name="Финансовый 3 18 4" xfId="31894"/>
    <cellStyle name="Финансовый 3 19" xfId="2410"/>
    <cellStyle name="Финансовый 3 19 2" xfId="9214"/>
    <cellStyle name="Финансовый 3 19 2 2" xfId="22822"/>
    <cellStyle name="Финансовый 3 19 2 3" xfId="36430"/>
    <cellStyle name="Финансовый 3 19 3" xfId="16018"/>
    <cellStyle name="Финансовый 3 19 4" xfId="29626"/>
    <cellStyle name="Финансовый 3 2" xfId="111"/>
    <cellStyle name="Финансовый 3 2 10" xfId="342"/>
    <cellStyle name="Финансовый 3 2 10 10" xfId="13950"/>
    <cellStyle name="Финансовый 3 2 10 11" xfId="27558"/>
    <cellStyle name="Финансовый 3 2 10 2" xfId="1854"/>
    <cellStyle name="Финансовый 3 2 10 2 2" xfId="6390"/>
    <cellStyle name="Финансовый 3 2 10 2 2 2" xfId="13194"/>
    <cellStyle name="Финансовый 3 2 10 2 2 2 2" xfId="26802"/>
    <cellStyle name="Финансовый 3 2 10 2 2 2 3" xfId="40410"/>
    <cellStyle name="Финансовый 3 2 10 2 2 3" xfId="19998"/>
    <cellStyle name="Финансовый 3 2 10 2 2 4" xfId="33606"/>
    <cellStyle name="Финансовый 3 2 10 2 3" xfId="4122"/>
    <cellStyle name="Финансовый 3 2 10 2 3 2" xfId="10926"/>
    <cellStyle name="Финансовый 3 2 10 2 3 2 2" xfId="24534"/>
    <cellStyle name="Финансовый 3 2 10 2 3 2 3" xfId="38142"/>
    <cellStyle name="Финансовый 3 2 10 2 3 3" xfId="17730"/>
    <cellStyle name="Финансовый 3 2 10 2 3 4" xfId="31338"/>
    <cellStyle name="Финансовый 3 2 10 2 4" xfId="8658"/>
    <cellStyle name="Финансовый 3 2 10 2 4 2" xfId="22266"/>
    <cellStyle name="Финансовый 3 2 10 2 4 3" xfId="35874"/>
    <cellStyle name="Финансовый 3 2 10 2 5" xfId="15462"/>
    <cellStyle name="Финансовый 3 2 10 2 6" xfId="29070"/>
    <cellStyle name="Финансовый 3 2 10 3" xfId="1476"/>
    <cellStyle name="Финансовый 3 2 10 3 2" xfId="6012"/>
    <cellStyle name="Финансовый 3 2 10 3 2 2" xfId="12816"/>
    <cellStyle name="Финансовый 3 2 10 3 2 2 2" xfId="26424"/>
    <cellStyle name="Финансовый 3 2 10 3 2 2 3" xfId="40032"/>
    <cellStyle name="Финансовый 3 2 10 3 2 3" xfId="19620"/>
    <cellStyle name="Финансовый 3 2 10 3 2 4" xfId="33228"/>
    <cellStyle name="Финансовый 3 2 10 3 3" xfId="3744"/>
    <cellStyle name="Финансовый 3 2 10 3 3 2" xfId="10548"/>
    <cellStyle name="Финансовый 3 2 10 3 3 2 2" xfId="24156"/>
    <cellStyle name="Финансовый 3 2 10 3 3 2 3" xfId="37764"/>
    <cellStyle name="Финансовый 3 2 10 3 3 3" xfId="17352"/>
    <cellStyle name="Финансовый 3 2 10 3 3 4" xfId="30960"/>
    <cellStyle name="Финансовый 3 2 10 3 4" xfId="8280"/>
    <cellStyle name="Финансовый 3 2 10 3 4 2" xfId="21888"/>
    <cellStyle name="Финансовый 3 2 10 3 4 3" xfId="35496"/>
    <cellStyle name="Финансовый 3 2 10 3 5" xfId="15084"/>
    <cellStyle name="Финансовый 3 2 10 3 6" xfId="28692"/>
    <cellStyle name="Финансовый 3 2 10 4" xfId="2232"/>
    <cellStyle name="Финансовый 3 2 10 4 2" xfId="6768"/>
    <cellStyle name="Финансовый 3 2 10 4 2 2" xfId="13572"/>
    <cellStyle name="Финансовый 3 2 10 4 2 2 2" xfId="27180"/>
    <cellStyle name="Финансовый 3 2 10 4 2 2 3" xfId="40788"/>
    <cellStyle name="Финансовый 3 2 10 4 2 3" xfId="20376"/>
    <cellStyle name="Финансовый 3 2 10 4 2 4" xfId="33984"/>
    <cellStyle name="Финансовый 3 2 10 4 3" xfId="4500"/>
    <cellStyle name="Финансовый 3 2 10 4 3 2" xfId="11304"/>
    <cellStyle name="Финансовый 3 2 10 4 3 2 2" xfId="24912"/>
    <cellStyle name="Финансовый 3 2 10 4 3 2 3" xfId="38520"/>
    <cellStyle name="Финансовый 3 2 10 4 3 3" xfId="18108"/>
    <cellStyle name="Финансовый 3 2 10 4 3 4" xfId="31716"/>
    <cellStyle name="Финансовый 3 2 10 4 4" xfId="9036"/>
    <cellStyle name="Финансовый 3 2 10 4 4 2" xfId="22644"/>
    <cellStyle name="Финансовый 3 2 10 4 4 3" xfId="36252"/>
    <cellStyle name="Финансовый 3 2 10 4 5" xfId="15840"/>
    <cellStyle name="Финансовый 3 2 10 4 6" xfId="29448"/>
    <cellStyle name="Финансовый 3 2 10 5" xfId="1098"/>
    <cellStyle name="Финансовый 3 2 10 5 2" xfId="5634"/>
    <cellStyle name="Финансовый 3 2 10 5 2 2" xfId="12438"/>
    <cellStyle name="Финансовый 3 2 10 5 2 2 2" xfId="26046"/>
    <cellStyle name="Финансовый 3 2 10 5 2 2 3" xfId="39654"/>
    <cellStyle name="Финансовый 3 2 10 5 2 3" xfId="19242"/>
    <cellStyle name="Финансовый 3 2 10 5 2 4" xfId="32850"/>
    <cellStyle name="Финансовый 3 2 10 5 3" xfId="3366"/>
    <cellStyle name="Финансовый 3 2 10 5 3 2" xfId="10170"/>
    <cellStyle name="Финансовый 3 2 10 5 3 2 2" xfId="23778"/>
    <cellStyle name="Финансовый 3 2 10 5 3 2 3" xfId="37386"/>
    <cellStyle name="Финансовый 3 2 10 5 3 3" xfId="16974"/>
    <cellStyle name="Финансовый 3 2 10 5 3 4" xfId="30582"/>
    <cellStyle name="Финансовый 3 2 10 5 4" xfId="7902"/>
    <cellStyle name="Финансовый 3 2 10 5 4 2" xfId="21510"/>
    <cellStyle name="Финансовый 3 2 10 5 4 3" xfId="35118"/>
    <cellStyle name="Финансовый 3 2 10 5 5" xfId="14706"/>
    <cellStyle name="Финансовый 3 2 10 5 6" xfId="28314"/>
    <cellStyle name="Финансовый 3 2 10 6" xfId="720"/>
    <cellStyle name="Финансовый 3 2 10 6 2" xfId="5256"/>
    <cellStyle name="Финансовый 3 2 10 6 2 2" xfId="12060"/>
    <cellStyle name="Финансовый 3 2 10 6 2 2 2" xfId="25668"/>
    <cellStyle name="Финансовый 3 2 10 6 2 2 3" xfId="39276"/>
    <cellStyle name="Финансовый 3 2 10 6 2 3" xfId="18864"/>
    <cellStyle name="Финансовый 3 2 10 6 2 4" xfId="32472"/>
    <cellStyle name="Финансовый 3 2 10 6 3" xfId="2988"/>
    <cellStyle name="Финансовый 3 2 10 6 3 2" xfId="9792"/>
    <cellStyle name="Финансовый 3 2 10 6 3 2 2" xfId="23400"/>
    <cellStyle name="Финансовый 3 2 10 6 3 2 3" xfId="37008"/>
    <cellStyle name="Финансовый 3 2 10 6 3 3" xfId="16596"/>
    <cellStyle name="Финансовый 3 2 10 6 3 4" xfId="30204"/>
    <cellStyle name="Финансовый 3 2 10 6 4" xfId="7524"/>
    <cellStyle name="Финансовый 3 2 10 6 4 2" xfId="21132"/>
    <cellStyle name="Финансовый 3 2 10 6 4 3" xfId="34740"/>
    <cellStyle name="Финансовый 3 2 10 6 5" xfId="14328"/>
    <cellStyle name="Финансовый 3 2 10 6 6" xfId="27936"/>
    <cellStyle name="Финансовый 3 2 10 7" xfId="4878"/>
    <cellStyle name="Финансовый 3 2 10 7 2" xfId="11682"/>
    <cellStyle name="Финансовый 3 2 10 7 2 2" xfId="25290"/>
    <cellStyle name="Финансовый 3 2 10 7 2 3" xfId="38898"/>
    <cellStyle name="Финансовый 3 2 10 7 3" xfId="18486"/>
    <cellStyle name="Финансовый 3 2 10 7 4" xfId="32094"/>
    <cellStyle name="Финансовый 3 2 10 8" xfId="2610"/>
    <cellStyle name="Финансовый 3 2 10 8 2" xfId="9414"/>
    <cellStyle name="Финансовый 3 2 10 8 2 2" xfId="23022"/>
    <cellStyle name="Финансовый 3 2 10 8 2 3" xfId="36630"/>
    <cellStyle name="Финансовый 3 2 10 8 3" xfId="16218"/>
    <cellStyle name="Финансовый 3 2 10 8 4" xfId="29826"/>
    <cellStyle name="Финансовый 3 2 10 9" xfId="7146"/>
    <cellStyle name="Финансовый 3 2 10 9 2" xfId="20754"/>
    <cellStyle name="Финансовый 3 2 10 9 3" xfId="34362"/>
    <cellStyle name="Финансовый 3 2 11" xfId="1655"/>
    <cellStyle name="Финансовый 3 2 11 2" xfId="6191"/>
    <cellStyle name="Финансовый 3 2 11 2 2" xfId="12995"/>
    <cellStyle name="Финансовый 3 2 11 2 2 2" xfId="26603"/>
    <cellStyle name="Финансовый 3 2 11 2 2 3" xfId="40211"/>
    <cellStyle name="Финансовый 3 2 11 2 3" xfId="19799"/>
    <cellStyle name="Финансовый 3 2 11 2 4" xfId="33407"/>
    <cellStyle name="Финансовый 3 2 11 3" xfId="3923"/>
    <cellStyle name="Финансовый 3 2 11 3 2" xfId="10727"/>
    <cellStyle name="Финансовый 3 2 11 3 2 2" xfId="24335"/>
    <cellStyle name="Финансовый 3 2 11 3 2 3" xfId="37943"/>
    <cellStyle name="Финансовый 3 2 11 3 3" xfId="17531"/>
    <cellStyle name="Финансовый 3 2 11 3 4" xfId="31139"/>
    <cellStyle name="Финансовый 3 2 11 4" xfId="8459"/>
    <cellStyle name="Финансовый 3 2 11 4 2" xfId="22067"/>
    <cellStyle name="Финансовый 3 2 11 4 3" xfId="35675"/>
    <cellStyle name="Финансовый 3 2 11 5" xfId="15263"/>
    <cellStyle name="Финансовый 3 2 11 6" xfId="28871"/>
    <cellStyle name="Финансовый 3 2 12" xfId="1277"/>
    <cellStyle name="Финансовый 3 2 12 2" xfId="5813"/>
    <cellStyle name="Финансовый 3 2 12 2 2" xfId="12617"/>
    <cellStyle name="Финансовый 3 2 12 2 2 2" xfId="26225"/>
    <cellStyle name="Финансовый 3 2 12 2 2 3" xfId="39833"/>
    <cellStyle name="Финансовый 3 2 12 2 3" xfId="19421"/>
    <cellStyle name="Финансовый 3 2 12 2 4" xfId="33029"/>
    <cellStyle name="Финансовый 3 2 12 3" xfId="3545"/>
    <cellStyle name="Финансовый 3 2 12 3 2" xfId="10349"/>
    <cellStyle name="Финансовый 3 2 12 3 2 2" xfId="23957"/>
    <cellStyle name="Финансовый 3 2 12 3 2 3" xfId="37565"/>
    <cellStyle name="Финансовый 3 2 12 3 3" xfId="17153"/>
    <cellStyle name="Финансовый 3 2 12 3 4" xfId="30761"/>
    <cellStyle name="Финансовый 3 2 12 4" xfId="8081"/>
    <cellStyle name="Финансовый 3 2 12 4 2" xfId="21689"/>
    <cellStyle name="Финансовый 3 2 12 4 3" xfId="35297"/>
    <cellStyle name="Финансовый 3 2 12 5" xfId="14885"/>
    <cellStyle name="Финансовый 3 2 12 6" xfId="28493"/>
    <cellStyle name="Финансовый 3 2 13" xfId="2033"/>
    <cellStyle name="Финансовый 3 2 13 2" xfId="6569"/>
    <cellStyle name="Финансовый 3 2 13 2 2" xfId="13373"/>
    <cellStyle name="Финансовый 3 2 13 2 2 2" xfId="26981"/>
    <cellStyle name="Финансовый 3 2 13 2 2 3" xfId="40589"/>
    <cellStyle name="Финансовый 3 2 13 2 3" xfId="20177"/>
    <cellStyle name="Финансовый 3 2 13 2 4" xfId="33785"/>
    <cellStyle name="Финансовый 3 2 13 3" xfId="4301"/>
    <cellStyle name="Финансовый 3 2 13 3 2" xfId="11105"/>
    <cellStyle name="Финансовый 3 2 13 3 2 2" xfId="24713"/>
    <cellStyle name="Финансовый 3 2 13 3 2 3" xfId="38321"/>
    <cellStyle name="Финансовый 3 2 13 3 3" xfId="17909"/>
    <cellStyle name="Финансовый 3 2 13 3 4" xfId="31517"/>
    <cellStyle name="Финансовый 3 2 13 4" xfId="8837"/>
    <cellStyle name="Финансовый 3 2 13 4 2" xfId="22445"/>
    <cellStyle name="Финансовый 3 2 13 4 3" xfId="36053"/>
    <cellStyle name="Финансовый 3 2 13 5" xfId="15641"/>
    <cellStyle name="Финансовый 3 2 13 6" xfId="29249"/>
    <cellStyle name="Финансовый 3 2 14" xfId="899"/>
    <cellStyle name="Финансовый 3 2 14 2" xfId="5435"/>
    <cellStyle name="Финансовый 3 2 14 2 2" xfId="12239"/>
    <cellStyle name="Финансовый 3 2 14 2 2 2" xfId="25847"/>
    <cellStyle name="Финансовый 3 2 14 2 2 3" xfId="39455"/>
    <cellStyle name="Финансовый 3 2 14 2 3" xfId="19043"/>
    <cellStyle name="Финансовый 3 2 14 2 4" xfId="32651"/>
    <cellStyle name="Финансовый 3 2 14 3" xfId="3167"/>
    <cellStyle name="Финансовый 3 2 14 3 2" xfId="9971"/>
    <cellStyle name="Финансовый 3 2 14 3 2 2" xfId="23579"/>
    <cellStyle name="Финансовый 3 2 14 3 2 3" xfId="37187"/>
    <cellStyle name="Финансовый 3 2 14 3 3" xfId="16775"/>
    <cellStyle name="Финансовый 3 2 14 3 4" xfId="30383"/>
    <cellStyle name="Финансовый 3 2 14 4" xfId="7703"/>
    <cellStyle name="Финансовый 3 2 14 4 2" xfId="21311"/>
    <cellStyle name="Финансовый 3 2 14 4 3" xfId="34919"/>
    <cellStyle name="Финансовый 3 2 14 5" xfId="14507"/>
    <cellStyle name="Финансовый 3 2 14 6" xfId="28115"/>
    <cellStyle name="Финансовый 3 2 15" xfId="521"/>
    <cellStyle name="Финансовый 3 2 15 2" xfId="5057"/>
    <cellStyle name="Финансовый 3 2 15 2 2" xfId="11861"/>
    <cellStyle name="Финансовый 3 2 15 2 2 2" xfId="25469"/>
    <cellStyle name="Финансовый 3 2 15 2 2 3" xfId="39077"/>
    <cellStyle name="Финансовый 3 2 15 2 3" xfId="18665"/>
    <cellStyle name="Финансовый 3 2 15 2 4" xfId="32273"/>
    <cellStyle name="Финансовый 3 2 15 3" xfId="2789"/>
    <cellStyle name="Финансовый 3 2 15 3 2" xfId="9593"/>
    <cellStyle name="Финансовый 3 2 15 3 2 2" xfId="23201"/>
    <cellStyle name="Финансовый 3 2 15 3 2 3" xfId="36809"/>
    <cellStyle name="Финансовый 3 2 15 3 3" xfId="16397"/>
    <cellStyle name="Финансовый 3 2 15 3 4" xfId="30005"/>
    <cellStyle name="Финансовый 3 2 15 4" xfId="7325"/>
    <cellStyle name="Финансовый 3 2 15 4 2" xfId="20933"/>
    <cellStyle name="Финансовый 3 2 15 4 3" xfId="34541"/>
    <cellStyle name="Финансовый 3 2 15 5" xfId="14129"/>
    <cellStyle name="Финансовый 3 2 15 6" xfId="27737"/>
    <cellStyle name="Финансовый 3 2 16" xfId="4679"/>
    <cellStyle name="Финансовый 3 2 16 2" xfId="11483"/>
    <cellStyle name="Финансовый 3 2 16 2 2" xfId="25091"/>
    <cellStyle name="Финансовый 3 2 16 2 3" xfId="38699"/>
    <cellStyle name="Финансовый 3 2 16 3" xfId="18287"/>
    <cellStyle name="Финансовый 3 2 16 4" xfId="31895"/>
    <cellStyle name="Финансовый 3 2 17" xfId="2411"/>
    <cellStyle name="Финансовый 3 2 17 2" xfId="9215"/>
    <cellStyle name="Финансовый 3 2 17 2 2" xfId="22823"/>
    <cellStyle name="Финансовый 3 2 17 2 3" xfId="36431"/>
    <cellStyle name="Финансовый 3 2 17 3" xfId="16019"/>
    <cellStyle name="Финансовый 3 2 17 4" xfId="29627"/>
    <cellStyle name="Финансовый 3 2 18" xfId="6947"/>
    <cellStyle name="Финансовый 3 2 18 2" xfId="20555"/>
    <cellStyle name="Финансовый 3 2 18 3" xfId="34163"/>
    <cellStyle name="Финансовый 3 2 19" xfId="13751"/>
    <cellStyle name="Финансовый 3 2 2" xfId="146"/>
    <cellStyle name="Финансовый 3 2 2 10" xfId="1658"/>
    <cellStyle name="Финансовый 3 2 2 10 2" xfId="6194"/>
    <cellStyle name="Финансовый 3 2 2 10 2 2" xfId="12998"/>
    <cellStyle name="Финансовый 3 2 2 10 2 2 2" xfId="26606"/>
    <cellStyle name="Финансовый 3 2 2 10 2 2 3" xfId="40214"/>
    <cellStyle name="Финансовый 3 2 2 10 2 3" xfId="19802"/>
    <cellStyle name="Финансовый 3 2 2 10 2 4" xfId="33410"/>
    <cellStyle name="Финансовый 3 2 2 10 3" xfId="3926"/>
    <cellStyle name="Финансовый 3 2 2 10 3 2" xfId="10730"/>
    <cellStyle name="Финансовый 3 2 2 10 3 2 2" xfId="24338"/>
    <cellStyle name="Финансовый 3 2 2 10 3 2 3" xfId="37946"/>
    <cellStyle name="Финансовый 3 2 2 10 3 3" xfId="17534"/>
    <cellStyle name="Финансовый 3 2 2 10 3 4" xfId="31142"/>
    <cellStyle name="Финансовый 3 2 2 10 4" xfId="8462"/>
    <cellStyle name="Финансовый 3 2 2 10 4 2" xfId="22070"/>
    <cellStyle name="Финансовый 3 2 2 10 4 3" xfId="35678"/>
    <cellStyle name="Финансовый 3 2 2 10 5" xfId="15266"/>
    <cellStyle name="Финансовый 3 2 2 10 6" xfId="28874"/>
    <cellStyle name="Финансовый 3 2 2 11" xfId="1280"/>
    <cellStyle name="Финансовый 3 2 2 11 2" xfId="5816"/>
    <cellStyle name="Финансовый 3 2 2 11 2 2" xfId="12620"/>
    <cellStyle name="Финансовый 3 2 2 11 2 2 2" xfId="26228"/>
    <cellStyle name="Финансовый 3 2 2 11 2 2 3" xfId="39836"/>
    <cellStyle name="Финансовый 3 2 2 11 2 3" xfId="19424"/>
    <cellStyle name="Финансовый 3 2 2 11 2 4" xfId="33032"/>
    <cellStyle name="Финансовый 3 2 2 11 3" xfId="3548"/>
    <cellStyle name="Финансовый 3 2 2 11 3 2" xfId="10352"/>
    <cellStyle name="Финансовый 3 2 2 11 3 2 2" xfId="23960"/>
    <cellStyle name="Финансовый 3 2 2 11 3 2 3" xfId="37568"/>
    <cellStyle name="Финансовый 3 2 2 11 3 3" xfId="17156"/>
    <cellStyle name="Финансовый 3 2 2 11 3 4" xfId="30764"/>
    <cellStyle name="Финансовый 3 2 2 11 4" xfId="8084"/>
    <cellStyle name="Финансовый 3 2 2 11 4 2" xfId="21692"/>
    <cellStyle name="Финансовый 3 2 2 11 4 3" xfId="35300"/>
    <cellStyle name="Финансовый 3 2 2 11 5" xfId="14888"/>
    <cellStyle name="Финансовый 3 2 2 11 6" xfId="28496"/>
    <cellStyle name="Финансовый 3 2 2 12" xfId="2036"/>
    <cellStyle name="Финансовый 3 2 2 12 2" xfId="6572"/>
    <cellStyle name="Финансовый 3 2 2 12 2 2" xfId="13376"/>
    <cellStyle name="Финансовый 3 2 2 12 2 2 2" xfId="26984"/>
    <cellStyle name="Финансовый 3 2 2 12 2 2 3" xfId="40592"/>
    <cellStyle name="Финансовый 3 2 2 12 2 3" xfId="20180"/>
    <cellStyle name="Финансовый 3 2 2 12 2 4" xfId="33788"/>
    <cellStyle name="Финансовый 3 2 2 12 3" xfId="4304"/>
    <cellStyle name="Финансовый 3 2 2 12 3 2" xfId="11108"/>
    <cellStyle name="Финансовый 3 2 2 12 3 2 2" xfId="24716"/>
    <cellStyle name="Финансовый 3 2 2 12 3 2 3" xfId="38324"/>
    <cellStyle name="Финансовый 3 2 2 12 3 3" xfId="17912"/>
    <cellStyle name="Финансовый 3 2 2 12 3 4" xfId="31520"/>
    <cellStyle name="Финансовый 3 2 2 12 4" xfId="8840"/>
    <cellStyle name="Финансовый 3 2 2 12 4 2" xfId="22448"/>
    <cellStyle name="Финансовый 3 2 2 12 4 3" xfId="36056"/>
    <cellStyle name="Финансовый 3 2 2 12 5" xfId="15644"/>
    <cellStyle name="Финансовый 3 2 2 12 6" xfId="29252"/>
    <cellStyle name="Финансовый 3 2 2 13" xfId="902"/>
    <cellStyle name="Финансовый 3 2 2 13 2" xfId="5438"/>
    <cellStyle name="Финансовый 3 2 2 13 2 2" xfId="12242"/>
    <cellStyle name="Финансовый 3 2 2 13 2 2 2" xfId="25850"/>
    <cellStyle name="Финансовый 3 2 2 13 2 2 3" xfId="39458"/>
    <cellStyle name="Финансовый 3 2 2 13 2 3" xfId="19046"/>
    <cellStyle name="Финансовый 3 2 2 13 2 4" xfId="32654"/>
    <cellStyle name="Финансовый 3 2 2 13 3" xfId="3170"/>
    <cellStyle name="Финансовый 3 2 2 13 3 2" xfId="9974"/>
    <cellStyle name="Финансовый 3 2 2 13 3 2 2" xfId="23582"/>
    <cellStyle name="Финансовый 3 2 2 13 3 2 3" xfId="37190"/>
    <cellStyle name="Финансовый 3 2 2 13 3 3" xfId="16778"/>
    <cellStyle name="Финансовый 3 2 2 13 3 4" xfId="30386"/>
    <cellStyle name="Финансовый 3 2 2 13 4" xfId="7706"/>
    <cellStyle name="Финансовый 3 2 2 13 4 2" xfId="21314"/>
    <cellStyle name="Финансовый 3 2 2 13 4 3" xfId="34922"/>
    <cellStyle name="Финансовый 3 2 2 13 5" xfId="14510"/>
    <cellStyle name="Финансовый 3 2 2 13 6" xfId="28118"/>
    <cellStyle name="Финансовый 3 2 2 14" xfId="524"/>
    <cellStyle name="Финансовый 3 2 2 14 2" xfId="5060"/>
    <cellStyle name="Финансовый 3 2 2 14 2 2" xfId="11864"/>
    <cellStyle name="Финансовый 3 2 2 14 2 2 2" xfId="25472"/>
    <cellStyle name="Финансовый 3 2 2 14 2 2 3" xfId="39080"/>
    <cellStyle name="Финансовый 3 2 2 14 2 3" xfId="18668"/>
    <cellStyle name="Финансовый 3 2 2 14 2 4" xfId="32276"/>
    <cellStyle name="Финансовый 3 2 2 14 3" xfId="2792"/>
    <cellStyle name="Финансовый 3 2 2 14 3 2" xfId="9596"/>
    <cellStyle name="Финансовый 3 2 2 14 3 2 2" xfId="23204"/>
    <cellStyle name="Финансовый 3 2 2 14 3 2 3" xfId="36812"/>
    <cellStyle name="Финансовый 3 2 2 14 3 3" xfId="16400"/>
    <cellStyle name="Финансовый 3 2 2 14 3 4" xfId="30008"/>
    <cellStyle name="Финансовый 3 2 2 14 4" xfId="7328"/>
    <cellStyle name="Финансовый 3 2 2 14 4 2" xfId="20936"/>
    <cellStyle name="Финансовый 3 2 2 14 4 3" xfId="34544"/>
    <cellStyle name="Финансовый 3 2 2 14 5" xfId="14132"/>
    <cellStyle name="Финансовый 3 2 2 14 6" xfId="27740"/>
    <cellStyle name="Финансовый 3 2 2 15" xfId="4682"/>
    <cellStyle name="Финансовый 3 2 2 15 2" xfId="11486"/>
    <cellStyle name="Финансовый 3 2 2 15 2 2" xfId="25094"/>
    <cellStyle name="Финансовый 3 2 2 15 2 3" xfId="38702"/>
    <cellStyle name="Финансовый 3 2 2 15 3" xfId="18290"/>
    <cellStyle name="Финансовый 3 2 2 15 4" xfId="31898"/>
    <cellStyle name="Финансовый 3 2 2 16" xfId="2414"/>
    <cellStyle name="Финансовый 3 2 2 16 2" xfId="9218"/>
    <cellStyle name="Финансовый 3 2 2 16 2 2" xfId="22826"/>
    <cellStyle name="Финансовый 3 2 2 16 2 3" xfId="36434"/>
    <cellStyle name="Финансовый 3 2 2 16 3" xfId="16022"/>
    <cellStyle name="Финансовый 3 2 2 16 4" xfId="29630"/>
    <cellStyle name="Финансовый 3 2 2 17" xfId="6950"/>
    <cellStyle name="Финансовый 3 2 2 17 2" xfId="20558"/>
    <cellStyle name="Финансовый 3 2 2 17 3" xfId="34166"/>
    <cellStyle name="Финансовый 3 2 2 18" xfId="13754"/>
    <cellStyle name="Финансовый 3 2 2 19" xfId="27362"/>
    <cellStyle name="Финансовый 3 2 2 2" xfId="161"/>
    <cellStyle name="Финансовый 3 2 2 2 10" xfId="2051"/>
    <cellStyle name="Финансовый 3 2 2 2 10 2" xfId="6587"/>
    <cellStyle name="Финансовый 3 2 2 2 10 2 2" xfId="13391"/>
    <cellStyle name="Финансовый 3 2 2 2 10 2 2 2" xfId="26999"/>
    <cellStyle name="Финансовый 3 2 2 2 10 2 2 3" xfId="40607"/>
    <cellStyle name="Финансовый 3 2 2 2 10 2 3" xfId="20195"/>
    <cellStyle name="Финансовый 3 2 2 2 10 2 4" xfId="33803"/>
    <cellStyle name="Финансовый 3 2 2 2 10 3" xfId="4319"/>
    <cellStyle name="Финансовый 3 2 2 2 10 3 2" xfId="11123"/>
    <cellStyle name="Финансовый 3 2 2 2 10 3 2 2" xfId="24731"/>
    <cellStyle name="Финансовый 3 2 2 2 10 3 2 3" xfId="38339"/>
    <cellStyle name="Финансовый 3 2 2 2 10 3 3" xfId="17927"/>
    <cellStyle name="Финансовый 3 2 2 2 10 3 4" xfId="31535"/>
    <cellStyle name="Финансовый 3 2 2 2 10 4" xfId="8855"/>
    <cellStyle name="Финансовый 3 2 2 2 10 4 2" xfId="22463"/>
    <cellStyle name="Финансовый 3 2 2 2 10 4 3" xfId="36071"/>
    <cellStyle name="Финансовый 3 2 2 2 10 5" xfId="15659"/>
    <cellStyle name="Финансовый 3 2 2 2 10 6" xfId="29267"/>
    <cellStyle name="Финансовый 3 2 2 2 11" xfId="917"/>
    <cellStyle name="Финансовый 3 2 2 2 11 2" xfId="5453"/>
    <cellStyle name="Финансовый 3 2 2 2 11 2 2" xfId="12257"/>
    <cellStyle name="Финансовый 3 2 2 2 11 2 2 2" xfId="25865"/>
    <cellStyle name="Финансовый 3 2 2 2 11 2 2 3" xfId="39473"/>
    <cellStyle name="Финансовый 3 2 2 2 11 2 3" xfId="19061"/>
    <cellStyle name="Финансовый 3 2 2 2 11 2 4" xfId="32669"/>
    <cellStyle name="Финансовый 3 2 2 2 11 3" xfId="3185"/>
    <cellStyle name="Финансовый 3 2 2 2 11 3 2" xfId="9989"/>
    <cellStyle name="Финансовый 3 2 2 2 11 3 2 2" xfId="23597"/>
    <cellStyle name="Финансовый 3 2 2 2 11 3 2 3" xfId="37205"/>
    <cellStyle name="Финансовый 3 2 2 2 11 3 3" xfId="16793"/>
    <cellStyle name="Финансовый 3 2 2 2 11 3 4" xfId="30401"/>
    <cellStyle name="Финансовый 3 2 2 2 11 4" xfId="7721"/>
    <cellStyle name="Финансовый 3 2 2 2 11 4 2" xfId="21329"/>
    <cellStyle name="Финансовый 3 2 2 2 11 4 3" xfId="34937"/>
    <cellStyle name="Финансовый 3 2 2 2 11 5" xfId="14525"/>
    <cellStyle name="Финансовый 3 2 2 2 11 6" xfId="28133"/>
    <cellStyle name="Финансовый 3 2 2 2 12" xfId="539"/>
    <cellStyle name="Финансовый 3 2 2 2 12 2" xfId="5075"/>
    <cellStyle name="Финансовый 3 2 2 2 12 2 2" xfId="11879"/>
    <cellStyle name="Финансовый 3 2 2 2 12 2 2 2" xfId="25487"/>
    <cellStyle name="Финансовый 3 2 2 2 12 2 2 3" xfId="39095"/>
    <cellStyle name="Финансовый 3 2 2 2 12 2 3" xfId="18683"/>
    <cellStyle name="Финансовый 3 2 2 2 12 2 4" xfId="32291"/>
    <cellStyle name="Финансовый 3 2 2 2 12 3" xfId="2807"/>
    <cellStyle name="Финансовый 3 2 2 2 12 3 2" xfId="9611"/>
    <cellStyle name="Финансовый 3 2 2 2 12 3 2 2" xfId="23219"/>
    <cellStyle name="Финансовый 3 2 2 2 12 3 2 3" xfId="36827"/>
    <cellStyle name="Финансовый 3 2 2 2 12 3 3" xfId="16415"/>
    <cellStyle name="Финансовый 3 2 2 2 12 3 4" xfId="30023"/>
    <cellStyle name="Финансовый 3 2 2 2 12 4" xfId="7343"/>
    <cellStyle name="Финансовый 3 2 2 2 12 4 2" xfId="20951"/>
    <cellStyle name="Финансовый 3 2 2 2 12 4 3" xfId="34559"/>
    <cellStyle name="Финансовый 3 2 2 2 12 5" xfId="14147"/>
    <cellStyle name="Финансовый 3 2 2 2 12 6" xfId="27755"/>
    <cellStyle name="Финансовый 3 2 2 2 13" xfId="4697"/>
    <cellStyle name="Финансовый 3 2 2 2 13 2" xfId="11501"/>
    <cellStyle name="Финансовый 3 2 2 2 13 2 2" xfId="25109"/>
    <cellStyle name="Финансовый 3 2 2 2 13 2 3" xfId="38717"/>
    <cellStyle name="Финансовый 3 2 2 2 13 3" xfId="18305"/>
    <cellStyle name="Финансовый 3 2 2 2 13 4" xfId="31913"/>
    <cellStyle name="Финансовый 3 2 2 2 14" xfId="2429"/>
    <cellStyle name="Финансовый 3 2 2 2 14 2" xfId="9233"/>
    <cellStyle name="Финансовый 3 2 2 2 14 2 2" xfId="22841"/>
    <cellStyle name="Финансовый 3 2 2 2 14 2 3" xfId="36449"/>
    <cellStyle name="Финансовый 3 2 2 2 14 3" xfId="16037"/>
    <cellStyle name="Финансовый 3 2 2 2 14 4" xfId="29645"/>
    <cellStyle name="Финансовый 3 2 2 2 15" xfId="6965"/>
    <cellStyle name="Финансовый 3 2 2 2 15 2" xfId="20573"/>
    <cellStyle name="Финансовый 3 2 2 2 15 3" xfId="34181"/>
    <cellStyle name="Финансовый 3 2 2 2 16" xfId="13769"/>
    <cellStyle name="Финансовый 3 2 2 2 17" xfId="27377"/>
    <cellStyle name="Финансовый 3 2 2 2 2" xfId="194"/>
    <cellStyle name="Финансовый 3 2 2 2 2 10" xfId="4730"/>
    <cellStyle name="Финансовый 3 2 2 2 2 10 2" xfId="11534"/>
    <cellStyle name="Финансовый 3 2 2 2 2 10 2 2" xfId="25142"/>
    <cellStyle name="Финансовый 3 2 2 2 2 10 2 3" xfId="38750"/>
    <cellStyle name="Финансовый 3 2 2 2 2 10 3" xfId="18338"/>
    <cellStyle name="Финансовый 3 2 2 2 2 10 4" xfId="31946"/>
    <cellStyle name="Финансовый 3 2 2 2 2 11" xfId="2462"/>
    <cellStyle name="Финансовый 3 2 2 2 2 11 2" xfId="9266"/>
    <cellStyle name="Финансовый 3 2 2 2 2 11 2 2" xfId="22874"/>
    <cellStyle name="Финансовый 3 2 2 2 2 11 2 3" xfId="36482"/>
    <cellStyle name="Финансовый 3 2 2 2 2 11 3" xfId="16070"/>
    <cellStyle name="Финансовый 3 2 2 2 2 11 4" xfId="29678"/>
    <cellStyle name="Финансовый 3 2 2 2 2 12" xfId="6998"/>
    <cellStyle name="Финансовый 3 2 2 2 2 12 2" xfId="20606"/>
    <cellStyle name="Финансовый 3 2 2 2 2 12 3" xfId="34214"/>
    <cellStyle name="Финансовый 3 2 2 2 2 13" xfId="13802"/>
    <cellStyle name="Финансовый 3 2 2 2 2 14" xfId="27410"/>
    <cellStyle name="Финансовый 3 2 2 2 2 2" xfId="329"/>
    <cellStyle name="Финансовый 3 2 2 2 2 2 10" xfId="7133"/>
    <cellStyle name="Финансовый 3 2 2 2 2 2 10 2" xfId="20741"/>
    <cellStyle name="Финансовый 3 2 2 2 2 2 10 3" xfId="34349"/>
    <cellStyle name="Финансовый 3 2 2 2 2 2 11" xfId="13937"/>
    <cellStyle name="Финансовый 3 2 2 2 2 2 12" xfId="27545"/>
    <cellStyle name="Финансовый 3 2 2 2 2 2 2" xfId="477"/>
    <cellStyle name="Финансовый 3 2 2 2 2 2 2 10" xfId="14085"/>
    <cellStyle name="Финансовый 3 2 2 2 2 2 2 11" xfId="27693"/>
    <cellStyle name="Финансовый 3 2 2 2 2 2 2 2" xfId="1989"/>
    <cellStyle name="Финансовый 3 2 2 2 2 2 2 2 2" xfId="6525"/>
    <cellStyle name="Финансовый 3 2 2 2 2 2 2 2 2 2" xfId="13329"/>
    <cellStyle name="Финансовый 3 2 2 2 2 2 2 2 2 2 2" xfId="26937"/>
    <cellStyle name="Финансовый 3 2 2 2 2 2 2 2 2 2 3" xfId="40545"/>
    <cellStyle name="Финансовый 3 2 2 2 2 2 2 2 2 3" xfId="20133"/>
    <cellStyle name="Финансовый 3 2 2 2 2 2 2 2 2 4" xfId="33741"/>
    <cellStyle name="Финансовый 3 2 2 2 2 2 2 2 3" xfId="4257"/>
    <cellStyle name="Финансовый 3 2 2 2 2 2 2 2 3 2" xfId="11061"/>
    <cellStyle name="Финансовый 3 2 2 2 2 2 2 2 3 2 2" xfId="24669"/>
    <cellStyle name="Финансовый 3 2 2 2 2 2 2 2 3 2 3" xfId="38277"/>
    <cellStyle name="Финансовый 3 2 2 2 2 2 2 2 3 3" xfId="17865"/>
    <cellStyle name="Финансовый 3 2 2 2 2 2 2 2 3 4" xfId="31473"/>
    <cellStyle name="Финансовый 3 2 2 2 2 2 2 2 4" xfId="8793"/>
    <cellStyle name="Финансовый 3 2 2 2 2 2 2 2 4 2" xfId="22401"/>
    <cellStyle name="Финансовый 3 2 2 2 2 2 2 2 4 3" xfId="36009"/>
    <cellStyle name="Финансовый 3 2 2 2 2 2 2 2 5" xfId="15597"/>
    <cellStyle name="Финансовый 3 2 2 2 2 2 2 2 6" xfId="29205"/>
    <cellStyle name="Финансовый 3 2 2 2 2 2 2 3" xfId="1611"/>
    <cellStyle name="Финансовый 3 2 2 2 2 2 2 3 2" xfId="6147"/>
    <cellStyle name="Финансовый 3 2 2 2 2 2 2 3 2 2" xfId="12951"/>
    <cellStyle name="Финансовый 3 2 2 2 2 2 2 3 2 2 2" xfId="26559"/>
    <cellStyle name="Финансовый 3 2 2 2 2 2 2 3 2 2 3" xfId="40167"/>
    <cellStyle name="Финансовый 3 2 2 2 2 2 2 3 2 3" xfId="19755"/>
    <cellStyle name="Финансовый 3 2 2 2 2 2 2 3 2 4" xfId="33363"/>
    <cellStyle name="Финансовый 3 2 2 2 2 2 2 3 3" xfId="3879"/>
    <cellStyle name="Финансовый 3 2 2 2 2 2 2 3 3 2" xfId="10683"/>
    <cellStyle name="Финансовый 3 2 2 2 2 2 2 3 3 2 2" xfId="24291"/>
    <cellStyle name="Финансовый 3 2 2 2 2 2 2 3 3 2 3" xfId="37899"/>
    <cellStyle name="Финансовый 3 2 2 2 2 2 2 3 3 3" xfId="17487"/>
    <cellStyle name="Финансовый 3 2 2 2 2 2 2 3 3 4" xfId="31095"/>
    <cellStyle name="Финансовый 3 2 2 2 2 2 2 3 4" xfId="8415"/>
    <cellStyle name="Финансовый 3 2 2 2 2 2 2 3 4 2" xfId="22023"/>
    <cellStyle name="Финансовый 3 2 2 2 2 2 2 3 4 3" xfId="35631"/>
    <cellStyle name="Финансовый 3 2 2 2 2 2 2 3 5" xfId="15219"/>
    <cellStyle name="Финансовый 3 2 2 2 2 2 2 3 6" xfId="28827"/>
    <cellStyle name="Финансовый 3 2 2 2 2 2 2 4" xfId="2367"/>
    <cellStyle name="Финансовый 3 2 2 2 2 2 2 4 2" xfId="6903"/>
    <cellStyle name="Финансовый 3 2 2 2 2 2 2 4 2 2" xfId="13707"/>
    <cellStyle name="Финансовый 3 2 2 2 2 2 2 4 2 2 2" xfId="27315"/>
    <cellStyle name="Финансовый 3 2 2 2 2 2 2 4 2 2 3" xfId="40923"/>
    <cellStyle name="Финансовый 3 2 2 2 2 2 2 4 2 3" xfId="20511"/>
    <cellStyle name="Финансовый 3 2 2 2 2 2 2 4 2 4" xfId="34119"/>
    <cellStyle name="Финансовый 3 2 2 2 2 2 2 4 3" xfId="4635"/>
    <cellStyle name="Финансовый 3 2 2 2 2 2 2 4 3 2" xfId="11439"/>
    <cellStyle name="Финансовый 3 2 2 2 2 2 2 4 3 2 2" xfId="25047"/>
    <cellStyle name="Финансовый 3 2 2 2 2 2 2 4 3 2 3" xfId="38655"/>
    <cellStyle name="Финансовый 3 2 2 2 2 2 2 4 3 3" xfId="18243"/>
    <cellStyle name="Финансовый 3 2 2 2 2 2 2 4 3 4" xfId="31851"/>
    <cellStyle name="Финансовый 3 2 2 2 2 2 2 4 4" xfId="9171"/>
    <cellStyle name="Финансовый 3 2 2 2 2 2 2 4 4 2" xfId="22779"/>
    <cellStyle name="Финансовый 3 2 2 2 2 2 2 4 4 3" xfId="36387"/>
    <cellStyle name="Финансовый 3 2 2 2 2 2 2 4 5" xfId="15975"/>
    <cellStyle name="Финансовый 3 2 2 2 2 2 2 4 6" xfId="29583"/>
    <cellStyle name="Финансовый 3 2 2 2 2 2 2 5" xfId="1233"/>
    <cellStyle name="Финансовый 3 2 2 2 2 2 2 5 2" xfId="5769"/>
    <cellStyle name="Финансовый 3 2 2 2 2 2 2 5 2 2" xfId="12573"/>
    <cellStyle name="Финансовый 3 2 2 2 2 2 2 5 2 2 2" xfId="26181"/>
    <cellStyle name="Финансовый 3 2 2 2 2 2 2 5 2 2 3" xfId="39789"/>
    <cellStyle name="Финансовый 3 2 2 2 2 2 2 5 2 3" xfId="19377"/>
    <cellStyle name="Финансовый 3 2 2 2 2 2 2 5 2 4" xfId="32985"/>
    <cellStyle name="Финансовый 3 2 2 2 2 2 2 5 3" xfId="3501"/>
    <cellStyle name="Финансовый 3 2 2 2 2 2 2 5 3 2" xfId="10305"/>
    <cellStyle name="Финансовый 3 2 2 2 2 2 2 5 3 2 2" xfId="23913"/>
    <cellStyle name="Финансовый 3 2 2 2 2 2 2 5 3 2 3" xfId="37521"/>
    <cellStyle name="Финансовый 3 2 2 2 2 2 2 5 3 3" xfId="17109"/>
    <cellStyle name="Финансовый 3 2 2 2 2 2 2 5 3 4" xfId="30717"/>
    <cellStyle name="Финансовый 3 2 2 2 2 2 2 5 4" xfId="8037"/>
    <cellStyle name="Финансовый 3 2 2 2 2 2 2 5 4 2" xfId="21645"/>
    <cellStyle name="Финансовый 3 2 2 2 2 2 2 5 4 3" xfId="35253"/>
    <cellStyle name="Финансовый 3 2 2 2 2 2 2 5 5" xfId="14841"/>
    <cellStyle name="Финансовый 3 2 2 2 2 2 2 5 6" xfId="28449"/>
    <cellStyle name="Финансовый 3 2 2 2 2 2 2 6" xfId="855"/>
    <cellStyle name="Финансовый 3 2 2 2 2 2 2 6 2" xfId="5391"/>
    <cellStyle name="Финансовый 3 2 2 2 2 2 2 6 2 2" xfId="12195"/>
    <cellStyle name="Финансовый 3 2 2 2 2 2 2 6 2 2 2" xfId="25803"/>
    <cellStyle name="Финансовый 3 2 2 2 2 2 2 6 2 2 3" xfId="39411"/>
    <cellStyle name="Финансовый 3 2 2 2 2 2 2 6 2 3" xfId="18999"/>
    <cellStyle name="Финансовый 3 2 2 2 2 2 2 6 2 4" xfId="32607"/>
    <cellStyle name="Финансовый 3 2 2 2 2 2 2 6 3" xfId="3123"/>
    <cellStyle name="Финансовый 3 2 2 2 2 2 2 6 3 2" xfId="9927"/>
    <cellStyle name="Финансовый 3 2 2 2 2 2 2 6 3 2 2" xfId="23535"/>
    <cellStyle name="Финансовый 3 2 2 2 2 2 2 6 3 2 3" xfId="37143"/>
    <cellStyle name="Финансовый 3 2 2 2 2 2 2 6 3 3" xfId="16731"/>
    <cellStyle name="Финансовый 3 2 2 2 2 2 2 6 3 4" xfId="30339"/>
    <cellStyle name="Финансовый 3 2 2 2 2 2 2 6 4" xfId="7659"/>
    <cellStyle name="Финансовый 3 2 2 2 2 2 2 6 4 2" xfId="21267"/>
    <cellStyle name="Финансовый 3 2 2 2 2 2 2 6 4 3" xfId="34875"/>
    <cellStyle name="Финансовый 3 2 2 2 2 2 2 6 5" xfId="14463"/>
    <cellStyle name="Финансовый 3 2 2 2 2 2 2 6 6" xfId="28071"/>
    <cellStyle name="Финансовый 3 2 2 2 2 2 2 7" xfId="5013"/>
    <cellStyle name="Финансовый 3 2 2 2 2 2 2 7 2" xfId="11817"/>
    <cellStyle name="Финансовый 3 2 2 2 2 2 2 7 2 2" xfId="25425"/>
    <cellStyle name="Финансовый 3 2 2 2 2 2 2 7 2 3" xfId="39033"/>
    <cellStyle name="Финансовый 3 2 2 2 2 2 2 7 3" xfId="18621"/>
    <cellStyle name="Финансовый 3 2 2 2 2 2 2 7 4" xfId="32229"/>
    <cellStyle name="Финансовый 3 2 2 2 2 2 2 8" xfId="2745"/>
    <cellStyle name="Финансовый 3 2 2 2 2 2 2 8 2" xfId="9549"/>
    <cellStyle name="Финансовый 3 2 2 2 2 2 2 8 2 2" xfId="23157"/>
    <cellStyle name="Финансовый 3 2 2 2 2 2 2 8 2 3" xfId="36765"/>
    <cellStyle name="Финансовый 3 2 2 2 2 2 2 8 3" xfId="16353"/>
    <cellStyle name="Финансовый 3 2 2 2 2 2 2 8 4" xfId="29961"/>
    <cellStyle name="Финансовый 3 2 2 2 2 2 2 9" xfId="7281"/>
    <cellStyle name="Финансовый 3 2 2 2 2 2 2 9 2" xfId="20889"/>
    <cellStyle name="Финансовый 3 2 2 2 2 2 2 9 3" xfId="34497"/>
    <cellStyle name="Финансовый 3 2 2 2 2 2 3" xfId="1841"/>
    <cellStyle name="Финансовый 3 2 2 2 2 2 3 2" xfId="6377"/>
    <cellStyle name="Финансовый 3 2 2 2 2 2 3 2 2" xfId="13181"/>
    <cellStyle name="Финансовый 3 2 2 2 2 2 3 2 2 2" xfId="26789"/>
    <cellStyle name="Финансовый 3 2 2 2 2 2 3 2 2 3" xfId="40397"/>
    <cellStyle name="Финансовый 3 2 2 2 2 2 3 2 3" xfId="19985"/>
    <cellStyle name="Финансовый 3 2 2 2 2 2 3 2 4" xfId="33593"/>
    <cellStyle name="Финансовый 3 2 2 2 2 2 3 3" xfId="4109"/>
    <cellStyle name="Финансовый 3 2 2 2 2 2 3 3 2" xfId="10913"/>
    <cellStyle name="Финансовый 3 2 2 2 2 2 3 3 2 2" xfId="24521"/>
    <cellStyle name="Финансовый 3 2 2 2 2 2 3 3 2 3" xfId="38129"/>
    <cellStyle name="Финансовый 3 2 2 2 2 2 3 3 3" xfId="17717"/>
    <cellStyle name="Финансовый 3 2 2 2 2 2 3 3 4" xfId="31325"/>
    <cellStyle name="Финансовый 3 2 2 2 2 2 3 4" xfId="8645"/>
    <cellStyle name="Финансовый 3 2 2 2 2 2 3 4 2" xfId="22253"/>
    <cellStyle name="Финансовый 3 2 2 2 2 2 3 4 3" xfId="35861"/>
    <cellStyle name="Финансовый 3 2 2 2 2 2 3 5" xfId="15449"/>
    <cellStyle name="Финансовый 3 2 2 2 2 2 3 6" xfId="29057"/>
    <cellStyle name="Финансовый 3 2 2 2 2 2 4" xfId="1463"/>
    <cellStyle name="Финансовый 3 2 2 2 2 2 4 2" xfId="5999"/>
    <cellStyle name="Финансовый 3 2 2 2 2 2 4 2 2" xfId="12803"/>
    <cellStyle name="Финансовый 3 2 2 2 2 2 4 2 2 2" xfId="26411"/>
    <cellStyle name="Финансовый 3 2 2 2 2 2 4 2 2 3" xfId="40019"/>
    <cellStyle name="Финансовый 3 2 2 2 2 2 4 2 3" xfId="19607"/>
    <cellStyle name="Финансовый 3 2 2 2 2 2 4 2 4" xfId="33215"/>
    <cellStyle name="Финансовый 3 2 2 2 2 2 4 3" xfId="3731"/>
    <cellStyle name="Финансовый 3 2 2 2 2 2 4 3 2" xfId="10535"/>
    <cellStyle name="Финансовый 3 2 2 2 2 2 4 3 2 2" xfId="24143"/>
    <cellStyle name="Финансовый 3 2 2 2 2 2 4 3 2 3" xfId="37751"/>
    <cellStyle name="Финансовый 3 2 2 2 2 2 4 3 3" xfId="17339"/>
    <cellStyle name="Финансовый 3 2 2 2 2 2 4 3 4" xfId="30947"/>
    <cellStyle name="Финансовый 3 2 2 2 2 2 4 4" xfId="8267"/>
    <cellStyle name="Финансовый 3 2 2 2 2 2 4 4 2" xfId="21875"/>
    <cellStyle name="Финансовый 3 2 2 2 2 2 4 4 3" xfId="35483"/>
    <cellStyle name="Финансовый 3 2 2 2 2 2 4 5" xfId="15071"/>
    <cellStyle name="Финансовый 3 2 2 2 2 2 4 6" xfId="28679"/>
    <cellStyle name="Финансовый 3 2 2 2 2 2 5" xfId="2219"/>
    <cellStyle name="Финансовый 3 2 2 2 2 2 5 2" xfId="6755"/>
    <cellStyle name="Финансовый 3 2 2 2 2 2 5 2 2" xfId="13559"/>
    <cellStyle name="Финансовый 3 2 2 2 2 2 5 2 2 2" xfId="27167"/>
    <cellStyle name="Финансовый 3 2 2 2 2 2 5 2 2 3" xfId="40775"/>
    <cellStyle name="Финансовый 3 2 2 2 2 2 5 2 3" xfId="20363"/>
    <cellStyle name="Финансовый 3 2 2 2 2 2 5 2 4" xfId="33971"/>
    <cellStyle name="Финансовый 3 2 2 2 2 2 5 3" xfId="4487"/>
    <cellStyle name="Финансовый 3 2 2 2 2 2 5 3 2" xfId="11291"/>
    <cellStyle name="Финансовый 3 2 2 2 2 2 5 3 2 2" xfId="24899"/>
    <cellStyle name="Финансовый 3 2 2 2 2 2 5 3 2 3" xfId="38507"/>
    <cellStyle name="Финансовый 3 2 2 2 2 2 5 3 3" xfId="18095"/>
    <cellStyle name="Финансовый 3 2 2 2 2 2 5 3 4" xfId="31703"/>
    <cellStyle name="Финансовый 3 2 2 2 2 2 5 4" xfId="9023"/>
    <cellStyle name="Финансовый 3 2 2 2 2 2 5 4 2" xfId="22631"/>
    <cellStyle name="Финансовый 3 2 2 2 2 2 5 4 3" xfId="36239"/>
    <cellStyle name="Финансовый 3 2 2 2 2 2 5 5" xfId="15827"/>
    <cellStyle name="Финансовый 3 2 2 2 2 2 5 6" xfId="29435"/>
    <cellStyle name="Финансовый 3 2 2 2 2 2 6" xfId="1085"/>
    <cellStyle name="Финансовый 3 2 2 2 2 2 6 2" xfId="5621"/>
    <cellStyle name="Финансовый 3 2 2 2 2 2 6 2 2" xfId="12425"/>
    <cellStyle name="Финансовый 3 2 2 2 2 2 6 2 2 2" xfId="26033"/>
    <cellStyle name="Финансовый 3 2 2 2 2 2 6 2 2 3" xfId="39641"/>
    <cellStyle name="Финансовый 3 2 2 2 2 2 6 2 3" xfId="19229"/>
    <cellStyle name="Финансовый 3 2 2 2 2 2 6 2 4" xfId="32837"/>
    <cellStyle name="Финансовый 3 2 2 2 2 2 6 3" xfId="3353"/>
    <cellStyle name="Финансовый 3 2 2 2 2 2 6 3 2" xfId="10157"/>
    <cellStyle name="Финансовый 3 2 2 2 2 2 6 3 2 2" xfId="23765"/>
    <cellStyle name="Финансовый 3 2 2 2 2 2 6 3 2 3" xfId="37373"/>
    <cellStyle name="Финансовый 3 2 2 2 2 2 6 3 3" xfId="16961"/>
    <cellStyle name="Финансовый 3 2 2 2 2 2 6 3 4" xfId="30569"/>
    <cellStyle name="Финансовый 3 2 2 2 2 2 6 4" xfId="7889"/>
    <cellStyle name="Финансовый 3 2 2 2 2 2 6 4 2" xfId="21497"/>
    <cellStyle name="Финансовый 3 2 2 2 2 2 6 4 3" xfId="35105"/>
    <cellStyle name="Финансовый 3 2 2 2 2 2 6 5" xfId="14693"/>
    <cellStyle name="Финансовый 3 2 2 2 2 2 6 6" xfId="28301"/>
    <cellStyle name="Финансовый 3 2 2 2 2 2 7" xfId="707"/>
    <cellStyle name="Финансовый 3 2 2 2 2 2 7 2" xfId="5243"/>
    <cellStyle name="Финансовый 3 2 2 2 2 2 7 2 2" xfId="12047"/>
    <cellStyle name="Финансовый 3 2 2 2 2 2 7 2 2 2" xfId="25655"/>
    <cellStyle name="Финансовый 3 2 2 2 2 2 7 2 2 3" xfId="39263"/>
    <cellStyle name="Финансовый 3 2 2 2 2 2 7 2 3" xfId="18851"/>
    <cellStyle name="Финансовый 3 2 2 2 2 2 7 2 4" xfId="32459"/>
    <cellStyle name="Финансовый 3 2 2 2 2 2 7 3" xfId="2975"/>
    <cellStyle name="Финансовый 3 2 2 2 2 2 7 3 2" xfId="9779"/>
    <cellStyle name="Финансовый 3 2 2 2 2 2 7 3 2 2" xfId="23387"/>
    <cellStyle name="Финансовый 3 2 2 2 2 2 7 3 2 3" xfId="36995"/>
    <cellStyle name="Финансовый 3 2 2 2 2 2 7 3 3" xfId="16583"/>
    <cellStyle name="Финансовый 3 2 2 2 2 2 7 3 4" xfId="30191"/>
    <cellStyle name="Финансовый 3 2 2 2 2 2 7 4" xfId="7511"/>
    <cellStyle name="Финансовый 3 2 2 2 2 2 7 4 2" xfId="21119"/>
    <cellStyle name="Финансовый 3 2 2 2 2 2 7 4 3" xfId="34727"/>
    <cellStyle name="Финансовый 3 2 2 2 2 2 7 5" xfId="14315"/>
    <cellStyle name="Финансовый 3 2 2 2 2 2 7 6" xfId="27923"/>
    <cellStyle name="Финансовый 3 2 2 2 2 2 8" xfId="4865"/>
    <cellStyle name="Финансовый 3 2 2 2 2 2 8 2" xfId="11669"/>
    <cellStyle name="Финансовый 3 2 2 2 2 2 8 2 2" xfId="25277"/>
    <cellStyle name="Финансовый 3 2 2 2 2 2 8 2 3" xfId="38885"/>
    <cellStyle name="Финансовый 3 2 2 2 2 2 8 3" xfId="18473"/>
    <cellStyle name="Финансовый 3 2 2 2 2 2 8 4" xfId="32081"/>
    <cellStyle name="Финансовый 3 2 2 2 2 2 9" xfId="2597"/>
    <cellStyle name="Финансовый 3 2 2 2 2 2 9 2" xfId="9401"/>
    <cellStyle name="Финансовый 3 2 2 2 2 2 9 2 2" xfId="23009"/>
    <cellStyle name="Финансовый 3 2 2 2 2 2 9 2 3" xfId="36617"/>
    <cellStyle name="Финансовый 3 2 2 2 2 2 9 3" xfId="16205"/>
    <cellStyle name="Финансовый 3 2 2 2 2 2 9 4" xfId="29813"/>
    <cellStyle name="Финансовый 3 2 2 2 2 3" xfId="275"/>
    <cellStyle name="Финансовый 3 2 2 2 2 3 10" xfId="7079"/>
    <cellStyle name="Финансовый 3 2 2 2 2 3 10 2" xfId="20687"/>
    <cellStyle name="Финансовый 3 2 2 2 2 3 10 3" xfId="34295"/>
    <cellStyle name="Финансовый 3 2 2 2 2 3 11" xfId="13883"/>
    <cellStyle name="Финансовый 3 2 2 2 2 3 12" xfId="27491"/>
    <cellStyle name="Финансовый 3 2 2 2 2 3 2" xfId="518"/>
    <cellStyle name="Финансовый 3 2 2 2 2 3 2 10" xfId="14126"/>
    <cellStyle name="Финансовый 3 2 2 2 2 3 2 11" xfId="27734"/>
    <cellStyle name="Финансовый 3 2 2 2 2 3 2 2" xfId="2030"/>
    <cellStyle name="Финансовый 3 2 2 2 2 3 2 2 2" xfId="6566"/>
    <cellStyle name="Финансовый 3 2 2 2 2 3 2 2 2 2" xfId="13370"/>
    <cellStyle name="Финансовый 3 2 2 2 2 3 2 2 2 2 2" xfId="26978"/>
    <cellStyle name="Финансовый 3 2 2 2 2 3 2 2 2 2 3" xfId="40586"/>
    <cellStyle name="Финансовый 3 2 2 2 2 3 2 2 2 3" xfId="20174"/>
    <cellStyle name="Финансовый 3 2 2 2 2 3 2 2 2 4" xfId="33782"/>
    <cellStyle name="Финансовый 3 2 2 2 2 3 2 2 3" xfId="4298"/>
    <cellStyle name="Финансовый 3 2 2 2 2 3 2 2 3 2" xfId="11102"/>
    <cellStyle name="Финансовый 3 2 2 2 2 3 2 2 3 2 2" xfId="24710"/>
    <cellStyle name="Финансовый 3 2 2 2 2 3 2 2 3 2 3" xfId="38318"/>
    <cellStyle name="Финансовый 3 2 2 2 2 3 2 2 3 3" xfId="17906"/>
    <cellStyle name="Финансовый 3 2 2 2 2 3 2 2 3 4" xfId="31514"/>
    <cellStyle name="Финансовый 3 2 2 2 2 3 2 2 4" xfId="8834"/>
    <cellStyle name="Финансовый 3 2 2 2 2 3 2 2 4 2" xfId="22442"/>
    <cellStyle name="Финансовый 3 2 2 2 2 3 2 2 4 3" xfId="36050"/>
    <cellStyle name="Финансовый 3 2 2 2 2 3 2 2 5" xfId="15638"/>
    <cellStyle name="Финансовый 3 2 2 2 2 3 2 2 6" xfId="29246"/>
    <cellStyle name="Финансовый 3 2 2 2 2 3 2 3" xfId="1652"/>
    <cellStyle name="Финансовый 3 2 2 2 2 3 2 3 2" xfId="6188"/>
    <cellStyle name="Финансовый 3 2 2 2 2 3 2 3 2 2" xfId="12992"/>
    <cellStyle name="Финансовый 3 2 2 2 2 3 2 3 2 2 2" xfId="26600"/>
    <cellStyle name="Финансовый 3 2 2 2 2 3 2 3 2 2 3" xfId="40208"/>
    <cellStyle name="Финансовый 3 2 2 2 2 3 2 3 2 3" xfId="19796"/>
    <cellStyle name="Финансовый 3 2 2 2 2 3 2 3 2 4" xfId="33404"/>
    <cellStyle name="Финансовый 3 2 2 2 2 3 2 3 3" xfId="3920"/>
    <cellStyle name="Финансовый 3 2 2 2 2 3 2 3 3 2" xfId="10724"/>
    <cellStyle name="Финансовый 3 2 2 2 2 3 2 3 3 2 2" xfId="24332"/>
    <cellStyle name="Финансовый 3 2 2 2 2 3 2 3 3 2 3" xfId="37940"/>
    <cellStyle name="Финансовый 3 2 2 2 2 3 2 3 3 3" xfId="17528"/>
    <cellStyle name="Финансовый 3 2 2 2 2 3 2 3 3 4" xfId="31136"/>
    <cellStyle name="Финансовый 3 2 2 2 2 3 2 3 4" xfId="8456"/>
    <cellStyle name="Финансовый 3 2 2 2 2 3 2 3 4 2" xfId="22064"/>
    <cellStyle name="Финансовый 3 2 2 2 2 3 2 3 4 3" xfId="35672"/>
    <cellStyle name="Финансовый 3 2 2 2 2 3 2 3 5" xfId="15260"/>
    <cellStyle name="Финансовый 3 2 2 2 2 3 2 3 6" xfId="28868"/>
    <cellStyle name="Финансовый 3 2 2 2 2 3 2 4" xfId="2408"/>
    <cellStyle name="Финансовый 3 2 2 2 2 3 2 4 2" xfId="6944"/>
    <cellStyle name="Финансовый 3 2 2 2 2 3 2 4 2 2" xfId="13748"/>
    <cellStyle name="Финансовый 3 2 2 2 2 3 2 4 2 2 2" xfId="27356"/>
    <cellStyle name="Финансовый 3 2 2 2 2 3 2 4 2 2 3" xfId="40964"/>
    <cellStyle name="Финансовый 3 2 2 2 2 3 2 4 2 3" xfId="20552"/>
    <cellStyle name="Финансовый 3 2 2 2 2 3 2 4 2 4" xfId="34160"/>
    <cellStyle name="Финансовый 3 2 2 2 2 3 2 4 3" xfId="4676"/>
    <cellStyle name="Финансовый 3 2 2 2 2 3 2 4 3 2" xfId="11480"/>
    <cellStyle name="Финансовый 3 2 2 2 2 3 2 4 3 2 2" xfId="25088"/>
    <cellStyle name="Финансовый 3 2 2 2 2 3 2 4 3 2 3" xfId="38696"/>
    <cellStyle name="Финансовый 3 2 2 2 2 3 2 4 3 3" xfId="18284"/>
    <cellStyle name="Финансовый 3 2 2 2 2 3 2 4 3 4" xfId="31892"/>
    <cellStyle name="Финансовый 3 2 2 2 2 3 2 4 4" xfId="9212"/>
    <cellStyle name="Финансовый 3 2 2 2 2 3 2 4 4 2" xfId="22820"/>
    <cellStyle name="Финансовый 3 2 2 2 2 3 2 4 4 3" xfId="36428"/>
    <cellStyle name="Финансовый 3 2 2 2 2 3 2 4 5" xfId="16016"/>
    <cellStyle name="Финансовый 3 2 2 2 2 3 2 4 6" xfId="29624"/>
    <cellStyle name="Финансовый 3 2 2 2 2 3 2 5" xfId="1274"/>
    <cellStyle name="Финансовый 3 2 2 2 2 3 2 5 2" xfId="5810"/>
    <cellStyle name="Финансовый 3 2 2 2 2 3 2 5 2 2" xfId="12614"/>
    <cellStyle name="Финансовый 3 2 2 2 2 3 2 5 2 2 2" xfId="26222"/>
    <cellStyle name="Финансовый 3 2 2 2 2 3 2 5 2 2 3" xfId="39830"/>
    <cellStyle name="Финансовый 3 2 2 2 2 3 2 5 2 3" xfId="19418"/>
    <cellStyle name="Финансовый 3 2 2 2 2 3 2 5 2 4" xfId="33026"/>
    <cellStyle name="Финансовый 3 2 2 2 2 3 2 5 3" xfId="3542"/>
    <cellStyle name="Финансовый 3 2 2 2 2 3 2 5 3 2" xfId="10346"/>
    <cellStyle name="Финансовый 3 2 2 2 2 3 2 5 3 2 2" xfId="23954"/>
    <cellStyle name="Финансовый 3 2 2 2 2 3 2 5 3 2 3" xfId="37562"/>
    <cellStyle name="Финансовый 3 2 2 2 2 3 2 5 3 3" xfId="17150"/>
    <cellStyle name="Финансовый 3 2 2 2 2 3 2 5 3 4" xfId="30758"/>
    <cellStyle name="Финансовый 3 2 2 2 2 3 2 5 4" xfId="8078"/>
    <cellStyle name="Финансовый 3 2 2 2 2 3 2 5 4 2" xfId="21686"/>
    <cellStyle name="Финансовый 3 2 2 2 2 3 2 5 4 3" xfId="35294"/>
    <cellStyle name="Финансовый 3 2 2 2 2 3 2 5 5" xfId="14882"/>
    <cellStyle name="Финансовый 3 2 2 2 2 3 2 5 6" xfId="28490"/>
    <cellStyle name="Финансовый 3 2 2 2 2 3 2 6" xfId="896"/>
    <cellStyle name="Финансовый 3 2 2 2 2 3 2 6 2" xfId="5432"/>
    <cellStyle name="Финансовый 3 2 2 2 2 3 2 6 2 2" xfId="12236"/>
    <cellStyle name="Финансовый 3 2 2 2 2 3 2 6 2 2 2" xfId="25844"/>
    <cellStyle name="Финансовый 3 2 2 2 2 3 2 6 2 2 3" xfId="39452"/>
    <cellStyle name="Финансовый 3 2 2 2 2 3 2 6 2 3" xfId="19040"/>
    <cellStyle name="Финансовый 3 2 2 2 2 3 2 6 2 4" xfId="32648"/>
    <cellStyle name="Финансовый 3 2 2 2 2 3 2 6 3" xfId="3164"/>
    <cellStyle name="Финансовый 3 2 2 2 2 3 2 6 3 2" xfId="9968"/>
    <cellStyle name="Финансовый 3 2 2 2 2 3 2 6 3 2 2" xfId="23576"/>
    <cellStyle name="Финансовый 3 2 2 2 2 3 2 6 3 2 3" xfId="37184"/>
    <cellStyle name="Финансовый 3 2 2 2 2 3 2 6 3 3" xfId="16772"/>
    <cellStyle name="Финансовый 3 2 2 2 2 3 2 6 3 4" xfId="30380"/>
    <cellStyle name="Финансовый 3 2 2 2 2 3 2 6 4" xfId="7700"/>
    <cellStyle name="Финансовый 3 2 2 2 2 3 2 6 4 2" xfId="21308"/>
    <cellStyle name="Финансовый 3 2 2 2 2 3 2 6 4 3" xfId="34916"/>
    <cellStyle name="Финансовый 3 2 2 2 2 3 2 6 5" xfId="14504"/>
    <cellStyle name="Финансовый 3 2 2 2 2 3 2 6 6" xfId="28112"/>
    <cellStyle name="Финансовый 3 2 2 2 2 3 2 7" xfId="5054"/>
    <cellStyle name="Финансовый 3 2 2 2 2 3 2 7 2" xfId="11858"/>
    <cellStyle name="Финансовый 3 2 2 2 2 3 2 7 2 2" xfId="25466"/>
    <cellStyle name="Финансовый 3 2 2 2 2 3 2 7 2 3" xfId="39074"/>
    <cellStyle name="Финансовый 3 2 2 2 2 3 2 7 3" xfId="18662"/>
    <cellStyle name="Финансовый 3 2 2 2 2 3 2 7 4" xfId="32270"/>
    <cellStyle name="Финансовый 3 2 2 2 2 3 2 8" xfId="2786"/>
    <cellStyle name="Финансовый 3 2 2 2 2 3 2 8 2" xfId="9590"/>
    <cellStyle name="Финансовый 3 2 2 2 2 3 2 8 2 2" xfId="23198"/>
    <cellStyle name="Финансовый 3 2 2 2 2 3 2 8 2 3" xfId="36806"/>
    <cellStyle name="Финансовый 3 2 2 2 2 3 2 8 3" xfId="16394"/>
    <cellStyle name="Финансовый 3 2 2 2 2 3 2 8 4" xfId="30002"/>
    <cellStyle name="Финансовый 3 2 2 2 2 3 2 9" xfId="7322"/>
    <cellStyle name="Финансовый 3 2 2 2 2 3 2 9 2" xfId="20930"/>
    <cellStyle name="Финансовый 3 2 2 2 2 3 2 9 3" xfId="34538"/>
    <cellStyle name="Финансовый 3 2 2 2 2 3 3" xfId="1787"/>
    <cellStyle name="Финансовый 3 2 2 2 2 3 3 2" xfId="6323"/>
    <cellStyle name="Финансовый 3 2 2 2 2 3 3 2 2" xfId="13127"/>
    <cellStyle name="Финансовый 3 2 2 2 2 3 3 2 2 2" xfId="26735"/>
    <cellStyle name="Финансовый 3 2 2 2 2 3 3 2 2 3" xfId="40343"/>
    <cellStyle name="Финансовый 3 2 2 2 2 3 3 2 3" xfId="19931"/>
    <cellStyle name="Финансовый 3 2 2 2 2 3 3 2 4" xfId="33539"/>
    <cellStyle name="Финансовый 3 2 2 2 2 3 3 3" xfId="4055"/>
    <cellStyle name="Финансовый 3 2 2 2 2 3 3 3 2" xfId="10859"/>
    <cellStyle name="Финансовый 3 2 2 2 2 3 3 3 2 2" xfId="24467"/>
    <cellStyle name="Финансовый 3 2 2 2 2 3 3 3 2 3" xfId="38075"/>
    <cellStyle name="Финансовый 3 2 2 2 2 3 3 3 3" xfId="17663"/>
    <cellStyle name="Финансовый 3 2 2 2 2 3 3 3 4" xfId="31271"/>
    <cellStyle name="Финансовый 3 2 2 2 2 3 3 4" xfId="8591"/>
    <cellStyle name="Финансовый 3 2 2 2 2 3 3 4 2" xfId="22199"/>
    <cellStyle name="Финансовый 3 2 2 2 2 3 3 4 3" xfId="35807"/>
    <cellStyle name="Финансовый 3 2 2 2 2 3 3 5" xfId="15395"/>
    <cellStyle name="Финансовый 3 2 2 2 2 3 3 6" xfId="29003"/>
    <cellStyle name="Финансовый 3 2 2 2 2 3 4" xfId="1409"/>
    <cellStyle name="Финансовый 3 2 2 2 2 3 4 2" xfId="5945"/>
    <cellStyle name="Финансовый 3 2 2 2 2 3 4 2 2" xfId="12749"/>
    <cellStyle name="Финансовый 3 2 2 2 2 3 4 2 2 2" xfId="26357"/>
    <cellStyle name="Финансовый 3 2 2 2 2 3 4 2 2 3" xfId="39965"/>
    <cellStyle name="Финансовый 3 2 2 2 2 3 4 2 3" xfId="19553"/>
    <cellStyle name="Финансовый 3 2 2 2 2 3 4 2 4" xfId="33161"/>
    <cellStyle name="Финансовый 3 2 2 2 2 3 4 3" xfId="3677"/>
    <cellStyle name="Финансовый 3 2 2 2 2 3 4 3 2" xfId="10481"/>
    <cellStyle name="Финансовый 3 2 2 2 2 3 4 3 2 2" xfId="24089"/>
    <cellStyle name="Финансовый 3 2 2 2 2 3 4 3 2 3" xfId="37697"/>
    <cellStyle name="Финансовый 3 2 2 2 2 3 4 3 3" xfId="17285"/>
    <cellStyle name="Финансовый 3 2 2 2 2 3 4 3 4" xfId="30893"/>
    <cellStyle name="Финансовый 3 2 2 2 2 3 4 4" xfId="8213"/>
    <cellStyle name="Финансовый 3 2 2 2 2 3 4 4 2" xfId="21821"/>
    <cellStyle name="Финансовый 3 2 2 2 2 3 4 4 3" xfId="35429"/>
    <cellStyle name="Финансовый 3 2 2 2 2 3 4 5" xfId="15017"/>
    <cellStyle name="Финансовый 3 2 2 2 2 3 4 6" xfId="28625"/>
    <cellStyle name="Финансовый 3 2 2 2 2 3 5" xfId="2165"/>
    <cellStyle name="Финансовый 3 2 2 2 2 3 5 2" xfId="6701"/>
    <cellStyle name="Финансовый 3 2 2 2 2 3 5 2 2" xfId="13505"/>
    <cellStyle name="Финансовый 3 2 2 2 2 3 5 2 2 2" xfId="27113"/>
    <cellStyle name="Финансовый 3 2 2 2 2 3 5 2 2 3" xfId="40721"/>
    <cellStyle name="Финансовый 3 2 2 2 2 3 5 2 3" xfId="20309"/>
    <cellStyle name="Финансовый 3 2 2 2 2 3 5 2 4" xfId="33917"/>
    <cellStyle name="Финансовый 3 2 2 2 2 3 5 3" xfId="4433"/>
    <cellStyle name="Финансовый 3 2 2 2 2 3 5 3 2" xfId="11237"/>
    <cellStyle name="Финансовый 3 2 2 2 2 3 5 3 2 2" xfId="24845"/>
    <cellStyle name="Финансовый 3 2 2 2 2 3 5 3 2 3" xfId="38453"/>
    <cellStyle name="Финансовый 3 2 2 2 2 3 5 3 3" xfId="18041"/>
    <cellStyle name="Финансовый 3 2 2 2 2 3 5 3 4" xfId="31649"/>
    <cellStyle name="Финансовый 3 2 2 2 2 3 5 4" xfId="8969"/>
    <cellStyle name="Финансовый 3 2 2 2 2 3 5 4 2" xfId="22577"/>
    <cellStyle name="Финансовый 3 2 2 2 2 3 5 4 3" xfId="36185"/>
    <cellStyle name="Финансовый 3 2 2 2 2 3 5 5" xfId="15773"/>
    <cellStyle name="Финансовый 3 2 2 2 2 3 5 6" xfId="29381"/>
    <cellStyle name="Финансовый 3 2 2 2 2 3 6" xfId="1031"/>
    <cellStyle name="Финансовый 3 2 2 2 2 3 6 2" xfId="5567"/>
    <cellStyle name="Финансовый 3 2 2 2 2 3 6 2 2" xfId="12371"/>
    <cellStyle name="Финансовый 3 2 2 2 2 3 6 2 2 2" xfId="25979"/>
    <cellStyle name="Финансовый 3 2 2 2 2 3 6 2 2 3" xfId="39587"/>
    <cellStyle name="Финансовый 3 2 2 2 2 3 6 2 3" xfId="19175"/>
    <cellStyle name="Финансовый 3 2 2 2 2 3 6 2 4" xfId="32783"/>
    <cellStyle name="Финансовый 3 2 2 2 2 3 6 3" xfId="3299"/>
    <cellStyle name="Финансовый 3 2 2 2 2 3 6 3 2" xfId="10103"/>
    <cellStyle name="Финансовый 3 2 2 2 2 3 6 3 2 2" xfId="23711"/>
    <cellStyle name="Финансовый 3 2 2 2 2 3 6 3 2 3" xfId="37319"/>
    <cellStyle name="Финансовый 3 2 2 2 2 3 6 3 3" xfId="16907"/>
    <cellStyle name="Финансовый 3 2 2 2 2 3 6 3 4" xfId="30515"/>
    <cellStyle name="Финансовый 3 2 2 2 2 3 6 4" xfId="7835"/>
    <cellStyle name="Финансовый 3 2 2 2 2 3 6 4 2" xfId="21443"/>
    <cellStyle name="Финансовый 3 2 2 2 2 3 6 4 3" xfId="35051"/>
    <cellStyle name="Финансовый 3 2 2 2 2 3 6 5" xfId="14639"/>
    <cellStyle name="Финансовый 3 2 2 2 2 3 6 6" xfId="28247"/>
    <cellStyle name="Финансовый 3 2 2 2 2 3 7" xfId="653"/>
    <cellStyle name="Финансовый 3 2 2 2 2 3 7 2" xfId="5189"/>
    <cellStyle name="Финансовый 3 2 2 2 2 3 7 2 2" xfId="11993"/>
    <cellStyle name="Финансовый 3 2 2 2 2 3 7 2 2 2" xfId="25601"/>
    <cellStyle name="Финансовый 3 2 2 2 2 3 7 2 2 3" xfId="39209"/>
    <cellStyle name="Финансовый 3 2 2 2 2 3 7 2 3" xfId="18797"/>
    <cellStyle name="Финансовый 3 2 2 2 2 3 7 2 4" xfId="32405"/>
    <cellStyle name="Финансовый 3 2 2 2 2 3 7 3" xfId="2921"/>
    <cellStyle name="Финансовый 3 2 2 2 2 3 7 3 2" xfId="9725"/>
    <cellStyle name="Финансовый 3 2 2 2 2 3 7 3 2 2" xfId="23333"/>
    <cellStyle name="Финансовый 3 2 2 2 2 3 7 3 2 3" xfId="36941"/>
    <cellStyle name="Финансовый 3 2 2 2 2 3 7 3 3" xfId="16529"/>
    <cellStyle name="Финансовый 3 2 2 2 2 3 7 3 4" xfId="30137"/>
    <cellStyle name="Финансовый 3 2 2 2 2 3 7 4" xfId="7457"/>
    <cellStyle name="Финансовый 3 2 2 2 2 3 7 4 2" xfId="21065"/>
    <cellStyle name="Финансовый 3 2 2 2 2 3 7 4 3" xfId="34673"/>
    <cellStyle name="Финансовый 3 2 2 2 2 3 7 5" xfId="14261"/>
    <cellStyle name="Финансовый 3 2 2 2 2 3 7 6" xfId="27869"/>
    <cellStyle name="Финансовый 3 2 2 2 2 3 8" xfId="4811"/>
    <cellStyle name="Финансовый 3 2 2 2 2 3 8 2" xfId="11615"/>
    <cellStyle name="Финансовый 3 2 2 2 2 3 8 2 2" xfId="25223"/>
    <cellStyle name="Финансовый 3 2 2 2 2 3 8 2 3" xfId="38831"/>
    <cellStyle name="Финансовый 3 2 2 2 2 3 8 3" xfId="18419"/>
    <cellStyle name="Финансовый 3 2 2 2 2 3 8 4" xfId="32027"/>
    <cellStyle name="Финансовый 3 2 2 2 2 3 9" xfId="2543"/>
    <cellStyle name="Финансовый 3 2 2 2 2 3 9 2" xfId="9347"/>
    <cellStyle name="Финансовый 3 2 2 2 2 3 9 2 2" xfId="22955"/>
    <cellStyle name="Финансовый 3 2 2 2 2 3 9 2 3" xfId="36563"/>
    <cellStyle name="Финансовый 3 2 2 2 2 3 9 3" xfId="16151"/>
    <cellStyle name="Финансовый 3 2 2 2 2 3 9 4" xfId="29759"/>
    <cellStyle name="Финансовый 3 2 2 2 2 4" xfId="396"/>
    <cellStyle name="Финансовый 3 2 2 2 2 4 10" xfId="14004"/>
    <cellStyle name="Финансовый 3 2 2 2 2 4 11" xfId="27612"/>
    <cellStyle name="Финансовый 3 2 2 2 2 4 2" xfId="1908"/>
    <cellStyle name="Финансовый 3 2 2 2 2 4 2 2" xfId="6444"/>
    <cellStyle name="Финансовый 3 2 2 2 2 4 2 2 2" xfId="13248"/>
    <cellStyle name="Финансовый 3 2 2 2 2 4 2 2 2 2" xfId="26856"/>
    <cellStyle name="Финансовый 3 2 2 2 2 4 2 2 2 3" xfId="40464"/>
    <cellStyle name="Финансовый 3 2 2 2 2 4 2 2 3" xfId="20052"/>
    <cellStyle name="Финансовый 3 2 2 2 2 4 2 2 4" xfId="33660"/>
    <cellStyle name="Финансовый 3 2 2 2 2 4 2 3" xfId="4176"/>
    <cellStyle name="Финансовый 3 2 2 2 2 4 2 3 2" xfId="10980"/>
    <cellStyle name="Финансовый 3 2 2 2 2 4 2 3 2 2" xfId="24588"/>
    <cellStyle name="Финансовый 3 2 2 2 2 4 2 3 2 3" xfId="38196"/>
    <cellStyle name="Финансовый 3 2 2 2 2 4 2 3 3" xfId="17784"/>
    <cellStyle name="Финансовый 3 2 2 2 2 4 2 3 4" xfId="31392"/>
    <cellStyle name="Финансовый 3 2 2 2 2 4 2 4" xfId="8712"/>
    <cellStyle name="Финансовый 3 2 2 2 2 4 2 4 2" xfId="22320"/>
    <cellStyle name="Финансовый 3 2 2 2 2 4 2 4 3" xfId="35928"/>
    <cellStyle name="Финансовый 3 2 2 2 2 4 2 5" xfId="15516"/>
    <cellStyle name="Финансовый 3 2 2 2 2 4 2 6" xfId="29124"/>
    <cellStyle name="Финансовый 3 2 2 2 2 4 3" xfId="1530"/>
    <cellStyle name="Финансовый 3 2 2 2 2 4 3 2" xfId="6066"/>
    <cellStyle name="Финансовый 3 2 2 2 2 4 3 2 2" xfId="12870"/>
    <cellStyle name="Финансовый 3 2 2 2 2 4 3 2 2 2" xfId="26478"/>
    <cellStyle name="Финансовый 3 2 2 2 2 4 3 2 2 3" xfId="40086"/>
    <cellStyle name="Финансовый 3 2 2 2 2 4 3 2 3" xfId="19674"/>
    <cellStyle name="Финансовый 3 2 2 2 2 4 3 2 4" xfId="33282"/>
    <cellStyle name="Финансовый 3 2 2 2 2 4 3 3" xfId="3798"/>
    <cellStyle name="Финансовый 3 2 2 2 2 4 3 3 2" xfId="10602"/>
    <cellStyle name="Финансовый 3 2 2 2 2 4 3 3 2 2" xfId="24210"/>
    <cellStyle name="Финансовый 3 2 2 2 2 4 3 3 2 3" xfId="37818"/>
    <cellStyle name="Финансовый 3 2 2 2 2 4 3 3 3" xfId="17406"/>
    <cellStyle name="Финансовый 3 2 2 2 2 4 3 3 4" xfId="31014"/>
    <cellStyle name="Финансовый 3 2 2 2 2 4 3 4" xfId="8334"/>
    <cellStyle name="Финансовый 3 2 2 2 2 4 3 4 2" xfId="21942"/>
    <cellStyle name="Финансовый 3 2 2 2 2 4 3 4 3" xfId="35550"/>
    <cellStyle name="Финансовый 3 2 2 2 2 4 3 5" xfId="15138"/>
    <cellStyle name="Финансовый 3 2 2 2 2 4 3 6" xfId="28746"/>
    <cellStyle name="Финансовый 3 2 2 2 2 4 4" xfId="2286"/>
    <cellStyle name="Финансовый 3 2 2 2 2 4 4 2" xfId="6822"/>
    <cellStyle name="Финансовый 3 2 2 2 2 4 4 2 2" xfId="13626"/>
    <cellStyle name="Финансовый 3 2 2 2 2 4 4 2 2 2" xfId="27234"/>
    <cellStyle name="Финансовый 3 2 2 2 2 4 4 2 2 3" xfId="40842"/>
    <cellStyle name="Финансовый 3 2 2 2 2 4 4 2 3" xfId="20430"/>
    <cellStyle name="Финансовый 3 2 2 2 2 4 4 2 4" xfId="34038"/>
    <cellStyle name="Финансовый 3 2 2 2 2 4 4 3" xfId="4554"/>
    <cellStyle name="Финансовый 3 2 2 2 2 4 4 3 2" xfId="11358"/>
    <cellStyle name="Финансовый 3 2 2 2 2 4 4 3 2 2" xfId="24966"/>
    <cellStyle name="Финансовый 3 2 2 2 2 4 4 3 2 3" xfId="38574"/>
    <cellStyle name="Финансовый 3 2 2 2 2 4 4 3 3" xfId="18162"/>
    <cellStyle name="Финансовый 3 2 2 2 2 4 4 3 4" xfId="31770"/>
    <cellStyle name="Финансовый 3 2 2 2 2 4 4 4" xfId="9090"/>
    <cellStyle name="Финансовый 3 2 2 2 2 4 4 4 2" xfId="22698"/>
    <cellStyle name="Финансовый 3 2 2 2 2 4 4 4 3" xfId="36306"/>
    <cellStyle name="Финансовый 3 2 2 2 2 4 4 5" xfId="15894"/>
    <cellStyle name="Финансовый 3 2 2 2 2 4 4 6" xfId="29502"/>
    <cellStyle name="Финансовый 3 2 2 2 2 4 5" xfId="1152"/>
    <cellStyle name="Финансовый 3 2 2 2 2 4 5 2" xfId="5688"/>
    <cellStyle name="Финансовый 3 2 2 2 2 4 5 2 2" xfId="12492"/>
    <cellStyle name="Финансовый 3 2 2 2 2 4 5 2 2 2" xfId="26100"/>
    <cellStyle name="Финансовый 3 2 2 2 2 4 5 2 2 3" xfId="39708"/>
    <cellStyle name="Финансовый 3 2 2 2 2 4 5 2 3" xfId="19296"/>
    <cellStyle name="Финансовый 3 2 2 2 2 4 5 2 4" xfId="32904"/>
    <cellStyle name="Финансовый 3 2 2 2 2 4 5 3" xfId="3420"/>
    <cellStyle name="Финансовый 3 2 2 2 2 4 5 3 2" xfId="10224"/>
    <cellStyle name="Финансовый 3 2 2 2 2 4 5 3 2 2" xfId="23832"/>
    <cellStyle name="Финансовый 3 2 2 2 2 4 5 3 2 3" xfId="37440"/>
    <cellStyle name="Финансовый 3 2 2 2 2 4 5 3 3" xfId="17028"/>
    <cellStyle name="Финансовый 3 2 2 2 2 4 5 3 4" xfId="30636"/>
    <cellStyle name="Финансовый 3 2 2 2 2 4 5 4" xfId="7956"/>
    <cellStyle name="Финансовый 3 2 2 2 2 4 5 4 2" xfId="21564"/>
    <cellStyle name="Финансовый 3 2 2 2 2 4 5 4 3" xfId="35172"/>
    <cellStyle name="Финансовый 3 2 2 2 2 4 5 5" xfId="14760"/>
    <cellStyle name="Финансовый 3 2 2 2 2 4 5 6" xfId="28368"/>
    <cellStyle name="Финансовый 3 2 2 2 2 4 6" xfId="774"/>
    <cellStyle name="Финансовый 3 2 2 2 2 4 6 2" xfId="5310"/>
    <cellStyle name="Финансовый 3 2 2 2 2 4 6 2 2" xfId="12114"/>
    <cellStyle name="Финансовый 3 2 2 2 2 4 6 2 2 2" xfId="25722"/>
    <cellStyle name="Финансовый 3 2 2 2 2 4 6 2 2 3" xfId="39330"/>
    <cellStyle name="Финансовый 3 2 2 2 2 4 6 2 3" xfId="18918"/>
    <cellStyle name="Финансовый 3 2 2 2 2 4 6 2 4" xfId="32526"/>
    <cellStyle name="Финансовый 3 2 2 2 2 4 6 3" xfId="3042"/>
    <cellStyle name="Финансовый 3 2 2 2 2 4 6 3 2" xfId="9846"/>
    <cellStyle name="Финансовый 3 2 2 2 2 4 6 3 2 2" xfId="23454"/>
    <cellStyle name="Финансовый 3 2 2 2 2 4 6 3 2 3" xfId="37062"/>
    <cellStyle name="Финансовый 3 2 2 2 2 4 6 3 3" xfId="16650"/>
    <cellStyle name="Финансовый 3 2 2 2 2 4 6 3 4" xfId="30258"/>
    <cellStyle name="Финансовый 3 2 2 2 2 4 6 4" xfId="7578"/>
    <cellStyle name="Финансовый 3 2 2 2 2 4 6 4 2" xfId="21186"/>
    <cellStyle name="Финансовый 3 2 2 2 2 4 6 4 3" xfId="34794"/>
    <cellStyle name="Финансовый 3 2 2 2 2 4 6 5" xfId="14382"/>
    <cellStyle name="Финансовый 3 2 2 2 2 4 6 6" xfId="27990"/>
    <cellStyle name="Финансовый 3 2 2 2 2 4 7" xfId="4932"/>
    <cellStyle name="Финансовый 3 2 2 2 2 4 7 2" xfId="11736"/>
    <cellStyle name="Финансовый 3 2 2 2 2 4 7 2 2" xfId="25344"/>
    <cellStyle name="Финансовый 3 2 2 2 2 4 7 2 3" xfId="38952"/>
    <cellStyle name="Финансовый 3 2 2 2 2 4 7 3" xfId="18540"/>
    <cellStyle name="Финансовый 3 2 2 2 2 4 7 4" xfId="32148"/>
    <cellStyle name="Финансовый 3 2 2 2 2 4 8" xfId="2664"/>
    <cellStyle name="Финансовый 3 2 2 2 2 4 8 2" xfId="9468"/>
    <cellStyle name="Финансовый 3 2 2 2 2 4 8 2 2" xfId="23076"/>
    <cellStyle name="Финансовый 3 2 2 2 2 4 8 2 3" xfId="36684"/>
    <cellStyle name="Финансовый 3 2 2 2 2 4 8 3" xfId="16272"/>
    <cellStyle name="Финансовый 3 2 2 2 2 4 8 4" xfId="29880"/>
    <cellStyle name="Финансовый 3 2 2 2 2 4 9" xfId="7200"/>
    <cellStyle name="Финансовый 3 2 2 2 2 4 9 2" xfId="20808"/>
    <cellStyle name="Финансовый 3 2 2 2 2 4 9 3" xfId="34416"/>
    <cellStyle name="Финансовый 3 2 2 2 2 5" xfId="1706"/>
    <cellStyle name="Финансовый 3 2 2 2 2 5 2" xfId="6242"/>
    <cellStyle name="Финансовый 3 2 2 2 2 5 2 2" xfId="13046"/>
    <cellStyle name="Финансовый 3 2 2 2 2 5 2 2 2" xfId="26654"/>
    <cellStyle name="Финансовый 3 2 2 2 2 5 2 2 3" xfId="40262"/>
    <cellStyle name="Финансовый 3 2 2 2 2 5 2 3" xfId="19850"/>
    <cellStyle name="Финансовый 3 2 2 2 2 5 2 4" xfId="33458"/>
    <cellStyle name="Финансовый 3 2 2 2 2 5 3" xfId="3974"/>
    <cellStyle name="Финансовый 3 2 2 2 2 5 3 2" xfId="10778"/>
    <cellStyle name="Финансовый 3 2 2 2 2 5 3 2 2" xfId="24386"/>
    <cellStyle name="Финансовый 3 2 2 2 2 5 3 2 3" xfId="37994"/>
    <cellStyle name="Финансовый 3 2 2 2 2 5 3 3" xfId="17582"/>
    <cellStyle name="Финансовый 3 2 2 2 2 5 3 4" xfId="31190"/>
    <cellStyle name="Финансовый 3 2 2 2 2 5 4" xfId="8510"/>
    <cellStyle name="Финансовый 3 2 2 2 2 5 4 2" xfId="22118"/>
    <cellStyle name="Финансовый 3 2 2 2 2 5 4 3" xfId="35726"/>
    <cellStyle name="Финансовый 3 2 2 2 2 5 5" xfId="15314"/>
    <cellStyle name="Финансовый 3 2 2 2 2 5 6" xfId="28922"/>
    <cellStyle name="Финансовый 3 2 2 2 2 6" xfId="1328"/>
    <cellStyle name="Финансовый 3 2 2 2 2 6 2" xfId="5864"/>
    <cellStyle name="Финансовый 3 2 2 2 2 6 2 2" xfId="12668"/>
    <cellStyle name="Финансовый 3 2 2 2 2 6 2 2 2" xfId="26276"/>
    <cellStyle name="Финансовый 3 2 2 2 2 6 2 2 3" xfId="39884"/>
    <cellStyle name="Финансовый 3 2 2 2 2 6 2 3" xfId="19472"/>
    <cellStyle name="Финансовый 3 2 2 2 2 6 2 4" xfId="33080"/>
    <cellStyle name="Финансовый 3 2 2 2 2 6 3" xfId="3596"/>
    <cellStyle name="Финансовый 3 2 2 2 2 6 3 2" xfId="10400"/>
    <cellStyle name="Финансовый 3 2 2 2 2 6 3 2 2" xfId="24008"/>
    <cellStyle name="Финансовый 3 2 2 2 2 6 3 2 3" xfId="37616"/>
    <cellStyle name="Финансовый 3 2 2 2 2 6 3 3" xfId="17204"/>
    <cellStyle name="Финансовый 3 2 2 2 2 6 3 4" xfId="30812"/>
    <cellStyle name="Финансовый 3 2 2 2 2 6 4" xfId="8132"/>
    <cellStyle name="Финансовый 3 2 2 2 2 6 4 2" xfId="21740"/>
    <cellStyle name="Финансовый 3 2 2 2 2 6 4 3" xfId="35348"/>
    <cellStyle name="Финансовый 3 2 2 2 2 6 5" xfId="14936"/>
    <cellStyle name="Финансовый 3 2 2 2 2 6 6" xfId="28544"/>
    <cellStyle name="Финансовый 3 2 2 2 2 7" xfId="2084"/>
    <cellStyle name="Финансовый 3 2 2 2 2 7 2" xfId="6620"/>
    <cellStyle name="Финансовый 3 2 2 2 2 7 2 2" xfId="13424"/>
    <cellStyle name="Финансовый 3 2 2 2 2 7 2 2 2" xfId="27032"/>
    <cellStyle name="Финансовый 3 2 2 2 2 7 2 2 3" xfId="40640"/>
    <cellStyle name="Финансовый 3 2 2 2 2 7 2 3" xfId="20228"/>
    <cellStyle name="Финансовый 3 2 2 2 2 7 2 4" xfId="33836"/>
    <cellStyle name="Финансовый 3 2 2 2 2 7 3" xfId="4352"/>
    <cellStyle name="Финансовый 3 2 2 2 2 7 3 2" xfId="11156"/>
    <cellStyle name="Финансовый 3 2 2 2 2 7 3 2 2" xfId="24764"/>
    <cellStyle name="Финансовый 3 2 2 2 2 7 3 2 3" xfId="38372"/>
    <cellStyle name="Финансовый 3 2 2 2 2 7 3 3" xfId="17960"/>
    <cellStyle name="Финансовый 3 2 2 2 2 7 3 4" xfId="31568"/>
    <cellStyle name="Финансовый 3 2 2 2 2 7 4" xfId="8888"/>
    <cellStyle name="Финансовый 3 2 2 2 2 7 4 2" xfId="22496"/>
    <cellStyle name="Финансовый 3 2 2 2 2 7 4 3" xfId="36104"/>
    <cellStyle name="Финансовый 3 2 2 2 2 7 5" xfId="15692"/>
    <cellStyle name="Финансовый 3 2 2 2 2 7 6" xfId="29300"/>
    <cellStyle name="Финансовый 3 2 2 2 2 8" xfId="950"/>
    <cellStyle name="Финансовый 3 2 2 2 2 8 2" xfId="5486"/>
    <cellStyle name="Финансовый 3 2 2 2 2 8 2 2" xfId="12290"/>
    <cellStyle name="Финансовый 3 2 2 2 2 8 2 2 2" xfId="25898"/>
    <cellStyle name="Финансовый 3 2 2 2 2 8 2 2 3" xfId="39506"/>
    <cellStyle name="Финансовый 3 2 2 2 2 8 2 3" xfId="19094"/>
    <cellStyle name="Финансовый 3 2 2 2 2 8 2 4" xfId="32702"/>
    <cellStyle name="Финансовый 3 2 2 2 2 8 3" xfId="3218"/>
    <cellStyle name="Финансовый 3 2 2 2 2 8 3 2" xfId="10022"/>
    <cellStyle name="Финансовый 3 2 2 2 2 8 3 2 2" xfId="23630"/>
    <cellStyle name="Финансовый 3 2 2 2 2 8 3 2 3" xfId="37238"/>
    <cellStyle name="Финансовый 3 2 2 2 2 8 3 3" xfId="16826"/>
    <cellStyle name="Финансовый 3 2 2 2 2 8 3 4" xfId="30434"/>
    <cellStyle name="Финансовый 3 2 2 2 2 8 4" xfId="7754"/>
    <cellStyle name="Финансовый 3 2 2 2 2 8 4 2" xfId="21362"/>
    <cellStyle name="Финансовый 3 2 2 2 2 8 4 3" xfId="34970"/>
    <cellStyle name="Финансовый 3 2 2 2 2 8 5" xfId="14558"/>
    <cellStyle name="Финансовый 3 2 2 2 2 8 6" xfId="28166"/>
    <cellStyle name="Финансовый 3 2 2 2 2 9" xfId="572"/>
    <cellStyle name="Финансовый 3 2 2 2 2 9 2" xfId="5108"/>
    <cellStyle name="Финансовый 3 2 2 2 2 9 2 2" xfId="11912"/>
    <cellStyle name="Финансовый 3 2 2 2 2 9 2 2 2" xfId="25520"/>
    <cellStyle name="Финансовый 3 2 2 2 2 9 2 2 3" xfId="39128"/>
    <cellStyle name="Финансовый 3 2 2 2 2 9 2 3" xfId="18716"/>
    <cellStyle name="Финансовый 3 2 2 2 2 9 2 4" xfId="32324"/>
    <cellStyle name="Финансовый 3 2 2 2 2 9 3" xfId="2840"/>
    <cellStyle name="Финансовый 3 2 2 2 2 9 3 2" xfId="9644"/>
    <cellStyle name="Финансовый 3 2 2 2 2 9 3 2 2" xfId="23252"/>
    <cellStyle name="Финансовый 3 2 2 2 2 9 3 2 3" xfId="36860"/>
    <cellStyle name="Финансовый 3 2 2 2 2 9 3 3" xfId="16448"/>
    <cellStyle name="Финансовый 3 2 2 2 2 9 3 4" xfId="30056"/>
    <cellStyle name="Финансовый 3 2 2 2 2 9 4" xfId="7376"/>
    <cellStyle name="Финансовый 3 2 2 2 2 9 4 2" xfId="20984"/>
    <cellStyle name="Финансовый 3 2 2 2 2 9 4 3" xfId="34592"/>
    <cellStyle name="Финансовый 3 2 2 2 2 9 5" xfId="14180"/>
    <cellStyle name="Финансовый 3 2 2 2 2 9 6" xfId="27788"/>
    <cellStyle name="Финансовый 3 2 2 2 3" xfId="215"/>
    <cellStyle name="Финансовый 3 2 2 2 3 10" xfId="2483"/>
    <cellStyle name="Финансовый 3 2 2 2 3 10 2" xfId="9287"/>
    <cellStyle name="Финансовый 3 2 2 2 3 10 2 2" xfId="22895"/>
    <cellStyle name="Финансовый 3 2 2 2 3 10 2 3" xfId="36503"/>
    <cellStyle name="Финансовый 3 2 2 2 3 10 3" xfId="16091"/>
    <cellStyle name="Финансовый 3 2 2 2 3 10 4" xfId="29699"/>
    <cellStyle name="Финансовый 3 2 2 2 3 11" xfId="7019"/>
    <cellStyle name="Финансовый 3 2 2 2 3 11 2" xfId="20627"/>
    <cellStyle name="Финансовый 3 2 2 2 3 11 3" xfId="34235"/>
    <cellStyle name="Финансовый 3 2 2 2 3 12" xfId="13823"/>
    <cellStyle name="Финансовый 3 2 2 2 3 13" xfId="27431"/>
    <cellStyle name="Финансовый 3 2 2 2 3 2" xfId="296"/>
    <cellStyle name="Финансовый 3 2 2 2 3 2 10" xfId="7100"/>
    <cellStyle name="Финансовый 3 2 2 2 3 2 10 2" xfId="20708"/>
    <cellStyle name="Финансовый 3 2 2 2 3 2 10 3" xfId="34316"/>
    <cellStyle name="Финансовый 3 2 2 2 3 2 11" xfId="13904"/>
    <cellStyle name="Финансовый 3 2 2 2 3 2 12" xfId="27512"/>
    <cellStyle name="Финансовый 3 2 2 2 3 2 2" xfId="498"/>
    <cellStyle name="Финансовый 3 2 2 2 3 2 2 10" xfId="14106"/>
    <cellStyle name="Финансовый 3 2 2 2 3 2 2 11" xfId="27714"/>
    <cellStyle name="Финансовый 3 2 2 2 3 2 2 2" xfId="2010"/>
    <cellStyle name="Финансовый 3 2 2 2 3 2 2 2 2" xfId="6546"/>
    <cellStyle name="Финансовый 3 2 2 2 3 2 2 2 2 2" xfId="13350"/>
    <cellStyle name="Финансовый 3 2 2 2 3 2 2 2 2 2 2" xfId="26958"/>
    <cellStyle name="Финансовый 3 2 2 2 3 2 2 2 2 2 3" xfId="40566"/>
    <cellStyle name="Финансовый 3 2 2 2 3 2 2 2 2 3" xfId="20154"/>
    <cellStyle name="Финансовый 3 2 2 2 3 2 2 2 2 4" xfId="33762"/>
    <cellStyle name="Финансовый 3 2 2 2 3 2 2 2 3" xfId="4278"/>
    <cellStyle name="Финансовый 3 2 2 2 3 2 2 2 3 2" xfId="11082"/>
    <cellStyle name="Финансовый 3 2 2 2 3 2 2 2 3 2 2" xfId="24690"/>
    <cellStyle name="Финансовый 3 2 2 2 3 2 2 2 3 2 3" xfId="38298"/>
    <cellStyle name="Финансовый 3 2 2 2 3 2 2 2 3 3" xfId="17886"/>
    <cellStyle name="Финансовый 3 2 2 2 3 2 2 2 3 4" xfId="31494"/>
    <cellStyle name="Финансовый 3 2 2 2 3 2 2 2 4" xfId="8814"/>
    <cellStyle name="Финансовый 3 2 2 2 3 2 2 2 4 2" xfId="22422"/>
    <cellStyle name="Финансовый 3 2 2 2 3 2 2 2 4 3" xfId="36030"/>
    <cellStyle name="Финансовый 3 2 2 2 3 2 2 2 5" xfId="15618"/>
    <cellStyle name="Финансовый 3 2 2 2 3 2 2 2 6" xfId="29226"/>
    <cellStyle name="Финансовый 3 2 2 2 3 2 2 3" xfId="1632"/>
    <cellStyle name="Финансовый 3 2 2 2 3 2 2 3 2" xfId="6168"/>
    <cellStyle name="Финансовый 3 2 2 2 3 2 2 3 2 2" xfId="12972"/>
    <cellStyle name="Финансовый 3 2 2 2 3 2 2 3 2 2 2" xfId="26580"/>
    <cellStyle name="Финансовый 3 2 2 2 3 2 2 3 2 2 3" xfId="40188"/>
    <cellStyle name="Финансовый 3 2 2 2 3 2 2 3 2 3" xfId="19776"/>
    <cellStyle name="Финансовый 3 2 2 2 3 2 2 3 2 4" xfId="33384"/>
    <cellStyle name="Финансовый 3 2 2 2 3 2 2 3 3" xfId="3900"/>
    <cellStyle name="Финансовый 3 2 2 2 3 2 2 3 3 2" xfId="10704"/>
    <cellStyle name="Финансовый 3 2 2 2 3 2 2 3 3 2 2" xfId="24312"/>
    <cellStyle name="Финансовый 3 2 2 2 3 2 2 3 3 2 3" xfId="37920"/>
    <cellStyle name="Финансовый 3 2 2 2 3 2 2 3 3 3" xfId="17508"/>
    <cellStyle name="Финансовый 3 2 2 2 3 2 2 3 3 4" xfId="31116"/>
    <cellStyle name="Финансовый 3 2 2 2 3 2 2 3 4" xfId="8436"/>
    <cellStyle name="Финансовый 3 2 2 2 3 2 2 3 4 2" xfId="22044"/>
    <cellStyle name="Финансовый 3 2 2 2 3 2 2 3 4 3" xfId="35652"/>
    <cellStyle name="Финансовый 3 2 2 2 3 2 2 3 5" xfId="15240"/>
    <cellStyle name="Финансовый 3 2 2 2 3 2 2 3 6" xfId="28848"/>
    <cellStyle name="Финансовый 3 2 2 2 3 2 2 4" xfId="2388"/>
    <cellStyle name="Финансовый 3 2 2 2 3 2 2 4 2" xfId="6924"/>
    <cellStyle name="Финансовый 3 2 2 2 3 2 2 4 2 2" xfId="13728"/>
    <cellStyle name="Финансовый 3 2 2 2 3 2 2 4 2 2 2" xfId="27336"/>
    <cellStyle name="Финансовый 3 2 2 2 3 2 2 4 2 2 3" xfId="40944"/>
    <cellStyle name="Финансовый 3 2 2 2 3 2 2 4 2 3" xfId="20532"/>
    <cellStyle name="Финансовый 3 2 2 2 3 2 2 4 2 4" xfId="34140"/>
    <cellStyle name="Финансовый 3 2 2 2 3 2 2 4 3" xfId="4656"/>
    <cellStyle name="Финансовый 3 2 2 2 3 2 2 4 3 2" xfId="11460"/>
    <cellStyle name="Финансовый 3 2 2 2 3 2 2 4 3 2 2" xfId="25068"/>
    <cellStyle name="Финансовый 3 2 2 2 3 2 2 4 3 2 3" xfId="38676"/>
    <cellStyle name="Финансовый 3 2 2 2 3 2 2 4 3 3" xfId="18264"/>
    <cellStyle name="Финансовый 3 2 2 2 3 2 2 4 3 4" xfId="31872"/>
    <cellStyle name="Финансовый 3 2 2 2 3 2 2 4 4" xfId="9192"/>
    <cellStyle name="Финансовый 3 2 2 2 3 2 2 4 4 2" xfId="22800"/>
    <cellStyle name="Финансовый 3 2 2 2 3 2 2 4 4 3" xfId="36408"/>
    <cellStyle name="Финансовый 3 2 2 2 3 2 2 4 5" xfId="15996"/>
    <cellStyle name="Финансовый 3 2 2 2 3 2 2 4 6" xfId="29604"/>
    <cellStyle name="Финансовый 3 2 2 2 3 2 2 5" xfId="1254"/>
    <cellStyle name="Финансовый 3 2 2 2 3 2 2 5 2" xfId="5790"/>
    <cellStyle name="Финансовый 3 2 2 2 3 2 2 5 2 2" xfId="12594"/>
    <cellStyle name="Финансовый 3 2 2 2 3 2 2 5 2 2 2" xfId="26202"/>
    <cellStyle name="Финансовый 3 2 2 2 3 2 2 5 2 2 3" xfId="39810"/>
    <cellStyle name="Финансовый 3 2 2 2 3 2 2 5 2 3" xfId="19398"/>
    <cellStyle name="Финансовый 3 2 2 2 3 2 2 5 2 4" xfId="33006"/>
    <cellStyle name="Финансовый 3 2 2 2 3 2 2 5 3" xfId="3522"/>
    <cellStyle name="Финансовый 3 2 2 2 3 2 2 5 3 2" xfId="10326"/>
    <cellStyle name="Финансовый 3 2 2 2 3 2 2 5 3 2 2" xfId="23934"/>
    <cellStyle name="Финансовый 3 2 2 2 3 2 2 5 3 2 3" xfId="37542"/>
    <cellStyle name="Финансовый 3 2 2 2 3 2 2 5 3 3" xfId="17130"/>
    <cellStyle name="Финансовый 3 2 2 2 3 2 2 5 3 4" xfId="30738"/>
    <cellStyle name="Финансовый 3 2 2 2 3 2 2 5 4" xfId="8058"/>
    <cellStyle name="Финансовый 3 2 2 2 3 2 2 5 4 2" xfId="21666"/>
    <cellStyle name="Финансовый 3 2 2 2 3 2 2 5 4 3" xfId="35274"/>
    <cellStyle name="Финансовый 3 2 2 2 3 2 2 5 5" xfId="14862"/>
    <cellStyle name="Финансовый 3 2 2 2 3 2 2 5 6" xfId="28470"/>
    <cellStyle name="Финансовый 3 2 2 2 3 2 2 6" xfId="876"/>
    <cellStyle name="Финансовый 3 2 2 2 3 2 2 6 2" xfId="5412"/>
    <cellStyle name="Финансовый 3 2 2 2 3 2 2 6 2 2" xfId="12216"/>
    <cellStyle name="Финансовый 3 2 2 2 3 2 2 6 2 2 2" xfId="25824"/>
    <cellStyle name="Финансовый 3 2 2 2 3 2 2 6 2 2 3" xfId="39432"/>
    <cellStyle name="Финансовый 3 2 2 2 3 2 2 6 2 3" xfId="19020"/>
    <cellStyle name="Финансовый 3 2 2 2 3 2 2 6 2 4" xfId="32628"/>
    <cellStyle name="Финансовый 3 2 2 2 3 2 2 6 3" xfId="3144"/>
    <cellStyle name="Финансовый 3 2 2 2 3 2 2 6 3 2" xfId="9948"/>
    <cellStyle name="Финансовый 3 2 2 2 3 2 2 6 3 2 2" xfId="23556"/>
    <cellStyle name="Финансовый 3 2 2 2 3 2 2 6 3 2 3" xfId="37164"/>
    <cellStyle name="Финансовый 3 2 2 2 3 2 2 6 3 3" xfId="16752"/>
    <cellStyle name="Финансовый 3 2 2 2 3 2 2 6 3 4" xfId="30360"/>
    <cellStyle name="Финансовый 3 2 2 2 3 2 2 6 4" xfId="7680"/>
    <cellStyle name="Финансовый 3 2 2 2 3 2 2 6 4 2" xfId="21288"/>
    <cellStyle name="Финансовый 3 2 2 2 3 2 2 6 4 3" xfId="34896"/>
    <cellStyle name="Финансовый 3 2 2 2 3 2 2 6 5" xfId="14484"/>
    <cellStyle name="Финансовый 3 2 2 2 3 2 2 6 6" xfId="28092"/>
    <cellStyle name="Финансовый 3 2 2 2 3 2 2 7" xfId="5034"/>
    <cellStyle name="Финансовый 3 2 2 2 3 2 2 7 2" xfId="11838"/>
    <cellStyle name="Финансовый 3 2 2 2 3 2 2 7 2 2" xfId="25446"/>
    <cellStyle name="Финансовый 3 2 2 2 3 2 2 7 2 3" xfId="39054"/>
    <cellStyle name="Финансовый 3 2 2 2 3 2 2 7 3" xfId="18642"/>
    <cellStyle name="Финансовый 3 2 2 2 3 2 2 7 4" xfId="32250"/>
    <cellStyle name="Финансовый 3 2 2 2 3 2 2 8" xfId="2766"/>
    <cellStyle name="Финансовый 3 2 2 2 3 2 2 8 2" xfId="9570"/>
    <cellStyle name="Финансовый 3 2 2 2 3 2 2 8 2 2" xfId="23178"/>
    <cellStyle name="Финансовый 3 2 2 2 3 2 2 8 2 3" xfId="36786"/>
    <cellStyle name="Финансовый 3 2 2 2 3 2 2 8 3" xfId="16374"/>
    <cellStyle name="Финансовый 3 2 2 2 3 2 2 8 4" xfId="29982"/>
    <cellStyle name="Финансовый 3 2 2 2 3 2 2 9" xfId="7302"/>
    <cellStyle name="Финансовый 3 2 2 2 3 2 2 9 2" xfId="20910"/>
    <cellStyle name="Финансовый 3 2 2 2 3 2 2 9 3" xfId="34518"/>
    <cellStyle name="Финансовый 3 2 2 2 3 2 3" xfId="1808"/>
    <cellStyle name="Финансовый 3 2 2 2 3 2 3 2" xfId="6344"/>
    <cellStyle name="Финансовый 3 2 2 2 3 2 3 2 2" xfId="13148"/>
    <cellStyle name="Финансовый 3 2 2 2 3 2 3 2 2 2" xfId="26756"/>
    <cellStyle name="Финансовый 3 2 2 2 3 2 3 2 2 3" xfId="40364"/>
    <cellStyle name="Финансовый 3 2 2 2 3 2 3 2 3" xfId="19952"/>
    <cellStyle name="Финансовый 3 2 2 2 3 2 3 2 4" xfId="33560"/>
    <cellStyle name="Финансовый 3 2 2 2 3 2 3 3" xfId="4076"/>
    <cellStyle name="Финансовый 3 2 2 2 3 2 3 3 2" xfId="10880"/>
    <cellStyle name="Финансовый 3 2 2 2 3 2 3 3 2 2" xfId="24488"/>
    <cellStyle name="Финансовый 3 2 2 2 3 2 3 3 2 3" xfId="38096"/>
    <cellStyle name="Финансовый 3 2 2 2 3 2 3 3 3" xfId="17684"/>
    <cellStyle name="Финансовый 3 2 2 2 3 2 3 3 4" xfId="31292"/>
    <cellStyle name="Финансовый 3 2 2 2 3 2 3 4" xfId="8612"/>
    <cellStyle name="Финансовый 3 2 2 2 3 2 3 4 2" xfId="22220"/>
    <cellStyle name="Финансовый 3 2 2 2 3 2 3 4 3" xfId="35828"/>
    <cellStyle name="Финансовый 3 2 2 2 3 2 3 5" xfId="15416"/>
    <cellStyle name="Финансовый 3 2 2 2 3 2 3 6" xfId="29024"/>
    <cellStyle name="Финансовый 3 2 2 2 3 2 4" xfId="1430"/>
    <cellStyle name="Финансовый 3 2 2 2 3 2 4 2" xfId="5966"/>
    <cellStyle name="Финансовый 3 2 2 2 3 2 4 2 2" xfId="12770"/>
    <cellStyle name="Финансовый 3 2 2 2 3 2 4 2 2 2" xfId="26378"/>
    <cellStyle name="Финансовый 3 2 2 2 3 2 4 2 2 3" xfId="39986"/>
    <cellStyle name="Финансовый 3 2 2 2 3 2 4 2 3" xfId="19574"/>
    <cellStyle name="Финансовый 3 2 2 2 3 2 4 2 4" xfId="33182"/>
    <cellStyle name="Финансовый 3 2 2 2 3 2 4 3" xfId="3698"/>
    <cellStyle name="Финансовый 3 2 2 2 3 2 4 3 2" xfId="10502"/>
    <cellStyle name="Финансовый 3 2 2 2 3 2 4 3 2 2" xfId="24110"/>
    <cellStyle name="Финансовый 3 2 2 2 3 2 4 3 2 3" xfId="37718"/>
    <cellStyle name="Финансовый 3 2 2 2 3 2 4 3 3" xfId="17306"/>
    <cellStyle name="Финансовый 3 2 2 2 3 2 4 3 4" xfId="30914"/>
    <cellStyle name="Финансовый 3 2 2 2 3 2 4 4" xfId="8234"/>
    <cellStyle name="Финансовый 3 2 2 2 3 2 4 4 2" xfId="21842"/>
    <cellStyle name="Финансовый 3 2 2 2 3 2 4 4 3" xfId="35450"/>
    <cellStyle name="Финансовый 3 2 2 2 3 2 4 5" xfId="15038"/>
    <cellStyle name="Финансовый 3 2 2 2 3 2 4 6" xfId="28646"/>
    <cellStyle name="Финансовый 3 2 2 2 3 2 5" xfId="2186"/>
    <cellStyle name="Финансовый 3 2 2 2 3 2 5 2" xfId="6722"/>
    <cellStyle name="Финансовый 3 2 2 2 3 2 5 2 2" xfId="13526"/>
    <cellStyle name="Финансовый 3 2 2 2 3 2 5 2 2 2" xfId="27134"/>
    <cellStyle name="Финансовый 3 2 2 2 3 2 5 2 2 3" xfId="40742"/>
    <cellStyle name="Финансовый 3 2 2 2 3 2 5 2 3" xfId="20330"/>
    <cellStyle name="Финансовый 3 2 2 2 3 2 5 2 4" xfId="33938"/>
    <cellStyle name="Финансовый 3 2 2 2 3 2 5 3" xfId="4454"/>
    <cellStyle name="Финансовый 3 2 2 2 3 2 5 3 2" xfId="11258"/>
    <cellStyle name="Финансовый 3 2 2 2 3 2 5 3 2 2" xfId="24866"/>
    <cellStyle name="Финансовый 3 2 2 2 3 2 5 3 2 3" xfId="38474"/>
    <cellStyle name="Финансовый 3 2 2 2 3 2 5 3 3" xfId="18062"/>
    <cellStyle name="Финансовый 3 2 2 2 3 2 5 3 4" xfId="31670"/>
    <cellStyle name="Финансовый 3 2 2 2 3 2 5 4" xfId="8990"/>
    <cellStyle name="Финансовый 3 2 2 2 3 2 5 4 2" xfId="22598"/>
    <cellStyle name="Финансовый 3 2 2 2 3 2 5 4 3" xfId="36206"/>
    <cellStyle name="Финансовый 3 2 2 2 3 2 5 5" xfId="15794"/>
    <cellStyle name="Финансовый 3 2 2 2 3 2 5 6" xfId="29402"/>
    <cellStyle name="Финансовый 3 2 2 2 3 2 6" xfId="1052"/>
    <cellStyle name="Финансовый 3 2 2 2 3 2 6 2" xfId="5588"/>
    <cellStyle name="Финансовый 3 2 2 2 3 2 6 2 2" xfId="12392"/>
    <cellStyle name="Финансовый 3 2 2 2 3 2 6 2 2 2" xfId="26000"/>
    <cellStyle name="Финансовый 3 2 2 2 3 2 6 2 2 3" xfId="39608"/>
    <cellStyle name="Финансовый 3 2 2 2 3 2 6 2 3" xfId="19196"/>
    <cellStyle name="Финансовый 3 2 2 2 3 2 6 2 4" xfId="32804"/>
    <cellStyle name="Финансовый 3 2 2 2 3 2 6 3" xfId="3320"/>
    <cellStyle name="Финансовый 3 2 2 2 3 2 6 3 2" xfId="10124"/>
    <cellStyle name="Финансовый 3 2 2 2 3 2 6 3 2 2" xfId="23732"/>
    <cellStyle name="Финансовый 3 2 2 2 3 2 6 3 2 3" xfId="37340"/>
    <cellStyle name="Финансовый 3 2 2 2 3 2 6 3 3" xfId="16928"/>
    <cellStyle name="Финансовый 3 2 2 2 3 2 6 3 4" xfId="30536"/>
    <cellStyle name="Финансовый 3 2 2 2 3 2 6 4" xfId="7856"/>
    <cellStyle name="Финансовый 3 2 2 2 3 2 6 4 2" xfId="21464"/>
    <cellStyle name="Финансовый 3 2 2 2 3 2 6 4 3" xfId="35072"/>
    <cellStyle name="Финансовый 3 2 2 2 3 2 6 5" xfId="14660"/>
    <cellStyle name="Финансовый 3 2 2 2 3 2 6 6" xfId="28268"/>
    <cellStyle name="Финансовый 3 2 2 2 3 2 7" xfId="674"/>
    <cellStyle name="Финансовый 3 2 2 2 3 2 7 2" xfId="5210"/>
    <cellStyle name="Финансовый 3 2 2 2 3 2 7 2 2" xfId="12014"/>
    <cellStyle name="Финансовый 3 2 2 2 3 2 7 2 2 2" xfId="25622"/>
    <cellStyle name="Финансовый 3 2 2 2 3 2 7 2 2 3" xfId="39230"/>
    <cellStyle name="Финансовый 3 2 2 2 3 2 7 2 3" xfId="18818"/>
    <cellStyle name="Финансовый 3 2 2 2 3 2 7 2 4" xfId="32426"/>
    <cellStyle name="Финансовый 3 2 2 2 3 2 7 3" xfId="2942"/>
    <cellStyle name="Финансовый 3 2 2 2 3 2 7 3 2" xfId="9746"/>
    <cellStyle name="Финансовый 3 2 2 2 3 2 7 3 2 2" xfId="23354"/>
    <cellStyle name="Финансовый 3 2 2 2 3 2 7 3 2 3" xfId="36962"/>
    <cellStyle name="Финансовый 3 2 2 2 3 2 7 3 3" xfId="16550"/>
    <cellStyle name="Финансовый 3 2 2 2 3 2 7 3 4" xfId="30158"/>
    <cellStyle name="Финансовый 3 2 2 2 3 2 7 4" xfId="7478"/>
    <cellStyle name="Финансовый 3 2 2 2 3 2 7 4 2" xfId="21086"/>
    <cellStyle name="Финансовый 3 2 2 2 3 2 7 4 3" xfId="34694"/>
    <cellStyle name="Финансовый 3 2 2 2 3 2 7 5" xfId="14282"/>
    <cellStyle name="Финансовый 3 2 2 2 3 2 7 6" xfId="27890"/>
    <cellStyle name="Финансовый 3 2 2 2 3 2 8" xfId="4832"/>
    <cellStyle name="Финансовый 3 2 2 2 3 2 8 2" xfId="11636"/>
    <cellStyle name="Финансовый 3 2 2 2 3 2 8 2 2" xfId="25244"/>
    <cellStyle name="Финансовый 3 2 2 2 3 2 8 2 3" xfId="38852"/>
    <cellStyle name="Финансовый 3 2 2 2 3 2 8 3" xfId="18440"/>
    <cellStyle name="Финансовый 3 2 2 2 3 2 8 4" xfId="32048"/>
    <cellStyle name="Финансовый 3 2 2 2 3 2 9" xfId="2564"/>
    <cellStyle name="Финансовый 3 2 2 2 3 2 9 2" xfId="9368"/>
    <cellStyle name="Финансовый 3 2 2 2 3 2 9 2 2" xfId="22976"/>
    <cellStyle name="Финансовый 3 2 2 2 3 2 9 2 3" xfId="36584"/>
    <cellStyle name="Финансовый 3 2 2 2 3 2 9 3" xfId="16172"/>
    <cellStyle name="Финансовый 3 2 2 2 3 2 9 4" xfId="29780"/>
    <cellStyle name="Финансовый 3 2 2 2 3 3" xfId="417"/>
    <cellStyle name="Финансовый 3 2 2 2 3 3 10" xfId="14025"/>
    <cellStyle name="Финансовый 3 2 2 2 3 3 11" xfId="27633"/>
    <cellStyle name="Финансовый 3 2 2 2 3 3 2" xfId="1929"/>
    <cellStyle name="Финансовый 3 2 2 2 3 3 2 2" xfId="6465"/>
    <cellStyle name="Финансовый 3 2 2 2 3 3 2 2 2" xfId="13269"/>
    <cellStyle name="Финансовый 3 2 2 2 3 3 2 2 2 2" xfId="26877"/>
    <cellStyle name="Финансовый 3 2 2 2 3 3 2 2 2 3" xfId="40485"/>
    <cellStyle name="Финансовый 3 2 2 2 3 3 2 2 3" xfId="20073"/>
    <cellStyle name="Финансовый 3 2 2 2 3 3 2 2 4" xfId="33681"/>
    <cellStyle name="Финансовый 3 2 2 2 3 3 2 3" xfId="4197"/>
    <cellStyle name="Финансовый 3 2 2 2 3 3 2 3 2" xfId="11001"/>
    <cellStyle name="Финансовый 3 2 2 2 3 3 2 3 2 2" xfId="24609"/>
    <cellStyle name="Финансовый 3 2 2 2 3 3 2 3 2 3" xfId="38217"/>
    <cellStyle name="Финансовый 3 2 2 2 3 3 2 3 3" xfId="17805"/>
    <cellStyle name="Финансовый 3 2 2 2 3 3 2 3 4" xfId="31413"/>
    <cellStyle name="Финансовый 3 2 2 2 3 3 2 4" xfId="8733"/>
    <cellStyle name="Финансовый 3 2 2 2 3 3 2 4 2" xfId="22341"/>
    <cellStyle name="Финансовый 3 2 2 2 3 3 2 4 3" xfId="35949"/>
    <cellStyle name="Финансовый 3 2 2 2 3 3 2 5" xfId="15537"/>
    <cellStyle name="Финансовый 3 2 2 2 3 3 2 6" xfId="29145"/>
    <cellStyle name="Финансовый 3 2 2 2 3 3 3" xfId="1551"/>
    <cellStyle name="Финансовый 3 2 2 2 3 3 3 2" xfId="6087"/>
    <cellStyle name="Финансовый 3 2 2 2 3 3 3 2 2" xfId="12891"/>
    <cellStyle name="Финансовый 3 2 2 2 3 3 3 2 2 2" xfId="26499"/>
    <cellStyle name="Финансовый 3 2 2 2 3 3 3 2 2 3" xfId="40107"/>
    <cellStyle name="Финансовый 3 2 2 2 3 3 3 2 3" xfId="19695"/>
    <cellStyle name="Финансовый 3 2 2 2 3 3 3 2 4" xfId="33303"/>
    <cellStyle name="Финансовый 3 2 2 2 3 3 3 3" xfId="3819"/>
    <cellStyle name="Финансовый 3 2 2 2 3 3 3 3 2" xfId="10623"/>
    <cellStyle name="Финансовый 3 2 2 2 3 3 3 3 2 2" xfId="24231"/>
    <cellStyle name="Финансовый 3 2 2 2 3 3 3 3 2 3" xfId="37839"/>
    <cellStyle name="Финансовый 3 2 2 2 3 3 3 3 3" xfId="17427"/>
    <cellStyle name="Финансовый 3 2 2 2 3 3 3 3 4" xfId="31035"/>
    <cellStyle name="Финансовый 3 2 2 2 3 3 3 4" xfId="8355"/>
    <cellStyle name="Финансовый 3 2 2 2 3 3 3 4 2" xfId="21963"/>
    <cellStyle name="Финансовый 3 2 2 2 3 3 3 4 3" xfId="35571"/>
    <cellStyle name="Финансовый 3 2 2 2 3 3 3 5" xfId="15159"/>
    <cellStyle name="Финансовый 3 2 2 2 3 3 3 6" xfId="28767"/>
    <cellStyle name="Финансовый 3 2 2 2 3 3 4" xfId="2307"/>
    <cellStyle name="Финансовый 3 2 2 2 3 3 4 2" xfId="6843"/>
    <cellStyle name="Финансовый 3 2 2 2 3 3 4 2 2" xfId="13647"/>
    <cellStyle name="Финансовый 3 2 2 2 3 3 4 2 2 2" xfId="27255"/>
    <cellStyle name="Финансовый 3 2 2 2 3 3 4 2 2 3" xfId="40863"/>
    <cellStyle name="Финансовый 3 2 2 2 3 3 4 2 3" xfId="20451"/>
    <cellStyle name="Финансовый 3 2 2 2 3 3 4 2 4" xfId="34059"/>
    <cellStyle name="Финансовый 3 2 2 2 3 3 4 3" xfId="4575"/>
    <cellStyle name="Финансовый 3 2 2 2 3 3 4 3 2" xfId="11379"/>
    <cellStyle name="Финансовый 3 2 2 2 3 3 4 3 2 2" xfId="24987"/>
    <cellStyle name="Финансовый 3 2 2 2 3 3 4 3 2 3" xfId="38595"/>
    <cellStyle name="Финансовый 3 2 2 2 3 3 4 3 3" xfId="18183"/>
    <cellStyle name="Финансовый 3 2 2 2 3 3 4 3 4" xfId="31791"/>
    <cellStyle name="Финансовый 3 2 2 2 3 3 4 4" xfId="9111"/>
    <cellStyle name="Финансовый 3 2 2 2 3 3 4 4 2" xfId="22719"/>
    <cellStyle name="Финансовый 3 2 2 2 3 3 4 4 3" xfId="36327"/>
    <cellStyle name="Финансовый 3 2 2 2 3 3 4 5" xfId="15915"/>
    <cellStyle name="Финансовый 3 2 2 2 3 3 4 6" xfId="29523"/>
    <cellStyle name="Финансовый 3 2 2 2 3 3 5" xfId="1173"/>
    <cellStyle name="Финансовый 3 2 2 2 3 3 5 2" xfId="5709"/>
    <cellStyle name="Финансовый 3 2 2 2 3 3 5 2 2" xfId="12513"/>
    <cellStyle name="Финансовый 3 2 2 2 3 3 5 2 2 2" xfId="26121"/>
    <cellStyle name="Финансовый 3 2 2 2 3 3 5 2 2 3" xfId="39729"/>
    <cellStyle name="Финансовый 3 2 2 2 3 3 5 2 3" xfId="19317"/>
    <cellStyle name="Финансовый 3 2 2 2 3 3 5 2 4" xfId="32925"/>
    <cellStyle name="Финансовый 3 2 2 2 3 3 5 3" xfId="3441"/>
    <cellStyle name="Финансовый 3 2 2 2 3 3 5 3 2" xfId="10245"/>
    <cellStyle name="Финансовый 3 2 2 2 3 3 5 3 2 2" xfId="23853"/>
    <cellStyle name="Финансовый 3 2 2 2 3 3 5 3 2 3" xfId="37461"/>
    <cellStyle name="Финансовый 3 2 2 2 3 3 5 3 3" xfId="17049"/>
    <cellStyle name="Финансовый 3 2 2 2 3 3 5 3 4" xfId="30657"/>
    <cellStyle name="Финансовый 3 2 2 2 3 3 5 4" xfId="7977"/>
    <cellStyle name="Финансовый 3 2 2 2 3 3 5 4 2" xfId="21585"/>
    <cellStyle name="Финансовый 3 2 2 2 3 3 5 4 3" xfId="35193"/>
    <cellStyle name="Финансовый 3 2 2 2 3 3 5 5" xfId="14781"/>
    <cellStyle name="Финансовый 3 2 2 2 3 3 5 6" xfId="28389"/>
    <cellStyle name="Финансовый 3 2 2 2 3 3 6" xfId="795"/>
    <cellStyle name="Финансовый 3 2 2 2 3 3 6 2" xfId="5331"/>
    <cellStyle name="Финансовый 3 2 2 2 3 3 6 2 2" xfId="12135"/>
    <cellStyle name="Финансовый 3 2 2 2 3 3 6 2 2 2" xfId="25743"/>
    <cellStyle name="Финансовый 3 2 2 2 3 3 6 2 2 3" xfId="39351"/>
    <cellStyle name="Финансовый 3 2 2 2 3 3 6 2 3" xfId="18939"/>
    <cellStyle name="Финансовый 3 2 2 2 3 3 6 2 4" xfId="32547"/>
    <cellStyle name="Финансовый 3 2 2 2 3 3 6 3" xfId="3063"/>
    <cellStyle name="Финансовый 3 2 2 2 3 3 6 3 2" xfId="9867"/>
    <cellStyle name="Финансовый 3 2 2 2 3 3 6 3 2 2" xfId="23475"/>
    <cellStyle name="Финансовый 3 2 2 2 3 3 6 3 2 3" xfId="37083"/>
    <cellStyle name="Финансовый 3 2 2 2 3 3 6 3 3" xfId="16671"/>
    <cellStyle name="Финансовый 3 2 2 2 3 3 6 3 4" xfId="30279"/>
    <cellStyle name="Финансовый 3 2 2 2 3 3 6 4" xfId="7599"/>
    <cellStyle name="Финансовый 3 2 2 2 3 3 6 4 2" xfId="21207"/>
    <cellStyle name="Финансовый 3 2 2 2 3 3 6 4 3" xfId="34815"/>
    <cellStyle name="Финансовый 3 2 2 2 3 3 6 5" xfId="14403"/>
    <cellStyle name="Финансовый 3 2 2 2 3 3 6 6" xfId="28011"/>
    <cellStyle name="Финансовый 3 2 2 2 3 3 7" xfId="4953"/>
    <cellStyle name="Финансовый 3 2 2 2 3 3 7 2" xfId="11757"/>
    <cellStyle name="Финансовый 3 2 2 2 3 3 7 2 2" xfId="25365"/>
    <cellStyle name="Финансовый 3 2 2 2 3 3 7 2 3" xfId="38973"/>
    <cellStyle name="Финансовый 3 2 2 2 3 3 7 3" xfId="18561"/>
    <cellStyle name="Финансовый 3 2 2 2 3 3 7 4" xfId="32169"/>
    <cellStyle name="Финансовый 3 2 2 2 3 3 8" xfId="2685"/>
    <cellStyle name="Финансовый 3 2 2 2 3 3 8 2" xfId="9489"/>
    <cellStyle name="Финансовый 3 2 2 2 3 3 8 2 2" xfId="23097"/>
    <cellStyle name="Финансовый 3 2 2 2 3 3 8 2 3" xfId="36705"/>
    <cellStyle name="Финансовый 3 2 2 2 3 3 8 3" xfId="16293"/>
    <cellStyle name="Финансовый 3 2 2 2 3 3 8 4" xfId="29901"/>
    <cellStyle name="Финансовый 3 2 2 2 3 3 9" xfId="7221"/>
    <cellStyle name="Финансовый 3 2 2 2 3 3 9 2" xfId="20829"/>
    <cellStyle name="Финансовый 3 2 2 2 3 3 9 3" xfId="34437"/>
    <cellStyle name="Финансовый 3 2 2 2 3 4" xfId="1727"/>
    <cellStyle name="Финансовый 3 2 2 2 3 4 2" xfId="6263"/>
    <cellStyle name="Финансовый 3 2 2 2 3 4 2 2" xfId="13067"/>
    <cellStyle name="Финансовый 3 2 2 2 3 4 2 2 2" xfId="26675"/>
    <cellStyle name="Финансовый 3 2 2 2 3 4 2 2 3" xfId="40283"/>
    <cellStyle name="Финансовый 3 2 2 2 3 4 2 3" xfId="19871"/>
    <cellStyle name="Финансовый 3 2 2 2 3 4 2 4" xfId="33479"/>
    <cellStyle name="Финансовый 3 2 2 2 3 4 3" xfId="3995"/>
    <cellStyle name="Финансовый 3 2 2 2 3 4 3 2" xfId="10799"/>
    <cellStyle name="Финансовый 3 2 2 2 3 4 3 2 2" xfId="24407"/>
    <cellStyle name="Финансовый 3 2 2 2 3 4 3 2 3" xfId="38015"/>
    <cellStyle name="Финансовый 3 2 2 2 3 4 3 3" xfId="17603"/>
    <cellStyle name="Финансовый 3 2 2 2 3 4 3 4" xfId="31211"/>
    <cellStyle name="Финансовый 3 2 2 2 3 4 4" xfId="8531"/>
    <cellStyle name="Финансовый 3 2 2 2 3 4 4 2" xfId="22139"/>
    <cellStyle name="Финансовый 3 2 2 2 3 4 4 3" xfId="35747"/>
    <cellStyle name="Финансовый 3 2 2 2 3 4 5" xfId="15335"/>
    <cellStyle name="Финансовый 3 2 2 2 3 4 6" xfId="28943"/>
    <cellStyle name="Финансовый 3 2 2 2 3 5" xfId="1349"/>
    <cellStyle name="Финансовый 3 2 2 2 3 5 2" xfId="5885"/>
    <cellStyle name="Финансовый 3 2 2 2 3 5 2 2" xfId="12689"/>
    <cellStyle name="Финансовый 3 2 2 2 3 5 2 2 2" xfId="26297"/>
    <cellStyle name="Финансовый 3 2 2 2 3 5 2 2 3" xfId="39905"/>
    <cellStyle name="Финансовый 3 2 2 2 3 5 2 3" xfId="19493"/>
    <cellStyle name="Финансовый 3 2 2 2 3 5 2 4" xfId="33101"/>
    <cellStyle name="Финансовый 3 2 2 2 3 5 3" xfId="3617"/>
    <cellStyle name="Финансовый 3 2 2 2 3 5 3 2" xfId="10421"/>
    <cellStyle name="Финансовый 3 2 2 2 3 5 3 2 2" xfId="24029"/>
    <cellStyle name="Финансовый 3 2 2 2 3 5 3 2 3" xfId="37637"/>
    <cellStyle name="Финансовый 3 2 2 2 3 5 3 3" xfId="17225"/>
    <cellStyle name="Финансовый 3 2 2 2 3 5 3 4" xfId="30833"/>
    <cellStyle name="Финансовый 3 2 2 2 3 5 4" xfId="8153"/>
    <cellStyle name="Финансовый 3 2 2 2 3 5 4 2" xfId="21761"/>
    <cellStyle name="Финансовый 3 2 2 2 3 5 4 3" xfId="35369"/>
    <cellStyle name="Финансовый 3 2 2 2 3 5 5" xfId="14957"/>
    <cellStyle name="Финансовый 3 2 2 2 3 5 6" xfId="28565"/>
    <cellStyle name="Финансовый 3 2 2 2 3 6" xfId="2105"/>
    <cellStyle name="Финансовый 3 2 2 2 3 6 2" xfId="6641"/>
    <cellStyle name="Финансовый 3 2 2 2 3 6 2 2" xfId="13445"/>
    <cellStyle name="Финансовый 3 2 2 2 3 6 2 2 2" xfId="27053"/>
    <cellStyle name="Финансовый 3 2 2 2 3 6 2 2 3" xfId="40661"/>
    <cellStyle name="Финансовый 3 2 2 2 3 6 2 3" xfId="20249"/>
    <cellStyle name="Финансовый 3 2 2 2 3 6 2 4" xfId="33857"/>
    <cellStyle name="Финансовый 3 2 2 2 3 6 3" xfId="4373"/>
    <cellStyle name="Финансовый 3 2 2 2 3 6 3 2" xfId="11177"/>
    <cellStyle name="Финансовый 3 2 2 2 3 6 3 2 2" xfId="24785"/>
    <cellStyle name="Финансовый 3 2 2 2 3 6 3 2 3" xfId="38393"/>
    <cellStyle name="Финансовый 3 2 2 2 3 6 3 3" xfId="17981"/>
    <cellStyle name="Финансовый 3 2 2 2 3 6 3 4" xfId="31589"/>
    <cellStyle name="Финансовый 3 2 2 2 3 6 4" xfId="8909"/>
    <cellStyle name="Финансовый 3 2 2 2 3 6 4 2" xfId="22517"/>
    <cellStyle name="Финансовый 3 2 2 2 3 6 4 3" xfId="36125"/>
    <cellStyle name="Финансовый 3 2 2 2 3 6 5" xfId="15713"/>
    <cellStyle name="Финансовый 3 2 2 2 3 6 6" xfId="29321"/>
    <cellStyle name="Финансовый 3 2 2 2 3 7" xfId="971"/>
    <cellStyle name="Финансовый 3 2 2 2 3 7 2" xfId="5507"/>
    <cellStyle name="Финансовый 3 2 2 2 3 7 2 2" xfId="12311"/>
    <cellStyle name="Финансовый 3 2 2 2 3 7 2 2 2" xfId="25919"/>
    <cellStyle name="Финансовый 3 2 2 2 3 7 2 2 3" xfId="39527"/>
    <cellStyle name="Финансовый 3 2 2 2 3 7 2 3" xfId="19115"/>
    <cellStyle name="Финансовый 3 2 2 2 3 7 2 4" xfId="32723"/>
    <cellStyle name="Финансовый 3 2 2 2 3 7 3" xfId="3239"/>
    <cellStyle name="Финансовый 3 2 2 2 3 7 3 2" xfId="10043"/>
    <cellStyle name="Финансовый 3 2 2 2 3 7 3 2 2" xfId="23651"/>
    <cellStyle name="Финансовый 3 2 2 2 3 7 3 2 3" xfId="37259"/>
    <cellStyle name="Финансовый 3 2 2 2 3 7 3 3" xfId="16847"/>
    <cellStyle name="Финансовый 3 2 2 2 3 7 3 4" xfId="30455"/>
    <cellStyle name="Финансовый 3 2 2 2 3 7 4" xfId="7775"/>
    <cellStyle name="Финансовый 3 2 2 2 3 7 4 2" xfId="21383"/>
    <cellStyle name="Финансовый 3 2 2 2 3 7 4 3" xfId="34991"/>
    <cellStyle name="Финансовый 3 2 2 2 3 7 5" xfId="14579"/>
    <cellStyle name="Финансовый 3 2 2 2 3 7 6" xfId="28187"/>
    <cellStyle name="Финансовый 3 2 2 2 3 8" xfId="593"/>
    <cellStyle name="Финансовый 3 2 2 2 3 8 2" xfId="5129"/>
    <cellStyle name="Финансовый 3 2 2 2 3 8 2 2" xfId="11933"/>
    <cellStyle name="Финансовый 3 2 2 2 3 8 2 2 2" xfId="25541"/>
    <cellStyle name="Финансовый 3 2 2 2 3 8 2 2 3" xfId="39149"/>
    <cellStyle name="Финансовый 3 2 2 2 3 8 2 3" xfId="18737"/>
    <cellStyle name="Финансовый 3 2 2 2 3 8 2 4" xfId="32345"/>
    <cellStyle name="Финансовый 3 2 2 2 3 8 3" xfId="2861"/>
    <cellStyle name="Финансовый 3 2 2 2 3 8 3 2" xfId="9665"/>
    <cellStyle name="Финансовый 3 2 2 2 3 8 3 2 2" xfId="23273"/>
    <cellStyle name="Финансовый 3 2 2 2 3 8 3 2 3" xfId="36881"/>
    <cellStyle name="Финансовый 3 2 2 2 3 8 3 3" xfId="16469"/>
    <cellStyle name="Финансовый 3 2 2 2 3 8 3 4" xfId="30077"/>
    <cellStyle name="Финансовый 3 2 2 2 3 8 4" xfId="7397"/>
    <cellStyle name="Финансовый 3 2 2 2 3 8 4 2" xfId="21005"/>
    <cellStyle name="Финансовый 3 2 2 2 3 8 4 3" xfId="34613"/>
    <cellStyle name="Финансовый 3 2 2 2 3 8 5" xfId="14201"/>
    <cellStyle name="Финансовый 3 2 2 2 3 8 6" xfId="27809"/>
    <cellStyle name="Финансовый 3 2 2 2 3 9" xfId="4751"/>
    <cellStyle name="Финансовый 3 2 2 2 3 9 2" xfId="11555"/>
    <cellStyle name="Финансовый 3 2 2 2 3 9 2 2" xfId="25163"/>
    <cellStyle name="Финансовый 3 2 2 2 3 9 2 3" xfId="38771"/>
    <cellStyle name="Финансовый 3 2 2 2 3 9 3" xfId="18359"/>
    <cellStyle name="Финансовый 3 2 2 2 3 9 4" xfId="31967"/>
    <cellStyle name="Финансовый 3 2 2 2 4" xfId="182"/>
    <cellStyle name="Финансовый 3 2 2 2 4 10" xfId="2450"/>
    <cellStyle name="Финансовый 3 2 2 2 4 10 2" xfId="9254"/>
    <cellStyle name="Финансовый 3 2 2 2 4 10 2 2" xfId="22862"/>
    <cellStyle name="Финансовый 3 2 2 2 4 10 2 3" xfId="36470"/>
    <cellStyle name="Финансовый 3 2 2 2 4 10 3" xfId="16058"/>
    <cellStyle name="Финансовый 3 2 2 2 4 10 4" xfId="29666"/>
    <cellStyle name="Финансовый 3 2 2 2 4 11" xfId="6986"/>
    <cellStyle name="Финансовый 3 2 2 2 4 11 2" xfId="20594"/>
    <cellStyle name="Финансовый 3 2 2 2 4 11 3" xfId="34202"/>
    <cellStyle name="Финансовый 3 2 2 2 4 12" xfId="13790"/>
    <cellStyle name="Финансовый 3 2 2 2 4 13" xfId="27398"/>
    <cellStyle name="Финансовый 3 2 2 2 4 2" xfId="263"/>
    <cellStyle name="Финансовый 3 2 2 2 4 2 10" xfId="7067"/>
    <cellStyle name="Финансовый 3 2 2 2 4 2 10 2" xfId="20675"/>
    <cellStyle name="Финансовый 3 2 2 2 4 2 10 3" xfId="34283"/>
    <cellStyle name="Финансовый 3 2 2 2 4 2 11" xfId="13871"/>
    <cellStyle name="Финансовый 3 2 2 2 4 2 12" xfId="27479"/>
    <cellStyle name="Финансовый 3 2 2 2 4 2 2" xfId="465"/>
    <cellStyle name="Финансовый 3 2 2 2 4 2 2 10" xfId="14073"/>
    <cellStyle name="Финансовый 3 2 2 2 4 2 2 11" xfId="27681"/>
    <cellStyle name="Финансовый 3 2 2 2 4 2 2 2" xfId="1977"/>
    <cellStyle name="Финансовый 3 2 2 2 4 2 2 2 2" xfId="6513"/>
    <cellStyle name="Финансовый 3 2 2 2 4 2 2 2 2 2" xfId="13317"/>
    <cellStyle name="Финансовый 3 2 2 2 4 2 2 2 2 2 2" xfId="26925"/>
    <cellStyle name="Финансовый 3 2 2 2 4 2 2 2 2 2 3" xfId="40533"/>
    <cellStyle name="Финансовый 3 2 2 2 4 2 2 2 2 3" xfId="20121"/>
    <cellStyle name="Финансовый 3 2 2 2 4 2 2 2 2 4" xfId="33729"/>
    <cellStyle name="Финансовый 3 2 2 2 4 2 2 2 3" xfId="4245"/>
    <cellStyle name="Финансовый 3 2 2 2 4 2 2 2 3 2" xfId="11049"/>
    <cellStyle name="Финансовый 3 2 2 2 4 2 2 2 3 2 2" xfId="24657"/>
    <cellStyle name="Финансовый 3 2 2 2 4 2 2 2 3 2 3" xfId="38265"/>
    <cellStyle name="Финансовый 3 2 2 2 4 2 2 2 3 3" xfId="17853"/>
    <cellStyle name="Финансовый 3 2 2 2 4 2 2 2 3 4" xfId="31461"/>
    <cellStyle name="Финансовый 3 2 2 2 4 2 2 2 4" xfId="8781"/>
    <cellStyle name="Финансовый 3 2 2 2 4 2 2 2 4 2" xfId="22389"/>
    <cellStyle name="Финансовый 3 2 2 2 4 2 2 2 4 3" xfId="35997"/>
    <cellStyle name="Финансовый 3 2 2 2 4 2 2 2 5" xfId="15585"/>
    <cellStyle name="Финансовый 3 2 2 2 4 2 2 2 6" xfId="29193"/>
    <cellStyle name="Финансовый 3 2 2 2 4 2 2 3" xfId="1599"/>
    <cellStyle name="Финансовый 3 2 2 2 4 2 2 3 2" xfId="6135"/>
    <cellStyle name="Финансовый 3 2 2 2 4 2 2 3 2 2" xfId="12939"/>
    <cellStyle name="Финансовый 3 2 2 2 4 2 2 3 2 2 2" xfId="26547"/>
    <cellStyle name="Финансовый 3 2 2 2 4 2 2 3 2 2 3" xfId="40155"/>
    <cellStyle name="Финансовый 3 2 2 2 4 2 2 3 2 3" xfId="19743"/>
    <cellStyle name="Финансовый 3 2 2 2 4 2 2 3 2 4" xfId="33351"/>
    <cellStyle name="Финансовый 3 2 2 2 4 2 2 3 3" xfId="3867"/>
    <cellStyle name="Финансовый 3 2 2 2 4 2 2 3 3 2" xfId="10671"/>
    <cellStyle name="Финансовый 3 2 2 2 4 2 2 3 3 2 2" xfId="24279"/>
    <cellStyle name="Финансовый 3 2 2 2 4 2 2 3 3 2 3" xfId="37887"/>
    <cellStyle name="Финансовый 3 2 2 2 4 2 2 3 3 3" xfId="17475"/>
    <cellStyle name="Финансовый 3 2 2 2 4 2 2 3 3 4" xfId="31083"/>
    <cellStyle name="Финансовый 3 2 2 2 4 2 2 3 4" xfId="8403"/>
    <cellStyle name="Финансовый 3 2 2 2 4 2 2 3 4 2" xfId="22011"/>
    <cellStyle name="Финансовый 3 2 2 2 4 2 2 3 4 3" xfId="35619"/>
    <cellStyle name="Финансовый 3 2 2 2 4 2 2 3 5" xfId="15207"/>
    <cellStyle name="Финансовый 3 2 2 2 4 2 2 3 6" xfId="28815"/>
    <cellStyle name="Финансовый 3 2 2 2 4 2 2 4" xfId="2355"/>
    <cellStyle name="Финансовый 3 2 2 2 4 2 2 4 2" xfId="6891"/>
    <cellStyle name="Финансовый 3 2 2 2 4 2 2 4 2 2" xfId="13695"/>
    <cellStyle name="Финансовый 3 2 2 2 4 2 2 4 2 2 2" xfId="27303"/>
    <cellStyle name="Финансовый 3 2 2 2 4 2 2 4 2 2 3" xfId="40911"/>
    <cellStyle name="Финансовый 3 2 2 2 4 2 2 4 2 3" xfId="20499"/>
    <cellStyle name="Финансовый 3 2 2 2 4 2 2 4 2 4" xfId="34107"/>
    <cellStyle name="Финансовый 3 2 2 2 4 2 2 4 3" xfId="4623"/>
    <cellStyle name="Финансовый 3 2 2 2 4 2 2 4 3 2" xfId="11427"/>
    <cellStyle name="Финансовый 3 2 2 2 4 2 2 4 3 2 2" xfId="25035"/>
    <cellStyle name="Финансовый 3 2 2 2 4 2 2 4 3 2 3" xfId="38643"/>
    <cellStyle name="Финансовый 3 2 2 2 4 2 2 4 3 3" xfId="18231"/>
    <cellStyle name="Финансовый 3 2 2 2 4 2 2 4 3 4" xfId="31839"/>
    <cellStyle name="Финансовый 3 2 2 2 4 2 2 4 4" xfId="9159"/>
    <cellStyle name="Финансовый 3 2 2 2 4 2 2 4 4 2" xfId="22767"/>
    <cellStyle name="Финансовый 3 2 2 2 4 2 2 4 4 3" xfId="36375"/>
    <cellStyle name="Финансовый 3 2 2 2 4 2 2 4 5" xfId="15963"/>
    <cellStyle name="Финансовый 3 2 2 2 4 2 2 4 6" xfId="29571"/>
    <cellStyle name="Финансовый 3 2 2 2 4 2 2 5" xfId="1221"/>
    <cellStyle name="Финансовый 3 2 2 2 4 2 2 5 2" xfId="5757"/>
    <cellStyle name="Финансовый 3 2 2 2 4 2 2 5 2 2" xfId="12561"/>
    <cellStyle name="Финансовый 3 2 2 2 4 2 2 5 2 2 2" xfId="26169"/>
    <cellStyle name="Финансовый 3 2 2 2 4 2 2 5 2 2 3" xfId="39777"/>
    <cellStyle name="Финансовый 3 2 2 2 4 2 2 5 2 3" xfId="19365"/>
    <cellStyle name="Финансовый 3 2 2 2 4 2 2 5 2 4" xfId="32973"/>
    <cellStyle name="Финансовый 3 2 2 2 4 2 2 5 3" xfId="3489"/>
    <cellStyle name="Финансовый 3 2 2 2 4 2 2 5 3 2" xfId="10293"/>
    <cellStyle name="Финансовый 3 2 2 2 4 2 2 5 3 2 2" xfId="23901"/>
    <cellStyle name="Финансовый 3 2 2 2 4 2 2 5 3 2 3" xfId="37509"/>
    <cellStyle name="Финансовый 3 2 2 2 4 2 2 5 3 3" xfId="17097"/>
    <cellStyle name="Финансовый 3 2 2 2 4 2 2 5 3 4" xfId="30705"/>
    <cellStyle name="Финансовый 3 2 2 2 4 2 2 5 4" xfId="8025"/>
    <cellStyle name="Финансовый 3 2 2 2 4 2 2 5 4 2" xfId="21633"/>
    <cellStyle name="Финансовый 3 2 2 2 4 2 2 5 4 3" xfId="35241"/>
    <cellStyle name="Финансовый 3 2 2 2 4 2 2 5 5" xfId="14829"/>
    <cellStyle name="Финансовый 3 2 2 2 4 2 2 5 6" xfId="28437"/>
    <cellStyle name="Финансовый 3 2 2 2 4 2 2 6" xfId="843"/>
    <cellStyle name="Финансовый 3 2 2 2 4 2 2 6 2" xfId="5379"/>
    <cellStyle name="Финансовый 3 2 2 2 4 2 2 6 2 2" xfId="12183"/>
    <cellStyle name="Финансовый 3 2 2 2 4 2 2 6 2 2 2" xfId="25791"/>
    <cellStyle name="Финансовый 3 2 2 2 4 2 2 6 2 2 3" xfId="39399"/>
    <cellStyle name="Финансовый 3 2 2 2 4 2 2 6 2 3" xfId="18987"/>
    <cellStyle name="Финансовый 3 2 2 2 4 2 2 6 2 4" xfId="32595"/>
    <cellStyle name="Финансовый 3 2 2 2 4 2 2 6 3" xfId="3111"/>
    <cellStyle name="Финансовый 3 2 2 2 4 2 2 6 3 2" xfId="9915"/>
    <cellStyle name="Финансовый 3 2 2 2 4 2 2 6 3 2 2" xfId="23523"/>
    <cellStyle name="Финансовый 3 2 2 2 4 2 2 6 3 2 3" xfId="37131"/>
    <cellStyle name="Финансовый 3 2 2 2 4 2 2 6 3 3" xfId="16719"/>
    <cellStyle name="Финансовый 3 2 2 2 4 2 2 6 3 4" xfId="30327"/>
    <cellStyle name="Финансовый 3 2 2 2 4 2 2 6 4" xfId="7647"/>
    <cellStyle name="Финансовый 3 2 2 2 4 2 2 6 4 2" xfId="21255"/>
    <cellStyle name="Финансовый 3 2 2 2 4 2 2 6 4 3" xfId="34863"/>
    <cellStyle name="Финансовый 3 2 2 2 4 2 2 6 5" xfId="14451"/>
    <cellStyle name="Финансовый 3 2 2 2 4 2 2 6 6" xfId="28059"/>
    <cellStyle name="Финансовый 3 2 2 2 4 2 2 7" xfId="5001"/>
    <cellStyle name="Финансовый 3 2 2 2 4 2 2 7 2" xfId="11805"/>
    <cellStyle name="Финансовый 3 2 2 2 4 2 2 7 2 2" xfId="25413"/>
    <cellStyle name="Финансовый 3 2 2 2 4 2 2 7 2 3" xfId="39021"/>
    <cellStyle name="Финансовый 3 2 2 2 4 2 2 7 3" xfId="18609"/>
    <cellStyle name="Финансовый 3 2 2 2 4 2 2 7 4" xfId="32217"/>
    <cellStyle name="Финансовый 3 2 2 2 4 2 2 8" xfId="2733"/>
    <cellStyle name="Финансовый 3 2 2 2 4 2 2 8 2" xfId="9537"/>
    <cellStyle name="Финансовый 3 2 2 2 4 2 2 8 2 2" xfId="23145"/>
    <cellStyle name="Финансовый 3 2 2 2 4 2 2 8 2 3" xfId="36753"/>
    <cellStyle name="Финансовый 3 2 2 2 4 2 2 8 3" xfId="16341"/>
    <cellStyle name="Финансовый 3 2 2 2 4 2 2 8 4" xfId="29949"/>
    <cellStyle name="Финансовый 3 2 2 2 4 2 2 9" xfId="7269"/>
    <cellStyle name="Финансовый 3 2 2 2 4 2 2 9 2" xfId="20877"/>
    <cellStyle name="Финансовый 3 2 2 2 4 2 2 9 3" xfId="34485"/>
    <cellStyle name="Финансовый 3 2 2 2 4 2 3" xfId="1775"/>
    <cellStyle name="Финансовый 3 2 2 2 4 2 3 2" xfId="6311"/>
    <cellStyle name="Финансовый 3 2 2 2 4 2 3 2 2" xfId="13115"/>
    <cellStyle name="Финансовый 3 2 2 2 4 2 3 2 2 2" xfId="26723"/>
    <cellStyle name="Финансовый 3 2 2 2 4 2 3 2 2 3" xfId="40331"/>
    <cellStyle name="Финансовый 3 2 2 2 4 2 3 2 3" xfId="19919"/>
    <cellStyle name="Финансовый 3 2 2 2 4 2 3 2 4" xfId="33527"/>
    <cellStyle name="Финансовый 3 2 2 2 4 2 3 3" xfId="4043"/>
    <cellStyle name="Финансовый 3 2 2 2 4 2 3 3 2" xfId="10847"/>
    <cellStyle name="Финансовый 3 2 2 2 4 2 3 3 2 2" xfId="24455"/>
    <cellStyle name="Финансовый 3 2 2 2 4 2 3 3 2 3" xfId="38063"/>
    <cellStyle name="Финансовый 3 2 2 2 4 2 3 3 3" xfId="17651"/>
    <cellStyle name="Финансовый 3 2 2 2 4 2 3 3 4" xfId="31259"/>
    <cellStyle name="Финансовый 3 2 2 2 4 2 3 4" xfId="8579"/>
    <cellStyle name="Финансовый 3 2 2 2 4 2 3 4 2" xfId="22187"/>
    <cellStyle name="Финансовый 3 2 2 2 4 2 3 4 3" xfId="35795"/>
    <cellStyle name="Финансовый 3 2 2 2 4 2 3 5" xfId="15383"/>
    <cellStyle name="Финансовый 3 2 2 2 4 2 3 6" xfId="28991"/>
    <cellStyle name="Финансовый 3 2 2 2 4 2 4" xfId="1397"/>
    <cellStyle name="Финансовый 3 2 2 2 4 2 4 2" xfId="5933"/>
    <cellStyle name="Финансовый 3 2 2 2 4 2 4 2 2" xfId="12737"/>
    <cellStyle name="Финансовый 3 2 2 2 4 2 4 2 2 2" xfId="26345"/>
    <cellStyle name="Финансовый 3 2 2 2 4 2 4 2 2 3" xfId="39953"/>
    <cellStyle name="Финансовый 3 2 2 2 4 2 4 2 3" xfId="19541"/>
    <cellStyle name="Финансовый 3 2 2 2 4 2 4 2 4" xfId="33149"/>
    <cellStyle name="Финансовый 3 2 2 2 4 2 4 3" xfId="3665"/>
    <cellStyle name="Финансовый 3 2 2 2 4 2 4 3 2" xfId="10469"/>
    <cellStyle name="Финансовый 3 2 2 2 4 2 4 3 2 2" xfId="24077"/>
    <cellStyle name="Финансовый 3 2 2 2 4 2 4 3 2 3" xfId="37685"/>
    <cellStyle name="Финансовый 3 2 2 2 4 2 4 3 3" xfId="17273"/>
    <cellStyle name="Финансовый 3 2 2 2 4 2 4 3 4" xfId="30881"/>
    <cellStyle name="Финансовый 3 2 2 2 4 2 4 4" xfId="8201"/>
    <cellStyle name="Финансовый 3 2 2 2 4 2 4 4 2" xfId="21809"/>
    <cellStyle name="Финансовый 3 2 2 2 4 2 4 4 3" xfId="35417"/>
    <cellStyle name="Финансовый 3 2 2 2 4 2 4 5" xfId="15005"/>
    <cellStyle name="Финансовый 3 2 2 2 4 2 4 6" xfId="28613"/>
    <cellStyle name="Финансовый 3 2 2 2 4 2 5" xfId="2153"/>
    <cellStyle name="Финансовый 3 2 2 2 4 2 5 2" xfId="6689"/>
    <cellStyle name="Финансовый 3 2 2 2 4 2 5 2 2" xfId="13493"/>
    <cellStyle name="Финансовый 3 2 2 2 4 2 5 2 2 2" xfId="27101"/>
    <cellStyle name="Финансовый 3 2 2 2 4 2 5 2 2 3" xfId="40709"/>
    <cellStyle name="Финансовый 3 2 2 2 4 2 5 2 3" xfId="20297"/>
    <cellStyle name="Финансовый 3 2 2 2 4 2 5 2 4" xfId="33905"/>
    <cellStyle name="Финансовый 3 2 2 2 4 2 5 3" xfId="4421"/>
    <cellStyle name="Финансовый 3 2 2 2 4 2 5 3 2" xfId="11225"/>
    <cellStyle name="Финансовый 3 2 2 2 4 2 5 3 2 2" xfId="24833"/>
    <cellStyle name="Финансовый 3 2 2 2 4 2 5 3 2 3" xfId="38441"/>
    <cellStyle name="Финансовый 3 2 2 2 4 2 5 3 3" xfId="18029"/>
    <cellStyle name="Финансовый 3 2 2 2 4 2 5 3 4" xfId="31637"/>
    <cellStyle name="Финансовый 3 2 2 2 4 2 5 4" xfId="8957"/>
    <cellStyle name="Финансовый 3 2 2 2 4 2 5 4 2" xfId="22565"/>
    <cellStyle name="Финансовый 3 2 2 2 4 2 5 4 3" xfId="36173"/>
    <cellStyle name="Финансовый 3 2 2 2 4 2 5 5" xfId="15761"/>
    <cellStyle name="Финансовый 3 2 2 2 4 2 5 6" xfId="29369"/>
    <cellStyle name="Финансовый 3 2 2 2 4 2 6" xfId="1019"/>
    <cellStyle name="Финансовый 3 2 2 2 4 2 6 2" xfId="5555"/>
    <cellStyle name="Финансовый 3 2 2 2 4 2 6 2 2" xfId="12359"/>
    <cellStyle name="Финансовый 3 2 2 2 4 2 6 2 2 2" xfId="25967"/>
    <cellStyle name="Финансовый 3 2 2 2 4 2 6 2 2 3" xfId="39575"/>
    <cellStyle name="Финансовый 3 2 2 2 4 2 6 2 3" xfId="19163"/>
    <cellStyle name="Финансовый 3 2 2 2 4 2 6 2 4" xfId="32771"/>
    <cellStyle name="Финансовый 3 2 2 2 4 2 6 3" xfId="3287"/>
    <cellStyle name="Финансовый 3 2 2 2 4 2 6 3 2" xfId="10091"/>
    <cellStyle name="Финансовый 3 2 2 2 4 2 6 3 2 2" xfId="23699"/>
    <cellStyle name="Финансовый 3 2 2 2 4 2 6 3 2 3" xfId="37307"/>
    <cellStyle name="Финансовый 3 2 2 2 4 2 6 3 3" xfId="16895"/>
    <cellStyle name="Финансовый 3 2 2 2 4 2 6 3 4" xfId="30503"/>
    <cellStyle name="Финансовый 3 2 2 2 4 2 6 4" xfId="7823"/>
    <cellStyle name="Финансовый 3 2 2 2 4 2 6 4 2" xfId="21431"/>
    <cellStyle name="Финансовый 3 2 2 2 4 2 6 4 3" xfId="35039"/>
    <cellStyle name="Финансовый 3 2 2 2 4 2 6 5" xfId="14627"/>
    <cellStyle name="Финансовый 3 2 2 2 4 2 6 6" xfId="28235"/>
    <cellStyle name="Финансовый 3 2 2 2 4 2 7" xfId="641"/>
    <cellStyle name="Финансовый 3 2 2 2 4 2 7 2" xfId="5177"/>
    <cellStyle name="Финансовый 3 2 2 2 4 2 7 2 2" xfId="11981"/>
    <cellStyle name="Финансовый 3 2 2 2 4 2 7 2 2 2" xfId="25589"/>
    <cellStyle name="Финансовый 3 2 2 2 4 2 7 2 2 3" xfId="39197"/>
    <cellStyle name="Финансовый 3 2 2 2 4 2 7 2 3" xfId="18785"/>
    <cellStyle name="Финансовый 3 2 2 2 4 2 7 2 4" xfId="32393"/>
    <cellStyle name="Финансовый 3 2 2 2 4 2 7 3" xfId="2909"/>
    <cellStyle name="Финансовый 3 2 2 2 4 2 7 3 2" xfId="9713"/>
    <cellStyle name="Финансовый 3 2 2 2 4 2 7 3 2 2" xfId="23321"/>
    <cellStyle name="Финансовый 3 2 2 2 4 2 7 3 2 3" xfId="36929"/>
    <cellStyle name="Финансовый 3 2 2 2 4 2 7 3 3" xfId="16517"/>
    <cellStyle name="Финансовый 3 2 2 2 4 2 7 3 4" xfId="30125"/>
    <cellStyle name="Финансовый 3 2 2 2 4 2 7 4" xfId="7445"/>
    <cellStyle name="Финансовый 3 2 2 2 4 2 7 4 2" xfId="21053"/>
    <cellStyle name="Финансовый 3 2 2 2 4 2 7 4 3" xfId="34661"/>
    <cellStyle name="Финансовый 3 2 2 2 4 2 7 5" xfId="14249"/>
    <cellStyle name="Финансовый 3 2 2 2 4 2 7 6" xfId="27857"/>
    <cellStyle name="Финансовый 3 2 2 2 4 2 8" xfId="4799"/>
    <cellStyle name="Финансовый 3 2 2 2 4 2 8 2" xfId="11603"/>
    <cellStyle name="Финансовый 3 2 2 2 4 2 8 2 2" xfId="25211"/>
    <cellStyle name="Финансовый 3 2 2 2 4 2 8 2 3" xfId="38819"/>
    <cellStyle name="Финансовый 3 2 2 2 4 2 8 3" xfId="18407"/>
    <cellStyle name="Финансовый 3 2 2 2 4 2 8 4" xfId="32015"/>
    <cellStyle name="Финансовый 3 2 2 2 4 2 9" xfId="2531"/>
    <cellStyle name="Финансовый 3 2 2 2 4 2 9 2" xfId="9335"/>
    <cellStyle name="Финансовый 3 2 2 2 4 2 9 2 2" xfId="22943"/>
    <cellStyle name="Финансовый 3 2 2 2 4 2 9 2 3" xfId="36551"/>
    <cellStyle name="Финансовый 3 2 2 2 4 2 9 3" xfId="16139"/>
    <cellStyle name="Финансовый 3 2 2 2 4 2 9 4" xfId="29747"/>
    <cellStyle name="Финансовый 3 2 2 2 4 3" xfId="384"/>
    <cellStyle name="Финансовый 3 2 2 2 4 3 10" xfId="13992"/>
    <cellStyle name="Финансовый 3 2 2 2 4 3 11" xfId="27600"/>
    <cellStyle name="Финансовый 3 2 2 2 4 3 2" xfId="1896"/>
    <cellStyle name="Финансовый 3 2 2 2 4 3 2 2" xfId="6432"/>
    <cellStyle name="Финансовый 3 2 2 2 4 3 2 2 2" xfId="13236"/>
    <cellStyle name="Финансовый 3 2 2 2 4 3 2 2 2 2" xfId="26844"/>
    <cellStyle name="Финансовый 3 2 2 2 4 3 2 2 2 3" xfId="40452"/>
    <cellStyle name="Финансовый 3 2 2 2 4 3 2 2 3" xfId="20040"/>
    <cellStyle name="Финансовый 3 2 2 2 4 3 2 2 4" xfId="33648"/>
    <cellStyle name="Финансовый 3 2 2 2 4 3 2 3" xfId="4164"/>
    <cellStyle name="Финансовый 3 2 2 2 4 3 2 3 2" xfId="10968"/>
    <cellStyle name="Финансовый 3 2 2 2 4 3 2 3 2 2" xfId="24576"/>
    <cellStyle name="Финансовый 3 2 2 2 4 3 2 3 2 3" xfId="38184"/>
    <cellStyle name="Финансовый 3 2 2 2 4 3 2 3 3" xfId="17772"/>
    <cellStyle name="Финансовый 3 2 2 2 4 3 2 3 4" xfId="31380"/>
    <cellStyle name="Финансовый 3 2 2 2 4 3 2 4" xfId="8700"/>
    <cellStyle name="Финансовый 3 2 2 2 4 3 2 4 2" xfId="22308"/>
    <cellStyle name="Финансовый 3 2 2 2 4 3 2 4 3" xfId="35916"/>
    <cellStyle name="Финансовый 3 2 2 2 4 3 2 5" xfId="15504"/>
    <cellStyle name="Финансовый 3 2 2 2 4 3 2 6" xfId="29112"/>
    <cellStyle name="Финансовый 3 2 2 2 4 3 3" xfId="1518"/>
    <cellStyle name="Финансовый 3 2 2 2 4 3 3 2" xfId="6054"/>
    <cellStyle name="Финансовый 3 2 2 2 4 3 3 2 2" xfId="12858"/>
    <cellStyle name="Финансовый 3 2 2 2 4 3 3 2 2 2" xfId="26466"/>
    <cellStyle name="Финансовый 3 2 2 2 4 3 3 2 2 3" xfId="40074"/>
    <cellStyle name="Финансовый 3 2 2 2 4 3 3 2 3" xfId="19662"/>
    <cellStyle name="Финансовый 3 2 2 2 4 3 3 2 4" xfId="33270"/>
    <cellStyle name="Финансовый 3 2 2 2 4 3 3 3" xfId="3786"/>
    <cellStyle name="Финансовый 3 2 2 2 4 3 3 3 2" xfId="10590"/>
    <cellStyle name="Финансовый 3 2 2 2 4 3 3 3 2 2" xfId="24198"/>
    <cellStyle name="Финансовый 3 2 2 2 4 3 3 3 2 3" xfId="37806"/>
    <cellStyle name="Финансовый 3 2 2 2 4 3 3 3 3" xfId="17394"/>
    <cellStyle name="Финансовый 3 2 2 2 4 3 3 3 4" xfId="31002"/>
    <cellStyle name="Финансовый 3 2 2 2 4 3 3 4" xfId="8322"/>
    <cellStyle name="Финансовый 3 2 2 2 4 3 3 4 2" xfId="21930"/>
    <cellStyle name="Финансовый 3 2 2 2 4 3 3 4 3" xfId="35538"/>
    <cellStyle name="Финансовый 3 2 2 2 4 3 3 5" xfId="15126"/>
    <cellStyle name="Финансовый 3 2 2 2 4 3 3 6" xfId="28734"/>
    <cellStyle name="Финансовый 3 2 2 2 4 3 4" xfId="2274"/>
    <cellStyle name="Финансовый 3 2 2 2 4 3 4 2" xfId="6810"/>
    <cellStyle name="Финансовый 3 2 2 2 4 3 4 2 2" xfId="13614"/>
    <cellStyle name="Финансовый 3 2 2 2 4 3 4 2 2 2" xfId="27222"/>
    <cellStyle name="Финансовый 3 2 2 2 4 3 4 2 2 3" xfId="40830"/>
    <cellStyle name="Финансовый 3 2 2 2 4 3 4 2 3" xfId="20418"/>
    <cellStyle name="Финансовый 3 2 2 2 4 3 4 2 4" xfId="34026"/>
    <cellStyle name="Финансовый 3 2 2 2 4 3 4 3" xfId="4542"/>
    <cellStyle name="Финансовый 3 2 2 2 4 3 4 3 2" xfId="11346"/>
    <cellStyle name="Финансовый 3 2 2 2 4 3 4 3 2 2" xfId="24954"/>
    <cellStyle name="Финансовый 3 2 2 2 4 3 4 3 2 3" xfId="38562"/>
    <cellStyle name="Финансовый 3 2 2 2 4 3 4 3 3" xfId="18150"/>
    <cellStyle name="Финансовый 3 2 2 2 4 3 4 3 4" xfId="31758"/>
    <cellStyle name="Финансовый 3 2 2 2 4 3 4 4" xfId="9078"/>
    <cellStyle name="Финансовый 3 2 2 2 4 3 4 4 2" xfId="22686"/>
    <cellStyle name="Финансовый 3 2 2 2 4 3 4 4 3" xfId="36294"/>
    <cellStyle name="Финансовый 3 2 2 2 4 3 4 5" xfId="15882"/>
    <cellStyle name="Финансовый 3 2 2 2 4 3 4 6" xfId="29490"/>
    <cellStyle name="Финансовый 3 2 2 2 4 3 5" xfId="1140"/>
    <cellStyle name="Финансовый 3 2 2 2 4 3 5 2" xfId="5676"/>
    <cellStyle name="Финансовый 3 2 2 2 4 3 5 2 2" xfId="12480"/>
    <cellStyle name="Финансовый 3 2 2 2 4 3 5 2 2 2" xfId="26088"/>
    <cellStyle name="Финансовый 3 2 2 2 4 3 5 2 2 3" xfId="39696"/>
    <cellStyle name="Финансовый 3 2 2 2 4 3 5 2 3" xfId="19284"/>
    <cellStyle name="Финансовый 3 2 2 2 4 3 5 2 4" xfId="32892"/>
    <cellStyle name="Финансовый 3 2 2 2 4 3 5 3" xfId="3408"/>
    <cellStyle name="Финансовый 3 2 2 2 4 3 5 3 2" xfId="10212"/>
    <cellStyle name="Финансовый 3 2 2 2 4 3 5 3 2 2" xfId="23820"/>
    <cellStyle name="Финансовый 3 2 2 2 4 3 5 3 2 3" xfId="37428"/>
    <cellStyle name="Финансовый 3 2 2 2 4 3 5 3 3" xfId="17016"/>
    <cellStyle name="Финансовый 3 2 2 2 4 3 5 3 4" xfId="30624"/>
    <cellStyle name="Финансовый 3 2 2 2 4 3 5 4" xfId="7944"/>
    <cellStyle name="Финансовый 3 2 2 2 4 3 5 4 2" xfId="21552"/>
    <cellStyle name="Финансовый 3 2 2 2 4 3 5 4 3" xfId="35160"/>
    <cellStyle name="Финансовый 3 2 2 2 4 3 5 5" xfId="14748"/>
    <cellStyle name="Финансовый 3 2 2 2 4 3 5 6" xfId="28356"/>
    <cellStyle name="Финансовый 3 2 2 2 4 3 6" xfId="762"/>
    <cellStyle name="Финансовый 3 2 2 2 4 3 6 2" xfId="5298"/>
    <cellStyle name="Финансовый 3 2 2 2 4 3 6 2 2" xfId="12102"/>
    <cellStyle name="Финансовый 3 2 2 2 4 3 6 2 2 2" xfId="25710"/>
    <cellStyle name="Финансовый 3 2 2 2 4 3 6 2 2 3" xfId="39318"/>
    <cellStyle name="Финансовый 3 2 2 2 4 3 6 2 3" xfId="18906"/>
    <cellStyle name="Финансовый 3 2 2 2 4 3 6 2 4" xfId="32514"/>
    <cellStyle name="Финансовый 3 2 2 2 4 3 6 3" xfId="3030"/>
    <cellStyle name="Финансовый 3 2 2 2 4 3 6 3 2" xfId="9834"/>
    <cellStyle name="Финансовый 3 2 2 2 4 3 6 3 2 2" xfId="23442"/>
    <cellStyle name="Финансовый 3 2 2 2 4 3 6 3 2 3" xfId="37050"/>
    <cellStyle name="Финансовый 3 2 2 2 4 3 6 3 3" xfId="16638"/>
    <cellStyle name="Финансовый 3 2 2 2 4 3 6 3 4" xfId="30246"/>
    <cellStyle name="Финансовый 3 2 2 2 4 3 6 4" xfId="7566"/>
    <cellStyle name="Финансовый 3 2 2 2 4 3 6 4 2" xfId="21174"/>
    <cellStyle name="Финансовый 3 2 2 2 4 3 6 4 3" xfId="34782"/>
    <cellStyle name="Финансовый 3 2 2 2 4 3 6 5" xfId="14370"/>
    <cellStyle name="Финансовый 3 2 2 2 4 3 6 6" xfId="27978"/>
    <cellStyle name="Финансовый 3 2 2 2 4 3 7" xfId="4920"/>
    <cellStyle name="Финансовый 3 2 2 2 4 3 7 2" xfId="11724"/>
    <cellStyle name="Финансовый 3 2 2 2 4 3 7 2 2" xfId="25332"/>
    <cellStyle name="Финансовый 3 2 2 2 4 3 7 2 3" xfId="38940"/>
    <cellStyle name="Финансовый 3 2 2 2 4 3 7 3" xfId="18528"/>
    <cellStyle name="Финансовый 3 2 2 2 4 3 7 4" xfId="32136"/>
    <cellStyle name="Финансовый 3 2 2 2 4 3 8" xfId="2652"/>
    <cellStyle name="Финансовый 3 2 2 2 4 3 8 2" xfId="9456"/>
    <cellStyle name="Финансовый 3 2 2 2 4 3 8 2 2" xfId="23064"/>
    <cellStyle name="Финансовый 3 2 2 2 4 3 8 2 3" xfId="36672"/>
    <cellStyle name="Финансовый 3 2 2 2 4 3 8 3" xfId="16260"/>
    <cellStyle name="Финансовый 3 2 2 2 4 3 8 4" xfId="29868"/>
    <cellStyle name="Финансовый 3 2 2 2 4 3 9" xfId="7188"/>
    <cellStyle name="Финансовый 3 2 2 2 4 3 9 2" xfId="20796"/>
    <cellStyle name="Финансовый 3 2 2 2 4 3 9 3" xfId="34404"/>
    <cellStyle name="Финансовый 3 2 2 2 4 4" xfId="1694"/>
    <cellStyle name="Финансовый 3 2 2 2 4 4 2" xfId="6230"/>
    <cellStyle name="Финансовый 3 2 2 2 4 4 2 2" xfId="13034"/>
    <cellStyle name="Финансовый 3 2 2 2 4 4 2 2 2" xfId="26642"/>
    <cellStyle name="Финансовый 3 2 2 2 4 4 2 2 3" xfId="40250"/>
    <cellStyle name="Финансовый 3 2 2 2 4 4 2 3" xfId="19838"/>
    <cellStyle name="Финансовый 3 2 2 2 4 4 2 4" xfId="33446"/>
    <cellStyle name="Финансовый 3 2 2 2 4 4 3" xfId="3962"/>
    <cellStyle name="Финансовый 3 2 2 2 4 4 3 2" xfId="10766"/>
    <cellStyle name="Финансовый 3 2 2 2 4 4 3 2 2" xfId="24374"/>
    <cellStyle name="Финансовый 3 2 2 2 4 4 3 2 3" xfId="37982"/>
    <cellStyle name="Финансовый 3 2 2 2 4 4 3 3" xfId="17570"/>
    <cellStyle name="Финансовый 3 2 2 2 4 4 3 4" xfId="31178"/>
    <cellStyle name="Финансовый 3 2 2 2 4 4 4" xfId="8498"/>
    <cellStyle name="Финансовый 3 2 2 2 4 4 4 2" xfId="22106"/>
    <cellStyle name="Финансовый 3 2 2 2 4 4 4 3" xfId="35714"/>
    <cellStyle name="Финансовый 3 2 2 2 4 4 5" xfId="15302"/>
    <cellStyle name="Финансовый 3 2 2 2 4 4 6" xfId="28910"/>
    <cellStyle name="Финансовый 3 2 2 2 4 5" xfId="1316"/>
    <cellStyle name="Финансовый 3 2 2 2 4 5 2" xfId="5852"/>
    <cellStyle name="Финансовый 3 2 2 2 4 5 2 2" xfId="12656"/>
    <cellStyle name="Финансовый 3 2 2 2 4 5 2 2 2" xfId="26264"/>
    <cellStyle name="Финансовый 3 2 2 2 4 5 2 2 3" xfId="39872"/>
    <cellStyle name="Финансовый 3 2 2 2 4 5 2 3" xfId="19460"/>
    <cellStyle name="Финансовый 3 2 2 2 4 5 2 4" xfId="33068"/>
    <cellStyle name="Финансовый 3 2 2 2 4 5 3" xfId="3584"/>
    <cellStyle name="Финансовый 3 2 2 2 4 5 3 2" xfId="10388"/>
    <cellStyle name="Финансовый 3 2 2 2 4 5 3 2 2" xfId="23996"/>
    <cellStyle name="Финансовый 3 2 2 2 4 5 3 2 3" xfId="37604"/>
    <cellStyle name="Финансовый 3 2 2 2 4 5 3 3" xfId="17192"/>
    <cellStyle name="Финансовый 3 2 2 2 4 5 3 4" xfId="30800"/>
    <cellStyle name="Финансовый 3 2 2 2 4 5 4" xfId="8120"/>
    <cellStyle name="Финансовый 3 2 2 2 4 5 4 2" xfId="21728"/>
    <cellStyle name="Финансовый 3 2 2 2 4 5 4 3" xfId="35336"/>
    <cellStyle name="Финансовый 3 2 2 2 4 5 5" xfId="14924"/>
    <cellStyle name="Финансовый 3 2 2 2 4 5 6" xfId="28532"/>
    <cellStyle name="Финансовый 3 2 2 2 4 6" xfId="2072"/>
    <cellStyle name="Финансовый 3 2 2 2 4 6 2" xfId="6608"/>
    <cellStyle name="Финансовый 3 2 2 2 4 6 2 2" xfId="13412"/>
    <cellStyle name="Финансовый 3 2 2 2 4 6 2 2 2" xfId="27020"/>
    <cellStyle name="Финансовый 3 2 2 2 4 6 2 2 3" xfId="40628"/>
    <cellStyle name="Финансовый 3 2 2 2 4 6 2 3" xfId="20216"/>
    <cellStyle name="Финансовый 3 2 2 2 4 6 2 4" xfId="33824"/>
    <cellStyle name="Финансовый 3 2 2 2 4 6 3" xfId="4340"/>
    <cellStyle name="Финансовый 3 2 2 2 4 6 3 2" xfId="11144"/>
    <cellStyle name="Финансовый 3 2 2 2 4 6 3 2 2" xfId="24752"/>
    <cellStyle name="Финансовый 3 2 2 2 4 6 3 2 3" xfId="38360"/>
    <cellStyle name="Финансовый 3 2 2 2 4 6 3 3" xfId="17948"/>
    <cellStyle name="Финансовый 3 2 2 2 4 6 3 4" xfId="31556"/>
    <cellStyle name="Финансовый 3 2 2 2 4 6 4" xfId="8876"/>
    <cellStyle name="Финансовый 3 2 2 2 4 6 4 2" xfId="22484"/>
    <cellStyle name="Финансовый 3 2 2 2 4 6 4 3" xfId="36092"/>
    <cellStyle name="Финансовый 3 2 2 2 4 6 5" xfId="15680"/>
    <cellStyle name="Финансовый 3 2 2 2 4 6 6" xfId="29288"/>
    <cellStyle name="Финансовый 3 2 2 2 4 7" xfId="938"/>
    <cellStyle name="Финансовый 3 2 2 2 4 7 2" xfId="5474"/>
    <cellStyle name="Финансовый 3 2 2 2 4 7 2 2" xfId="12278"/>
    <cellStyle name="Финансовый 3 2 2 2 4 7 2 2 2" xfId="25886"/>
    <cellStyle name="Финансовый 3 2 2 2 4 7 2 2 3" xfId="39494"/>
    <cellStyle name="Финансовый 3 2 2 2 4 7 2 3" xfId="19082"/>
    <cellStyle name="Финансовый 3 2 2 2 4 7 2 4" xfId="32690"/>
    <cellStyle name="Финансовый 3 2 2 2 4 7 3" xfId="3206"/>
    <cellStyle name="Финансовый 3 2 2 2 4 7 3 2" xfId="10010"/>
    <cellStyle name="Финансовый 3 2 2 2 4 7 3 2 2" xfId="23618"/>
    <cellStyle name="Финансовый 3 2 2 2 4 7 3 2 3" xfId="37226"/>
    <cellStyle name="Финансовый 3 2 2 2 4 7 3 3" xfId="16814"/>
    <cellStyle name="Финансовый 3 2 2 2 4 7 3 4" xfId="30422"/>
    <cellStyle name="Финансовый 3 2 2 2 4 7 4" xfId="7742"/>
    <cellStyle name="Финансовый 3 2 2 2 4 7 4 2" xfId="21350"/>
    <cellStyle name="Финансовый 3 2 2 2 4 7 4 3" xfId="34958"/>
    <cellStyle name="Финансовый 3 2 2 2 4 7 5" xfId="14546"/>
    <cellStyle name="Финансовый 3 2 2 2 4 7 6" xfId="28154"/>
    <cellStyle name="Финансовый 3 2 2 2 4 8" xfId="560"/>
    <cellStyle name="Финансовый 3 2 2 2 4 8 2" xfId="5096"/>
    <cellStyle name="Финансовый 3 2 2 2 4 8 2 2" xfId="11900"/>
    <cellStyle name="Финансовый 3 2 2 2 4 8 2 2 2" xfId="25508"/>
    <cellStyle name="Финансовый 3 2 2 2 4 8 2 2 3" xfId="39116"/>
    <cellStyle name="Финансовый 3 2 2 2 4 8 2 3" xfId="18704"/>
    <cellStyle name="Финансовый 3 2 2 2 4 8 2 4" xfId="32312"/>
    <cellStyle name="Финансовый 3 2 2 2 4 8 3" xfId="2828"/>
    <cellStyle name="Финансовый 3 2 2 2 4 8 3 2" xfId="9632"/>
    <cellStyle name="Финансовый 3 2 2 2 4 8 3 2 2" xfId="23240"/>
    <cellStyle name="Финансовый 3 2 2 2 4 8 3 2 3" xfId="36848"/>
    <cellStyle name="Финансовый 3 2 2 2 4 8 3 3" xfId="16436"/>
    <cellStyle name="Финансовый 3 2 2 2 4 8 3 4" xfId="30044"/>
    <cellStyle name="Финансовый 3 2 2 2 4 8 4" xfId="7364"/>
    <cellStyle name="Финансовый 3 2 2 2 4 8 4 2" xfId="20972"/>
    <cellStyle name="Финансовый 3 2 2 2 4 8 4 3" xfId="34580"/>
    <cellStyle name="Финансовый 3 2 2 2 4 8 5" xfId="14168"/>
    <cellStyle name="Финансовый 3 2 2 2 4 8 6" xfId="27776"/>
    <cellStyle name="Финансовый 3 2 2 2 4 9" xfId="4718"/>
    <cellStyle name="Финансовый 3 2 2 2 4 9 2" xfId="11522"/>
    <cellStyle name="Финансовый 3 2 2 2 4 9 2 2" xfId="25130"/>
    <cellStyle name="Финансовый 3 2 2 2 4 9 2 3" xfId="38738"/>
    <cellStyle name="Финансовый 3 2 2 2 4 9 3" xfId="18326"/>
    <cellStyle name="Финансовый 3 2 2 2 4 9 4" xfId="31934"/>
    <cellStyle name="Финансовый 3 2 2 2 5" xfId="317"/>
    <cellStyle name="Финансовый 3 2 2 2 5 10" xfId="7121"/>
    <cellStyle name="Финансовый 3 2 2 2 5 10 2" xfId="20729"/>
    <cellStyle name="Финансовый 3 2 2 2 5 10 3" xfId="34337"/>
    <cellStyle name="Финансовый 3 2 2 2 5 11" xfId="13925"/>
    <cellStyle name="Финансовый 3 2 2 2 5 12" xfId="27533"/>
    <cellStyle name="Финансовый 3 2 2 2 5 2" xfId="444"/>
    <cellStyle name="Финансовый 3 2 2 2 5 2 10" xfId="14052"/>
    <cellStyle name="Финансовый 3 2 2 2 5 2 11" xfId="27660"/>
    <cellStyle name="Финансовый 3 2 2 2 5 2 2" xfId="1956"/>
    <cellStyle name="Финансовый 3 2 2 2 5 2 2 2" xfId="6492"/>
    <cellStyle name="Финансовый 3 2 2 2 5 2 2 2 2" xfId="13296"/>
    <cellStyle name="Финансовый 3 2 2 2 5 2 2 2 2 2" xfId="26904"/>
    <cellStyle name="Финансовый 3 2 2 2 5 2 2 2 2 3" xfId="40512"/>
    <cellStyle name="Финансовый 3 2 2 2 5 2 2 2 3" xfId="20100"/>
    <cellStyle name="Финансовый 3 2 2 2 5 2 2 2 4" xfId="33708"/>
    <cellStyle name="Финансовый 3 2 2 2 5 2 2 3" xfId="4224"/>
    <cellStyle name="Финансовый 3 2 2 2 5 2 2 3 2" xfId="11028"/>
    <cellStyle name="Финансовый 3 2 2 2 5 2 2 3 2 2" xfId="24636"/>
    <cellStyle name="Финансовый 3 2 2 2 5 2 2 3 2 3" xfId="38244"/>
    <cellStyle name="Финансовый 3 2 2 2 5 2 2 3 3" xfId="17832"/>
    <cellStyle name="Финансовый 3 2 2 2 5 2 2 3 4" xfId="31440"/>
    <cellStyle name="Финансовый 3 2 2 2 5 2 2 4" xfId="8760"/>
    <cellStyle name="Финансовый 3 2 2 2 5 2 2 4 2" xfId="22368"/>
    <cellStyle name="Финансовый 3 2 2 2 5 2 2 4 3" xfId="35976"/>
    <cellStyle name="Финансовый 3 2 2 2 5 2 2 5" xfId="15564"/>
    <cellStyle name="Финансовый 3 2 2 2 5 2 2 6" xfId="29172"/>
    <cellStyle name="Финансовый 3 2 2 2 5 2 3" xfId="1578"/>
    <cellStyle name="Финансовый 3 2 2 2 5 2 3 2" xfId="6114"/>
    <cellStyle name="Финансовый 3 2 2 2 5 2 3 2 2" xfId="12918"/>
    <cellStyle name="Финансовый 3 2 2 2 5 2 3 2 2 2" xfId="26526"/>
    <cellStyle name="Финансовый 3 2 2 2 5 2 3 2 2 3" xfId="40134"/>
    <cellStyle name="Финансовый 3 2 2 2 5 2 3 2 3" xfId="19722"/>
    <cellStyle name="Финансовый 3 2 2 2 5 2 3 2 4" xfId="33330"/>
    <cellStyle name="Финансовый 3 2 2 2 5 2 3 3" xfId="3846"/>
    <cellStyle name="Финансовый 3 2 2 2 5 2 3 3 2" xfId="10650"/>
    <cellStyle name="Финансовый 3 2 2 2 5 2 3 3 2 2" xfId="24258"/>
    <cellStyle name="Финансовый 3 2 2 2 5 2 3 3 2 3" xfId="37866"/>
    <cellStyle name="Финансовый 3 2 2 2 5 2 3 3 3" xfId="17454"/>
    <cellStyle name="Финансовый 3 2 2 2 5 2 3 3 4" xfId="31062"/>
    <cellStyle name="Финансовый 3 2 2 2 5 2 3 4" xfId="8382"/>
    <cellStyle name="Финансовый 3 2 2 2 5 2 3 4 2" xfId="21990"/>
    <cellStyle name="Финансовый 3 2 2 2 5 2 3 4 3" xfId="35598"/>
    <cellStyle name="Финансовый 3 2 2 2 5 2 3 5" xfId="15186"/>
    <cellStyle name="Финансовый 3 2 2 2 5 2 3 6" xfId="28794"/>
    <cellStyle name="Финансовый 3 2 2 2 5 2 4" xfId="2334"/>
    <cellStyle name="Финансовый 3 2 2 2 5 2 4 2" xfId="6870"/>
    <cellStyle name="Финансовый 3 2 2 2 5 2 4 2 2" xfId="13674"/>
    <cellStyle name="Финансовый 3 2 2 2 5 2 4 2 2 2" xfId="27282"/>
    <cellStyle name="Финансовый 3 2 2 2 5 2 4 2 2 3" xfId="40890"/>
    <cellStyle name="Финансовый 3 2 2 2 5 2 4 2 3" xfId="20478"/>
    <cellStyle name="Финансовый 3 2 2 2 5 2 4 2 4" xfId="34086"/>
    <cellStyle name="Финансовый 3 2 2 2 5 2 4 3" xfId="4602"/>
    <cellStyle name="Финансовый 3 2 2 2 5 2 4 3 2" xfId="11406"/>
    <cellStyle name="Финансовый 3 2 2 2 5 2 4 3 2 2" xfId="25014"/>
    <cellStyle name="Финансовый 3 2 2 2 5 2 4 3 2 3" xfId="38622"/>
    <cellStyle name="Финансовый 3 2 2 2 5 2 4 3 3" xfId="18210"/>
    <cellStyle name="Финансовый 3 2 2 2 5 2 4 3 4" xfId="31818"/>
    <cellStyle name="Финансовый 3 2 2 2 5 2 4 4" xfId="9138"/>
    <cellStyle name="Финансовый 3 2 2 2 5 2 4 4 2" xfId="22746"/>
    <cellStyle name="Финансовый 3 2 2 2 5 2 4 4 3" xfId="36354"/>
    <cellStyle name="Финансовый 3 2 2 2 5 2 4 5" xfId="15942"/>
    <cellStyle name="Финансовый 3 2 2 2 5 2 4 6" xfId="29550"/>
    <cellStyle name="Финансовый 3 2 2 2 5 2 5" xfId="1200"/>
    <cellStyle name="Финансовый 3 2 2 2 5 2 5 2" xfId="5736"/>
    <cellStyle name="Финансовый 3 2 2 2 5 2 5 2 2" xfId="12540"/>
    <cellStyle name="Финансовый 3 2 2 2 5 2 5 2 2 2" xfId="26148"/>
    <cellStyle name="Финансовый 3 2 2 2 5 2 5 2 2 3" xfId="39756"/>
    <cellStyle name="Финансовый 3 2 2 2 5 2 5 2 3" xfId="19344"/>
    <cellStyle name="Финансовый 3 2 2 2 5 2 5 2 4" xfId="32952"/>
    <cellStyle name="Финансовый 3 2 2 2 5 2 5 3" xfId="3468"/>
    <cellStyle name="Финансовый 3 2 2 2 5 2 5 3 2" xfId="10272"/>
    <cellStyle name="Финансовый 3 2 2 2 5 2 5 3 2 2" xfId="23880"/>
    <cellStyle name="Финансовый 3 2 2 2 5 2 5 3 2 3" xfId="37488"/>
    <cellStyle name="Финансовый 3 2 2 2 5 2 5 3 3" xfId="17076"/>
    <cellStyle name="Финансовый 3 2 2 2 5 2 5 3 4" xfId="30684"/>
    <cellStyle name="Финансовый 3 2 2 2 5 2 5 4" xfId="8004"/>
    <cellStyle name="Финансовый 3 2 2 2 5 2 5 4 2" xfId="21612"/>
    <cellStyle name="Финансовый 3 2 2 2 5 2 5 4 3" xfId="35220"/>
    <cellStyle name="Финансовый 3 2 2 2 5 2 5 5" xfId="14808"/>
    <cellStyle name="Финансовый 3 2 2 2 5 2 5 6" xfId="28416"/>
    <cellStyle name="Финансовый 3 2 2 2 5 2 6" xfId="822"/>
    <cellStyle name="Финансовый 3 2 2 2 5 2 6 2" xfId="5358"/>
    <cellStyle name="Финансовый 3 2 2 2 5 2 6 2 2" xfId="12162"/>
    <cellStyle name="Финансовый 3 2 2 2 5 2 6 2 2 2" xfId="25770"/>
    <cellStyle name="Финансовый 3 2 2 2 5 2 6 2 2 3" xfId="39378"/>
    <cellStyle name="Финансовый 3 2 2 2 5 2 6 2 3" xfId="18966"/>
    <cellStyle name="Финансовый 3 2 2 2 5 2 6 2 4" xfId="32574"/>
    <cellStyle name="Финансовый 3 2 2 2 5 2 6 3" xfId="3090"/>
    <cellStyle name="Финансовый 3 2 2 2 5 2 6 3 2" xfId="9894"/>
    <cellStyle name="Финансовый 3 2 2 2 5 2 6 3 2 2" xfId="23502"/>
    <cellStyle name="Финансовый 3 2 2 2 5 2 6 3 2 3" xfId="37110"/>
    <cellStyle name="Финансовый 3 2 2 2 5 2 6 3 3" xfId="16698"/>
    <cellStyle name="Финансовый 3 2 2 2 5 2 6 3 4" xfId="30306"/>
    <cellStyle name="Финансовый 3 2 2 2 5 2 6 4" xfId="7626"/>
    <cellStyle name="Финансовый 3 2 2 2 5 2 6 4 2" xfId="21234"/>
    <cellStyle name="Финансовый 3 2 2 2 5 2 6 4 3" xfId="34842"/>
    <cellStyle name="Финансовый 3 2 2 2 5 2 6 5" xfId="14430"/>
    <cellStyle name="Финансовый 3 2 2 2 5 2 6 6" xfId="28038"/>
    <cellStyle name="Финансовый 3 2 2 2 5 2 7" xfId="4980"/>
    <cellStyle name="Финансовый 3 2 2 2 5 2 7 2" xfId="11784"/>
    <cellStyle name="Финансовый 3 2 2 2 5 2 7 2 2" xfId="25392"/>
    <cellStyle name="Финансовый 3 2 2 2 5 2 7 2 3" xfId="39000"/>
    <cellStyle name="Финансовый 3 2 2 2 5 2 7 3" xfId="18588"/>
    <cellStyle name="Финансовый 3 2 2 2 5 2 7 4" xfId="32196"/>
    <cellStyle name="Финансовый 3 2 2 2 5 2 8" xfId="2712"/>
    <cellStyle name="Финансовый 3 2 2 2 5 2 8 2" xfId="9516"/>
    <cellStyle name="Финансовый 3 2 2 2 5 2 8 2 2" xfId="23124"/>
    <cellStyle name="Финансовый 3 2 2 2 5 2 8 2 3" xfId="36732"/>
    <cellStyle name="Финансовый 3 2 2 2 5 2 8 3" xfId="16320"/>
    <cellStyle name="Финансовый 3 2 2 2 5 2 8 4" xfId="29928"/>
    <cellStyle name="Финансовый 3 2 2 2 5 2 9" xfId="7248"/>
    <cellStyle name="Финансовый 3 2 2 2 5 2 9 2" xfId="20856"/>
    <cellStyle name="Финансовый 3 2 2 2 5 2 9 3" xfId="34464"/>
    <cellStyle name="Финансовый 3 2 2 2 5 3" xfId="1829"/>
    <cellStyle name="Финансовый 3 2 2 2 5 3 2" xfId="6365"/>
    <cellStyle name="Финансовый 3 2 2 2 5 3 2 2" xfId="13169"/>
    <cellStyle name="Финансовый 3 2 2 2 5 3 2 2 2" xfId="26777"/>
    <cellStyle name="Финансовый 3 2 2 2 5 3 2 2 3" xfId="40385"/>
    <cellStyle name="Финансовый 3 2 2 2 5 3 2 3" xfId="19973"/>
    <cellStyle name="Финансовый 3 2 2 2 5 3 2 4" xfId="33581"/>
    <cellStyle name="Финансовый 3 2 2 2 5 3 3" xfId="4097"/>
    <cellStyle name="Финансовый 3 2 2 2 5 3 3 2" xfId="10901"/>
    <cellStyle name="Финансовый 3 2 2 2 5 3 3 2 2" xfId="24509"/>
    <cellStyle name="Финансовый 3 2 2 2 5 3 3 2 3" xfId="38117"/>
    <cellStyle name="Финансовый 3 2 2 2 5 3 3 3" xfId="17705"/>
    <cellStyle name="Финансовый 3 2 2 2 5 3 3 4" xfId="31313"/>
    <cellStyle name="Финансовый 3 2 2 2 5 3 4" xfId="8633"/>
    <cellStyle name="Финансовый 3 2 2 2 5 3 4 2" xfId="22241"/>
    <cellStyle name="Финансовый 3 2 2 2 5 3 4 3" xfId="35849"/>
    <cellStyle name="Финансовый 3 2 2 2 5 3 5" xfId="15437"/>
    <cellStyle name="Финансовый 3 2 2 2 5 3 6" xfId="29045"/>
    <cellStyle name="Финансовый 3 2 2 2 5 4" xfId="1451"/>
    <cellStyle name="Финансовый 3 2 2 2 5 4 2" xfId="5987"/>
    <cellStyle name="Финансовый 3 2 2 2 5 4 2 2" xfId="12791"/>
    <cellStyle name="Финансовый 3 2 2 2 5 4 2 2 2" xfId="26399"/>
    <cellStyle name="Финансовый 3 2 2 2 5 4 2 2 3" xfId="40007"/>
    <cellStyle name="Финансовый 3 2 2 2 5 4 2 3" xfId="19595"/>
    <cellStyle name="Финансовый 3 2 2 2 5 4 2 4" xfId="33203"/>
    <cellStyle name="Финансовый 3 2 2 2 5 4 3" xfId="3719"/>
    <cellStyle name="Финансовый 3 2 2 2 5 4 3 2" xfId="10523"/>
    <cellStyle name="Финансовый 3 2 2 2 5 4 3 2 2" xfId="24131"/>
    <cellStyle name="Финансовый 3 2 2 2 5 4 3 2 3" xfId="37739"/>
    <cellStyle name="Финансовый 3 2 2 2 5 4 3 3" xfId="17327"/>
    <cellStyle name="Финансовый 3 2 2 2 5 4 3 4" xfId="30935"/>
    <cellStyle name="Финансовый 3 2 2 2 5 4 4" xfId="8255"/>
    <cellStyle name="Финансовый 3 2 2 2 5 4 4 2" xfId="21863"/>
    <cellStyle name="Финансовый 3 2 2 2 5 4 4 3" xfId="35471"/>
    <cellStyle name="Финансовый 3 2 2 2 5 4 5" xfId="15059"/>
    <cellStyle name="Финансовый 3 2 2 2 5 4 6" xfId="28667"/>
    <cellStyle name="Финансовый 3 2 2 2 5 5" xfId="2207"/>
    <cellStyle name="Финансовый 3 2 2 2 5 5 2" xfId="6743"/>
    <cellStyle name="Финансовый 3 2 2 2 5 5 2 2" xfId="13547"/>
    <cellStyle name="Финансовый 3 2 2 2 5 5 2 2 2" xfId="27155"/>
    <cellStyle name="Финансовый 3 2 2 2 5 5 2 2 3" xfId="40763"/>
    <cellStyle name="Финансовый 3 2 2 2 5 5 2 3" xfId="20351"/>
    <cellStyle name="Финансовый 3 2 2 2 5 5 2 4" xfId="33959"/>
    <cellStyle name="Финансовый 3 2 2 2 5 5 3" xfId="4475"/>
    <cellStyle name="Финансовый 3 2 2 2 5 5 3 2" xfId="11279"/>
    <cellStyle name="Финансовый 3 2 2 2 5 5 3 2 2" xfId="24887"/>
    <cellStyle name="Финансовый 3 2 2 2 5 5 3 2 3" xfId="38495"/>
    <cellStyle name="Финансовый 3 2 2 2 5 5 3 3" xfId="18083"/>
    <cellStyle name="Финансовый 3 2 2 2 5 5 3 4" xfId="31691"/>
    <cellStyle name="Финансовый 3 2 2 2 5 5 4" xfId="9011"/>
    <cellStyle name="Финансовый 3 2 2 2 5 5 4 2" xfId="22619"/>
    <cellStyle name="Финансовый 3 2 2 2 5 5 4 3" xfId="36227"/>
    <cellStyle name="Финансовый 3 2 2 2 5 5 5" xfId="15815"/>
    <cellStyle name="Финансовый 3 2 2 2 5 5 6" xfId="29423"/>
    <cellStyle name="Финансовый 3 2 2 2 5 6" xfId="1073"/>
    <cellStyle name="Финансовый 3 2 2 2 5 6 2" xfId="5609"/>
    <cellStyle name="Финансовый 3 2 2 2 5 6 2 2" xfId="12413"/>
    <cellStyle name="Финансовый 3 2 2 2 5 6 2 2 2" xfId="26021"/>
    <cellStyle name="Финансовый 3 2 2 2 5 6 2 2 3" xfId="39629"/>
    <cellStyle name="Финансовый 3 2 2 2 5 6 2 3" xfId="19217"/>
    <cellStyle name="Финансовый 3 2 2 2 5 6 2 4" xfId="32825"/>
    <cellStyle name="Финансовый 3 2 2 2 5 6 3" xfId="3341"/>
    <cellStyle name="Финансовый 3 2 2 2 5 6 3 2" xfId="10145"/>
    <cellStyle name="Финансовый 3 2 2 2 5 6 3 2 2" xfId="23753"/>
    <cellStyle name="Финансовый 3 2 2 2 5 6 3 2 3" xfId="37361"/>
    <cellStyle name="Финансовый 3 2 2 2 5 6 3 3" xfId="16949"/>
    <cellStyle name="Финансовый 3 2 2 2 5 6 3 4" xfId="30557"/>
    <cellStyle name="Финансовый 3 2 2 2 5 6 4" xfId="7877"/>
    <cellStyle name="Финансовый 3 2 2 2 5 6 4 2" xfId="21485"/>
    <cellStyle name="Финансовый 3 2 2 2 5 6 4 3" xfId="35093"/>
    <cellStyle name="Финансовый 3 2 2 2 5 6 5" xfId="14681"/>
    <cellStyle name="Финансовый 3 2 2 2 5 6 6" xfId="28289"/>
    <cellStyle name="Финансовый 3 2 2 2 5 7" xfId="695"/>
    <cellStyle name="Финансовый 3 2 2 2 5 7 2" xfId="5231"/>
    <cellStyle name="Финансовый 3 2 2 2 5 7 2 2" xfId="12035"/>
    <cellStyle name="Финансовый 3 2 2 2 5 7 2 2 2" xfId="25643"/>
    <cellStyle name="Финансовый 3 2 2 2 5 7 2 2 3" xfId="39251"/>
    <cellStyle name="Финансовый 3 2 2 2 5 7 2 3" xfId="18839"/>
    <cellStyle name="Финансовый 3 2 2 2 5 7 2 4" xfId="32447"/>
    <cellStyle name="Финансовый 3 2 2 2 5 7 3" xfId="2963"/>
    <cellStyle name="Финансовый 3 2 2 2 5 7 3 2" xfId="9767"/>
    <cellStyle name="Финансовый 3 2 2 2 5 7 3 2 2" xfId="23375"/>
    <cellStyle name="Финансовый 3 2 2 2 5 7 3 2 3" xfId="36983"/>
    <cellStyle name="Финансовый 3 2 2 2 5 7 3 3" xfId="16571"/>
    <cellStyle name="Финансовый 3 2 2 2 5 7 3 4" xfId="30179"/>
    <cellStyle name="Финансовый 3 2 2 2 5 7 4" xfId="7499"/>
    <cellStyle name="Финансовый 3 2 2 2 5 7 4 2" xfId="21107"/>
    <cellStyle name="Финансовый 3 2 2 2 5 7 4 3" xfId="34715"/>
    <cellStyle name="Финансовый 3 2 2 2 5 7 5" xfId="14303"/>
    <cellStyle name="Финансовый 3 2 2 2 5 7 6" xfId="27911"/>
    <cellStyle name="Финансовый 3 2 2 2 5 8" xfId="4853"/>
    <cellStyle name="Финансовый 3 2 2 2 5 8 2" xfId="11657"/>
    <cellStyle name="Финансовый 3 2 2 2 5 8 2 2" xfId="25265"/>
    <cellStyle name="Финансовый 3 2 2 2 5 8 2 3" xfId="38873"/>
    <cellStyle name="Финансовый 3 2 2 2 5 8 3" xfId="18461"/>
    <cellStyle name="Финансовый 3 2 2 2 5 8 4" xfId="32069"/>
    <cellStyle name="Финансовый 3 2 2 2 5 9" xfId="2585"/>
    <cellStyle name="Финансовый 3 2 2 2 5 9 2" xfId="9389"/>
    <cellStyle name="Финансовый 3 2 2 2 5 9 2 2" xfId="22997"/>
    <cellStyle name="Финансовый 3 2 2 2 5 9 2 3" xfId="36605"/>
    <cellStyle name="Финансовый 3 2 2 2 5 9 3" xfId="16193"/>
    <cellStyle name="Финансовый 3 2 2 2 5 9 4" xfId="29801"/>
    <cellStyle name="Финансовый 3 2 2 2 6" xfId="242"/>
    <cellStyle name="Финансовый 3 2 2 2 6 10" xfId="7046"/>
    <cellStyle name="Финансовый 3 2 2 2 6 10 2" xfId="20654"/>
    <cellStyle name="Финансовый 3 2 2 2 6 10 3" xfId="34262"/>
    <cellStyle name="Финансовый 3 2 2 2 6 11" xfId="13850"/>
    <cellStyle name="Финансовый 3 2 2 2 6 12" xfId="27458"/>
    <cellStyle name="Финансовый 3 2 2 2 6 2" xfId="506"/>
    <cellStyle name="Финансовый 3 2 2 2 6 2 10" xfId="14114"/>
    <cellStyle name="Финансовый 3 2 2 2 6 2 11" xfId="27722"/>
    <cellStyle name="Финансовый 3 2 2 2 6 2 2" xfId="2018"/>
    <cellStyle name="Финансовый 3 2 2 2 6 2 2 2" xfId="6554"/>
    <cellStyle name="Финансовый 3 2 2 2 6 2 2 2 2" xfId="13358"/>
    <cellStyle name="Финансовый 3 2 2 2 6 2 2 2 2 2" xfId="26966"/>
    <cellStyle name="Финансовый 3 2 2 2 6 2 2 2 2 3" xfId="40574"/>
    <cellStyle name="Финансовый 3 2 2 2 6 2 2 2 3" xfId="20162"/>
    <cellStyle name="Финансовый 3 2 2 2 6 2 2 2 4" xfId="33770"/>
    <cellStyle name="Финансовый 3 2 2 2 6 2 2 3" xfId="4286"/>
    <cellStyle name="Финансовый 3 2 2 2 6 2 2 3 2" xfId="11090"/>
    <cellStyle name="Финансовый 3 2 2 2 6 2 2 3 2 2" xfId="24698"/>
    <cellStyle name="Финансовый 3 2 2 2 6 2 2 3 2 3" xfId="38306"/>
    <cellStyle name="Финансовый 3 2 2 2 6 2 2 3 3" xfId="17894"/>
    <cellStyle name="Финансовый 3 2 2 2 6 2 2 3 4" xfId="31502"/>
    <cellStyle name="Финансовый 3 2 2 2 6 2 2 4" xfId="8822"/>
    <cellStyle name="Финансовый 3 2 2 2 6 2 2 4 2" xfId="22430"/>
    <cellStyle name="Финансовый 3 2 2 2 6 2 2 4 3" xfId="36038"/>
    <cellStyle name="Финансовый 3 2 2 2 6 2 2 5" xfId="15626"/>
    <cellStyle name="Финансовый 3 2 2 2 6 2 2 6" xfId="29234"/>
    <cellStyle name="Финансовый 3 2 2 2 6 2 3" xfId="1640"/>
    <cellStyle name="Финансовый 3 2 2 2 6 2 3 2" xfId="6176"/>
    <cellStyle name="Финансовый 3 2 2 2 6 2 3 2 2" xfId="12980"/>
    <cellStyle name="Финансовый 3 2 2 2 6 2 3 2 2 2" xfId="26588"/>
    <cellStyle name="Финансовый 3 2 2 2 6 2 3 2 2 3" xfId="40196"/>
    <cellStyle name="Финансовый 3 2 2 2 6 2 3 2 3" xfId="19784"/>
    <cellStyle name="Финансовый 3 2 2 2 6 2 3 2 4" xfId="33392"/>
    <cellStyle name="Финансовый 3 2 2 2 6 2 3 3" xfId="3908"/>
    <cellStyle name="Финансовый 3 2 2 2 6 2 3 3 2" xfId="10712"/>
    <cellStyle name="Финансовый 3 2 2 2 6 2 3 3 2 2" xfId="24320"/>
    <cellStyle name="Финансовый 3 2 2 2 6 2 3 3 2 3" xfId="37928"/>
    <cellStyle name="Финансовый 3 2 2 2 6 2 3 3 3" xfId="17516"/>
    <cellStyle name="Финансовый 3 2 2 2 6 2 3 3 4" xfId="31124"/>
    <cellStyle name="Финансовый 3 2 2 2 6 2 3 4" xfId="8444"/>
    <cellStyle name="Финансовый 3 2 2 2 6 2 3 4 2" xfId="22052"/>
    <cellStyle name="Финансовый 3 2 2 2 6 2 3 4 3" xfId="35660"/>
    <cellStyle name="Финансовый 3 2 2 2 6 2 3 5" xfId="15248"/>
    <cellStyle name="Финансовый 3 2 2 2 6 2 3 6" xfId="28856"/>
    <cellStyle name="Финансовый 3 2 2 2 6 2 4" xfId="2396"/>
    <cellStyle name="Финансовый 3 2 2 2 6 2 4 2" xfId="6932"/>
    <cellStyle name="Финансовый 3 2 2 2 6 2 4 2 2" xfId="13736"/>
    <cellStyle name="Финансовый 3 2 2 2 6 2 4 2 2 2" xfId="27344"/>
    <cellStyle name="Финансовый 3 2 2 2 6 2 4 2 2 3" xfId="40952"/>
    <cellStyle name="Финансовый 3 2 2 2 6 2 4 2 3" xfId="20540"/>
    <cellStyle name="Финансовый 3 2 2 2 6 2 4 2 4" xfId="34148"/>
    <cellStyle name="Финансовый 3 2 2 2 6 2 4 3" xfId="4664"/>
    <cellStyle name="Финансовый 3 2 2 2 6 2 4 3 2" xfId="11468"/>
    <cellStyle name="Финансовый 3 2 2 2 6 2 4 3 2 2" xfId="25076"/>
    <cellStyle name="Финансовый 3 2 2 2 6 2 4 3 2 3" xfId="38684"/>
    <cellStyle name="Финансовый 3 2 2 2 6 2 4 3 3" xfId="18272"/>
    <cellStyle name="Финансовый 3 2 2 2 6 2 4 3 4" xfId="31880"/>
    <cellStyle name="Финансовый 3 2 2 2 6 2 4 4" xfId="9200"/>
    <cellStyle name="Финансовый 3 2 2 2 6 2 4 4 2" xfId="22808"/>
    <cellStyle name="Финансовый 3 2 2 2 6 2 4 4 3" xfId="36416"/>
    <cellStyle name="Финансовый 3 2 2 2 6 2 4 5" xfId="16004"/>
    <cellStyle name="Финансовый 3 2 2 2 6 2 4 6" xfId="29612"/>
    <cellStyle name="Финансовый 3 2 2 2 6 2 5" xfId="1262"/>
    <cellStyle name="Финансовый 3 2 2 2 6 2 5 2" xfId="5798"/>
    <cellStyle name="Финансовый 3 2 2 2 6 2 5 2 2" xfId="12602"/>
    <cellStyle name="Финансовый 3 2 2 2 6 2 5 2 2 2" xfId="26210"/>
    <cellStyle name="Финансовый 3 2 2 2 6 2 5 2 2 3" xfId="39818"/>
    <cellStyle name="Финансовый 3 2 2 2 6 2 5 2 3" xfId="19406"/>
    <cellStyle name="Финансовый 3 2 2 2 6 2 5 2 4" xfId="33014"/>
    <cellStyle name="Финансовый 3 2 2 2 6 2 5 3" xfId="3530"/>
    <cellStyle name="Финансовый 3 2 2 2 6 2 5 3 2" xfId="10334"/>
    <cellStyle name="Финансовый 3 2 2 2 6 2 5 3 2 2" xfId="23942"/>
    <cellStyle name="Финансовый 3 2 2 2 6 2 5 3 2 3" xfId="37550"/>
    <cellStyle name="Финансовый 3 2 2 2 6 2 5 3 3" xfId="17138"/>
    <cellStyle name="Финансовый 3 2 2 2 6 2 5 3 4" xfId="30746"/>
    <cellStyle name="Финансовый 3 2 2 2 6 2 5 4" xfId="8066"/>
    <cellStyle name="Финансовый 3 2 2 2 6 2 5 4 2" xfId="21674"/>
    <cellStyle name="Финансовый 3 2 2 2 6 2 5 4 3" xfId="35282"/>
    <cellStyle name="Финансовый 3 2 2 2 6 2 5 5" xfId="14870"/>
    <cellStyle name="Финансовый 3 2 2 2 6 2 5 6" xfId="28478"/>
    <cellStyle name="Финансовый 3 2 2 2 6 2 6" xfId="884"/>
    <cellStyle name="Финансовый 3 2 2 2 6 2 6 2" xfId="5420"/>
    <cellStyle name="Финансовый 3 2 2 2 6 2 6 2 2" xfId="12224"/>
    <cellStyle name="Финансовый 3 2 2 2 6 2 6 2 2 2" xfId="25832"/>
    <cellStyle name="Финансовый 3 2 2 2 6 2 6 2 2 3" xfId="39440"/>
    <cellStyle name="Финансовый 3 2 2 2 6 2 6 2 3" xfId="19028"/>
    <cellStyle name="Финансовый 3 2 2 2 6 2 6 2 4" xfId="32636"/>
    <cellStyle name="Финансовый 3 2 2 2 6 2 6 3" xfId="3152"/>
    <cellStyle name="Финансовый 3 2 2 2 6 2 6 3 2" xfId="9956"/>
    <cellStyle name="Финансовый 3 2 2 2 6 2 6 3 2 2" xfId="23564"/>
    <cellStyle name="Финансовый 3 2 2 2 6 2 6 3 2 3" xfId="37172"/>
    <cellStyle name="Финансовый 3 2 2 2 6 2 6 3 3" xfId="16760"/>
    <cellStyle name="Финансовый 3 2 2 2 6 2 6 3 4" xfId="30368"/>
    <cellStyle name="Финансовый 3 2 2 2 6 2 6 4" xfId="7688"/>
    <cellStyle name="Финансовый 3 2 2 2 6 2 6 4 2" xfId="21296"/>
    <cellStyle name="Финансовый 3 2 2 2 6 2 6 4 3" xfId="34904"/>
    <cellStyle name="Финансовый 3 2 2 2 6 2 6 5" xfId="14492"/>
    <cellStyle name="Финансовый 3 2 2 2 6 2 6 6" xfId="28100"/>
    <cellStyle name="Финансовый 3 2 2 2 6 2 7" xfId="5042"/>
    <cellStyle name="Финансовый 3 2 2 2 6 2 7 2" xfId="11846"/>
    <cellStyle name="Финансовый 3 2 2 2 6 2 7 2 2" xfId="25454"/>
    <cellStyle name="Финансовый 3 2 2 2 6 2 7 2 3" xfId="39062"/>
    <cellStyle name="Финансовый 3 2 2 2 6 2 7 3" xfId="18650"/>
    <cellStyle name="Финансовый 3 2 2 2 6 2 7 4" xfId="32258"/>
    <cellStyle name="Финансовый 3 2 2 2 6 2 8" xfId="2774"/>
    <cellStyle name="Финансовый 3 2 2 2 6 2 8 2" xfId="9578"/>
    <cellStyle name="Финансовый 3 2 2 2 6 2 8 2 2" xfId="23186"/>
    <cellStyle name="Финансовый 3 2 2 2 6 2 8 2 3" xfId="36794"/>
    <cellStyle name="Финансовый 3 2 2 2 6 2 8 3" xfId="16382"/>
    <cellStyle name="Финансовый 3 2 2 2 6 2 8 4" xfId="29990"/>
    <cellStyle name="Финансовый 3 2 2 2 6 2 9" xfId="7310"/>
    <cellStyle name="Финансовый 3 2 2 2 6 2 9 2" xfId="20918"/>
    <cellStyle name="Финансовый 3 2 2 2 6 2 9 3" xfId="34526"/>
    <cellStyle name="Финансовый 3 2 2 2 6 3" xfId="1754"/>
    <cellStyle name="Финансовый 3 2 2 2 6 3 2" xfId="6290"/>
    <cellStyle name="Финансовый 3 2 2 2 6 3 2 2" xfId="13094"/>
    <cellStyle name="Финансовый 3 2 2 2 6 3 2 2 2" xfId="26702"/>
    <cellStyle name="Финансовый 3 2 2 2 6 3 2 2 3" xfId="40310"/>
    <cellStyle name="Финансовый 3 2 2 2 6 3 2 3" xfId="19898"/>
    <cellStyle name="Финансовый 3 2 2 2 6 3 2 4" xfId="33506"/>
    <cellStyle name="Финансовый 3 2 2 2 6 3 3" xfId="4022"/>
    <cellStyle name="Финансовый 3 2 2 2 6 3 3 2" xfId="10826"/>
    <cellStyle name="Финансовый 3 2 2 2 6 3 3 2 2" xfId="24434"/>
    <cellStyle name="Финансовый 3 2 2 2 6 3 3 2 3" xfId="38042"/>
    <cellStyle name="Финансовый 3 2 2 2 6 3 3 3" xfId="17630"/>
    <cellStyle name="Финансовый 3 2 2 2 6 3 3 4" xfId="31238"/>
    <cellStyle name="Финансовый 3 2 2 2 6 3 4" xfId="8558"/>
    <cellStyle name="Финансовый 3 2 2 2 6 3 4 2" xfId="22166"/>
    <cellStyle name="Финансовый 3 2 2 2 6 3 4 3" xfId="35774"/>
    <cellStyle name="Финансовый 3 2 2 2 6 3 5" xfId="15362"/>
    <cellStyle name="Финансовый 3 2 2 2 6 3 6" xfId="28970"/>
    <cellStyle name="Финансовый 3 2 2 2 6 4" xfId="1376"/>
    <cellStyle name="Финансовый 3 2 2 2 6 4 2" xfId="5912"/>
    <cellStyle name="Финансовый 3 2 2 2 6 4 2 2" xfId="12716"/>
    <cellStyle name="Финансовый 3 2 2 2 6 4 2 2 2" xfId="26324"/>
    <cellStyle name="Финансовый 3 2 2 2 6 4 2 2 3" xfId="39932"/>
    <cellStyle name="Финансовый 3 2 2 2 6 4 2 3" xfId="19520"/>
    <cellStyle name="Финансовый 3 2 2 2 6 4 2 4" xfId="33128"/>
    <cellStyle name="Финансовый 3 2 2 2 6 4 3" xfId="3644"/>
    <cellStyle name="Финансовый 3 2 2 2 6 4 3 2" xfId="10448"/>
    <cellStyle name="Финансовый 3 2 2 2 6 4 3 2 2" xfId="24056"/>
    <cellStyle name="Финансовый 3 2 2 2 6 4 3 2 3" xfId="37664"/>
    <cellStyle name="Финансовый 3 2 2 2 6 4 3 3" xfId="17252"/>
    <cellStyle name="Финансовый 3 2 2 2 6 4 3 4" xfId="30860"/>
    <cellStyle name="Финансовый 3 2 2 2 6 4 4" xfId="8180"/>
    <cellStyle name="Финансовый 3 2 2 2 6 4 4 2" xfId="21788"/>
    <cellStyle name="Финансовый 3 2 2 2 6 4 4 3" xfId="35396"/>
    <cellStyle name="Финансовый 3 2 2 2 6 4 5" xfId="14984"/>
    <cellStyle name="Финансовый 3 2 2 2 6 4 6" xfId="28592"/>
    <cellStyle name="Финансовый 3 2 2 2 6 5" xfId="2132"/>
    <cellStyle name="Финансовый 3 2 2 2 6 5 2" xfId="6668"/>
    <cellStyle name="Финансовый 3 2 2 2 6 5 2 2" xfId="13472"/>
    <cellStyle name="Финансовый 3 2 2 2 6 5 2 2 2" xfId="27080"/>
    <cellStyle name="Финансовый 3 2 2 2 6 5 2 2 3" xfId="40688"/>
    <cellStyle name="Финансовый 3 2 2 2 6 5 2 3" xfId="20276"/>
    <cellStyle name="Финансовый 3 2 2 2 6 5 2 4" xfId="33884"/>
    <cellStyle name="Финансовый 3 2 2 2 6 5 3" xfId="4400"/>
    <cellStyle name="Финансовый 3 2 2 2 6 5 3 2" xfId="11204"/>
    <cellStyle name="Финансовый 3 2 2 2 6 5 3 2 2" xfId="24812"/>
    <cellStyle name="Финансовый 3 2 2 2 6 5 3 2 3" xfId="38420"/>
    <cellStyle name="Финансовый 3 2 2 2 6 5 3 3" xfId="18008"/>
    <cellStyle name="Финансовый 3 2 2 2 6 5 3 4" xfId="31616"/>
    <cellStyle name="Финансовый 3 2 2 2 6 5 4" xfId="8936"/>
    <cellStyle name="Финансовый 3 2 2 2 6 5 4 2" xfId="22544"/>
    <cellStyle name="Финансовый 3 2 2 2 6 5 4 3" xfId="36152"/>
    <cellStyle name="Финансовый 3 2 2 2 6 5 5" xfId="15740"/>
    <cellStyle name="Финансовый 3 2 2 2 6 5 6" xfId="29348"/>
    <cellStyle name="Финансовый 3 2 2 2 6 6" xfId="998"/>
    <cellStyle name="Финансовый 3 2 2 2 6 6 2" xfId="5534"/>
    <cellStyle name="Финансовый 3 2 2 2 6 6 2 2" xfId="12338"/>
    <cellStyle name="Финансовый 3 2 2 2 6 6 2 2 2" xfId="25946"/>
    <cellStyle name="Финансовый 3 2 2 2 6 6 2 2 3" xfId="39554"/>
    <cellStyle name="Финансовый 3 2 2 2 6 6 2 3" xfId="19142"/>
    <cellStyle name="Финансовый 3 2 2 2 6 6 2 4" xfId="32750"/>
    <cellStyle name="Финансовый 3 2 2 2 6 6 3" xfId="3266"/>
    <cellStyle name="Финансовый 3 2 2 2 6 6 3 2" xfId="10070"/>
    <cellStyle name="Финансовый 3 2 2 2 6 6 3 2 2" xfId="23678"/>
    <cellStyle name="Финансовый 3 2 2 2 6 6 3 2 3" xfId="37286"/>
    <cellStyle name="Финансовый 3 2 2 2 6 6 3 3" xfId="16874"/>
    <cellStyle name="Финансовый 3 2 2 2 6 6 3 4" xfId="30482"/>
    <cellStyle name="Финансовый 3 2 2 2 6 6 4" xfId="7802"/>
    <cellStyle name="Финансовый 3 2 2 2 6 6 4 2" xfId="21410"/>
    <cellStyle name="Финансовый 3 2 2 2 6 6 4 3" xfId="35018"/>
    <cellStyle name="Финансовый 3 2 2 2 6 6 5" xfId="14606"/>
    <cellStyle name="Финансовый 3 2 2 2 6 6 6" xfId="28214"/>
    <cellStyle name="Финансовый 3 2 2 2 6 7" xfId="620"/>
    <cellStyle name="Финансовый 3 2 2 2 6 7 2" xfId="5156"/>
    <cellStyle name="Финансовый 3 2 2 2 6 7 2 2" xfId="11960"/>
    <cellStyle name="Финансовый 3 2 2 2 6 7 2 2 2" xfId="25568"/>
    <cellStyle name="Финансовый 3 2 2 2 6 7 2 2 3" xfId="39176"/>
    <cellStyle name="Финансовый 3 2 2 2 6 7 2 3" xfId="18764"/>
    <cellStyle name="Финансовый 3 2 2 2 6 7 2 4" xfId="32372"/>
    <cellStyle name="Финансовый 3 2 2 2 6 7 3" xfId="2888"/>
    <cellStyle name="Финансовый 3 2 2 2 6 7 3 2" xfId="9692"/>
    <cellStyle name="Финансовый 3 2 2 2 6 7 3 2 2" xfId="23300"/>
    <cellStyle name="Финансовый 3 2 2 2 6 7 3 2 3" xfId="36908"/>
    <cellStyle name="Финансовый 3 2 2 2 6 7 3 3" xfId="16496"/>
    <cellStyle name="Финансовый 3 2 2 2 6 7 3 4" xfId="30104"/>
    <cellStyle name="Финансовый 3 2 2 2 6 7 4" xfId="7424"/>
    <cellStyle name="Финансовый 3 2 2 2 6 7 4 2" xfId="21032"/>
    <cellStyle name="Финансовый 3 2 2 2 6 7 4 3" xfId="34640"/>
    <cellStyle name="Финансовый 3 2 2 2 6 7 5" xfId="14228"/>
    <cellStyle name="Финансовый 3 2 2 2 6 7 6" xfId="27836"/>
    <cellStyle name="Финансовый 3 2 2 2 6 8" xfId="4778"/>
    <cellStyle name="Финансовый 3 2 2 2 6 8 2" xfId="11582"/>
    <cellStyle name="Финансовый 3 2 2 2 6 8 2 2" xfId="25190"/>
    <cellStyle name="Финансовый 3 2 2 2 6 8 2 3" xfId="38798"/>
    <cellStyle name="Финансовый 3 2 2 2 6 8 3" xfId="18386"/>
    <cellStyle name="Финансовый 3 2 2 2 6 8 4" xfId="31994"/>
    <cellStyle name="Финансовый 3 2 2 2 6 9" xfId="2510"/>
    <cellStyle name="Финансовый 3 2 2 2 6 9 2" xfId="9314"/>
    <cellStyle name="Финансовый 3 2 2 2 6 9 2 2" xfId="22922"/>
    <cellStyle name="Финансовый 3 2 2 2 6 9 2 3" xfId="36530"/>
    <cellStyle name="Финансовый 3 2 2 2 6 9 3" xfId="16118"/>
    <cellStyle name="Финансовый 3 2 2 2 6 9 4" xfId="29726"/>
    <cellStyle name="Финансовый 3 2 2 2 7" xfId="363"/>
    <cellStyle name="Финансовый 3 2 2 2 7 10" xfId="13971"/>
    <cellStyle name="Финансовый 3 2 2 2 7 11" xfId="27579"/>
    <cellStyle name="Финансовый 3 2 2 2 7 2" xfId="1875"/>
    <cellStyle name="Финансовый 3 2 2 2 7 2 2" xfId="6411"/>
    <cellStyle name="Финансовый 3 2 2 2 7 2 2 2" xfId="13215"/>
    <cellStyle name="Финансовый 3 2 2 2 7 2 2 2 2" xfId="26823"/>
    <cellStyle name="Финансовый 3 2 2 2 7 2 2 2 3" xfId="40431"/>
    <cellStyle name="Финансовый 3 2 2 2 7 2 2 3" xfId="20019"/>
    <cellStyle name="Финансовый 3 2 2 2 7 2 2 4" xfId="33627"/>
    <cellStyle name="Финансовый 3 2 2 2 7 2 3" xfId="4143"/>
    <cellStyle name="Финансовый 3 2 2 2 7 2 3 2" xfId="10947"/>
    <cellStyle name="Финансовый 3 2 2 2 7 2 3 2 2" xfId="24555"/>
    <cellStyle name="Финансовый 3 2 2 2 7 2 3 2 3" xfId="38163"/>
    <cellStyle name="Финансовый 3 2 2 2 7 2 3 3" xfId="17751"/>
    <cellStyle name="Финансовый 3 2 2 2 7 2 3 4" xfId="31359"/>
    <cellStyle name="Финансовый 3 2 2 2 7 2 4" xfId="8679"/>
    <cellStyle name="Финансовый 3 2 2 2 7 2 4 2" xfId="22287"/>
    <cellStyle name="Финансовый 3 2 2 2 7 2 4 3" xfId="35895"/>
    <cellStyle name="Финансовый 3 2 2 2 7 2 5" xfId="15483"/>
    <cellStyle name="Финансовый 3 2 2 2 7 2 6" xfId="29091"/>
    <cellStyle name="Финансовый 3 2 2 2 7 3" xfId="1497"/>
    <cellStyle name="Финансовый 3 2 2 2 7 3 2" xfId="6033"/>
    <cellStyle name="Финансовый 3 2 2 2 7 3 2 2" xfId="12837"/>
    <cellStyle name="Финансовый 3 2 2 2 7 3 2 2 2" xfId="26445"/>
    <cellStyle name="Финансовый 3 2 2 2 7 3 2 2 3" xfId="40053"/>
    <cellStyle name="Финансовый 3 2 2 2 7 3 2 3" xfId="19641"/>
    <cellStyle name="Финансовый 3 2 2 2 7 3 2 4" xfId="33249"/>
    <cellStyle name="Финансовый 3 2 2 2 7 3 3" xfId="3765"/>
    <cellStyle name="Финансовый 3 2 2 2 7 3 3 2" xfId="10569"/>
    <cellStyle name="Финансовый 3 2 2 2 7 3 3 2 2" xfId="24177"/>
    <cellStyle name="Финансовый 3 2 2 2 7 3 3 2 3" xfId="37785"/>
    <cellStyle name="Финансовый 3 2 2 2 7 3 3 3" xfId="17373"/>
    <cellStyle name="Финансовый 3 2 2 2 7 3 3 4" xfId="30981"/>
    <cellStyle name="Финансовый 3 2 2 2 7 3 4" xfId="8301"/>
    <cellStyle name="Финансовый 3 2 2 2 7 3 4 2" xfId="21909"/>
    <cellStyle name="Финансовый 3 2 2 2 7 3 4 3" xfId="35517"/>
    <cellStyle name="Финансовый 3 2 2 2 7 3 5" xfId="15105"/>
    <cellStyle name="Финансовый 3 2 2 2 7 3 6" xfId="28713"/>
    <cellStyle name="Финансовый 3 2 2 2 7 4" xfId="2253"/>
    <cellStyle name="Финансовый 3 2 2 2 7 4 2" xfId="6789"/>
    <cellStyle name="Финансовый 3 2 2 2 7 4 2 2" xfId="13593"/>
    <cellStyle name="Финансовый 3 2 2 2 7 4 2 2 2" xfId="27201"/>
    <cellStyle name="Финансовый 3 2 2 2 7 4 2 2 3" xfId="40809"/>
    <cellStyle name="Финансовый 3 2 2 2 7 4 2 3" xfId="20397"/>
    <cellStyle name="Финансовый 3 2 2 2 7 4 2 4" xfId="34005"/>
    <cellStyle name="Финансовый 3 2 2 2 7 4 3" xfId="4521"/>
    <cellStyle name="Финансовый 3 2 2 2 7 4 3 2" xfId="11325"/>
    <cellStyle name="Финансовый 3 2 2 2 7 4 3 2 2" xfId="24933"/>
    <cellStyle name="Финансовый 3 2 2 2 7 4 3 2 3" xfId="38541"/>
    <cellStyle name="Финансовый 3 2 2 2 7 4 3 3" xfId="18129"/>
    <cellStyle name="Финансовый 3 2 2 2 7 4 3 4" xfId="31737"/>
    <cellStyle name="Финансовый 3 2 2 2 7 4 4" xfId="9057"/>
    <cellStyle name="Финансовый 3 2 2 2 7 4 4 2" xfId="22665"/>
    <cellStyle name="Финансовый 3 2 2 2 7 4 4 3" xfId="36273"/>
    <cellStyle name="Финансовый 3 2 2 2 7 4 5" xfId="15861"/>
    <cellStyle name="Финансовый 3 2 2 2 7 4 6" xfId="29469"/>
    <cellStyle name="Финансовый 3 2 2 2 7 5" xfId="1119"/>
    <cellStyle name="Финансовый 3 2 2 2 7 5 2" xfId="5655"/>
    <cellStyle name="Финансовый 3 2 2 2 7 5 2 2" xfId="12459"/>
    <cellStyle name="Финансовый 3 2 2 2 7 5 2 2 2" xfId="26067"/>
    <cellStyle name="Финансовый 3 2 2 2 7 5 2 2 3" xfId="39675"/>
    <cellStyle name="Финансовый 3 2 2 2 7 5 2 3" xfId="19263"/>
    <cellStyle name="Финансовый 3 2 2 2 7 5 2 4" xfId="32871"/>
    <cellStyle name="Финансовый 3 2 2 2 7 5 3" xfId="3387"/>
    <cellStyle name="Финансовый 3 2 2 2 7 5 3 2" xfId="10191"/>
    <cellStyle name="Финансовый 3 2 2 2 7 5 3 2 2" xfId="23799"/>
    <cellStyle name="Финансовый 3 2 2 2 7 5 3 2 3" xfId="37407"/>
    <cellStyle name="Финансовый 3 2 2 2 7 5 3 3" xfId="16995"/>
    <cellStyle name="Финансовый 3 2 2 2 7 5 3 4" xfId="30603"/>
    <cellStyle name="Финансовый 3 2 2 2 7 5 4" xfId="7923"/>
    <cellStyle name="Финансовый 3 2 2 2 7 5 4 2" xfId="21531"/>
    <cellStyle name="Финансовый 3 2 2 2 7 5 4 3" xfId="35139"/>
    <cellStyle name="Финансовый 3 2 2 2 7 5 5" xfId="14727"/>
    <cellStyle name="Финансовый 3 2 2 2 7 5 6" xfId="28335"/>
    <cellStyle name="Финансовый 3 2 2 2 7 6" xfId="741"/>
    <cellStyle name="Финансовый 3 2 2 2 7 6 2" xfId="5277"/>
    <cellStyle name="Финансовый 3 2 2 2 7 6 2 2" xfId="12081"/>
    <cellStyle name="Финансовый 3 2 2 2 7 6 2 2 2" xfId="25689"/>
    <cellStyle name="Финансовый 3 2 2 2 7 6 2 2 3" xfId="39297"/>
    <cellStyle name="Финансовый 3 2 2 2 7 6 2 3" xfId="18885"/>
    <cellStyle name="Финансовый 3 2 2 2 7 6 2 4" xfId="32493"/>
    <cellStyle name="Финансовый 3 2 2 2 7 6 3" xfId="3009"/>
    <cellStyle name="Финансовый 3 2 2 2 7 6 3 2" xfId="9813"/>
    <cellStyle name="Финансовый 3 2 2 2 7 6 3 2 2" xfId="23421"/>
    <cellStyle name="Финансовый 3 2 2 2 7 6 3 2 3" xfId="37029"/>
    <cellStyle name="Финансовый 3 2 2 2 7 6 3 3" xfId="16617"/>
    <cellStyle name="Финансовый 3 2 2 2 7 6 3 4" xfId="30225"/>
    <cellStyle name="Финансовый 3 2 2 2 7 6 4" xfId="7545"/>
    <cellStyle name="Финансовый 3 2 2 2 7 6 4 2" xfId="21153"/>
    <cellStyle name="Финансовый 3 2 2 2 7 6 4 3" xfId="34761"/>
    <cellStyle name="Финансовый 3 2 2 2 7 6 5" xfId="14349"/>
    <cellStyle name="Финансовый 3 2 2 2 7 6 6" xfId="27957"/>
    <cellStyle name="Финансовый 3 2 2 2 7 7" xfId="4899"/>
    <cellStyle name="Финансовый 3 2 2 2 7 7 2" xfId="11703"/>
    <cellStyle name="Финансовый 3 2 2 2 7 7 2 2" xfId="25311"/>
    <cellStyle name="Финансовый 3 2 2 2 7 7 2 3" xfId="38919"/>
    <cellStyle name="Финансовый 3 2 2 2 7 7 3" xfId="18507"/>
    <cellStyle name="Финансовый 3 2 2 2 7 7 4" xfId="32115"/>
    <cellStyle name="Финансовый 3 2 2 2 7 8" xfId="2631"/>
    <cellStyle name="Финансовый 3 2 2 2 7 8 2" xfId="9435"/>
    <cellStyle name="Финансовый 3 2 2 2 7 8 2 2" xfId="23043"/>
    <cellStyle name="Финансовый 3 2 2 2 7 8 2 3" xfId="36651"/>
    <cellStyle name="Финансовый 3 2 2 2 7 8 3" xfId="16239"/>
    <cellStyle name="Финансовый 3 2 2 2 7 8 4" xfId="29847"/>
    <cellStyle name="Финансовый 3 2 2 2 7 9" xfId="7167"/>
    <cellStyle name="Финансовый 3 2 2 2 7 9 2" xfId="20775"/>
    <cellStyle name="Финансовый 3 2 2 2 7 9 3" xfId="34383"/>
    <cellStyle name="Финансовый 3 2 2 2 8" xfId="1673"/>
    <cellStyle name="Финансовый 3 2 2 2 8 2" xfId="6209"/>
    <cellStyle name="Финансовый 3 2 2 2 8 2 2" xfId="13013"/>
    <cellStyle name="Финансовый 3 2 2 2 8 2 2 2" xfId="26621"/>
    <cellStyle name="Финансовый 3 2 2 2 8 2 2 3" xfId="40229"/>
    <cellStyle name="Финансовый 3 2 2 2 8 2 3" xfId="19817"/>
    <cellStyle name="Финансовый 3 2 2 2 8 2 4" xfId="33425"/>
    <cellStyle name="Финансовый 3 2 2 2 8 3" xfId="3941"/>
    <cellStyle name="Финансовый 3 2 2 2 8 3 2" xfId="10745"/>
    <cellStyle name="Финансовый 3 2 2 2 8 3 2 2" xfId="24353"/>
    <cellStyle name="Финансовый 3 2 2 2 8 3 2 3" xfId="37961"/>
    <cellStyle name="Финансовый 3 2 2 2 8 3 3" xfId="17549"/>
    <cellStyle name="Финансовый 3 2 2 2 8 3 4" xfId="31157"/>
    <cellStyle name="Финансовый 3 2 2 2 8 4" xfId="8477"/>
    <cellStyle name="Финансовый 3 2 2 2 8 4 2" xfId="22085"/>
    <cellStyle name="Финансовый 3 2 2 2 8 4 3" xfId="35693"/>
    <cellStyle name="Финансовый 3 2 2 2 8 5" xfId="15281"/>
    <cellStyle name="Финансовый 3 2 2 2 8 6" xfId="28889"/>
    <cellStyle name="Финансовый 3 2 2 2 9" xfId="1295"/>
    <cellStyle name="Финансовый 3 2 2 2 9 2" xfId="5831"/>
    <cellStyle name="Финансовый 3 2 2 2 9 2 2" xfId="12635"/>
    <cellStyle name="Финансовый 3 2 2 2 9 2 2 2" xfId="26243"/>
    <cellStyle name="Финансовый 3 2 2 2 9 2 2 3" xfId="39851"/>
    <cellStyle name="Финансовый 3 2 2 2 9 2 3" xfId="19439"/>
    <cellStyle name="Финансовый 3 2 2 2 9 2 4" xfId="33047"/>
    <cellStyle name="Финансовый 3 2 2 2 9 3" xfId="3563"/>
    <cellStyle name="Финансовый 3 2 2 2 9 3 2" xfId="10367"/>
    <cellStyle name="Финансовый 3 2 2 2 9 3 2 2" xfId="23975"/>
    <cellStyle name="Финансовый 3 2 2 2 9 3 2 3" xfId="37583"/>
    <cellStyle name="Финансовый 3 2 2 2 9 3 3" xfId="17171"/>
    <cellStyle name="Финансовый 3 2 2 2 9 3 4" xfId="30779"/>
    <cellStyle name="Финансовый 3 2 2 2 9 4" xfId="8099"/>
    <cellStyle name="Финансовый 3 2 2 2 9 4 2" xfId="21707"/>
    <cellStyle name="Финансовый 3 2 2 2 9 4 3" xfId="35315"/>
    <cellStyle name="Финансовый 3 2 2 2 9 5" xfId="14903"/>
    <cellStyle name="Финансовый 3 2 2 2 9 6" xfId="28511"/>
    <cellStyle name="Финансовый 3 2 2 2_Лист1" xfId="56690"/>
    <cellStyle name="Финансовый 3 2 2 3" xfId="155"/>
    <cellStyle name="Финансовый 3 2 2 3 10" xfId="911"/>
    <cellStyle name="Финансовый 3 2 2 3 10 2" xfId="5447"/>
    <cellStyle name="Финансовый 3 2 2 3 10 2 2" xfId="12251"/>
    <cellStyle name="Финансовый 3 2 2 3 10 2 2 2" xfId="25859"/>
    <cellStyle name="Финансовый 3 2 2 3 10 2 2 3" xfId="39467"/>
    <cellStyle name="Финансовый 3 2 2 3 10 2 3" xfId="19055"/>
    <cellStyle name="Финансовый 3 2 2 3 10 2 4" xfId="32663"/>
    <cellStyle name="Финансовый 3 2 2 3 10 3" xfId="3179"/>
    <cellStyle name="Финансовый 3 2 2 3 10 3 2" xfId="9983"/>
    <cellStyle name="Финансовый 3 2 2 3 10 3 2 2" xfId="23591"/>
    <cellStyle name="Финансовый 3 2 2 3 10 3 2 3" xfId="37199"/>
    <cellStyle name="Финансовый 3 2 2 3 10 3 3" xfId="16787"/>
    <cellStyle name="Финансовый 3 2 2 3 10 3 4" xfId="30395"/>
    <cellStyle name="Финансовый 3 2 2 3 10 4" xfId="7715"/>
    <cellStyle name="Финансовый 3 2 2 3 10 4 2" xfId="21323"/>
    <cellStyle name="Финансовый 3 2 2 3 10 4 3" xfId="34931"/>
    <cellStyle name="Финансовый 3 2 2 3 10 5" xfId="14519"/>
    <cellStyle name="Финансовый 3 2 2 3 10 6" xfId="28127"/>
    <cellStyle name="Финансовый 3 2 2 3 11" xfId="533"/>
    <cellStyle name="Финансовый 3 2 2 3 11 2" xfId="5069"/>
    <cellStyle name="Финансовый 3 2 2 3 11 2 2" xfId="11873"/>
    <cellStyle name="Финансовый 3 2 2 3 11 2 2 2" xfId="25481"/>
    <cellStyle name="Финансовый 3 2 2 3 11 2 2 3" xfId="39089"/>
    <cellStyle name="Финансовый 3 2 2 3 11 2 3" xfId="18677"/>
    <cellStyle name="Финансовый 3 2 2 3 11 2 4" xfId="32285"/>
    <cellStyle name="Финансовый 3 2 2 3 11 3" xfId="2801"/>
    <cellStyle name="Финансовый 3 2 2 3 11 3 2" xfId="9605"/>
    <cellStyle name="Финансовый 3 2 2 3 11 3 2 2" xfId="23213"/>
    <cellStyle name="Финансовый 3 2 2 3 11 3 2 3" xfId="36821"/>
    <cellStyle name="Финансовый 3 2 2 3 11 3 3" xfId="16409"/>
    <cellStyle name="Финансовый 3 2 2 3 11 3 4" xfId="30017"/>
    <cellStyle name="Финансовый 3 2 2 3 11 4" xfId="7337"/>
    <cellStyle name="Финансовый 3 2 2 3 11 4 2" xfId="20945"/>
    <cellStyle name="Финансовый 3 2 2 3 11 4 3" xfId="34553"/>
    <cellStyle name="Финансовый 3 2 2 3 11 5" xfId="14141"/>
    <cellStyle name="Финансовый 3 2 2 3 11 6" xfId="27749"/>
    <cellStyle name="Финансовый 3 2 2 3 12" xfId="4691"/>
    <cellStyle name="Финансовый 3 2 2 3 12 2" xfId="11495"/>
    <cellStyle name="Финансовый 3 2 2 3 12 2 2" xfId="25103"/>
    <cellStyle name="Финансовый 3 2 2 3 12 2 3" xfId="38711"/>
    <cellStyle name="Финансовый 3 2 2 3 12 3" xfId="18299"/>
    <cellStyle name="Финансовый 3 2 2 3 12 4" xfId="31907"/>
    <cellStyle name="Финансовый 3 2 2 3 13" xfId="2423"/>
    <cellStyle name="Финансовый 3 2 2 3 13 2" xfId="9227"/>
    <cellStyle name="Финансовый 3 2 2 3 13 2 2" xfId="22835"/>
    <cellStyle name="Финансовый 3 2 2 3 13 2 3" xfId="36443"/>
    <cellStyle name="Финансовый 3 2 2 3 13 3" xfId="16031"/>
    <cellStyle name="Финансовый 3 2 2 3 13 4" xfId="29639"/>
    <cellStyle name="Финансовый 3 2 2 3 14" xfId="6959"/>
    <cellStyle name="Финансовый 3 2 2 3 14 2" xfId="20567"/>
    <cellStyle name="Финансовый 3 2 2 3 14 3" xfId="34175"/>
    <cellStyle name="Финансовый 3 2 2 3 15" xfId="13763"/>
    <cellStyle name="Финансовый 3 2 2 3 16" xfId="27371"/>
    <cellStyle name="Финансовый 3 2 2 3 2" xfId="209"/>
    <cellStyle name="Финансовый 3 2 2 3 2 10" xfId="2477"/>
    <cellStyle name="Финансовый 3 2 2 3 2 10 2" xfId="9281"/>
    <cellStyle name="Финансовый 3 2 2 3 2 10 2 2" xfId="22889"/>
    <cellStyle name="Финансовый 3 2 2 3 2 10 2 3" xfId="36497"/>
    <cellStyle name="Финансовый 3 2 2 3 2 10 3" xfId="16085"/>
    <cellStyle name="Финансовый 3 2 2 3 2 10 4" xfId="29693"/>
    <cellStyle name="Финансовый 3 2 2 3 2 11" xfId="7013"/>
    <cellStyle name="Финансовый 3 2 2 3 2 11 2" xfId="20621"/>
    <cellStyle name="Финансовый 3 2 2 3 2 11 3" xfId="34229"/>
    <cellStyle name="Финансовый 3 2 2 3 2 12" xfId="13817"/>
    <cellStyle name="Финансовый 3 2 2 3 2 13" xfId="27425"/>
    <cellStyle name="Финансовый 3 2 2 3 2 2" xfId="290"/>
    <cellStyle name="Финансовый 3 2 2 3 2 2 10" xfId="7094"/>
    <cellStyle name="Финансовый 3 2 2 3 2 2 10 2" xfId="20702"/>
    <cellStyle name="Финансовый 3 2 2 3 2 2 10 3" xfId="34310"/>
    <cellStyle name="Финансовый 3 2 2 3 2 2 11" xfId="13898"/>
    <cellStyle name="Финансовый 3 2 2 3 2 2 12" xfId="27506"/>
    <cellStyle name="Финансовый 3 2 2 3 2 2 2" xfId="492"/>
    <cellStyle name="Финансовый 3 2 2 3 2 2 2 10" xfId="14100"/>
    <cellStyle name="Финансовый 3 2 2 3 2 2 2 11" xfId="27708"/>
    <cellStyle name="Финансовый 3 2 2 3 2 2 2 2" xfId="2004"/>
    <cellStyle name="Финансовый 3 2 2 3 2 2 2 2 2" xfId="6540"/>
    <cellStyle name="Финансовый 3 2 2 3 2 2 2 2 2 2" xfId="13344"/>
    <cellStyle name="Финансовый 3 2 2 3 2 2 2 2 2 2 2" xfId="26952"/>
    <cellStyle name="Финансовый 3 2 2 3 2 2 2 2 2 2 3" xfId="40560"/>
    <cellStyle name="Финансовый 3 2 2 3 2 2 2 2 2 3" xfId="20148"/>
    <cellStyle name="Финансовый 3 2 2 3 2 2 2 2 2 4" xfId="33756"/>
    <cellStyle name="Финансовый 3 2 2 3 2 2 2 2 3" xfId="4272"/>
    <cellStyle name="Финансовый 3 2 2 3 2 2 2 2 3 2" xfId="11076"/>
    <cellStyle name="Финансовый 3 2 2 3 2 2 2 2 3 2 2" xfId="24684"/>
    <cellStyle name="Финансовый 3 2 2 3 2 2 2 2 3 2 3" xfId="38292"/>
    <cellStyle name="Финансовый 3 2 2 3 2 2 2 2 3 3" xfId="17880"/>
    <cellStyle name="Финансовый 3 2 2 3 2 2 2 2 3 4" xfId="31488"/>
    <cellStyle name="Финансовый 3 2 2 3 2 2 2 2 4" xfId="8808"/>
    <cellStyle name="Финансовый 3 2 2 3 2 2 2 2 4 2" xfId="22416"/>
    <cellStyle name="Финансовый 3 2 2 3 2 2 2 2 4 3" xfId="36024"/>
    <cellStyle name="Финансовый 3 2 2 3 2 2 2 2 5" xfId="15612"/>
    <cellStyle name="Финансовый 3 2 2 3 2 2 2 2 6" xfId="29220"/>
    <cellStyle name="Финансовый 3 2 2 3 2 2 2 3" xfId="1626"/>
    <cellStyle name="Финансовый 3 2 2 3 2 2 2 3 2" xfId="6162"/>
    <cellStyle name="Финансовый 3 2 2 3 2 2 2 3 2 2" xfId="12966"/>
    <cellStyle name="Финансовый 3 2 2 3 2 2 2 3 2 2 2" xfId="26574"/>
    <cellStyle name="Финансовый 3 2 2 3 2 2 2 3 2 2 3" xfId="40182"/>
    <cellStyle name="Финансовый 3 2 2 3 2 2 2 3 2 3" xfId="19770"/>
    <cellStyle name="Финансовый 3 2 2 3 2 2 2 3 2 4" xfId="33378"/>
    <cellStyle name="Финансовый 3 2 2 3 2 2 2 3 3" xfId="3894"/>
    <cellStyle name="Финансовый 3 2 2 3 2 2 2 3 3 2" xfId="10698"/>
    <cellStyle name="Финансовый 3 2 2 3 2 2 2 3 3 2 2" xfId="24306"/>
    <cellStyle name="Финансовый 3 2 2 3 2 2 2 3 3 2 3" xfId="37914"/>
    <cellStyle name="Финансовый 3 2 2 3 2 2 2 3 3 3" xfId="17502"/>
    <cellStyle name="Финансовый 3 2 2 3 2 2 2 3 3 4" xfId="31110"/>
    <cellStyle name="Финансовый 3 2 2 3 2 2 2 3 4" xfId="8430"/>
    <cellStyle name="Финансовый 3 2 2 3 2 2 2 3 4 2" xfId="22038"/>
    <cellStyle name="Финансовый 3 2 2 3 2 2 2 3 4 3" xfId="35646"/>
    <cellStyle name="Финансовый 3 2 2 3 2 2 2 3 5" xfId="15234"/>
    <cellStyle name="Финансовый 3 2 2 3 2 2 2 3 6" xfId="28842"/>
    <cellStyle name="Финансовый 3 2 2 3 2 2 2 4" xfId="2382"/>
    <cellStyle name="Финансовый 3 2 2 3 2 2 2 4 2" xfId="6918"/>
    <cellStyle name="Финансовый 3 2 2 3 2 2 2 4 2 2" xfId="13722"/>
    <cellStyle name="Финансовый 3 2 2 3 2 2 2 4 2 2 2" xfId="27330"/>
    <cellStyle name="Финансовый 3 2 2 3 2 2 2 4 2 2 3" xfId="40938"/>
    <cellStyle name="Финансовый 3 2 2 3 2 2 2 4 2 3" xfId="20526"/>
    <cellStyle name="Финансовый 3 2 2 3 2 2 2 4 2 4" xfId="34134"/>
    <cellStyle name="Финансовый 3 2 2 3 2 2 2 4 3" xfId="4650"/>
    <cellStyle name="Финансовый 3 2 2 3 2 2 2 4 3 2" xfId="11454"/>
    <cellStyle name="Финансовый 3 2 2 3 2 2 2 4 3 2 2" xfId="25062"/>
    <cellStyle name="Финансовый 3 2 2 3 2 2 2 4 3 2 3" xfId="38670"/>
    <cellStyle name="Финансовый 3 2 2 3 2 2 2 4 3 3" xfId="18258"/>
    <cellStyle name="Финансовый 3 2 2 3 2 2 2 4 3 4" xfId="31866"/>
    <cellStyle name="Финансовый 3 2 2 3 2 2 2 4 4" xfId="9186"/>
    <cellStyle name="Финансовый 3 2 2 3 2 2 2 4 4 2" xfId="22794"/>
    <cellStyle name="Финансовый 3 2 2 3 2 2 2 4 4 3" xfId="36402"/>
    <cellStyle name="Финансовый 3 2 2 3 2 2 2 4 5" xfId="15990"/>
    <cellStyle name="Финансовый 3 2 2 3 2 2 2 4 6" xfId="29598"/>
    <cellStyle name="Финансовый 3 2 2 3 2 2 2 5" xfId="1248"/>
    <cellStyle name="Финансовый 3 2 2 3 2 2 2 5 2" xfId="5784"/>
    <cellStyle name="Финансовый 3 2 2 3 2 2 2 5 2 2" xfId="12588"/>
    <cellStyle name="Финансовый 3 2 2 3 2 2 2 5 2 2 2" xfId="26196"/>
    <cellStyle name="Финансовый 3 2 2 3 2 2 2 5 2 2 3" xfId="39804"/>
    <cellStyle name="Финансовый 3 2 2 3 2 2 2 5 2 3" xfId="19392"/>
    <cellStyle name="Финансовый 3 2 2 3 2 2 2 5 2 4" xfId="33000"/>
    <cellStyle name="Финансовый 3 2 2 3 2 2 2 5 3" xfId="3516"/>
    <cellStyle name="Финансовый 3 2 2 3 2 2 2 5 3 2" xfId="10320"/>
    <cellStyle name="Финансовый 3 2 2 3 2 2 2 5 3 2 2" xfId="23928"/>
    <cellStyle name="Финансовый 3 2 2 3 2 2 2 5 3 2 3" xfId="37536"/>
    <cellStyle name="Финансовый 3 2 2 3 2 2 2 5 3 3" xfId="17124"/>
    <cellStyle name="Финансовый 3 2 2 3 2 2 2 5 3 4" xfId="30732"/>
    <cellStyle name="Финансовый 3 2 2 3 2 2 2 5 4" xfId="8052"/>
    <cellStyle name="Финансовый 3 2 2 3 2 2 2 5 4 2" xfId="21660"/>
    <cellStyle name="Финансовый 3 2 2 3 2 2 2 5 4 3" xfId="35268"/>
    <cellStyle name="Финансовый 3 2 2 3 2 2 2 5 5" xfId="14856"/>
    <cellStyle name="Финансовый 3 2 2 3 2 2 2 5 6" xfId="28464"/>
    <cellStyle name="Финансовый 3 2 2 3 2 2 2 6" xfId="870"/>
    <cellStyle name="Финансовый 3 2 2 3 2 2 2 6 2" xfId="5406"/>
    <cellStyle name="Финансовый 3 2 2 3 2 2 2 6 2 2" xfId="12210"/>
    <cellStyle name="Финансовый 3 2 2 3 2 2 2 6 2 2 2" xfId="25818"/>
    <cellStyle name="Финансовый 3 2 2 3 2 2 2 6 2 2 3" xfId="39426"/>
    <cellStyle name="Финансовый 3 2 2 3 2 2 2 6 2 3" xfId="19014"/>
    <cellStyle name="Финансовый 3 2 2 3 2 2 2 6 2 4" xfId="32622"/>
    <cellStyle name="Финансовый 3 2 2 3 2 2 2 6 3" xfId="3138"/>
    <cellStyle name="Финансовый 3 2 2 3 2 2 2 6 3 2" xfId="9942"/>
    <cellStyle name="Финансовый 3 2 2 3 2 2 2 6 3 2 2" xfId="23550"/>
    <cellStyle name="Финансовый 3 2 2 3 2 2 2 6 3 2 3" xfId="37158"/>
    <cellStyle name="Финансовый 3 2 2 3 2 2 2 6 3 3" xfId="16746"/>
    <cellStyle name="Финансовый 3 2 2 3 2 2 2 6 3 4" xfId="30354"/>
    <cellStyle name="Финансовый 3 2 2 3 2 2 2 6 4" xfId="7674"/>
    <cellStyle name="Финансовый 3 2 2 3 2 2 2 6 4 2" xfId="21282"/>
    <cellStyle name="Финансовый 3 2 2 3 2 2 2 6 4 3" xfId="34890"/>
    <cellStyle name="Финансовый 3 2 2 3 2 2 2 6 5" xfId="14478"/>
    <cellStyle name="Финансовый 3 2 2 3 2 2 2 6 6" xfId="28086"/>
    <cellStyle name="Финансовый 3 2 2 3 2 2 2 7" xfId="5028"/>
    <cellStyle name="Финансовый 3 2 2 3 2 2 2 7 2" xfId="11832"/>
    <cellStyle name="Финансовый 3 2 2 3 2 2 2 7 2 2" xfId="25440"/>
    <cellStyle name="Финансовый 3 2 2 3 2 2 2 7 2 3" xfId="39048"/>
    <cellStyle name="Финансовый 3 2 2 3 2 2 2 7 3" xfId="18636"/>
    <cellStyle name="Финансовый 3 2 2 3 2 2 2 7 4" xfId="32244"/>
    <cellStyle name="Финансовый 3 2 2 3 2 2 2 8" xfId="2760"/>
    <cellStyle name="Финансовый 3 2 2 3 2 2 2 8 2" xfId="9564"/>
    <cellStyle name="Финансовый 3 2 2 3 2 2 2 8 2 2" xfId="23172"/>
    <cellStyle name="Финансовый 3 2 2 3 2 2 2 8 2 3" xfId="36780"/>
    <cellStyle name="Финансовый 3 2 2 3 2 2 2 8 3" xfId="16368"/>
    <cellStyle name="Финансовый 3 2 2 3 2 2 2 8 4" xfId="29976"/>
    <cellStyle name="Финансовый 3 2 2 3 2 2 2 9" xfId="7296"/>
    <cellStyle name="Финансовый 3 2 2 3 2 2 2 9 2" xfId="20904"/>
    <cellStyle name="Финансовый 3 2 2 3 2 2 2 9 3" xfId="34512"/>
    <cellStyle name="Финансовый 3 2 2 3 2 2 3" xfId="1802"/>
    <cellStyle name="Финансовый 3 2 2 3 2 2 3 2" xfId="6338"/>
    <cellStyle name="Финансовый 3 2 2 3 2 2 3 2 2" xfId="13142"/>
    <cellStyle name="Финансовый 3 2 2 3 2 2 3 2 2 2" xfId="26750"/>
    <cellStyle name="Финансовый 3 2 2 3 2 2 3 2 2 3" xfId="40358"/>
    <cellStyle name="Финансовый 3 2 2 3 2 2 3 2 3" xfId="19946"/>
    <cellStyle name="Финансовый 3 2 2 3 2 2 3 2 4" xfId="33554"/>
    <cellStyle name="Финансовый 3 2 2 3 2 2 3 3" xfId="4070"/>
    <cellStyle name="Финансовый 3 2 2 3 2 2 3 3 2" xfId="10874"/>
    <cellStyle name="Финансовый 3 2 2 3 2 2 3 3 2 2" xfId="24482"/>
    <cellStyle name="Финансовый 3 2 2 3 2 2 3 3 2 3" xfId="38090"/>
    <cellStyle name="Финансовый 3 2 2 3 2 2 3 3 3" xfId="17678"/>
    <cellStyle name="Финансовый 3 2 2 3 2 2 3 3 4" xfId="31286"/>
    <cellStyle name="Финансовый 3 2 2 3 2 2 3 4" xfId="8606"/>
    <cellStyle name="Финансовый 3 2 2 3 2 2 3 4 2" xfId="22214"/>
    <cellStyle name="Финансовый 3 2 2 3 2 2 3 4 3" xfId="35822"/>
    <cellStyle name="Финансовый 3 2 2 3 2 2 3 5" xfId="15410"/>
    <cellStyle name="Финансовый 3 2 2 3 2 2 3 6" xfId="29018"/>
    <cellStyle name="Финансовый 3 2 2 3 2 2 4" xfId="1424"/>
    <cellStyle name="Финансовый 3 2 2 3 2 2 4 2" xfId="5960"/>
    <cellStyle name="Финансовый 3 2 2 3 2 2 4 2 2" xfId="12764"/>
    <cellStyle name="Финансовый 3 2 2 3 2 2 4 2 2 2" xfId="26372"/>
    <cellStyle name="Финансовый 3 2 2 3 2 2 4 2 2 3" xfId="39980"/>
    <cellStyle name="Финансовый 3 2 2 3 2 2 4 2 3" xfId="19568"/>
    <cellStyle name="Финансовый 3 2 2 3 2 2 4 2 4" xfId="33176"/>
    <cellStyle name="Финансовый 3 2 2 3 2 2 4 3" xfId="3692"/>
    <cellStyle name="Финансовый 3 2 2 3 2 2 4 3 2" xfId="10496"/>
    <cellStyle name="Финансовый 3 2 2 3 2 2 4 3 2 2" xfId="24104"/>
    <cellStyle name="Финансовый 3 2 2 3 2 2 4 3 2 3" xfId="37712"/>
    <cellStyle name="Финансовый 3 2 2 3 2 2 4 3 3" xfId="17300"/>
    <cellStyle name="Финансовый 3 2 2 3 2 2 4 3 4" xfId="30908"/>
    <cellStyle name="Финансовый 3 2 2 3 2 2 4 4" xfId="8228"/>
    <cellStyle name="Финансовый 3 2 2 3 2 2 4 4 2" xfId="21836"/>
    <cellStyle name="Финансовый 3 2 2 3 2 2 4 4 3" xfId="35444"/>
    <cellStyle name="Финансовый 3 2 2 3 2 2 4 5" xfId="15032"/>
    <cellStyle name="Финансовый 3 2 2 3 2 2 4 6" xfId="28640"/>
    <cellStyle name="Финансовый 3 2 2 3 2 2 5" xfId="2180"/>
    <cellStyle name="Финансовый 3 2 2 3 2 2 5 2" xfId="6716"/>
    <cellStyle name="Финансовый 3 2 2 3 2 2 5 2 2" xfId="13520"/>
    <cellStyle name="Финансовый 3 2 2 3 2 2 5 2 2 2" xfId="27128"/>
    <cellStyle name="Финансовый 3 2 2 3 2 2 5 2 2 3" xfId="40736"/>
    <cellStyle name="Финансовый 3 2 2 3 2 2 5 2 3" xfId="20324"/>
    <cellStyle name="Финансовый 3 2 2 3 2 2 5 2 4" xfId="33932"/>
    <cellStyle name="Финансовый 3 2 2 3 2 2 5 3" xfId="4448"/>
    <cellStyle name="Финансовый 3 2 2 3 2 2 5 3 2" xfId="11252"/>
    <cellStyle name="Финансовый 3 2 2 3 2 2 5 3 2 2" xfId="24860"/>
    <cellStyle name="Финансовый 3 2 2 3 2 2 5 3 2 3" xfId="38468"/>
    <cellStyle name="Финансовый 3 2 2 3 2 2 5 3 3" xfId="18056"/>
    <cellStyle name="Финансовый 3 2 2 3 2 2 5 3 4" xfId="31664"/>
    <cellStyle name="Финансовый 3 2 2 3 2 2 5 4" xfId="8984"/>
    <cellStyle name="Финансовый 3 2 2 3 2 2 5 4 2" xfId="22592"/>
    <cellStyle name="Финансовый 3 2 2 3 2 2 5 4 3" xfId="36200"/>
    <cellStyle name="Финансовый 3 2 2 3 2 2 5 5" xfId="15788"/>
    <cellStyle name="Финансовый 3 2 2 3 2 2 5 6" xfId="29396"/>
    <cellStyle name="Финансовый 3 2 2 3 2 2 6" xfId="1046"/>
    <cellStyle name="Финансовый 3 2 2 3 2 2 6 2" xfId="5582"/>
    <cellStyle name="Финансовый 3 2 2 3 2 2 6 2 2" xfId="12386"/>
    <cellStyle name="Финансовый 3 2 2 3 2 2 6 2 2 2" xfId="25994"/>
    <cellStyle name="Финансовый 3 2 2 3 2 2 6 2 2 3" xfId="39602"/>
    <cellStyle name="Финансовый 3 2 2 3 2 2 6 2 3" xfId="19190"/>
    <cellStyle name="Финансовый 3 2 2 3 2 2 6 2 4" xfId="32798"/>
    <cellStyle name="Финансовый 3 2 2 3 2 2 6 3" xfId="3314"/>
    <cellStyle name="Финансовый 3 2 2 3 2 2 6 3 2" xfId="10118"/>
    <cellStyle name="Финансовый 3 2 2 3 2 2 6 3 2 2" xfId="23726"/>
    <cellStyle name="Финансовый 3 2 2 3 2 2 6 3 2 3" xfId="37334"/>
    <cellStyle name="Финансовый 3 2 2 3 2 2 6 3 3" xfId="16922"/>
    <cellStyle name="Финансовый 3 2 2 3 2 2 6 3 4" xfId="30530"/>
    <cellStyle name="Финансовый 3 2 2 3 2 2 6 4" xfId="7850"/>
    <cellStyle name="Финансовый 3 2 2 3 2 2 6 4 2" xfId="21458"/>
    <cellStyle name="Финансовый 3 2 2 3 2 2 6 4 3" xfId="35066"/>
    <cellStyle name="Финансовый 3 2 2 3 2 2 6 5" xfId="14654"/>
    <cellStyle name="Финансовый 3 2 2 3 2 2 6 6" xfId="28262"/>
    <cellStyle name="Финансовый 3 2 2 3 2 2 7" xfId="668"/>
    <cellStyle name="Финансовый 3 2 2 3 2 2 7 2" xfId="5204"/>
    <cellStyle name="Финансовый 3 2 2 3 2 2 7 2 2" xfId="12008"/>
    <cellStyle name="Финансовый 3 2 2 3 2 2 7 2 2 2" xfId="25616"/>
    <cellStyle name="Финансовый 3 2 2 3 2 2 7 2 2 3" xfId="39224"/>
    <cellStyle name="Финансовый 3 2 2 3 2 2 7 2 3" xfId="18812"/>
    <cellStyle name="Финансовый 3 2 2 3 2 2 7 2 4" xfId="32420"/>
    <cellStyle name="Финансовый 3 2 2 3 2 2 7 3" xfId="2936"/>
    <cellStyle name="Финансовый 3 2 2 3 2 2 7 3 2" xfId="9740"/>
    <cellStyle name="Финансовый 3 2 2 3 2 2 7 3 2 2" xfId="23348"/>
    <cellStyle name="Финансовый 3 2 2 3 2 2 7 3 2 3" xfId="36956"/>
    <cellStyle name="Финансовый 3 2 2 3 2 2 7 3 3" xfId="16544"/>
    <cellStyle name="Финансовый 3 2 2 3 2 2 7 3 4" xfId="30152"/>
    <cellStyle name="Финансовый 3 2 2 3 2 2 7 4" xfId="7472"/>
    <cellStyle name="Финансовый 3 2 2 3 2 2 7 4 2" xfId="21080"/>
    <cellStyle name="Финансовый 3 2 2 3 2 2 7 4 3" xfId="34688"/>
    <cellStyle name="Финансовый 3 2 2 3 2 2 7 5" xfId="14276"/>
    <cellStyle name="Финансовый 3 2 2 3 2 2 7 6" xfId="27884"/>
    <cellStyle name="Финансовый 3 2 2 3 2 2 8" xfId="4826"/>
    <cellStyle name="Финансовый 3 2 2 3 2 2 8 2" xfId="11630"/>
    <cellStyle name="Финансовый 3 2 2 3 2 2 8 2 2" xfId="25238"/>
    <cellStyle name="Финансовый 3 2 2 3 2 2 8 2 3" xfId="38846"/>
    <cellStyle name="Финансовый 3 2 2 3 2 2 8 3" xfId="18434"/>
    <cellStyle name="Финансовый 3 2 2 3 2 2 8 4" xfId="32042"/>
    <cellStyle name="Финансовый 3 2 2 3 2 2 9" xfId="2558"/>
    <cellStyle name="Финансовый 3 2 2 3 2 2 9 2" xfId="9362"/>
    <cellStyle name="Финансовый 3 2 2 3 2 2 9 2 2" xfId="22970"/>
    <cellStyle name="Финансовый 3 2 2 3 2 2 9 2 3" xfId="36578"/>
    <cellStyle name="Финансовый 3 2 2 3 2 2 9 3" xfId="16166"/>
    <cellStyle name="Финансовый 3 2 2 3 2 2 9 4" xfId="29774"/>
    <cellStyle name="Финансовый 3 2 2 3 2 3" xfId="411"/>
    <cellStyle name="Финансовый 3 2 2 3 2 3 10" xfId="14019"/>
    <cellStyle name="Финансовый 3 2 2 3 2 3 11" xfId="27627"/>
    <cellStyle name="Финансовый 3 2 2 3 2 3 2" xfId="1923"/>
    <cellStyle name="Финансовый 3 2 2 3 2 3 2 2" xfId="6459"/>
    <cellStyle name="Финансовый 3 2 2 3 2 3 2 2 2" xfId="13263"/>
    <cellStyle name="Финансовый 3 2 2 3 2 3 2 2 2 2" xfId="26871"/>
    <cellStyle name="Финансовый 3 2 2 3 2 3 2 2 2 3" xfId="40479"/>
    <cellStyle name="Финансовый 3 2 2 3 2 3 2 2 3" xfId="20067"/>
    <cellStyle name="Финансовый 3 2 2 3 2 3 2 2 4" xfId="33675"/>
    <cellStyle name="Финансовый 3 2 2 3 2 3 2 3" xfId="4191"/>
    <cellStyle name="Финансовый 3 2 2 3 2 3 2 3 2" xfId="10995"/>
    <cellStyle name="Финансовый 3 2 2 3 2 3 2 3 2 2" xfId="24603"/>
    <cellStyle name="Финансовый 3 2 2 3 2 3 2 3 2 3" xfId="38211"/>
    <cellStyle name="Финансовый 3 2 2 3 2 3 2 3 3" xfId="17799"/>
    <cellStyle name="Финансовый 3 2 2 3 2 3 2 3 4" xfId="31407"/>
    <cellStyle name="Финансовый 3 2 2 3 2 3 2 4" xfId="8727"/>
    <cellStyle name="Финансовый 3 2 2 3 2 3 2 4 2" xfId="22335"/>
    <cellStyle name="Финансовый 3 2 2 3 2 3 2 4 3" xfId="35943"/>
    <cellStyle name="Финансовый 3 2 2 3 2 3 2 5" xfId="15531"/>
    <cellStyle name="Финансовый 3 2 2 3 2 3 2 6" xfId="29139"/>
    <cellStyle name="Финансовый 3 2 2 3 2 3 3" xfId="1545"/>
    <cellStyle name="Финансовый 3 2 2 3 2 3 3 2" xfId="6081"/>
    <cellStyle name="Финансовый 3 2 2 3 2 3 3 2 2" xfId="12885"/>
    <cellStyle name="Финансовый 3 2 2 3 2 3 3 2 2 2" xfId="26493"/>
    <cellStyle name="Финансовый 3 2 2 3 2 3 3 2 2 3" xfId="40101"/>
    <cellStyle name="Финансовый 3 2 2 3 2 3 3 2 3" xfId="19689"/>
    <cellStyle name="Финансовый 3 2 2 3 2 3 3 2 4" xfId="33297"/>
    <cellStyle name="Финансовый 3 2 2 3 2 3 3 3" xfId="3813"/>
    <cellStyle name="Финансовый 3 2 2 3 2 3 3 3 2" xfId="10617"/>
    <cellStyle name="Финансовый 3 2 2 3 2 3 3 3 2 2" xfId="24225"/>
    <cellStyle name="Финансовый 3 2 2 3 2 3 3 3 2 3" xfId="37833"/>
    <cellStyle name="Финансовый 3 2 2 3 2 3 3 3 3" xfId="17421"/>
    <cellStyle name="Финансовый 3 2 2 3 2 3 3 3 4" xfId="31029"/>
    <cellStyle name="Финансовый 3 2 2 3 2 3 3 4" xfId="8349"/>
    <cellStyle name="Финансовый 3 2 2 3 2 3 3 4 2" xfId="21957"/>
    <cellStyle name="Финансовый 3 2 2 3 2 3 3 4 3" xfId="35565"/>
    <cellStyle name="Финансовый 3 2 2 3 2 3 3 5" xfId="15153"/>
    <cellStyle name="Финансовый 3 2 2 3 2 3 3 6" xfId="28761"/>
    <cellStyle name="Финансовый 3 2 2 3 2 3 4" xfId="2301"/>
    <cellStyle name="Финансовый 3 2 2 3 2 3 4 2" xfId="6837"/>
    <cellStyle name="Финансовый 3 2 2 3 2 3 4 2 2" xfId="13641"/>
    <cellStyle name="Финансовый 3 2 2 3 2 3 4 2 2 2" xfId="27249"/>
    <cellStyle name="Финансовый 3 2 2 3 2 3 4 2 2 3" xfId="40857"/>
    <cellStyle name="Финансовый 3 2 2 3 2 3 4 2 3" xfId="20445"/>
    <cellStyle name="Финансовый 3 2 2 3 2 3 4 2 4" xfId="34053"/>
    <cellStyle name="Финансовый 3 2 2 3 2 3 4 3" xfId="4569"/>
    <cellStyle name="Финансовый 3 2 2 3 2 3 4 3 2" xfId="11373"/>
    <cellStyle name="Финансовый 3 2 2 3 2 3 4 3 2 2" xfId="24981"/>
    <cellStyle name="Финансовый 3 2 2 3 2 3 4 3 2 3" xfId="38589"/>
    <cellStyle name="Финансовый 3 2 2 3 2 3 4 3 3" xfId="18177"/>
    <cellStyle name="Финансовый 3 2 2 3 2 3 4 3 4" xfId="31785"/>
    <cellStyle name="Финансовый 3 2 2 3 2 3 4 4" xfId="9105"/>
    <cellStyle name="Финансовый 3 2 2 3 2 3 4 4 2" xfId="22713"/>
    <cellStyle name="Финансовый 3 2 2 3 2 3 4 4 3" xfId="36321"/>
    <cellStyle name="Финансовый 3 2 2 3 2 3 4 5" xfId="15909"/>
    <cellStyle name="Финансовый 3 2 2 3 2 3 4 6" xfId="29517"/>
    <cellStyle name="Финансовый 3 2 2 3 2 3 5" xfId="1167"/>
    <cellStyle name="Финансовый 3 2 2 3 2 3 5 2" xfId="5703"/>
    <cellStyle name="Финансовый 3 2 2 3 2 3 5 2 2" xfId="12507"/>
    <cellStyle name="Финансовый 3 2 2 3 2 3 5 2 2 2" xfId="26115"/>
    <cellStyle name="Финансовый 3 2 2 3 2 3 5 2 2 3" xfId="39723"/>
    <cellStyle name="Финансовый 3 2 2 3 2 3 5 2 3" xfId="19311"/>
    <cellStyle name="Финансовый 3 2 2 3 2 3 5 2 4" xfId="32919"/>
    <cellStyle name="Финансовый 3 2 2 3 2 3 5 3" xfId="3435"/>
    <cellStyle name="Финансовый 3 2 2 3 2 3 5 3 2" xfId="10239"/>
    <cellStyle name="Финансовый 3 2 2 3 2 3 5 3 2 2" xfId="23847"/>
    <cellStyle name="Финансовый 3 2 2 3 2 3 5 3 2 3" xfId="37455"/>
    <cellStyle name="Финансовый 3 2 2 3 2 3 5 3 3" xfId="17043"/>
    <cellStyle name="Финансовый 3 2 2 3 2 3 5 3 4" xfId="30651"/>
    <cellStyle name="Финансовый 3 2 2 3 2 3 5 4" xfId="7971"/>
    <cellStyle name="Финансовый 3 2 2 3 2 3 5 4 2" xfId="21579"/>
    <cellStyle name="Финансовый 3 2 2 3 2 3 5 4 3" xfId="35187"/>
    <cellStyle name="Финансовый 3 2 2 3 2 3 5 5" xfId="14775"/>
    <cellStyle name="Финансовый 3 2 2 3 2 3 5 6" xfId="28383"/>
    <cellStyle name="Финансовый 3 2 2 3 2 3 6" xfId="789"/>
    <cellStyle name="Финансовый 3 2 2 3 2 3 6 2" xfId="5325"/>
    <cellStyle name="Финансовый 3 2 2 3 2 3 6 2 2" xfId="12129"/>
    <cellStyle name="Финансовый 3 2 2 3 2 3 6 2 2 2" xfId="25737"/>
    <cellStyle name="Финансовый 3 2 2 3 2 3 6 2 2 3" xfId="39345"/>
    <cellStyle name="Финансовый 3 2 2 3 2 3 6 2 3" xfId="18933"/>
    <cellStyle name="Финансовый 3 2 2 3 2 3 6 2 4" xfId="32541"/>
    <cellStyle name="Финансовый 3 2 2 3 2 3 6 3" xfId="3057"/>
    <cellStyle name="Финансовый 3 2 2 3 2 3 6 3 2" xfId="9861"/>
    <cellStyle name="Финансовый 3 2 2 3 2 3 6 3 2 2" xfId="23469"/>
    <cellStyle name="Финансовый 3 2 2 3 2 3 6 3 2 3" xfId="37077"/>
    <cellStyle name="Финансовый 3 2 2 3 2 3 6 3 3" xfId="16665"/>
    <cellStyle name="Финансовый 3 2 2 3 2 3 6 3 4" xfId="30273"/>
    <cellStyle name="Финансовый 3 2 2 3 2 3 6 4" xfId="7593"/>
    <cellStyle name="Финансовый 3 2 2 3 2 3 6 4 2" xfId="21201"/>
    <cellStyle name="Финансовый 3 2 2 3 2 3 6 4 3" xfId="34809"/>
    <cellStyle name="Финансовый 3 2 2 3 2 3 6 5" xfId="14397"/>
    <cellStyle name="Финансовый 3 2 2 3 2 3 6 6" xfId="28005"/>
    <cellStyle name="Финансовый 3 2 2 3 2 3 7" xfId="4947"/>
    <cellStyle name="Финансовый 3 2 2 3 2 3 7 2" xfId="11751"/>
    <cellStyle name="Финансовый 3 2 2 3 2 3 7 2 2" xfId="25359"/>
    <cellStyle name="Финансовый 3 2 2 3 2 3 7 2 3" xfId="38967"/>
    <cellStyle name="Финансовый 3 2 2 3 2 3 7 3" xfId="18555"/>
    <cellStyle name="Финансовый 3 2 2 3 2 3 7 4" xfId="32163"/>
    <cellStyle name="Финансовый 3 2 2 3 2 3 8" xfId="2679"/>
    <cellStyle name="Финансовый 3 2 2 3 2 3 8 2" xfId="9483"/>
    <cellStyle name="Финансовый 3 2 2 3 2 3 8 2 2" xfId="23091"/>
    <cellStyle name="Финансовый 3 2 2 3 2 3 8 2 3" xfId="36699"/>
    <cellStyle name="Финансовый 3 2 2 3 2 3 8 3" xfId="16287"/>
    <cellStyle name="Финансовый 3 2 2 3 2 3 8 4" xfId="29895"/>
    <cellStyle name="Финансовый 3 2 2 3 2 3 9" xfId="7215"/>
    <cellStyle name="Финансовый 3 2 2 3 2 3 9 2" xfId="20823"/>
    <cellStyle name="Финансовый 3 2 2 3 2 3 9 3" xfId="34431"/>
    <cellStyle name="Финансовый 3 2 2 3 2 4" xfId="1721"/>
    <cellStyle name="Финансовый 3 2 2 3 2 4 2" xfId="6257"/>
    <cellStyle name="Финансовый 3 2 2 3 2 4 2 2" xfId="13061"/>
    <cellStyle name="Финансовый 3 2 2 3 2 4 2 2 2" xfId="26669"/>
    <cellStyle name="Финансовый 3 2 2 3 2 4 2 2 3" xfId="40277"/>
    <cellStyle name="Финансовый 3 2 2 3 2 4 2 3" xfId="19865"/>
    <cellStyle name="Финансовый 3 2 2 3 2 4 2 4" xfId="33473"/>
    <cellStyle name="Финансовый 3 2 2 3 2 4 3" xfId="3989"/>
    <cellStyle name="Финансовый 3 2 2 3 2 4 3 2" xfId="10793"/>
    <cellStyle name="Финансовый 3 2 2 3 2 4 3 2 2" xfId="24401"/>
    <cellStyle name="Финансовый 3 2 2 3 2 4 3 2 3" xfId="38009"/>
    <cellStyle name="Финансовый 3 2 2 3 2 4 3 3" xfId="17597"/>
    <cellStyle name="Финансовый 3 2 2 3 2 4 3 4" xfId="31205"/>
    <cellStyle name="Финансовый 3 2 2 3 2 4 4" xfId="8525"/>
    <cellStyle name="Финансовый 3 2 2 3 2 4 4 2" xfId="22133"/>
    <cellStyle name="Финансовый 3 2 2 3 2 4 4 3" xfId="35741"/>
    <cellStyle name="Финансовый 3 2 2 3 2 4 5" xfId="15329"/>
    <cellStyle name="Финансовый 3 2 2 3 2 4 6" xfId="28937"/>
    <cellStyle name="Финансовый 3 2 2 3 2 5" xfId="1343"/>
    <cellStyle name="Финансовый 3 2 2 3 2 5 2" xfId="5879"/>
    <cellStyle name="Финансовый 3 2 2 3 2 5 2 2" xfId="12683"/>
    <cellStyle name="Финансовый 3 2 2 3 2 5 2 2 2" xfId="26291"/>
    <cellStyle name="Финансовый 3 2 2 3 2 5 2 2 3" xfId="39899"/>
    <cellStyle name="Финансовый 3 2 2 3 2 5 2 3" xfId="19487"/>
    <cellStyle name="Финансовый 3 2 2 3 2 5 2 4" xfId="33095"/>
    <cellStyle name="Финансовый 3 2 2 3 2 5 3" xfId="3611"/>
    <cellStyle name="Финансовый 3 2 2 3 2 5 3 2" xfId="10415"/>
    <cellStyle name="Финансовый 3 2 2 3 2 5 3 2 2" xfId="24023"/>
    <cellStyle name="Финансовый 3 2 2 3 2 5 3 2 3" xfId="37631"/>
    <cellStyle name="Финансовый 3 2 2 3 2 5 3 3" xfId="17219"/>
    <cellStyle name="Финансовый 3 2 2 3 2 5 3 4" xfId="30827"/>
    <cellStyle name="Финансовый 3 2 2 3 2 5 4" xfId="8147"/>
    <cellStyle name="Финансовый 3 2 2 3 2 5 4 2" xfId="21755"/>
    <cellStyle name="Финансовый 3 2 2 3 2 5 4 3" xfId="35363"/>
    <cellStyle name="Финансовый 3 2 2 3 2 5 5" xfId="14951"/>
    <cellStyle name="Финансовый 3 2 2 3 2 5 6" xfId="28559"/>
    <cellStyle name="Финансовый 3 2 2 3 2 6" xfId="2099"/>
    <cellStyle name="Финансовый 3 2 2 3 2 6 2" xfId="6635"/>
    <cellStyle name="Финансовый 3 2 2 3 2 6 2 2" xfId="13439"/>
    <cellStyle name="Финансовый 3 2 2 3 2 6 2 2 2" xfId="27047"/>
    <cellStyle name="Финансовый 3 2 2 3 2 6 2 2 3" xfId="40655"/>
    <cellStyle name="Финансовый 3 2 2 3 2 6 2 3" xfId="20243"/>
    <cellStyle name="Финансовый 3 2 2 3 2 6 2 4" xfId="33851"/>
    <cellStyle name="Финансовый 3 2 2 3 2 6 3" xfId="4367"/>
    <cellStyle name="Финансовый 3 2 2 3 2 6 3 2" xfId="11171"/>
    <cellStyle name="Финансовый 3 2 2 3 2 6 3 2 2" xfId="24779"/>
    <cellStyle name="Финансовый 3 2 2 3 2 6 3 2 3" xfId="38387"/>
    <cellStyle name="Финансовый 3 2 2 3 2 6 3 3" xfId="17975"/>
    <cellStyle name="Финансовый 3 2 2 3 2 6 3 4" xfId="31583"/>
    <cellStyle name="Финансовый 3 2 2 3 2 6 4" xfId="8903"/>
    <cellStyle name="Финансовый 3 2 2 3 2 6 4 2" xfId="22511"/>
    <cellStyle name="Финансовый 3 2 2 3 2 6 4 3" xfId="36119"/>
    <cellStyle name="Финансовый 3 2 2 3 2 6 5" xfId="15707"/>
    <cellStyle name="Финансовый 3 2 2 3 2 6 6" xfId="29315"/>
    <cellStyle name="Финансовый 3 2 2 3 2 7" xfId="965"/>
    <cellStyle name="Финансовый 3 2 2 3 2 7 2" xfId="5501"/>
    <cellStyle name="Финансовый 3 2 2 3 2 7 2 2" xfId="12305"/>
    <cellStyle name="Финансовый 3 2 2 3 2 7 2 2 2" xfId="25913"/>
    <cellStyle name="Финансовый 3 2 2 3 2 7 2 2 3" xfId="39521"/>
    <cellStyle name="Финансовый 3 2 2 3 2 7 2 3" xfId="19109"/>
    <cellStyle name="Финансовый 3 2 2 3 2 7 2 4" xfId="32717"/>
    <cellStyle name="Финансовый 3 2 2 3 2 7 3" xfId="3233"/>
    <cellStyle name="Финансовый 3 2 2 3 2 7 3 2" xfId="10037"/>
    <cellStyle name="Финансовый 3 2 2 3 2 7 3 2 2" xfId="23645"/>
    <cellStyle name="Финансовый 3 2 2 3 2 7 3 2 3" xfId="37253"/>
    <cellStyle name="Финансовый 3 2 2 3 2 7 3 3" xfId="16841"/>
    <cellStyle name="Финансовый 3 2 2 3 2 7 3 4" xfId="30449"/>
    <cellStyle name="Финансовый 3 2 2 3 2 7 4" xfId="7769"/>
    <cellStyle name="Финансовый 3 2 2 3 2 7 4 2" xfId="21377"/>
    <cellStyle name="Финансовый 3 2 2 3 2 7 4 3" xfId="34985"/>
    <cellStyle name="Финансовый 3 2 2 3 2 7 5" xfId="14573"/>
    <cellStyle name="Финансовый 3 2 2 3 2 7 6" xfId="28181"/>
    <cellStyle name="Финансовый 3 2 2 3 2 8" xfId="587"/>
    <cellStyle name="Финансовый 3 2 2 3 2 8 2" xfId="5123"/>
    <cellStyle name="Финансовый 3 2 2 3 2 8 2 2" xfId="11927"/>
    <cellStyle name="Финансовый 3 2 2 3 2 8 2 2 2" xfId="25535"/>
    <cellStyle name="Финансовый 3 2 2 3 2 8 2 2 3" xfId="39143"/>
    <cellStyle name="Финансовый 3 2 2 3 2 8 2 3" xfId="18731"/>
    <cellStyle name="Финансовый 3 2 2 3 2 8 2 4" xfId="32339"/>
    <cellStyle name="Финансовый 3 2 2 3 2 8 3" xfId="2855"/>
    <cellStyle name="Финансовый 3 2 2 3 2 8 3 2" xfId="9659"/>
    <cellStyle name="Финансовый 3 2 2 3 2 8 3 2 2" xfId="23267"/>
    <cellStyle name="Финансовый 3 2 2 3 2 8 3 2 3" xfId="36875"/>
    <cellStyle name="Финансовый 3 2 2 3 2 8 3 3" xfId="16463"/>
    <cellStyle name="Финансовый 3 2 2 3 2 8 3 4" xfId="30071"/>
    <cellStyle name="Финансовый 3 2 2 3 2 8 4" xfId="7391"/>
    <cellStyle name="Финансовый 3 2 2 3 2 8 4 2" xfId="20999"/>
    <cellStyle name="Финансовый 3 2 2 3 2 8 4 3" xfId="34607"/>
    <cellStyle name="Финансовый 3 2 2 3 2 8 5" xfId="14195"/>
    <cellStyle name="Финансовый 3 2 2 3 2 8 6" xfId="27803"/>
    <cellStyle name="Финансовый 3 2 2 3 2 9" xfId="4745"/>
    <cellStyle name="Финансовый 3 2 2 3 2 9 2" xfId="11549"/>
    <cellStyle name="Финансовый 3 2 2 3 2 9 2 2" xfId="25157"/>
    <cellStyle name="Финансовый 3 2 2 3 2 9 2 3" xfId="38765"/>
    <cellStyle name="Финансовый 3 2 2 3 2 9 3" xfId="18353"/>
    <cellStyle name="Финансовый 3 2 2 3 2 9 4" xfId="31961"/>
    <cellStyle name="Финансовый 3 2 2 3 3" xfId="176"/>
    <cellStyle name="Финансовый 3 2 2 3 3 10" xfId="2444"/>
    <cellStyle name="Финансовый 3 2 2 3 3 10 2" xfId="9248"/>
    <cellStyle name="Финансовый 3 2 2 3 3 10 2 2" xfId="22856"/>
    <cellStyle name="Финансовый 3 2 2 3 3 10 2 3" xfId="36464"/>
    <cellStyle name="Финансовый 3 2 2 3 3 10 3" xfId="16052"/>
    <cellStyle name="Финансовый 3 2 2 3 3 10 4" xfId="29660"/>
    <cellStyle name="Финансовый 3 2 2 3 3 11" xfId="6980"/>
    <cellStyle name="Финансовый 3 2 2 3 3 11 2" xfId="20588"/>
    <cellStyle name="Финансовый 3 2 2 3 3 11 3" xfId="34196"/>
    <cellStyle name="Финансовый 3 2 2 3 3 12" xfId="13784"/>
    <cellStyle name="Финансовый 3 2 2 3 3 13" xfId="27392"/>
    <cellStyle name="Финансовый 3 2 2 3 3 2" xfId="257"/>
    <cellStyle name="Финансовый 3 2 2 3 3 2 10" xfId="7061"/>
    <cellStyle name="Финансовый 3 2 2 3 3 2 10 2" xfId="20669"/>
    <cellStyle name="Финансовый 3 2 2 3 3 2 10 3" xfId="34277"/>
    <cellStyle name="Финансовый 3 2 2 3 3 2 11" xfId="13865"/>
    <cellStyle name="Финансовый 3 2 2 3 3 2 12" xfId="27473"/>
    <cellStyle name="Финансовый 3 2 2 3 3 2 2" xfId="459"/>
    <cellStyle name="Финансовый 3 2 2 3 3 2 2 10" xfId="14067"/>
    <cellStyle name="Финансовый 3 2 2 3 3 2 2 11" xfId="27675"/>
    <cellStyle name="Финансовый 3 2 2 3 3 2 2 2" xfId="1971"/>
    <cellStyle name="Финансовый 3 2 2 3 3 2 2 2 2" xfId="6507"/>
    <cellStyle name="Финансовый 3 2 2 3 3 2 2 2 2 2" xfId="13311"/>
    <cellStyle name="Финансовый 3 2 2 3 3 2 2 2 2 2 2" xfId="26919"/>
    <cellStyle name="Финансовый 3 2 2 3 3 2 2 2 2 2 3" xfId="40527"/>
    <cellStyle name="Финансовый 3 2 2 3 3 2 2 2 2 3" xfId="20115"/>
    <cellStyle name="Финансовый 3 2 2 3 3 2 2 2 2 4" xfId="33723"/>
    <cellStyle name="Финансовый 3 2 2 3 3 2 2 2 3" xfId="4239"/>
    <cellStyle name="Финансовый 3 2 2 3 3 2 2 2 3 2" xfId="11043"/>
    <cellStyle name="Финансовый 3 2 2 3 3 2 2 2 3 2 2" xfId="24651"/>
    <cellStyle name="Финансовый 3 2 2 3 3 2 2 2 3 2 3" xfId="38259"/>
    <cellStyle name="Финансовый 3 2 2 3 3 2 2 2 3 3" xfId="17847"/>
    <cellStyle name="Финансовый 3 2 2 3 3 2 2 2 3 4" xfId="31455"/>
    <cellStyle name="Финансовый 3 2 2 3 3 2 2 2 4" xfId="8775"/>
    <cellStyle name="Финансовый 3 2 2 3 3 2 2 2 4 2" xfId="22383"/>
    <cellStyle name="Финансовый 3 2 2 3 3 2 2 2 4 3" xfId="35991"/>
    <cellStyle name="Финансовый 3 2 2 3 3 2 2 2 5" xfId="15579"/>
    <cellStyle name="Финансовый 3 2 2 3 3 2 2 2 6" xfId="29187"/>
    <cellStyle name="Финансовый 3 2 2 3 3 2 2 3" xfId="1593"/>
    <cellStyle name="Финансовый 3 2 2 3 3 2 2 3 2" xfId="6129"/>
    <cellStyle name="Финансовый 3 2 2 3 3 2 2 3 2 2" xfId="12933"/>
    <cellStyle name="Финансовый 3 2 2 3 3 2 2 3 2 2 2" xfId="26541"/>
    <cellStyle name="Финансовый 3 2 2 3 3 2 2 3 2 2 3" xfId="40149"/>
    <cellStyle name="Финансовый 3 2 2 3 3 2 2 3 2 3" xfId="19737"/>
    <cellStyle name="Финансовый 3 2 2 3 3 2 2 3 2 4" xfId="33345"/>
    <cellStyle name="Финансовый 3 2 2 3 3 2 2 3 3" xfId="3861"/>
    <cellStyle name="Финансовый 3 2 2 3 3 2 2 3 3 2" xfId="10665"/>
    <cellStyle name="Финансовый 3 2 2 3 3 2 2 3 3 2 2" xfId="24273"/>
    <cellStyle name="Финансовый 3 2 2 3 3 2 2 3 3 2 3" xfId="37881"/>
    <cellStyle name="Финансовый 3 2 2 3 3 2 2 3 3 3" xfId="17469"/>
    <cellStyle name="Финансовый 3 2 2 3 3 2 2 3 3 4" xfId="31077"/>
    <cellStyle name="Финансовый 3 2 2 3 3 2 2 3 4" xfId="8397"/>
    <cellStyle name="Финансовый 3 2 2 3 3 2 2 3 4 2" xfId="22005"/>
    <cellStyle name="Финансовый 3 2 2 3 3 2 2 3 4 3" xfId="35613"/>
    <cellStyle name="Финансовый 3 2 2 3 3 2 2 3 5" xfId="15201"/>
    <cellStyle name="Финансовый 3 2 2 3 3 2 2 3 6" xfId="28809"/>
    <cellStyle name="Финансовый 3 2 2 3 3 2 2 4" xfId="2349"/>
    <cellStyle name="Финансовый 3 2 2 3 3 2 2 4 2" xfId="6885"/>
    <cellStyle name="Финансовый 3 2 2 3 3 2 2 4 2 2" xfId="13689"/>
    <cellStyle name="Финансовый 3 2 2 3 3 2 2 4 2 2 2" xfId="27297"/>
    <cellStyle name="Финансовый 3 2 2 3 3 2 2 4 2 2 3" xfId="40905"/>
    <cellStyle name="Финансовый 3 2 2 3 3 2 2 4 2 3" xfId="20493"/>
    <cellStyle name="Финансовый 3 2 2 3 3 2 2 4 2 4" xfId="34101"/>
    <cellStyle name="Финансовый 3 2 2 3 3 2 2 4 3" xfId="4617"/>
    <cellStyle name="Финансовый 3 2 2 3 3 2 2 4 3 2" xfId="11421"/>
    <cellStyle name="Финансовый 3 2 2 3 3 2 2 4 3 2 2" xfId="25029"/>
    <cellStyle name="Финансовый 3 2 2 3 3 2 2 4 3 2 3" xfId="38637"/>
    <cellStyle name="Финансовый 3 2 2 3 3 2 2 4 3 3" xfId="18225"/>
    <cellStyle name="Финансовый 3 2 2 3 3 2 2 4 3 4" xfId="31833"/>
    <cellStyle name="Финансовый 3 2 2 3 3 2 2 4 4" xfId="9153"/>
    <cellStyle name="Финансовый 3 2 2 3 3 2 2 4 4 2" xfId="22761"/>
    <cellStyle name="Финансовый 3 2 2 3 3 2 2 4 4 3" xfId="36369"/>
    <cellStyle name="Финансовый 3 2 2 3 3 2 2 4 5" xfId="15957"/>
    <cellStyle name="Финансовый 3 2 2 3 3 2 2 4 6" xfId="29565"/>
    <cellStyle name="Финансовый 3 2 2 3 3 2 2 5" xfId="1215"/>
    <cellStyle name="Финансовый 3 2 2 3 3 2 2 5 2" xfId="5751"/>
    <cellStyle name="Финансовый 3 2 2 3 3 2 2 5 2 2" xfId="12555"/>
    <cellStyle name="Финансовый 3 2 2 3 3 2 2 5 2 2 2" xfId="26163"/>
    <cellStyle name="Финансовый 3 2 2 3 3 2 2 5 2 2 3" xfId="39771"/>
    <cellStyle name="Финансовый 3 2 2 3 3 2 2 5 2 3" xfId="19359"/>
    <cellStyle name="Финансовый 3 2 2 3 3 2 2 5 2 4" xfId="32967"/>
    <cellStyle name="Финансовый 3 2 2 3 3 2 2 5 3" xfId="3483"/>
    <cellStyle name="Финансовый 3 2 2 3 3 2 2 5 3 2" xfId="10287"/>
    <cellStyle name="Финансовый 3 2 2 3 3 2 2 5 3 2 2" xfId="23895"/>
    <cellStyle name="Финансовый 3 2 2 3 3 2 2 5 3 2 3" xfId="37503"/>
    <cellStyle name="Финансовый 3 2 2 3 3 2 2 5 3 3" xfId="17091"/>
    <cellStyle name="Финансовый 3 2 2 3 3 2 2 5 3 4" xfId="30699"/>
    <cellStyle name="Финансовый 3 2 2 3 3 2 2 5 4" xfId="8019"/>
    <cellStyle name="Финансовый 3 2 2 3 3 2 2 5 4 2" xfId="21627"/>
    <cellStyle name="Финансовый 3 2 2 3 3 2 2 5 4 3" xfId="35235"/>
    <cellStyle name="Финансовый 3 2 2 3 3 2 2 5 5" xfId="14823"/>
    <cellStyle name="Финансовый 3 2 2 3 3 2 2 5 6" xfId="28431"/>
    <cellStyle name="Финансовый 3 2 2 3 3 2 2 6" xfId="837"/>
    <cellStyle name="Финансовый 3 2 2 3 3 2 2 6 2" xfId="5373"/>
    <cellStyle name="Финансовый 3 2 2 3 3 2 2 6 2 2" xfId="12177"/>
    <cellStyle name="Финансовый 3 2 2 3 3 2 2 6 2 2 2" xfId="25785"/>
    <cellStyle name="Финансовый 3 2 2 3 3 2 2 6 2 2 3" xfId="39393"/>
    <cellStyle name="Финансовый 3 2 2 3 3 2 2 6 2 3" xfId="18981"/>
    <cellStyle name="Финансовый 3 2 2 3 3 2 2 6 2 4" xfId="32589"/>
    <cellStyle name="Финансовый 3 2 2 3 3 2 2 6 3" xfId="3105"/>
    <cellStyle name="Финансовый 3 2 2 3 3 2 2 6 3 2" xfId="9909"/>
    <cellStyle name="Финансовый 3 2 2 3 3 2 2 6 3 2 2" xfId="23517"/>
    <cellStyle name="Финансовый 3 2 2 3 3 2 2 6 3 2 3" xfId="37125"/>
    <cellStyle name="Финансовый 3 2 2 3 3 2 2 6 3 3" xfId="16713"/>
    <cellStyle name="Финансовый 3 2 2 3 3 2 2 6 3 4" xfId="30321"/>
    <cellStyle name="Финансовый 3 2 2 3 3 2 2 6 4" xfId="7641"/>
    <cellStyle name="Финансовый 3 2 2 3 3 2 2 6 4 2" xfId="21249"/>
    <cellStyle name="Финансовый 3 2 2 3 3 2 2 6 4 3" xfId="34857"/>
    <cellStyle name="Финансовый 3 2 2 3 3 2 2 6 5" xfId="14445"/>
    <cellStyle name="Финансовый 3 2 2 3 3 2 2 6 6" xfId="28053"/>
    <cellStyle name="Финансовый 3 2 2 3 3 2 2 7" xfId="4995"/>
    <cellStyle name="Финансовый 3 2 2 3 3 2 2 7 2" xfId="11799"/>
    <cellStyle name="Финансовый 3 2 2 3 3 2 2 7 2 2" xfId="25407"/>
    <cellStyle name="Финансовый 3 2 2 3 3 2 2 7 2 3" xfId="39015"/>
    <cellStyle name="Финансовый 3 2 2 3 3 2 2 7 3" xfId="18603"/>
    <cellStyle name="Финансовый 3 2 2 3 3 2 2 7 4" xfId="32211"/>
    <cellStyle name="Финансовый 3 2 2 3 3 2 2 8" xfId="2727"/>
    <cellStyle name="Финансовый 3 2 2 3 3 2 2 8 2" xfId="9531"/>
    <cellStyle name="Финансовый 3 2 2 3 3 2 2 8 2 2" xfId="23139"/>
    <cellStyle name="Финансовый 3 2 2 3 3 2 2 8 2 3" xfId="36747"/>
    <cellStyle name="Финансовый 3 2 2 3 3 2 2 8 3" xfId="16335"/>
    <cellStyle name="Финансовый 3 2 2 3 3 2 2 8 4" xfId="29943"/>
    <cellStyle name="Финансовый 3 2 2 3 3 2 2 9" xfId="7263"/>
    <cellStyle name="Финансовый 3 2 2 3 3 2 2 9 2" xfId="20871"/>
    <cellStyle name="Финансовый 3 2 2 3 3 2 2 9 3" xfId="34479"/>
    <cellStyle name="Финансовый 3 2 2 3 3 2 3" xfId="1769"/>
    <cellStyle name="Финансовый 3 2 2 3 3 2 3 2" xfId="6305"/>
    <cellStyle name="Финансовый 3 2 2 3 3 2 3 2 2" xfId="13109"/>
    <cellStyle name="Финансовый 3 2 2 3 3 2 3 2 2 2" xfId="26717"/>
    <cellStyle name="Финансовый 3 2 2 3 3 2 3 2 2 3" xfId="40325"/>
    <cellStyle name="Финансовый 3 2 2 3 3 2 3 2 3" xfId="19913"/>
    <cellStyle name="Финансовый 3 2 2 3 3 2 3 2 4" xfId="33521"/>
    <cellStyle name="Финансовый 3 2 2 3 3 2 3 3" xfId="4037"/>
    <cellStyle name="Финансовый 3 2 2 3 3 2 3 3 2" xfId="10841"/>
    <cellStyle name="Финансовый 3 2 2 3 3 2 3 3 2 2" xfId="24449"/>
    <cellStyle name="Финансовый 3 2 2 3 3 2 3 3 2 3" xfId="38057"/>
    <cellStyle name="Финансовый 3 2 2 3 3 2 3 3 3" xfId="17645"/>
    <cellStyle name="Финансовый 3 2 2 3 3 2 3 3 4" xfId="31253"/>
    <cellStyle name="Финансовый 3 2 2 3 3 2 3 4" xfId="8573"/>
    <cellStyle name="Финансовый 3 2 2 3 3 2 3 4 2" xfId="22181"/>
    <cellStyle name="Финансовый 3 2 2 3 3 2 3 4 3" xfId="35789"/>
    <cellStyle name="Финансовый 3 2 2 3 3 2 3 5" xfId="15377"/>
    <cellStyle name="Финансовый 3 2 2 3 3 2 3 6" xfId="28985"/>
    <cellStyle name="Финансовый 3 2 2 3 3 2 4" xfId="1391"/>
    <cellStyle name="Финансовый 3 2 2 3 3 2 4 2" xfId="5927"/>
    <cellStyle name="Финансовый 3 2 2 3 3 2 4 2 2" xfId="12731"/>
    <cellStyle name="Финансовый 3 2 2 3 3 2 4 2 2 2" xfId="26339"/>
    <cellStyle name="Финансовый 3 2 2 3 3 2 4 2 2 3" xfId="39947"/>
    <cellStyle name="Финансовый 3 2 2 3 3 2 4 2 3" xfId="19535"/>
    <cellStyle name="Финансовый 3 2 2 3 3 2 4 2 4" xfId="33143"/>
    <cellStyle name="Финансовый 3 2 2 3 3 2 4 3" xfId="3659"/>
    <cellStyle name="Финансовый 3 2 2 3 3 2 4 3 2" xfId="10463"/>
    <cellStyle name="Финансовый 3 2 2 3 3 2 4 3 2 2" xfId="24071"/>
    <cellStyle name="Финансовый 3 2 2 3 3 2 4 3 2 3" xfId="37679"/>
    <cellStyle name="Финансовый 3 2 2 3 3 2 4 3 3" xfId="17267"/>
    <cellStyle name="Финансовый 3 2 2 3 3 2 4 3 4" xfId="30875"/>
    <cellStyle name="Финансовый 3 2 2 3 3 2 4 4" xfId="8195"/>
    <cellStyle name="Финансовый 3 2 2 3 3 2 4 4 2" xfId="21803"/>
    <cellStyle name="Финансовый 3 2 2 3 3 2 4 4 3" xfId="35411"/>
    <cellStyle name="Финансовый 3 2 2 3 3 2 4 5" xfId="14999"/>
    <cellStyle name="Финансовый 3 2 2 3 3 2 4 6" xfId="28607"/>
    <cellStyle name="Финансовый 3 2 2 3 3 2 5" xfId="2147"/>
    <cellStyle name="Финансовый 3 2 2 3 3 2 5 2" xfId="6683"/>
    <cellStyle name="Финансовый 3 2 2 3 3 2 5 2 2" xfId="13487"/>
    <cellStyle name="Финансовый 3 2 2 3 3 2 5 2 2 2" xfId="27095"/>
    <cellStyle name="Финансовый 3 2 2 3 3 2 5 2 2 3" xfId="40703"/>
    <cellStyle name="Финансовый 3 2 2 3 3 2 5 2 3" xfId="20291"/>
    <cellStyle name="Финансовый 3 2 2 3 3 2 5 2 4" xfId="33899"/>
    <cellStyle name="Финансовый 3 2 2 3 3 2 5 3" xfId="4415"/>
    <cellStyle name="Финансовый 3 2 2 3 3 2 5 3 2" xfId="11219"/>
    <cellStyle name="Финансовый 3 2 2 3 3 2 5 3 2 2" xfId="24827"/>
    <cellStyle name="Финансовый 3 2 2 3 3 2 5 3 2 3" xfId="38435"/>
    <cellStyle name="Финансовый 3 2 2 3 3 2 5 3 3" xfId="18023"/>
    <cellStyle name="Финансовый 3 2 2 3 3 2 5 3 4" xfId="31631"/>
    <cellStyle name="Финансовый 3 2 2 3 3 2 5 4" xfId="8951"/>
    <cellStyle name="Финансовый 3 2 2 3 3 2 5 4 2" xfId="22559"/>
    <cellStyle name="Финансовый 3 2 2 3 3 2 5 4 3" xfId="36167"/>
    <cellStyle name="Финансовый 3 2 2 3 3 2 5 5" xfId="15755"/>
    <cellStyle name="Финансовый 3 2 2 3 3 2 5 6" xfId="29363"/>
    <cellStyle name="Финансовый 3 2 2 3 3 2 6" xfId="1013"/>
    <cellStyle name="Финансовый 3 2 2 3 3 2 6 2" xfId="5549"/>
    <cellStyle name="Финансовый 3 2 2 3 3 2 6 2 2" xfId="12353"/>
    <cellStyle name="Финансовый 3 2 2 3 3 2 6 2 2 2" xfId="25961"/>
    <cellStyle name="Финансовый 3 2 2 3 3 2 6 2 2 3" xfId="39569"/>
    <cellStyle name="Финансовый 3 2 2 3 3 2 6 2 3" xfId="19157"/>
    <cellStyle name="Финансовый 3 2 2 3 3 2 6 2 4" xfId="32765"/>
    <cellStyle name="Финансовый 3 2 2 3 3 2 6 3" xfId="3281"/>
    <cellStyle name="Финансовый 3 2 2 3 3 2 6 3 2" xfId="10085"/>
    <cellStyle name="Финансовый 3 2 2 3 3 2 6 3 2 2" xfId="23693"/>
    <cellStyle name="Финансовый 3 2 2 3 3 2 6 3 2 3" xfId="37301"/>
    <cellStyle name="Финансовый 3 2 2 3 3 2 6 3 3" xfId="16889"/>
    <cellStyle name="Финансовый 3 2 2 3 3 2 6 3 4" xfId="30497"/>
    <cellStyle name="Финансовый 3 2 2 3 3 2 6 4" xfId="7817"/>
    <cellStyle name="Финансовый 3 2 2 3 3 2 6 4 2" xfId="21425"/>
    <cellStyle name="Финансовый 3 2 2 3 3 2 6 4 3" xfId="35033"/>
    <cellStyle name="Финансовый 3 2 2 3 3 2 6 5" xfId="14621"/>
    <cellStyle name="Финансовый 3 2 2 3 3 2 6 6" xfId="28229"/>
    <cellStyle name="Финансовый 3 2 2 3 3 2 7" xfId="635"/>
    <cellStyle name="Финансовый 3 2 2 3 3 2 7 2" xfId="5171"/>
    <cellStyle name="Финансовый 3 2 2 3 3 2 7 2 2" xfId="11975"/>
    <cellStyle name="Финансовый 3 2 2 3 3 2 7 2 2 2" xfId="25583"/>
    <cellStyle name="Финансовый 3 2 2 3 3 2 7 2 2 3" xfId="39191"/>
    <cellStyle name="Финансовый 3 2 2 3 3 2 7 2 3" xfId="18779"/>
    <cellStyle name="Финансовый 3 2 2 3 3 2 7 2 4" xfId="32387"/>
    <cellStyle name="Финансовый 3 2 2 3 3 2 7 3" xfId="2903"/>
    <cellStyle name="Финансовый 3 2 2 3 3 2 7 3 2" xfId="9707"/>
    <cellStyle name="Финансовый 3 2 2 3 3 2 7 3 2 2" xfId="23315"/>
    <cellStyle name="Финансовый 3 2 2 3 3 2 7 3 2 3" xfId="36923"/>
    <cellStyle name="Финансовый 3 2 2 3 3 2 7 3 3" xfId="16511"/>
    <cellStyle name="Финансовый 3 2 2 3 3 2 7 3 4" xfId="30119"/>
    <cellStyle name="Финансовый 3 2 2 3 3 2 7 4" xfId="7439"/>
    <cellStyle name="Финансовый 3 2 2 3 3 2 7 4 2" xfId="21047"/>
    <cellStyle name="Финансовый 3 2 2 3 3 2 7 4 3" xfId="34655"/>
    <cellStyle name="Финансовый 3 2 2 3 3 2 7 5" xfId="14243"/>
    <cellStyle name="Финансовый 3 2 2 3 3 2 7 6" xfId="27851"/>
    <cellStyle name="Финансовый 3 2 2 3 3 2 8" xfId="4793"/>
    <cellStyle name="Финансовый 3 2 2 3 3 2 8 2" xfId="11597"/>
    <cellStyle name="Финансовый 3 2 2 3 3 2 8 2 2" xfId="25205"/>
    <cellStyle name="Финансовый 3 2 2 3 3 2 8 2 3" xfId="38813"/>
    <cellStyle name="Финансовый 3 2 2 3 3 2 8 3" xfId="18401"/>
    <cellStyle name="Финансовый 3 2 2 3 3 2 8 4" xfId="32009"/>
    <cellStyle name="Финансовый 3 2 2 3 3 2 9" xfId="2525"/>
    <cellStyle name="Финансовый 3 2 2 3 3 2 9 2" xfId="9329"/>
    <cellStyle name="Финансовый 3 2 2 3 3 2 9 2 2" xfId="22937"/>
    <cellStyle name="Финансовый 3 2 2 3 3 2 9 2 3" xfId="36545"/>
    <cellStyle name="Финансовый 3 2 2 3 3 2 9 3" xfId="16133"/>
    <cellStyle name="Финансовый 3 2 2 3 3 2 9 4" xfId="29741"/>
    <cellStyle name="Финансовый 3 2 2 3 3 3" xfId="378"/>
    <cellStyle name="Финансовый 3 2 2 3 3 3 10" xfId="13986"/>
    <cellStyle name="Финансовый 3 2 2 3 3 3 11" xfId="27594"/>
    <cellStyle name="Финансовый 3 2 2 3 3 3 2" xfId="1890"/>
    <cellStyle name="Финансовый 3 2 2 3 3 3 2 2" xfId="6426"/>
    <cellStyle name="Финансовый 3 2 2 3 3 3 2 2 2" xfId="13230"/>
    <cellStyle name="Финансовый 3 2 2 3 3 3 2 2 2 2" xfId="26838"/>
    <cellStyle name="Финансовый 3 2 2 3 3 3 2 2 2 3" xfId="40446"/>
    <cellStyle name="Финансовый 3 2 2 3 3 3 2 2 3" xfId="20034"/>
    <cellStyle name="Финансовый 3 2 2 3 3 3 2 2 4" xfId="33642"/>
    <cellStyle name="Финансовый 3 2 2 3 3 3 2 3" xfId="4158"/>
    <cellStyle name="Финансовый 3 2 2 3 3 3 2 3 2" xfId="10962"/>
    <cellStyle name="Финансовый 3 2 2 3 3 3 2 3 2 2" xfId="24570"/>
    <cellStyle name="Финансовый 3 2 2 3 3 3 2 3 2 3" xfId="38178"/>
    <cellStyle name="Финансовый 3 2 2 3 3 3 2 3 3" xfId="17766"/>
    <cellStyle name="Финансовый 3 2 2 3 3 3 2 3 4" xfId="31374"/>
    <cellStyle name="Финансовый 3 2 2 3 3 3 2 4" xfId="8694"/>
    <cellStyle name="Финансовый 3 2 2 3 3 3 2 4 2" xfId="22302"/>
    <cellStyle name="Финансовый 3 2 2 3 3 3 2 4 3" xfId="35910"/>
    <cellStyle name="Финансовый 3 2 2 3 3 3 2 5" xfId="15498"/>
    <cellStyle name="Финансовый 3 2 2 3 3 3 2 6" xfId="29106"/>
    <cellStyle name="Финансовый 3 2 2 3 3 3 3" xfId="1512"/>
    <cellStyle name="Финансовый 3 2 2 3 3 3 3 2" xfId="6048"/>
    <cellStyle name="Финансовый 3 2 2 3 3 3 3 2 2" xfId="12852"/>
    <cellStyle name="Финансовый 3 2 2 3 3 3 3 2 2 2" xfId="26460"/>
    <cellStyle name="Финансовый 3 2 2 3 3 3 3 2 2 3" xfId="40068"/>
    <cellStyle name="Финансовый 3 2 2 3 3 3 3 2 3" xfId="19656"/>
    <cellStyle name="Финансовый 3 2 2 3 3 3 3 2 4" xfId="33264"/>
    <cellStyle name="Финансовый 3 2 2 3 3 3 3 3" xfId="3780"/>
    <cellStyle name="Финансовый 3 2 2 3 3 3 3 3 2" xfId="10584"/>
    <cellStyle name="Финансовый 3 2 2 3 3 3 3 3 2 2" xfId="24192"/>
    <cellStyle name="Финансовый 3 2 2 3 3 3 3 3 2 3" xfId="37800"/>
    <cellStyle name="Финансовый 3 2 2 3 3 3 3 3 3" xfId="17388"/>
    <cellStyle name="Финансовый 3 2 2 3 3 3 3 3 4" xfId="30996"/>
    <cellStyle name="Финансовый 3 2 2 3 3 3 3 4" xfId="8316"/>
    <cellStyle name="Финансовый 3 2 2 3 3 3 3 4 2" xfId="21924"/>
    <cellStyle name="Финансовый 3 2 2 3 3 3 3 4 3" xfId="35532"/>
    <cellStyle name="Финансовый 3 2 2 3 3 3 3 5" xfId="15120"/>
    <cellStyle name="Финансовый 3 2 2 3 3 3 3 6" xfId="28728"/>
    <cellStyle name="Финансовый 3 2 2 3 3 3 4" xfId="2268"/>
    <cellStyle name="Финансовый 3 2 2 3 3 3 4 2" xfId="6804"/>
    <cellStyle name="Финансовый 3 2 2 3 3 3 4 2 2" xfId="13608"/>
    <cellStyle name="Финансовый 3 2 2 3 3 3 4 2 2 2" xfId="27216"/>
    <cellStyle name="Финансовый 3 2 2 3 3 3 4 2 2 3" xfId="40824"/>
    <cellStyle name="Финансовый 3 2 2 3 3 3 4 2 3" xfId="20412"/>
    <cellStyle name="Финансовый 3 2 2 3 3 3 4 2 4" xfId="34020"/>
    <cellStyle name="Финансовый 3 2 2 3 3 3 4 3" xfId="4536"/>
    <cellStyle name="Финансовый 3 2 2 3 3 3 4 3 2" xfId="11340"/>
    <cellStyle name="Финансовый 3 2 2 3 3 3 4 3 2 2" xfId="24948"/>
    <cellStyle name="Финансовый 3 2 2 3 3 3 4 3 2 3" xfId="38556"/>
    <cellStyle name="Финансовый 3 2 2 3 3 3 4 3 3" xfId="18144"/>
    <cellStyle name="Финансовый 3 2 2 3 3 3 4 3 4" xfId="31752"/>
    <cellStyle name="Финансовый 3 2 2 3 3 3 4 4" xfId="9072"/>
    <cellStyle name="Финансовый 3 2 2 3 3 3 4 4 2" xfId="22680"/>
    <cellStyle name="Финансовый 3 2 2 3 3 3 4 4 3" xfId="36288"/>
    <cellStyle name="Финансовый 3 2 2 3 3 3 4 5" xfId="15876"/>
    <cellStyle name="Финансовый 3 2 2 3 3 3 4 6" xfId="29484"/>
    <cellStyle name="Финансовый 3 2 2 3 3 3 5" xfId="1134"/>
    <cellStyle name="Финансовый 3 2 2 3 3 3 5 2" xfId="5670"/>
    <cellStyle name="Финансовый 3 2 2 3 3 3 5 2 2" xfId="12474"/>
    <cellStyle name="Финансовый 3 2 2 3 3 3 5 2 2 2" xfId="26082"/>
    <cellStyle name="Финансовый 3 2 2 3 3 3 5 2 2 3" xfId="39690"/>
    <cellStyle name="Финансовый 3 2 2 3 3 3 5 2 3" xfId="19278"/>
    <cellStyle name="Финансовый 3 2 2 3 3 3 5 2 4" xfId="32886"/>
    <cellStyle name="Финансовый 3 2 2 3 3 3 5 3" xfId="3402"/>
    <cellStyle name="Финансовый 3 2 2 3 3 3 5 3 2" xfId="10206"/>
    <cellStyle name="Финансовый 3 2 2 3 3 3 5 3 2 2" xfId="23814"/>
    <cellStyle name="Финансовый 3 2 2 3 3 3 5 3 2 3" xfId="37422"/>
    <cellStyle name="Финансовый 3 2 2 3 3 3 5 3 3" xfId="17010"/>
    <cellStyle name="Финансовый 3 2 2 3 3 3 5 3 4" xfId="30618"/>
    <cellStyle name="Финансовый 3 2 2 3 3 3 5 4" xfId="7938"/>
    <cellStyle name="Финансовый 3 2 2 3 3 3 5 4 2" xfId="21546"/>
    <cellStyle name="Финансовый 3 2 2 3 3 3 5 4 3" xfId="35154"/>
    <cellStyle name="Финансовый 3 2 2 3 3 3 5 5" xfId="14742"/>
    <cellStyle name="Финансовый 3 2 2 3 3 3 5 6" xfId="28350"/>
    <cellStyle name="Финансовый 3 2 2 3 3 3 6" xfId="756"/>
    <cellStyle name="Финансовый 3 2 2 3 3 3 6 2" xfId="5292"/>
    <cellStyle name="Финансовый 3 2 2 3 3 3 6 2 2" xfId="12096"/>
    <cellStyle name="Финансовый 3 2 2 3 3 3 6 2 2 2" xfId="25704"/>
    <cellStyle name="Финансовый 3 2 2 3 3 3 6 2 2 3" xfId="39312"/>
    <cellStyle name="Финансовый 3 2 2 3 3 3 6 2 3" xfId="18900"/>
    <cellStyle name="Финансовый 3 2 2 3 3 3 6 2 4" xfId="32508"/>
    <cellStyle name="Финансовый 3 2 2 3 3 3 6 3" xfId="3024"/>
    <cellStyle name="Финансовый 3 2 2 3 3 3 6 3 2" xfId="9828"/>
    <cellStyle name="Финансовый 3 2 2 3 3 3 6 3 2 2" xfId="23436"/>
    <cellStyle name="Финансовый 3 2 2 3 3 3 6 3 2 3" xfId="37044"/>
    <cellStyle name="Финансовый 3 2 2 3 3 3 6 3 3" xfId="16632"/>
    <cellStyle name="Финансовый 3 2 2 3 3 3 6 3 4" xfId="30240"/>
    <cellStyle name="Финансовый 3 2 2 3 3 3 6 4" xfId="7560"/>
    <cellStyle name="Финансовый 3 2 2 3 3 3 6 4 2" xfId="21168"/>
    <cellStyle name="Финансовый 3 2 2 3 3 3 6 4 3" xfId="34776"/>
    <cellStyle name="Финансовый 3 2 2 3 3 3 6 5" xfId="14364"/>
    <cellStyle name="Финансовый 3 2 2 3 3 3 6 6" xfId="27972"/>
    <cellStyle name="Финансовый 3 2 2 3 3 3 7" xfId="4914"/>
    <cellStyle name="Финансовый 3 2 2 3 3 3 7 2" xfId="11718"/>
    <cellStyle name="Финансовый 3 2 2 3 3 3 7 2 2" xfId="25326"/>
    <cellStyle name="Финансовый 3 2 2 3 3 3 7 2 3" xfId="38934"/>
    <cellStyle name="Финансовый 3 2 2 3 3 3 7 3" xfId="18522"/>
    <cellStyle name="Финансовый 3 2 2 3 3 3 7 4" xfId="32130"/>
    <cellStyle name="Финансовый 3 2 2 3 3 3 8" xfId="2646"/>
    <cellStyle name="Финансовый 3 2 2 3 3 3 8 2" xfId="9450"/>
    <cellStyle name="Финансовый 3 2 2 3 3 3 8 2 2" xfId="23058"/>
    <cellStyle name="Финансовый 3 2 2 3 3 3 8 2 3" xfId="36666"/>
    <cellStyle name="Финансовый 3 2 2 3 3 3 8 3" xfId="16254"/>
    <cellStyle name="Финансовый 3 2 2 3 3 3 8 4" xfId="29862"/>
    <cellStyle name="Финансовый 3 2 2 3 3 3 9" xfId="7182"/>
    <cellStyle name="Финансовый 3 2 2 3 3 3 9 2" xfId="20790"/>
    <cellStyle name="Финансовый 3 2 2 3 3 3 9 3" xfId="34398"/>
    <cellStyle name="Финансовый 3 2 2 3 3 4" xfId="1688"/>
    <cellStyle name="Финансовый 3 2 2 3 3 4 2" xfId="6224"/>
    <cellStyle name="Финансовый 3 2 2 3 3 4 2 2" xfId="13028"/>
    <cellStyle name="Финансовый 3 2 2 3 3 4 2 2 2" xfId="26636"/>
    <cellStyle name="Финансовый 3 2 2 3 3 4 2 2 3" xfId="40244"/>
    <cellStyle name="Финансовый 3 2 2 3 3 4 2 3" xfId="19832"/>
    <cellStyle name="Финансовый 3 2 2 3 3 4 2 4" xfId="33440"/>
    <cellStyle name="Финансовый 3 2 2 3 3 4 3" xfId="3956"/>
    <cellStyle name="Финансовый 3 2 2 3 3 4 3 2" xfId="10760"/>
    <cellStyle name="Финансовый 3 2 2 3 3 4 3 2 2" xfId="24368"/>
    <cellStyle name="Финансовый 3 2 2 3 3 4 3 2 3" xfId="37976"/>
    <cellStyle name="Финансовый 3 2 2 3 3 4 3 3" xfId="17564"/>
    <cellStyle name="Финансовый 3 2 2 3 3 4 3 4" xfId="31172"/>
    <cellStyle name="Финансовый 3 2 2 3 3 4 4" xfId="8492"/>
    <cellStyle name="Финансовый 3 2 2 3 3 4 4 2" xfId="22100"/>
    <cellStyle name="Финансовый 3 2 2 3 3 4 4 3" xfId="35708"/>
    <cellStyle name="Финансовый 3 2 2 3 3 4 5" xfId="15296"/>
    <cellStyle name="Финансовый 3 2 2 3 3 4 6" xfId="28904"/>
    <cellStyle name="Финансовый 3 2 2 3 3 5" xfId="1310"/>
    <cellStyle name="Финансовый 3 2 2 3 3 5 2" xfId="5846"/>
    <cellStyle name="Финансовый 3 2 2 3 3 5 2 2" xfId="12650"/>
    <cellStyle name="Финансовый 3 2 2 3 3 5 2 2 2" xfId="26258"/>
    <cellStyle name="Финансовый 3 2 2 3 3 5 2 2 3" xfId="39866"/>
    <cellStyle name="Финансовый 3 2 2 3 3 5 2 3" xfId="19454"/>
    <cellStyle name="Финансовый 3 2 2 3 3 5 2 4" xfId="33062"/>
    <cellStyle name="Финансовый 3 2 2 3 3 5 3" xfId="3578"/>
    <cellStyle name="Финансовый 3 2 2 3 3 5 3 2" xfId="10382"/>
    <cellStyle name="Финансовый 3 2 2 3 3 5 3 2 2" xfId="23990"/>
    <cellStyle name="Финансовый 3 2 2 3 3 5 3 2 3" xfId="37598"/>
    <cellStyle name="Финансовый 3 2 2 3 3 5 3 3" xfId="17186"/>
    <cellStyle name="Финансовый 3 2 2 3 3 5 3 4" xfId="30794"/>
    <cellStyle name="Финансовый 3 2 2 3 3 5 4" xfId="8114"/>
    <cellStyle name="Финансовый 3 2 2 3 3 5 4 2" xfId="21722"/>
    <cellStyle name="Финансовый 3 2 2 3 3 5 4 3" xfId="35330"/>
    <cellStyle name="Финансовый 3 2 2 3 3 5 5" xfId="14918"/>
    <cellStyle name="Финансовый 3 2 2 3 3 5 6" xfId="28526"/>
    <cellStyle name="Финансовый 3 2 2 3 3 6" xfId="2066"/>
    <cellStyle name="Финансовый 3 2 2 3 3 6 2" xfId="6602"/>
    <cellStyle name="Финансовый 3 2 2 3 3 6 2 2" xfId="13406"/>
    <cellStyle name="Финансовый 3 2 2 3 3 6 2 2 2" xfId="27014"/>
    <cellStyle name="Финансовый 3 2 2 3 3 6 2 2 3" xfId="40622"/>
    <cellStyle name="Финансовый 3 2 2 3 3 6 2 3" xfId="20210"/>
    <cellStyle name="Финансовый 3 2 2 3 3 6 2 4" xfId="33818"/>
    <cellStyle name="Финансовый 3 2 2 3 3 6 3" xfId="4334"/>
    <cellStyle name="Финансовый 3 2 2 3 3 6 3 2" xfId="11138"/>
    <cellStyle name="Финансовый 3 2 2 3 3 6 3 2 2" xfId="24746"/>
    <cellStyle name="Финансовый 3 2 2 3 3 6 3 2 3" xfId="38354"/>
    <cellStyle name="Финансовый 3 2 2 3 3 6 3 3" xfId="17942"/>
    <cellStyle name="Финансовый 3 2 2 3 3 6 3 4" xfId="31550"/>
    <cellStyle name="Финансовый 3 2 2 3 3 6 4" xfId="8870"/>
    <cellStyle name="Финансовый 3 2 2 3 3 6 4 2" xfId="22478"/>
    <cellStyle name="Финансовый 3 2 2 3 3 6 4 3" xfId="36086"/>
    <cellStyle name="Финансовый 3 2 2 3 3 6 5" xfId="15674"/>
    <cellStyle name="Финансовый 3 2 2 3 3 6 6" xfId="29282"/>
    <cellStyle name="Финансовый 3 2 2 3 3 7" xfId="932"/>
    <cellStyle name="Финансовый 3 2 2 3 3 7 2" xfId="5468"/>
    <cellStyle name="Финансовый 3 2 2 3 3 7 2 2" xfId="12272"/>
    <cellStyle name="Финансовый 3 2 2 3 3 7 2 2 2" xfId="25880"/>
    <cellStyle name="Финансовый 3 2 2 3 3 7 2 2 3" xfId="39488"/>
    <cellStyle name="Финансовый 3 2 2 3 3 7 2 3" xfId="19076"/>
    <cellStyle name="Финансовый 3 2 2 3 3 7 2 4" xfId="32684"/>
    <cellStyle name="Финансовый 3 2 2 3 3 7 3" xfId="3200"/>
    <cellStyle name="Финансовый 3 2 2 3 3 7 3 2" xfId="10004"/>
    <cellStyle name="Финансовый 3 2 2 3 3 7 3 2 2" xfId="23612"/>
    <cellStyle name="Финансовый 3 2 2 3 3 7 3 2 3" xfId="37220"/>
    <cellStyle name="Финансовый 3 2 2 3 3 7 3 3" xfId="16808"/>
    <cellStyle name="Финансовый 3 2 2 3 3 7 3 4" xfId="30416"/>
    <cellStyle name="Финансовый 3 2 2 3 3 7 4" xfId="7736"/>
    <cellStyle name="Финансовый 3 2 2 3 3 7 4 2" xfId="21344"/>
    <cellStyle name="Финансовый 3 2 2 3 3 7 4 3" xfId="34952"/>
    <cellStyle name="Финансовый 3 2 2 3 3 7 5" xfId="14540"/>
    <cellStyle name="Финансовый 3 2 2 3 3 7 6" xfId="28148"/>
    <cellStyle name="Финансовый 3 2 2 3 3 8" xfId="554"/>
    <cellStyle name="Финансовый 3 2 2 3 3 8 2" xfId="5090"/>
    <cellStyle name="Финансовый 3 2 2 3 3 8 2 2" xfId="11894"/>
    <cellStyle name="Финансовый 3 2 2 3 3 8 2 2 2" xfId="25502"/>
    <cellStyle name="Финансовый 3 2 2 3 3 8 2 2 3" xfId="39110"/>
    <cellStyle name="Финансовый 3 2 2 3 3 8 2 3" xfId="18698"/>
    <cellStyle name="Финансовый 3 2 2 3 3 8 2 4" xfId="32306"/>
    <cellStyle name="Финансовый 3 2 2 3 3 8 3" xfId="2822"/>
    <cellStyle name="Финансовый 3 2 2 3 3 8 3 2" xfId="9626"/>
    <cellStyle name="Финансовый 3 2 2 3 3 8 3 2 2" xfId="23234"/>
    <cellStyle name="Финансовый 3 2 2 3 3 8 3 2 3" xfId="36842"/>
    <cellStyle name="Финансовый 3 2 2 3 3 8 3 3" xfId="16430"/>
    <cellStyle name="Финансовый 3 2 2 3 3 8 3 4" xfId="30038"/>
    <cellStyle name="Финансовый 3 2 2 3 3 8 4" xfId="7358"/>
    <cellStyle name="Финансовый 3 2 2 3 3 8 4 2" xfId="20966"/>
    <cellStyle name="Финансовый 3 2 2 3 3 8 4 3" xfId="34574"/>
    <cellStyle name="Финансовый 3 2 2 3 3 8 5" xfId="14162"/>
    <cellStyle name="Финансовый 3 2 2 3 3 8 6" xfId="27770"/>
    <cellStyle name="Финансовый 3 2 2 3 3 9" xfId="4712"/>
    <cellStyle name="Финансовый 3 2 2 3 3 9 2" xfId="11516"/>
    <cellStyle name="Финансовый 3 2 2 3 3 9 2 2" xfId="25124"/>
    <cellStyle name="Финансовый 3 2 2 3 3 9 2 3" xfId="38732"/>
    <cellStyle name="Финансовый 3 2 2 3 3 9 3" xfId="18320"/>
    <cellStyle name="Финансовый 3 2 2 3 3 9 4" xfId="31928"/>
    <cellStyle name="Финансовый 3 2 2 3 4" xfId="311"/>
    <cellStyle name="Финансовый 3 2 2 3 4 10" xfId="7115"/>
    <cellStyle name="Финансовый 3 2 2 3 4 10 2" xfId="20723"/>
    <cellStyle name="Финансовый 3 2 2 3 4 10 3" xfId="34331"/>
    <cellStyle name="Финансовый 3 2 2 3 4 11" xfId="13919"/>
    <cellStyle name="Финансовый 3 2 2 3 4 12" xfId="27527"/>
    <cellStyle name="Финансовый 3 2 2 3 4 2" xfId="438"/>
    <cellStyle name="Финансовый 3 2 2 3 4 2 10" xfId="14046"/>
    <cellStyle name="Финансовый 3 2 2 3 4 2 11" xfId="27654"/>
    <cellStyle name="Финансовый 3 2 2 3 4 2 2" xfId="1950"/>
    <cellStyle name="Финансовый 3 2 2 3 4 2 2 2" xfId="6486"/>
    <cellStyle name="Финансовый 3 2 2 3 4 2 2 2 2" xfId="13290"/>
    <cellStyle name="Финансовый 3 2 2 3 4 2 2 2 2 2" xfId="26898"/>
    <cellStyle name="Финансовый 3 2 2 3 4 2 2 2 2 3" xfId="40506"/>
    <cellStyle name="Финансовый 3 2 2 3 4 2 2 2 3" xfId="20094"/>
    <cellStyle name="Финансовый 3 2 2 3 4 2 2 2 4" xfId="33702"/>
    <cellStyle name="Финансовый 3 2 2 3 4 2 2 3" xfId="4218"/>
    <cellStyle name="Финансовый 3 2 2 3 4 2 2 3 2" xfId="11022"/>
    <cellStyle name="Финансовый 3 2 2 3 4 2 2 3 2 2" xfId="24630"/>
    <cellStyle name="Финансовый 3 2 2 3 4 2 2 3 2 3" xfId="38238"/>
    <cellStyle name="Финансовый 3 2 2 3 4 2 2 3 3" xfId="17826"/>
    <cellStyle name="Финансовый 3 2 2 3 4 2 2 3 4" xfId="31434"/>
    <cellStyle name="Финансовый 3 2 2 3 4 2 2 4" xfId="8754"/>
    <cellStyle name="Финансовый 3 2 2 3 4 2 2 4 2" xfId="22362"/>
    <cellStyle name="Финансовый 3 2 2 3 4 2 2 4 3" xfId="35970"/>
    <cellStyle name="Финансовый 3 2 2 3 4 2 2 5" xfId="15558"/>
    <cellStyle name="Финансовый 3 2 2 3 4 2 2 6" xfId="29166"/>
    <cellStyle name="Финансовый 3 2 2 3 4 2 3" xfId="1572"/>
    <cellStyle name="Финансовый 3 2 2 3 4 2 3 2" xfId="6108"/>
    <cellStyle name="Финансовый 3 2 2 3 4 2 3 2 2" xfId="12912"/>
    <cellStyle name="Финансовый 3 2 2 3 4 2 3 2 2 2" xfId="26520"/>
    <cellStyle name="Финансовый 3 2 2 3 4 2 3 2 2 3" xfId="40128"/>
    <cellStyle name="Финансовый 3 2 2 3 4 2 3 2 3" xfId="19716"/>
    <cellStyle name="Финансовый 3 2 2 3 4 2 3 2 4" xfId="33324"/>
    <cellStyle name="Финансовый 3 2 2 3 4 2 3 3" xfId="3840"/>
    <cellStyle name="Финансовый 3 2 2 3 4 2 3 3 2" xfId="10644"/>
    <cellStyle name="Финансовый 3 2 2 3 4 2 3 3 2 2" xfId="24252"/>
    <cellStyle name="Финансовый 3 2 2 3 4 2 3 3 2 3" xfId="37860"/>
    <cellStyle name="Финансовый 3 2 2 3 4 2 3 3 3" xfId="17448"/>
    <cellStyle name="Финансовый 3 2 2 3 4 2 3 3 4" xfId="31056"/>
    <cellStyle name="Финансовый 3 2 2 3 4 2 3 4" xfId="8376"/>
    <cellStyle name="Финансовый 3 2 2 3 4 2 3 4 2" xfId="21984"/>
    <cellStyle name="Финансовый 3 2 2 3 4 2 3 4 3" xfId="35592"/>
    <cellStyle name="Финансовый 3 2 2 3 4 2 3 5" xfId="15180"/>
    <cellStyle name="Финансовый 3 2 2 3 4 2 3 6" xfId="28788"/>
    <cellStyle name="Финансовый 3 2 2 3 4 2 4" xfId="2328"/>
    <cellStyle name="Финансовый 3 2 2 3 4 2 4 2" xfId="6864"/>
    <cellStyle name="Финансовый 3 2 2 3 4 2 4 2 2" xfId="13668"/>
    <cellStyle name="Финансовый 3 2 2 3 4 2 4 2 2 2" xfId="27276"/>
    <cellStyle name="Финансовый 3 2 2 3 4 2 4 2 2 3" xfId="40884"/>
    <cellStyle name="Финансовый 3 2 2 3 4 2 4 2 3" xfId="20472"/>
    <cellStyle name="Финансовый 3 2 2 3 4 2 4 2 4" xfId="34080"/>
    <cellStyle name="Финансовый 3 2 2 3 4 2 4 3" xfId="4596"/>
    <cellStyle name="Финансовый 3 2 2 3 4 2 4 3 2" xfId="11400"/>
    <cellStyle name="Финансовый 3 2 2 3 4 2 4 3 2 2" xfId="25008"/>
    <cellStyle name="Финансовый 3 2 2 3 4 2 4 3 2 3" xfId="38616"/>
    <cellStyle name="Финансовый 3 2 2 3 4 2 4 3 3" xfId="18204"/>
    <cellStyle name="Финансовый 3 2 2 3 4 2 4 3 4" xfId="31812"/>
    <cellStyle name="Финансовый 3 2 2 3 4 2 4 4" xfId="9132"/>
    <cellStyle name="Финансовый 3 2 2 3 4 2 4 4 2" xfId="22740"/>
    <cellStyle name="Финансовый 3 2 2 3 4 2 4 4 3" xfId="36348"/>
    <cellStyle name="Финансовый 3 2 2 3 4 2 4 5" xfId="15936"/>
    <cellStyle name="Финансовый 3 2 2 3 4 2 4 6" xfId="29544"/>
    <cellStyle name="Финансовый 3 2 2 3 4 2 5" xfId="1194"/>
    <cellStyle name="Финансовый 3 2 2 3 4 2 5 2" xfId="5730"/>
    <cellStyle name="Финансовый 3 2 2 3 4 2 5 2 2" xfId="12534"/>
    <cellStyle name="Финансовый 3 2 2 3 4 2 5 2 2 2" xfId="26142"/>
    <cellStyle name="Финансовый 3 2 2 3 4 2 5 2 2 3" xfId="39750"/>
    <cellStyle name="Финансовый 3 2 2 3 4 2 5 2 3" xfId="19338"/>
    <cellStyle name="Финансовый 3 2 2 3 4 2 5 2 4" xfId="32946"/>
    <cellStyle name="Финансовый 3 2 2 3 4 2 5 3" xfId="3462"/>
    <cellStyle name="Финансовый 3 2 2 3 4 2 5 3 2" xfId="10266"/>
    <cellStyle name="Финансовый 3 2 2 3 4 2 5 3 2 2" xfId="23874"/>
    <cellStyle name="Финансовый 3 2 2 3 4 2 5 3 2 3" xfId="37482"/>
    <cellStyle name="Финансовый 3 2 2 3 4 2 5 3 3" xfId="17070"/>
    <cellStyle name="Финансовый 3 2 2 3 4 2 5 3 4" xfId="30678"/>
    <cellStyle name="Финансовый 3 2 2 3 4 2 5 4" xfId="7998"/>
    <cellStyle name="Финансовый 3 2 2 3 4 2 5 4 2" xfId="21606"/>
    <cellStyle name="Финансовый 3 2 2 3 4 2 5 4 3" xfId="35214"/>
    <cellStyle name="Финансовый 3 2 2 3 4 2 5 5" xfId="14802"/>
    <cellStyle name="Финансовый 3 2 2 3 4 2 5 6" xfId="28410"/>
    <cellStyle name="Финансовый 3 2 2 3 4 2 6" xfId="816"/>
    <cellStyle name="Финансовый 3 2 2 3 4 2 6 2" xfId="5352"/>
    <cellStyle name="Финансовый 3 2 2 3 4 2 6 2 2" xfId="12156"/>
    <cellStyle name="Финансовый 3 2 2 3 4 2 6 2 2 2" xfId="25764"/>
    <cellStyle name="Финансовый 3 2 2 3 4 2 6 2 2 3" xfId="39372"/>
    <cellStyle name="Финансовый 3 2 2 3 4 2 6 2 3" xfId="18960"/>
    <cellStyle name="Финансовый 3 2 2 3 4 2 6 2 4" xfId="32568"/>
    <cellStyle name="Финансовый 3 2 2 3 4 2 6 3" xfId="3084"/>
    <cellStyle name="Финансовый 3 2 2 3 4 2 6 3 2" xfId="9888"/>
    <cellStyle name="Финансовый 3 2 2 3 4 2 6 3 2 2" xfId="23496"/>
    <cellStyle name="Финансовый 3 2 2 3 4 2 6 3 2 3" xfId="37104"/>
    <cellStyle name="Финансовый 3 2 2 3 4 2 6 3 3" xfId="16692"/>
    <cellStyle name="Финансовый 3 2 2 3 4 2 6 3 4" xfId="30300"/>
    <cellStyle name="Финансовый 3 2 2 3 4 2 6 4" xfId="7620"/>
    <cellStyle name="Финансовый 3 2 2 3 4 2 6 4 2" xfId="21228"/>
    <cellStyle name="Финансовый 3 2 2 3 4 2 6 4 3" xfId="34836"/>
    <cellStyle name="Финансовый 3 2 2 3 4 2 6 5" xfId="14424"/>
    <cellStyle name="Финансовый 3 2 2 3 4 2 6 6" xfId="28032"/>
    <cellStyle name="Финансовый 3 2 2 3 4 2 7" xfId="4974"/>
    <cellStyle name="Финансовый 3 2 2 3 4 2 7 2" xfId="11778"/>
    <cellStyle name="Финансовый 3 2 2 3 4 2 7 2 2" xfId="25386"/>
    <cellStyle name="Финансовый 3 2 2 3 4 2 7 2 3" xfId="38994"/>
    <cellStyle name="Финансовый 3 2 2 3 4 2 7 3" xfId="18582"/>
    <cellStyle name="Финансовый 3 2 2 3 4 2 7 4" xfId="32190"/>
    <cellStyle name="Финансовый 3 2 2 3 4 2 8" xfId="2706"/>
    <cellStyle name="Финансовый 3 2 2 3 4 2 8 2" xfId="9510"/>
    <cellStyle name="Финансовый 3 2 2 3 4 2 8 2 2" xfId="23118"/>
    <cellStyle name="Финансовый 3 2 2 3 4 2 8 2 3" xfId="36726"/>
    <cellStyle name="Финансовый 3 2 2 3 4 2 8 3" xfId="16314"/>
    <cellStyle name="Финансовый 3 2 2 3 4 2 8 4" xfId="29922"/>
    <cellStyle name="Финансовый 3 2 2 3 4 2 9" xfId="7242"/>
    <cellStyle name="Финансовый 3 2 2 3 4 2 9 2" xfId="20850"/>
    <cellStyle name="Финансовый 3 2 2 3 4 2 9 3" xfId="34458"/>
    <cellStyle name="Финансовый 3 2 2 3 4 3" xfId="1823"/>
    <cellStyle name="Финансовый 3 2 2 3 4 3 2" xfId="6359"/>
    <cellStyle name="Финансовый 3 2 2 3 4 3 2 2" xfId="13163"/>
    <cellStyle name="Финансовый 3 2 2 3 4 3 2 2 2" xfId="26771"/>
    <cellStyle name="Финансовый 3 2 2 3 4 3 2 2 3" xfId="40379"/>
    <cellStyle name="Финансовый 3 2 2 3 4 3 2 3" xfId="19967"/>
    <cellStyle name="Финансовый 3 2 2 3 4 3 2 4" xfId="33575"/>
    <cellStyle name="Финансовый 3 2 2 3 4 3 3" xfId="4091"/>
    <cellStyle name="Финансовый 3 2 2 3 4 3 3 2" xfId="10895"/>
    <cellStyle name="Финансовый 3 2 2 3 4 3 3 2 2" xfId="24503"/>
    <cellStyle name="Финансовый 3 2 2 3 4 3 3 2 3" xfId="38111"/>
    <cellStyle name="Финансовый 3 2 2 3 4 3 3 3" xfId="17699"/>
    <cellStyle name="Финансовый 3 2 2 3 4 3 3 4" xfId="31307"/>
    <cellStyle name="Финансовый 3 2 2 3 4 3 4" xfId="8627"/>
    <cellStyle name="Финансовый 3 2 2 3 4 3 4 2" xfId="22235"/>
    <cellStyle name="Финансовый 3 2 2 3 4 3 4 3" xfId="35843"/>
    <cellStyle name="Финансовый 3 2 2 3 4 3 5" xfId="15431"/>
    <cellStyle name="Финансовый 3 2 2 3 4 3 6" xfId="29039"/>
    <cellStyle name="Финансовый 3 2 2 3 4 4" xfId="1445"/>
    <cellStyle name="Финансовый 3 2 2 3 4 4 2" xfId="5981"/>
    <cellStyle name="Финансовый 3 2 2 3 4 4 2 2" xfId="12785"/>
    <cellStyle name="Финансовый 3 2 2 3 4 4 2 2 2" xfId="26393"/>
    <cellStyle name="Финансовый 3 2 2 3 4 4 2 2 3" xfId="40001"/>
    <cellStyle name="Финансовый 3 2 2 3 4 4 2 3" xfId="19589"/>
    <cellStyle name="Финансовый 3 2 2 3 4 4 2 4" xfId="33197"/>
    <cellStyle name="Финансовый 3 2 2 3 4 4 3" xfId="3713"/>
    <cellStyle name="Финансовый 3 2 2 3 4 4 3 2" xfId="10517"/>
    <cellStyle name="Финансовый 3 2 2 3 4 4 3 2 2" xfId="24125"/>
    <cellStyle name="Финансовый 3 2 2 3 4 4 3 2 3" xfId="37733"/>
    <cellStyle name="Финансовый 3 2 2 3 4 4 3 3" xfId="17321"/>
    <cellStyle name="Финансовый 3 2 2 3 4 4 3 4" xfId="30929"/>
    <cellStyle name="Финансовый 3 2 2 3 4 4 4" xfId="8249"/>
    <cellStyle name="Финансовый 3 2 2 3 4 4 4 2" xfId="21857"/>
    <cellStyle name="Финансовый 3 2 2 3 4 4 4 3" xfId="35465"/>
    <cellStyle name="Финансовый 3 2 2 3 4 4 5" xfId="15053"/>
    <cellStyle name="Финансовый 3 2 2 3 4 4 6" xfId="28661"/>
    <cellStyle name="Финансовый 3 2 2 3 4 5" xfId="2201"/>
    <cellStyle name="Финансовый 3 2 2 3 4 5 2" xfId="6737"/>
    <cellStyle name="Финансовый 3 2 2 3 4 5 2 2" xfId="13541"/>
    <cellStyle name="Финансовый 3 2 2 3 4 5 2 2 2" xfId="27149"/>
    <cellStyle name="Финансовый 3 2 2 3 4 5 2 2 3" xfId="40757"/>
    <cellStyle name="Финансовый 3 2 2 3 4 5 2 3" xfId="20345"/>
    <cellStyle name="Финансовый 3 2 2 3 4 5 2 4" xfId="33953"/>
    <cellStyle name="Финансовый 3 2 2 3 4 5 3" xfId="4469"/>
    <cellStyle name="Финансовый 3 2 2 3 4 5 3 2" xfId="11273"/>
    <cellStyle name="Финансовый 3 2 2 3 4 5 3 2 2" xfId="24881"/>
    <cellStyle name="Финансовый 3 2 2 3 4 5 3 2 3" xfId="38489"/>
    <cellStyle name="Финансовый 3 2 2 3 4 5 3 3" xfId="18077"/>
    <cellStyle name="Финансовый 3 2 2 3 4 5 3 4" xfId="31685"/>
    <cellStyle name="Финансовый 3 2 2 3 4 5 4" xfId="9005"/>
    <cellStyle name="Финансовый 3 2 2 3 4 5 4 2" xfId="22613"/>
    <cellStyle name="Финансовый 3 2 2 3 4 5 4 3" xfId="36221"/>
    <cellStyle name="Финансовый 3 2 2 3 4 5 5" xfId="15809"/>
    <cellStyle name="Финансовый 3 2 2 3 4 5 6" xfId="29417"/>
    <cellStyle name="Финансовый 3 2 2 3 4 6" xfId="1067"/>
    <cellStyle name="Финансовый 3 2 2 3 4 6 2" xfId="5603"/>
    <cellStyle name="Финансовый 3 2 2 3 4 6 2 2" xfId="12407"/>
    <cellStyle name="Финансовый 3 2 2 3 4 6 2 2 2" xfId="26015"/>
    <cellStyle name="Финансовый 3 2 2 3 4 6 2 2 3" xfId="39623"/>
    <cellStyle name="Финансовый 3 2 2 3 4 6 2 3" xfId="19211"/>
    <cellStyle name="Финансовый 3 2 2 3 4 6 2 4" xfId="32819"/>
    <cellStyle name="Финансовый 3 2 2 3 4 6 3" xfId="3335"/>
    <cellStyle name="Финансовый 3 2 2 3 4 6 3 2" xfId="10139"/>
    <cellStyle name="Финансовый 3 2 2 3 4 6 3 2 2" xfId="23747"/>
    <cellStyle name="Финансовый 3 2 2 3 4 6 3 2 3" xfId="37355"/>
    <cellStyle name="Финансовый 3 2 2 3 4 6 3 3" xfId="16943"/>
    <cellStyle name="Финансовый 3 2 2 3 4 6 3 4" xfId="30551"/>
    <cellStyle name="Финансовый 3 2 2 3 4 6 4" xfId="7871"/>
    <cellStyle name="Финансовый 3 2 2 3 4 6 4 2" xfId="21479"/>
    <cellStyle name="Финансовый 3 2 2 3 4 6 4 3" xfId="35087"/>
    <cellStyle name="Финансовый 3 2 2 3 4 6 5" xfId="14675"/>
    <cellStyle name="Финансовый 3 2 2 3 4 6 6" xfId="28283"/>
    <cellStyle name="Финансовый 3 2 2 3 4 7" xfId="689"/>
    <cellStyle name="Финансовый 3 2 2 3 4 7 2" xfId="5225"/>
    <cellStyle name="Финансовый 3 2 2 3 4 7 2 2" xfId="12029"/>
    <cellStyle name="Финансовый 3 2 2 3 4 7 2 2 2" xfId="25637"/>
    <cellStyle name="Финансовый 3 2 2 3 4 7 2 2 3" xfId="39245"/>
    <cellStyle name="Финансовый 3 2 2 3 4 7 2 3" xfId="18833"/>
    <cellStyle name="Финансовый 3 2 2 3 4 7 2 4" xfId="32441"/>
    <cellStyle name="Финансовый 3 2 2 3 4 7 3" xfId="2957"/>
    <cellStyle name="Финансовый 3 2 2 3 4 7 3 2" xfId="9761"/>
    <cellStyle name="Финансовый 3 2 2 3 4 7 3 2 2" xfId="23369"/>
    <cellStyle name="Финансовый 3 2 2 3 4 7 3 2 3" xfId="36977"/>
    <cellStyle name="Финансовый 3 2 2 3 4 7 3 3" xfId="16565"/>
    <cellStyle name="Финансовый 3 2 2 3 4 7 3 4" xfId="30173"/>
    <cellStyle name="Финансовый 3 2 2 3 4 7 4" xfId="7493"/>
    <cellStyle name="Финансовый 3 2 2 3 4 7 4 2" xfId="21101"/>
    <cellStyle name="Финансовый 3 2 2 3 4 7 4 3" xfId="34709"/>
    <cellStyle name="Финансовый 3 2 2 3 4 7 5" xfId="14297"/>
    <cellStyle name="Финансовый 3 2 2 3 4 7 6" xfId="27905"/>
    <cellStyle name="Финансовый 3 2 2 3 4 8" xfId="4847"/>
    <cellStyle name="Финансовый 3 2 2 3 4 8 2" xfId="11651"/>
    <cellStyle name="Финансовый 3 2 2 3 4 8 2 2" xfId="25259"/>
    <cellStyle name="Финансовый 3 2 2 3 4 8 2 3" xfId="38867"/>
    <cellStyle name="Финансовый 3 2 2 3 4 8 3" xfId="18455"/>
    <cellStyle name="Финансовый 3 2 2 3 4 8 4" xfId="32063"/>
    <cellStyle name="Финансовый 3 2 2 3 4 9" xfId="2579"/>
    <cellStyle name="Финансовый 3 2 2 3 4 9 2" xfId="9383"/>
    <cellStyle name="Финансовый 3 2 2 3 4 9 2 2" xfId="22991"/>
    <cellStyle name="Финансовый 3 2 2 3 4 9 2 3" xfId="36599"/>
    <cellStyle name="Финансовый 3 2 2 3 4 9 3" xfId="16187"/>
    <cellStyle name="Финансовый 3 2 2 3 4 9 4" xfId="29795"/>
    <cellStyle name="Финансовый 3 2 2 3 5" xfId="236"/>
    <cellStyle name="Финансовый 3 2 2 3 5 10" xfId="7040"/>
    <cellStyle name="Финансовый 3 2 2 3 5 10 2" xfId="20648"/>
    <cellStyle name="Финансовый 3 2 2 3 5 10 3" xfId="34256"/>
    <cellStyle name="Финансовый 3 2 2 3 5 11" xfId="13844"/>
    <cellStyle name="Финансовый 3 2 2 3 5 12" xfId="27452"/>
    <cellStyle name="Финансовый 3 2 2 3 5 2" xfId="332"/>
    <cellStyle name="Финансовый 3 2 2 3 5 2 10" xfId="13940"/>
    <cellStyle name="Финансовый 3 2 2 3 5 2 11" xfId="27548"/>
    <cellStyle name="Финансовый 3 2 2 3 5 2 2" xfId="1844"/>
    <cellStyle name="Финансовый 3 2 2 3 5 2 2 2" xfId="6380"/>
    <cellStyle name="Финансовый 3 2 2 3 5 2 2 2 2" xfId="13184"/>
    <cellStyle name="Финансовый 3 2 2 3 5 2 2 2 2 2" xfId="26792"/>
    <cellStyle name="Финансовый 3 2 2 3 5 2 2 2 2 3" xfId="40400"/>
    <cellStyle name="Финансовый 3 2 2 3 5 2 2 2 3" xfId="19988"/>
    <cellStyle name="Финансовый 3 2 2 3 5 2 2 2 4" xfId="33596"/>
    <cellStyle name="Финансовый 3 2 2 3 5 2 2 3" xfId="4112"/>
    <cellStyle name="Финансовый 3 2 2 3 5 2 2 3 2" xfId="10916"/>
    <cellStyle name="Финансовый 3 2 2 3 5 2 2 3 2 2" xfId="24524"/>
    <cellStyle name="Финансовый 3 2 2 3 5 2 2 3 2 3" xfId="38132"/>
    <cellStyle name="Финансовый 3 2 2 3 5 2 2 3 3" xfId="17720"/>
    <cellStyle name="Финансовый 3 2 2 3 5 2 2 3 4" xfId="31328"/>
    <cellStyle name="Финансовый 3 2 2 3 5 2 2 4" xfId="8648"/>
    <cellStyle name="Финансовый 3 2 2 3 5 2 2 4 2" xfId="22256"/>
    <cellStyle name="Финансовый 3 2 2 3 5 2 2 4 3" xfId="35864"/>
    <cellStyle name="Финансовый 3 2 2 3 5 2 2 5" xfId="15452"/>
    <cellStyle name="Финансовый 3 2 2 3 5 2 2 6" xfId="29060"/>
    <cellStyle name="Финансовый 3 2 2 3 5 2 3" xfId="1466"/>
    <cellStyle name="Финансовый 3 2 2 3 5 2 3 2" xfId="6002"/>
    <cellStyle name="Финансовый 3 2 2 3 5 2 3 2 2" xfId="12806"/>
    <cellStyle name="Финансовый 3 2 2 3 5 2 3 2 2 2" xfId="26414"/>
    <cellStyle name="Финансовый 3 2 2 3 5 2 3 2 2 3" xfId="40022"/>
    <cellStyle name="Финансовый 3 2 2 3 5 2 3 2 3" xfId="19610"/>
    <cellStyle name="Финансовый 3 2 2 3 5 2 3 2 4" xfId="33218"/>
    <cellStyle name="Финансовый 3 2 2 3 5 2 3 3" xfId="3734"/>
    <cellStyle name="Финансовый 3 2 2 3 5 2 3 3 2" xfId="10538"/>
    <cellStyle name="Финансовый 3 2 2 3 5 2 3 3 2 2" xfId="24146"/>
    <cellStyle name="Финансовый 3 2 2 3 5 2 3 3 2 3" xfId="37754"/>
    <cellStyle name="Финансовый 3 2 2 3 5 2 3 3 3" xfId="17342"/>
    <cellStyle name="Финансовый 3 2 2 3 5 2 3 3 4" xfId="30950"/>
    <cellStyle name="Финансовый 3 2 2 3 5 2 3 4" xfId="8270"/>
    <cellStyle name="Финансовый 3 2 2 3 5 2 3 4 2" xfId="21878"/>
    <cellStyle name="Финансовый 3 2 2 3 5 2 3 4 3" xfId="35486"/>
    <cellStyle name="Финансовый 3 2 2 3 5 2 3 5" xfId="15074"/>
    <cellStyle name="Финансовый 3 2 2 3 5 2 3 6" xfId="28682"/>
    <cellStyle name="Финансовый 3 2 2 3 5 2 4" xfId="2222"/>
    <cellStyle name="Финансовый 3 2 2 3 5 2 4 2" xfId="6758"/>
    <cellStyle name="Финансовый 3 2 2 3 5 2 4 2 2" xfId="13562"/>
    <cellStyle name="Финансовый 3 2 2 3 5 2 4 2 2 2" xfId="27170"/>
    <cellStyle name="Финансовый 3 2 2 3 5 2 4 2 2 3" xfId="40778"/>
    <cellStyle name="Финансовый 3 2 2 3 5 2 4 2 3" xfId="20366"/>
    <cellStyle name="Финансовый 3 2 2 3 5 2 4 2 4" xfId="33974"/>
    <cellStyle name="Финансовый 3 2 2 3 5 2 4 3" xfId="4490"/>
    <cellStyle name="Финансовый 3 2 2 3 5 2 4 3 2" xfId="11294"/>
    <cellStyle name="Финансовый 3 2 2 3 5 2 4 3 2 2" xfId="24902"/>
    <cellStyle name="Финансовый 3 2 2 3 5 2 4 3 2 3" xfId="38510"/>
    <cellStyle name="Финансовый 3 2 2 3 5 2 4 3 3" xfId="18098"/>
    <cellStyle name="Финансовый 3 2 2 3 5 2 4 3 4" xfId="31706"/>
    <cellStyle name="Финансовый 3 2 2 3 5 2 4 4" xfId="9026"/>
    <cellStyle name="Финансовый 3 2 2 3 5 2 4 4 2" xfId="22634"/>
    <cellStyle name="Финансовый 3 2 2 3 5 2 4 4 3" xfId="36242"/>
    <cellStyle name="Финансовый 3 2 2 3 5 2 4 5" xfId="15830"/>
    <cellStyle name="Финансовый 3 2 2 3 5 2 4 6" xfId="29438"/>
    <cellStyle name="Финансовый 3 2 2 3 5 2 5" xfId="1088"/>
    <cellStyle name="Финансовый 3 2 2 3 5 2 5 2" xfId="5624"/>
    <cellStyle name="Финансовый 3 2 2 3 5 2 5 2 2" xfId="12428"/>
    <cellStyle name="Финансовый 3 2 2 3 5 2 5 2 2 2" xfId="26036"/>
    <cellStyle name="Финансовый 3 2 2 3 5 2 5 2 2 3" xfId="39644"/>
    <cellStyle name="Финансовый 3 2 2 3 5 2 5 2 3" xfId="19232"/>
    <cellStyle name="Финансовый 3 2 2 3 5 2 5 2 4" xfId="32840"/>
    <cellStyle name="Финансовый 3 2 2 3 5 2 5 3" xfId="3356"/>
    <cellStyle name="Финансовый 3 2 2 3 5 2 5 3 2" xfId="10160"/>
    <cellStyle name="Финансовый 3 2 2 3 5 2 5 3 2 2" xfId="23768"/>
    <cellStyle name="Финансовый 3 2 2 3 5 2 5 3 2 3" xfId="37376"/>
    <cellStyle name="Финансовый 3 2 2 3 5 2 5 3 3" xfId="16964"/>
    <cellStyle name="Финансовый 3 2 2 3 5 2 5 3 4" xfId="30572"/>
    <cellStyle name="Финансовый 3 2 2 3 5 2 5 4" xfId="7892"/>
    <cellStyle name="Финансовый 3 2 2 3 5 2 5 4 2" xfId="21500"/>
    <cellStyle name="Финансовый 3 2 2 3 5 2 5 4 3" xfId="35108"/>
    <cellStyle name="Финансовый 3 2 2 3 5 2 5 5" xfId="14696"/>
    <cellStyle name="Финансовый 3 2 2 3 5 2 5 6" xfId="28304"/>
    <cellStyle name="Финансовый 3 2 2 3 5 2 6" xfId="710"/>
    <cellStyle name="Финансовый 3 2 2 3 5 2 6 2" xfId="5246"/>
    <cellStyle name="Финансовый 3 2 2 3 5 2 6 2 2" xfId="12050"/>
    <cellStyle name="Финансовый 3 2 2 3 5 2 6 2 2 2" xfId="25658"/>
    <cellStyle name="Финансовый 3 2 2 3 5 2 6 2 2 3" xfId="39266"/>
    <cellStyle name="Финансовый 3 2 2 3 5 2 6 2 3" xfId="18854"/>
    <cellStyle name="Финансовый 3 2 2 3 5 2 6 2 4" xfId="32462"/>
    <cellStyle name="Финансовый 3 2 2 3 5 2 6 3" xfId="2978"/>
    <cellStyle name="Финансовый 3 2 2 3 5 2 6 3 2" xfId="9782"/>
    <cellStyle name="Финансовый 3 2 2 3 5 2 6 3 2 2" xfId="23390"/>
    <cellStyle name="Финансовый 3 2 2 3 5 2 6 3 2 3" xfId="36998"/>
    <cellStyle name="Финансовый 3 2 2 3 5 2 6 3 3" xfId="16586"/>
    <cellStyle name="Финансовый 3 2 2 3 5 2 6 3 4" xfId="30194"/>
    <cellStyle name="Финансовый 3 2 2 3 5 2 6 4" xfId="7514"/>
    <cellStyle name="Финансовый 3 2 2 3 5 2 6 4 2" xfId="21122"/>
    <cellStyle name="Финансовый 3 2 2 3 5 2 6 4 3" xfId="34730"/>
    <cellStyle name="Финансовый 3 2 2 3 5 2 6 5" xfId="14318"/>
    <cellStyle name="Финансовый 3 2 2 3 5 2 6 6" xfId="27926"/>
    <cellStyle name="Финансовый 3 2 2 3 5 2 7" xfId="4868"/>
    <cellStyle name="Финансовый 3 2 2 3 5 2 7 2" xfId="11672"/>
    <cellStyle name="Финансовый 3 2 2 3 5 2 7 2 2" xfId="25280"/>
    <cellStyle name="Финансовый 3 2 2 3 5 2 7 2 3" xfId="38888"/>
    <cellStyle name="Финансовый 3 2 2 3 5 2 7 3" xfId="18476"/>
    <cellStyle name="Финансовый 3 2 2 3 5 2 7 4" xfId="32084"/>
    <cellStyle name="Финансовый 3 2 2 3 5 2 8" xfId="2600"/>
    <cellStyle name="Финансовый 3 2 2 3 5 2 8 2" xfId="9404"/>
    <cellStyle name="Финансовый 3 2 2 3 5 2 8 2 2" xfId="23012"/>
    <cellStyle name="Финансовый 3 2 2 3 5 2 8 2 3" xfId="36620"/>
    <cellStyle name="Финансовый 3 2 2 3 5 2 8 3" xfId="16208"/>
    <cellStyle name="Финансовый 3 2 2 3 5 2 8 4" xfId="29816"/>
    <cellStyle name="Финансовый 3 2 2 3 5 2 9" xfId="7136"/>
    <cellStyle name="Финансовый 3 2 2 3 5 2 9 2" xfId="20744"/>
    <cellStyle name="Финансовый 3 2 2 3 5 2 9 3" xfId="34352"/>
    <cellStyle name="Финансовый 3 2 2 3 5 3" xfId="1748"/>
    <cellStyle name="Финансовый 3 2 2 3 5 3 2" xfId="6284"/>
    <cellStyle name="Финансовый 3 2 2 3 5 3 2 2" xfId="13088"/>
    <cellStyle name="Финансовый 3 2 2 3 5 3 2 2 2" xfId="26696"/>
    <cellStyle name="Финансовый 3 2 2 3 5 3 2 2 3" xfId="40304"/>
    <cellStyle name="Финансовый 3 2 2 3 5 3 2 3" xfId="19892"/>
    <cellStyle name="Финансовый 3 2 2 3 5 3 2 4" xfId="33500"/>
    <cellStyle name="Финансовый 3 2 2 3 5 3 3" xfId="4016"/>
    <cellStyle name="Финансовый 3 2 2 3 5 3 3 2" xfId="10820"/>
    <cellStyle name="Финансовый 3 2 2 3 5 3 3 2 2" xfId="24428"/>
    <cellStyle name="Финансовый 3 2 2 3 5 3 3 2 3" xfId="38036"/>
    <cellStyle name="Финансовый 3 2 2 3 5 3 3 3" xfId="17624"/>
    <cellStyle name="Финансовый 3 2 2 3 5 3 3 4" xfId="31232"/>
    <cellStyle name="Финансовый 3 2 2 3 5 3 4" xfId="8552"/>
    <cellStyle name="Финансовый 3 2 2 3 5 3 4 2" xfId="22160"/>
    <cellStyle name="Финансовый 3 2 2 3 5 3 4 3" xfId="35768"/>
    <cellStyle name="Финансовый 3 2 2 3 5 3 5" xfId="15356"/>
    <cellStyle name="Финансовый 3 2 2 3 5 3 6" xfId="28964"/>
    <cellStyle name="Финансовый 3 2 2 3 5 4" xfId="1370"/>
    <cellStyle name="Финансовый 3 2 2 3 5 4 2" xfId="5906"/>
    <cellStyle name="Финансовый 3 2 2 3 5 4 2 2" xfId="12710"/>
    <cellStyle name="Финансовый 3 2 2 3 5 4 2 2 2" xfId="26318"/>
    <cellStyle name="Финансовый 3 2 2 3 5 4 2 2 3" xfId="39926"/>
    <cellStyle name="Финансовый 3 2 2 3 5 4 2 3" xfId="19514"/>
    <cellStyle name="Финансовый 3 2 2 3 5 4 2 4" xfId="33122"/>
    <cellStyle name="Финансовый 3 2 2 3 5 4 3" xfId="3638"/>
    <cellStyle name="Финансовый 3 2 2 3 5 4 3 2" xfId="10442"/>
    <cellStyle name="Финансовый 3 2 2 3 5 4 3 2 2" xfId="24050"/>
    <cellStyle name="Финансовый 3 2 2 3 5 4 3 2 3" xfId="37658"/>
    <cellStyle name="Финансовый 3 2 2 3 5 4 3 3" xfId="17246"/>
    <cellStyle name="Финансовый 3 2 2 3 5 4 3 4" xfId="30854"/>
    <cellStyle name="Финансовый 3 2 2 3 5 4 4" xfId="8174"/>
    <cellStyle name="Финансовый 3 2 2 3 5 4 4 2" xfId="21782"/>
    <cellStyle name="Финансовый 3 2 2 3 5 4 4 3" xfId="35390"/>
    <cellStyle name="Финансовый 3 2 2 3 5 4 5" xfId="14978"/>
    <cellStyle name="Финансовый 3 2 2 3 5 4 6" xfId="28586"/>
    <cellStyle name="Финансовый 3 2 2 3 5 5" xfId="2126"/>
    <cellStyle name="Финансовый 3 2 2 3 5 5 2" xfId="6662"/>
    <cellStyle name="Финансовый 3 2 2 3 5 5 2 2" xfId="13466"/>
    <cellStyle name="Финансовый 3 2 2 3 5 5 2 2 2" xfId="27074"/>
    <cellStyle name="Финансовый 3 2 2 3 5 5 2 2 3" xfId="40682"/>
    <cellStyle name="Финансовый 3 2 2 3 5 5 2 3" xfId="20270"/>
    <cellStyle name="Финансовый 3 2 2 3 5 5 2 4" xfId="33878"/>
    <cellStyle name="Финансовый 3 2 2 3 5 5 3" xfId="4394"/>
    <cellStyle name="Финансовый 3 2 2 3 5 5 3 2" xfId="11198"/>
    <cellStyle name="Финансовый 3 2 2 3 5 5 3 2 2" xfId="24806"/>
    <cellStyle name="Финансовый 3 2 2 3 5 5 3 2 3" xfId="38414"/>
    <cellStyle name="Финансовый 3 2 2 3 5 5 3 3" xfId="18002"/>
    <cellStyle name="Финансовый 3 2 2 3 5 5 3 4" xfId="31610"/>
    <cellStyle name="Финансовый 3 2 2 3 5 5 4" xfId="8930"/>
    <cellStyle name="Финансовый 3 2 2 3 5 5 4 2" xfId="22538"/>
    <cellStyle name="Финансовый 3 2 2 3 5 5 4 3" xfId="36146"/>
    <cellStyle name="Финансовый 3 2 2 3 5 5 5" xfId="15734"/>
    <cellStyle name="Финансовый 3 2 2 3 5 5 6" xfId="29342"/>
    <cellStyle name="Финансовый 3 2 2 3 5 6" xfId="992"/>
    <cellStyle name="Финансовый 3 2 2 3 5 6 2" xfId="5528"/>
    <cellStyle name="Финансовый 3 2 2 3 5 6 2 2" xfId="12332"/>
    <cellStyle name="Финансовый 3 2 2 3 5 6 2 2 2" xfId="25940"/>
    <cellStyle name="Финансовый 3 2 2 3 5 6 2 2 3" xfId="39548"/>
    <cellStyle name="Финансовый 3 2 2 3 5 6 2 3" xfId="19136"/>
    <cellStyle name="Финансовый 3 2 2 3 5 6 2 4" xfId="32744"/>
    <cellStyle name="Финансовый 3 2 2 3 5 6 3" xfId="3260"/>
    <cellStyle name="Финансовый 3 2 2 3 5 6 3 2" xfId="10064"/>
    <cellStyle name="Финансовый 3 2 2 3 5 6 3 2 2" xfId="23672"/>
    <cellStyle name="Финансовый 3 2 2 3 5 6 3 2 3" xfId="37280"/>
    <cellStyle name="Финансовый 3 2 2 3 5 6 3 3" xfId="16868"/>
    <cellStyle name="Финансовый 3 2 2 3 5 6 3 4" xfId="30476"/>
    <cellStyle name="Финансовый 3 2 2 3 5 6 4" xfId="7796"/>
    <cellStyle name="Финансовый 3 2 2 3 5 6 4 2" xfId="21404"/>
    <cellStyle name="Финансовый 3 2 2 3 5 6 4 3" xfId="35012"/>
    <cellStyle name="Финансовый 3 2 2 3 5 6 5" xfId="14600"/>
    <cellStyle name="Финансовый 3 2 2 3 5 6 6" xfId="28208"/>
    <cellStyle name="Финансовый 3 2 2 3 5 7" xfId="614"/>
    <cellStyle name="Финансовый 3 2 2 3 5 7 2" xfId="5150"/>
    <cellStyle name="Финансовый 3 2 2 3 5 7 2 2" xfId="11954"/>
    <cellStyle name="Финансовый 3 2 2 3 5 7 2 2 2" xfId="25562"/>
    <cellStyle name="Финансовый 3 2 2 3 5 7 2 2 3" xfId="39170"/>
    <cellStyle name="Финансовый 3 2 2 3 5 7 2 3" xfId="18758"/>
    <cellStyle name="Финансовый 3 2 2 3 5 7 2 4" xfId="32366"/>
    <cellStyle name="Финансовый 3 2 2 3 5 7 3" xfId="2882"/>
    <cellStyle name="Финансовый 3 2 2 3 5 7 3 2" xfId="9686"/>
    <cellStyle name="Финансовый 3 2 2 3 5 7 3 2 2" xfId="23294"/>
    <cellStyle name="Финансовый 3 2 2 3 5 7 3 2 3" xfId="36902"/>
    <cellStyle name="Финансовый 3 2 2 3 5 7 3 3" xfId="16490"/>
    <cellStyle name="Финансовый 3 2 2 3 5 7 3 4" xfId="30098"/>
    <cellStyle name="Финансовый 3 2 2 3 5 7 4" xfId="7418"/>
    <cellStyle name="Финансовый 3 2 2 3 5 7 4 2" xfId="21026"/>
    <cellStyle name="Финансовый 3 2 2 3 5 7 4 3" xfId="34634"/>
    <cellStyle name="Финансовый 3 2 2 3 5 7 5" xfId="14222"/>
    <cellStyle name="Финансовый 3 2 2 3 5 7 6" xfId="27830"/>
    <cellStyle name="Финансовый 3 2 2 3 5 8" xfId="4772"/>
    <cellStyle name="Финансовый 3 2 2 3 5 8 2" xfId="11576"/>
    <cellStyle name="Финансовый 3 2 2 3 5 8 2 2" xfId="25184"/>
    <cellStyle name="Финансовый 3 2 2 3 5 8 2 3" xfId="38792"/>
    <cellStyle name="Финансовый 3 2 2 3 5 8 3" xfId="18380"/>
    <cellStyle name="Финансовый 3 2 2 3 5 8 4" xfId="31988"/>
    <cellStyle name="Финансовый 3 2 2 3 5 9" xfId="2504"/>
    <cellStyle name="Финансовый 3 2 2 3 5 9 2" xfId="9308"/>
    <cellStyle name="Финансовый 3 2 2 3 5 9 2 2" xfId="22916"/>
    <cellStyle name="Финансовый 3 2 2 3 5 9 2 3" xfId="36524"/>
    <cellStyle name="Финансовый 3 2 2 3 5 9 3" xfId="16112"/>
    <cellStyle name="Финансовый 3 2 2 3 5 9 4" xfId="29720"/>
    <cellStyle name="Финансовый 3 2 2 3 6" xfId="357"/>
    <cellStyle name="Финансовый 3 2 2 3 6 10" xfId="13965"/>
    <cellStyle name="Финансовый 3 2 2 3 6 11" xfId="27573"/>
    <cellStyle name="Финансовый 3 2 2 3 6 2" xfId="1869"/>
    <cellStyle name="Финансовый 3 2 2 3 6 2 2" xfId="6405"/>
    <cellStyle name="Финансовый 3 2 2 3 6 2 2 2" xfId="13209"/>
    <cellStyle name="Финансовый 3 2 2 3 6 2 2 2 2" xfId="26817"/>
    <cellStyle name="Финансовый 3 2 2 3 6 2 2 2 3" xfId="40425"/>
    <cellStyle name="Финансовый 3 2 2 3 6 2 2 3" xfId="20013"/>
    <cellStyle name="Финансовый 3 2 2 3 6 2 2 4" xfId="33621"/>
    <cellStyle name="Финансовый 3 2 2 3 6 2 3" xfId="4137"/>
    <cellStyle name="Финансовый 3 2 2 3 6 2 3 2" xfId="10941"/>
    <cellStyle name="Финансовый 3 2 2 3 6 2 3 2 2" xfId="24549"/>
    <cellStyle name="Финансовый 3 2 2 3 6 2 3 2 3" xfId="38157"/>
    <cellStyle name="Финансовый 3 2 2 3 6 2 3 3" xfId="17745"/>
    <cellStyle name="Финансовый 3 2 2 3 6 2 3 4" xfId="31353"/>
    <cellStyle name="Финансовый 3 2 2 3 6 2 4" xfId="8673"/>
    <cellStyle name="Финансовый 3 2 2 3 6 2 4 2" xfId="22281"/>
    <cellStyle name="Финансовый 3 2 2 3 6 2 4 3" xfId="35889"/>
    <cellStyle name="Финансовый 3 2 2 3 6 2 5" xfId="15477"/>
    <cellStyle name="Финансовый 3 2 2 3 6 2 6" xfId="29085"/>
    <cellStyle name="Финансовый 3 2 2 3 6 3" xfId="1491"/>
    <cellStyle name="Финансовый 3 2 2 3 6 3 2" xfId="6027"/>
    <cellStyle name="Финансовый 3 2 2 3 6 3 2 2" xfId="12831"/>
    <cellStyle name="Финансовый 3 2 2 3 6 3 2 2 2" xfId="26439"/>
    <cellStyle name="Финансовый 3 2 2 3 6 3 2 2 3" xfId="40047"/>
    <cellStyle name="Финансовый 3 2 2 3 6 3 2 3" xfId="19635"/>
    <cellStyle name="Финансовый 3 2 2 3 6 3 2 4" xfId="33243"/>
    <cellStyle name="Финансовый 3 2 2 3 6 3 3" xfId="3759"/>
    <cellStyle name="Финансовый 3 2 2 3 6 3 3 2" xfId="10563"/>
    <cellStyle name="Финансовый 3 2 2 3 6 3 3 2 2" xfId="24171"/>
    <cellStyle name="Финансовый 3 2 2 3 6 3 3 2 3" xfId="37779"/>
    <cellStyle name="Финансовый 3 2 2 3 6 3 3 3" xfId="17367"/>
    <cellStyle name="Финансовый 3 2 2 3 6 3 3 4" xfId="30975"/>
    <cellStyle name="Финансовый 3 2 2 3 6 3 4" xfId="8295"/>
    <cellStyle name="Финансовый 3 2 2 3 6 3 4 2" xfId="21903"/>
    <cellStyle name="Финансовый 3 2 2 3 6 3 4 3" xfId="35511"/>
    <cellStyle name="Финансовый 3 2 2 3 6 3 5" xfId="15099"/>
    <cellStyle name="Финансовый 3 2 2 3 6 3 6" xfId="28707"/>
    <cellStyle name="Финансовый 3 2 2 3 6 4" xfId="2247"/>
    <cellStyle name="Финансовый 3 2 2 3 6 4 2" xfId="6783"/>
    <cellStyle name="Финансовый 3 2 2 3 6 4 2 2" xfId="13587"/>
    <cellStyle name="Финансовый 3 2 2 3 6 4 2 2 2" xfId="27195"/>
    <cellStyle name="Финансовый 3 2 2 3 6 4 2 2 3" xfId="40803"/>
    <cellStyle name="Финансовый 3 2 2 3 6 4 2 3" xfId="20391"/>
    <cellStyle name="Финансовый 3 2 2 3 6 4 2 4" xfId="33999"/>
    <cellStyle name="Финансовый 3 2 2 3 6 4 3" xfId="4515"/>
    <cellStyle name="Финансовый 3 2 2 3 6 4 3 2" xfId="11319"/>
    <cellStyle name="Финансовый 3 2 2 3 6 4 3 2 2" xfId="24927"/>
    <cellStyle name="Финансовый 3 2 2 3 6 4 3 2 3" xfId="38535"/>
    <cellStyle name="Финансовый 3 2 2 3 6 4 3 3" xfId="18123"/>
    <cellStyle name="Финансовый 3 2 2 3 6 4 3 4" xfId="31731"/>
    <cellStyle name="Финансовый 3 2 2 3 6 4 4" xfId="9051"/>
    <cellStyle name="Финансовый 3 2 2 3 6 4 4 2" xfId="22659"/>
    <cellStyle name="Финансовый 3 2 2 3 6 4 4 3" xfId="36267"/>
    <cellStyle name="Финансовый 3 2 2 3 6 4 5" xfId="15855"/>
    <cellStyle name="Финансовый 3 2 2 3 6 4 6" xfId="29463"/>
    <cellStyle name="Финансовый 3 2 2 3 6 5" xfId="1113"/>
    <cellStyle name="Финансовый 3 2 2 3 6 5 2" xfId="5649"/>
    <cellStyle name="Финансовый 3 2 2 3 6 5 2 2" xfId="12453"/>
    <cellStyle name="Финансовый 3 2 2 3 6 5 2 2 2" xfId="26061"/>
    <cellStyle name="Финансовый 3 2 2 3 6 5 2 2 3" xfId="39669"/>
    <cellStyle name="Финансовый 3 2 2 3 6 5 2 3" xfId="19257"/>
    <cellStyle name="Финансовый 3 2 2 3 6 5 2 4" xfId="32865"/>
    <cellStyle name="Финансовый 3 2 2 3 6 5 3" xfId="3381"/>
    <cellStyle name="Финансовый 3 2 2 3 6 5 3 2" xfId="10185"/>
    <cellStyle name="Финансовый 3 2 2 3 6 5 3 2 2" xfId="23793"/>
    <cellStyle name="Финансовый 3 2 2 3 6 5 3 2 3" xfId="37401"/>
    <cellStyle name="Финансовый 3 2 2 3 6 5 3 3" xfId="16989"/>
    <cellStyle name="Финансовый 3 2 2 3 6 5 3 4" xfId="30597"/>
    <cellStyle name="Финансовый 3 2 2 3 6 5 4" xfId="7917"/>
    <cellStyle name="Финансовый 3 2 2 3 6 5 4 2" xfId="21525"/>
    <cellStyle name="Финансовый 3 2 2 3 6 5 4 3" xfId="35133"/>
    <cellStyle name="Финансовый 3 2 2 3 6 5 5" xfId="14721"/>
    <cellStyle name="Финансовый 3 2 2 3 6 5 6" xfId="28329"/>
    <cellStyle name="Финансовый 3 2 2 3 6 6" xfId="735"/>
    <cellStyle name="Финансовый 3 2 2 3 6 6 2" xfId="5271"/>
    <cellStyle name="Финансовый 3 2 2 3 6 6 2 2" xfId="12075"/>
    <cellStyle name="Финансовый 3 2 2 3 6 6 2 2 2" xfId="25683"/>
    <cellStyle name="Финансовый 3 2 2 3 6 6 2 2 3" xfId="39291"/>
    <cellStyle name="Финансовый 3 2 2 3 6 6 2 3" xfId="18879"/>
    <cellStyle name="Финансовый 3 2 2 3 6 6 2 4" xfId="32487"/>
    <cellStyle name="Финансовый 3 2 2 3 6 6 3" xfId="3003"/>
    <cellStyle name="Финансовый 3 2 2 3 6 6 3 2" xfId="9807"/>
    <cellStyle name="Финансовый 3 2 2 3 6 6 3 2 2" xfId="23415"/>
    <cellStyle name="Финансовый 3 2 2 3 6 6 3 2 3" xfId="37023"/>
    <cellStyle name="Финансовый 3 2 2 3 6 6 3 3" xfId="16611"/>
    <cellStyle name="Финансовый 3 2 2 3 6 6 3 4" xfId="30219"/>
    <cellStyle name="Финансовый 3 2 2 3 6 6 4" xfId="7539"/>
    <cellStyle name="Финансовый 3 2 2 3 6 6 4 2" xfId="21147"/>
    <cellStyle name="Финансовый 3 2 2 3 6 6 4 3" xfId="34755"/>
    <cellStyle name="Финансовый 3 2 2 3 6 6 5" xfId="14343"/>
    <cellStyle name="Финансовый 3 2 2 3 6 6 6" xfId="27951"/>
    <cellStyle name="Финансовый 3 2 2 3 6 7" xfId="4893"/>
    <cellStyle name="Финансовый 3 2 2 3 6 7 2" xfId="11697"/>
    <cellStyle name="Финансовый 3 2 2 3 6 7 2 2" xfId="25305"/>
    <cellStyle name="Финансовый 3 2 2 3 6 7 2 3" xfId="38913"/>
    <cellStyle name="Финансовый 3 2 2 3 6 7 3" xfId="18501"/>
    <cellStyle name="Финансовый 3 2 2 3 6 7 4" xfId="32109"/>
    <cellStyle name="Финансовый 3 2 2 3 6 8" xfId="2625"/>
    <cellStyle name="Финансовый 3 2 2 3 6 8 2" xfId="9429"/>
    <cellStyle name="Финансовый 3 2 2 3 6 8 2 2" xfId="23037"/>
    <cellStyle name="Финансовый 3 2 2 3 6 8 2 3" xfId="36645"/>
    <cellStyle name="Финансовый 3 2 2 3 6 8 3" xfId="16233"/>
    <cellStyle name="Финансовый 3 2 2 3 6 8 4" xfId="29841"/>
    <cellStyle name="Финансовый 3 2 2 3 6 9" xfId="7161"/>
    <cellStyle name="Финансовый 3 2 2 3 6 9 2" xfId="20769"/>
    <cellStyle name="Финансовый 3 2 2 3 6 9 3" xfId="34377"/>
    <cellStyle name="Финансовый 3 2 2 3 7" xfId="1667"/>
    <cellStyle name="Финансовый 3 2 2 3 7 2" xfId="6203"/>
    <cellStyle name="Финансовый 3 2 2 3 7 2 2" xfId="13007"/>
    <cellStyle name="Финансовый 3 2 2 3 7 2 2 2" xfId="26615"/>
    <cellStyle name="Финансовый 3 2 2 3 7 2 2 3" xfId="40223"/>
    <cellStyle name="Финансовый 3 2 2 3 7 2 3" xfId="19811"/>
    <cellStyle name="Финансовый 3 2 2 3 7 2 4" xfId="33419"/>
    <cellStyle name="Финансовый 3 2 2 3 7 3" xfId="3935"/>
    <cellStyle name="Финансовый 3 2 2 3 7 3 2" xfId="10739"/>
    <cellStyle name="Финансовый 3 2 2 3 7 3 2 2" xfId="24347"/>
    <cellStyle name="Финансовый 3 2 2 3 7 3 2 3" xfId="37955"/>
    <cellStyle name="Финансовый 3 2 2 3 7 3 3" xfId="17543"/>
    <cellStyle name="Финансовый 3 2 2 3 7 3 4" xfId="31151"/>
    <cellStyle name="Финансовый 3 2 2 3 7 4" xfId="8471"/>
    <cellStyle name="Финансовый 3 2 2 3 7 4 2" xfId="22079"/>
    <cellStyle name="Финансовый 3 2 2 3 7 4 3" xfId="35687"/>
    <cellStyle name="Финансовый 3 2 2 3 7 5" xfId="15275"/>
    <cellStyle name="Финансовый 3 2 2 3 7 6" xfId="28883"/>
    <cellStyle name="Финансовый 3 2 2 3 8" xfId="1289"/>
    <cellStyle name="Финансовый 3 2 2 3 8 2" xfId="5825"/>
    <cellStyle name="Финансовый 3 2 2 3 8 2 2" xfId="12629"/>
    <cellStyle name="Финансовый 3 2 2 3 8 2 2 2" xfId="26237"/>
    <cellStyle name="Финансовый 3 2 2 3 8 2 2 3" xfId="39845"/>
    <cellStyle name="Финансовый 3 2 2 3 8 2 3" xfId="19433"/>
    <cellStyle name="Финансовый 3 2 2 3 8 2 4" xfId="33041"/>
    <cellStyle name="Финансовый 3 2 2 3 8 3" xfId="3557"/>
    <cellStyle name="Финансовый 3 2 2 3 8 3 2" xfId="10361"/>
    <cellStyle name="Финансовый 3 2 2 3 8 3 2 2" xfId="23969"/>
    <cellStyle name="Финансовый 3 2 2 3 8 3 2 3" xfId="37577"/>
    <cellStyle name="Финансовый 3 2 2 3 8 3 3" xfId="17165"/>
    <cellStyle name="Финансовый 3 2 2 3 8 3 4" xfId="30773"/>
    <cellStyle name="Финансовый 3 2 2 3 8 4" xfId="8093"/>
    <cellStyle name="Финансовый 3 2 2 3 8 4 2" xfId="21701"/>
    <cellStyle name="Финансовый 3 2 2 3 8 4 3" xfId="35309"/>
    <cellStyle name="Финансовый 3 2 2 3 8 5" xfId="14897"/>
    <cellStyle name="Финансовый 3 2 2 3 8 6" xfId="28505"/>
    <cellStyle name="Финансовый 3 2 2 3 9" xfId="2045"/>
    <cellStyle name="Финансовый 3 2 2 3 9 2" xfId="6581"/>
    <cellStyle name="Финансовый 3 2 2 3 9 2 2" xfId="13385"/>
    <cellStyle name="Финансовый 3 2 2 3 9 2 2 2" xfId="26993"/>
    <cellStyle name="Финансовый 3 2 2 3 9 2 2 3" xfId="40601"/>
    <cellStyle name="Финансовый 3 2 2 3 9 2 3" xfId="20189"/>
    <cellStyle name="Финансовый 3 2 2 3 9 2 4" xfId="33797"/>
    <cellStyle name="Финансовый 3 2 2 3 9 3" xfId="4313"/>
    <cellStyle name="Финансовый 3 2 2 3 9 3 2" xfId="11117"/>
    <cellStyle name="Финансовый 3 2 2 3 9 3 2 2" xfId="24725"/>
    <cellStyle name="Финансовый 3 2 2 3 9 3 2 3" xfId="38333"/>
    <cellStyle name="Финансовый 3 2 2 3 9 3 3" xfId="17921"/>
    <cellStyle name="Финансовый 3 2 2 3 9 3 4" xfId="31529"/>
    <cellStyle name="Финансовый 3 2 2 3 9 4" xfId="8849"/>
    <cellStyle name="Финансовый 3 2 2 3 9 4 2" xfId="22457"/>
    <cellStyle name="Финансовый 3 2 2 3 9 4 3" xfId="36065"/>
    <cellStyle name="Финансовый 3 2 2 3 9 5" xfId="15653"/>
    <cellStyle name="Финансовый 3 2 2 3 9 6" xfId="29261"/>
    <cellStyle name="Финансовый 3 2 2 4" xfId="188"/>
    <cellStyle name="Финансовый 3 2 2 4 10" xfId="4724"/>
    <cellStyle name="Финансовый 3 2 2 4 10 2" xfId="11528"/>
    <cellStyle name="Финансовый 3 2 2 4 10 2 2" xfId="25136"/>
    <cellStyle name="Финансовый 3 2 2 4 10 2 3" xfId="38744"/>
    <cellStyle name="Финансовый 3 2 2 4 10 3" xfId="18332"/>
    <cellStyle name="Финансовый 3 2 2 4 10 4" xfId="31940"/>
    <cellStyle name="Финансовый 3 2 2 4 11" xfId="2456"/>
    <cellStyle name="Финансовый 3 2 2 4 11 2" xfId="9260"/>
    <cellStyle name="Финансовый 3 2 2 4 11 2 2" xfId="22868"/>
    <cellStyle name="Финансовый 3 2 2 4 11 2 3" xfId="36476"/>
    <cellStyle name="Финансовый 3 2 2 4 11 3" xfId="16064"/>
    <cellStyle name="Финансовый 3 2 2 4 11 4" xfId="29672"/>
    <cellStyle name="Финансовый 3 2 2 4 12" xfId="6992"/>
    <cellStyle name="Финансовый 3 2 2 4 12 2" xfId="20600"/>
    <cellStyle name="Финансовый 3 2 2 4 12 3" xfId="34208"/>
    <cellStyle name="Финансовый 3 2 2 4 13" xfId="13796"/>
    <cellStyle name="Финансовый 3 2 2 4 14" xfId="27404"/>
    <cellStyle name="Финансовый 3 2 2 4 2" xfId="323"/>
    <cellStyle name="Финансовый 3 2 2 4 2 10" xfId="7127"/>
    <cellStyle name="Финансовый 3 2 2 4 2 10 2" xfId="20735"/>
    <cellStyle name="Финансовый 3 2 2 4 2 10 3" xfId="34343"/>
    <cellStyle name="Финансовый 3 2 2 4 2 11" xfId="13931"/>
    <cellStyle name="Финансовый 3 2 2 4 2 12" xfId="27539"/>
    <cellStyle name="Финансовый 3 2 2 4 2 2" xfId="471"/>
    <cellStyle name="Финансовый 3 2 2 4 2 2 10" xfId="14079"/>
    <cellStyle name="Финансовый 3 2 2 4 2 2 11" xfId="27687"/>
    <cellStyle name="Финансовый 3 2 2 4 2 2 2" xfId="1983"/>
    <cellStyle name="Финансовый 3 2 2 4 2 2 2 2" xfId="6519"/>
    <cellStyle name="Финансовый 3 2 2 4 2 2 2 2 2" xfId="13323"/>
    <cellStyle name="Финансовый 3 2 2 4 2 2 2 2 2 2" xfId="26931"/>
    <cellStyle name="Финансовый 3 2 2 4 2 2 2 2 2 3" xfId="40539"/>
    <cellStyle name="Финансовый 3 2 2 4 2 2 2 2 3" xfId="20127"/>
    <cellStyle name="Финансовый 3 2 2 4 2 2 2 2 4" xfId="33735"/>
    <cellStyle name="Финансовый 3 2 2 4 2 2 2 3" xfId="4251"/>
    <cellStyle name="Финансовый 3 2 2 4 2 2 2 3 2" xfId="11055"/>
    <cellStyle name="Финансовый 3 2 2 4 2 2 2 3 2 2" xfId="24663"/>
    <cellStyle name="Финансовый 3 2 2 4 2 2 2 3 2 3" xfId="38271"/>
    <cellStyle name="Финансовый 3 2 2 4 2 2 2 3 3" xfId="17859"/>
    <cellStyle name="Финансовый 3 2 2 4 2 2 2 3 4" xfId="31467"/>
    <cellStyle name="Финансовый 3 2 2 4 2 2 2 4" xfId="8787"/>
    <cellStyle name="Финансовый 3 2 2 4 2 2 2 4 2" xfId="22395"/>
    <cellStyle name="Финансовый 3 2 2 4 2 2 2 4 3" xfId="36003"/>
    <cellStyle name="Финансовый 3 2 2 4 2 2 2 5" xfId="15591"/>
    <cellStyle name="Финансовый 3 2 2 4 2 2 2 6" xfId="29199"/>
    <cellStyle name="Финансовый 3 2 2 4 2 2 3" xfId="1605"/>
    <cellStyle name="Финансовый 3 2 2 4 2 2 3 2" xfId="6141"/>
    <cellStyle name="Финансовый 3 2 2 4 2 2 3 2 2" xfId="12945"/>
    <cellStyle name="Финансовый 3 2 2 4 2 2 3 2 2 2" xfId="26553"/>
    <cellStyle name="Финансовый 3 2 2 4 2 2 3 2 2 3" xfId="40161"/>
    <cellStyle name="Финансовый 3 2 2 4 2 2 3 2 3" xfId="19749"/>
    <cellStyle name="Финансовый 3 2 2 4 2 2 3 2 4" xfId="33357"/>
    <cellStyle name="Финансовый 3 2 2 4 2 2 3 3" xfId="3873"/>
    <cellStyle name="Финансовый 3 2 2 4 2 2 3 3 2" xfId="10677"/>
    <cellStyle name="Финансовый 3 2 2 4 2 2 3 3 2 2" xfId="24285"/>
    <cellStyle name="Финансовый 3 2 2 4 2 2 3 3 2 3" xfId="37893"/>
    <cellStyle name="Финансовый 3 2 2 4 2 2 3 3 3" xfId="17481"/>
    <cellStyle name="Финансовый 3 2 2 4 2 2 3 3 4" xfId="31089"/>
    <cellStyle name="Финансовый 3 2 2 4 2 2 3 4" xfId="8409"/>
    <cellStyle name="Финансовый 3 2 2 4 2 2 3 4 2" xfId="22017"/>
    <cellStyle name="Финансовый 3 2 2 4 2 2 3 4 3" xfId="35625"/>
    <cellStyle name="Финансовый 3 2 2 4 2 2 3 5" xfId="15213"/>
    <cellStyle name="Финансовый 3 2 2 4 2 2 3 6" xfId="28821"/>
    <cellStyle name="Финансовый 3 2 2 4 2 2 4" xfId="2361"/>
    <cellStyle name="Финансовый 3 2 2 4 2 2 4 2" xfId="6897"/>
    <cellStyle name="Финансовый 3 2 2 4 2 2 4 2 2" xfId="13701"/>
    <cellStyle name="Финансовый 3 2 2 4 2 2 4 2 2 2" xfId="27309"/>
    <cellStyle name="Финансовый 3 2 2 4 2 2 4 2 2 3" xfId="40917"/>
    <cellStyle name="Финансовый 3 2 2 4 2 2 4 2 3" xfId="20505"/>
    <cellStyle name="Финансовый 3 2 2 4 2 2 4 2 4" xfId="34113"/>
    <cellStyle name="Финансовый 3 2 2 4 2 2 4 3" xfId="4629"/>
    <cellStyle name="Финансовый 3 2 2 4 2 2 4 3 2" xfId="11433"/>
    <cellStyle name="Финансовый 3 2 2 4 2 2 4 3 2 2" xfId="25041"/>
    <cellStyle name="Финансовый 3 2 2 4 2 2 4 3 2 3" xfId="38649"/>
    <cellStyle name="Финансовый 3 2 2 4 2 2 4 3 3" xfId="18237"/>
    <cellStyle name="Финансовый 3 2 2 4 2 2 4 3 4" xfId="31845"/>
    <cellStyle name="Финансовый 3 2 2 4 2 2 4 4" xfId="9165"/>
    <cellStyle name="Финансовый 3 2 2 4 2 2 4 4 2" xfId="22773"/>
    <cellStyle name="Финансовый 3 2 2 4 2 2 4 4 3" xfId="36381"/>
    <cellStyle name="Финансовый 3 2 2 4 2 2 4 5" xfId="15969"/>
    <cellStyle name="Финансовый 3 2 2 4 2 2 4 6" xfId="29577"/>
    <cellStyle name="Финансовый 3 2 2 4 2 2 5" xfId="1227"/>
    <cellStyle name="Финансовый 3 2 2 4 2 2 5 2" xfId="5763"/>
    <cellStyle name="Финансовый 3 2 2 4 2 2 5 2 2" xfId="12567"/>
    <cellStyle name="Финансовый 3 2 2 4 2 2 5 2 2 2" xfId="26175"/>
    <cellStyle name="Финансовый 3 2 2 4 2 2 5 2 2 3" xfId="39783"/>
    <cellStyle name="Финансовый 3 2 2 4 2 2 5 2 3" xfId="19371"/>
    <cellStyle name="Финансовый 3 2 2 4 2 2 5 2 4" xfId="32979"/>
    <cellStyle name="Финансовый 3 2 2 4 2 2 5 3" xfId="3495"/>
    <cellStyle name="Финансовый 3 2 2 4 2 2 5 3 2" xfId="10299"/>
    <cellStyle name="Финансовый 3 2 2 4 2 2 5 3 2 2" xfId="23907"/>
    <cellStyle name="Финансовый 3 2 2 4 2 2 5 3 2 3" xfId="37515"/>
    <cellStyle name="Финансовый 3 2 2 4 2 2 5 3 3" xfId="17103"/>
    <cellStyle name="Финансовый 3 2 2 4 2 2 5 3 4" xfId="30711"/>
    <cellStyle name="Финансовый 3 2 2 4 2 2 5 4" xfId="8031"/>
    <cellStyle name="Финансовый 3 2 2 4 2 2 5 4 2" xfId="21639"/>
    <cellStyle name="Финансовый 3 2 2 4 2 2 5 4 3" xfId="35247"/>
    <cellStyle name="Финансовый 3 2 2 4 2 2 5 5" xfId="14835"/>
    <cellStyle name="Финансовый 3 2 2 4 2 2 5 6" xfId="28443"/>
    <cellStyle name="Финансовый 3 2 2 4 2 2 6" xfId="849"/>
    <cellStyle name="Финансовый 3 2 2 4 2 2 6 2" xfId="5385"/>
    <cellStyle name="Финансовый 3 2 2 4 2 2 6 2 2" xfId="12189"/>
    <cellStyle name="Финансовый 3 2 2 4 2 2 6 2 2 2" xfId="25797"/>
    <cellStyle name="Финансовый 3 2 2 4 2 2 6 2 2 3" xfId="39405"/>
    <cellStyle name="Финансовый 3 2 2 4 2 2 6 2 3" xfId="18993"/>
    <cellStyle name="Финансовый 3 2 2 4 2 2 6 2 4" xfId="32601"/>
    <cellStyle name="Финансовый 3 2 2 4 2 2 6 3" xfId="3117"/>
    <cellStyle name="Финансовый 3 2 2 4 2 2 6 3 2" xfId="9921"/>
    <cellStyle name="Финансовый 3 2 2 4 2 2 6 3 2 2" xfId="23529"/>
    <cellStyle name="Финансовый 3 2 2 4 2 2 6 3 2 3" xfId="37137"/>
    <cellStyle name="Финансовый 3 2 2 4 2 2 6 3 3" xfId="16725"/>
    <cellStyle name="Финансовый 3 2 2 4 2 2 6 3 4" xfId="30333"/>
    <cellStyle name="Финансовый 3 2 2 4 2 2 6 4" xfId="7653"/>
    <cellStyle name="Финансовый 3 2 2 4 2 2 6 4 2" xfId="21261"/>
    <cellStyle name="Финансовый 3 2 2 4 2 2 6 4 3" xfId="34869"/>
    <cellStyle name="Финансовый 3 2 2 4 2 2 6 5" xfId="14457"/>
    <cellStyle name="Финансовый 3 2 2 4 2 2 6 6" xfId="28065"/>
    <cellStyle name="Финансовый 3 2 2 4 2 2 7" xfId="5007"/>
    <cellStyle name="Финансовый 3 2 2 4 2 2 7 2" xfId="11811"/>
    <cellStyle name="Финансовый 3 2 2 4 2 2 7 2 2" xfId="25419"/>
    <cellStyle name="Финансовый 3 2 2 4 2 2 7 2 3" xfId="39027"/>
    <cellStyle name="Финансовый 3 2 2 4 2 2 7 3" xfId="18615"/>
    <cellStyle name="Финансовый 3 2 2 4 2 2 7 4" xfId="32223"/>
    <cellStyle name="Финансовый 3 2 2 4 2 2 8" xfId="2739"/>
    <cellStyle name="Финансовый 3 2 2 4 2 2 8 2" xfId="9543"/>
    <cellStyle name="Финансовый 3 2 2 4 2 2 8 2 2" xfId="23151"/>
    <cellStyle name="Финансовый 3 2 2 4 2 2 8 2 3" xfId="36759"/>
    <cellStyle name="Финансовый 3 2 2 4 2 2 8 3" xfId="16347"/>
    <cellStyle name="Финансовый 3 2 2 4 2 2 8 4" xfId="29955"/>
    <cellStyle name="Финансовый 3 2 2 4 2 2 9" xfId="7275"/>
    <cellStyle name="Финансовый 3 2 2 4 2 2 9 2" xfId="20883"/>
    <cellStyle name="Финансовый 3 2 2 4 2 2 9 3" xfId="34491"/>
    <cellStyle name="Финансовый 3 2 2 4 2 3" xfId="1835"/>
    <cellStyle name="Финансовый 3 2 2 4 2 3 2" xfId="6371"/>
    <cellStyle name="Финансовый 3 2 2 4 2 3 2 2" xfId="13175"/>
    <cellStyle name="Финансовый 3 2 2 4 2 3 2 2 2" xfId="26783"/>
    <cellStyle name="Финансовый 3 2 2 4 2 3 2 2 3" xfId="40391"/>
    <cellStyle name="Финансовый 3 2 2 4 2 3 2 3" xfId="19979"/>
    <cellStyle name="Финансовый 3 2 2 4 2 3 2 4" xfId="33587"/>
    <cellStyle name="Финансовый 3 2 2 4 2 3 3" xfId="4103"/>
    <cellStyle name="Финансовый 3 2 2 4 2 3 3 2" xfId="10907"/>
    <cellStyle name="Финансовый 3 2 2 4 2 3 3 2 2" xfId="24515"/>
    <cellStyle name="Финансовый 3 2 2 4 2 3 3 2 3" xfId="38123"/>
    <cellStyle name="Финансовый 3 2 2 4 2 3 3 3" xfId="17711"/>
    <cellStyle name="Финансовый 3 2 2 4 2 3 3 4" xfId="31319"/>
    <cellStyle name="Финансовый 3 2 2 4 2 3 4" xfId="8639"/>
    <cellStyle name="Финансовый 3 2 2 4 2 3 4 2" xfId="22247"/>
    <cellStyle name="Финансовый 3 2 2 4 2 3 4 3" xfId="35855"/>
    <cellStyle name="Финансовый 3 2 2 4 2 3 5" xfId="15443"/>
    <cellStyle name="Финансовый 3 2 2 4 2 3 6" xfId="29051"/>
    <cellStyle name="Финансовый 3 2 2 4 2 4" xfId="1457"/>
    <cellStyle name="Финансовый 3 2 2 4 2 4 2" xfId="5993"/>
    <cellStyle name="Финансовый 3 2 2 4 2 4 2 2" xfId="12797"/>
    <cellStyle name="Финансовый 3 2 2 4 2 4 2 2 2" xfId="26405"/>
    <cellStyle name="Финансовый 3 2 2 4 2 4 2 2 3" xfId="40013"/>
    <cellStyle name="Финансовый 3 2 2 4 2 4 2 3" xfId="19601"/>
    <cellStyle name="Финансовый 3 2 2 4 2 4 2 4" xfId="33209"/>
    <cellStyle name="Финансовый 3 2 2 4 2 4 3" xfId="3725"/>
    <cellStyle name="Финансовый 3 2 2 4 2 4 3 2" xfId="10529"/>
    <cellStyle name="Финансовый 3 2 2 4 2 4 3 2 2" xfId="24137"/>
    <cellStyle name="Финансовый 3 2 2 4 2 4 3 2 3" xfId="37745"/>
    <cellStyle name="Финансовый 3 2 2 4 2 4 3 3" xfId="17333"/>
    <cellStyle name="Финансовый 3 2 2 4 2 4 3 4" xfId="30941"/>
    <cellStyle name="Финансовый 3 2 2 4 2 4 4" xfId="8261"/>
    <cellStyle name="Финансовый 3 2 2 4 2 4 4 2" xfId="21869"/>
    <cellStyle name="Финансовый 3 2 2 4 2 4 4 3" xfId="35477"/>
    <cellStyle name="Финансовый 3 2 2 4 2 4 5" xfId="15065"/>
    <cellStyle name="Финансовый 3 2 2 4 2 4 6" xfId="28673"/>
    <cellStyle name="Финансовый 3 2 2 4 2 5" xfId="2213"/>
    <cellStyle name="Финансовый 3 2 2 4 2 5 2" xfId="6749"/>
    <cellStyle name="Финансовый 3 2 2 4 2 5 2 2" xfId="13553"/>
    <cellStyle name="Финансовый 3 2 2 4 2 5 2 2 2" xfId="27161"/>
    <cellStyle name="Финансовый 3 2 2 4 2 5 2 2 3" xfId="40769"/>
    <cellStyle name="Финансовый 3 2 2 4 2 5 2 3" xfId="20357"/>
    <cellStyle name="Финансовый 3 2 2 4 2 5 2 4" xfId="33965"/>
    <cellStyle name="Финансовый 3 2 2 4 2 5 3" xfId="4481"/>
    <cellStyle name="Финансовый 3 2 2 4 2 5 3 2" xfId="11285"/>
    <cellStyle name="Финансовый 3 2 2 4 2 5 3 2 2" xfId="24893"/>
    <cellStyle name="Финансовый 3 2 2 4 2 5 3 2 3" xfId="38501"/>
    <cellStyle name="Финансовый 3 2 2 4 2 5 3 3" xfId="18089"/>
    <cellStyle name="Финансовый 3 2 2 4 2 5 3 4" xfId="31697"/>
    <cellStyle name="Финансовый 3 2 2 4 2 5 4" xfId="9017"/>
    <cellStyle name="Финансовый 3 2 2 4 2 5 4 2" xfId="22625"/>
    <cellStyle name="Финансовый 3 2 2 4 2 5 4 3" xfId="36233"/>
    <cellStyle name="Финансовый 3 2 2 4 2 5 5" xfId="15821"/>
    <cellStyle name="Финансовый 3 2 2 4 2 5 6" xfId="29429"/>
    <cellStyle name="Финансовый 3 2 2 4 2 6" xfId="1079"/>
    <cellStyle name="Финансовый 3 2 2 4 2 6 2" xfId="5615"/>
    <cellStyle name="Финансовый 3 2 2 4 2 6 2 2" xfId="12419"/>
    <cellStyle name="Финансовый 3 2 2 4 2 6 2 2 2" xfId="26027"/>
    <cellStyle name="Финансовый 3 2 2 4 2 6 2 2 3" xfId="39635"/>
    <cellStyle name="Финансовый 3 2 2 4 2 6 2 3" xfId="19223"/>
    <cellStyle name="Финансовый 3 2 2 4 2 6 2 4" xfId="32831"/>
    <cellStyle name="Финансовый 3 2 2 4 2 6 3" xfId="3347"/>
    <cellStyle name="Финансовый 3 2 2 4 2 6 3 2" xfId="10151"/>
    <cellStyle name="Финансовый 3 2 2 4 2 6 3 2 2" xfId="23759"/>
    <cellStyle name="Финансовый 3 2 2 4 2 6 3 2 3" xfId="37367"/>
    <cellStyle name="Финансовый 3 2 2 4 2 6 3 3" xfId="16955"/>
    <cellStyle name="Финансовый 3 2 2 4 2 6 3 4" xfId="30563"/>
    <cellStyle name="Финансовый 3 2 2 4 2 6 4" xfId="7883"/>
    <cellStyle name="Финансовый 3 2 2 4 2 6 4 2" xfId="21491"/>
    <cellStyle name="Финансовый 3 2 2 4 2 6 4 3" xfId="35099"/>
    <cellStyle name="Финансовый 3 2 2 4 2 6 5" xfId="14687"/>
    <cellStyle name="Финансовый 3 2 2 4 2 6 6" xfId="28295"/>
    <cellStyle name="Финансовый 3 2 2 4 2 7" xfId="701"/>
    <cellStyle name="Финансовый 3 2 2 4 2 7 2" xfId="5237"/>
    <cellStyle name="Финансовый 3 2 2 4 2 7 2 2" xfId="12041"/>
    <cellStyle name="Финансовый 3 2 2 4 2 7 2 2 2" xfId="25649"/>
    <cellStyle name="Финансовый 3 2 2 4 2 7 2 2 3" xfId="39257"/>
    <cellStyle name="Финансовый 3 2 2 4 2 7 2 3" xfId="18845"/>
    <cellStyle name="Финансовый 3 2 2 4 2 7 2 4" xfId="32453"/>
    <cellStyle name="Финансовый 3 2 2 4 2 7 3" xfId="2969"/>
    <cellStyle name="Финансовый 3 2 2 4 2 7 3 2" xfId="9773"/>
    <cellStyle name="Финансовый 3 2 2 4 2 7 3 2 2" xfId="23381"/>
    <cellStyle name="Финансовый 3 2 2 4 2 7 3 2 3" xfId="36989"/>
    <cellStyle name="Финансовый 3 2 2 4 2 7 3 3" xfId="16577"/>
    <cellStyle name="Финансовый 3 2 2 4 2 7 3 4" xfId="30185"/>
    <cellStyle name="Финансовый 3 2 2 4 2 7 4" xfId="7505"/>
    <cellStyle name="Финансовый 3 2 2 4 2 7 4 2" xfId="21113"/>
    <cellStyle name="Финансовый 3 2 2 4 2 7 4 3" xfId="34721"/>
    <cellStyle name="Финансовый 3 2 2 4 2 7 5" xfId="14309"/>
    <cellStyle name="Финансовый 3 2 2 4 2 7 6" xfId="27917"/>
    <cellStyle name="Финансовый 3 2 2 4 2 8" xfId="4859"/>
    <cellStyle name="Финансовый 3 2 2 4 2 8 2" xfId="11663"/>
    <cellStyle name="Финансовый 3 2 2 4 2 8 2 2" xfId="25271"/>
    <cellStyle name="Финансовый 3 2 2 4 2 8 2 3" xfId="38879"/>
    <cellStyle name="Финансовый 3 2 2 4 2 8 3" xfId="18467"/>
    <cellStyle name="Финансовый 3 2 2 4 2 8 4" xfId="32075"/>
    <cellStyle name="Финансовый 3 2 2 4 2 9" xfId="2591"/>
    <cellStyle name="Финансовый 3 2 2 4 2 9 2" xfId="9395"/>
    <cellStyle name="Финансовый 3 2 2 4 2 9 2 2" xfId="23003"/>
    <cellStyle name="Финансовый 3 2 2 4 2 9 2 3" xfId="36611"/>
    <cellStyle name="Финансовый 3 2 2 4 2 9 3" xfId="16199"/>
    <cellStyle name="Финансовый 3 2 2 4 2 9 4" xfId="29807"/>
    <cellStyle name="Финансовый 3 2 2 4 3" xfId="269"/>
    <cellStyle name="Финансовый 3 2 2 4 3 10" xfId="7073"/>
    <cellStyle name="Финансовый 3 2 2 4 3 10 2" xfId="20681"/>
    <cellStyle name="Финансовый 3 2 2 4 3 10 3" xfId="34289"/>
    <cellStyle name="Финансовый 3 2 2 4 3 11" xfId="13877"/>
    <cellStyle name="Финансовый 3 2 2 4 3 12" xfId="27485"/>
    <cellStyle name="Финансовый 3 2 2 4 3 2" xfId="512"/>
    <cellStyle name="Финансовый 3 2 2 4 3 2 10" xfId="14120"/>
    <cellStyle name="Финансовый 3 2 2 4 3 2 11" xfId="27728"/>
    <cellStyle name="Финансовый 3 2 2 4 3 2 2" xfId="2024"/>
    <cellStyle name="Финансовый 3 2 2 4 3 2 2 2" xfId="6560"/>
    <cellStyle name="Финансовый 3 2 2 4 3 2 2 2 2" xfId="13364"/>
    <cellStyle name="Финансовый 3 2 2 4 3 2 2 2 2 2" xfId="26972"/>
    <cellStyle name="Финансовый 3 2 2 4 3 2 2 2 2 3" xfId="40580"/>
    <cellStyle name="Финансовый 3 2 2 4 3 2 2 2 3" xfId="20168"/>
    <cellStyle name="Финансовый 3 2 2 4 3 2 2 2 4" xfId="33776"/>
    <cellStyle name="Финансовый 3 2 2 4 3 2 2 3" xfId="4292"/>
    <cellStyle name="Финансовый 3 2 2 4 3 2 2 3 2" xfId="11096"/>
    <cellStyle name="Финансовый 3 2 2 4 3 2 2 3 2 2" xfId="24704"/>
    <cellStyle name="Финансовый 3 2 2 4 3 2 2 3 2 3" xfId="38312"/>
    <cellStyle name="Финансовый 3 2 2 4 3 2 2 3 3" xfId="17900"/>
    <cellStyle name="Финансовый 3 2 2 4 3 2 2 3 4" xfId="31508"/>
    <cellStyle name="Финансовый 3 2 2 4 3 2 2 4" xfId="8828"/>
    <cellStyle name="Финансовый 3 2 2 4 3 2 2 4 2" xfId="22436"/>
    <cellStyle name="Финансовый 3 2 2 4 3 2 2 4 3" xfId="36044"/>
    <cellStyle name="Финансовый 3 2 2 4 3 2 2 5" xfId="15632"/>
    <cellStyle name="Финансовый 3 2 2 4 3 2 2 6" xfId="29240"/>
    <cellStyle name="Финансовый 3 2 2 4 3 2 3" xfId="1646"/>
    <cellStyle name="Финансовый 3 2 2 4 3 2 3 2" xfId="6182"/>
    <cellStyle name="Финансовый 3 2 2 4 3 2 3 2 2" xfId="12986"/>
    <cellStyle name="Финансовый 3 2 2 4 3 2 3 2 2 2" xfId="26594"/>
    <cellStyle name="Финансовый 3 2 2 4 3 2 3 2 2 3" xfId="40202"/>
    <cellStyle name="Финансовый 3 2 2 4 3 2 3 2 3" xfId="19790"/>
    <cellStyle name="Финансовый 3 2 2 4 3 2 3 2 4" xfId="33398"/>
    <cellStyle name="Финансовый 3 2 2 4 3 2 3 3" xfId="3914"/>
    <cellStyle name="Финансовый 3 2 2 4 3 2 3 3 2" xfId="10718"/>
    <cellStyle name="Финансовый 3 2 2 4 3 2 3 3 2 2" xfId="24326"/>
    <cellStyle name="Финансовый 3 2 2 4 3 2 3 3 2 3" xfId="37934"/>
    <cellStyle name="Финансовый 3 2 2 4 3 2 3 3 3" xfId="17522"/>
    <cellStyle name="Финансовый 3 2 2 4 3 2 3 3 4" xfId="31130"/>
    <cellStyle name="Финансовый 3 2 2 4 3 2 3 4" xfId="8450"/>
    <cellStyle name="Финансовый 3 2 2 4 3 2 3 4 2" xfId="22058"/>
    <cellStyle name="Финансовый 3 2 2 4 3 2 3 4 3" xfId="35666"/>
    <cellStyle name="Финансовый 3 2 2 4 3 2 3 5" xfId="15254"/>
    <cellStyle name="Финансовый 3 2 2 4 3 2 3 6" xfId="28862"/>
    <cellStyle name="Финансовый 3 2 2 4 3 2 4" xfId="2402"/>
    <cellStyle name="Финансовый 3 2 2 4 3 2 4 2" xfId="6938"/>
    <cellStyle name="Финансовый 3 2 2 4 3 2 4 2 2" xfId="13742"/>
    <cellStyle name="Финансовый 3 2 2 4 3 2 4 2 2 2" xfId="27350"/>
    <cellStyle name="Финансовый 3 2 2 4 3 2 4 2 2 3" xfId="40958"/>
    <cellStyle name="Финансовый 3 2 2 4 3 2 4 2 3" xfId="20546"/>
    <cellStyle name="Финансовый 3 2 2 4 3 2 4 2 4" xfId="34154"/>
    <cellStyle name="Финансовый 3 2 2 4 3 2 4 3" xfId="4670"/>
    <cellStyle name="Финансовый 3 2 2 4 3 2 4 3 2" xfId="11474"/>
    <cellStyle name="Финансовый 3 2 2 4 3 2 4 3 2 2" xfId="25082"/>
    <cellStyle name="Финансовый 3 2 2 4 3 2 4 3 2 3" xfId="38690"/>
    <cellStyle name="Финансовый 3 2 2 4 3 2 4 3 3" xfId="18278"/>
    <cellStyle name="Финансовый 3 2 2 4 3 2 4 3 4" xfId="31886"/>
    <cellStyle name="Финансовый 3 2 2 4 3 2 4 4" xfId="9206"/>
    <cellStyle name="Финансовый 3 2 2 4 3 2 4 4 2" xfId="22814"/>
    <cellStyle name="Финансовый 3 2 2 4 3 2 4 4 3" xfId="36422"/>
    <cellStyle name="Финансовый 3 2 2 4 3 2 4 5" xfId="16010"/>
    <cellStyle name="Финансовый 3 2 2 4 3 2 4 6" xfId="29618"/>
    <cellStyle name="Финансовый 3 2 2 4 3 2 5" xfId="1268"/>
    <cellStyle name="Финансовый 3 2 2 4 3 2 5 2" xfId="5804"/>
    <cellStyle name="Финансовый 3 2 2 4 3 2 5 2 2" xfId="12608"/>
    <cellStyle name="Финансовый 3 2 2 4 3 2 5 2 2 2" xfId="26216"/>
    <cellStyle name="Финансовый 3 2 2 4 3 2 5 2 2 3" xfId="39824"/>
    <cellStyle name="Финансовый 3 2 2 4 3 2 5 2 3" xfId="19412"/>
    <cellStyle name="Финансовый 3 2 2 4 3 2 5 2 4" xfId="33020"/>
    <cellStyle name="Финансовый 3 2 2 4 3 2 5 3" xfId="3536"/>
    <cellStyle name="Финансовый 3 2 2 4 3 2 5 3 2" xfId="10340"/>
    <cellStyle name="Финансовый 3 2 2 4 3 2 5 3 2 2" xfId="23948"/>
    <cellStyle name="Финансовый 3 2 2 4 3 2 5 3 2 3" xfId="37556"/>
    <cellStyle name="Финансовый 3 2 2 4 3 2 5 3 3" xfId="17144"/>
    <cellStyle name="Финансовый 3 2 2 4 3 2 5 3 4" xfId="30752"/>
    <cellStyle name="Финансовый 3 2 2 4 3 2 5 4" xfId="8072"/>
    <cellStyle name="Финансовый 3 2 2 4 3 2 5 4 2" xfId="21680"/>
    <cellStyle name="Финансовый 3 2 2 4 3 2 5 4 3" xfId="35288"/>
    <cellStyle name="Финансовый 3 2 2 4 3 2 5 5" xfId="14876"/>
    <cellStyle name="Финансовый 3 2 2 4 3 2 5 6" xfId="28484"/>
    <cellStyle name="Финансовый 3 2 2 4 3 2 6" xfId="890"/>
    <cellStyle name="Финансовый 3 2 2 4 3 2 6 2" xfId="5426"/>
    <cellStyle name="Финансовый 3 2 2 4 3 2 6 2 2" xfId="12230"/>
    <cellStyle name="Финансовый 3 2 2 4 3 2 6 2 2 2" xfId="25838"/>
    <cellStyle name="Финансовый 3 2 2 4 3 2 6 2 2 3" xfId="39446"/>
    <cellStyle name="Финансовый 3 2 2 4 3 2 6 2 3" xfId="19034"/>
    <cellStyle name="Финансовый 3 2 2 4 3 2 6 2 4" xfId="32642"/>
    <cellStyle name="Финансовый 3 2 2 4 3 2 6 3" xfId="3158"/>
    <cellStyle name="Финансовый 3 2 2 4 3 2 6 3 2" xfId="9962"/>
    <cellStyle name="Финансовый 3 2 2 4 3 2 6 3 2 2" xfId="23570"/>
    <cellStyle name="Финансовый 3 2 2 4 3 2 6 3 2 3" xfId="37178"/>
    <cellStyle name="Финансовый 3 2 2 4 3 2 6 3 3" xfId="16766"/>
    <cellStyle name="Финансовый 3 2 2 4 3 2 6 3 4" xfId="30374"/>
    <cellStyle name="Финансовый 3 2 2 4 3 2 6 4" xfId="7694"/>
    <cellStyle name="Финансовый 3 2 2 4 3 2 6 4 2" xfId="21302"/>
    <cellStyle name="Финансовый 3 2 2 4 3 2 6 4 3" xfId="34910"/>
    <cellStyle name="Финансовый 3 2 2 4 3 2 6 5" xfId="14498"/>
    <cellStyle name="Финансовый 3 2 2 4 3 2 6 6" xfId="28106"/>
    <cellStyle name="Финансовый 3 2 2 4 3 2 7" xfId="5048"/>
    <cellStyle name="Финансовый 3 2 2 4 3 2 7 2" xfId="11852"/>
    <cellStyle name="Финансовый 3 2 2 4 3 2 7 2 2" xfId="25460"/>
    <cellStyle name="Финансовый 3 2 2 4 3 2 7 2 3" xfId="39068"/>
    <cellStyle name="Финансовый 3 2 2 4 3 2 7 3" xfId="18656"/>
    <cellStyle name="Финансовый 3 2 2 4 3 2 7 4" xfId="32264"/>
    <cellStyle name="Финансовый 3 2 2 4 3 2 8" xfId="2780"/>
    <cellStyle name="Финансовый 3 2 2 4 3 2 8 2" xfId="9584"/>
    <cellStyle name="Финансовый 3 2 2 4 3 2 8 2 2" xfId="23192"/>
    <cellStyle name="Финансовый 3 2 2 4 3 2 8 2 3" xfId="36800"/>
    <cellStyle name="Финансовый 3 2 2 4 3 2 8 3" xfId="16388"/>
    <cellStyle name="Финансовый 3 2 2 4 3 2 8 4" xfId="29996"/>
    <cellStyle name="Финансовый 3 2 2 4 3 2 9" xfId="7316"/>
    <cellStyle name="Финансовый 3 2 2 4 3 2 9 2" xfId="20924"/>
    <cellStyle name="Финансовый 3 2 2 4 3 2 9 3" xfId="34532"/>
    <cellStyle name="Финансовый 3 2 2 4 3 3" xfId="1781"/>
    <cellStyle name="Финансовый 3 2 2 4 3 3 2" xfId="6317"/>
    <cellStyle name="Финансовый 3 2 2 4 3 3 2 2" xfId="13121"/>
    <cellStyle name="Финансовый 3 2 2 4 3 3 2 2 2" xfId="26729"/>
    <cellStyle name="Финансовый 3 2 2 4 3 3 2 2 3" xfId="40337"/>
    <cellStyle name="Финансовый 3 2 2 4 3 3 2 3" xfId="19925"/>
    <cellStyle name="Финансовый 3 2 2 4 3 3 2 4" xfId="33533"/>
    <cellStyle name="Финансовый 3 2 2 4 3 3 3" xfId="4049"/>
    <cellStyle name="Финансовый 3 2 2 4 3 3 3 2" xfId="10853"/>
    <cellStyle name="Финансовый 3 2 2 4 3 3 3 2 2" xfId="24461"/>
    <cellStyle name="Финансовый 3 2 2 4 3 3 3 2 3" xfId="38069"/>
    <cellStyle name="Финансовый 3 2 2 4 3 3 3 3" xfId="17657"/>
    <cellStyle name="Финансовый 3 2 2 4 3 3 3 4" xfId="31265"/>
    <cellStyle name="Финансовый 3 2 2 4 3 3 4" xfId="8585"/>
    <cellStyle name="Финансовый 3 2 2 4 3 3 4 2" xfId="22193"/>
    <cellStyle name="Финансовый 3 2 2 4 3 3 4 3" xfId="35801"/>
    <cellStyle name="Финансовый 3 2 2 4 3 3 5" xfId="15389"/>
    <cellStyle name="Финансовый 3 2 2 4 3 3 6" xfId="28997"/>
    <cellStyle name="Финансовый 3 2 2 4 3 4" xfId="1403"/>
    <cellStyle name="Финансовый 3 2 2 4 3 4 2" xfId="5939"/>
    <cellStyle name="Финансовый 3 2 2 4 3 4 2 2" xfId="12743"/>
    <cellStyle name="Финансовый 3 2 2 4 3 4 2 2 2" xfId="26351"/>
    <cellStyle name="Финансовый 3 2 2 4 3 4 2 2 3" xfId="39959"/>
    <cellStyle name="Финансовый 3 2 2 4 3 4 2 3" xfId="19547"/>
    <cellStyle name="Финансовый 3 2 2 4 3 4 2 4" xfId="33155"/>
    <cellStyle name="Финансовый 3 2 2 4 3 4 3" xfId="3671"/>
    <cellStyle name="Финансовый 3 2 2 4 3 4 3 2" xfId="10475"/>
    <cellStyle name="Финансовый 3 2 2 4 3 4 3 2 2" xfId="24083"/>
    <cellStyle name="Финансовый 3 2 2 4 3 4 3 2 3" xfId="37691"/>
    <cellStyle name="Финансовый 3 2 2 4 3 4 3 3" xfId="17279"/>
    <cellStyle name="Финансовый 3 2 2 4 3 4 3 4" xfId="30887"/>
    <cellStyle name="Финансовый 3 2 2 4 3 4 4" xfId="8207"/>
    <cellStyle name="Финансовый 3 2 2 4 3 4 4 2" xfId="21815"/>
    <cellStyle name="Финансовый 3 2 2 4 3 4 4 3" xfId="35423"/>
    <cellStyle name="Финансовый 3 2 2 4 3 4 5" xfId="15011"/>
    <cellStyle name="Финансовый 3 2 2 4 3 4 6" xfId="28619"/>
    <cellStyle name="Финансовый 3 2 2 4 3 5" xfId="2159"/>
    <cellStyle name="Финансовый 3 2 2 4 3 5 2" xfId="6695"/>
    <cellStyle name="Финансовый 3 2 2 4 3 5 2 2" xfId="13499"/>
    <cellStyle name="Финансовый 3 2 2 4 3 5 2 2 2" xfId="27107"/>
    <cellStyle name="Финансовый 3 2 2 4 3 5 2 2 3" xfId="40715"/>
    <cellStyle name="Финансовый 3 2 2 4 3 5 2 3" xfId="20303"/>
    <cellStyle name="Финансовый 3 2 2 4 3 5 2 4" xfId="33911"/>
    <cellStyle name="Финансовый 3 2 2 4 3 5 3" xfId="4427"/>
    <cellStyle name="Финансовый 3 2 2 4 3 5 3 2" xfId="11231"/>
    <cellStyle name="Финансовый 3 2 2 4 3 5 3 2 2" xfId="24839"/>
    <cellStyle name="Финансовый 3 2 2 4 3 5 3 2 3" xfId="38447"/>
    <cellStyle name="Финансовый 3 2 2 4 3 5 3 3" xfId="18035"/>
    <cellStyle name="Финансовый 3 2 2 4 3 5 3 4" xfId="31643"/>
    <cellStyle name="Финансовый 3 2 2 4 3 5 4" xfId="8963"/>
    <cellStyle name="Финансовый 3 2 2 4 3 5 4 2" xfId="22571"/>
    <cellStyle name="Финансовый 3 2 2 4 3 5 4 3" xfId="36179"/>
    <cellStyle name="Финансовый 3 2 2 4 3 5 5" xfId="15767"/>
    <cellStyle name="Финансовый 3 2 2 4 3 5 6" xfId="29375"/>
    <cellStyle name="Финансовый 3 2 2 4 3 6" xfId="1025"/>
    <cellStyle name="Финансовый 3 2 2 4 3 6 2" xfId="5561"/>
    <cellStyle name="Финансовый 3 2 2 4 3 6 2 2" xfId="12365"/>
    <cellStyle name="Финансовый 3 2 2 4 3 6 2 2 2" xfId="25973"/>
    <cellStyle name="Финансовый 3 2 2 4 3 6 2 2 3" xfId="39581"/>
    <cellStyle name="Финансовый 3 2 2 4 3 6 2 3" xfId="19169"/>
    <cellStyle name="Финансовый 3 2 2 4 3 6 2 4" xfId="32777"/>
    <cellStyle name="Финансовый 3 2 2 4 3 6 3" xfId="3293"/>
    <cellStyle name="Финансовый 3 2 2 4 3 6 3 2" xfId="10097"/>
    <cellStyle name="Финансовый 3 2 2 4 3 6 3 2 2" xfId="23705"/>
    <cellStyle name="Финансовый 3 2 2 4 3 6 3 2 3" xfId="37313"/>
    <cellStyle name="Финансовый 3 2 2 4 3 6 3 3" xfId="16901"/>
    <cellStyle name="Финансовый 3 2 2 4 3 6 3 4" xfId="30509"/>
    <cellStyle name="Финансовый 3 2 2 4 3 6 4" xfId="7829"/>
    <cellStyle name="Финансовый 3 2 2 4 3 6 4 2" xfId="21437"/>
    <cellStyle name="Финансовый 3 2 2 4 3 6 4 3" xfId="35045"/>
    <cellStyle name="Финансовый 3 2 2 4 3 6 5" xfId="14633"/>
    <cellStyle name="Финансовый 3 2 2 4 3 6 6" xfId="28241"/>
    <cellStyle name="Финансовый 3 2 2 4 3 7" xfId="647"/>
    <cellStyle name="Финансовый 3 2 2 4 3 7 2" xfId="5183"/>
    <cellStyle name="Финансовый 3 2 2 4 3 7 2 2" xfId="11987"/>
    <cellStyle name="Финансовый 3 2 2 4 3 7 2 2 2" xfId="25595"/>
    <cellStyle name="Финансовый 3 2 2 4 3 7 2 2 3" xfId="39203"/>
    <cellStyle name="Финансовый 3 2 2 4 3 7 2 3" xfId="18791"/>
    <cellStyle name="Финансовый 3 2 2 4 3 7 2 4" xfId="32399"/>
    <cellStyle name="Финансовый 3 2 2 4 3 7 3" xfId="2915"/>
    <cellStyle name="Финансовый 3 2 2 4 3 7 3 2" xfId="9719"/>
    <cellStyle name="Финансовый 3 2 2 4 3 7 3 2 2" xfId="23327"/>
    <cellStyle name="Финансовый 3 2 2 4 3 7 3 2 3" xfId="36935"/>
    <cellStyle name="Финансовый 3 2 2 4 3 7 3 3" xfId="16523"/>
    <cellStyle name="Финансовый 3 2 2 4 3 7 3 4" xfId="30131"/>
    <cellStyle name="Финансовый 3 2 2 4 3 7 4" xfId="7451"/>
    <cellStyle name="Финансовый 3 2 2 4 3 7 4 2" xfId="21059"/>
    <cellStyle name="Финансовый 3 2 2 4 3 7 4 3" xfId="34667"/>
    <cellStyle name="Финансовый 3 2 2 4 3 7 5" xfId="14255"/>
    <cellStyle name="Финансовый 3 2 2 4 3 7 6" xfId="27863"/>
    <cellStyle name="Финансовый 3 2 2 4 3 8" xfId="4805"/>
    <cellStyle name="Финансовый 3 2 2 4 3 8 2" xfId="11609"/>
    <cellStyle name="Финансовый 3 2 2 4 3 8 2 2" xfId="25217"/>
    <cellStyle name="Финансовый 3 2 2 4 3 8 2 3" xfId="38825"/>
    <cellStyle name="Финансовый 3 2 2 4 3 8 3" xfId="18413"/>
    <cellStyle name="Финансовый 3 2 2 4 3 8 4" xfId="32021"/>
    <cellStyle name="Финансовый 3 2 2 4 3 9" xfId="2537"/>
    <cellStyle name="Финансовый 3 2 2 4 3 9 2" xfId="9341"/>
    <cellStyle name="Финансовый 3 2 2 4 3 9 2 2" xfId="22949"/>
    <cellStyle name="Финансовый 3 2 2 4 3 9 2 3" xfId="36557"/>
    <cellStyle name="Финансовый 3 2 2 4 3 9 3" xfId="16145"/>
    <cellStyle name="Финансовый 3 2 2 4 3 9 4" xfId="29753"/>
    <cellStyle name="Финансовый 3 2 2 4 4" xfId="390"/>
    <cellStyle name="Финансовый 3 2 2 4 4 10" xfId="13998"/>
    <cellStyle name="Финансовый 3 2 2 4 4 11" xfId="27606"/>
    <cellStyle name="Финансовый 3 2 2 4 4 2" xfId="1902"/>
    <cellStyle name="Финансовый 3 2 2 4 4 2 2" xfId="6438"/>
    <cellStyle name="Финансовый 3 2 2 4 4 2 2 2" xfId="13242"/>
    <cellStyle name="Финансовый 3 2 2 4 4 2 2 2 2" xfId="26850"/>
    <cellStyle name="Финансовый 3 2 2 4 4 2 2 2 3" xfId="40458"/>
    <cellStyle name="Финансовый 3 2 2 4 4 2 2 3" xfId="20046"/>
    <cellStyle name="Финансовый 3 2 2 4 4 2 2 4" xfId="33654"/>
    <cellStyle name="Финансовый 3 2 2 4 4 2 3" xfId="4170"/>
    <cellStyle name="Финансовый 3 2 2 4 4 2 3 2" xfId="10974"/>
    <cellStyle name="Финансовый 3 2 2 4 4 2 3 2 2" xfId="24582"/>
    <cellStyle name="Финансовый 3 2 2 4 4 2 3 2 3" xfId="38190"/>
    <cellStyle name="Финансовый 3 2 2 4 4 2 3 3" xfId="17778"/>
    <cellStyle name="Финансовый 3 2 2 4 4 2 3 4" xfId="31386"/>
    <cellStyle name="Финансовый 3 2 2 4 4 2 4" xfId="8706"/>
    <cellStyle name="Финансовый 3 2 2 4 4 2 4 2" xfId="22314"/>
    <cellStyle name="Финансовый 3 2 2 4 4 2 4 3" xfId="35922"/>
    <cellStyle name="Финансовый 3 2 2 4 4 2 5" xfId="15510"/>
    <cellStyle name="Финансовый 3 2 2 4 4 2 6" xfId="29118"/>
    <cellStyle name="Финансовый 3 2 2 4 4 3" xfId="1524"/>
    <cellStyle name="Финансовый 3 2 2 4 4 3 2" xfId="6060"/>
    <cellStyle name="Финансовый 3 2 2 4 4 3 2 2" xfId="12864"/>
    <cellStyle name="Финансовый 3 2 2 4 4 3 2 2 2" xfId="26472"/>
    <cellStyle name="Финансовый 3 2 2 4 4 3 2 2 3" xfId="40080"/>
    <cellStyle name="Финансовый 3 2 2 4 4 3 2 3" xfId="19668"/>
    <cellStyle name="Финансовый 3 2 2 4 4 3 2 4" xfId="33276"/>
    <cellStyle name="Финансовый 3 2 2 4 4 3 3" xfId="3792"/>
    <cellStyle name="Финансовый 3 2 2 4 4 3 3 2" xfId="10596"/>
    <cellStyle name="Финансовый 3 2 2 4 4 3 3 2 2" xfId="24204"/>
    <cellStyle name="Финансовый 3 2 2 4 4 3 3 2 3" xfId="37812"/>
    <cellStyle name="Финансовый 3 2 2 4 4 3 3 3" xfId="17400"/>
    <cellStyle name="Финансовый 3 2 2 4 4 3 3 4" xfId="31008"/>
    <cellStyle name="Финансовый 3 2 2 4 4 3 4" xfId="8328"/>
    <cellStyle name="Финансовый 3 2 2 4 4 3 4 2" xfId="21936"/>
    <cellStyle name="Финансовый 3 2 2 4 4 3 4 3" xfId="35544"/>
    <cellStyle name="Финансовый 3 2 2 4 4 3 5" xfId="15132"/>
    <cellStyle name="Финансовый 3 2 2 4 4 3 6" xfId="28740"/>
    <cellStyle name="Финансовый 3 2 2 4 4 4" xfId="2280"/>
    <cellStyle name="Финансовый 3 2 2 4 4 4 2" xfId="6816"/>
    <cellStyle name="Финансовый 3 2 2 4 4 4 2 2" xfId="13620"/>
    <cellStyle name="Финансовый 3 2 2 4 4 4 2 2 2" xfId="27228"/>
    <cellStyle name="Финансовый 3 2 2 4 4 4 2 2 3" xfId="40836"/>
    <cellStyle name="Финансовый 3 2 2 4 4 4 2 3" xfId="20424"/>
    <cellStyle name="Финансовый 3 2 2 4 4 4 2 4" xfId="34032"/>
    <cellStyle name="Финансовый 3 2 2 4 4 4 3" xfId="4548"/>
    <cellStyle name="Финансовый 3 2 2 4 4 4 3 2" xfId="11352"/>
    <cellStyle name="Финансовый 3 2 2 4 4 4 3 2 2" xfId="24960"/>
    <cellStyle name="Финансовый 3 2 2 4 4 4 3 2 3" xfId="38568"/>
    <cellStyle name="Финансовый 3 2 2 4 4 4 3 3" xfId="18156"/>
    <cellStyle name="Финансовый 3 2 2 4 4 4 3 4" xfId="31764"/>
    <cellStyle name="Финансовый 3 2 2 4 4 4 4" xfId="9084"/>
    <cellStyle name="Финансовый 3 2 2 4 4 4 4 2" xfId="22692"/>
    <cellStyle name="Финансовый 3 2 2 4 4 4 4 3" xfId="36300"/>
    <cellStyle name="Финансовый 3 2 2 4 4 4 5" xfId="15888"/>
    <cellStyle name="Финансовый 3 2 2 4 4 4 6" xfId="29496"/>
    <cellStyle name="Финансовый 3 2 2 4 4 5" xfId="1146"/>
    <cellStyle name="Финансовый 3 2 2 4 4 5 2" xfId="5682"/>
    <cellStyle name="Финансовый 3 2 2 4 4 5 2 2" xfId="12486"/>
    <cellStyle name="Финансовый 3 2 2 4 4 5 2 2 2" xfId="26094"/>
    <cellStyle name="Финансовый 3 2 2 4 4 5 2 2 3" xfId="39702"/>
    <cellStyle name="Финансовый 3 2 2 4 4 5 2 3" xfId="19290"/>
    <cellStyle name="Финансовый 3 2 2 4 4 5 2 4" xfId="32898"/>
    <cellStyle name="Финансовый 3 2 2 4 4 5 3" xfId="3414"/>
    <cellStyle name="Финансовый 3 2 2 4 4 5 3 2" xfId="10218"/>
    <cellStyle name="Финансовый 3 2 2 4 4 5 3 2 2" xfId="23826"/>
    <cellStyle name="Финансовый 3 2 2 4 4 5 3 2 3" xfId="37434"/>
    <cellStyle name="Финансовый 3 2 2 4 4 5 3 3" xfId="17022"/>
    <cellStyle name="Финансовый 3 2 2 4 4 5 3 4" xfId="30630"/>
    <cellStyle name="Финансовый 3 2 2 4 4 5 4" xfId="7950"/>
    <cellStyle name="Финансовый 3 2 2 4 4 5 4 2" xfId="21558"/>
    <cellStyle name="Финансовый 3 2 2 4 4 5 4 3" xfId="35166"/>
    <cellStyle name="Финансовый 3 2 2 4 4 5 5" xfId="14754"/>
    <cellStyle name="Финансовый 3 2 2 4 4 5 6" xfId="28362"/>
    <cellStyle name="Финансовый 3 2 2 4 4 6" xfId="768"/>
    <cellStyle name="Финансовый 3 2 2 4 4 6 2" xfId="5304"/>
    <cellStyle name="Финансовый 3 2 2 4 4 6 2 2" xfId="12108"/>
    <cellStyle name="Финансовый 3 2 2 4 4 6 2 2 2" xfId="25716"/>
    <cellStyle name="Финансовый 3 2 2 4 4 6 2 2 3" xfId="39324"/>
    <cellStyle name="Финансовый 3 2 2 4 4 6 2 3" xfId="18912"/>
    <cellStyle name="Финансовый 3 2 2 4 4 6 2 4" xfId="32520"/>
    <cellStyle name="Финансовый 3 2 2 4 4 6 3" xfId="3036"/>
    <cellStyle name="Финансовый 3 2 2 4 4 6 3 2" xfId="9840"/>
    <cellStyle name="Финансовый 3 2 2 4 4 6 3 2 2" xfId="23448"/>
    <cellStyle name="Финансовый 3 2 2 4 4 6 3 2 3" xfId="37056"/>
    <cellStyle name="Финансовый 3 2 2 4 4 6 3 3" xfId="16644"/>
    <cellStyle name="Финансовый 3 2 2 4 4 6 3 4" xfId="30252"/>
    <cellStyle name="Финансовый 3 2 2 4 4 6 4" xfId="7572"/>
    <cellStyle name="Финансовый 3 2 2 4 4 6 4 2" xfId="21180"/>
    <cellStyle name="Финансовый 3 2 2 4 4 6 4 3" xfId="34788"/>
    <cellStyle name="Финансовый 3 2 2 4 4 6 5" xfId="14376"/>
    <cellStyle name="Финансовый 3 2 2 4 4 6 6" xfId="27984"/>
    <cellStyle name="Финансовый 3 2 2 4 4 7" xfId="4926"/>
    <cellStyle name="Финансовый 3 2 2 4 4 7 2" xfId="11730"/>
    <cellStyle name="Финансовый 3 2 2 4 4 7 2 2" xfId="25338"/>
    <cellStyle name="Финансовый 3 2 2 4 4 7 2 3" xfId="38946"/>
    <cellStyle name="Финансовый 3 2 2 4 4 7 3" xfId="18534"/>
    <cellStyle name="Финансовый 3 2 2 4 4 7 4" xfId="32142"/>
    <cellStyle name="Финансовый 3 2 2 4 4 8" xfId="2658"/>
    <cellStyle name="Финансовый 3 2 2 4 4 8 2" xfId="9462"/>
    <cellStyle name="Финансовый 3 2 2 4 4 8 2 2" xfId="23070"/>
    <cellStyle name="Финансовый 3 2 2 4 4 8 2 3" xfId="36678"/>
    <cellStyle name="Финансовый 3 2 2 4 4 8 3" xfId="16266"/>
    <cellStyle name="Финансовый 3 2 2 4 4 8 4" xfId="29874"/>
    <cellStyle name="Финансовый 3 2 2 4 4 9" xfId="7194"/>
    <cellStyle name="Финансовый 3 2 2 4 4 9 2" xfId="20802"/>
    <cellStyle name="Финансовый 3 2 2 4 4 9 3" xfId="34410"/>
    <cellStyle name="Финансовый 3 2 2 4 5" xfId="1700"/>
    <cellStyle name="Финансовый 3 2 2 4 5 2" xfId="6236"/>
    <cellStyle name="Финансовый 3 2 2 4 5 2 2" xfId="13040"/>
    <cellStyle name="Финансовый 3 2 2 4 5 2 2 2" xfId="26648"/>
    <cellStyle name="Финансовый 3 2 2 4 5 2 2 3" xfId="40256"/>
    <cellStyle name="Финансовый 3 2 2 4 5 2 3" xfId="19844"/>
    <cellStyle name="Финансовый 3 2 2 4 5 2 4" xfId="33452"/>
    <cellStyle name="Финансовый 3 2 2 4 5 3" xfId="3968"/>
    <cellStyle name="Финансовый 3 2 2 4 5 3 2" xfId="10772"/>
    <cellStyle name="Финансовый 3 2 2 4 5 3 2 2" xfId="24380"/>
    <cellStyle name="Финансовый 3 2 2 4 5 3 2 3" xfId="37988"/>
    <cellStyle name="Финансовый 3 2 2 4 5 3 3" xfId="17576"/>
    <cellStyle name="Финансовый 3 2 2 4 5 3 4" xfId="31184"/>
    <cellStyle name="Финансовый 3 2 2 4 5 4" xfId="8504"/>
    <cellStyle name="Финансовый 3 2 2 4 5 4 2" xfId="22112"/>
    <cellStyle name="Финансовый 3 2 2 4 5 4 3" xfId="35720"/>
    <cellStyle name="Финансовый 3 2 2 4 5 5" xfId="15308"/>
    <cellStyle name="Финансовый 3 2 2 4 5 6" xfId="28916"/>
    <cellStyle name="Финансовый 3 2 2 4 6" xfId="1322"/>
    <cellStyle name="Финансовый 3 2 2 4 6 2" xfId="5858"/>
    <cellStyle name="Финансовый 3 2 2 4 6 2 2" xfId="12662"/>
    <cellStyle name="Финансовый 3 2 2 4 6 2 2 2" xfId="26270"/>
    <cellStyle name="Финансовый 3 2 2 4 6 2 2 3" xfId="39878"/>
    <cellStyle name="Финансовый 3 2 2 4 6 2 3" xfId="19466"/>
    <cellStyle name="Финансовый 3 2 2 4 6 2 4" xfId="33074"/>
    <cellStyle name="Финансовый 3 2 2 4 6 3" xfId="3590"/>
    <cellStyle name="Финансовый 3 2 2 4 6 3 2" xfId="10394"/>
    <cellStyle name="Финансовый 3 2 2 4 6 3 2 2" xfId="24002"/>
    <cellStyle name="Финансовый 3 2 2 4 6 3 2 3" xfId="37610"/>
    <cellStyle name="Финансовый 3 2 2 4 6 3 3" xfId="17198"/>
    <cellStyle name="Финансовый 3 2 2 4 6 3 4" xfId="30806"/>
    <cellStyle name="Финансовый 3 2 2 4 6 4" xfId="8126"/>
    <cellStyle name="Финансовый 3 2 2 4 6 4 2" xfId="21734"/>
    <cellStyle name="Финансовый 3 2 2 4 6 4 3" xfId="35342"/>
    <cellStyle name="Финансовый 3 2 2 4 6 5" xfId="14930"/>
    <cellStyle name="Финансовый 3 2 2 4 6 6" xfId="28538"/>
    <cellStyle name="Финансовый 3 2 2 4 7" xfId="2078"/>
    <cellStyle name="Финансовый 3 2 2 4 7 2" xfId="6614"/>
    <cellStyle name="Финансовый 3 2 2 4 7 2 2" xfId="13418"/>
    <cellStyle name="Финансовый 3 2 2 4 7 2 2 2" xfId="27026"/>
    <cellStyle name="Финансовый 3 2 2 4 7 2 2 3" xfId="40634"/>
    <cellStyle name="Финансовый 3 2 2 4 7 2 3" xfId="20222"/>
    <cellStyle name="Финансовый 3 2 2 4 7 2 4" xfId="33830"/>
    <cellStyle name="Финансовый 3 2 2 4 7 3" xfId="4346"/>
    <cellStyle name="Финансовый 3 2 2 4 7 3 2" xfId="11150"/>
    <cellStyle name="Финансовый 3 2 2 4 7 3 2 2" xfId="24758"/>
    <cellStyle name="Финансовый 3 2 2 4 7 3 2 3" xfId="38366"/>
    <cellStyle name="Финансовый 3 2 2 4 7 3 3" xfId="17954"/>
    <cellStyle name="Финансовый 3 2 2 4 7 3 4" xfId="31562"/>
    <cellStyle name="Финансовый 3 2 2 4 7 4" xfId="8882"/>
    <cellStyle name="Финансовый 3 2 2 4 7 4 2" xfId="22490"/>
    <cellStyle name="Финансовый 3 2 2 4 7 4 3" xfId="36098"/>
    <cellStyle name="Финансовый 3 2 2 4 7 5" xfId="15686"/>
    <cellStyle name="Финансовый 3 2 2 4 7 6" xfId="29294"/>
    <cellStyle name="Финансовый 3 2 2 4 8" xfId="944"/>
    <cellStyle name="Финансовый 3 2 2 4 8 2" xfId="5480"/>
    <cellStyle name="Финансовый 3 2 2 4 8 2 2" xfId="12284"/>
    <cellStyle name="Финансовый 3 2 2 4 8 2 2 2" xfId="25892"/>
    <cellStyle name="Финансовый 3 2 2 4 8 2 2 3" xfId="39500"/>
    <cellStyle name="Финансовый 3 2 2 4 8 2 3" xfId="19088"/>
    <cellStyle name="Финансовый 3 2 2 4 8 2 4" xfId="32696"/>
    <cellStyle name="Финансовый 3 2 2 4 8 3" xfId="3212"/>
    <cellStyle name="Финансовый 3 2 2 4 8 3 2" xfId="10016"/>
    <cellStyle name="Финансовый 3 2 2 4 8 3 2 2" xfId="23624"/>
    <cellStyle name="Финансовый 3 2 2 4 8 3 2 3" xfId="37232"/>
    <cellStyle name="Финансовый 3 2 2 4 8 3 3" xfId="16820"/>
    <cellStyle name="Финансовый 3 2 2 4 8 3 4" xfId="30428"/>
    <cellStyle name="Финансовый 3 2 2 4 8 4" xfId="7748"/>
    <cellStyle name="Финансовый 3 2 2 4 8 4 2" xfId="21356"/>
    <cellStyle name="Финансовый 3 2 2 4 8 4 3" xfId="34964"/>
    <cellStyle name="Финансовый 3 2 2 4 8 5" xfId="14552"/>
    <cellStyle name="Финансовый 3 2 2 4 8 6" xfId="28160"/>
    <cellStyle name="Финансовый 3 2 2 4 9" xfId="566"/>
    <cellStyle name="Финансовый 3 2 2 4 9 2" xfId="5102"/>
    <cellStyle name="Финансовый 3 2 2 4 9 2 2" xfId="11906"/>
    <cellStyle name="Финансовый 3 2 2 4 9 2 2 2" xfId="25514"/>
    <cellStyle name="Финансовый 3 2 2 4 9 2 2 3" xfId="39122"/>
    <cellStyle name="Финансовый 3 2 2 4 9 2 3" xfId="18710"/>
    <cellStyle name="Финансовый 3 2 2 4 9 2 4" xfId="32318"/>
    <cellStyle name="Финансовый 3 2 2 4 9 3" xfId="2834"/>
    <cellStyle name="Финансовый 3 2 2 4 9 3 2" xfId="9638"/>
    <cellStyle name="Финансовый 3 2 2 4 9 3 2 2" xfId="23246"/>
    <cellStyle name="Финансовый 3 2 2 4 9 3 2 3" xfId="36854"/>
    <cellStyle name="Финансовый 3 2 2 4 9 3 3" xfId="16442"/>
    <cellStyle name="Финансовый 3 2 2 4 9 3 4" xfId="30050"/>
    <cellStyle name="Финансовый 3 2 2 4 9 4" xfId="7370"/>
    <cellStyle name="Финансовый 3 2 2 4 9 4 2" xfId="20978"/>
    <cellStyle name="Финансовый 3 2 2 4 9 4 3" xfId="34586"/>
    <cellStyle name="Финансовый 3 2 2 4 9 5" xfId="14174"/>
    <cellStyle name="Финансовый 3 2 2 4 9 6" xfId="27782"/>
    <cellStyle name="Финансовый 3 2 2 5" xfId="200"/>
    <cellStyle name="Финансовый 3 2 2 5 10" xfId="2468"/>
    <cellStyle name="Финансовый 3 2 2 5 10 2" xfId="9272"/>
    <cellStyle name="Финансовый 3 2 2 5 10 2 2" xfId="22880"/>
    <cellStyle name="Финансовый 3 2 2 5 10 2 3" xfId="36488"/>
    <cellStyle name="Финансовый 3 2 2 5 10 3" xfId="16076"/>
    <cellStyle name="Финансовый 3 2 2 5 10 4" xfId="29684"/>
    <cellStyle name="Финансовый 3 2 2 5 11" xfId="7004"/>
    <cellStyle name="Финансовый 3 2 2 5 11 2" xfId="20612"/>
    <cellStyle name="Финансовый 3 2 2 5 11 3" xfId="34220"/>
    <cellStyle name="Финансовый 3 2 2 5 12" xfId="13808"/>
    <cellStyle name="Финансовый 3 2 2 5 13" xfId="27416"/>
    <cellStyle name="Финансовый 3 2 2 5 2" xfId="281"/>
    <cellStyle name="Финансовый 3 2 2 5 2 10" xfId="7085"/>
    <cellStyle name="Финансовый 3 2 2 5 2 10 2" xfId="20693"/>
    <cellStyle name="Финансовый 3 2 2 5 2 10 3" xfId="34301"/>
    <cellStyle name="Финансовый 3 2 2 5 2 11" xfId="13889"/>
    <cellStyle name="Финансовый 3 2 2 5 2 12" xfId="27497"/>
    <cellStyle name="Финансовый 3 2 2 5 2 2" xfId="483"/>
    <cellStyle name="Финансовый 3 2 2 5 2 2 10" xfId="14091"/>
    <cellStyle name="Финансовый 3 2 2 5 2 2 11" xfId="27699"/>
    <cellStyle name="Финансовый 3 2 2 5 2 2 2" xfId="1995"/>
    <cellStyle name="Финансовый 3 2 2 5 2 2 2 2" xfId="6531"/>
    <cellStyle name="Финансовый 3 2 2 5 2 2 2 2 2" xfId="13335"/>
    <cellStyle name="Финансовый 3 2 2 5 2 2 2 2 2 2" xfId="26943"/>
    <cellStyle name="Финансовый 3 2 2 5 2 2 2 2 2 3" xfId="40551"/>
    <cellStyle name="Финансовый 3 2 2 5 2 2 2 2 3" xfId="20139"/>
    <cellStyle name="Финансовый 3 2 2 5 2 2 2 2 4" xfId="33747"/>
    <cellStyle name="Финансовый 3 2 2 5 2 2 2 3" xfId="4263"/>
    <cellStyle name="Финансовый 3 2 2 5 2 2 2 3 2" xfId="11067"/>
    <cellStyle name="Финансовый 3 2 2 5 2 2 2 3 2 2" xfId="24675"/>
    <cellStyle name="Финансовый 3 2 2 5 2 2 2 3 2 3" xfId="38283"/>
    <cellStyle name="Финансовый 3 2 2 5 2 2 2 3 3" xfId="17871"/>
    <cellStyle name="Финансовый 3 2 2 5 2 2 2 3 4" xfId="31479"/>
    <cellStyle name="Финансовый 3 2 2 5 2 2 2 4" xfId="8799"/>
    <cellStyle name="Финансовый 3 2 2 5 2 2 2 4 2" xfId="22407"/>
    <cellStyle name="Финансовый 3 2 2 5 2 2 2 4 3" xfId="36015"/>
    <cellStyle name="Финансовый 3 2 2 5 2 2 2 5" xfId="15603"/>
    <cellStyle name="Финансовый 3 2 2 5 2 2 2 6" xfId="29211"/>
    <cellStyle name="Финансовый 3 2 2 5 2 2 3" xfId="1617"/>
    <cellStyle name="Финансовый 3 2 2 5 2 2 3 2" xfId="6153"/>
    <cellStyle name="Финансовый 3 2 2 5 2 2 3 2 2" xfId="12957"/>
    <cellStyle name="Финансовый 3 2 2 5 2 2 3 2 2 2" xfId="26565"/>
    <cellStyle name="Финансовый 3 2 2 5 2 2 3 2 2 3" xfId="40173"/>
    <cellStyle name="Финансовый 3 2 2 5 2 2 3 2 3" xfId="19761"/>
    <cellStyle name="Финансовый 3 2 2 5 2 2 3 2 4" xfId="33369"/>
    <cellStyle name="Финансовый 3 2 2 5 2 2 3 3" xfId="3885"/>
    <cellStyle name="Финансовый 3 2 2 5 2 2 3 3 2" xfId="10689"/>
    <cellStyle name="Финансовый 3 2 2 5 2 2 3 3 2 2" xfId="24297"/>
    <cellStyle name="Финансовый 3 2 2 5 2 2 3 3 2 3" xfId="37905"/>
    <cellStyle name="Финансовый 3 2 2 5 2 2 3 3 3" xfId="17493"/>
    <cellStyle name="Финансовый 3 2 2 5 2 2 3 3 4" xfId="31101"/>
    <cellStyle name="Финансовый 3 2 2 5 2 2 3 4" xfId="8421"/>
    <cellStyle name="Финансовый 3 2 2 5 2 2 3 4 2" xfId="22029"/>
    <cellStyle name="Финансовый 3 2 2 5 2 2 3 4 3" xfId="35637"/>
    <cellStyle name="Финансовый 3 2 2 5 2 2 3 5" xfId="15225"/>
    <cellStyle name="Финансовый 3 2 2 5 2 2 3 6" xfId="28833"/>
    <cellStyle name="Финансовый 3 2 2 5 2 2 4" xfId="2373"/>
    <cellStyle name="Финансовый 3 2 2 5 2 2 4 2" xfId="6909"/>
    <cellStyle name="Финансовый 3 2 2 5 2 2 4 2 2" xfId="13713"/>
    <cellStyle name="Финансовый 3 2 2 5 2 2 4 2 2 2" xfId="27321"/>
    <cellStyle name="Финансовый 3 2 2 5 2 2 4 2 2 3" xfId="40929"/>
    <cellStyle name="Финансовый 3 2 2 5 2 2 4 2 3" xfId="20517"/>
    <cellStyle name="Финансовый 3 2 2 5 2 2 4 2 4" xfId="34125"/>
    <cellStyle name="Финансовый 3 2 2 5 2 2 4 3" xfId="4641"/>
    <cellStyle name="Финансовый 3 2 2 5 2 2 4 3 2" xfId="11445"/>
    <cellStyle name="Финансовый 3 2 2 5 2 2 4 3 2 2" xfId="25053"/>
    <cellStyle name="Финансовый 3 2 2 5 2 2 4 3 2 3" xfId="38661"/>
    <cellStyle name="Финансовый 3 2 2 5 2 2 4 3 3" xfId="18249"/>
    <cellStyle name="Финансовый 3 2 2 5 2 2 4 3 4" xfId="31857"/>
    <cellStyle name="Финансовый 3 2 2 5 2 2 4 4" xfId="9177"/>
    <cellStyle name="Финансовый 3 2 2 5 2 2 4 4 2" xfId="22785"/>
    <cellStyle name="Финансовый 3 2 2 5 2 2 4 4 3" xfId="36393"/>
    <cellStyle name="Финансовый 3 2 2 5 2 2 4 5" xfId="15981"/>
    <cellStyle name="Финансовый 3 2 2 5 2 2 4 6" xfId="29589"/>
    <cellStyle name="Финансовый 3 2 2 5 2 2 5" xfId="1239"/>
    <cellStyle name="Финансовый 3 2 2 5 2 2 5 2" xfId="5775"/>
    <cellStyle name="Финансовый 3 2 2 5 2 2 5 2 2" xfId="12579"/>
    <cellStyle name="Финансовый 3 2 2 5 2 2 5 2 2 2" xfId="26187"/>
    <cellStyle name="Финансовый 3 2 2 5 2 2 5 2 2 3" xfId="39795"/>
    <cellStyle name="Финансовый 3 2 2 5 2 2 5 2 3" xfId="19383"/>
    <cellStyle name="Финансовый 3 2 2 5 2 2 5 2 4" xfId="32991"/>
    <cellStyle name="Финансовый 3 2 2 5 2 2 5 3" xfId="3507"/>
    <cellStyle name="Финансовый 3 2 2 5 2 2 5 3 2" xfId="10311"/>
    <cellStyle name="Финансовый 3 2 2 5 2 2 5 3 2 2" xfId="23919"/>
    <cellStyle name="Финансовый 3 2 2 5 2 2 5 3 2 3" xfId="37527"/>
    <cellStyle name="Финансовый 3 2 2 5 2 2 5 3 3" xfId="17115"/>
    <cellStyle name="Финансовый 3 2 2 5 2 2 5 3 4" xfId="30723"/>
    <cellStyle name="Финансовый 3 2 2 5 2 2 5 4" xfId="8043"/>
    <cellStyle name="Финансовый 3 2 2 5 2 2 5 4 2" xfId="21651"/>
    <cellStyle name="Финансовый 3 2 2 5 2 2 5 4 3" xfId="35259"/>
    <cellStyle name="Финансовый 3 2 2 5 2 2 5 5" xfId="14847"/>
    <cellStyle name="Финансовый 3 2 2 5 2 2 5 6" xfId="28455"/>
    <cellStyle name="Финансовый 3 2 2 5 2 2 6" xfId="861"/>
    <cellStyle name="Финансовый 3 2 2 5 2 2 6 2" xfId="5397"/>
    <cellStyle name="Финансовый 3 2 2 5 2 2 6 2 2" xfId="12201"/>
    <cellStyle name="Финансовый 3 2 2 5 2 2 6 2 2 2" xfId="25809"/>
    <cellStyle name="Финансовый 3 2 2 5 2 2 6 2 2 3" xfId="39417"/>
    <cellStyle name="Финансовый 3 2 2 5 2 2 6 2 3" xfId="19005"/>
    <cellStyle name="Финансовый 3 2 2 5 2 2 6 2 4" xfId="32613"/>
    <cellStyle name="Финансовый 3 2 2 5 2 2 6 3" xfId="3129"/>
    <cellStyle name="Финансовый 3 2 2 5 2 2 6 3 2" xfId="9933"/>
    <cellStyle name="Финансовый 3 2 2 5 2 2 6 3 2 2" xfId="23541"/>
    <cellStyle name="Финансовый 3 2 2 5 2 2 6 3 2 3" xfId="37149"/>
    <cellStyle name="Финансовый 3 2 2 5 2 2 6 3 3" xfId="16737"/>
    <cellStyle name="Финансовый 3 2 2 5 2 2 6 3 4" xfId="30345"/>
    <cellStyle name="Финансовый 3 2 2 5 2 2 6 4" xfId="7665"/>
    <cellStyle name="Финансовый 3 2 2 5 2 2 6 4 2" xfId="21273"/>
    <cellStyle name="Финансовый 3 2 2 5 2 2 6 4 3" xfId="34881"/>
    <cellStyle name="Финансовый 3 2 2 5 2 2 6 5" xfId="14469"/>
    <cellStyle name="Финансовый 3 2 2 5 2 2 6 6" xfId="28077"/>
    <cellStyle name="Финансовый 3 2 2 5 2 2 7" xfId="5019"/>
    <cellStyle name="Финансовый 3 2 2 5 2 2 7 2" xfId="11823"/>
    <cellStyle name="Финансовый 3 2 2 5 2 2 7 2 2" xfId="25431"/>
    <cellStyle name="Финансовый 3 2 2 5 2 2 7 2 3" xfId="39039"/>
    <cellStyle name="Финансовый 3 2 2 5 2 2 7 3" xfId="18627"/>
    <cellStyle name="Финансовый 3 2 2 5 2 2 7 4" xfId="32235"/>
    <cellStyle name="Финансовый 3 2 2 5 2 2 8" xfId="2751"/>
    <cellStyle name="Финансовый 3 2 2 5 2 2 8 2" xfId="9555"/>
    <cellStyle name="Финансовый 3 2 2 5 2 2 8 2 2" xfId="23163"/>
    <cellStyle name="Финансовый 3 2 2 5 2 2 8 2 3" xfId="36771"/>
    <cellStyle name="Финансовый 3 2 2 5 2 2 8 3" xfId="16359"/>
    <cellStyle name="Финансовый 3 2 2 5 2 2 8 4" xfId="29967"/>
    <cellStyle name="Финансовый 3 2 2 5 2 2 9" xfId="7287"/>
    <cellStyle name="Финансовый 3 2 2 5 2 2 9 2" xfId="20895"/>
    <cellStyle name="Финансовый 3 2 2 5 2 2 9 3" xfId="34503"/>
    <cellStyle name="Финансовый 3 2 2 5 2 3" xfId="1793"/>
    <cellStyle name="Финансовый 3 2 2 5 2 3 2" xfId="6329"/>
    <cellStyle name="Финансовый 3 2 2 5 2 3 2 2" xfId="13133"/>
    <cellStyle name="Финансовый 3 2 2 5 2 3 2 2 2" xfId="26741"/>
    <cellStyle name="Финансовый 3 2 2 5 2 3 2 2 3" xfId="40349"/>
    <cellStyle name="Финансовый 3 2 2 5 2 3 2 3" xfId="19937"/>
    <cellStyle name="Финансовый 3 2 2 5 2 3 2 4" xfId="33545"/>
    <cellStyle name="Финансовый 3 2 2 5 2 3 3" xfId="4061"/>
    <cellStyle name="Финансовый 3 2 2 5 2 3 3 2" xfId="10865"/>
    <cellStyle name="Финансовый 3 2 2 5 2 3 3 2 2" xfId="24473"/>
    <cellStyle name="Финансовый 3 2 2 5 2 3 3 2 3" xfId="38081"/>
    <cellStyle name="Финансовый 3 2 2 5 2 3 3 3" xfId="17669"/>
    <cellStyle name="Финансовый 3 2 2 5 2 3 3 4" xfId="31277"/>
    <cellStyle name="Финансовый 3 2 2 5 2 3 4" xfId="8597"/>
    <cellStyle name="Финансовый 3 2 2 5 2 3 4 2" xfId="22205"/>
    <cellStyle name="Финансовый 3 2 2 5 2 3 4 3" xfId="35813"/>
    <cellStyle name="Финансовый 3 2 2 5 2 3 5" xfId="15401"/>
    <cellStyle name="Финансовый 3 2 2 5 2 3 6" xfId="29009"/>
    <cellStyle name="Финансовый 3 2 2 5 2 4" xfId="1415"/>
    <cellStyle name="Финансовый 3 2 2 5 2 4 2" xfId="5951"/>
    <cellStyle name="Финансовый 3 2 2 5 2 4 2 2" xfId="12755"/>
    <cellStyle name="Финансовый 3 2 2 5 2 4 2 2 2" xfId="26363"/>
    <cellStyle name="Финансовый 3 2 2 5 2 4 2 2 3" xfId="39971"/>
    <cellStyle name="Финансовый 3 2 2 5 2 4 2 3" xfId="19559"/>
    <cellStyle name="Финансовый 3 2 2 5 2 4 2 4" xfId="33167"/>
    <cellStyle name="Финансовый 3 2 2 5 2 4 3" xfId="3683"/>
    <cellStyle name="Финансовый 3 2 2 5 2 4 3 2" xfId="10487"/>
    <cellStyle name="Финансовый 3 2 2 5 2 4 3 2 2" xfId="24095"/>
    <cellStyle name="Финансовый 3 2 2 5 2 4 3 2 3" xfId="37703"/>
    <cellStyle name="Финансовый 3 2 2 5 2 4 3 3" xfId="17291"/>
    <cellStyle name="Финансовый 3 2 2 5 2 4 3 4" xfId="30899"/>
    <cellStyle name="Финансовый 3 2 2 5 2 4 4" xfId="8219"/>
    <cellStyle name="Финансовый 3 2 2 5 2 4 4 2" xfId="21827"/>
    <cellStyle name="Финансовый 3 2 2 5 2 4 4 3" xfId="35435"/>
    <cellStyle name="Финансовый 3 2 2 5 2 4 5" xfId="15023"/>
    <cellStyle name="Финансовый 3 2 2 5 2 4 6" xfId="28631"/>
    <cellStyle name="Финансовый 3 2 2 5 2 5" xfId="2171"/>
    <cellStyle name="Финансовый 3 2 2 5 2 5 2" xfId="6707"/>
    <cellStyle name="Финансовый 3 2 2 5 2 5 2 2" xfId="13511"/>
    <cellStyle name="Финансовый 3 2 2 5 2 5 2 2 2" xfId="27119"/>
    <cellStyle name="Финансовый 3 2 2 5 2 5 2 2 3" xfId="40727"/>
    <cellStyle name="Финансовый 3 2 2 5 2 5 2 3" xfId="20315"/>
    <cellStyle name="Финансовый 3 2 2 5 2 5 2 4" xfId="33923"/>
    <cellStyle name="Финансовый 3 2 2 5 2 5 3" xfId="4439"/>
    <cellStyle name="Финансовый 3 2 2 5 2 5 3 2" xfId="11243"/>
    <cellStyle name="Финансовый 3 2 2 5 2 5 3 2 2" xfId="24851"/>
    <cellStyle name="Финансовый 3 2 2 5 2 5 3 2 3" xfId="38459"/>
    <cellStyle name="Финансовый 3 2 2 5 2 5 3 3" xfId="18047"/>
    <cellStyle name="Финансовый 3 2 2 5 2 5 3 4" xfId="31655"/>
    <cellStyle name="Финансовый 3 2 2 5 2 5 4" xfId="8975"/>
    <cellStyle name="Финансовый 3 2 2 5 2 5 4 2" xfId="22583"/>
    <cellStyle name="Финансовый 3 2 2 5 2 5 4 3" xfId="36191"/>
    <cellStyle name="Финансовый 3 2 2 5 2 5 5" xfId="15779"/>
    <cellStyle name="Финансовый 3 2 2 5 2 5 6" xfId="29387"/>
    <cellStyle name="Финансовый 3 2 2 5 2 6" xfId="1037"/>
    <cellStyle name="Финансовый 3 2 2 5 2 6 2" xfId="5573"/>
    <cellStyle name="Финансовый 3 2 2 5 2 6 2 2" xfId="12377"/>
    <cellStyle name="Финансовый 3 2 2 5 2 6 2 2 2" xfId="25985"/>
    <cellStyle name="Финансовый 3 2 2 5 2 6 2 2 3" xfId="39593"/>
    <cellStyle name="Финансовый 3 2 2 5 2 6 2 3" xfId="19181"/>
    <cellStyle name="Финансовый 3 2 2 5 2 6 2 4" xfId="32789"/>
    <cellStyle name="Финансовый 3 2 2 5 2 6 3" xfId="3305"/>
    <cellStyle name="Финансовый 3 2 2 5 2 6 3 2" xfId="10109"/>
    <cellStyle name="Финансовый 3 2 2 5 2 6 3 2 2" xfId="23717"/>
    <cellStyle name="Финансовый 3 2 2 5 2 6 3 2 3" xfId="37325"/>
    <cellStyle name="Финансовый 3 2 2 5 2 6 3 3" xfId="16913"/>
    <cellStyle name="Финансовый 3 2 2 5 2 6 3 4" xfId="30521"/>
    <cellStyle name="Финансовый 3 2 2 5 2 6 4" xfId="7841"/>
    <cellStyle name="Финансовый 3 2 2 5 2 6 4 2" xfId="21449"/>
    <cellStyle name="Финансовый 3 2 2 5 2 6 4 3" xfId="35057"/>
    <cellStyle name="Финансовый 3 2 2 5 2 6 5" xfId="14645"/>
    <cellStyle name="Финансовый 3 2 2 5 2 6 6" xfId="28253"/>
    <cellStyle name="Финансовый 3 2 2 5 2 7" xfId="659"/>
    <cellStyle name="Финансовый 3 2 2 5 2 7 2" xfId="5195"/>
    <cellStyle name="Финансовый 3 2 2 5 2 7 2 2" xfId="11999"/>
    <cellStyle name="Финансовый 3 2 2 5 2 7 2 2 2" xfId="25607"/>
    <cellStyle name="Финансовый 3 2 2 5 2 7 2 2 3" xfId="39215"/>
    <cellStyle name="Финансовый 3 2 2 5 2 7 2 3" xfId="18803"/>
    <cellStyle name="Финансовый 3 2 2 5 2 7 2 4" xfId="32411"/>
    <cellStyle name="Финансовый 3 2 2 5 2 7 3" xfId="2927"/>
    <cellStyle name="Финансовый 3 2 2 5 2 7 3 2" xfId="9731"/>
    <cellStyle name="Финансовый 3 2 2 5 2 7 3 2 2" xfId="23339"/>
    <cellStyle name="Финансовый 3 2 2 5 2 7 3 2 3" xfId="36947"/>
    <cellStyle name="Финансовый 3 2 2 5 2 7 3 3" xfId="16535"/>
    <cellStyle name="Финансовый 3 2 2 5 2 7 3 4" xfId="30143"/>
    <cellStyle name="Финансовый 3 2 2 5 2 7 4" xfId="7463"/>
    <cellStyle name="Финансовый 3 2 2 5 2 7 4 2" xfId="21071"/>
    <cellStyle name="Финансовый 3 2 2 5 2 7 4 3" xfId="34679"/>
    <cellStyle name="Финансовый 3 2 2 5 2 7 5" xfId="14267"/>
    <cellStyle name="Финансовый 3 2 2 5 2 7 6" xfId="27875"/>
    <cellStyle name="Финансовый 3 2 2 5 2 8" xfId="4817"/>
    <cellStyle name="Финансовый 3 2 2 5 2 8 2" xfId="11621"/>
    <cellStyle name="Финансовый 3 2 2 5 2 8 2 2" xfId="25229"/>
    <cellStyle name="Финансовый 3 2 2 5 2 8 2 3" xfId="38837"/>
    <cellStyle name="Финансовый 3 2 2 5 2 8 3" xfId="18425"/>
    <cellStyle name="Финансовый 3 2 2 5 2 8 4" xfId="32033"/>
    <cellStyle name="Финансовый 3 2 2 5 2 9" xfId="2549"/>
    <cellStyle name="Финансовый 3 2 2 5 2 9 2" xfId="9353"/>
    <cellStyle name="Финансовый 3 2 2 5 2 9 2 2" xfId="22961"/>
    <cellStyle name="Финансовый 3 2 2 5 2 9 2 3" xfId="36569"/>
    <cellStyle name="Финансовый 3 2 2 5 2 9 3" xfId="16157"/>
    <cellStyle name="Финансовый 3 2 2 5 2 9 4" xfId="29765"/>
    <cellStyle name="Финансовый 3 2 2 5 3" xfId="402"/>
    <cellStyle name="Финансовый 3 2 2 5 3 10" xfId="14010"/>
    <cellStyle name="Финансовый 3 2 2 5 3 11" xfId="27618"/>
    <cellStyle name="Финансовый 3 2 2 5 3 2" xfId="1914"/>
    <cellStyle name="Финансовый 3 2 2 5 3 2 2" xfId="6450"/>
    <cellStyle name="Финансовый 3 2 2 5 3 2 2 2" xfId="13254"/>
    <cellStyle name="Финансовый 3 2 2 5 3 2 2 2 2" xfId="26862"/>
    <cellStyle name="Финансовый 3 2 2 5 3 2 2 2 3" xfId="40470"/>
    <cellStyle name="Финансовый 3 2 2 5 3 2 2 3" xfId="20058"/>
    <cellStyle name="Финансовый 3 2 2 5 3 2 2 4" xfId="33666"/>
    <cellStyle name="Финансовый 3 2 2 5 3 2 3" xfId="4182"/>
    <cellStyle name="Финансовый 3 2 2 5 3 2 3 2" xfId="10986"/>
    <cellStyle name="Финансовый 3 2 2 5 3 2 3 2 2" xfId="24594"/>
    <cellStyle name="Финансовый 3 2 2 5 3 2 3 2 3" xfId="38202"/>
    <cellStyle name="Финансовый 3 2 2 5 3 2 3 3" xfId="17790"/>
    <cellStyle name="Финансовый 3 2 2 5 3 2 3 4" xfId="31398"/>
    <cellStyle name="Финансовый 3 2 2 5 3 2 4" xfId="8718"/>
    <cellStyle name="Финансовый 3 2 2 5 3 2 4 2" xfId="22326"/>
    <cellStyle name="Финансовый 3 2 2 5 3 2 4 3" xfId="35934"/>
    <cellStyle name="Финансовый 3 2 2 5 3 2 5" xfId="15522"/>
    <cellStyle name="Финансовый 3 2 2 5 3 2 6" xfId="29130"/>
    <cellStyle name="Финансовый 3 2 2 5 3 3" xfId="1536"/>
    <cellStyle name="Финансовый 3 2 2 5 3 3 2" xfId="6072"/>
    <cellStyle name="Финансовый 3 2 2 5 3 3 2 2" xfId="12876"/>
    <cellStyle name="Финансовый 3 2 2 5 3 3 2 2 2" xfId="26484"/>
    <cellStyle name="Финансовый 3 2 2 5 3 3 2 2 3" xfId="40092"/>
    <cellStyle name="Финансовый 3 2 2 5 3 3 2 3" xfId="19680"/>
    <cellStyle name="Финансовый 3 2 2 5 3 3 2 4" xfId="33288"/>
    <cellStyle name="Финансовый 3 2 2 5 3 3 3" xfId="3804"/>
    <cellStyle name="Финансовый 3 2 2 5 3 3 3 2" xfId="10608"/>
    <cellStyle name="Финансовый 3 2 2 5 3 3 3 2 2" xfId="24216"/>
    <cellStyle name="Финансовый 3 2 2 5 3 3 3 2 3" xfId="37824"/>
    <cellStyle name="Финансовый 3 2 2 5 3 3 3 3" xfId="17412"/>
    <cellStyle name="Финансовый 3 2 2 5 3 3 3 4" xfId="31020"/>
    <cellStyle name="Финансовый 3 2 2 5 3 3 4" xfId="8340"/>
    <cellStyle name="Финансовый 3 2 2 5 3 3 4 2" xfId="21948"/>
    <cellStyle name="Финансовый 3 2 2 5 3 3 4 3" xfId="35556"/>
    <cellStyle name="Финансовый 3 2 2 5 3 3 5" xfId="15144"/>
    <cellStyle name="Финансовый 3 2 2 5 3 3 6" xfId="28752"/>
    <cellStyle name="Финансовый 3 2 2 5 3 4" xfId="2292"/>
    <cellStyle name="Финансовый 3 2 2 5 3 4 2" xfId="6828"/>
    <cellStyle name="Финансовый 3 2 2 5 3 4 2 2" xfId="13632"/>
    <cellStyle name="Финансовый 3 2 2 5 3 4 2 2 2" xfId="27240"/>
    <cellStyle name="Финансовый 3 2 2 5 3 4 2 2 3" xfId="40848"/>
    <cellStyle name="Финансовый 3 2 2 5 3 4 2 3" xfId="20436"/>
    <cellStyle name="Финансовый 3 2 2 5 3 4 2 4" xfId="34044"/>
    <cellStyle name="Финансовый 3 2 2 5 3 4 3" xfId="4560"/>
    <cellStyle name="Финансовый 3 2 2 5 3 4 3 2" xfId="11364"/>
    <cellStyle name="Финансовый 3 2 2 5 3 4 3 2 2" xfId="24972"/>
    <cellStyle name="Финансовый 3 2 2 5 3 4 3 2 3" xfId="38580"/>
    <cellStyle name="Финансовый 3 2 2 5 3 4 3 3" xfId="18168"/>
    <cellStyle name="Финансовый 3 2 2 5 3 4 3 4" xfId="31776"/>
    <cellStyle name="Финансовый 3 2 2 5 3 4 4" xfId="9096"/>
    <cellStyle name="Финансовый 3 2 2 5 3 4 4 2" xfId="22704"/>
    <cellStyle name="Финансовый 3 2 2 5 3 4 4 3" xfId="36312"/>
    <cellStyle name="Финансовый 3 2 2 5 3 4 5" xfId="15900"/>
    <cellStyle name="Финансовый 3 2 2 5 3 4 6" xfId="29508"/>
    <cellStyle name="Финансовый 3 2 2 5 3 5" xfId="1158"/>
    <cellStyle name="Финансовый 3 2 2 5 3 5 2" xfId="5694"/>
    <cellStyle name="Финансовый 3 2 2 5 3 5 2 2" xfId="12498"/>
    <cellStyle name="Финансовый 3 2 2 5 3 5 2 2 2" xfId="26106"/>
    <cellStyle name="Финансовый 3 2 2 5 3 5 2 2 3" xfId="39714"/>
    <cellStyle name="Финансовый 3 2 2 5 3 5 2 3" xfId="19302"/>
    <cellStyle name="Финансовый 3 2 2 5 3 5 2 4" xfId="32910"/>
    <cellStyle name="Финансовый 3 2 2 5 3 5 3" xfId="3426"/>
    <cellStyle name="Финансовый 3 2 2 5 3 5 3 2" xfId="10230"/>
    <cellStyle name="Финансовый 3 2 2 5 3 5 3 2 2" xfId="23838"/>
    <cellStyle name="Финансовый 3 2 2 5 3 5 3 2 3" xfId="37446"/>
    <cellStyle name="Финансовый 3 2 2 5 3 5 3 3" xfId="17034"/>
    <cellStyle name="Финансовый 3 2 2 5 3 5 3 4" xfId="30642"/>
    <cellStyle name="Финансовый 3 2 2 5 3 5 4" xfId="7962"/>
    <cellStyle name="Финансовый 3 2 2 5 3 5 4 2" xfId="21570"/>
    <cellStyle name="Финансовый 3 2 2 5 3 5 4 3" xfId="35178"/>
    <cellStyle name="Финансовый 3 2 2 5 3 5 5" xfId="14766"/>
    <cellStyle name="Финансовый 3 2 2 5 3 5 6" xfId="28374"/>
    <cellStyle name="Финансовый 3 2 2 5 3 6" xfId="780"/>
    <cellStyle name="Финансовый 3 2 2 5 3 6 2" xfId="5316"/>
    <cellStyle name="Финансовый 3 2 2 5 3 6 2 2" xfId="12120"/>
    <cellStyle name="Финансовый 3 2 2 5 3 6 2 2 2" xfId="25728"/>
    <cellStyle name="Финансовый 3 2 2 5 3 6 2 2 3" xfId="39336"/>
    <cellStyle name="Финансовый 3 2 2 5 3 6 2 3" xfId="18924"/>
    <cellStyle name="Финансовый 3 2 2 5 3 6 2 4" xfId="32532"/>
    <cellStyle name="Финансовый 3 2 2 5 3 6 3" xfId="3048"/>
    <cellStyle name="Финансовый 3 2 2 5 3 6 3 2" xfId="9852"/>
    <cellStyle name="Финансовый 3 2 2 5 3 6 3 2 2" xfId="23460"/>
    <cellStyle name="Финансовый 3 2 2 5 3 6 3 2 3" xfId="37068"/>
    <cellStyle name="Финансовый 3 2 2 5 3 6 3 3" xfId="16656"/>
    <cellStyle name="Финансовый 3 2 2 5 3 6 3 4" xfId="30264"/>
    <cellStyle name="Финансовый 3 2 2 5 3 6 4" xfId="7584"/>
    <cellStyle name="Финансовый 3 2 2 5 3 6 4 2" xfId="21192"/>
    <cellStyle name="Финансовый 3 2 2 5 3 6 4 3" xfId="34800"/>
    <cellStyle name="Финансовый 3 2 2 5 3 6 5" xfId="14388"/>
    <cellStyle name="Финансовый 3 2 2 5 3 6 6" xfId="27996"/>
    <cellStyle name="Финансовый 3 2 2 5 3 7" xfId="4938"/>
    <cellStyle name="Финансовый 3 2 2 5 3 7 2" xfId="11742"/>
    <cellStyle name="Финансовый 3 2 2 5 3 7 2 2" xfId="25350"/>
    <cellStyle name="Финансовый 3 2 2 5 3 7 2 3" xfId="38958"/>
    <cellStyle name="Финансовый 3 2 2 5 3 7 3" xfId="18546"/>
    <cellStyle name="Финансовый 3 2 2 5 3 7 4" xfId="32154"/>
    <cellStyle name="Финансовый 3 2 2 5 3 8" xfId="2670"/>
    <cellStyle name="Финансовый 3 2 2 5 3 8 2" xfId="9474"/>
    <cellStyle name="Финансовый 3 2 2 5 3 8 2 2" xfId="23082"/>
    <cellStyle name="Финансовый 3 2 2 5 3 8 2 3" xfId="36690"/>
    <cellStyle name="Финансовый 3 2 2 5 3 8 3" xfId="16278"/>
    <cellStyle name="Финансовый 3 2 2 5 3 8 4" xfId="29886"/>
    <cellStyle name="Финансовый 3 2 2 5 3 9" xfId="7206"/>
    <cellStyle name="Финансовый 3 2 2 5 3 9 2" xfId="20814"/>
    <cellStyle name="Финансовый 3 2 2 5 3 9 3" xfId="34422"/>
    <cellStyle name="Финансовый 3 2 2 5 4" xfId="1712"/>
    <cellStyle name="Финансовый 3 2 2 5 4 2" xfId="6248"/>
    <cellStyle name="Финансовый 3 2 2 5 4 2 2" xfId="13052"/>
    <cellStyle name="Финансовый 3 2 2 5 4 2 2 2" xfId="26660"/>
    <cellStyle name="Финансовый 3 2 2 5 4 2 2 3" xfId="40268"/>
    <cellStyle name="Финансовый 3 2 2 5 4 2 3" xfId="19856"/>
    <cellStyle name="Финансовый 3 2 2 5 4 2 4" xfId="33464"/>
    <cellStyle name="Финансовый 3 2 2 5 4 3" xfId="3980"/>
    <cellStyle name="Финансовый 3 2 2 5 4 3 2" xfId="10784"/>
    <cellStyle name="Финансовый 3 2 2 5 4 3 2 2" xfId="24392"/>
    <cellStyle name="Финансовый 3 2 2 5 4 3 2 3" xfId="38000"/>
    <cellStyle name="Финансовый 3 2 2 5 4 3 3" xfId="17588"/>
    <cellStyle name="Финансовый 3 2 2 5 4 3 4" xfId="31196"/>
    <cellStyle name="Финансовый 3 2 2 5 4 4" xfId="8516"/>
    <cellStyle name="Финансовый 3 2 2 5 4 4 2" xfId="22124"/>
    <cellStyle name="Финансовый 3 2 2 5 4 4 3" xfId="35732"/>
    <cellStyle name="Финансовый 3 2 2 5 4 5" xfId="15320"/>
    <cellStyle name="Финансовый 3 2 2 5 4 6" xfId="28928"/>
    <cellStyle name="Финансовый 3 2 2 5 5" xfId="1334"/>
    <cellStyle name="Финансовый 3 2 2 5 5 2" xfId="5870"/>
    <cellStyle name="Финансовый 3 2 2 5 5 2 2" xfId="12674"/>
    <cellStyle name="Финансовый 3 2 2 5 5 2 2 2" xfId="26282"/>
    <cellStyle name="Финансовый 3 2 2 5 5 2 2 3" xfId="39890"/>
    <cellStyle name="Финансовый 3 2 2 5 5 2 3" xfId="19478"/>
    <cellStyle name="Финансовый 3 2 2 5 5 2 4" xfId="33086"/>
    <cellStyle name="Финансовый 3 2 2 5 5 3" xfId="3602"/>
    <cellStyle name="Финансовый 3 2 2 5 5 3 2" xfId="10406"/>
    <cellStyle name="Финансовый 3 2 2 5 5 3 2 2" xfId="24014"/>
    <cellStyle name="Финансовый 3 2 2 5 5 3 2 3" xfId="37622"/>
    <cellStyle name="Финансовый 3 2 2 5 5 3 3" xfId="17210"/>
    <cellStyle name="Финансовый 3 2 2 5 5 3 4" xfId="30818"/>
    <cellStyle name="Финансовый 3 2 2 5 5 4" xfId="8138"/>
    <cellStyle name="Финансовый 3 2 2 5 5 4 2" xfId="21746"/>
    <cellStyle name="Финансовый 3 2 2 5 5 4 3" xfId="35354"/>
    <cellStyle name="Финансовый 3 2 2 5 5 5" xfId="14942"/>
    <cellStyle name="Финансовый 3 2 2 5 5 6" xfId="28550"/>
    <cellStyle name="Финансовый 3 2 2 5 6" xfId="2090"/>
    <cellStyle name="Финансовый 3 2 2 5 6 2" xfId="6626"/>
    <cellStyle name="Финансовый 3 2 2 5 6 2 2" xfId="13430"/>
    <cellStyle name="Финансовый 3 2 2 5 6 2 2 2" xfId="27038"/>
    <cellStyle name="Финансовый 3 2 2 5 6 2 2 3" xfId="40646"/>
    <cellStyle name="Финансовый 3 2 2 5 6 2 3" xfId="20234"/>
    <cellStyle name="Финансовый 3 2 2 5 6 2 4" xfId="33842"/>
    <cellStyle name="Финансовый 3 2 2 5 6 3" xfId="4358"/>
    <cellStyle name="Финансовый 3 2 2 5 6 3 2" xfId="11162"/>
    <cellStyle name="Финансовый 3 2 2 5 6 3 2 2" xfId="24770"/>
    <cellStyle name="Финансовый 3 2 2 5 6 3 2 3" xfId="38378"/>
    <cellStyle name="Финансовый 3 2 2 5 6 3 3" xfId="17966"/>
    <cellStyle name="Финансовый 3 2 2 5 6 3 4" xfId="31574"/>
    <cellStyle name="Финансовый 3 2 2 5 6 4" xfId="8894"/>
    <cellStyle name="Финансовый 3 2 2 5 6 4 2" xfId="22502"/>
    <cellStyle name="Финансовый 3 2 2 5 6 4 3" xfId="36110"/>
    <cellStyle name="Финансовый 3 2 2 5 6 5" xfId="15698"/>
    <cellStyle name="Финансовый 3 2 2 5 6 6" xfId="29306"/>
    <cellStyle name="Финансовый 3 2 2 5 7" xfId="956"/>
    <cellStyle name="Финансовый 3 2 2 5 7 2" xfId="5492"/>
    <cellStyle name="Финансовый 3 2 2 5 7 2 2" xfId="12296"/>
    <cellStyle name="Финансовый 3 2 2 5 7 2 2 2" xfId="25904"/>
    <cellStyle name="Финансовый 3 2 2 5 7 2 2 3" xfId="39512"/>
    <cellStyle name="Финансовый 3 2 2 5 7 2 3" xfId="19100"/>
    <cellStyle name="Финансовый 3 2 2 5 7 2 4" xfId="32708"/>
    <cellStyle name="Финансовый 3 2 2 5 7 3" xfId="3224"/>
    <cellStyle name="Финансовый 3 2 2 5 7 3 2" xfId="10028"/>
    <cellStyle name="Финансовый 3 2 2 5 7 3 2 2" xfId="23636"/>
    <cellStyle name="Финансовый 3 2 2 5 7 3 2 3" xfId="37244"/>
    <cellStyle name="Финансовый 3 2 2 5 7 3 3" xfId="16832"/>
    <cellStyle name="Финансовый 3 2 2 5 7 3 4" xfId="30440"/>
    <cellStyle name="Финансовый 3 2 2 5 7 4" xfId="7760"/>
    <cellStyle name="Финансовый 3 2 2 5 7 4 2" xfId="21368"/>
    <cellStyle name="Финансовый 3 2 2 5 7 4 3" xfId="34976"/>
    <cellStyle name="Финансовый 3 2 2 5 7 5" xfId="14564"/>
    <cellStyle name="Финансовый 3 2 2 5 7 6" xfId="28172"/>
    <cellStyle name="Финансовый 3 2 2 5 8" xfId="578"/>
    <cellStyle name="Финансовый 3 2 2 5 8 2" xfId="5114"/>
    <cellStyle name="Финансовый 3 2 2 5 8 2 2" xfId="11918"/>
    <cellStyle name="Финансовый 3 2 2 5 8 2 2 2" xfId="25526"/>
    <cellStyle name="Финансовый 3 2 2 5 8 2 2 3" xfId="39134"/>
    <cellStyle name="Финансовый 3 2 2 5 8 2 3" xfId="18722"/>
    <cellStyle name="Финансовый 3 2 2 5 8 2 4" xfId="32330"/>
    <cellStyle name="Финансовый 3 2 2 5 8 3" xfId="2846"/>
    <cellStyle name="Финансовый 3 2 2 5 8 3 2" xfId="9650"/>
    <cellStyle name="Финансовый 3 2 2 5 8 3 2 2" xfId="23258"/>
    <cellStyle name="Финансовый 3 2 2 5 8 3 2 3" xfId="36866"/>
    <cellStyle name="Финансовый 3 2 2 5 8 3 3" xfId="16454"/>
    <cellStyle name="Финансовый 3 2 2 5 8 3 4" xfId="30062"/>
    <cellStyle name="Финансовый 3 2 2 5 8 4" xfId="7382"/>
    <cellStyle name="Финансовый 3 2 2 5 8 4 2" xfId="20990"/>
    <cellStyle name="Финансовый 3 2 2 5 8 4 3" xfId="34598"/>
    <cellStyle name="Финансовый 3 2 2 5 8 5" xfId="14186"/>
    <cellStyle name="Финансовый 3 2 2 5 8 6" xfId="27794"/>
    <cellStyle name="Финансовый 3 2 2 5 9" xfId="4736"/>
    <cellStyle name="Финансовый 3 2 2 5 9 2" xfId="11540"/>
    <cellStyle name="Финансовый 3 2 2 5 9 2 2" xfId="25148"/>
    <cellStyle name="Финансовый 3 2 2 5 9 2 3" xfId="38756"/>
    <cellStyle name="Финансовый 3 2 2 5 9 3" xfId="18344"/>
    <cellStyle name="Финансовый 3 2 2 5 9 4" xfId="31952"/>
    <cellStyle name="Финансовый 3 2 2 6" xfId="167"/>
    <cellStyle name="Финансовый 3 2 2 6 10" xfId="2435"/>
    <cellStyle name="Финансовый 3 2 2 6 10 2" xfId="9239"/>
    <cellStyle name="Финансовый 3 2 2 6 10 2 2" xfId="22847"/>
    <cellStyle name="Финансовый 3 2 2 6 10 2 3" xfId="36455"/>
    <cellStyle name="Финансовый 3 2 2 6 10 3" xfId="16043"/>
    <cellStyle name="Финансовый 3 2 2 6 10 4" xfId="29651"/>
    <cellStyle name="Финансовый 3 2 2 6 11" xfId="6971"/>
    <cellStyle name="Финансовый 3 2 2 6 11 2" xfId="20579"/>
    <cellStyle name="Финансовый 3 2 2 6 11 3" xfId="34187"/>
    <cellStyle name="Финансовый 3 2 2 6 12" xfId="13775"/>
    <cellStyle name="Финансовый 3 2 2 6 13" xfId="27383"/>
    <cellStyle name="Финансовый 3 2 2 6 2" xfId="248"/>
    <cellStyle name="Финансовый 3 2 2 6 2 10" xfId="7052"/>
    <cellStyle name="Финансовый 3 2 2 6 2 10 2" xfId="20660"/>
    <cellStyle name="Финансовый 3 2 2 6 2 10 3" xfId="34268"/>
    <cellStyle name="Финансовый 3 2 2 6 2 11" xfId="13856"/>
    <cellStyle name="Финансовый 3 2 2 6 2 12" xfId="27464"/>
    <cellStyle name="Финансовый 3 2 2 6 2 2" xfId="450"/>
    <cellStyle name="Финансовый 3 2 2 6 2 2 10" xfId="14058"/>
    <cellStyle name="Финансовый 3 2 2 6 2 2 11" xfId="27666"/>
    <cellStyle name="Финансовый 3 2 2 6 2 2 2" xfId="1962"/>
    <cellStyle name="Финансовый 3 2 2 6 2 2 2 2" xfId="6498"/>
    <cellStyle name="Финансовый 3 2 2 6 2 2 2 2 2" xfId="13302"/>
    <cellStyle name="Финансовый 3 2 2 6 2 2 2 2 2 2" xfId="26910"/>
    <cellStyle name="Финансовый 3 2 2 6 2 2 2 2 2 3" xfId="40518"/>
    <cellStyle name="Финансовый 3 2 2 6 2 2 2 2 3" xfId="20106"/>
    <cellStyle name="Финансовый 3 2 2 6 2 2 2 2 4" xfId="33714"/>
    <cellStyle name="Финансовый 3 2 2 6 2 2 2 3" xfId="4230"/>
    <cellStyle name="Финансовый 3 2 2 6 2 2 2 3 2" xfId="11034"/>
    <cellStyle name="Финансовый 3 2 2 6 2 2 2 3 2 2" xfId="24642"/>
    <cellStyle name="Финансовый 3 2 2 6 2 2 2 3 2 3" xfId="38250"/>
    <cellStyle name="Финансовый 3 2 2 6 2 2 2 3 3" xfId="17838"/>
    <cellStyle name="Финансовый 3 2 2 6 2 2 2 3 4" xfId="31446"/>
    <cellStyle name="Финансовый 3 2 2 6 2 2 2 4" xfId="8766"/>
    <cellStyle name="Финансовый 3 2 2 6 2 2 2 4 2" xfId="22374"/>
    <cellStyle name="Финансовый 3 2 2 6 2 2 2 4 3" xfId="35982"/>
    <cellStyle name="Финансовый 3 2 2 6 2 2 2 5" xfId="15570"/>
    <cellStyle name="Финансовый 3 2 2 6 2 2 2 6" xfId="29178"/>
    <cellStyle name="Финансовый 3 2 2 6 2 2 3" xfId="1584"/>
    <cellStyle name="Финансовый 3 2 2 6 2 2 3 2" xfId="6120"/>
    <cellStyle name="Финансовый 3 2 2 6 2 2 3 2 2" xfId="12924"/>
    <cellStyle name="Финансовый 3 2 2 6 2 2 3 2 2 2" xfId="26532"/>
    <cellStyle name="Финансовый 3 2 2 6 2 2 3 2 2 3" xfId="40140"/>
    <cellStyle name="Финансовый 3 2 2 6 2 2 3 2 3" xfId="19728"/>
    <cellStyle name="Финансовый 3 2 2 6 2 2 3 2 4" xfId="33336"/>
    <cellStyle name="Финансовый 3 2 2 6 2 2 3 3" xfId="3852"/>
    <cellStyle name="Финансовый 3 2 2 6 2 2 3 3 2" xfId="10656"/>
    <cellStyle name="Финансовый 3 2 2 6 2 2 3 3 2 2" xfId="24264"/>
    <cellStyle name="Финансовый 3 2 2 6 2 2 3 3 2 3" xfId="37872"/>
    <cellStyle name="Финансовый 3 2 2 6 2 2 3 3 3" xfId="17460"/>
    <cellStyle name="Финансовый 3 2 2 6 2 2 3 3 4" xfId="31068"/>
    <cellStyle name="Финансовый 3 2 2 6 2 2 3 4" xfId="8388"/>
    <cellStyle name="Финансовый 3 2 2 6 2 2 3 4 2" xfId="21996"/>
    <cellStyle name="Финансовый 3 2 2 6 2 2 3 4 3" xfId="35604"/>
    <cellStyle name="Финансовый 3 2 2 6 2 2 3 5" xfId="15192"/>
    <cellStyle name="Финансовый 3 2 2 6 2 2 3 6" xfId="28800"/>
    <cellStyle name="Финансовый 3 2 2 6 2 2 4" xfId="2340"/>
    <cellStyle name="Финансовый 3 2 2 6 2 2 4 2" xfId="6876"/>
    <cellStyle name="Финансовый 3 2 2 6 2 2 4 2 2" xfId="13680"/>
    <cellStyle name="Финансовый 3 2 2 6 2 2 4 2 2 2" xfId="27288"/>
    <cellStyle name="Финансовый 3 2 2 6 2 2 4 2 2 3" xfId="40896"/>
    <cellStyle name="Финансовый 3 2 2 6 2 2 4 2 3" xfId="20484"/>
    <cellStyle name="Финансовый 3 2 2 6 2 2 4 2 4" xfId="34092"/>
    <cellStyle name="Финансовый 3 2 2 6 2 2 4 3" xfId="4608"/>
    <cellStyle name="Финансовый 3 2 2 6 2 2 4 3 2" xfId="11412"/>
    <cellStyle name="Финансовый 3 2 2 6 2 2 4 3 2 2" xfId="25020"/>
    <cellStyle name="Финансовый 3 2 2 6 2 2 4 3 2 3" xfId="38628"/>
    <cellStyle name="Финансовый 3 2 2 6 2 2 4 3 3" xfId="18216"/>
    <cellStyle name="Финансовый 3 2 2 6 2 2 4 3 4" xfId="31824"/>
    <cellStyle name="Финансовый 3 2 2 6 2 2 4 4" xfId="9144"/>
    <cellStyle name="Финансовый 3 2 2 6 2 2 4 4 2" xfId="22752"/>
    <cellStyle name="Финансовый 3 2 2 6 2 2 4 4 3" xfId="36360"/>
    <cellStyle name="Финансовый 3 2 2 6 2 2 4 5" xfId="15948"/>
    <cellStyle name="Финансовый 3 2 2 6 2 2 4 6" xfId="29556"/>
    <cellStyle name="Финансовый 3 2 2 6 2 2 5" xfId="1206"/>
    <cellStyle name="Финансовый 3 2 2 6 2 2 5 2" xfId="5742"/>
    <cellStyle name="Финансовый 3 2 2 6 2 2 5 2 2" xfId="12546"/>
    <cellStyle name="Финансовый 3 2 2 6 2 2 5 2 2 2" xfId="26154"/>
    <cellStyle name="Финансовый 3 2 2 6 2 2 5 2 2 3" xfId="39762"/>
    <cellStyle name="Финансовый 3 2 2 6 2 2 5 2 3" xfId="19350"/>
    <cellStyle name="Финансовый 3 2 2 6 2 2 5 2 4" xfId="32958"/>
    <cellStyle name="Финансовый 3 2 2 6 2 2 5 3" xfId="3474"/>
    <cellStyle name="Финансовый 3 2 2 6 2 2 5 3 2" xfId="10278"/>
    <cellStyle name="Финансовый 3 2 2 6 2 2 5 3 2 2" xfId="23886"/>
    <cellStyle name="Финансовый 3 2 2 6 2 2 5 3 2 3" xfId="37494"/>
    <cellStyle name="Финансовый 3 2 2 6 2 2 5 3 3" xfId="17082"/>
    <cellStyle name="Финансовый 3 2 2 6 2 2 5 3 4" xfId="30690"/>
    <cellStyle name="Финансовый 3 2 2 6 2 2 5 4" xfId="8010"/>
    <cellStyle name="Финансовый 3 2 2 6 2 2 5 4 2" xfId="21618"/>
    <cellStyle name="Финансовый 3 2 2 6 2 2 5 4 3" xfId="35226"/>
    <cellStyle name="Финансовый 3 2 2 6 2 2 5 5" xfId="14814"/>
    <cellStyle name="Финансовый 3 2 2 6 2 2 5 6" xfId="28422"/>
    <cellStyle name="Финансовый 3 2 2 6 2 2 6" xfId="828"/>
    <cellStyle name="Финансовый 3 2 2 6 2 2 6 2" xfId="5364"/>
    <cellStyle name="Финансовый 3 2 2 6 2 2 6 2 2" xfId="12168"/>
    <cellStyle name="Финансовый 3 2 2 6 2 2 6 2 2 2" xfId="25776"/>
    <cellStyle name="Финансовый 3 2 2 6 2 2 6 2 2 3" xfId="39384"/>
    <cellStyle name="Финансовый 3 2 2 6 2 2 6 2 3" xfId="18972"/>
    <cellStyle name="Финансовый 3 2 2 6 2 2 6 2 4" xfId="32580"/>
    <cellStyle name="Финансовый 3 2 2 6 2 2 6 3" xfId="3096"/>
    <cellStyle name="Финансовый 3 2 2 6 2 2 6 3 2" xfId="9900"/>
    <cellStyle name="Финансовый 3 2 2 6 2 2 6 3 2 2" xfId="23508"/>
    <cellStyle name="Финансовый 3 2 2 6 2 2 6 3 2 3" xfId="37116"/>
    <cellStyle name="Финансовый 3 2 2 6 2 2 6 3 3" xfId="16704"/>
    <cellStyle name="Финансовый 3 2 2 6 2 2 6 3 4" xfId="30312"/>
    <cellStyle name="Финансовый 3 2 2 6 2 2 6 4" xfId="7632"/>
    <cellStyle name="Финансовый 3 2 2 6 2 2 6 4 2" xfId="21240"/>
    <cellStyle name="Финансовый 3 2 2 6 2 2 6 4 3" xfId="34848"/>
    <cellStyle name="Финансовый 3 2 2 6 2 2 6 5" xfId="14436"/>
    <cellStyle name="Финансовый 3 2 2 6 2 2 6 6" xfId="28044"/>
    <cellStyle name="Финансовый 3 2 2 6 2 2 7" xfId="4986"/>
    <cellStyle name="Финансовый 3 2 2 6 2 2 7 2" xfId="11790"/>
    <cellStyle name="Финансовый 3 2 2 6 2 2 7 2 2" xfId="25398"/>
    <cellStyle name="Финансовый 3 2 2 6 2 2 7 2 3" xfId="39006"/>
    <cellStyle name="Финансовый 3 2 2 6 2 2 7 3" xfId="18594"/>
    <cellStyle name="Финансовый 3 2 2 6 2 2 7 4" xfId="32202"/>
    <cellStyle name="Финансовый 3 2 2 6 2 2 8" xfId="2718"/>
    <cellStyle name="Финансовый 3 2 2 6 2 2 8 2" xfId="9522"/>
    <cellStyle name="Финансовый 3 2 2 6 2 2 8 2 2" xfId="23130"/>
    <cellStyle name="Финансовый 3 2 2 6 2 2 8 2 3" xfId="36738"/>
    <cellStyle name="Финансовый 3 2 2 6 2 2 8 3" xfId="16326"/>
    <cellStyle name="Финансовый 3 2 2 6 2 2 8 4" xfId="29934"/>
    <cellStyle name="Финансовый 3 2 2 6 2 2 9" xfId="7254"/>
    <cellStyle name="Финансовый 3 2 2 6 2 2 9 2" xfId="20862"/>
    <cellStyle name="Финансовый 3 2 2 6 2 2 9 3" xfId="34470"/>
    <cellStyle name="Финансовый 3 2 2 6 2 3" xfId="1760"/>
    <cellStyle name="Финансовый 3 2 2 6 2 3 2" xfId="6296"/>
    <cellStyle name="Финансовый 3 2 2 6 2 3 2 2" xfId="13100"/>
    <cellStyle name="Финансовый 3 2 2 6 2 3 2 2 2" xfId="26708"/>
    <cellStyle name="Финансовый 3 2 2 6 2 3 2 2 3" xfId="40316"/>
    <cellStyle name="Финансовый 3 2 2 6 2 3 2 3" xfId="19904"/>
    <cellStyle name="Финансовый 3 2 2 6 2 3 2 4" xfId="33512"/>
    <cellStyle name="Финансовый 3 2 2 6 2 3 3" xfId="4028"/>
    <cellStyle name="Финансовый 3 2 2 6 2 3 3 2" xfId="10832"/>
    <cellStyle name="Финансовый 3 2 2 6 2 3 3 2 2" xfId="24440"/>
    <cellStyle name="Финансовый 3 2 2 6 2 3 3 2 3" xfId="38048"/>
    <cellStyle name="Финансовый 3 2 2 6 2 3 3 3" xfId="17636"/>
    <cellStyle name="Финансовый 3 2 2 6 2 3 3 4" xfId="31244"/>
    <cellStyle name="Финансовый 3 2 2 6 2 3 4" xfId="8564"/>
    <cellStyle name="Финансовый 3 2 2 6 2 3 4 2" xfId="22172"/>
    <cellStyle name="Финансовый 3 2 2 6 2 3 4 3" xfId="35780"/>
    <cellStyle name="Финансовый 3 2 2 6 2 3 5" xfId="15368"/>
    <cellStyle name="Финансовый 3 2 2 6 2 3 6" xfId="28976"/>
    <cellStyle name="Финансовый 3 2 2 6 2 4" xfId="1382"/>
    <cellStyle name="Финансовый 3 2 2 6 2 4 2" xfId="5918"/>
    <cellStyle name="Финансовый 3 2 2 6 2 4 2 2" xfId="12722"/>
    <cellStyle name="Финансовый 3 2 2 6 2 4 2 2 2" xfId="26330"/>
    <cellStyle name="Финансовый 3 2 2 6 2 4 2 2 3" xfId="39938"/>
    <cellStyle name="Финансовый 3 2 2 6 2 4 2 3" xfId="19526"/>
    <cellStyle name="Финансовый 3 2 2 6 2 4 2 4" xfId="33134"/>
    <cellStyle name="Финансовый 3 2 2 6 2 4 3" xfId="3650"/>
    <cellStyle name="Финансовый 3 2 2 6 2 4 3 2" xfId="10454"/>
    <cellStyle name="Финансовый 3 2 2 6 2 4 3 2 2" xfId="24062"/>
    <cellStyle name="Финансовый 3 2 2 6 2 4 3 2 3" xfId="37670"/>
    <cellStyle name="Финансовый 3 2 2 6 2 4 3 3" xfId="17258"/>
    <cellStyle name="Финансовый 3 2 2 6 2 4 3 4" xfId="30866"/>
    <cellStyle name="Финансовый 3 2 2 6 2 4 4" xfId="8186"/>
    <cellStyle name="Финансовый 3 2 2 6 2 4 4 2" xfId="21794"/>
    <cellStyle name="Финансовый 3 2 2 6 2 4 4 3" xfId="35402"/>
    <cellStyle name="Финансовый 3 2 2 6 2 4 5" xfId="14990"/>
    <cellStyle name="Финансовый 3 2 2 6 2 4 6" xfId="28598"/>
    <cellStyle name="Финансовый 3 2 2 6 2 5" xfId="2138"/>
    <cellStyle name="Финансовый 3 2 2 6 2 5 2" xfId="6674"/>
    <cellStyle name="Финансовый 3 2 2 6 2 5 2 2" xfId="13478"/>
    <cellStyle name="Финансовый 3 2 2 6 2 5 2 2 2" xfId="27086"/>
    <cellStyle name="Финансовый 3 2 2 6 2 5 2 2 3" xfId="40694"/>
    <cellStyle name="Финансовый 3 2 2 6 2 5 2 3" xfId="20282"/>
    <cellStyle name="Финансовый 3 2 2 6 2 5 2 4" xfId="33890"/>
    <cellStyle name="Финансовый 3 2 2 6 2 5 3" xfId="4406"/>
    <cellStyle name="Финансовый 3 2 2 6 2 5 3 2" xfId="11210"/>
    <cellStyle name="Финансовый 3 2 2 6 2 5 3 2 2" xfId="24818"/>
    <cellStyle name="Финансовый 3 2 2 6 2 5 3 2 3" xfId="38426"/>
    <cellStyle name="Финансовый 3 2 2 6 2 5 3 3" xfId="18014"/>
    <cellStyle name="Финансовый 3 2 2 6 2 5 3 4" xfId="31622"/>
    <cellStyle name="Финансовый 3 2 2 6 2 5 4" xfId="8942"/>
    <cellStyle name="Финансовый 3 2 2 6 2 5 4 2" xfId="22550"/>
    <cellStyle name="Финансовый 3 2 2 6 2 5 4 3" xfId="36158"/>
    <cellStyle name="Финансовый 3 2 2 6 2 5 5" xfId="15746"/>
    <cellStyle name="Финансовый 3 2 2 6 2 5 6" xfId="29354"/>
    <cellStyle name="Финансовый 3 2 2 6 2 6" xfId="1004"/>
    <cellStyle name="Финансовый 3 2 2 6 2 6 2" xfId="5540"/>
    <cellStyle name="Финансовый 3 2 2 6 2 6 2 2" xfId="12344"/>
    <cellStyle name="Финансовый 3 2 2 6 2 6 2 2 2" xfId="25952"/>
    <cellStyle name="Финансовый 3 2 2 6 2 6 2 2 3" xfId="39560"/>
    <cellStyle name="Финансовый 3 2 2 6 2 6 2 3" xfId="19148"/>
    <cellStyle name="Финансовый 3 2 2 6 2 6 2 4" xfId="32756"/>
    <cellStyle name="Финансовый 3 2 2 6 2 6 3" xfId="3272"/>
    <cellStyle name="Финансовый 3 2 2 6 2 6 3 2" xfId="10076"/>
    <cellStyle name="Финансовый 3 2 2 6 2 6 3 2 2" xfId="23684"/>
    <cellStyle name="Финансовый 3 2 2 6 2 6 3 2 3" xfId="37292"/>
    <cellStyle name="Финансовый 3 2 2 6 2 6 3 3" xfId="16880"/>
    <cellStyle name="Финансовый 3 2 2 6 2 6 3 4" xfId="30488"/>
    <cellStyle name="Финансовый 3 2 2 6 2 6 4" xfId="7808"/>
    <cellStyle name="Финансовый 3 2 2 6 2 6 4 2" xfId="21416"/>
    <cellStyle name="Финансовый 3 2 2 6 2 6 4 3" xfId="35024"/>
    <cellStyle name="Финансовый 3 2 2 6 2 6 5" xfId="14612"/>
    <cellStyle name="Финансовый 3 2 2 6 2 6 6" xfId="28220"/>
    <cellStyle name="Финансовый 3 2 2 6 2 7" xfId="626"/>
    <cellStyle name="Финансовый 3 2 2 6 2 7 2" xfId="5162"/>
    <cellStyle name="Финансовый 3 2 2 6 2 7 2 2" xfId="11966"/>
    <cellStyle name="Финансовый 3 2 2 6 2 7 2 2 2" xfId="25574"/>
    <cellStyle name="Финансовый 3 2 2 6 2 7 2 2 3" xfId="39182"/>
    <cellStyle name="Финансовый 3 2 2 6 2 7 2 3" xfId="18770"/>
    <cellStyle name="Финансовый 3 2 2 6 2 7 2 4" xfId="32378"/>
    <cellStyle name="Финансовый 3 2 2 6 2 7 3" xfId="2894"/>
    <cellStyle name="Финансовый 3 2 2 6 2 7 3 2" xfId="9698"/>
    <cellStyle name="Финансовый 3 2 2 6 2 7 3 2 2" xfId="23306"/>
    <cellStyle name="Финансовый 3 2 2 6 2 7 3 2 3" xfId="36914"/>
    <cellStyle name="Финансовый 3 2 2 6 2 7 3 3" xfId="16502"/>
    <cellStyle name="Финансовый 3 2 2 6 2 7 3 4" xfId="30110"/>
    <cellStyle name="Финансовый 3 2 2 6 2 7 4" xfId="7430"/>
    <cellStyle name="Финансовый 3 2 2 6 2 7 4 2" xfId="21038"/>
    <cellStyle name="Финансовый 3 2 2 6 2 7 4 3" xfId="34646"/>
    <cellStyle name="Финансовый 3 2 2 6 2 7 5" xfId="14234"/>
    <cellStyle name="Финансовый 3 2 2 6 2 7 6" xfId="27842"/>
    <cellStyle name="Финансовый 3 2 2 6 2 8" xfId="4784"/>
    <cellStyle name="Финансовый 3 2 2 6 2 8 2" xfId="11588"/>
    <cellStyle name="Финансовый 3 2 2 6 2 8 2 2" xfId="25196"/>
    <cellStyle name="Финансовый 3 2 2 6 2 8 2 3" xfId="38804"/>
    <cellStyle name="Финансовый 3 2 2 6 2 8 3" xfId="18392"/>
    <cellStyle name="Финансовый 3 2 2 6 2 8 4" xfId="32000"/>
    <cellStyle name="Финансовый 3 2 2 6 2 9" xfId="2516"/>
    <cellStyle name="Финансовый 3 2 2 6 2 9 2" xfId="9320"/>
    <cellStyle name="Финансовый 3 2 2 6 2 9 2 2" xfId="22928"/>
    <cellStyle name="Финансовый 3 2 2 6 2 9 2 3" xfId="36536"/>
    <cellStyle name="Финансовый 3 2 2 6 2 9 3" xfId="16124"/>
    <cellStyle name="Финансовый 3 2 2 6 2 9 4" xfId="29732"/>
    <cellStyle name="Финансовый 3 2 2 6 3" xfId="369"/>
    <cellStyle name="Финансовый 3 2 2 6 3 10" xfId="13977"/>
    <cellStyle name="Финансовый 3 2 2 6 3 11" xfId="27585"/>
    <cellStyle name="Финансовый 3 2 2 6 3 2" xfId="1881"/>
    <cellStyle name="Финансовый 3 2 2 6 3 2 2" xfId="6417"/>
    <cellStyle name="Финансовый 3 2 2 6 3 2 2 2" xfId="13221"/>
    <cellStyle name="Финансовый 3 2 2 6 3 2 2 2 2" xfId="26829"/>
    <cellStyle name="Финансовый 3 2 2 6 3 2 2 2 3" xfId="40437"/>
    <cellStyle name="Финансовый 3 2 2 6 3 2 2 3" xfId="20025"/>
    <cellStyle name="Финансовый 3 2 2 6 3 2 2 4" xfId="33633"/>
    <cellStyle name="Финансовый 3 2 2 6 3 2 3" xfId="4149"/>
    <cellStyle name="Финансовый 3 2 2 6 3 2 3 2" xfId="10953"/>
    <cellStyle name="Финансовый 3 2 2 6 3 2 3 2 2" xfId="24561"/>
    <cellStyle name="Финансовый 3 2 2 6 3 2 3 2 3" xfId="38169"/>
    <cellStyle name="Финансовый 3 2 2 6 3 2 3 3" xfId="17757"/>
    <cellStyle name="Финансовый 3 2 2 6 3 2 3 4" xfId="31365"/>
    <cellStyle name="Финансовый 3 2 2 6 3 2 4" xfId="8685"/>
    <cellStyle name="Финансовый 3 2 2 6 3 2 4 2" xfId="22293"/>
    <cellStyle name="Финансовый 3 2 2 6 3 2 4 3" xfId="35901"/>
    <cellStyle name="Финансовый 3 2 2 6 3 2 5" xfId="15489"/>
    <cellStyle name="Финансовый 3 2 2 6 3 2 6" xfId="29097"/>
    <cellStyle name="Финансовый 3 2 2 6 3 3" xfId="1503"/>
    <cellStyle name="Финансовый 3 2 2 6 3 3 2" xfId="6039"/>
    <cellStyle name="Финансовый 3 2 2 6 3 3 2 2" xfId="12843"/>
    <cellStyle name="Финансовый 3 2 2 6 3 3 2 2 2" xfId="26451"/>
    <cellStyle name="Финансовый 3 2 2 6 3 3 2 2 3" xfId="40059"/>
    <cellStyle name="Финансовый 3 2 2 6 3 3 2 3" xfId="19647"/>
    <cellStyle name="Финансовый 3 2 2 6 3 3 2 4" xfId="33255"/>
    <cellStyle name="Финансовый 3 2 2 6 3 3 3" xfId="3771"/>
    <cellStyle name="Финансовый 3 2 2 6 3 3 3 2" xfId="10575"/>
    <cellStyle name="Финансовый 3 2 2 6 3 3 3 2 2" xfId="24183"/>
    <cellStyle name="Финансовый 3 2 2 6 3 3 3 2 3" xfId="37791"/>
    <cellStyle name="Финансовый 3 2 2 6 3 3 3 3" xfId="17379"/>
    <cellStyle name="Финансовый 3 2 2 6 3 3 3 4" xfId="30987"/>
    <cellStyle name="Финансовый 3 2 2 6 3 3 4" xfId="8307"/>
    <cellStyle name="Финансовый 3 2 2 6 3 3 4 2" xfId="21915"/>
    <cellStyle name="Финансовый 3 2 2 6 3 3 4 3" xfId="35523"/>
    <cellStyle name="Финансовый 3 2 2 6 3 3 5" xfId="15111"/>
    <cellStyle name="Финансовый 3 2 2 6 3 3 6" xfId="28719"/>
    <cellStyle name="Финансовый 3 2 2 6 3 4" xfId="2259"/>
    <cellStyle name="Финансовый 3 2 2 6 3 4 2" xfId="6795"/>
    <cellStyle name="Финансовый 3 2 2 6 3 4 2 2" xfId="13599"/>
    <cellStyle name="Финансовый 3 2 2 6 3 4 2 2 2" xfId="27207"/>
    <cellStyle name="Финансовый 3 2 2 6 3 4 2 2 3" xfId="40815"/>
    <cellStyle name="Финансовый 3 2 2 6 3 4 2 3" xfId="20403"/>
    <cellStyle name="Финансовый 3 2 2 6 3 4 2 4" xfId="34011"/>
    <cellStyle name="Финансовый 3 2 2 6 3 4 3" xfId="4527"/>
    <cellStyle name="Финансовый 3 2 2 6 3 4 3 2" xfId="11331"/>
    <cellStyle name="Финансовый 3 2 2 6 3 4 3 2 2" xfId="24939"/>
    <cellStyle name="Финансовый 3 2 2 6 3 4 3 2 3" xfId="38547"/>
    <cellStyle name="Финансовый 3 2 2 6 3 4 3 3" xfId="18135"/>
    <cellStyle name="Финансовый 3 2 2 6 3 4 3 4" xfId="31743"/>
    <cellStyle name="Финансовый 3 2 2 6 3 4 4" xfId="9063"/>
    <cellStyle name="Финансовый 3 2 2 6 3 4 4 2" xfId="22671"/>
    <cellStyle name="Финансовый 3 2 2 6 3 4 4 3" xfId="36279"/>
    <cellStyle name="Финансовый 3 2 2 6 3 4 5" xfId="15867"/>
    <cellStyle name="Финансовый 3 2 2 6 3 4 6" xfId="29475"/>
    <cellStyle name="Финансовый 3 2 2 6 3 5" xfId="1125"/>
    <cellStyle name="Финансовый 3 2 2 6 3 5 2" xfId="5661"/>
    <cellStyle name="Финансовый 3 2 2 6 3 5 2 2" xfId="12465"/>
    <cellStyle name="Финансовый 3 2 2 6 3 5 2 2 2" xfId="26073"/>
    <cellStyle name="Финансовый 3 2 2 6 3 5 2 2 3" xfId="39681"/>
    <cellStyle name="Финансовый 3 2 2 6 3 5 2 3" xfId="19269"/>
    <cellStyle name="Финансовый 3 2 2 6 3 5 2 4" xfId="32877"/>
    <cellStyle name="Финансовый 3 2 2 6 3 5 3" xfId="3393"/>
    <cellStyle name="Финансовый 3 2 2 6 3 5 3 2" xfId="10197"/>
    <cellStyle name="Финансовый 3 2 2 6 3 5 3 2 2" xfId="23805"/>
    <cellStyle name="Финансовый 3 2 2 6 3 5 3 2 3" xfId="37413"/>
    <cellStyle name="Финансовый 3 2 2 6 3 5 3 3" xfId="17001"/>
    <cellStyle name="Финансовый 3 2 2 6 3 5 3 4" xfId="30609"/>
    <cellStyle name="Финансовый 3 2 2 6 3 5 4" xfId="7929"/>
    <cellStyle name="Финансовый 3 2 2 6 3 5 4 2" xfId="21537"/>
    <cellStyle name="Финансовый 3 2 2 6 3 5 4 3" xfId="35145"/>
    <cellStyle name="Финансовый 3 2 2 6 3 5 5" xfId="14733"/>
    <cellStyle name="Финансовый 3 2 2 6 3 5 6" xfId="28341"/>
    <cellStyle name="Финансовый 3 2 2 6 3 6" xfId="747"/>
    <cellStyle name="Финансовый 3 2 2 6 3 6 2" xfId="5283"/>
    <cellStyle name="Финансовый 3 2 2 6 3 6 2 2" xfId="12087"/>
    <cellStyle name="Финансовый 3 2 2 6 3 6 2 2 2" xfId="25695"/>
    <cellStyle name="Финансовый 3 2 2 6 3 6 2 2 3" xfId="39303"/>
    <cellStyle name="Финансовый 3 2 2 6 3 6 2 3" xfId="18891"/>
    <cellStyle name="Финансовый 3 2 2 6 3 6 2 4" xfId="32499"/>
    <cellStyle name="Финансовый 3 2 2 6 3 6 3" xfId="3015"/>
    <cellStyle name="Финансовый 3 2 2 6 3 6 3 2" xfId="9819"/>
    <cellStyle name="Финансовый 3 2 2 6 3 6 3 2 2" xfId="23427"/>
    <cellStyle name="Финансовый 3 2 2 6 3 6 3 2 3" xfId="37035"/>
    <cellStyle name="Финансовый 3 2 2 6 3 6 3 3" xfId="16623"/>
    <cellStyle name="Финансовый 3 2 2 6 3 6 3 4" xfId="30231"/>
    <cellStyle name="Финансовый 3 2 2 6 3 6 4" xfId="7551"/>
    <cellStyle name="Финансовый 3 2 2 6 3 6 4 2" xfId="21159"/>
    <cellStyle name="Финансовый 3 2 2 6 3 6 4 3" xfId="34767"/>
    <cellStyle name="Финансовый 3 2 2 6 3 6 5" xfId="14355"/>
    <cellStyle name="Финансовый 3 2 2 6 3 6 6" xfId="27963"/>
    <cellStyle name="Финансовый 3 2 2 6 3 7" xfId="4905"/>
    <cellStyle name="Финансовый 3 2 2 6 3 7 2" xfId="11709"/>
    <cellStyle name="Финансовый 3 2 2 6 3 7 2 2" xfId="25317"/>
    <cellStyle name="Финансовый 3 2 2 6 3 7 2 3" xfId="38925"/>
    <cellStyle name="Финансовый 3 2 2 6 3 7 3" xfId="18513"/>
    <cellStyle name="Финансовый 3 2 2 6 3 7 4" xfId="32121"/>
    <cellStyle name="Финансовый 3 2 2 6 3 8" xfId="2637"/>
    <cellStyle name="Финансовый 3 2 2 6 3 8 2" xfId="9441"/>
    <cellStyle name="Финансовый 3 2 2 6 3 8 2 2" xfId="23049"/>
    <cellStyle name="Финансовый 3 2 2 6 3 8 2 3" xfId="36657"/>
    <cellStyle name="Финансовый 3 2 2 6 3 8 3" xfId="16245"/>
    <cellStyle name="Финансовый 3 2 2 6 3 8 4" xfId="29853"/>
    <cellStyle name="Финансовый 3 2 2 6 3 9" xfId="7173"/>
    <cellStyle name="Финансовый 3 2 2 6 3 9 2" xfId="20781"/>
    <cellStyle name="Финансовый 3 2 2 6 3 9 3" xfId="34389"/>
    <cellStyle name="Финансовый 3 2 2 6 4" xfId="1679"/>
    <cellStyle name="Финансовый 3 2 2 6 4 2" xfId="6215"/>
    <cellStyle name="Финансовый 3 2 2 6 4 2 2" xfId="13019"/>
    <cellStyle name="Финансовый 3 2 2 6 4 2 2 2" xfId="26627"/>
    <cellStyle name="Финансовый 3 2 2 6 4 2 2 3" xfId="40235"/>
    <cellStyle name="Финансовый 3 2 2 6 4 2 3" xfId="19823"/>
    <cellStyle name="Финансовый 3 2 2 6 4 2 4" xfId="33431"/>
    <cellStyle name="Финансовый 3 2 2 6 4 3" xfId="3947"/>
    <cellStyle name="Финансовый 3 2 2 6 4 3 2" xfId="10751"/>
    <cellStyle name="Финансовый 3 2 2 6 4 3 2 2" xfId="24359"/>
    <cellStyle name="Финансовый 3 2 2 6 4 3 2 3" xfId="37967"/>
    <cellStyle name="Финансовый 3 2 2 6 4 3 3" xfId="17555"/>
    <cellStyle name="Финансовый 3 2 2 6 4 3 4" xfId="31163"/>
    <cellStyle name="Финансовый 3 2 2 6 4 4" xfId="8483"/>
    <cellStyle name="Финансовый 3 2 2 6 4 4 2" xfId="22091"/>
    <cellStyle name="Финансовый 3 2 2 6 4 4 3" xfId="35699"/>
    <cellStyle name="Финансовый 3 2 2 6 4 5" xfId="15287"/>
    <cellStyle name="Финансовый 3 2 2 6 4 6" xfId="28895"/>
    <cellStyle name="Финансовый 3 2 2 6 5" xfId="1301"/>
    <cellStyle name="Финансовый 3 2 2 6 5 2" xfId="5837"/>
    <cellStyle name="Финансовый 3 2 2 6 5 2 2" xfId="12641"/>
    <cellStyle name="Финансовый 3 2 2 6 5 2 2 2" xfId="26249"/>
    <cellStyle name="Финансовый 3 2 2 6 5 2 2 3" xfId="39857"/>
    <cellStyle name="Финансовый 3 2 2 6 5 2 3" xfId="19445"/>
    <cellStyle name="Финансовый 3 2 2 6 5 2 4" xfId="33053"/>
    <cellStyle name="Финансовый 3 2 2 6 5 3" xfId="3569"/>
    <cellStyle name="Финансовый 3 2 2 6 5 3 2" xfId="10373"/>
    <cellStyle name="Финансовый 3 2 2 6 5 3 2 2" xfId="23981"/>
    <cellStyle name="Финансовый 3 2 2 6 5 3 2 3" xfId="37589"/>
    <cellStyle name="Финансовый 3 2 2 6 5 3 3" xfId="17177"/>
    <cellStyle name="Финансовый 3 2 2 6 5 3 4" xfId="30785"/>
    <cellStyle name="Финансовый 3 2 2 6 5 4" xfId="8105"/>
    <cellStyle name="Финансовый 3 2 2 6 5 4 2" xfId="21713"/>
    <cellStyle name="Финансовый 3 2 2 6 5 4 3" xfId="35321"/>
    <cellStyle name="Финансовый 3 2 2 6 5 5" xfId="14909"/>
    <cellStyle name="Финансовый 3 2 2 6 5 6" xfId="28517"/>
    <cellStyle name="Финансовый 3 2 2 6 6" xfId="2057"/>
    <cellStyle name="Финансовый 3 2 2 6 6 2" xfId="6593"/>
    <cellStyle name="Финансовый 3 2 2 6 6 2 2" xfId="13397"/>
    <cellStyle name="Финансовый 3 2 2 6 6 2 2 2" xfId="27005"/>
    <cellStyle name="Финансовый 3 2 2 6 6 2 2 3" xfId="40613"/>
    <cellStyle name="Финансовый 3 2 2 6 6 2 3" xfId="20201"/>
    <cellStyle name="Финансовый 3 2 2 6 6 2 4" xfId="33809"/>
    <cellStyle name="Финансовый 3 2 2 6 6 3" xfId="4325"/>
    <cellStyle name="Финансовый 3 2 2 6 6 3 2" xfId="11129"/>
    <cellStyle name="Финансовый 3 2 2 6 6 3 2 2" xfId="24737"/>
    <cellStyle name="Финансовый 3 2 2 6 6 3 2 3" xfId="38345"/>
    <cellStyle name="Финансовый 3 2 2 6 6 3 3" xfId="17933"/>
    <cellStyle name="Финансовый 3 2 2 6 6 3 4" xfId="31541"/>
    <cellStyle name="Финансовый 3 2 2 6 6 4" xfId="8861"/>
    <cellStyle name="Финансовый 3 2 2 6 6 4 2" xfId="22469"/>
    <cellStyle name="Финансовый 3 2 2 6 6 4 3" xfId="36077"/>
    <cellStyle name="Финансовый 3 2 2 6 6 5" xfId="15665"/>
    <cellStyle name="Финансовый 3 2 2 6 6 6" xfId="29273"/>
    <cellStyle name="Финансовый 3 2 2 6 7" xfId="923"/>
    <cellStyle name="Финансовый 3 2 2 6 7 2" xfId="5459"/>
    <cellStyle name="Финансовый 3 2 2 6 7 2 2" xfId="12263"/>
    <cellStyle name="Финансовый 3 2 2 6 7 2 2 2" xfId="25871"/>
    <cellStyle name="Финансовый 3 2 2 6 7 2 2 3" xfId="39479"/>
    <cellStyle name="Финансовый 3 2 2 6 7 2 3" xfId="19067"/>
    <cellStyle name="Финансовый 3 2 2 6 7 2 4" xfId="32675"/>
    <cellStyle name="Финансовый 3 2 2 6 7 3" xfId="3191"/>
    <cellStyle name="Финансовый 3 2 2 6 7 3 2" xfId="9995"/>
    <cellStyle name="Финансовый 3 2 2 6 7 3 2 2" xfId="23603"/>
    <cellStyle name="Финансовый 3 2 2 6 7 3 2 3" xfId="37211"/>
    <cellStyle name="Финансовый 3 2 2 6 7 3 3" xfId="16799"/>
    <cellStyle name="Финансовый 3 2 2 6 7 3 4" xfId="30407"/>
    <cellStyle name="Финансовый 3 2 2 6 7 4" xfId="7727"/>
    <cellStyle name="Финансовый 3 2 2 6 7 4 2" xfId="21335"/>
    <cellStyle name="Финансовый 3 2 2 6 7 4 3" xfId="34943"/>
    <cellStyle name="Финансовый 3 2 2 6 7 5" xfId="14531"/>
    <cellStyle name="Финансовый 3 2 2 6 7 6" xfId="28139"/>
    <cellStyle name="Финансовый 3 2 2 6 8" xfId="545"/>
    <cellStyle name="Финансовый 3 2 2 6 8 2" xfId="5081"/>
    <cellStyle name="Финансовый 3 2 2 6 8 2 2" xfId="11885"/>
    <cellStyle name="Финансовый 3 2 2 6 8 2 2 2" xfId="25493"/>
    <cellStyle name="Финансовый 3 2 2 6 8 2 2 3" xfId="39101"/>
    <cellStyle name="Финансовый 3 2 2 6 8 2 3" xfId="18689"/>
    <cellStyle name="Финансовый 3 2 2 6 8 2 4" xfId="32297"/>
    <cellStyle name="Финансовый 3 2 2 6 8 3" xfId="2813"/>
    <cellStyle name="Финансовый 3 2 2 6 8 3 2" xfId="9617"/>
    <cellStyle name="Финансовый 3 2 2 6 8 3 2 2" xfId="23225"/>
    <cellStyle name="Финансовый 3 2 2 6 8 3 2 3" xfId="36833"/>
    <cellStyle name="Финансовый 3 2 2 6 8 3 3" xfId="16421"/>
    <cellStyle name="Финансовый 3 2 2 6 8 3 4" xfId="30029"/>
    <cellStyle name="Финансовый 3 2 2 6 8 4" xfId="7349"/>
    <cellStyle name="Финансовый 3 2 2 6 8 4 2" xfId="20957"/>
    <cellStyle name="Финансовый 3 2 2 6 8 4 3" xfId="34565"/>
    <cellStyle name="Финансовый 3 2 2 6 8 5" xfId="14153"/>
    <cellStyle name="Финансовый 3 2 2 6 8 6" xfId="27761"/>
    <cellStyle name="Финансовый 3 2 2 6 9" xfId="4703"/>
    <cellStyle name="Финансовый 3 2 2 6 9 2" xfId="11507"/>
    <cellStyle name="Финансовый 3 2 2 6 9 2 2" xfId="25115"/>
    <cellStyle name="Финансовый 3 2 2 6 9 2 3" xfId="38723"/>
    <cellStyle name="Финансовый 3 2 2 6 9 3" xfId="18311"/>
    <cellStyle name="Финансовый 3 2 2 6 9 4" xfId="31919"/>
    <cellStyle name="Финансовый 3 2 2 7" xfId="221"/>
    <cellStyle name="Финансовый 3 2 2 7 10" xfId="2489"/>
    <cellStyle name="Финансовый 3 2 2 7 10 2" xfId="9293"/>
    <cellStyle name="Финансовый 3 2 2 7 10 2 2" xfId="22901"/>
    <cellStyle name="Финансовый 3 2 2 7 10 2 3" xfId="36509"/>
    <cellStyle name="Финансовый 3 2 2 7 10 3" xfId="16097"/>
    <cellStyle name="Финансовый 3 2 2 7 10 4" xfId="29705"/>
    <cellStyle name="Финансовый 3 2 2 7 11" xfId="7025"/>
    <cellStyle name="Финансовый 3 2 2 7 11 2" xfId="20633"/>
    <cellStyle name="Финансовый 3 2 2 7 11 3" xfId="34241"/>
    <cellStyle name="Финансовый 3 2 2 7 12" xfId="13829"/>
    <cellStyle name="Финансовый 3 2 2 7 13" xfId="27437"/>
    <cellStyle name="Финансовый 3 2 2 7 2" xfId="302"/>
    <cellStyle name="Финансовый 3 2 2 7 2 10" xfId="7106"/>
    <cellStyle name="Финансовый 3 2 2 7 2 10 2" xfId="20714"/>
    <cellStyle name="Финансовый 3 2 2 7 2 10 3" xfId="34322"/>
    <cellStyle name="Финансовый 3 2 2 7 2 11" xfId="13910"/>
    <cellStyle name="Финансовый 3 2 2 7 2 12" xfId="27518"/>
    <cellStyle name="Финансовый 3 2 2 7 2 2" xfId="504"/>
    <cellStyle name="Финансовый 3 2 2 7 2 2 10" xfId="14112"/>
    <cellStyle name="Финансовый 3 2 2 7 2 2 11" xfId="27720"/>
    <cellStyle name="Финансовый 3 2 2 7 2 2 2" xfId="2016"/>
    <cellStyle name="Финансовый 3 2 2 7 2 2 2 2" xfId="6552"/>
    <cellStyle name="Финансовый 3 2 2 7 2 2 2 2 2" xfId="13356"/>
    <cellStyle name="Финансовый 3 2 2 7 2 2 2 2 2 2" xfId="26964"/>
    <cellStyle name="Финансовый 3 2 2 7 2 2 2 2 2 3" xfId="40572"/>
    <cellStyle name="Финансовый 3 2 2 7 2 2 2 2 3" xfId="20160"/>
    <cellStyle name="Финансовый 3 2 2 7 2 2 2 2 4" xfId="33768"/>
    <cellStyle name="Финансовый 3 2 2 7 2 2 2 3" xfId="4284"/>
    <cellStyle name="Финансовый 3 2 2 7 2 2 2 3 2" xfId="11088"/>
    <cellStyle name="Финансовый 3 2 2 7 2 2 2 3 2 2" xfId="24696"/>
    <cellStyle name="Финансовый 3 2 2 7 2 2 2 3 2 3" xfId="38304"/>
    <cellStyle name="Финансовый 3 2 2 7 2 2 2 3 3" xfId="17892"/>
    <cellStyle name="Финансовый 3 2 2 7 2 2 2 3 4" xfId="31500"/>
    <cellStyle name="Финансовый 3 2 2 7 2 2 2 4" xfId="8820"/>
    <cellStyle name="Финансовый 3 2 2 7 2 2 2 4 2" xfId="22428"/>
    <cellStyle name="Финансовый 3 2 2 7 2 2 2 4 3" xfId="36036"/>
    <cellStyle name="Финансовый 3 2 2 7 2 2 2 5" xfId="15624"/>
    <cellStyle name="Финансовый 3 2 2 7 2 2 2 6" xfId="29232"/>
    <cellStyle name="Финансовый 3 2 2 7 2 2 3" xfId="1638"/>
    <cellStyle name="Финансовый 3 2 2 7 2 2 3 2" xfId="6174"/>
    <cellStyle name="Финансовый 3 2 2 7 2 2 3 2 2" xfId="12978"/>
    <cellStyle name="Финансовый 3 2 2 7 2 2 3 2 2 2" xfId="26586"/>
    <cellStyle name="Финансовый 3 2 2 7 2 2 3 2 2 3" xfId="40194"/>
    <cellStyle name="Финансовый 3 2 2 7 2 2 3 2 3" xfId="19782"/>
    <cellStyle name="Финансовый 3 2 2 7 2 2 3 2 4" xfId="33390"/>
    <cellStyle name="Финансовый 3 2 2 7 2 2 3 3" xfId="3906"/>
    <cellStyle name="Финансовый 3 2 2 7 2 2 3 3 2" xfId="10710"/>
    <cellStyle name="Финансовый 3 2 2 7 2 2 3 3 2 2" xfId="24318"/>
    <cellStyle name="Финансовый 3 2 2 7 2 2 3 3 2 3" xfId="37926"/>
    <cellStyle name="Финансовый 3 2 2 7 2 2 3 3 3" xfId="17514"/>
    <cellStyle name="Финансовый 3 2 2 7 2 2 3 3 4" xfId="31122"/>
    <cellStyle name="Финансовый 3 2 2 7 2 2 3 4" xfId="8442"/>
    <cellStyle name="Финансовый 3 2 2 7 2 2 3 4 2" xfId="22050"/>
    <cellStyle name="Финансовый 3 2 2 7 2 2 3 4 3" xfId="35658"/>
    <cellStyle name="Финансовый 3 2 2 7 2 2 3 5" xfId="15246"/>
    <cellStyle name="Финансовый 3 2 2 7 2 2 3 6" xfId="28854"/>
    <cellStyle name="Финансовый 3 2 2 7 2 2 4" xfId="2394"/>
    <cellStyle name="Финансовый 3 2 2 7 2 2 4 2" xfId="6930"/>
    <cellStyle name="Финансовый 3 2 2 7 2 2 4 2 2" xfId="13734"/>
    <cellStyle name="Финансовый 3 2 2 7 2 2 4 2 2 2" xfId="27342"/>
    <cellStyle name="Финансовый 3 2 2 7 2 2 4 2 2 3" xfId="40950"/>
    <cellStyle name="Финансовый 3 2 2 7 2 2 4 2 3" xfId="20538"/>
    <cellStyle name="Финансовый 3 2 2 7 2 2 4 2 4" xfId="34146"/>
    <cellStyle name="Финансовый 3 2 2 7 2 2 4 3" xfId="4662"/>
    <cellStyle name="Финансовый 3 2 2 7 2 2 4 3 2" xfId="11466"/>
    <cellStyle name="Финансовый 3 2 2 7 2 2 4 3 2 2" xfId="25074"/>
    <cellStyle name="Финансовый 3 2 2 7 2 2 4 3 2 3" xfId="38682"/>
    <cellStyle name="Финансовый 3 2 2 7 2 2 4 3 3" xfId="18270"/>
    <cellStyle name="Финансовый 3 2 2 7 2 2 4 3 4" xfId="31878"/>
    <cellStyle name="Финансовый 3 2 2 7 2 2 4 4" xfId="9198"/>
    <cellStyle name="Финансовый 3 2 2 7 2 2 4 4 2" xfId="22806"/>
    <cellStyle name="Финансовый 3 2 2 7 2 2 4 4 3" xfId="36414"/>
    <cellStyle name="Финансовый 3 2 2 7 2 2 4 5" xfId="16002"/>
    <cellStyle name="Финансовый 3 2 2 7 2 2 4 6" xfId="29610"/>
    <cellStyle name="Финансовый 3 2 2 7 2 2 5" xfId="1260"/>
    <cellStyle name="Финансовый 3 2 2 7 2 2 5 2" xfId="5796"/>
    <cellStyle name="Финансовый 3 2 2 7 2 2 5 2 2" xfId="12600"/>
    <cellStyle name="Финансовый 3 2 2 7 2 2 5 2 2 2" xfId="26208"/>
    <cellStyle name="Финансовый 3 2 2 7 2 2 5 2 2 3" xfId="39816"/>
    <cellStyle name="Финансовый 3 2 2 7 2 2 5 2 3" xfId="19404"/>
    <cellStyle name="Финансовый 3 2 2 7 2 2 5 2 4" xfId="33012"/>
    <cellStyle name="Финансовый 3 2 2 7 2 2 5 3" xfId="3528"/>
    <cellStyle name="Финансовый 3 2 2 7 2 2 5 3 2" xfId="10332"/>
    <cellStyle name="Финансовый 3 2 2 7 2 2 5 3 2 2" xfId="23940"/>
    <cellStyle name="Финансовый 3 2 2 7 2 2 5 3 2 3" xfId="37548"/>
    <cellStyle name="Финансовый 3 2 2 7 2 2 5 3 3" xfId="17136"/>
    <cellStyle name="Финансовый 3 2 2 7 2 2 5 3 4" xfId="30744"/>
    <cellStyle name="Финансовый 3 2 2 7 2 2 5 4" xfId="8064"/>
    <cellStyle name="Финансовый 3 2 2 7 2 2 5 4 2" xfId="21672"/>
    <cellStyle name="Финансовый 3 2 2 7 2 2 5 4 3" xfId="35280"/>
    <cellStyle name="Финансовый 3 2 2 7 2 2 5 5" xfId="14868"/>
    <cellStyle name="Финансовый 3 2 2 7 2 2 5 6" xfId="28476"/>
    <cellStyle name="Финансовый 3 2 2 7 2 2 6" xfId="882"/>
    <cellStyle name="Финансовый 3 2 2 7 2 2 6 2" xfId="5418"/>
    <cellStyle name="Финансовый 3 2 2 7 2 2 6 2 2" xfId="12222"/>
    <cellStyle name="Финансовый 3 2 2 7 2 2 6 2 2 2" xfId="25830"/>
    <cellStyle name="Финансовый 3 2 2 7 2 2 6 2 2 3" xfId="39438"/>
    <cellStyle name="Финансовый 3 2 2 7 2 2 6 2 3" xfId="19026"/>
    <cellStyle name="Финансовый 3 2 2 7 2 2 6 2 4" xfId="32634"/>
    <cellStyle name="Финансовый 3 2 2 7 2 2 6 3" xfId="3150"/>
    <cellStyle name="Финансовый 3 2 2 7 2 2 6 3 2" xfId="9954"/>
    <cellStyle name="Финансовый 3 2 2 7 2 2 6 3 2 2" xfId="23562"/>
    <cellStyle name="Финансовый 3 2 2 7 2 2 6 3 2 3" xfId="37170"/>
    <cellStyle name="Финансовый 3 2 2 7 2 2 6 3 3" xfId="16758"/>
    <cellStyle name="Финансовый 3 2 2 7 2 2 6 3 4" xfId="30366"/>
    <cellStyle name="Финансовый 3 2 2 7 2 2 6 4" xfId="7686"/>
    <cellStyle name="Финансовый 3 2 2 7 2 2 6 4 2" xfId="21294"/>
    <cellStyle name="Финансовый 3 2 2 7 2 2 6 4 3" xfId="34902"/>
    <cellStyle name="Финансовый 3 2 2 7 2 2 6 5" xfId="14490"/>
    <cellStyle name="Финансовый 3 2 2 7 2 2 6 6" xfId="28098"/>
    <cellStyle name="Финансовый 3 2 2 7 2 2 7" xfId="5040"/>
    <cellStyle name="Финансовый 3 2 2 7 2 2 7 2" xfId="11844"/>
    <cellStyle name="Финансовый 3 2 2 7 2 2 7 2 2" xfId="25452"/>
    <cellStyle name="Финансовый 3 2 2 7 2 2 7 2 3" xfId="39060"/>
    <cellStyle name="Финансовый 3 2 2 7 2 2 7 3" xfId="18648"/>
    <cellStyle name="Финансовый 3 2 2 7 2 2 7 4" xfId="32256"/>
    <cellStyle name="Финансовый 3 2 2 7 2 2 8" xfId="2772"/>
    <cellStyle name="Финансовый 3 2 2 7 2 2 8 2" xfId="9576"/>
    <cellStyle name="Финансовый 3 2 2 7 2 2 8 2 2" xfId="23184"/>
    <cellStyle name="Финансовый 3 2 2 7 2 2 8 2 3" xfId="36792"/>
    <cellStyle name="Финансовый 3 2 2 7 2 2 8 3" xfId="16380"/>
    <cellStyle name="Финансовый 3 2 2 7 2 2 8 4" xfId="29988"/>
    <cellStyle name="Финансовый 3 2 2 7 2 2 9" xfId="7308"/>
    <cellStyle name="Финансовый 3 2 2 7 2 2 9 2" xfId="20916"/>
    <cellStyle name="Финансовый 3 2 2 7 2 2 9 3" xfId="34524"/>
    <cellStyle name="Финансовый 3 2 2 7 2 3" xfId="1814"/>
    <cellStyle name="Финансовый 3 2 2 7 2 3 2" xfId="6350"/>
    <cellStyle name="Финансовый 3 2 2 7 2 3 2 2" xfId="13154"/>
    <cellStyle name="Финансовый 3 2 2 7 2 3 2 2 2" xfId="26762"/>
    <cellStyle name="Финансовый 3 2 2 7 2 3 2 2 3" xfId="40370"/>
    <cellStyle name="Финансовый 3 2 2 7 2 3 2 3" xfId="19958"/>
    <cellStyle name="Финансовый 3 2 2 7 2 3 2 4" xfId="33566"/>
    <cellStyle name="Финансовый 3 2 2 7 2 3 3" xfId="4082"/>
    <cellStyle name="Финансовый 3 2 2 7 2 3 3 2" xfId="10886"/>
    <cellStyle name="Финансовый 3 2 2 7 2 3 3 2 2" xfId="24494"/>
    <cellStyle name="Финансовый 3 2 2 7 2 3 3 2 3" xfId="38102"/>
    <cellStyle name="Финансовый 3 2 2 7 2 3 3 3" xfId="17690"/>
    <cellStyle name="Финансовый 3 2 2 7 2 3 3 4" xfId="31298"/>
    <cellStyle name="Финансовый 3 2 2 7 2 3 4" xfId="8618"/>
    <cellStyle name="Финансовый 3 2 2 7 2 3 4 2" xfId="22226"/>
    <cellStyle name="Финансовый 3 2 2 7 2 3 4 3" xfId="35834"/>
    <cellStyle name="Финансовый 3 2 2 7 2 3 5" xfId="15422"/>
    <cellStyle name="Финансовый 3 2 2 7 2 3 6" xfId="29030"/>
    <cellStyle name="Финансовый 3 2 2 7 2 4" xfId="1436"/>
    <cellStyle name="Финансовый 3 2 2 7 2 4 2" xfId="5972"/>
    <cellStyle name="Финансовый 3 2 2 7 2 4 2 2" xfId="12776"/>
    <cellStyle name="Финансовый 3 2 2 7 2 4 2 2 2" xfId="26384"/>
    <cellStyle name="Финансовый 3 2 2 7 2 4 2 2 3" xfId="39992"/>
    <cellStyle name="Финансовый 3 2 2 7 2 4 2 3" xfId="19580"/>
    <cellStyle name="Финансовый 3 2 2 7 2 4 2 4" xfId="33188"/>
    <cellStyle name="Финансовый 3 2 2 7 2 4 3" xfId="3704"/>
    <cellStyle name="Финансовый 3 2 2 7 2 4 3 2" xfId="10508"/>
    <cellStyle name="Финансовый 3 2 2 7 2 4 3 2 2" xfId="24116"/>
    <cellStyle name="Финансовый 3 2 2 7 2 4 3 2 3" xfId="37724"/>
    <cellStyle name="Финансовый 3 2 2 7 2 4 3 3" xfId="17312"/>
    <cellStyle name="Финансовый 3 2 2 7 2 4 3 4" xfId="30920"/>
    <cellStyle name="Финансовый 3 2 2 7 2 4 4" xfId="8240"/>
    <cellStyle name="Финансовый 3 2 2 7 2 4 4 2" xfId="21848"/>
    <cellStyle name="Финансовый 3 2 2 7 2 4 4 3" xfId="35456"/>
    <cellStyle name="Финансовый 3 2 2 7 2 4 5" xfId="15044"/>
    <cellStyle name="Финансовый 3 2 2 7 2 4 6" xfId="28652"/>
    <cellStyle name="Финансовый 3 2 2 7 2 5" xfId="2192"/>
    <cellStyle name="Финансовый 3 2 2 7 2 5 2" xfId="6728"/>
    <cellStyle name="Финансовый 3 2 2 7 2 5 2 2" xfId="13532"/>
    <cellStyle name="Финансовый 3 2 2 7 2 5 2 2 2" xfId="27140"/>
    <cellStyle name="Финансовый 3 2 2 7 2 5 2 2 3" xfId="40748"/>
    <cellStyle name="Финансовый 3 2 2 7 2 5 2 3" xfId="20336"/>
    <cellStyle name="Финансовый 3 2 2 7 2 5 2 4" xfId="33944"/>
    <cellStyle name="Финансовый 3 2 2 7 2 5 3" xfId="4460"/>
    <cellStyle name="Финансовый 3 2 2 7 2 5 3 2" xfId="11264"/>
    <cellStyle name="Финансовый 3 2 2 7 2 5 3 2 2" xfId="24872"/>
    <cellStyle name="Финансовый 3 2 2 7 2 5 3 2 3" xfId="38480"/>
    <cellStyle name="Финансовый 3 2 2 7 2 5 3 3" xfId="18068"/>
    <cellStyle name="Финансовый 3 2 2 7 2 5 3 4" xfId="31676"/>
    <cellStyle name="Финансовый 3 2 2 7 2 5 4" xfId="8996"/>
    <cellStyle name="Финансовый 3 2 2 7 2 5 4 2" xfId="22604"/>
    <cellStyle name="Финансовый 3 2 2 7 2 5 4 3" xfId="36212"/>
    <cellStyle name="Финансовый 3 2 2 7 2 5 5" xfId="15800"/>
    <cellStyle name="Финансовый 3 2 2 7 2 5 6" xfId="29408"/>
    <cellStyle name="Финансовый 3 2 2 7 2 6" xfId="1058"/>
    <cellStyle name="Финансовый 3 2 2 7 2 6 2" xfId="5594"/>
    <cellStyle name="Финансовый 3 2 2 7 2 6 2 2" xfId="12398"/>
    <cellStyle name="Финансовый 3 2 2 7 2 6 2 2 2" xfId="26006"/>
    <cellStyle name="Финансовый 3 2 2 7 2 6 2 2 3" xfId="39614"/>
    <cellStyle name="Финансовый 3 2 2 7 2 6 2 3" xfId="19202"/>
    <cellStyle name="Финансовый 3 2 2 7 2 6 2 4" xfId="32810"/>
    <cellStyle name="Финансовый 3 2 2 7 2 6 3" xfId="3326"/>
    <cellStyle name="Финансовый 3 2 2 7 2 6 3 2" xfId="10130"/>
    <cellStyle name="Финансовый 3 2 2 7 2 6 3 2 2" xfId="23738"/>
    <cellStyle name="Финансовый 3 2 2 7 2 6 3 2 3" xfId="37346"/>
    <cellStyle name="Финансовый 3 2 2 7 2 6 3 3" xfId="16934"/>
    <cellStyle name="Финансовый 3 2 2 7 2 6 3 4" xfId="30542"/>
    <cellStyle name="Финансовый 3 2 2 7 2 6 4" xfId="7862"/>
    <cellStyle name="Финансовый 3 2 2 7 2 6 4 2" xfId="21470"/>
    <cellStyle name="Финансовый 3 2 2 7 2 6 4 3" xfId="35078"/>
    <cellStyle name="Финансовый 3 2 2 7 2 6 5" xfId="14666"/>
    <cellStyle name="Финансовый 3 2 2 7 2 6 6" xfId="28274"/>
    <cellStyle name="Финансовый 3 2 2 7 2 7" xfId="680"/>
    <cellStyle name="Финансовый 3 2 2 7 2 7 2" xfId="5216"/>
    <cellStyle name="Финансовый 3 2 2 7 2 7 2 2" xfId="12020"/>
    <cellStyle name="Финансовый 3 2 2 7 2 7 2 2 2" xfId="25628"/>
    <cellStyle name="Финансовый 3 2 2 7 2 7 2 2 3" xfId="39236"/>
    <cellStyle name="Финансовый 3 2 2 7 2 7 2 3" xfId="18824"/>
    <cellStyle name="Финансовый 3 2 2 7 2 7 2 4" xfId="32432"/>
    <cellStyle name="Финансовый 3 2 2 7 2 7 3" xfId="2948"/>
    <cellStyle name="Финансовый 3 2 2 7 2 7 3 2" xfId="9752"/>
    <cellStyle name="Финансовый 3 2 2 7 2 7 3 2 2" xfId="23360"/>
    <cellStyle name="Финансовый 3 2 2 7 2 7 3 2 3" xfId="36968"/>
    <cellStyle name="Финансовый 3 2 2 7 2 7 3 3" xfId="16556"/>
    <cellStyle name="Финансовый 3 2 2 7 2 7 3 4" xfId="30164"/>
    <cellStyle name="Финансовый 3 2 2 7 2 7 4" xfId="7484"/>
    <cellStyle name="Финансовый 3 2 2 7 2 7 4 2" xfId="21092"/>
    <cellStyle name="Финансовый 3 2 2 7 2 7 4 3" xfId="34700"/>
    <cellStyle name="Финансовый 3 2 2 7 2 7 5" xfId="14288"/>
    <cellStyle name="Финансовый 3 2 2 7 2 7 6" xfId="27896"/>
    <cellStyle name="Финансовый 3 2 2 7 2 8" xfId="4838"/>
    <cellStyle name="Финансовый 3 2 2 7 2 8 2" xfId="11642"/>
    <cellStyle name="Финансовый 3 2 2 7 2 8 2 2" xfId="25250"/>
    <cellStyle name="Финансовый 3 2 2 7 2 8 2 3" xfId="38858"/>
    <cellStyle name="Финансовый 3 2 2 7 2 8 3" xfId="18446"/>
    <cellStyle name="Финансовый 3 2 2 7 2 8 4" xfId="32054"/>
    <cellStyle name="Финансовый 3 2 2 7 2 9" xfId="2570"/>
    <cellStyle name="Финансовый 3 2 2 7 2 9 2" xfId="9374"/>
    <cellStyle name="Финансовый 3 2 2 7 2 9 2 2" xfId="22982"/>
    <cellStyle name="Финансовый 3 2 2 7 2 9 2 3" xfId="36590"/>
    <cellStyle name="Финансовый 3 2 2 7 2 9 3" xfId="16178"/>
    <cellStyle name="Финансовый 3 2 2 7 2 9 4" xfId="29786"/>
    <cellStyle name="Финансовый 3 2 2 7 3" xfId="423"/>
    <cellStyle name="Финансовый 3 2 2 7 3 10" xfId="14031"/>
    <cellStyle name="Финансовый 3 2 2 7 3 11" xfId="27639"/>
    <cellStyle name="Финансовый 3 2 2 7 3 2" xfId="1935"/>
    <cellStyle name="Финансовый 3 2 2 7 3 2 2" xfId="6471"/>
    <cellStyle name="Финансовый 3 2 2 7 3 2 2 2" xfId="13275"/>
    <cellStyle name="Финансовый 3 2 2 7 3 2 2 2 2" xfId="26883"/>
    <cellStyle name="Финансовый 3 2 2 7 3 2 2 2 3" xfId="40491"/>
    <cellStyle name="Финансовый 3 2 2 7 3 2 2 3" xfId="20079"/>
    <cellStyle name="Финансовый 3 2 2 7 3 2 2 4" xfId="33687"/>
    <cellStyle name="Финансовый 3 2 2 7 3 2 3" xfId="4203"/>
    <cellStyle name="Финансовый 3 2 2 7 3 2 3 2" xfId="11007"/>
    <cellStyle name="Финансовый 3 2 2 7 3 2 3 2 2" xfId="24615"/>
    <cellStyle name="Финансовый 3 2 2 7 3 2 3 2 3" xfId="38223"/>
    <cellStyle name="Финансовый 3 2 2 7 3 2 3 3" xfId="17811"/>
    <cellStyle name="Финансовый 3 2 2 7 3 2 3 4" xfId="31419"/>
    <cellStyle name="Финансовый 3 2 2 7 3 2 4" xfId="8739"/>
    <cellStyle name="Финансовый 3 2 2 7 3 2 4 2" xfId="22347"/>
    <cellStyle name="Финансовый 3 2 2 7 3 2 4 3" xfId="35955"/>
    <cellStyle name="Финансовый 3 2 2 7 3 2 5" xfId="15543"/>
    <cellStyle name="Финансовый 3 2 2 7 3 2 6" xfId="29151"/>
    <cellStyle name="Финансовый 3 2 2 7 3 3" xfId="1557"/>
    <cellStyle name="Финансовый 3 2 2 7 3 3 2" xfId="6093"/>
    <cellStyle name="Финансовый 3 2 2 7 3 3 2 2" xfId="12897"/>
    <cellStyle name="Финансовый 3 2 2 7 3 3 2 2 2" xfId="26505"/>
    <cellStyle name="Финансовый 3 2 2 7 3 3 2 2 3" xfId="40113"/>
    <cellStyle name="Финансовый 3 2 2 7 3 3 2 3" xfId="19701"/>
    <cellStyle name="Финансовый 3 2 2 7 3 3 2 4" xfId="33309"/>
    <cellStyle name="Финансовый 3 2 2 7 3 3 3" xfId="3825"/>
    <cellStyle name="Финансовый 3 2 2 7 3 3 3 2" xfId="10629"/>
    <cellStyle name="Финансовый 3 2 2 7 3 3 3 2 2" xfId="24237"/>
    <cellStyle name="Финансовый 3 2 2 7 3 3 3 2 3" xfId="37845"/>
    <cellStyle name="Финансовый 3 2 2 7 3 3 3 3" xfId="17433"/>
    <cellStyle name="Финансовый 3 2 2 7 3 3 3 4" xfId="31041"/>
    <cellStyle name="Финансовый 3 2 2 7 3 3 4" xfId="8361"/>
    <cellStyle name="Финансовый 3 2 2 7 3 3 4 2" xfId="21969"/>
    <cellStyle name="Финансовый 3 2 2 7 3 3 4 3" xfId="35577"/>
    <cellStyle name="Финансовый 3 2 2 7 3 3 5" xfId="15165"/>
    <cellStyle name="Финансовый 3 2 2 7 3 3 6" xfId="28773"/>
    <cellStyle name="Финансовый 3 2 2 7 3 4" xfId="2313"/>
    <cellStyle name="Финансовый 3 2 2 7 3 4 2" xfId="6849"/>
    <cellStyle name="Финансовый 3 2 2 7 3 4 2 2" xfId="13653"/>
    <cellStyle name="Финансовый 3 2 2 7 3 4 2 2 2" xfId="27261"/>
    <cellStyle name="Финансовый 3 2 2 7 3 4 2 2 3" xfId="40869"/>
    <cellStyle name="Финансовый 3 2 2 7 3 4 2 3" xfId="20457"/>
    <cellStyle name="Финансовый 3 2 2 7 3 4 2 4" xfId="34065"/>
    <cellStyle name="Финансовый 3 2 2 7 3 4 3" xfId="4581"/>
    <cellStyle name="Финансовый 3 2 2 7 3 4 3 2" xfId="11385"/>
    <cellStyle name="Финансовый 3 2 2 7 3 4 3 2 2" xfId="24993"/>
    <cellStyle name="Финансовый 3 2 2 7 3 4 3 2 3" xfId="38601"/>
    <cellStyle name="Финансовый 3 2 2 7 3 4 3 3" xfId="18189"/>
    <cellStyle name="Финансовый 3 2 2 7 3 4 3 4" xfId="31797"/>
    <cellStyle name="Финансовый 3 2 2 7 3 4 4" xfId="9117"/>
    <cellStyle name="Финансовый 3 2 2 7 3 4 4 2" xfId="22725"/>
    <cellStyle name="Финансовый 3 2 2 7 3 4 4 3" xfId="36333"/>
    <cellStyle name="Финансовый 3 2 2 7 3 4 5" xfId="15921"/>
    <cellStyle name="Финансовый 3 2 2 7 3 4 6" xfId="29529"/>
    <cellStyle name="Финансовый 3 2 2 7 3 5" xfId="1179"/>
    <cellStyle name="Финансовый 3 2 2 7 3 5 2" xfId="5715"/>
    <cellStyle name="Финансовый 3 2 2 7 3 5 2 2" xfId="12519"/>
    <cellStyle name="Финансовый 3 2 2 7 3 5 2 2 2" xfId="26127"/>
    <cellStyle name="Финансовый 3 2 2 7 3 5 2 2 3" xfId="39735"/>
    <cellStyle name="Финансовый 3 2 2 7 3 5 2 3" xfId="19323"/>
    <cellStyle name="Финансовый 3 2 2 7 3 5 2 4" xfId="32931"/>
    <cellStyle name="Финансовый 3 2 2 7 3 5 3" xfId="3447"/>
    <cellStyle name="Финансовый 3 2 2 7 3 5 3 2" xfId="10251"/>
    <cellStyle name="Финансовый 3 2 2 7 3 5 3 2 2" xfId="23859"/>
    <cellStyle name="Финансовый 3 2 2 7 3 5 3 2 3" xfId="37467"/>
    <cellStyle name="Финансовый 3 2 2 7 3 5 3 3" xfId="17055"/>
    <cellStyle name="Финансовый 3 2 2 7 3 5 3 4" xfId="30663"/>
    <cellStyle name="Финансовый 3 2 2 7 3 5 4" xfId="7983"/>
    <cellStyle name="Финансовый 3 2 2 7 3 5 4 2" xfId="21591"/>
    <cellStyle name="Финансовый 3 2 2 7 3 5 4 3" xfId="35199"/>
    <cellStyle name="Финансовый 3 2 2 7 3 5 5" xfId="14787"/>
    <cellStyle name="Финансовый 3 2 2 7 3 5 6" xfId="28395"/>
    <cellStyle name="Финансовый 3 2 2 7 3 6" xfId="801"/>
    <cellStyle name="Финансовый 3 2 2 7 3 6 2" xfId="5337"/>
    <cellStyle name="Финансовый 3 2 2 7 3 6 2 2" xfId="12141"/>
    <cellStyle name="Финансовый 3 2 2 7 3 6 2 2 2" xfId="25749"/>
    <cellStyle name="Финансовый 3 2 2 7 3 6 2 2 3" xfId="39357"/>
    <cellStyle name="Финансовый 3 2 2 7 3 6 2 3" xfId="18945"/>
    <cellStyle name="Финансовый 3 2 2 7 3 6 2 4" xfId="32553"/>
    <cellStyle name="Финансовый 3 2 2 7 3 6 3" xfId="3069"/>
    <cellStyle name="Финансовый 3 2 2 7 3 6 3 2" xfId="9873"/>
    <cellStyle name="Финансовый 3 2 2 7 3 6 3 2 2" xfId="23481"/>
    <cellStyle name="Финансовый 3 2 2 7 3 6 3 2 3" xfId="37089"/>
    <cellStyle name="Финансовый 3 2 2 7 3 6 3 3" xfId="16677"/>
    <cellStyle name="Финансовый 3 2 2 7 3 6 3 4" xfId="30285"/>
    <cellStyle name="Финансовый 3 2 2 7 3 6 4" xfId="7605"/>
    <cellStyle name="Финансовый 3 2 2 7 3 6 4 2" xfId="21213"/>
    <cellStyle name="Финансовый 3 2 2 7 3 6 4 3" xfId="34821"/>
    <cellStyle name="Финансовый 3 2 2 7 3 6 5" xfId="14409"/>
    <cellStyle name="Финансовый 3 2 2 7 3 6 6" xfId="28017"/>
    <cellStyle name="Финансовый 3 2 2 7 3 7" xfId="4959"/>
    <cellStyle name="Финансовый 3 2 2 7 3 7 2" xfId="11763"/>
    <cellStyle name="Финансовый 3 2 2 7 3 7 2 2" xfId="25371"/>
    <cellStyle name="Финансовый 3 2 2 7 3 7 2 3" xfId="38979"/>
    <cellStyle name="Финансовый 3 2 2 7 3 7 3" xfId="18567"/>
    <cellStyle name="Финансовый 3 2 2 7 3 7 4" xfId="32175"/>
    <cellStyle name="Финансовый 3 2 2 7 3 8" xfId="2691"/>
    <cellStyle name="Финансовый 3 2 2 7 3 8 2" xfId="9495"/>
    <cellStyle name="Финансовый 3 2 2 7 3 8 2 2" xfId="23103"/>
    <cellStyle name="Финансовый 3 2 2 7 3 8 2 3" xfId="36711"/>
    <cellStyle name="Финансовый 3 2 2 7 3 8 3" xfId="16299"/>
    <cellStyle name="Финансовый 3 2 2 7 3 8 4" xfId="29907"/>
    <cellStyle name="Финансовый 3 2 2 7 3 9" xfId="7227"/>
    <cellStyle name="Финансовый 3 2 2 7 3 9 2" xfId="20835"/>
    <cellStyle name="Финансовый 3 2 2 7 3 9 3" xfId="34443"/>
    <cellStyle name="Финансовый 3 2 2 7 4" xfId="1733"/>
    <cellStyle name="Финансовый 3 2 2 7 4 2" xfId="6269"/>
    <cellStyle name="Финансовый 3 2 2 7 4 2 2" xfId="13073"/>
    <cellStyle name="Финансовый 3 2 2 7 4 2 2 2" xfId="26681"/>
    <cellStyle name="Финансовый 3 2 2 7 4 2 2 3" xfId="40289"/>
    <cellStyle name="Финансовый 3 2 2 7 4 2 3" xfId="19877"/>
    <cellStyle name="Финансовый 3 2 2 7 4 2 4" xfId="33485"/>
    <cellStyle name="Финансовый 3 2 2 7 4 3" xfId="4001"/>
    <cellStyle name="Финансовый 3 2 2 7 4 3 2" xfId="10805"/>
    <cellStyle name="Финансовый 3 2 2 7 4 3 2 2" xfId="24413"/>
    <cellStyle name="Финансовый 3 2 2 7 4 3 2 3" xfId="38021"/>
    <cellStyle name="Финансовый 3 2 2 7 4 3 3" xfId="17609"/>
    <cellStyle name="Финансовый 3 2 2 7 4 3 4" xfId="31217"/>
    <cellStyle name="Финансовый 3 2 2 7 4 4" xfId="8537"/>
    <cellStyle name="Финансовый 3 2 2 7 4 4 2" xfId="22145"/>
    <cellStyle name="Финансовый 3 2 2 7 4 4 3" xfId="35753"/>
    <cellStyle name="Финансовый 3 2 2 7 4 5" xfId="15341"/>
    <cellStyle name="Финансовый 3 2 2 7 4 6" xfId="28949"/>
    <cellStyle name="Финансовый 3 2 2 7 5" xfId="1355"/>
    <cellStyle name="Финансовый 3 2 2 7 5 2" xfId="5891"/>
    <cellStyle name="Финансовый 3 2 2 7 5 2 2" xfId="12695"/>
    <cellStyle name="Финансовый 3 2 2 7 5 2 2 2" xfId="26303"/>
    <cellStyle name="Финансовый 3 2 2 7 5 2 2 3" xfId="39911"/>
    <cellStyle name="Финансовый 3 2 2 7 5 2 3" xfId="19499"/>
    <cellStyle name="Финансовый 3 2 2 7 5 2 4" xfId="33107"/>
    <cellStyle name="Финансовый 3 2 2 7 5 3" xfId="3623"/>
    <cellStyle name="Финансовый 3 2 2 7 5 3 2" xfId="10427"/>
    <cellStyle name="Финансовый 3 2 2 7 5 3 2 2" xfId="24035"/>
    <cellStyle name="Финансовый 3 2 2 7 5 3 2 3" xfId="37643"/>
    <cellStyle name="Финансовый 3 2 2 7 5 3 3" xfId="17231"/>
    <cellStyle name="Финансовый 3 2 2 7 5 3 4" xfId="30839"/>
    <cellStyle name="Финансовый 3 2 2 7 5 4" xfId="8159"/>
    <cellStyle name="Финансовый 3 2 2 7 5 4 2" xfId="21767"/>
    <cellStyle name="Финансовый 3 2 2 7 5 4 3" xfId="35375"/>
    <cellStyle name="Финансовый 3 2 2 7 5 5" xfId="14963"/>
    <cellStyle name="Финансовый 3 2 2 7 5 6" xfId="28571"/>
    <cellStyle name="Финансовый 3 2 2 7 6" xfId="2111"/>
    <cellStyle name="Финансовый 3 2 2 7 6 2" xfId="6647"/>
    <cellStyle name="Финансовый 3 2 2 7 6 2 2" xfId="13451"/>
    <cellStyle name="Финансовый 3 2 2 7 6 2 2 2" xfId="27059"/>
    <cellStyle name="Финансовый 3 2 2 7 6 2 2 3" xfId="40667"/>
    <cellStyle name="Финансовый 3 2 2 7 6 2 3" xfId="20255"/>
    <cellStyle name="Финансовый 3 2 2 7 6 2 4" xfId="33863"/>
    <cellStyle name="Финансовый 3 2 2 7 6 3" xfId="4379"/>
    <cellStyle name="Финансовый 3 2 2 7 6 3 2" xfId="11183"/>
    <cellStyle name="Финансовый 3 2 2 7 6 3 2 2" xfId="24791"/>
    <cellStyle name="Финансовый 3 2 2 7 6 3 2 3" xfId="38399"/>
    <cellStyle name="Финансовый 3 2 2 7 6 3 3" xfId="17987"/>
    <cellStyle name="Финансовый 3 2 2 7 6 3 4" xfId="31595"/>
    <cellStyle name="Финансовый 3 2 2 7 6 4" xfId="8915"/>
    <cellStyle name="Финансовый 3 2 2 7 6 4 2" xfId="22523"/>
    <cellStyle name="Финансовый 3 2 2 7 6 4 3" xfId="36131"/>
    <cellStyle name="Финансовый 3 2 2 7 6 5" xfId="15719"/>
    <cellStyle name="Финансовый 3 2 2 7 6 6" xfId="29327"/>
    <cellStyle name="Финансовый 3 2 2 7 7" xfId="977"/>
    <cellStyle name="Финансовый 3 2 2 7 7 2" xfId="5513"/>
    <cellStyle name="Финансовый 3 2 2 7 7 2 2" xfId="12317"/>
    <cellStyle name="Финансовый 3 2 2 7 7 2 2 2" xfId="25925"/>
    <cellStyle name="Финансовый 3 2 2 7 7 2 2 3" xfId="39533"/>
    <cellStyle name="Финансовый 3 2 2 7 7 2 3" xfId="19121"/>
    <cellStyle name="Финансовый 3 2 2 7 7 2 4" xfId="32729"/>
    <cellStyle name="Финансовый 3 2 2 7 7 3" xfId="3245"/>
    <cellStyle name="Финансовый 3 2 2 7 7 3 2" xfId="10049"/>
    <cellStyle name="Финансовый 3 2 2 7 7 3 2 2" xfId="23657"/>
    <cellStyle name="Финансовый 3 2 2 7 7 3 2 3" xfId="37265"/>
    <cellStyle name="Финансовый 3 2 2 7 7 3 3" xfId="16853"/>
    <cellStyle name="Финансовый 3 2 2 7 7 3 4" xfId="30461"/>
    <cellStyle name="Финансовый 3 2 2 7 7 4" xfId="7781"/>
    <cellStyle name="Финансовый 3 2 2 7 7 4 2" xfId="21389"/>
    <cellStyle name="Финансовый 3 2 2 7 7 4 3" xfId="34997"/>
    <cellStyle name="Финансовый 3 2 2 7 7 5" xfId="14585"/>
    <cellStyle name="Финансовый 3 2 2 7 7 6" xfId="28193"/>
    <cellStyle name="Финансовый 3 2 2 7 8" xfId="599"/>
    <cellStyle name="Финансовый 3 2 2 7 8 2" xfId="5135"/>
    <cellStyle name="Финансовый 3 2 2 7 8 2 2" xfId="11939"/>
    <cellStyle name="Финансовый 3 2 2 7 8 2 2 2" xfId="25547"/>
    <cellStyle name="Финансовый 3 2 2 7 8 2 2 3" xfId="39155"/>
    <cellStyle name="Финансовый 3 2 2 7 8 2 3" xfId="18743"/>
    <cellStyle name="Финансовый 3 2 2 7 8 2 4" xfId="32351"/>
    <cellStyle name="Финансовый 3 2 2 7 8 3" xfId="2867"/>
    <cellStyle name="Финансовый 3 2 2 7 8 3 2" xfId="9671"/>
    <cellStyle name="Финансовый 3 2 2 7 8 3 2 2" xfId="23279"/>
    <cellStyle name="Финансовый 3 2 2 7 8 3 2 3" xfId="36887"/>
    <cellStyle name="Финансовый 3 2 2 7 8 3 3" xfId="16475"/>
    <cellStyle name="Финансовый 3 2 2 7 8 3 4" xfId="30083"/>
    <cellStyle name="Финансовый 3 2 2 7 8 4" xfId="7403"/>
    <cellStyle name="Финансовый 3 2 2 7 8 4 2" xfId="21011"/>
    <cellStyle name="Финансовый 3 2 2 7 8 4 3" xfId="34619"/>
    <cellStyle name="Финансовый 3 2 2 7 8 5" xfId="14207"/>
    <cellStyle name="Финансовый 3 2 2 7 8 6" xfId="27815"/>
    <cellStyle name="Финансовый 3 2 2 7 9" xfId="4757"/>
    <cellStyle name="Финансовый 3 2 2 7 9 2" xfId="11561"/>
    <cellStyle name="Финансовый 3 2 2 7 9 2 2" xfId="25169"/>
    <cellStyle name="Финансовый 3 2 2 7 9 2 3" xfId="38777"/>
    <cellStyle name="Финансовый 3 2 2 7 9 3" xfId="18365"/>
    <cellStyle name="Финансовый 3 2 2 7 9 4" xfId="31973"/>
    <cellStyle name="Финансовый 3 2 2 8" xfId="227"/>
    <cellStyle name="Финансовый 3 2 2 8 10" xfId="7031"/>
    <cellStyle name="Финансовый 3 2 2 8 10 2" xfId="20639"/>
    <cellStyle name="Финансовый 3 2 2 8 10 3" xfId="34247"/>
    <cellStyle name="Финансовый 3 2 2 8 11" xfId="13835"/>
    <cellStyle name="Финансовый 3 2 2 8 12" xfId="27443"/>
    <cellStyle name="Финансовый 3 2 2 8 2" xfId="429"/>
    <cellStyle name="Финансовый 3 2 2 8 2 10" xfId="14037"/>
    <cellStyle name="Финансовый 3 2 2 8 2 11" xfId="27645"/>
    <cellStyle name="Финансовый 3 2 2 8 2 2" xfId="1941"/>
    <cellStyle name="Финансовый 3 2 2 8 2 2 2" xfId="6477"/>
    <cellStyle name="Финансовый 3 2 2 8 2 2 2 2" xfId="13281"/>
    <cellStyle name="Финансовый 3 2 2 8 2 2 2 2 2" xfId="26889"/>
    <cellStyle name="Финансовый 3 2 2 8 2 2 2 2 3" xfId="40497"/>
    <cellStyle name="Финансовый 3 2 2 8 2 2 2 3" xfId="20085"/>
    <cellStyle name="Финансовый 3 2 2 8 2 2 2 4" xfId="33693"/>
    <cellStyle name="Финансовый 3 2 2 8 2 2 3" xfId="4209"/>
    <cellStyle name="Финансовый 3 2 2 8 2 2 3 2" xfId="11013"/>
    <cellStyle name="Финансовый 3 2 2 8 2 2 3 2 2" xfId="24621"/>
    <cellStyle name="Финансовый 3 2 2 8 2 2 3 2 3" xfId="38229"/>
    <cellStyle name="Финансовый 3 2 2 8 2 2 3 3" xfId="17817"/>
    <cellStyle name="Финансовый 3 2 2 8 2 2 3 4" xfId="31425"/>
    <cellStyle name="Финансовый 3 2 2 8 2 2 4" xfId="8745"/>
    <cellStyle name="Финансовый 3 2 2 8 2 2 4 2" xfId="22353"/>
    <cellStyle name="Финансовый 3 2 2 8 2 2 4 3" xfId="35961"/>
    <cellStyle name="Финансовый 3 2 2 8 2 2 5" xfId="15549"/>
    <cellStyle name="Финансовый 3 2 2 8 2 2 6" xfId="29157"/>
    <cellStyle name="Финансовый 3 2 2 8 2 3" xfId="1563"/>
    <cellStyle name="Финансовый 3 2 2 8 2 3 2" xfId="6099"/>
    <cellStyle name="Финансовый 3 2 2 8 2 3 2 2" xfId="12903"/>
    <cellStyle name="Финансовый 3 2 2 8 2 3 2 2 2" xfId="26511"/>
    <cellStyle name="Финансовый 3 2 2 8 2 3 2 2 3" xfId="40119"/>
    <cellStyle name="Финансовый 3 2 2 8 2 3 2 3" xfId="19707"/>
    <cellStyle name="Финансовый 3 2 2 8 2 3 2 4" xfId="33315"/>
    <cellStyle name="Финансовый 3 2 2 8 2 3 3" xfId="3831"/>
    <cellStyle name="Финансовый 3 2 2 8 2 3 3 2" xfId="10635"/>
    <cellStyle name="Финансовый 3 2 2 8 2 3 3 2 2" xfId="24243"/>
    <cellStyle name="Финансовый 3 2 2 8 2 3 3 2 3" xfId="37851"/>
    <cellStyle name="Финансовый 3 2 2 8 2 3 3 3" xfId="17439"/>
    <cellStyle name="Финансовый 3 2 2 8 2 3 3 4" xfId="31047"/>
    <cellStyle name="Финансовый 3 2 2 8 2 3 4" xfId="8367"/>
    <cellStyle name="Финансовый 3 2 2 8 2 3 4 2" xfId="21975"/>
    <cellStyle name="Финансовый 3 2 2 8 2 3 4 3" xfId="35583"/>
    <cellStyle name="Финансовый 3 2 2 8 2 3 5" xfId="15171"/>
    <cellStyle name="Финансовый 3 2 2 8 2 3 6" xfId="28779"/>
    <cellStyle name="Финансовый 3 2 2 8 2 4" xfId="2319"/>
    <cellStyle name="Финансовый 3 2 2 8 2 4 2" xfId="6855"/>
    <cellStyle name="Финансовый 3 2 2 8 2 4 2 2" xfId="13659"/>
    <cellStyle name="Финансовый 3 2 2 8 2 4 2 2 2" xfId="27267"/>
    <cellStyle name="Финансовый 3 2 2 8 2 4 2 2 3" xfId="40875"/>
    <cellStyle name="Финансовый 3 2 2 8 2 4 2 3" xfId="20463"/>
    <cellStyle name="Финансовый 3 2 2 8 2 4 2 4" xfId="34071"/>
    <cellStyle name="Финансовый 3 2 2 8 2 4 3" xfId="4587"/>
    <cellStyle name="Финансовый 3 2 2 8 2 4 3 2" xfId="11391"/>
    <cellStyle name="Финансовый 3 2 2 8 2 4 3 2 2" xfId="24999"/>
    <cellStyle name="Финансовый 3 2 2 8 2 4 3 2 3" xfId="38607"/>
    <cellStyle name="Финансовый 3 2 2 8 2 4 3 3" xfId="18195"/>
    <cellStyle name="Финансовый 3 2 2 8 2 4 3 4" xfId="31803"/>
    <cellStyle name="Финансовый 3 2 2 8 2 4 4" xfId="9123"/>
    <cellStyle name="Финансовый 3 2 2 8 2 4 4 2" xfId="22731"/>
    <cellStyle name="Финансовый 3 2 2 8 2 4 4 3" xfId="36339"/>
    <cellStyle name="Финансовый 3 2 2 8 2 4 5" xfId="15927"/>
    <cellStyle name="Финансовый 3 2 2 8 2 4 6" xfId="29535"/>
    <cellStyle name="Финансовый 3 2 2 8 2 5" xfId="1185"/>
    <cellStyle name="Финансовый 3 2 2 8 2 5 2" xfId="5721"/>
    <cellStyle name="Финансовый 3 2 2 8 2 5 2 2" xfId="12525"/>
    <cellStyle name="Финансовый 3 2 2 8 2 5 2 2 2" xfId="26133"/>
    <cellStyle name="Финансовый 3 2 2 8 2 5 2 2 3" xfId="39741"/>
    <cellStyle name="Финансовый 3 2 2 8 2 5 2 3" xfId="19329"/>
    <cellStyle name="Финансовый 3 2 2 8 2 5 2 4" xfId="32937"/>
    <cellStyle name="Финансовый 3 2 2 8 2 5 3" xfId="3453"/>
    <cellStyle name="Финансовый 3 2 2 8 2 5 3 2" xfId="10257"/>
    <cellStyle name="Финансовый 3 2 2 8 2 5 3 2 2" xfId="23865"/>
    <cellStyle name="Финансовый 3 2 2 8 2 5 3 2 3" xfId="37473"/>
    <cellStyle name="Финансовый 3 2 2 8 2 5 3 3" xfId="17061"/>
    <cellStyle name="Финансовый 3 2 2 8 2 5 3 4" xfId="30669"/>
    <cellStyle name="Финансовый 3 2 2 8 2 5 4" xfId="7989"/>
    <cellStyle name="Финансовый 3 2 2 8 2 5 4 2" xfId="21597"/>
    <cellStyle name="Финансовый 3 2 2 8 2 5 4 3" xfId="35205"/>
    <cellStyle name="Финансовый 3 2 2 8 2 5 5" xfId="14793"/>
    <cellStyle name="Финансовый 3 2 2 8 2 5 6" xfId="28401"/>
    <cellStyle name="Финансовый 3 2 2 8 2 6" xfId="807"/>
    <cellStyle name="Финансовый 3 2 2 8 2 6 2" xfId="5343"/>
    <cellStyle name="Финансовый 3 2 2 8 2 6 2 2" xfId="12147"/>
    <cellStyle name="Финансовый 3 2 2 8 2 6 2 2 2" xfId="25755"/>
    <cellStyle name="Финансовый 3 2 2 8 2 6 2 2 3" xfId="39363"/>
    <cellStyle name="Финансовый 3 2 2 8 2 6 2 3" xfId="18951"/>
    <cellStyle name="Финансовый 3 2 2 8 2 6 2 4" xfId="32559"/>
    <cellStyle name="Финансовый 3 2 2 8 2 6 3" xfId="3075"/>
    <cellStyle name="Финансовый 3 2 2 8 2 6 3 2" xfId="9879"/>
    <cellStyle name="Финансовый 3 2 2 8 2 6 3 2 2" xfId="23487"/>
    <cellStyle name="Финансовый 3 2 2 8 2 6 3 2 3" xfId="37095"/>
    <cellStyle name="Финансовый 3 2 2 8 2 6 3 3" xfId="16683"/>
    <cellStyle name="Финансовый 3 2 2 8 2 6 3 4" xfId="30291"/>
    <cellStyle name="Финансовый 3 2 2 8 2 6 4" xfId="7611"/>
    <cellStyle name="Финансовый 3 2 2 8 2 6 4 2" xfId="21219"/>
    <cellStyle name="Финансовый 3 2 2 8 2 6 4 3" xfId="34827"/>
    <cellStyle name="Финансовый 3 2 2 8 2 6 5" xfId="14415"/>
    <cellStyle name="Финансовый 3 2 2 8 2 6 6" xfId="28023"/>
    <cellStyle name="Финансовый 3 2 2 8 2 7" xfId="4965"/>
    <cellStyle name="Финансовый 3 2 2 8 2 7 2" xfId="11769"/>
    <cellStyle name="Финансовый 3 2 2 8 2 7 2 2" xfId="25377"/>
    <cellStyle name="Финансовый 3 2 2 8 2 7 2 3" xfId="38985"/>
    <cellStyle name="Финансовый 3 2 2 8 2 7 3" xfId="18573"/>
    <cellStyle name="Финансовый 3 2 2 8 2 7 4" xfId="32181"/>
    <cellStyle name="Финансовый 3 2 2 8 2 8" xfId="2697"/>
    <cellStyle name="Финансовый 3 2 2 8 2 8 2" xfId="9501"/>
    <cellStyle name="Финансовый 3 2 2 8 2 8 2 2" xfId="23109"/>
    <cellStyle name="Финансовый 3 2 2 8 2 8 2 3" xfId="36717"/>
    <cellStyle name="Финансовый 3 2 2 8 2 8 3" xfId="16305"/>
    <cellStyle name="Финансовый 3 2 2 8 2 8 4" xfId="29913"/>
    <cellStyle name="Финансовый 3 2 2 8 2 9" xfId="7233"/>
    <cellStyle name="Финансовый 3 2 2 8 2 9 2" xfId="20841"/>
    <cellStyle name="Финансовый 3 2 2 8 2 9 3" xfId="34449"/>
    <cellStyle name="Финансовый 3 2 2 8 3" xfId="1739"/>
    <cellStyle name="Финансовый 3 2 2 8 3 2" xfId="6275"/>
    <cellStyle name="Финансовый 3 2 2 8 3 2 2" xfId="13079"/>
    <cellStyle name="Финансовый 3 2 2 8 3 2 2 2" xfId="26687"/>
    <cellStyle name="Финансовый 3 2 2 8 3 2 2 3" xfId="40295"/>
    <cellStyle name="Финансовый 3 2 2 8 3 2 3" xfId="19883"/>
    <cellStyle name="Финансовый 3 2 2 8 3 2 4" xfId="33491"/>
    <cellStyle name="Финансовый 3 2 2 8 3 3" xfId="4007"/>
    <cellStyle name="Финансовый 3 2 2 8 3 3 2" xfId="10811"/>
    <cellStyle name="Финансовый 3 2 2 8 3 3 2 2" xfId="24419"/>
    <cellStyle name="Финансовый 3 2 2 8 3 3 2 3" xfId="38027"/>
    <cellStyle name="Финансовый 3 2 2 8 3 3 3" xfId="17615"/>
    <cellStyle name="Финансовый 3 2 2 8 3 3 4" xfId="31223"/>
    <cellStyle name="Финансовый 3 2 2 8 3 4" xfId="8543"/>
    <cellStyle name="Финансовый 3 2 2 8 3 4 2" xfId="22151"/>
    <cellStyle name="Финансовый 3 2 2 8 3 4 3" xfId="35759"/>
    <cellStyle name="Финансовый 3 2 2 8 3 5" xfId="15347"/>
    <cellStyle name="Финансовый 3 2 2 8 3 6" xfId="28955"/>
    <cellStyle name="Финансовый 3 2 2 8 4" xfId="1361"/>
    <cellStyle name="Финансовый 3 2 2 8 4 2" xfId="5897"/>
    <cellStyle name="Финансовый 3 2 2 8 4 2 2" xfId="12701"/>
    <cellStyle name="Финансовый 3 2 2 8 4 2 2 2" xfId="26309"/>
    <cellStyle name="Финансовый 3 2 2 8 4 2 2 3" xfId="39917"/>
    <cellStyle name="Финансовый 3 2 2 8 4 2 3" xfId="19505"/>
    <cellStyle name="Финансовый 3 2 2 8 4 2 4" xfId="33113"/>
    <cellStyle name="Финансовый 3 2 2 8 4 3" xfId="3629"/>
    <cellStyle name="Финансовый 3 2 2 8 4 3 2" xfId="10433"/>
    <cellStyle name="Финансовый 3 2 2 8 4 3 2 2" xfId="24041"/>
    <cellStyle name="Финансовый 3 2 2 8 4 3 2 3" xfId="37649"/>
    <cellStyle name="Финансовый 3 2 2 8 4 3 3" xfId="17237"/>
    <cellStyle name="Финансовый 3 2 2 8 4 3 4" xfId="30845"/>
    <cellStyle name="Финансовый 3 2 2 8 4 4" xfId="8165"/>
    <cellStyle name="Финансовый 3 2 2 8 4 4 2" xfId="21773"/>
    <cellStyle name="Финансовый 3 2 2 8 4 4 3" xfId="35381"/>
    <cellStyle name="Финансовый 3 2 2 8 4 5" xfId="14969"/>
    <cellStyle name="Финансовый 3 2 2 8 4 6" xfId="28577"/>
    <cellStyle name="Финансовый 3 2 2 8 5" xfId="2117"/>
    <cellStyle name="Финансовый 3 2 2 8 5 2" xfId="6653"/>
    <cellStyle name="Финансовый 3 2 2 8 5 2 2" xfId="13457"/>
    <cellStyle name="Финансовый 3 2 2 8 5 2 2 2" xfId="27065"/>
    <cellStyle name="Финансовый 3 2 2 8 5 2 2 3" xfId="40673"/>
    <cellStyle name="Финансовый 3 2 2 8 5 2 3" xfId="20261"/>
    <cellStyle name="Финансовый 3 2 2 8 5 2 4" xfId="33869"/>
    <cellStyle name="Финансовый 3 2 2 8 5 3" xfId="4385"/>
    <cellStyle name="Финансовый 3 2 2 8 5 3 2" xfId="11189"/>
    <cellStyle name="Финансовый 3 2 2 8 5 3 2 2" xfId="24797"/>
    <cellStyle name="Финансовый 3 2 2 8 5 3 2 3" xfId="38405"/>
    <cellStyle name="Финансовый 3 2 2 8 5 3 3" xfId="17993"/>
    <cellStyle name="Финансовый 3 2 2 8 5 3 4" xfId="31601"/>
    <cellStyle name="Финансовый 3 2 2 8 5 4" xfId="8921"/>
    <cellStyle name="Финансовый 3 2 2 8 5 4 2" xfId="22529"/>
    <cellStyle name="Финансовый 3 2 2 8 5 4 3" xfId="36137"/>
    <cellStyle name="Финансовый 3 2 2 8 5 5" xfId="15725"/>
    <cellStyle name="Финансовый 3 2 2 8 5 6" xfId="29333"/>
    <cellStyle name="Финансовый 3 2 2 8 6" xfId="983"/>
    <cellStyle name="Финансовый 3 2 2 8 6 2" xfId="5519"/>
    <cellStyle name="Финансовый 3 2 2 8 6 2 2" xfId="12323"/>
    <cellStyle name="Финансовый 3 2 2 8 6 2 2 2" xfId="25931"/>
    <cellStyle name="Финансовый 3 2 2 8 6 2 2 3" xfId="39539"/>
    <cellStyle name="Финансовый 3 2 2 8 6 2 3" xfId="19127"/>
    <cellStyle name="Финансовый 3 2 2 8 6 2 4" xfId="32735"/>
    <cellStyle name="Финансовый 3 2 2 8 6 3" xfId="3251"/>
    <cellStyle name="Финансовый 3 2 2 8 6 3 2" xfId="10055"/>
    <cellStyle name="Финансовый 3 2 2 8 6 3 2 2" xfId="23663"/>
    <cellStyle name="Финансовый 3 2 2 8 6 3 2 3" xfId="37271"/>
    <cellStyle name="Финансовый 3 2 2 8 6 3 3" xfId="16859"/>
    <cellStyle name="Финансовый 3 2 2 8 6 3 4" xfId="30467"/>
    <cellStyle name="Финансовый 3 2 2 8 6 4" xfId="7787"/>
    <cellStyle name="Финансовый 3 2 2 8 6 4 2" xfId="21395"/>
    <cellStyle name="Финансовый 3 2 2 8 6 4 3" xfId="35003"/>
    <cellStyle name="Финансовый 3 2 2 8 6 5" xfId="14591"/>
    <cellStyle name="Финансовый 3 2 2 8 6 6" xfId="28199"/>
    <cellStyle name="Финансовый 3 2 2 8 7" xfId="605"/>
    <cellStyle name="Финансовый 3 2 2 8 7 2" xfId="5141"/>
    <cellStyle name="Финансовый 3 2 2 8 7 2 2" xfId="11945"/>
    <cellStyle name="Финансовый 3 2 2 8 7 2 2 2" xfId="25553"/>
    <cellStyle name="Финансовый 3 2 2 8 7 2 2 3" xfId="39161"/>
    <cellStyle name="Финансовый 3 2 2 8 7 2 3" xfId="18749"/>
    <cellStyle name="Финансовый 3 2 2 8 7 2 4" xfId="32357"/>
    <cellStyle name="Финансовый 3 2 2 8 7 3" xfId="2873"/>
    <cellStyle name="Финансовый 3 2 2 8 7 3 2" xfId="9677"/>
    <cellStyle name="Финансовый 3 2 2 8 7 3 2 2" xfId="23285"/>
    <cellStyle name="Финансовый 3 2 2 8 7 3 2 3" xfId="36893"/>
    <cellStyle name="Финансовый 3 2 2 8 7 3 3" xfId="16481"/>
    <cellStyle name="Финансовый 3 2 2 8 7 3 4" xfId="30089"/>
    <cellStyle name="Финансовый 3 2 2 8 7 4" xfId="7409"/>
    <cellStyle name="Финансовый 3 2 2 8 7 4 2" xfId="21017"/>
    <cellStyle name="Финансовый 3 2 2 8 7 4 3" xfId="34625"/>
    <cellStyle name="Финансовый 3 2 2 8 7 5" xfId="14213"/>
    <cellStyle name="Финансовый 3 2 2 8 7 6" xfId="27821"/>
    <cellStyle name="Финансовый 3 2 2 8 8" xfId="4763"/>
    <cellStyle name="Финансовый 3 2 2 8 8 2" xfId="11567"/>
    <cellStyle name="Финансовый 3 2 2 8 8 2 2" xfId="25175"/>
    <cellStyle name="Финансовый 3 2 2 8 8 2 3" xfId="38783"/>
    <cellStyle name="Финансовый 3 2 2 8 8 3" xfId="18371"/>
    <cellStyle name="Финансовый 3 2 2 8 8 4" xfId="31979"/>
    <cellStyle name="Финансовый 3 2 2 8 9" xfId="2495"/>
    <cellStyle name="Финансовый 3 2 2 8 9 2" xfId="9299"/>
    <cellStyle name="Финансовый 3 2 2 8 9 2 2" xfId="22907"/>
    <cellStyle name="Финансовый 3 2 2 8 9 2 3" xfId="36515"/>
    <cellStyle name="Финансовый 3 2 2 8 9 3" xfId="16103"/>
    <cellStyle name="Финансовый 3 2 2 8 9 4" xfId="29711"/>
    <cellStyle name="Финансовый 3 2 2 9" xfId="348"/>
    <cellStyle name="Финансовый 3 2 2 9 10" xfId="13956"/>
    <cellStyle name="Финансовый 3 2 2 9 11" xfId="27564"/>
    <cellStyle name="Финансовый 3 2 2 9 2" xfId="1860"/>
    <cellStyle name="Финансовый 3 2 2 9 2 2" xfId="6396"/>
    <cellStyle name="Финансовый 3 2 2 9 2 2 2" xfId="13200"/>
    <cellStyle name="Финансовый 3 2 2 9 2 2 2 2" xfId="26808"/>
    <cellStyle name="Финансовый 3 2 2 9 2 2 2 3" xfId="40416"/>
    <cellStyle name="Финансовый 3 2 2 9 2 2 3" xfId="20004"/>
    <cellStyle name="Финансовый 3 2 2 9 2 2 4" xfId="33612"/>
    <cellStyle name="Финансовый 3 2 2 9 2 3" xfId="4128"/>
    <cellStyle name="Финансовый 3 2 2 9 2 3 2" xfId="10932"/>
    <cellStyle name="Финансовый 3 2 2 9 2 3 2 2" xfId="24540"/>
    <cellStyle name="Финансовый 3 2 2 9 2 3 2 3" xfId="38148"/>
    <cellStyle name="Финансовый 3 2 2 9 2 3 3" xfId="17736"/>
    <cellStyle name="Финансовый 3 2 2 9 2 3 4" xfId="31344"/>
    <cellStyle name="Финансовый 3 2 2 9 2 4" xfId="8664"/>
    <cellStyle name="Финансовый 3 2 2 9 2 4 2" xfId="22272"/>
    <cellStyle name="Финансовый 3 2 2 9 2 4 3" xfId="35880"/>
    <cellStyle name="Финансовый 3 2 2 9 2 5" xfId="15468"/>
    <cellStyle name="Финансовый 3 2 2 9 2 6" xfId="29076"/>
    <cellStyle name="Финансовый 3 2 2 9 3" xfId="1482"/>
    <cellStyle name="Финансовый 3 2 2 9 3 2" xfId="6018"/>
    <cellStyle name="Финансовый 3 2 2 9 3 2 2" xfId="12822"/>
    <cellStyle name="Финансовый 3 2 2 9 3 2 2 2" xfId="26430"/>
    <cellStyle name="Финансовый 3 2 2 9 3 2 2 3" xfId="40038"/>
    <cellStyle name="Финансовый 3 2 2 9 3 2 3" xfId="19626"/>
    <cellStyle name="Финансовый 3 2 2 9 3 2 4" xfId="33234"/>
    <cellStyle name="Финансовый 3 2 2 9 3 3" xfId="3750"/>
    <cellStyle name="Финансовый 3 2 2 9 3 3 2" xfId="10554"/>
    <cellStyle name="Финансовый 3 2 2 9 3 3 2 2" xfId="24162"/>
    <cellStyle name="Финансовый 3 2 2 9 3 3 2 3" xfId="37770"/>
    <cellStyle name="Финансовый 3 2 2 9 3 3 3" xfId="17358"/>
    <cellStyle name="Финансовый 3 2 2 9 3 3 4" xfId="30966"/>
    <cellStyle name="Финансовый 3 2 2 9 3 4" xfId="8286"/>
    <cellStyle name="Финансовый 3 2 2 9 3 4 2" xfId="21894"/>
    <cellStyle name="Финансовый 3 2 2 9 3 4 3" xfId="35502"/>
    <cellStyle name="Финансовый 3 2 2 9 3 5" xfId="15090"/>
    <cellStyle name="Финансовый 3 2 2 9 3 6" xfId="28698"/>
    <cellStyle name="Финансовый 3 2 2 9 4" xfId="2238"/>
    <cellStyle name="Финансовый 3 2 2 9 4 2" xfId="6774"/>
    <cellStyle name="Финансовый 3 2 2 9 4 2 2" xfId="13578"/>
    <cellStyle name="Финансовый 3 2 2 9 4 2 2 2" xfId="27186"/>
    <cellStyle name="Финансовый 3 2 2 9 4 2 2 3" xfId="40794"/>
    <cellStyle name="Финансовый 3 2 2 9 4 2 3" xfId="20382"/>
    <cellStyle name="Финансовый 3 2 2 9 4 2 4" xfId="33990"/>
    <cellStyle name="Финансовый 3 2 2 9 4 3" xfId="4506"/>
    <cellStyle name="Финансовый 3 2 2 9 4 3 2" xfId="11310"/>
    <cellStyle name="Финансовый 3 2 2 9 4 3 2 2" xfId="24918"/>
    <cellStyle name="Финансовый 3 2 2 9 4 3 2 3" xfId="38526"/>
    <cellStyle name="Финансовый 3 2 2 9 4 3 3" xfId="18114"/>
    <cellStyle name="Финансовый 3 2 2 9 4 3 4" xfId="31722"/>
    <cellStyle name="Финансовый 3 2 2 9 4 4" xfId="9042"/>
    <cellStyle name="Финансовый 3 2 2 9 4 4 2" xfId="22650"/>
    <cellStyle name="Финансовый 3 2 2 9 4 4 3" xfId="36258"/>
    <cellStyle name="Финансовый 3 2 2 9 4 5" xfId="15846"/>
    <cellStyle name="Финансовый 3 2 2 9 4 6" xfId="29454"/>
    <cellStyle name="Финансовый 3 2 2 9 5" xfId="1104"/>
    <cellStyle name="Финансовый 3 2 2 9 5 2" xfId="5640"/>
    <cellStyle name="Финансовый 3 2 2 9 5 2 2" xfId="12444"/>
    <cellStyle name="Финансовый 3 2 2 9 5 2 2 2" xfId="26052"/>
    <cellStyle name="Финансовый 3 2 2 9 5 2 2 3" xfId="39660"/>
    <cellStyle name="Финансовый 3 2 2 9 5 2 3" xfId="19248"/>
    <cellStyle name="Финансовый 3 2 2 9 5 2 4" xfId="32856"/>
    <cellStyle name="Финансовый 3 2 2 9 5 3" xfId="3372"/>
    <cellStyle name="Финансовый 3 2 2 9 5 3 2" xfId="10176"/>
    <cellStyle name="Финансовый 3 2 2 9 5 3 2 2" xfId="23784"/>
    <cellStyle name="Финансовый 3 2 2 9 5 3 2 3" xfId="37392"/>
    <cellStyle name="Финансовый 3 2 2 9 5 3 3" xfId="16980"/>
    <cellStyle name="Финансовый 3 2 2 9 5 3 4" xfId="30588"/>
    <cellStyle name="Финансовый 3 2 2 9 5 4" xfId="7908"/>
    <cellStyle name="Финансовый 3 2 2 9 5 4 2" xfId="21516"/>
    <cellStyle name="Финансовый 3 2 2 9 5 4 3" xfId="35124"/>
    <cellStyle name="Финансовый 3 2 2 9 5 5" xfId="14712"/>
    <cellStyle name="Финансовый 3 2 2 9 5 6" xfId="28320"/>
    <cellStyle name="Финансовый 3 2 2 9 6" xfId="726"/>
    <cellStyle name="Финансовый 3 2 2 9 6 2" xfId="5262"/>
    <cellStyle name="Финансовый 3 2 2 9 6 2 2" xfId="12066"/>
    <cellStyle name="Финансовый 3 2 2 9 6 2 2 2" xfId="25674"/>
    <cellStyle name="Финансовый 3 2 2 9 6 2 2 3" xfId="39282"/>
    <cellStyle name="Финансовый 3 2 2 9 6 2 3" xfId="18870"/>
    <cellStyle name="Финансовый 3 2 2 9 6 2 4" xfId="32478"/>
    <cellStyle name="Финансовый 3 2 2 9 6 3" xfId="2994"/>
    <cellStyle name="Финансовый 3 2 2 9 6 3 2" xfId="9798"/>
    <cellStyle name="Финансовый 3 2 2 9 6 3 2 2" xfId="23406"/>
    <cellStyle name="Финансовый 3 2 2 9 6 3 2 3" xfId="37014"/>
    <cellStyle name="Финансовый 3 2 2 9 6 3 3" xfId="16602"/>
    <cellStyle name="Финансовый 3 2 2 9 6 3 4" xfId="30210"/>
    <cellStyle name="Финансовый 3 2 2 9 6 4" xfId="7530"/>
    <cellStyle name="Финансовый 3 2 2 9 6 4 2" xfId="21138"/>
    <cellStyle name="Финансовый 3 2 2 9 6 4 3" xfId="34746"/>
    <cellStyle name="Финансовый 3 2 2 9 6 5" xfId="14334"/>
    <cellStyle name="Финансовый 3 2 2 9 6 6" xfId="27942"/>
    <cellStyle name="Финансовый 3 2 2 9 7" xfId="4884"/>
    <cellStyle name="Финансовый 3 2 2 9 7 2" xfId="11688"/>
    <cellStyle name="Финансовый 3 2 2 9 7 2 2" xfId="25296"/>
    <cellStyle name="Финансовый 3 2 2 9 7 2 3" xfId="38904"/>
    <cellStyle name="Финансовый 3 2 2 9 7 3" xfId="18492"/>
    <cellStyle name="Финансовый 3 2 2 9 7 4" xfId="32100"/>
    <cellStyle name="Финансовый 3 2 2 9 8" xfId="2616"/>
    <cellStyle name="Финансовый 3 2 2 9 8 2" xfId="9420"/>
    <cellStyle name="Финансовый 3 2 2 9 8 2 2" xfId="23028"/>
    <cellStyle name="Финансовый 3 2 2 9 8 2 3" xfId="36636"/>
    <cellStyle name="Финансовый 3 2 2 9 8 3" xfId="16224"/>
    <cellStyle name="Финансовый 3 2 2 9 8 4" xfId="29832"/>
    <cellStyle name="Финансовый 3 2 2 9 9" xfId="7152"/>
    <cellStyle name="Финансовый 3 2 2 9 9 2" xfId="20760"/>
    <cellStyle name="Финансовый 3 2 2 9 9 3" xfId="34368"/>
    <cellStyle name="Финансовый 3 2 2_заявки" xfId="59138"/>
    <cellStyle name="Финансовый 3 2 20" xfId="27359"/>
    <cellStyle name="Финансовый 3 2 3" xfId="149"/>
    <cellStyle name="Финансовый 3 2 3 10" xfId="1283"/>
    <cellStyle name="Финансовый 3 2 3 10 2" xfId="5819"/>
    <cellStyle name="Финансовый 3 2 3 10 2 2" xfId="12623"/>
    <cellStyle name="Финансовый 3 2 3 10 2 2 2" xfId="26231"/>
    <cellStyle name="Финансовый 3 2 3 10 2 2 3" xfId="39839"/>
    <cellStyle name="Финансовый 3 2 3 10 2 3" xfId="19427"/>
    <cellStyle name="Финансовый 3 2 3 10 2 4" xfId="33035"/>
    <cellStyle name="Финансовый 3 2 3 10 3" xfId="3551"/>
    <cellStyle name="Финансовый 3 2 3 10 3 2" xfId="10355"/>
    <cellStyle name="Финансовый 3 2 3 10 3 2 2" xfId="23963"/>
    <cellStyle name="Финансовый 3 2 3 10 3 2 3" xfId="37571"/>
    <cellStyle name="Финансовый 3 2 3 10 3 3" xfId="17159"/>
    <cellStyle name="Финансовый 3 2 3 10 3 4" xfId="30767"/>
    <cellStyle name="Финансовый 3 2 3 10 4" xfId="8087"/>
    <cellStyle name="Финансовый 3 2 3 10 4 2" xfId="21695"/>
    <cellStyle name="Финансовый 3 2 3 10 4 3" xfId="35303"/>
    <cellStyle name="Финансовый 3 2 3 10 5" xfId="14891"/>
    <cellStyle name="Финансовый 3 2 3 10 6" xfId="28499"/>
    <cellStyle name="Финансовый 3 2 3 11" xfId="2039"/>
    <cellStyle name="Финансовый 3 2 3 11 2" xfId="6575"/>
    <cellStyle name="Финансовый 3 2 3 11 2 2" xfId="13379"/>
    <cellStyle name="Финансовый 3 2 3 11 2 2 2" xfId="26987"/>
    <cellStyle name="Финансовый 3 2 3 11 2 2 3" xfId="40595"/>
    <cellStyle name="Финансовый 3 2 3 11 2 3" xfId="20183"/>
    <cellStyle name="Финансовый 3 2 3 11 2 4" xfId="33791"/>
    <cellStyle name="Финансовый 3 2 3 11 3" xfId="4307"/>
    <cellStyle name="Финансовый 3 2 3 11 3 2" xfId="11111"/>
    <cellStyle name="Финансовый 3 2 3 11 3 2 2" xfId="24719"/>
    <cellStyle name="Финансовый 3 2 3 11 3 2 3" xfId="38327"/>
    <cellStyle name="Финансовый 3 2 3 11 3 3" xfId="17915"/>
    <cellStyle name="Финансовый 3 2 3 11 3 4" xfId="31523"/>
    <cellStyle name="Финансовый 3 2 3 11 4" xfId="8843"/>
    <cellStyle name="Финансовый 3 2 3 11 4 2" xfId="22451"/>
    <cellStyle name="Финансовый 3 2 3 11 4 3" xfId="36059"/>
    <cellStyle name="Финансовый 3 2 3 11 5" xfId="15647"/>
    <cellStyle name="Финансовый 3 2 3 11 6" xfId="29255"/>
    <cellStyle name="Финансовый 3 2 3 12" xfId="905"/>
    <cellStyle name="Финансовый 3 2 3 12 2" xfId="5441"/>
    <cellStyle name="Финансовый 3 2 3 12 2 2" xfId="12245"/>
    <cellStyle name="Финансовый 3 2 3 12 2 2 2" xfId="25853"/>
    <cellStyle name="Финансовый 3 2 3 12 2 2 3" xfId="39461"/>
    <cellStyle name="Финансовый 3 2 3 12 2 3" xfId="19049"/>
    <cellStyle name="Финансовый 3 2 3 12 2 4" xfId="32657"/>
    <cellStyle name="Финансовый 3 2 3 12 3" xfId="3173"/>
    <cellStyle name="Финансовый 3 2 3 12 3 2" xfId="9977"/>
    <cellStyle name="Финансовый 3 2 3 12 3 2 2" xfId="23585"/>
    <cellStyle name="Финансовый 3 2 3 12 3 2 3" xfId="37193"/>
    <cellStyle name="Финансовый 3 2 3 12 3 3" xfId="16781"/>
    <cellStyle name="Финансовый 3 2 3 12 3 4" xfId="30389"/>
    <cellStyle name="Финансовый 3 2 3 12 4" xfId="7709"/>
    <cellStyle name="Финансовый 3 2 3 12 4 2" xfId="21317"/>
    <cellStyle name="Финансовый 3 2 3 12 4 3" xfId="34925"/>
    <cellStyle name="Финансовый 3 2 3 12 5" xfId="14513"/>
    <cellStyle name="Финансовый 3 2 3 12 6" xfId="28121"/>
    <cellStyle name="Финансовый 3 2 3 13" xfId="527"/>
    <cellStyle name="Финансовый 3 2 3 13 2" xfId="5063"/>
    <cellStyle name="Финансовый 3 2 3 13 2 2" xfId="11867"/>
    <cellStyle name="Финансовый 3 2 3 13 2 2 2" xfId="25475"/>
    <cellStyle name="Финансовый 3 2 3 13 2 2 3" xfId="39083"/>
    <cellStyle name="Финансовый 3 2 3 13 2 3" xfId="18671"/>
    <cellStyle name="Финансовый 3 2 3 13 2 4" xfId="32279"/>
    <cellStyle name="Финансовый 3 2 3 13 3" xfId="2795"/>
    <cellStyle name="Финансовый 3 2 3 13 3 2" xfId="9599"/>
    <cellStyle name="Финансовый 3 2 3 13 3 2 2" xfId="23207"/>
    <cellStyle name="Финансовый 3 2 3 13 3 2 3" xfId="36815"/>
    <cellStyle name="Финансовый 3 2 3 13 3 3" xfId="16403"/>
    <cellStyle name="Финансовый 3 2 3 13 3 4" xfId="30011"/>
    <cellStyle name="Финансовый 3 2 3 13 4" xfId="7331"/>
    <cellStyle name="Финансовый 3 2 3 13 4 2" xfId="20939"/>
    <cellStyle name="Финансовый 3 2 3 13 4 3" xfId="34547"/>
    <cellStyle name="Финансовый 3 2 3 13 5" xfId="14135"/>
    <cellStyle name="Финансовый 3 2 3 13 6" xfId="27743"/>
    <cellStyle name="Финансовый 3 2 3 14" xfId="4685"/>
    <cellStyle name="Финансовый 3 2 3 14 2" xfId="11489"/>
    <cellStyle name="Финансовый 3 2 3 14 2 2" xfId="25097"/>
    <cellStyle name="Финансовый 3 2 3 14 2 3" xfId="38705"/>
    <cellStyle name="Финансовый 3 2 3 14 3" xfId="18293"/>
    <cellStyle name="Финансовый 3 2 3 14 4" xfId="31901"/>
    <cellStyle name="Финансовый 3 2 3 15" xfId="2417"/>
    <cellStyle name="Финансовый 3 2 3 15 2" xfId="9221"/>
    <cellStyle name="Финансовый 3 2 3 15 2 2" xfId="22829"/>
    <cellStyle name="Финансовый 3 2 3 15 2 3" xfId="36437"/>
    <cellStyle name="Финансовый 3 2 3 15 3" xfId="16025"/>
    <cellStyle name="Финансовый 3 2 3 15 4" xfId="29633"/>
    <cellStyle name="Финансовый 3 2 3 16" xfId="6953"/>
    <cellStyle name="Финансовый 3 2 3 16 2" xfId="20561"/>
    <cellStyle name="Финансовый 3 2 3 16 3" xfId="34169"/>
    <cellStyle name="Финансовый 3 2 3 17" xfId="13757"/>
    <cellStyle name="Финансовый 3 2 3 18" xfId="27365"/>
    <cellStyle name="Финансовый 3 2 3 2" xfId="158"/>
    <cellStyle name="Финансовый 3 2 3 2 10" xfId="914"/>
    <cellStyle name="Финансовый 3 2 3 2 10 2" xfId="5450"/>
    <cellStyle name="Финансовый 3 2 3 2 10 2 2" xfId="12254"/>
    <cellStyle name="Финансовый 3 2 3 2 10 2 2 2" xfId="25862"/>
    <cellStyle name="Финансовый 3 2 3 2 10 2 2 3" xfId="39470"/>
    <cellStyle name="Финансовый 3 2 3 2 10 2 3" xfId="19058"/>
    <cellStyle name="Финансовый 3 2 3 2 10 2 4" xfId="32666"/>
    <cellStyle name="Финансовый 3 2 3 2 10 3" xfId="3182"/>
    <cellStyle name="Финансовый 3 2 3 2 10 3 2" xfId="9986"/>
    <cellStyle name="Финансовый 3 2 3 2 10 3 2 2" xfId="23594"/>
    <cellStyle name="Финансовый 3 2 3 2 10 3 2 3" xfId="37202"/>
    <cellStyle name="Финансовый 3 2 3 2 10 3 3" xfId="16790"/>
    <cellStyle name="Финансовый 3 2 3 2 10 3 4" xfId="30398"/>
    <cellStyle name="Финансовый 3 2 3 2 10 4" xfId="7718"/>
    <cellStyle name="Финансовый 3 2 3 2 10 4 2" xfId="21326"/>
    <cellStyle name="Финансовый 3 2 3 2 10 4 3" xfId="34934"/>
    <cellStyle name="Финансовый 3 2 3 2 10 5" xfId="14522"/>
    <cellStyle name="Финансовый 3 2 3 2 10 6" xfId="28130"/>
    <cellStyle name="Финансовый 3 2 3 2 11" xfId="536"/>
    <cellStyle name="Финансовый 3 2 3 2 11 2" xfId="5072"/>
    <cellStyle name="Финансовый 3 2 3 2 11 2 2" xfId="11876"/>
    <cellStyle name="Финансовый 3 2 3 2 11 2 2 2" xfId="25484"/>
    <cellStyle name="Финансовый 3 2 3 2 11 2 2 3" xfId="39092"/>
    <cellStyle name="Финансовый 3 2 3 2 11 2 3" xfId="18680"/>
    <cellStyle name="Финансовый 3 2 3 2 11 2 4" xfId="32288"/>
    <cellStyle name="Финансовый 3 2 3 2 11 3" xfId="2804"/>
    <cellStyle name="Финансовый 3 2 3 2 11 3 2" xfId="9608"/>
    <cellStyle name="Финансовый 3 2 3 2 11 3 2 2" xfId="23216"/>
    <cellStyle name="Финансовый 3 2 3 2 11 3 2 3" xfId="36824"/>
    <cellStyle name="Финансовый 3 2 3 2 11 3 3" xfId="16412"/>
    <cellStyle name="Финансовый 3 2 3 2 11 3 4" xfId="30020"/>
    <cellStyle name="Финансовый 3 2 3 2 11 4" xfId="7340"/>
    <cellStyle name="Финансовый 3 2 3 2 11 4 2" xfId="20948"/>
    <cellStyle name="Финансовый 3 2 3 2 11 4 3" xfId="34556"/>
    <cellStyle name="Финансовый 3 2 3 2 11 5" xfId="14144"/>
    <cellStyle name="Финансовый 3 2 3 2 11 6" xfId="27752"/>
    <cellStyle name="Финансовый 3 2 3 2 12" xfId="4694"/>
    <cellStyle name="Финансовый 3 2 3 2 12 2" xfId="11498"/>
    <cellStyle name="Финансовый 3 2 3 2 12 2 2" xfId="25106"/>
    <cellStyle name="Финансовый 3 2 3 2 12 2 3" xfId="38714"/>
    <cellStyle name="Финансовый 3 2 3 2 12 3" xfId="18302"/>
    <cellStyle name="Финансовый 3 2 3 2 12 4" xfId="31910"/>
    <cellStyle name="Финансовый 3 2 3 2 13" xfId="2426"/>
    <cellStyle name="Финансовый 3 2 3 2 13 2" xfId="9230"/>
    <cellStyle name="Финансовый 3 2 3 2 13 2 2" xfId="22838"/>
    <cellStyle name="Финансовый 3 2 3 2 13 2 3" xfId="36446"/>
    <cellStyle name="Финансовый 3 2 3 2 13 3" xfId="16034"/>
    <cellStyle name="Финансовый 3 2 3 2 13 4" xfId="29642"/>
    <cellStyle name="Финансовый 3 2 3 2 14" xfId="6962"/>
    <cellStyle name="Финансовый 3 2 3 2 14 2" xfId="20570"/>
    <cellStyle name="Финансовый 3 2 3 2 14 3" xfId="34178"/>
    <cellStyle name="Финансовый 3 2 3 2 15" xfId="13766"/>
    <cellStyle name="Финансовый 3 2 3 2 16" xfId="27374"/>
    <cellStyle name="Финансовый 3 2 3 2 2" xfId="212"/>
    <cellStyle name="Финансовый 3 2 3 2 2 10" xfId="2480"/>
    <cellStyle name="Финансовый 3 2 3 2 2 10 2" xfId="9284"/>
    <cellStyle name="Финансовый 3 2 3 2 2 10 2 2" xfId="22892"/>
    <cellStyle name="Финансовый 3 2 3 2 2 10 2 3" xfId="36500"/>
    <cellStyle name="Финансовый 3 2 3 2 2 10 3" xfId="16088"/>
    <cellStyle name="Финансовый 3 2 3 2 2 10 4" xfId="29696"/>
    <cellStyle name="Финансовый 3 2 3 2 2 11" xfId="7016"/>
    <cellStyle name="Финансовый 3 2 3 2 2 11 2" xfId="20624"/>
    <cellStyle name="Финансовый 3 2 3 2 2 11 3" xfId="34232"/>
    <cellStyle name="Финансовый 3 2 3 2 2 12" xfId="13820"/>
    <cellStyle name="Финансовый 3 2 3 2 2 13" xfId="27428"/>
    <cellStyle name="Финансовый 3 2 3 2 2 2" xfId="293"/>
    <cellStyle name="Финансовый 3 2 3 2 2 2 10" xfId="7097"/>
    <cellStyle name="Финансовый 3 2 3 2 2 2 10 2" xfId="20705"/>
    <cellStyle name="Финансовый 3 2 3 2 2 2 10 3" xfId="34313"/>
    <cellStyle name="Финансовый 3 2 3 2 2 2 11" xfId="13901"/>
    <cellStyle name="Финансовый 3 2 3 2 2 2 12" xfId="27509"/>
    <cellStyle name="Финансовый 3 2 3 2 2 2 2" xfId="495"/>
    <cellStyle name="Финансовый 3 2 3 2 2 2 2 10" xfId="14103"/>
    <cellStyle name="Финансовый 3 2 3 2 2 2 2 11" xfId="27711"/>
    <cellStyle name="Финансовый 3 2 3 2 2 2 2 2" xfId="2007"/>
    <cellStyle name="Финансовый 3 2 3 2 2 2 2 2 2" xfId="6543"/>
    <cellStyle name="Финансовый 3 2 3 2 2 2 2 2 2 2" xfId="13347"/>
    <cellStyle name="Финансовый 3 2 3 2 2 2 2 2 2 2 2" xfId="26955"/>
    <cellStyle name="Финансовый 3 2 3 2 2 2 2 2 2 2 3" xfId="40563"/>
    <cellStyle name="Финансовый 3 2 3 2 2 2 2 2 2 3" xfId="20151"/>
    <cellStyle name="Финансовый 3 2 3 2 2 2 2 2 2 4" xfId="33759"/>
    <cellStyle name="Финансовый 3 2 3 2 2 2 2 2 3" xfId="4275"/>
    <cellStyle name="Финансовый 3 2 3 2 2 2 2 2 3 2" xfId="11079"/>
    <cellStyle name="Финансовый 3 2 3 2 2 2 2 2 3 2 2" xfId="24687"/>
    <cellStyle name="Финансовый 3 2 3 2 2 2 2 2 3 2 3" xfId="38295"/>
    <cellStyle name="Финансовый 3 2 3 2 2 2 2 2 3 3" xfId="17883"/>
    <cellStyle name="Финансовый 3 2 3 2 2 2 2 2 3 4" xfId="31491"/>
    <cellStyle name="Финансовый 3 2 3 2 2 2 2 2 4" xfId="8811"/>
    <cellStyle name="Финансовый 3 2 3 2 2 2 2 2 4 2" xfId="22419"/>
    <cellStyle name="Финансовый 3 2 3 2 2 2 2 2 4 3" xfId="36027"/>
    <cellStyle name="Финансовый 3 2 3 2 2 2 2 2 5" xfId="15615"/>
    <cellStyle name="Финансовый 3 2 3 2 2 2 2 2 6" xfId="29223"/>
    <cellStyle name="Финансовый 3 2 3 2 2 2 2 3" xfId="1629"/>
    <cellStyle name="Финансовый 3 2 3 2 2 2 2 3 2" xfId="6165"/>
    <cellStyle name="Финансовый 3 2 3 2 2 2 2 3 2 2" xfId="12969"/>
    <cellStyle name="Финансовый 3 2 3 2 2 2 2 3 2 2 2" xfId="26577"/>
    <cellStyle name="Финансовый 3 2 3 2 2 2 2 3 2 2 3" xfId="40185"/>
    <cellStyle name="Финансовый 3 2 3 2 2 2 2 3 2 3" xfId="19773"/>
    <cellStyle name="Финансовый 3 2 3 2 2 2 2 3 2 4" xfId="33381"/>
    <cellStyle name="Финансовый 3 2 3 2 2 2 2 3 3" xfId="3897"/>
    <cellStyle name="Финансовый 3 2 3 2 2 2 2 3 3 2" xfId="10701"/>
    <cellStyle name="Финансовый 3 2 3 2 2 2 2 3 3 2 2" xfId="24309"/>
    <cellStyle name="Финансовый 3 2 3 2 2 2 2 3 3 2 3" xfId="37917"/>
    <cellStyle name="Финансовый 3 2 3 2 2 2 2 3 3 3" xfId="17505"/>
    <cellStyle name="Финансовый 3 2 3 2 2 2 2 3 3 4" xfId="31113"/>
    <cellStyle name="Финансовый 3 2 3 2 2 2 2 3 4" xfId="8433"/>
    <cellStyle name="Финансовый 3 2 3 2 2 2 2 3 4 2" xfId="22041"/>
    <cellStyle name="Финансовый 3 2 3 2 2 2 2 3 4 3" xfId="35649"/>
    <cellStyle name="Финансовый 3 2 3 2 2 2 2 3 5" xfId="15237"/>
    <cellStyle name="Финансовый 3 2 3 2 2 2 2 3 6" xfId="28845"/>
    <cellStyle name="Финансовый 3 2 3 2 2 2 2 4" xfId="2385"/>
    <cellStyle name="Финансовый 3 2 3 2 2 2 2 4 2" xfId="6921"/>
    <cellStyle name="Финансовый 3 2 3 2 2 2 2 4 2 2" xfId="13725"/>
    <cellStyle name="Финансовый 3 2 3 2 2 2 2 4 2 2 2" xfId="27333"/>
    <cellStyle name="Финансовый 3 2 3 2 2 2 2 4 2 2 3" xfId="40941"/>
    <cellStyle name="Финансовый 3 2 3 2 2 2 2 4 2 3" xfId="20529"/>
    <cellStyle name="Финансовый 3 2 3 2 2 2 2 4 2 4" xfId="34137"/>
    <cellStyle name="Финансовый 3 2 3 2 2 2 2 4 3" xfId="4653"/>
    <cellStyle name="Финансовый 3 2 3 2 2 2 2 4 3 2" xfId="11457"/>
    <cellStyle name="Финансовый 3 2 3 2 2 2 2 4 3 2 2" xfId="25065"/>
    <cellStyle name="Финансовый 3 2 3 2 2 2 2 4 3 2 3" xfId="38673"/>
    <cellStyle name="Финансовый 3 2 3 2 2 2 2 4 3 3" xfId="18261"/>
    <cellStyle name="Финансовый 3 2 3 2 2 2 2 4 3 4" xfId="31869"/>
    <cellStyle name="Финансовый 3 2 3 2 2 2 2 4 4" xfId="9189"/>
    <cellStyle name="Финансовый 3 2 3 2 2 2 2 4 4 2" xfId="22797"/>
    <cellStyle name="Финансовый 3 2 3 2 2 2 2 4 4 3" xfId="36405"/>
    <cellStyle name="Финансовый 3 2 3 2 2 2 2 4 5" xfId="15993"/>
    <cellStyle name="Финансовый 3 2 3 2 2 2 2 4 6" xfId="29601"/>
    <cellStyle name="Финансовый 3 2 3 2 2 2 2 5" xfId="1251"/>
    <cellStyle name="Финансовый 3 2 3 2 2 2 2 5 2" xfId="5787"/>
    <cellStyle name="Финансовый 3 2 3 2 2 2 2 5 2 2" xfId="12591"/>
    <cellStyle name="Финансовый 3 2 3 2 2 2 2 5 2 2 2" xfId="26199"/>
    <cellStyle name="Финансовый 3 2 3 2 2 2 2 5 2 2 3" xfId="39807"/>
    <cellStyle name="Финансовый 3 2 3 2 2 2 2 5 2 3" xfId="19395"/>
    <cellStyle name="Финансовый 3 2 3 2 2 2 2 5 2 4" xfId="33003"/>
    <cellStyle name="Финансовый 3 2 3 2 2 2 2 5 3" xfId="3519"/>
    <cellStyle name="Финансовый 3 2 3 2 2 2 2 5 3 2" xfId="10323"/>
    <cellStyle name="Финансовый 3 2 3 2 2 2 2 5 3 2 2" xfId="23931"/>
    <cellStyle name="Финансовый 3 2 3 2 2 2 2 5 3 2 3" xfId="37539"/>
    <cellStyle name="Финансовый 3 2 3 2 2 2 2 5 3 3" xfId="17127"/>
    <cellStyle name="Финансовый 3 2 3 2 2 2 2 5 3 4" xfId="30735"/>
    <cellStyle name="Финансовый 3 2 3 2 2 2 2 5 4" xfId="8055"/>
    <cellStyle name="Финансовый 3 2 3 2 2 2 2 5 4 2" xfId="21663"/>
    <cellStyle name="Финансовый 3 2 3 2 2 2 2 5 4 3" xfId="35271"/>
    <cellStyle name="Финансовый 3 2 3 2 2 2 2 5 5" xfId="14859"/>
    <cellStyle name="Финансовый 3 2 3 2 2 2 2 5 6" xfId="28467"/>
    <cellStyle name="Финансовый 3 2 3 2 2 2 2 6" xfId="873"/>
    <cellStyle name="Финансовый 3 2 3 2 2 2 2 6 2" xfId="5409"/>
    <cellStyle name="Финансовый 3 2 3 2 2 2 2 6 2 2" xfId="12213"/>
    <cellStyle name="Финансовый 3 2 3 2 2 2 2 6 2 2 2" xfId="25821"/>
    <cellStyle name="Финансовый 3 2 3 2 2 2 2 6 2 2 3" xfId="39429"/>
    <cellStyle name="Финансовый 3 2 3 2 2 2 2 6 2 3" xfId="19017"/>
    <cellStyle name="Финансовый 3 2 3 2 2 2 2 6 2 4" xfId="32625"/>
    <cellStyle name="Финансовый 3 2 3 2 2 2 2 6 3" xfId="3141"/>
    <cellStyle name="Финансовый 3 2 3 2 2 2 2 6 3 2" xfId="9945"/>
    <cellStyle name="Финансовый 3 2 3 2 2 2 2 6 3 2 2" xfId="23553"/>
    <cellStyle name="Финансовый 3 2 3 2 2 2 2 6 3 2 3" xfId="37161"/>
    <cellStyle name="Финансовый 3 2 3 2 2 2 2 6 3 3" xfId="16749"/>
    <cellStyle name="Финансовый 3 2 3 2 2 2 2 6 3 4" xfId="30357"/>
    <cellStyle name="Финансовый 3 2 3 2 2 2 2 6 4" xfId="7677"/>
    <cellStyle name="Финансовый 3 2 3 2 2 2 2 6 4 2" xfId="21285"/>
    <cellStyle name="Финансовый 3 2 3 2 2 2 2 6 4 3" xfId="34893"/>
    <cellStyle name="Финансовый 3 2 3 2 2 2 2 6 5" xfId="14481"/>
    <cellStyle name="Финансовый 3 2 3 2 2 2 2 6 6" xfId="28089"/>
    <cellStyle name="Финансовый 3 2 3 2 2 2 2 7" xfId="5031"/>
    <cellStyle name="Финансовый 3 2 3 2 2 2 2 7 2" xfId="11835"/>
    <cellStyle name="Финансовый 3 2 3 2 2 2 2 7 2 2" xfId="25443"/>
    <cellStyle name="Финансовый 3 2 3 2 2 2 2 7 2 3" xfId="39051"/>
    <cellStyle name="Финансовый 3 2 3 2 2 2 2 7 3" xfId="18639"/>
    <cellStyle name="Финансовый 3 2 3 2 2 2 2 7 4" xfId="32247"/>
    <cellStyle name="Финансовый 3 2 3 2 2 2 2 8" xfId="2763"/>
    <cellStyle name="Финансовый 3 2 3 2 2 2 2 8 2" xfId="9567"/>
    <cellStyle name="Финансовый 3 2 3 2 2 2 2 8 2 2" xfId="23175"/>
    <cellStyle name="Финансовый 3 2 3 2 2 2 2 8 2 3" xfId="36783"/>
    <cellStyle name="Финансовый 3 2 3 2 2 2 2 8 3" xfId="16371"/>
    <cellStyle name="Финансовый 3 2 3 2 2 2 2 8 4" xfId="29979"/>
    <cellStyle name="Финансовый 3 2 3 2 2 2 2 9" xfId="7299"/>
    <cellStyle name="Финансовый 3 2 3 2 2 2 2 9 2" xfId="20907"/>
    <cellStyle name="Финансовый 3 2 3 2 2 2 2 9 3" xfId="34515"/>
    <cellStyle name="Финансовый 3 2 3 2 2 2 3" xfId="1805"/>
    <cellStyle name="Финансовый 3 2 3 2 2 2 3 2" xfId="6341"/>
    <cellStyle name="Финансовый 3 2 3 2 2 2 3 2 2" xfId="13145"/>
    <cellStyle name="Финансовый 3 2 3 2 2 2 3 2 2 2" xfId="26753"/>
    <cellStyle name="Финансовый 3 2 3 2 2 2 3 2 2 3" xfId="40361"/>
    <cellStyle name="Финансовый 3 2 3 2 2 2 3 2 3" xfId="19949"/>
    <cellStyle name="Финансовый 3 2 3 2 2 2 3 2 4" xfId="33557"/>
    <cellStyle name="Финансовый 3 2 3 2 2 2 3 3" xfId="4073"/>
    <cellStyle name="Финансовый 3 2 3 2 2 2 3 3 2" xfId="10877"/>
    <cellStyle name="Финансовый 3 2 3 2 2 2 3 3 2 2" xfId="24485"/>
    <cellStyle name="Финансовый 3 2 3 2 2 2 3 3 2 3" xfId="38093"/>
    <cellStyle name="Финансовый 3 2 3 2 2 2 3 3 3" xfId="17681"/>
    <cellStyle name="Финансовый 3 2 3 2 2 2 3 3 4" xfId="31289"/>
    <cellStyle name="Финансовый 3 2 3 2 2 2 3 4" xfId="8609"/>
    <cellStyle name="Финансовый 3 2 3 2 2 2 3 4 2" xfId="22217"/>
    <cellStyle name="Финансовый 3 2 3 2 2 2 3 4 3" xfId="35825"/>
    <cellStyle name="Финансовый 3 2 3 2 2 2 3 5" xfId="15413"/>
    <cellStyle name="Финансовый 3 2 3 2 2 2 3 6" xfId="29021"/>
    <cellStyle name="Финансовый 3 2 3 2 2 2 4" xfId="1427"/>
    <cellStyle name="Финансовый 3 2 3 2 2 2 4 2" xfId="5963"/>
    <cellStyle name="Финансовый 3 2 3 2 2 2 4 2 2" xfId="12767"/>
    <cellStyle name="Финансовый 3 2 3 2 2 2 4 2 2 2" xfId="26375"/>
    <cellStyle name="Финансовый 3 2 3 2 2 2 4 2 2 3" xfId="39983"/>
    <cellStyle name="Финансовый 3 2 3 2 2 2 4 2 3" xfId="19571"/>
    <cellStyle name="Финансовый 3 2 3 2 2 2 4 2 4" xfId="33179"/>
    <cellStyle name="Финансовый 3 2 3 2 2 2 4 3" xfId="3695"/>
    <cellStyle name="Финансовый 3 2 3 2 2 2 4 3 2" xfId="10499"/>
    <cellStyle name="Финансовый 3 2 3 2 2 2 4 3 2 2" xfId="24107"/>
    <cellStyle name="Финансовый 3 2 3 2 2 2 4 3 2 3" xfId="37715"/>
    <cellStyle name="Финансовый 3 2 3 2 2 2 4 3 3" xfId="17303"/>
    <cellStyle name="Финансовый 3 2 3 2 2 2 4 3 4" xfId="30911"/>
    <cellStyle name="Финансовый 3 2 3 2 2 2 4 4" xfId="8231"/>
    <cellStyle name="Финансовый 3 2 3 2 2 2 4 4 2" xfId="21839"/>
    <cellStyle name="Финансовый 3 2 3 2 2 2 4 4 3" xfId="35447"/>
    <cellStyle name="Финансовый 3 2 3 2 2 2 4 5" xfId="15035"/>
    <cellStyle name="Финансовый 3 2 3 2 2 2 4 6" xfId="28643"/>
    <cellStyle name="Финансовый 3 2 3 2 2 2 5" xfId="2183"/>
    <cellStyle name="Финансовый 3 2 3 2 2 2 5 2" xfId="6719"/>
    <cellStyle name="Финансовый 3 2 3 2 2 2 5 2 2" xfId="13523"/>
    <cellStyle name="Финансовый 3 2 3 2 2 2 5 2 2 2" xfId="27131"/>
    <cellStyle name="Финансовый 3 2 3 2 2 2 5 2 2 3" xfId="40739"/>
    <cellStyle name="Финансовый 3 2 3 2 2 2 5 2 3" xfId="20327"/>
    <cellStyle name="Финансовый 3 2 3 2 2 2 5 2 4" xfId="33935"/>
    <cellStyle name="Финансовый 3 2 3 2 2 2 5 3" xfId="4451"/>
    <cellStyle name="Финансовый 3 2 3 2 2 2 5 3 2" xfId="11255"/>
    <cellStyle name="Финансовый 3 2 3 2 2 2 5 3 2 2" xfId="24863"/>
    <cellStyle name="Финансовый 3 2 3 2 2 2 5 3 2 3" xfId="38471"/>
    <cellStyle name="Финансовый 3 2 3 2 2 2 5 3 3" xfId="18059"/>
    <cellStyle name="Финансовый 3 2 3 2 2 2 5 3 4" xfId="31667"/>
    <cellStyle name="Финансовый 3 2 3 2 2 2 5 4" xfId="8987"/>
    <cellStyle name="Финансовый 3 2 3 2 2 2 5 4 2" xfId="22595"/>
    <cellStyle name="Финансовый 3 2 3 2 2 2 5 4 3" xfId="36203"/>
    <cellStyle name="Финансовый 3 2 3 2 2 2 5 5" xfId="15791"/>
    <cellStyle name="Финансовый 3 2 3 2 2 2 5 6" xfId="29399"/>
    <cellStyle name="Финансовый 3 2 3 2 2 2 6" xfId="1049"/>
    <cellStyle name="Финансовый 3 2 3 2 2 2 6 2" xfId="5585"/>
    <cellStyle name="Финансовый 3 2 3 2 2 2 6 2 2" xfId="12389"/>
    <cellStyle name="Финансовый 3 2 3 2 2 2 6 2 2 2" xfId="25997"/>
    <cellStyle name="Финансовый 3 2 3 2 2 2 6 2 2 3" xfId="39605"/>
    <cellStyle name="Финансовый 3 2 3 2 2 2 6 2 3" xfId="19193"/>
    <cellStyle name="Финансовый 3 2 3 2 2 2 6 2 4" xfId="32801"/>
    <cellStyle name="Финансовый 3 2 3 2 2 2 6 3" xfId="3317"/>
    <cellStyle name="Финансовый 3 2 3 2 2 2 6 3 2" xfId="10121"/>
    <cellStyle name="Финансовый 3 2 3 2 2 2 6 3 2 2" xfId="23729"/>
    <cellStyle name="Финансовый 3 2 3 2 2 2 6 3 2 3" xfId="37337"/>
    <cellStyle name="Финансовый 3 2 3 2 2 2 6 3 3" xfId="16925"/>
    <cellStyle name="Финансовый 3 2 3 2 2 2 6 3 4" xfId="30533"/>
    <cellStyle name="Финансовый 3 2 3 2 2 2 6 4" xfId="7853"/>
    <cellStyle name="Финансовый 3 2 3 2 2 2 6 4 2" xfId="21461"/>
    <cellStyle name="Финансовый 3 2 3 2 2 2 6 4 3" xfId="35069"/>
    <cellStyle name="Финансовый 3 2 3 2 2 2 6 5" xfId="14657"/>
    <cellStyle name="Финансовый 3 2 3 2 2 2 6 6" xfId="28265"/>
    <cellStyle name="Финансовый 3 2 3 2 2 2 7" xfId="671"/>
    <cellStyle name="Финансовый 3 2 3 2 2 2 7 2" xfId="5207"/>
    <cellStyle name="Финансовый 3 2 3 2 2 2 7 2 2" xfId="12011"/>
    <cellStyle name="Финансовый 3 2 3 2 2 2 7 2 2 2" xfId="25619"/>
    <cellStyle name="Финансовый 3 2 3 2 2 2 7 2 2 3" xfId="39227"/>
    <cellStyle name="Финансовый 3 2 3 2 2 2 7 2 3" xfId="18815"/>
    <cellStyle name="Финансовый 3 2 3 2 2 2 7 2 4" xfId="32423"/>
    <cellStyle name="Финансовый 3 2 3 2 2 2 7 3" xfId="2939"/>
    <cellStyle name="Финансовый 3 2 3 2 2 2 7 3 2" xfId="9743"/>
    <cellStyle name="Финансовый 3 2 3 2 2 2 7 3 2 2" xfId="23351"/>
    <cellStyle name="Финансовый 3 2 3 2 2 2 7 3 2 3" xfId="36959"/>
    <cellStyle name="Финансовый 3 2 3 2 2 2 7 3 3" xfId="16547"/>
    <cellStyle name="Финансовый 3 2 3 2 2 2 7 3 4" xfId="30155"/>
    <cellStyle name="Финансовый 3 2 3 2 2 2 7 4" xfId="7475"/>
    <cellStyle name="Финансовый 3 2 3 2 2 2 7 4 2" xfId="21083"/>
    <cellStyle name="Финансовый 3 2 3 2 2 2 7 4 3" xfId="34691"/>
    <cellStyle name="Финансовый 3 2 3 2 2 2 7 5" xfId="14279"/>
    <cellStyle name="Финансовый 3 2 3 2 2 2 7 6" xfId="27887"/>
    <cellStyle name="Финансовый 3 2 3 2 2 2 8" xfId="4829"/>
    <cellStyle name="Финансовый 3 2 3 2 2 2 8 2" xfId="11633"/>
    <cellStyle name="Финансовый 3 2 3 2 2 2 8 2 2" xfId="25241"/>
    <cellStyle name="Финансовый 3 2 3 2 2 2 8 2 3" xfId="38849"/>
    <cellStyle name="Финансовый 3 2 3 2 2 2 8 3" xfId="18437"/>
    <cellStyle name="Финансовый 3 2 3 2 2 2 8 4" xfId="32045"/>
    <cellStyle name="Финансовый 3 2 3 2 2 2 9" xfId="2561"/>
    <cellStyle name="Финансовый 3 2 3 2 2 2 9 2" xfId="9365"/>
    <cellStyle name="Финансовый 3 2 3 2 2 2 9 2 2" xfId="22973"/>
    <cellStyle name="Финансовый 3 2 3 2 2 2 9 2 3" xfId="36581"/>
    <cellStyle name="Финансовый 3 2 3 2 2 2 9 3" xfId="16169"/>
    <cellStyle name="Финансовый 3 2 3 2 2 2 9 4" xfId="29777"/>
    <cellStyle name="Финансовый 3 2 3 2 2 3" xfId="414"/>
    <cellStyle name="Финансовый 3 2 3 2 2 3 10" xfId="14022"/>
    <cellStyle name="Финансовый 3 2 3 2 2 3 11" xfId="27630"/>
    <cellStyle name="Финансовый 3 2 3 2 2 3 2" xfId="1926"/>
    <cellStyle name="Финансовый 3 2 3 2 2 3 2 2" xfId="6462"/>
    <cellStyle name="Финансовый 3 2 3 2 2 3 2 2 2" xfId="13266"/>
    <cellStyle name="Финансовый 3 2 3 2 2 3 2 2 2 2" xfId="26874"/>
    <cellStyle name="Финансовый 3 2 3 2 2 3 2 2 2 3" xfId="40482"/>
    <cellStyle name="Финансовый 3 2 3 2 2 3 2 2 3" xfId="20070"/>
    <cellStyle name="Финансовый 3 2 3 2 2 3 2 2 4" xfId="33678"/>
    <cellStyle name="Финансовый 3 2 3 2 2 3 2 3" xfId="4194"/>
    <cellStyle name="Финансовый 3 2 3 2 2 3 2 3 2" xfId="10998"/>
    <cellStyle name="Финансовый 3 2 3 2 2 3 2 3 2 2" xfId="24606"/>
    <cellStyle name="Финансовый 3 2 3 2 2 3 2 3 2 3" xfId="38214"/>
    <cellStyle name="Финансовый 3 2 3 2 2 3 2 3 3" xfId="17802"/>
    <cellStyle name="Финансовый 3 2 3 2 2 3 2 3 4" xfId="31410"/>
    <cellStyle name="Финансовый 3 2 3 2 2 3 2 4" xfId="8730"/>
    <cellStyle name="Финансовый 3 2 3 2 2 3 2 4 2" xfId="22338"/>
    <cellStyle name="Финансовый 3 2 3 2 2 3 2 4 3" xfId="35946"/>
    <cellStyle name="Финансовый 3 2 3 2 2 3 2 5" xfId="15534"/>
    <cellStyle name="Финансовый 3 2 3 2 2 3 2 6" xfId="29142"/>
    <cellStyle name="Финансовый 3 2 3 2 2 3 3" xfId="1548"/>
    <cellStyle name="Финансовый 3 2 3 2 2 3 3 2" xfId="6084"/>
    <cellStyle name="Финансовый 3 2 3 2 2 3 3 2 2" xfId="12888"/>
    <cellStyle name="Финансовый 3 2 3 2 2 3 3 2 2 2" xfId="26496"/>
    <cellStyle name="Финансовый 3 2 3 2 2 3 3 2 2 3" xfId="40104"/>
    <cellStyle name="Финансовый 3 2 3 2 2 3 3 2 3" xfId="19692"/>
    <cellStyle name="Финансовый 3 2 3 2 2 3 3 2 4" xfId="33300"/>
    <cellStyle name="Финансовый 3 2 3 2 2 3 3 3" xfId="3816"/>
    <cellStyle name="Финансовый 3 2 3 2 2 3 3 3 2" xfId="10620"/>
    <cellStyle name="Финансовый 3 2 3 2 2 3 3 3 2 2" xfId="24228"/>
    <cellStyle name="Финансовый 3 2 3 2 2 3 3 3 2 3" xfId="37836"/>
    <cellStyle name="Финансовый 3 2 3 2 2 3 3 3 3" xfId="17424"/>
    <cellStyle name="Финансовый 3 2 3 2 2 3 3 3 4" xfId="31032"/>
    <cellStyle name="Финансовый 3 2 3 2 2 3 3 4" xfId="8352"/>
    <cellStyle name="Финансовый 3 2 3 2 2 3 3 4 2" xfId="21960"/>
    <cellStyle name="Финансовый 3 2 3 2 2 3 3 4 3" xfId="35568"/>
    <cellStyle name="Финансовый 3 2 3 2 2 3 3 5" xfId="15156"/>
    <cellStyle name="Финансовый 3 2 3 2 2 3 3 6" xfId="28764"/>
    <cellStyle name="Финансовый 3 2 3 2 2 3 4" xfId="2304"/>
    <cellStyle name="Финансовый 3 2 3 2 2 3 4 2" xfId="6840"/>
    <cellStyle name="Финансовый 3 2 3 2 2 3 4 2 2" xfId="13644"/>
    <cellStyle name="Финансовый 3 2 3 2 2 3 4 2 2 2" xfId="27252"/>
    <cellStyle name="Финансовый 3 2 3 2 2 3 4 2 2 3" xfId="40860"/>
    <cellStyle name="Финансовый 3 2 3 2 2 3 4 2 3" xfId="20448"/>
    <cellStyle name="Финансовый 3 2 3 2 2 3 4 2 4" xfId="34056"/>
    <cellStyle name="Финансовый 3 2 3 2 2 3 4 3" xfId="4572"/>
    <cellStyle name="Финансовый 3 2 3 2 2 3 4 3 2" xfId="11376"/>
    <cellStyle name="Финансовый 3 2 3 2 2 3 4 3 2 2" xfId="24984"/>
    <cellStyle name="Финансовый 3 2 3 2 2 3 4 3 2 3" xfId="38592"/>
    <cellStyle name="Финансовый 3 2 3 2 2 3 4 3 3" xfId="18180"/>
    <cellStyle name="Финансовый 3 2 3 2 2 3 4 3 4" xfId="31788"/>
    <cellStyle name="Финансовый 3 2 3 2 2 3 4 4" xfId="9108"/>
    <cellStyle name="Финансовый 3 2 3 2 2 3 4 4 2" xfId="22716"/>
    <cellStyle name="Финансовый 3 2 3 2 2 3 4 4 3" xfId="36324"/>
    <cellStyle name="Финансовый 3 2 3 2 2 3 4 5" xfId="15912"/>
    <cellStyle name="Финансовый 3 2 3 2 2 3 4 6" xfId="29520"/>
    <cellStyle name="Финансовый 3 2 3 2 2 3 5" xfId="1170"/>
    <cellStyle name="Финансовый 3 2 3 2 2 3 5 2" xfId="5706"/>
    <cellStyle name="Финансовый 3 2 3 2 2 3 5 2 2" xfId="12510"/>
    <cellStyle name="Финансовый 3 2 3 2 2 3 5 2 2 2" xfId="26118"/>
    <cellStyle name="Финансовый 3 2 3 2 2 3 5 2 2 3" xfId="39726"/>
    <cellStyle name="Финансовый 3 2 3 2 2 3 5 2 3" xfId="19314"/>
    <cellStyle name="Финансовый 3 2 3 2 2 3 5 2 4" xfId="32922"/>
    <cellStyle name="Финансовый 3 2 3 2 2 3 5 3" xfId="3438"/>
    <cellStyle name="Финансовый 3 2 3 2 2 3 5 3 2" xfId="10242"/>
    <cellStyle name="Финансовый 3 2 3 2 2 3 5 3 2 2" xfId="23850"/>
    <cellStyle name="Финансовый 3 2 3 2 2 3 5 3 2 3" xfId="37458"/>
    <cellStyle name="Финансовый 3 2 3 2 2 3 5 3 3" xfId="17046"/>
    <cellStyle name="Финансовый 3 2 3 2 2 3 5 3 4" xfId="30654"/>
    <cellStyle name="Финансовый 3 2 3 2 2 3 5 4" xfId="7974"/>
    <cellStyle name="Финансовый 3 2 3 2 2 3 5 4 2" xfId="21582"/>
    <cellStyle name="Финансовый 3 2 3 2 2 3 5 4 3" xfId="35190"/>
    <cellStyle name="Финансовый 3 2 3 2 2 3 5 5" xfId="14778"/>
    <cellStyle name="Финансовый 3 2 3 2 2 3 5 6" xfId="28386"/>
    <cellStyle name="Финансовый 3 2 3 2 2 3 6" xfId="792"/>
    <cellStyle name="Финансовый 3 2 3 2 2 3 6 2" xfId="5328"/>
    <cellStyle name="Финансовый 3 2 3 2 2 3 6 2 2" xfId="12132"/>
    <cellStyle name="Финансовый 3 2 3 2 2 3 6 2 2 2" xfId="25740"/>
    <cellStyle name="Финансовый 3 2 3 2 2 3 6 2 2 3" xfId="39348"/>
    <cellStyle name="Финансовый 3 2 3 2 2 3 6 2 3" xfId="18936"/>
    <cellStyle name="Финансовый 3 2 3 2 2 3 6 2 4" xfId="32544"/>
    <cellStyle name="Финансовый 3 2 3 2 2 3 6 3" xfId="3060"/>
    <cellStyle name="Финансовый 3 2 3 2 2 3 6 3 2" xfId="9864"/>
    <cellStyle name="Финансовый 3 2 3 2 2 3 6 3 2 2" xfId="23472"/>
    <cellStyle name="Финансовый 3 2 3 2 2 3 6 3 2 3" xfId="37080"/>
    <cellStyle name="Финансовый 3 2 3 2 2 3 6 3 3" xfId="16668"/>
    <cellStyle name="Финансовый 3 2 3 2 2 3 6 3 4" xfId="30276"/>
    <cellStyle name="Финансовый 3 2 3 2 2 3 6 4" xfId="7596"/>
    <cellStyle name="Финансовый 3 2 3 2 2 3 6 4 2" xfId="21204"/>
    <cellStyle name="Финансовый 3 2 3 2 2 3 6 4 3" xfId="34812"/>
    <cellStyle name="Финансовый 3 2 3 2 2 3 6 5" xfId="14400"/>
    <cellStyle name="Финансовый 3 2 3 2 2 3 6 6" xfId="28008"/>
    <cellStyle name="Финансовый 3 2 3 2 2 3 7" xfId="4950"/>
    <cellStyle name="Финансовый 3 2 3 2 2 3 7 2" xfId="11754"/>
    <cellStyle name="Финансовый 3 2 3 2 2 3 7 2 2" xfId="25362"/>
    <cellStyle name="Финансовый 3 2 3 2 2 3 7 2 3" xfId="38970"/>
    <cellStyle name="Финансовый 3 2 3 2 2 3 7 3" xfId="18558"/>
    <cellStyle name="Финансовый 3 2 3 2 2 3 7 4" xfId="32166"/>
    <cellStyle name="Финансовый 3 2 3 2 2 3 8" xfId="2682"/>
    <cellStyle name="Финансовый 3 2 3 2 2 3 8 2" xfId="9486"/>
    <cellStyle name="Финансовый 3 2 3 2 2 3 8 2 2" xfId="23094"/>
    <cellStyle name="Финансовый 3 2 3 2 2 3 8 2 3" xfId="36702"/>
    <cellStyle name="Финансовый 3 2 3 2 2 3 8 3" xfId="16290"/>
    <cellStyle name="Финансовый 3 2 3 2 2 3 8 4" xfId="29898"/>
    <cellStyle name="Финансовый 3 2 3 2 2 3 9" xfId="7218"/>
    <cellStyle name="Финансовый 3 2 3 2 2 3 9 2" xfId="20826"/>
    <cellStyle name="Финансовый 3 2 3 2 2 3 9 3" xfId="34434"/>
    <cellStyle name="Финансовый 3 2 3 2 2 4" xfId="1724"/>
    <cellStyle name="Финансовый 3 2 3 2 2 4 2" xfId="6260"/>
    <cellStyle name="Финансовый 3 2 3 2 2 4 2 2" xfId="13064"/>
    <cellStyle name="Финансовый 3 2 3 2 2 4 2 2 2" xfId="26672"/>
    <cellStyle name="Финансовый 3 2 3 2 2 4 2 2 3" xfId="40280"/>
    <cellStyle name="Финансовый 3 2 3 2 2 4 2 3" xfId="19868"/>
    <cellStyle name="Финансовый 3 2 3 2 2 4 2 4" xfId="33476"/>
    <cellStyle name="Финансовый 3 2 3 2 2 4 3" xfId="3992"/>
    <cellStyle name="Финансовый 3 2 3 2 2 4 3 2" xfId="10796"/>
    <cellStyle name="Финансовый 3 2 3 2 2 4 3 2 2" xfId="24404"/>
    <cellStyle name="Финансовый 3 2 3 2 2 4 3 2 3" xfId="38012"/>
    <cellStyle name="Финансовый 3 2 3 2 2 4 3 3" xfId="17600"/>
    <cellStyle name="Финансовый 3 2 3 2 2 4 3 4" xfId="31208"/>
    <cellStyle name="Финансовый 3 2 3 2 2 4 4" xfId="8528"/>
    <cellStyle name="Финансовый 3 2 3 2 2 4 4 2" xfId="22136"/>
    <cellStyle name="Финансовый 3 2 3 2 2 4 4 3" xfId="35744"/>
    <cellStyle name="Финансовый 3 2 3 2 2 4 5" xfId="15332"/>
    <cellStyle name="Финансовый 3 2 3 2 2 4 6" xfId="28940"/>
    <cellStyle name="Финансовый 3 2 3 2 2 5" xfId="1346"/>
    <cellStyle name="Финансовый 3 2 3 2 2 5 2" xfId="5882"/>
    <cellStyle name="Финансовый 3 2 3 2 2 5 2 2" xfId="12686"/>
    <cellStyle name="Финансовый 3 2 3 2 2 5 2 2 2" xfId="26294"/>
    <cellStyle name="Финансовый 3 2 3 2 2 5 2 2 3" xfId="39902"/>
    <cellStyle name="Финансовый 3 2 3 2 2 5 2 3" xfId="19490"/>
    <cellStyle name="Финансовый 3 2 3 2 2 5 2 4" xfId="33098"/>
    <cellStyle name="Финансовый 3 2 3 2 2 5 3" xfId="3614"/>
    <cellStyle name="Финансовый 3 2 3 2 2 5 3 2" xfId="10418"/>
    <cellStyle name="Финансовый 3 2 3 2 2 5 3 2 2" xfId="24026"/>
    <cellStyle name="Финансовый 3 2 3 2 2 5 3 2 3" xfId="37634"/>
    <cellStyle name="Финансовый 3 2 3 2 2 5 3 3" xfId="17222"/>
    <cellStyle name="Финансовый 3 2 3 2 2 5 3 4" xfId="30830"/>
    <cellStyle name="Финансовый 3 2 3 2 2 5 4" xfId="8150"/>
    <cellStyle name="Финансовый 3 2 3 2 2 5 4 2" xfId="21758"/>
    <cellStyle name="Финансовый 3 2 3 2 2 5 4 3" xfId="35366"/>
    <cellStyle name="Финансовый 3 2 3 2 2 5 5" xfId="14954"/>
    <cellStyle name="Финансовый 3 2 3 2 2 5 6" xfId="28562"/>
    <cellStyle name="Финансовый 3 2 3 2 2 6" xfId="2102"/>
    <cellStyle name="Финансовый 3 2 3 2 2 6 2" xfId="6638"/>
    <cellStyle name="Финансовый 3 2 3 2 2 6 2 2" xfId="13442"/>
    <cellStyle name="Финансовый 3 2 3 2 2 6 2 2 2" xfId="27050"/>
    <cellStyle name="Финансовый 3 2 3 2 2 6 2 2 3" xfId="40658"/>
    <cellStyle name="Финансовый 3 2 3 2 2 6 2 3" xfId="20246"/>
    <cellStyle name="Финансовый 3 2 3 2 2 6 2 4" xfId="33854"/>
    <cellStyle name="Финансовый 3 2 3 2 2 6 3" xfId="4370"/>
    <cellStyle name="Финансовый 3 2 3 2 2 6 3 2" xfId="11174"/>
    <cellStyle name="Финансовый 3 2 3 2 2 6 3 2 2" xfId="24782"/>
    <cellStyle name="Финансовый 3 2 3 2 2 6 3 2 3" xfId="38390"/>
    <cellStyle name="Финансовый 3 2 3 2 2 6 3 3" xfId="17978"/>
    <cellStyle name="Финансовый 3 2 3 2 2 6 3 4" xfId="31586"/>
    <cellStyle name="Финансовый 3 2 3 2 2 6 4" xfId="8906"/>
    <cellStyle name="Финансовый 3 2 3 2 2 6 4 2" xfId="22514"/>
    <cellStyle name="Финансовый 3 2 3 2 2 6 4 3" xfId="36122"/>
    <cellStyle name="Финансовый 3 2 3 2 2 6 5" xfId="15710"/>
    <cellStyle name="Финансовый 3 2 3 2 2 6 6" xfId="29318"/>
    <cellStyle name="Финансовый 3 2 3 2 2 7" xfId="968"/>
    <cellStyle name="Финансовый 3 2 3 2 2 7 2" xfId="5504"/>
    <cellStyle name="Финансовый 3 2 3 2 2 7 2 2" xfId="12308"/>
    <cellStyle name="Финансовый 3 2 3 2 2 7 2 2 2" xfId="25916"/>
    <cellStyle name="Финансовый 3 2 3 2 2 7 2 2 3" xfId="39524"/>
    <cellStyle name="Финансовый 3 2 3 2 2 7 2 3" xfId="19112"/>
    <cellStyle name="Финансовый 3 2 3 2 2 7 2 4" xfId="32720"/>
    <cellStyle name="Финансовый 3 2 3 2 2 7 3" xfId="3236"/>
    <cellStyle name="Финансовый 3 2 3 2 2 7 3 2" xfId="10040"/>
    <cellStyle name="Финансовый 3 2 3 2 2 7 3 2 2" xfId="23648"/>
    <cellStyle name="Финансовый 3 2 3 2 2 7 3 2 3" xfId="37256"/>
    <cellStyle name="Финансовый 3 2 3 2 2 7 3 3" xfId="16844"/>
    <cellStyle name="Финансовый 3 2 3 2 2 7 3 4" xfId="30452"/>
    <cellStyle name="Финансовый 3 2 3 2 2 7 4" xfId="7772"/>
    <cellStyle name="Финансовый 3 2 3 2 2 7 4 2" xfId="21380"/>
    <cellStyle name="Финансовый 3 2 3 2 2 7 4 3" xfId="34988"/>
    <cellStyle name="Финансовый 3 2 3 2 2 7 5" xfId="14576"/>
    <cellStyle name="Финансовый 3 2 3 2 2 7 6" xfId="28184"/>
    <cellStyle name="Финансовый 3 2 3 2 2 8" xfId="590"/>
    <cellStyle name="Финансовый 3 2 3 2 2 8 2" xfId="5126"/>
    <cellStyle name="Финансовый 3 2 3 2 2 8 2 2" xfId="11930"/>
    <cellStyle name="Финансовый 3 2 3 2 2 8 2 2 2" xfId="25538"/>
    <cellStyle name="Финансовый 3 2 3 2 2 8 2 2 3" xfId="39146"/>
    <cellStyle name="Финансовый 3 2 3 2 2 8 2 3" xfId="18734"/>
    <cellStyle name="Финансовый 3 2 3 2 2 8 2 4" xfId="32342"/>
    <cellStyle name="Финансовый 3 2 3 2 2 8 3" xfId="2858"/>
    <cellStyle name="Финансовый 3 2 3 2 2 8 3 2" xfId="9662"/>
    <cellStyle name="Финансовый 3 2 3 2 2 8 3 2 2" xfId="23270"/>
    <cellStyle name="Финансовый 3 2 3 2 2 8 3 2 3" xfId="36878"/>
    <cellStyle name="Финансовый 3 2 3 2 2 8 3 3" xfId="16466"/>
    <cellStyle name="Финансовый 3 2 3 2 2 8 3 4" xfId="30074"/>
    <cellStyle name="Финансовый 3 2 3 2 2 8 4" xfId="7394"/>
    <cellStyle name="Финансовый 3 2 3 2 2 8 4 2" xfId="21002"/>
    <cellStyle name="Финансовый 3 2 3 2 2 8 4 3" xfId="34610"/>
    <cellStyle name="Финансовый 3 2 3 2 2 8 5" xfId="14198"/>
    <cellStyle name="Финансовый 3 2 3 2 2 8 6" xfId="27806"/>
    <cellStyle name="Финансовый 3 2 3 2 2 9" xfId="4748"/>
    <cellStyle name="Финансовый 3 2 3 2 2 9 2" xfId="11552"/>
    <cellStyle name="Финансовый 3 2 3 2 2 9 2 2" xfId="25160"/>
    <cellStyle name="Финансовый 3 2 3 2 2 9 2 3" xfId="38768"/>
    <cellStyle name="Финансовый 3 2 3 2 2 9 3" xfId="18356"/>
    <cellStyle name="Финансовый 3 2 3 2 2 9 4" xfId="31964"/>
    <cellStyle name="Финансовый 3 2 3 2 3" xfId="179"/>
    <cellStyle name="Финансовый 3 2 3 2 3 10" xfId="2447"/>
    <cellStyle name="Финансовый 3 2 3 2 3 10 2" xfId="9251"/>
    <cellStyle name="Финансовый 3 2 3 2 3 10 2 2" xfId="22859"/>
    <cellStyle name="Финансовый 3 2 3 2 3 10 2 3" xfId="36467"/>
    <cellStyle name="Финансовый 3 2 3 2 3 10 3" xfId="16055"/>
    <cellStyle name="Финансовый 3 2 3 2 3 10 4" xfId="29663"/>
    <cellStyle name="Финансовый 3 2 3 2 3 11" xfId="6983"/>
    <cellStyle name="Финансовый 3 2 3 2 3 11 2" xfId="20591"/>
    <cellStyle name="Финансовый 3 2 3 2 3 11 3" xfId="34199"/>
    <cellStyle name="Финансовый 3 2 3 2 3 12" xfId="13787"/>
    <cellStyle name="Финансовый 3 2 3 2 3 13" xfId="27395"/>
    <cellStyle name="Финансовый 3 2 3 2 3 2" xfId="260"/>
    <cellStyle name="Финансовый 3 2 3 2 3 2 10" xfId="7064"/>
    <cellStyle name="Финансовый 3 2 3 2 3 2 10 2" xfId="20672"/>
    <cellStyle name="Финансовый 3 2 3 2 3 2 10 3" xfId="34280"/>
    <cellStyle name="Финансовый 3 2 3 2 3 2 11" xfId="13868"/>
    <cellStyle name="Финансовый 3 2 3 2 3 2 12" xfId="27476"/>
    <cellStyle name="Финансовый 3 2 3 2 3 2 2" xfId="462"/>
    <cellStyle name="Финансовый 3 2 3 2 3 2 2 10" xfId="14070"/>
    <cellStyle name="Финансовый 3 2 3 2 3 2 2 11" xfId="27678"/>
    <cellStyle name="Финансовый 3 2 3 2 3 2 2 2" xfId="1974"/>
    <cellStyle name="Финансовый 3 2 3 2 3 2 2 2 2" xfId="6510"/>
    <cellStyle name="Финансовый 3 2 3 2 3 2 2 2 2 2" xfId="13314"/>
    <cellStyle name="Финансовый 3 2 3 2 3 2 2 2 2 2 2" xfId="26922"/>
    <cellStyle name="Финансовый 3 2 3 2 3 2 2 2 2 2 3" xfId="40530"/>
    <cellStyle name="Финансовый 3 2 3 2 3 2 2 2 2 3" xfId="20118"/>
    <cellStyle name="Финансовый 3 2 3 2 3 2 2 2 2 4" xfId="33726"/>
    <cellStyle name="Финансовый 3 2 3 2 3 2 2 2 3" xfId="4242"/>
    <cellStyle name="Финансовый 3 2 3 2 3 2 2 2 3 2" xfId="11046"/>
    <cellStyle name="Финансовый 3 2 3 2 3 2 2 2 3 2 2" xfId="24654"/>
    <cellStyle name="Финансовый 3 2 3 2 3 2 2 2 3 2 3" xfId="38262"/>
    <cellStyle name="Финансовый 3 2 3 2 3 2 2 2 3 3" xfId="17850"/>
    <cellStyle name="Финансовый 3 2 3 2 3 2 2 2 3 4" xfId="31458"/>
    <cellStyle name="Финансовый 3 2 3 2 3 2 2 2 4" xfId="8778"/>
    <cellStyle name="Финансовый 3 2 3 2 3 2 2 2 4 2" xfId="22386"/>
    <cellStyle name="Финансовый 3 2 3 2 3 2 2 2 4 3" xfId="35994"/>
    <cellStyle name="Финансовый 3 2 3 2 3 2 2 2 5" xfId="15582"/>
    <cellStyle name="Финансовый 3 2 3 2 3 2 2 2 6" xfId="29190"/>
    <cellStyle name="Финансовый 3 2 3 2 3 2 2 3" xfId="1596"/>
    <cellStyle name="Финансовый 3 2 3 2 3 2 2 3 2" xfId="6132"/>
    <cellStyle name="Финансовый 3 2 3 2 3 2 2 3 2 2" xfId="12936"/>
    <cellStyle name="Финансовый 3 2 3 2 3 2 2 3 2 2 2" xfId="26544"/>
    <cellStyle name="Финансовый 3 2 3 2 3 2 2 3 2 2 3" xfId="40152"/>
    <cellStyle name="Финансовый 3 2 3 2 3 2 2 3 2 3" xfId="19740"/>
    <cellStyle name="Финансовый 3 2 3 2 3 2 2 3 2 4" xfId="33348"/>
    <cellStyle name="Финансовый 3 2 3 2 3 2 2 3 3" xfId="3864"/>
    <cellStyle name="Финансовый 3 2 3 2 3 2 2 3 3 2" xfId="10668"/>
    <cellStyle name="Финансовый 3 2 3 2 3 2 2 3 3 2 2" xfId="24276"/>
    <cellStyle name="Финансовый 3 2 3 2 3 2 2 3 3 2 3" xfId="37884"/>
    <cellStyle name="Финансовый 3 2 3 2 3 2 2 3 3 3" xfId="17472"/>
    <cellStyle name="Финансовый 3 2 3 2 3 2 2 3 3 4" xfId="31080"/>
    <cellStyle name="Финансовый 3 2 3 2 3 2 2 3 4" xfId="8400"/>
    <cellStyle name="Финансовый 3 2 3 2 3 2 2 3 4 2" xfId="22008"/>
    <cellStyle name="Финансовый 3 2 3 2 3 2 2 3 4 3" xfId="35616"/>
    <cellStyle name="Финансовый 3 2 3 2 3 2 2 3 5" xfId="15204"/>
    <cellStyle name="Финансовый 3 2 3 2 3 2 2 3 6" xfId="28812"/>
    <cellStyle name="Финансовый 3 2 3 2 3 2 2 4" xfId="2352"/>
    <cellStyle name="Финансовый 3 2 3 2 3 2 2 4 2" xfId="6888"/>
    <cellStyle name="Финансовый 3 2 3 2 3 2 2 4 2 2" xfId="13692"/>
    <cellStyle name="Финансовый 3 2 3 2 3 2 2 4 2 2 2" xfId="27300"/>
    <cellStyle name="Финансовый 3 2 3 2 3 2 2 4 2 2 3" xfId="40908"/>
    <cellStyle name="Финансовый 3 2 3 2 3 2 2 4 2 3" xfId="20496"/>
    <cellStyle name="Финансовый 3 2 3 2 3 2 2 4 2 4" xfId="34104"/>
    <cellStyle name="Финансовый 3 2 3 2 3 2 2 4 3" xfId="4620"/>
    <cellStyle name="Финансовый 3 2 3 2 3 2 2 4 3 2" xfId="11424"/>
    <cellStyle name="Финансовый 3 2 3 2 3 2 2 4 3 2 2" xfId="25032"/>
    <cellStyle name="Финансовый 3 2 3 2 3 2 2 4 3 2 3" xfId="38640"/>
    <cellStyle name="Финансовый 3 2 3 2 3 2 2 4 3 3" xfId="18228"/>
    <cellStyle name="Финансовый 3 2 3 2 3 2 2 4 3 4" xfId="31836"/>
    <cellStyle name="Финансовый 3 2 3 2 3 2 2 4 4" xfId="9156"/>
    <cellStyle name="Финансовый 3 2 3 2 3 2 2 4 4 2" xfId="22764"/>
    <cellStyle name="Финансовый 3 2 3 2 3 2 2 4 4 3" xfId="36372"/>
    <cellStyle name="Финансовый 3 2 3 2 3 2 2 4 5" xfId="15960"/>
    <cellStyle name="Финансовый 3 2 3 2 3 2 2 4 6" xfId="29568"/>
    <cellStyle name="Финансовый 3 2 3 2 3 2 2 5" xfId="1218"/>
    <cellStyle name="Финансовый 3 2 3 2 3 2 2 5 2" xfId="5754"/>
    <cellStyle name="Финансовый 3 2 3 2 3 2 2 5 2 2" xfId="12558"/>
    <cellStyle name="Финансовый 3 2 3 2 3 2 2 5 2 2 2" xfId="26166"/>
    <cellStyle name="Финансовый 3 2 3 2 3 2 2 5 2 2 3" xfId="39774"/>
    <cellStyle name="Финансовый 3 2 3 2 3 2 2 5 2 3" xfId="19362"/>
    <cellStyle name="Финансовый 3 2 3 2 3 2 2 5 2 4" xfId="32970"/>
    <cellStyle name="Финансовый 3 2 3 2 3 2 2 5 3" xfId="3486"/>
    <cellStyle name="Финансовый 3 2 3 2 3 2 2 5 3 2" xfId="10290"/>
    <cellStyle name="Финансовый 3 2 3 2 3 2 2 5 3 2 2" xfId="23898"/>
    <cellStyle name="Финансовый 3 2 3 2 3 2 2 5 3 2 3" xfId="37506"/>
    <cellStyle name="Финансовый 3 2 3 2 3 2 2 5 3 3" xfId="17094"/>
    <cellStyle name="Финансовый 3 2 3 2 3 2 2 5 3 4" xfId="30702"/>
    <cellStyle name="Финансовый 3 2 3 2 3 2 2 5 4" xfId="8022"/>
    <cellStyle name="Финансовый 3 2 3 2 3 2 2 5 4 2" xfId="21630"/>
    <cellStyle name="Финансовый 3 2 3 2 3 2 2 5 4 3" xfId="35238"/>
    <cellStyle name="Финансовый 3 2 3 2 3 2 2 5 5" xfId="14826"/>
    <cellStyle name="Финансовый 3 2 3 2 3 2 2 5 6" xfId="28434"/>
    <cellStyle name="Финансовый 3 2 3 2 3 2 2 6" xfId="840"/>
    <cellStyle name="Финансовый 3 2 3 2 3 2 2 6 2" xfId="5376"/>
    <cellStyle name="Финансовый 3 2 3 2 3 2 2 6 2 2" xfId="12180"/>
    <cellStyle name="Финансовый 3 2 3 2 3 2 2 6 2 2 2" xfId="25788"/>
    <cellStyle name="Финансовый 3 2 3 2 3 2 2 6 2 2 3" xfId="39396"/>
    <cellStyle name="Финансовый 3 2 3 2 3 2 2 6 2 3" xfId="18984"/>
    <cellStyle name="Финансовый 3 2 3 2 3 2 2 6 2 4" xfId="32592"/>
    <cellStyle name="Финансовый 3 2 3 2 3 2 2 6 3" xfId="3108"/>
    <cellStyle name="Финансовый 3 2 3 2 3 2 2 6 3 2" xfId="9912"/>
    <cellStyle name="Финансовый 3 2 3 2 3 2 2 6 3 2 2" xfId="23520"/>
    <cellStyle name="Финансовый 3 2 3 2 3 2 2 6 3 2 3" xfId="37128"/>
    <cellStyle name="Финансовый 3 2 3 2 3 2 2 6 3 3" xfId="16716"/>
    <cellStyle name="Финансовый 3 2 3 2 3 2 2 6 3 4" xfId="30324"/>
    <cellStyle name="Финансовый 3 2 3 2 3 2 2 6 4" xfId="7644"/>
    <cellStyle name="Финансовый 3 2 3 2 3 2 2 6 4 2" xfId="21252"/>
    <cellStyle name="Финансовый 3 2 3 2 3 2 2 6 4 3" xfId="34860"/>
    <cellStyle name="Финансовый 3 2 3 2 3 2 2 6 5" xfId="14448"/>
    <cellStyle name="Финансовый 3 2 3 2 3 2 2 6 6" xfId="28056"/>
    <cellStyle name="Финансовый 3 2 3 2 3 2 2 7" xfId="4998"/>
    <cellStyle name="Финансовый 3 2 3 2 3 2 2 7 2" xfId="11802"/>
    <cellStyle name="Финансовый 3 2 3 2 3 2 2 7 2 2" xfId="25410"/>
    <cellStyle name="Финансовый 3 2 3 2 3 2 2 7 2 3" xfId="39018"/>
    <cellStyle name="Финансовый 3 2 3 2 3 2 2 7 3" xfId="18606"/>
    <cellStyle name="Финансовый 3 2 3 2 3 2 2 7 4" xfId="32214"/>
    <cellStyle name="Финансовый 3 2 3 2 3 2 2 8" xfId="2730"/>
    <cellStyle name="Финансовый 3 2 3 2 3 2 2 8 2" xfId="9534"/>
    <cellStyle name="Финансовый 3 2 3 2 3 2 2 8 2 2" xfId="23142"/>
    <cellStyle name="Финансовый 3 2 3 2 3 2 2 8 2 3" xfId="36750"/>
    <cellStyle name="Финансовый 3 2 3 2 3 2 2 8 3" xfId="16338"/>
    <cellStyle name="Финансовый 3 2 3 2 3 2 2 8 4" xfId="29946"/>
    <cellStyle name="Финансовый 3 2 3 2 3 2 2 9" xfId="7266"/>
    <cellStyle name="Финансовый 3 2 3 2 3 2 2 9 2" xfId="20874"/>
    <cellStyle name="Финансовый 3 2 3 2 3 2 2 9 3" xfId="34482"/>
    <cellStyle name="Финансовый 3 2 3 2 3 2 3" xfId="1772"/>
    <cellStyle name="Финансовый 3 2 3 2 3 2 3 2" xfId="6308"/>
    <cellStyle name="Финансовый 3 2 3 2 3 2 3 2 2" xfId="13112"/>
    <cellStyle name="Финансовый 3 2 3 2 3 2 3 2 2 2" xfId="26720"/>
    <cellStyle name="Финансовый 3 2 3 2 3 2 3 2 2 3" xfId="40328"/>
    <cellStyle name="Финансовый 3 2 3 2 3 2 3 2 3" xfId="19916"/>
    <cellStyle name="Финансовый 3 2 3 2 3 2 3 2 4" xfId="33524"/>
    <cellStyle name="Финансовый 3 2 3 2 3 2 3 3" xfId="4040"/>
    <cellStyle name="Финансовый 3 2 3 2 3 2 3 3 2" xfId="10844"/>
    <cellStyle name="Финансовый 3 2 3 2 3 2 3 3 2 2" xfId="24452"/>
    <cellStyle name="Финансовый 3 2 3 2 3 2 3 3 2 3" xfId="38060"/>
    <cellStyle name="Финансовый 3 2 3 2 3 2 3 3 3" xfId="17648"/>
    <cellStyle name="Финансовый 3 2 3 2 3 2 3 3 4" xfId="31256"/>
    <cellStyle name="Финансовый 3 2 3 2 3 2 3 4" xfId="8576"/>
    <cellStyle name="Финансовый 3 2 3 2 3 2 3 4 2" xfId="22184"/>
    <cellStyle name="Финансовый 3 2 3 2 3 2 3 4 3" xfId="35792"/>
    <cellStyle name="Финансовый 3 2 3 2 3 2 3 5" xfId="15380"/>
    <cellStyle name="Финансовый 3 2 3 2 3 2 3 6" xfId="28988"/>
    <cellStyle name="Финансовый 3 2 3 2 3 2 4" xfId="1394"/>
    <cellStyle name="Финансовый 3 2 3 2 3 2 4 2" xfId="5930"/>
    <cellStyle name="Финансовый 3 2 3 2 3 2 4 2 2" xfId="12734"/>
    <cellStyle name="Финансовый 3 2 3 2 3 2 4 2 2 2" xfId="26342"/>
    <cellStyle name="Финансовый 3 2 3 2 3 2 4 2 2 3" xfId="39950"/>
    <cellStyle name="Финансовый 3 2 3 2 3 2 4 2 3" xfId="19538"/>
    <cellStyle name="Финансовый 3 2 3 2 3 2 4 2 4" xfId="33146"/>
    <cellStyle name="Финансовый 3 2 3 2 3 2 4 3" xfId="3662"/>
    <cellStyle name="Финансовый 3 2 3 2 3 2 4 3 2" xfId="10466"/>
    <cellStyle name="Финансовый 3 2 3 2 3 2 4 3 2 2" xfId="24074"/>
    <cellStyle name="Финансовый 3 2 3 2 3 2 4 3 2 3" xfId="37682"/>
    <cellStyle name="Финансовый 3 2 3 2 3 2 4 3 3" xfId="17270"/>
    <cellStyle name="Финансовый 3 2 3 2 3 2 4 3 4" xfId="30878"/>
    <cellStyle name="Финансовый 3 2 3 2 3 2 4 4" xfId="8198"/>
    <cellStyle name="Финансовый 3 2 3 2 3 2 4 4 2" xfId="21806"/>
    <cellStyle name="Финансовый 3 2 3 2 3 2 4 4 3" xfId="35414"/>
    <cellStyle name="Финансовый 3 2 3 2 3 2 4 5" xfId="15002"/>
    <cellStyle name="Финансовый 3 2 3 2 3 2 4 6" xfId="28610"/>
    <cellStyle name="Финансовый 3 2 3 2 3 2 5" xfId="2150"/>
    <cellStyle name="Финансовый 3 2 3 2 3 2 5 2" xfId="6686"/>
    <cellStyle name="Финансовый 3 2 3 2 3 2 5 2 2" xfId="13490"/>
    <cellStyle name="Финансовый 3 2 3 2 3 2 5 2 2 2" xfId="27098"/>
    <cellStyle name="Финансовый 3 2 3 2 3 2 5 2 2 3" xfId="40706"/>
    <cellStyle name="Финансовый 3 2 3 2 3 2 5 2 3" xfId="20294"/>
    <cellStyle name="Финансовый 3 2 3 2 3 2 5 2 4" xfId="33902"/>
    <cellStyle name="Финансовый 3 2 3 2 3 2 5 3" xfId="4418"/>
    <cellStyle name="Финансовый 3 2 3 2 3 2 5 3 2" xfId="11222"/>
    <cellStyle name="Финансовый 3 2 3 2 3 2 5 3 2 2" xfId="24830"/>
    <cellStyle name="Финансовый 3 2 3 2 3 2 5 3 2 3" xfId="38438"/>
    <cellStyle name="Финансовый 3 2 3 2 3 2 5 3 3" xfId="18026"/>
    <cellStyle name="Финансовый 3 2 3 2 3 2 5 3 4" xfId="31634"/>
    <cellStyle name="Финансовый 3 2 3 2 3 2 5 4" xfId="8954"/>
    <cellStyle name="Финансовый 3 2 3 2 3 2 5 4 2" xfId="22562"/>
    <cellStyle name="Финансовый 3 2 3 2 3 2 5 4 3" xfId="36170"/>
    <cellStyle name="Финансовый 3 2 3 2 3 2 5 5" xfId="15758"/>
    <cellStyle name="Финансовый 3 2 3 2 3 2 5 6" xfId="29366"/>
    <cellStyle name="Финансовый 3 2 3 2 3 2 6" xfId="1016"/>
    <cellStyle name="Финансовый 3 2 3 2 3 2 6 2" xfId="5552"/>
    <cellStyle name="Финансовый 3 2 3 2 3 2 6 2 2" xfId="12356"/>
    <cellStyle name="Финансовый 3 2 3 2 3 2 6 2 2 2" xfId="25964"/>
    <cellStyle name="Финансовый 3 2 3 2 3 2 6 2 2 3" xfId="39572"/>
    <cellStyle name="Финансовый 3 2 3 2 3 2 6 2 3" xfId="19160"/>
    <cellStyle name="Финансовый 3 2 3 2 3 2 6 2 4" xfId="32768"/>
    <cellStyle name="Финансовый 3 2 3 2 3 2 6 3" xfId="3284"/>
    <cellStyle name="Финансовый 3 2 3 2 3 2 6 3 2" xfId="10088"/>
    <cellStyle name="Финансовый 3 2 3 2 3 2 6 3 2 2" xfId="23696"/>
    <cellStyle name="Финансовый 3 2 3 2 3 2 6 3 2 3" xfId="37304"/>
    <cellStyle name="Финансовый 3 2 3 2 3 2 6 3 3" xfId="16892"/>
    <cellStyle name="Финансовый 3 2 3 2 3 2 6 3 4" xfId="30500"/>
    <cellStyle name="Финансовый 3 2 3 2 3 2 6 4" xfId="7820"/>
    <cellStyle name="Финансовый 3 2 3 2 3 2 6 4 2" xfId="21428"/>
    <cellStyle name="Финансовый 3 2 3 2 3 2 6 4 3" xfId="35036"/>
    <cellStyle name="Финансовый 3 2 3 2 3 2 6 5" xfId="14624"/>
    <cellStyle name="Финансовый 3 2 3 2 3 2 6 6" xfId="28232"/>
    <cellStyle name="Финансовый 3 2 3 2 3 2 7" xfId="638"/>
    <cellStyle name="Финансовый 3 2 3 2 3 2 7 2" xfId="5174"/>
    <cellStyle name="Финансовый 3 2 3 2 3 2 7 2 2" xfId="11978"/>
    <cellStyle name="Финансовый 3 2 3 2 3 2 7 2 2 2" xfId="25586"/>
    <cellStyle name="Финансовый 3 2 3 2 3 2 7 2 2 3" xfId="39194"/>
    <cellStyle name="Финансовый 3 2 3 2 3 2 7 2 3" xfId="18782"/>
    <cellStyle name="Финансовый 3 2 3 2 3 2 7 2 4" xfId="32390"/>
    <cellStyle name="Финансовый 3 2 3 2 3 2 7 3" xfId="2906"/>
    <cellStyle name="Финансовый 3 2 3 2 3 2 7 3 2" xfId="9710"/>
    <cellStyle name="Финансовый 3 2 3 2 3 2 7 3 2 2" xfId="23318"/>
    <cellStyle name="Финансовый 3 2 3 2 3 2 7 3 2 3" xfId="36926"/>
    <cellStyle name="Финансовый 3 2 3 2 3 2 7 3 3" xfId="16514"/>
    <cellStyle name="Финансовый 3 2 3 2 3 2 7 3 4" xfId="30122"/>
    <cellStyle name="Финансовый 3 2 3 2 3 2 7 4" xfId="7442"/>
    <cellStyle name="Финансовый 3 2 3 2 3 2 7 4 2" xfId="21050"/>
    <cellStyle name="Финансовый 3 2 3 2 3 2 7 4 3" xfId="34658"/>
    <cellStyle name="Финансовый 3 2 3 2 3 2 7 5" xfId="14246"/>
    <cellStyle name="Финансовый 3 2 3 2 3 2 7 6" xfId="27854"/>
    <cellStyle name="Финансовый 3 2 3 2 3 2 8" xfId="4796"/>
    <cellStyle name="Финансовый 3 2 3 2 3 2 8 2" xfId="11600"/>
    <cellStyle name="Финансовый 3 2 3 2 3 2 8 2 2" xfId="25208"/>
    <cellStyle name="Финансовый 3 2 3 2 3 2 8 2 3" xfId="38816"/>
    <cellStyle name="Финансовый 3 2 3 2 3 2 8 3" xfId="18404"/>
    <cellStyle name="Финансовый 3 2 3 2 3 2 8 4" xfId="32012"/>
    <cellStyle name="Финансовый 3 2 3 2 3 2 9" xfId="2528"/>
    <cellStyle name="Финансовый 3 2 3 2 3 2 9 2" xfId="9332"/>
    <cellStyle name="Финансовый 3 2 3 2 3 2 9 2 2" xfId="22940"/>
    <cellStyle name="Финансовый 3 2 3 2 3 2 9 2 3" xfId="36548"/>
    <cellStyle name="Финансовый 3 2 3 2 3 2 9 3" xfId="16136"/>
    <cellStyle name="Финансовый 3 2 3 2 3 2 9 4" xfId="29744"/>
    <cellStyle name="Финансовый 3 2 3 2 3 3" xfId="381"/>
    <cellStyle name="Финансовый 3 2 3 2 3 3 10" xfId="13989"/>
    <cellStyle name="Финансовый 3 2 3 2 3 3 11" xfId="27597"/>
    <cellStyle name="Финансовый 3 2 3 2 3 3 2" xfId="1893"/>
    <cellStyle name="Финансовый 3 2 3 2 3 3 2 2" xfId="6429"/>
    <cellStyle name="Финансовый 3 2 3 2 3 3 2 2 2" xfId="13233"/>
    <cellStyle name="Финансовый 3 2 3 2 3 3 2 2 2 2" xfId="26841"/>
    <cellStyle name="Финансовый 3 2 3 2 3 3 2 2 2 3" xfId="40449"/>
    <cellStyle name="Финансовый 3 2 3 2 3 3 2 2 3" xfId="20037"/>
    <cellStyle name="Финансовый 3 2 3 2 3 3 2 2 4" xfId="33645"/>
    <cellStyle name="Финансовый 3 2 3 2 3 3 2 3" xfId="4161"/>
    <cellStyle name="Финансовый 3 2 3 2 3 3 2 3 2" xfId="10965"/>
    <cellStyle name="Финансовый 3 2 3 2 3 3 2 3 2 2" xfId="24573"/>
    <cellStyle name="Финансовый 3 2 3 2 3 3 2 3 2 3" xfId="38181"/>
    <cellStyle name="Финансовый 3 2 3 2 3 3 2 3 3" xfId="17769"/>
    <cellStyle name="Финансовый 3 2 3 2 3 3 2 3 4" xfId="31377"/>
    <cellStyle name="Финансовый 3 2 3 2 3 3 2 4" xfId="8697"/>
    <cellStyle name="Финансовый 3 2 3 2 3 3 2 4 2" xfId="22305"/>
    <cellStyle name="Финансовый 3 2 3 2 3 3 2 4 3" xfId="35913"/>
    <cellStyle name="Финансовый 3 2 3 2 3 3 2 5" xfId="15501"/>
    <cellStyle name="Финансовый 3 2 3 2 3 3 2 6" xfId="29109"/>
    <cellStyle name="Финансовый 3 2 3 2 3 3 3" xfId="1515"/>
    <cellStyle name="Финансовый 3 2 3 2 3 3 3 2" xfId="6051"/>
    <cellStyle name="Финансовый 3 2 3 2 3 3 3 2 2" xfId="12855"/>
    <cellStyle name="Финансовый 3 2 3 2 3 3 3 2 2 2" xfId="26463"/>
    <cellStyle name="Финансовый 3 2 3 2 3 3 3 2 2 3" xfId="40071"/>
    <cellStyle name="Финансовый 3 2 3 2 3 3 3 2 3" xfId="19659"/>
    <cellStyle name="Финансовый 3 2 3 2 3 3 3 2 4" xfId="33267"/>
    <cellStyle name="Финансовый 3 2 3 2 3 3 3 3" xfId="3783"/>
    <cellStyle name="Финансовый 3 2 3 2 3 3 3 3 2" xfId="10587"/>
    <cellStyle name="Финансовый 3 2 3 2 3 3 3 3 2 2" xfId="24195"/>
    <cellStyle name="Финансовый 3 2 3 2 3 3 3 3 2 3" xfId="37803"/>
    <cellStyle name="Финансовый 3 2 3 2 3 3 3 3 3" xfId="17391"/>
    <cellStyle name="Финансовый 3 2 3 2 3 3 3 3 4" xfId="30999"/>
    <cellStyle name="Финансовый 3 2 3 2 3 3 3 4" xfId="8319"/>
    <cellStyle name="Финансовый 3 2 3 2 3 3 3 4 2" xfId="21927"/>
    <cellStyle name="Финансовый 3 2 3 2 3 3 3 4 3" xfId="35535"/>
    <cellStyle name="Финансовый 3 2 3 2 3 3 3 5" xfId="15123"/>
    <cellStyle name="Финансовый 3 2 3 2 3 3 3 6" xfId="28731"/>
    <cellStyle name="Финансовый 3 2 3 2 3 3 4" xfId="2271"/>
    <cellStyle name="Финансовый 3 2 3 2 3 3 4 2" xfId="6807"/>
    <cellStyle name="Финансовый 3 2 3 2 3 3 4 2 2" xfId="13611"/>
    <cellStyle name="Финансовый 3 2 3 2 3 3 4 2 2 2" xfId="27219"/>
    <cellStyle name="Финансовый 3 2 3 2 3 3 4 2 2 3" xfId="40827"/>
    <cellStyle name="Финансовый 3 2 3 2 3 3 4 2 3" xfId="20415"/>
    <cellStyle name="Финансовый 3 2 3 2 3 3 4 2 4" xfId="34023"/>
    <cellStyle name="Финансовый 3 2 3 2 3 3 4 3" xfId="4539"/>
    <cellStyle name="Финансовый 3 2 3 2 3 3 4 3 2" xfId="11343"/>
    <cellStyle name="Финансовый 3 2 3 2 3 3 4 3 2 2" xfId="24951"/>
    <cellStyle name="Финансовый 3 2 3 2 3 3 4 3 2 3" xfId="38559"/>
    <cellStyle name="Финансовый 3 2 3 2 3 3 4 3 3" xfId="18147"/>
    <cellStyle name="Финансовый 3 2 3 2 3 3 4 3 4" xfId="31755"/>
    <cellStyle name="Финансовый 3 2 3 2 3 3 4 4" xfId="9075"/>
    <cellStyle name="Финансовый 3 2 3 2 3 3 4 4 2" xfId="22683"/>
    <cellStyle name="Финансовый 3 2 3 2 3 3 4 4 3" xfId="36291"/>
    <cellStyle name="Финансовый 3 2 3 2 3 3 4 5" xfId="15879"/>
    <cellStyle name="Финансовый 3 2 3 2 3 3 4 6" xfId="29487"/>
    <cellStyle name="Финансовый 3 2 3 2 3 3 5" xfId="1137"/>
    <cellStyle name="Финансовый 3 2 3 2 3 3 5 2" xfId="5673"/>
    <cellStyle name="Финансовый 3 2 3 2 3 3 5 2 2" xfId="12477"/>
    <cellStyle name="Финансовый 3 2 3 2 3 3 5 2 2 2" xfId="26085"/>
    <cellStyle name="Финансовый 3 2 3 2 3 3 5 2 2 3" xfId="39693"/>
    <cellStyle name="Финансовый 3 2 3 2 3 3 5 2 3" xfId="19281"/>
    <cellStyle name="Финансовый 3 2 3 2 3 3 5 2 4" xfId="32889"/>
    <cellStyle name="Финансовый 3 2 3 2 3 3 5 3" xfId="3405"/>
    <cellStyle name="Финансовый 3 2 3 2 3 3 5 3 2" xfId="10209"/>
    <cellStyle name="Финансовый 3 2 3 2 3 3 5 3 2 2" xfId="23817"/>
    <cellStyle name="Финансовый 3 2 3 2 3 3 5 3 2 3" xfId="37425"/>
    <cellStyle name="Финансовый 3 2 3 2 3 3 5 3 3" xfId="17013"/>
    <cellStyle name="Финансовый 3 2 3 2 3 3 5 3 4" xfId="30621"/>
    <cellStyle name="Финансовый 3 2 3 2 3 3 5 4" xfId="7941"/>
    <cellStyle name="Финансовый 3 2 3 2 3 3 5 4 2" xfId="21549"/>
    <cellStyle name="Финансовый 3 2 3 2 3 3 5 4 3" xfId="35157"/>
    <cellStyle name="Финансовый 3 2 3 2 3 3 5 5" xfId="14745"/>
    <cellStyle name="Финансовый 3 2 3 2 3 3 5 6" xfId="28353"/>
    <cellStyle name="Финансовый 3 2 3 2 3 3 6" xfId="759"/>
    <cellStyle name="Финансовый 3 2 3 2 3 3 6 2" xfId="5295"/>
    <cellStyle name="Финансовый 3 2 3 2 3 3 6 2 2" xfId="12099"/>
    <cellStyle name="Финансовый 3 2 3 2 3 3 6 2 2 2" xfId="25707"/>
    <cellStyle name="Финансовый 3 2 3 2 3 3 6 2 2 3" xfId="39315"/>
    <cellStyle name="Финансовый 3 2 3 2 3 3 6 2 3" xfId="18903"/>
    <cellStyle name="Финансовый 3 2 3 2 3 3 6 2 4" xfId="32511"/>
    <cellStyle name="Финансовый 3 2 3 2 3 3 6 3" xfId="3027"/>
    <cellStyle name="Финансовый 3 2 3 2 3 3 6 3 2" xfId="9831"/>
    <cellStyle name="Финансовый 3 2 3 2 3 3 6 3 2 2" xfId="23439"/>
    <cellStyle name="Финансовый 3 2 3 2 3 3 6 3 2 3" xfId="37047"/>
    <cellStyle name="Финансовый 3 2 3 2 3 3 6 3 3" xfId="16635"/>
    <cellStyle name="Финансовый 3 2 3 2 3 3 6 3 4" xfId="30243"/>
    <cellStyle name="Финансовый 3 2 3 2 3 3 6 4" xfId="7563"/>
    <cellStyle name="Финансовый 3 2 3 2 3 3 6 4 2" xfId="21171"/>
    <cellStyle name="Финансовый 3 2 3 2 3 3 6 4 3" xfId="34779"/>
    <cellStyle name="Финансовый 3 2 3 2 3 3 6 5" xfId="14367"/>
    <cellStyle name="Финансовый 3 2 3 2 3 3 6 6" xfId="27975"/>
    <cellStyle name="Финансовый 3 2 3 2 3 3 7" xfId="4917"/>
    <cellStyle name="Финансовый 3 2 3 2 3 3 7 2" xfId="11721"/>
    <cellStyle name="Финансовый 3 2 3 2 3 3 7 2 2" xfId="25329"/>
    <cellStyle name="Финансовый 3 2 3 2 3 3 7 2 3" xfId="38937"/>
    <cellStyle name="Финансовый 3 2 3 2 3 3 7 3" xfId="18525"/>
    <cellStyle name="Финансовый 3 2 3 2 3 3 7 4" xfId="32133"/>
    <cellStyle name="Финансовый 3 2 3 2 3 3 8" xfId="2649"/>
    <cellStyle name="Финансовый 3 2 3 2 3 3 8 2" xfId="9453"/>
    <cellStyle name="Финансовый 3 2 3 2 3 3 8 2 2" xfId="23061"/>
    <cellStyle name="Финансовый 3 2 3 2 3 3 8 2 3" xfId="36669"/>
    <cellStyle name="Финансовый 3 2 3 2 3 3 8 3" xfId="16257"/>
    <cellStyle name="Финансовый 3 2 3 2 3 3 8 4" xfId="29865"/>
    <cellStyle name="Финансовый 3 2 3 2 3 3 9" xfId="7185"/>
    <cellStyle name="Финансовый 3 2 3 2 3 3 9 2" xfId="20793"/>
    <cellStyle name="Финансовый 3 2 3 2 3 3 9 3" xfId="34401"/>
    <cellStyle name="Финансовый 3 2 3 2 3 4" xfId="1691"/>
    <cellStyle name="Финансовый 3 2 3 2 3 4 2" xfId="6227"/>
    <cellStyle name="Финансовый 3 2 3 2 3 4 2 2" xfId="13031"/>
    <cellStyle name="Финансовый 3 2 3 2 3 4 2 2 2" xfId="26639"/>
    <cellStyle name="Финансовый 3 2 3 2 3 4 2 2 3" xfId="40247"/>
    <cellStyle name="Финансовый 3 2 3 2 3 4 2 3" xfId="19835"/>
    <cellStyle name="Финансовый 3 2 3 2 3 4 2 4" xfId="33443"/>
    <cellStyle name="Финансовый 3 2 3 2 3 4 3" xfId="3959"/>
    <cellStyle name="Финансовый 3 2 3 2 3 4 3 2" xfId="10763"/>
    <cellStyle name="Финансовый 3 2 3 2 3 4 3 2 2" xfId="24371"/>
    <cellStyle name="Финансовый 3 2 3 2 3 4 3 2 3" xfId="37979"/>
    <cellStyle name="Финансовый 3 2 3 2 3 4 3 3" xfId="17567"/>
    <cellStyle name="Финансовый 3 2 3 2 3 4 3 4" xfId="31175"/>
    <cellStyle name="Финансовый 3 2 3 2 3 4 4" xfId="8495"/>
    <cellStyle name="Финансовый 3 2 3 2 3 4 4 2" xfId="22103"/>
    <cellStyle name="Финансовый 3 2 3 2 3 4 4 3" xfId="35711"/>
    <cellStyle name="Финансовый 3 2 3 2 3 4 5" xfId="15299"/>
    <cellStyle name="Финансовый 3 2 3 2 3 4 6" xfId="28907"/>
    <cellStyle name="Финансовый 3 2 3 2 3 5" xfId="1313"/>
    <cellStyle name="Финансовый 3 2 3 2 3 5 2" xfId="5849"/>
    <cellStyle name="Финансовый 3 2 3 2 3 5 2 2" xfId="12653"/>
    <cellStyle name="Финансовый 3 2 3 2 3 5 2 2 2" xfId="26261"/>
    <cellStyle name="Финансовый 3 2 3 2 3 5 2 2 3" xfId="39869"/>
    <cellStyle name="Финансовый 3 2 3 2 3 5 2 3" xfId="19457"/>
    <cellStyle name="Финансовый 3 2 3 2 3 5 2 4" xfId="33065"/>
    <cellStyle name="Финансовый 3 2 3 2 3 5 3" xfId="3581"/>
    <cellStyle name="Финансовый 3 2 3 2 3 5 3 2" xfId="10385"/>
    <cellStyle name="Финансовый 3 2 3 2 3 5 3 2 2" xfId="23993"/>
    <cellStyle name="Финансовый 3 2 3 2 3 5 3 2 3" xfId="37601"/>
    <cellStyle name="Финансовый 3 2 3 2 3 5 3 3" xfId="17189"/>
    <cellStyle name="Финансовый 3 2 3 2 3 5 3 4" xfId="30797"/>
    <cellStyle name="Финансовый 3 2 3 2 3 5 4" xfId="8117"/>
    <cellStyle name="Финансовый 3 2 3 2 3 5 4 2" xfId="21725"/>
    <cellStyle name="Финансовый 3 2 3 2 3 5 4 3" xfId="35333"/>
    <cellStyle name="Финансовый 3 2 3 2 3 5 5" xfId="14921"/>
    <cellStyle name="Финансовый 3 2 3 2 3 5 6" xfId="28529"/>
    <cellStyle name="Финансовый 3 2 3 2 3 6" xfId="2069"/>
    <cellStyle name="Финансовый 3 2 3 2 3 6 2" xfId="6605"/>
    <cellStyle name="Финансовый 3 2 3 2 3 6 2 2" xfId="13409"/>
    <cellStyle name="Финансовый 3 2 3 2 3 6 2 2 2" xfId="27017"/>
    <cellStyle name="Финансовый 3 2 3 2 3 6 2 2 3" xfId="40625"/>
    <cellStyle name="Финансовый 3 2 3 2 3 6 2 3" xfId="20213"/>
    <cellStyle name="Финансовый 3 2 3 2 3 6 2 4" xfId="33821"/>
    <cellStyle name="Финансовый 3 2 3 2 3 6 3" xfId="4337"/>
    <cellStyle name="Финансовый 3 2 3 2 3 6 3 2" xfId="11141"/>
    <cellStyle name="Финансовый 3 2 3 2 3 6 3 2 2" xfId="24749"/>
    <cellStyle name="Финансовый 3 2 3 2 3 6 3 2 3" xfId="38357"/>
    <cellStyle name="Финансовый 3 2 3 2 3 6 3 3" xfId="17945"/>
    <cellStyle name="Финансовый 3 2 3 2 3 6 3 4" xfId="31553"/>
    <cellStyle name="Финансовый 3 2 3 2 3 6 4" xfId="8873"/>
    <cellStyle name="Финансовый 3 2 3 2 3 6 4 2" xfId="22481"/>
    <cellStyle name="Финансовый 3 2 3 2 3 6 4 3" xfId="36089"/>
    <cellStyle name="Финансовый 3 2 3 2 3 6 5" xfId="15677"/>
    <cellStyle name="Финансовый 3 2 3 2 3 6 6" xfId="29285"/>
    <cellStyle name="Финансовый 3 2 3 2 3 7" xfId="935"/>
    <cellStyle name="Финансовый 3 2 3 2 3 7 2" xfId="5471"/>
    <cellStyle name="Финансовый 3 2 3 2 3 7 2 2" xfId="12275"/>
    <cellStyle name="Финансовый 3 2 3 2 3 7 2 2 2" xfId="25883"/>
    <cellStyle name="Финансовый 3 2 3 2 3 7 2 2 3" xfId="39491"/>
    <cellStyle name="Финансовый 3 2 3 2 3 7 2 3" xfId="19079"/>
    <cellStyle name="Финансовый 3 2 3 2 3 7 2 4" xfId="32687"/>
    <cellStyle name="Финансовый 3 2 3 2 3 7 3" xfId="3203"/>
    <cellStyle name="Финансовый 3 2 3 2 3 7 3 2" xfId="10007"/>
    <cellStyle name="Финансовый 3 2 3 2 3 7 3 2 2" xfId="23615"/>
    <cellStyle name="Финансовый 3 2 3 2 3 7 3 2 3" xfId="37223"/>
    <cellStyle name="Финансовый 3 2 3 2 3 7 3 3" xfId="16811"/>
    <cellStyle name="Финансовый 3 2 3 2 3 7 3 4" xfId="30419"/>
    <cellStyle name="Финансовый 3 2 3 2 3 7 4" xfId="7739"/>
    <cellStyle name="Финансовый 3 2 3 2 3 7 4 2" xfId="21347"/>
    <cellStyle name="Финансовый 3 2 3 2 3 7 4 3" xfId="34955"/>
    <cellStyle name="Финансовый 3 2 3 2 3 7 5" xfId="14543"/>
    <cellStyle name="Финансовый 3 2 3 2 3 7 6" xfId="28151"/>
    <cellStyle name="Финансовый 3 2 3 2 3 8" xfId="557"/>
    <cellStyle name="Финансовый 3 2 3 2 3 8 2" xfId="5093"/>
    <cellStyle name="Финансовый 3 2 3 2 3 8 2 2" xfId="11897"/>
    <cellStyle name="Финансовый 3 2 3 2 3 8 2 2 2" xfId="25505"/>
    <cellStyle name="Финансовый 3 2 3 2 3 8 2 2 3" xfId="39113"/>
    <cellStyle name="Финансовый 3 2 3 2 3 8 2 3" xfId="18701"/>
    <cellStyle name="Финансовый 3 2 3 2 3 8 2 4" xfId="32309"/>
    <cellStyle name="Финансовый 3 2 3 2 3 8 3" xfId="2825"/>
    <cellStyle name="Финансовый 3 2 3 2 3 8 3 2" xfId="9629"/>
    <cellStyle name="Финансовый 3 2 3 2 3 8 3 2 2" xfId="23237"/>
    <cellStyle name="Финансовый 3 2 3 2 3 8 3 2 3" xfId="36845"/>
    <cellStyle name="Финансовый 3 2 3 2 3 8 3 3" xfId="16433"/>
    <cellStyle name="Финансовый 3 2 3 2 3 8 3 4" xfId="30041"/>
    <cellStyle name="Финансовый 3 2 3 2 3 8 4" xfId="7361"/>
    <cellStyle name="Финансовый 3 2 3 2 3 8 4 2" xfId="20969"/>
    <cellStyle name="Финансовый 3 2 3 2 3 8 4 3" xfId="34577"/>
    <cellStyle name="Финансовый 3 2 3 2 3 8 5" xfId="14165"/>
    <cellStyle name="Финансовый 3 2 3 2 3 8 6" xfId="27773"/>
    <cellStyle name="Финансовый 3 2 3 2 3 9" xfId="4715"/>
    <cellStyle name="Финансовый 3 2 3 2 3 9 2" xfId="11519"/>
    <cellStyle name="Финансовый 3 2 3 2 3 9 2 2" xfId="25127"/>
    <cellStyle name="Финансовый 3 2 3 2 3 9 2 3" xfId="38735"/>
    <cellStyle name="Финансовый 3 2 3 2 3 9 3" xfId="18323"/>
    <cellStyle name="Финансовый 3 2 3 2 3 9 4" xfId="31931"/>
    <cellStyle name="Финансовый 3 2 3 2 4" xfId="314"/>
    <cellStyle name="Финансовый 3 2 3 2 4 10" xfId="7118"/>
    <cellStyle name="Финансовый 3 2 3 2 4 10 2" xfId="20726"/>
    <cellStyle name="Финансовый 3 2 3 2 4 10 3" xfId="34334"/>
    <cellStyle name="Финансовый 3 2 3 2 4 11" xfId="13922"/>
    <cellStyle name="Финансовый 3 2 3 2 4 12" xfId="27530"/>
    <cellStyle name="Финансовый 3 2 3 2 4 2" xfId="441"/>
    <cellStyle name="Финансовый 3 2 3 2 4 2 10" xfId="14049"/>
    <cellStyle name="Финансовый 3 2 3 2 4 2 11" xfId="27657"/>
    <cellStyle name="Финансовый 3 2 3 2 4 2 2" xfId="1953"/>
    <cellStyle name="Финансовый 3 2 3 2 4 2 2 2" xfId="6489"/>
    <cellStyle name="Финансовый 3 2 3 2 4 2 2 2 2" xfId="13293"/>
    <cellStyle name="Финансовый 3 2 3 2 4 2 2 2 2 2" xfId="26901"/>
    <cellStyle name="Финансовый 3 2 3 2 4 2 2 2 2 3" xfId="40509"/>
    <cellStyle name="Финансовый 3 2 3 2 4 2 2 2 3" xfId="20097"/>
    <cellStyle name="Финансовый 3 2 3 2 4 2 2 2 4" xfId="33705"/>
    <cellStyle name="Финансовый 3 2 3 2 4 2 2 3" xfId="4221"/>
    <cellStyle name="Финансовый 3 2 3 2 4 2 2 3 2" xfId="11025"/>
    <cellStyle name="Финансовый 3 2 3 2 4 2 2 3 2 2" xfId="24633"/>
    <cellStyle name="Финансовый 3 2 3 2 4 2 2 3 2 3" xfId="38241"/>
    <cellStyle name="Финансовый 3 2 3 2 4 2 2 3 3" xfId="17829"/>
    <cellStyle name="Финансовый 3 2 3 2 4 2 2 3 4" xfId="31437"/>
    <cellStyle name="Финансовый 3 2 3 2 4 2 2 4" xfId="8757"/>
    <cellStyle name="Финансовый 3 2 3 2 4 2 2 4 2" xfId="22365"/>
    <cellStyle name="Финансовый 3 2 3 2 4 2 2 4 3" xfId="35973"/>
    <cellStyle name="Финансовый 3 2 3 2 4 2 2 5" xfId="15561"/>
    <cellStyle name="Финансовый 3 2 3 2 4 2 2 6" xfId="29169"/>
    <cellStyle name="Финансовый 3 2 3 2 4 2 3" xfId="1575"/>
    <cellStyle name="Финансовый 3 2 3 2 4 2 3 2" xfId="6111"/>
    <cellStyle name="Финансовый 3 2 3 2 4 2 3 2 2" xfId="12915"/>
    <cellStyle name="Финансовый 3 2 3 2 4 2 3 2 2 2" xfId="26523"/>
    <cellStyle name="Финансовый 3 2 3 2 4 2 3 2 2 3" xfId="40131"/>
    <cellStyle name="Финансовый 3 2 3 2 4 2 3 2 3" xfId="19719"/>
    <cellStyle name="Финансовый 3 2 3 2 4 2 3 2 4" xfId="33327"/>
    <cellStyle name="Финансовый 3 2 3 2 4 2 3 3" xfId="3843"/>
    <cellStyle name="Финансовый 3 2 3 2 4 2 3 3 2" xfId="10647"/>
    <cellStyle name="Финансовый 3 2 3 2 4 2 3 3 2 2" xfId="24255"/>
    <cellStyle name="Финансовый 3 2 3 2 4 2 3 3 2 3" xfId="37863"/>
    <cellStyle name="Финансовый 3 2 3 2 4 2 3 3 3" xfId="17451"/>
    <cellStyle name="Финансовый 3 2 3 2 4 2 3 3 4" xfId="31059"/>
    <cellStyle name="Финансовый 3 2 3 2 4 2 3 4" xfId="8379"/>
    <cellStyle name="Финансовый 3 2 3 2 4 2 3 4 2" xfId="21987"/>
    <cellStyle name="Финансовый 3 2 3 2 4 2 3 4 3" xfId="35595"/>
    <cellStyle name="Финансовый 3 2 3 2 4 2 3 5" xfId="15183"/>
    <cellStyle name="Финансовый 3 2 3 2 4 2 3 6" xfId="28791"/>
    <cellStyle name="Финансовый 3 2 3 2 4 2 4" xfId="2331"/>
    <cellStyle name="Финансовый 3 2 3 2 4 2 4 2" xfId="6867"/>
    <cellStyle name="Финансовый 3 2 3 2 4 2 4 2 2" xfId="13671"/>
    <cellStyle name="Финансовый 3 2 3 2 4 2 4 2 2 2" xfId="27279"/>
    <cellStyle name="Финансовый 3 2 3 2 4 2 4 2 2 3" xfId="40887"/>
    <cellStyle name="Финансовый 3 2 3 2 4 2 4 2 3" xfId="20475"/>
    <cellStyle name="Финансовый 3 2 3 2 4 2 4 2 4" xfId="34083"/>
    <cellStyle name="Финансовый 3 2 3 2 4 2 4 3" xfId="4599"/>
    <cellStyle name="Финансовый 3 2 3 2 4 2 4 3 2" xfId="11403"/>
    <cellStyle name="Финансовый 3 2 3 2 4 2 4 3 2 2" xfId="25011"/>
    <cellStyle name="Финансовый 3 2 3 2 4 2 4 3 2 3" xfId="38619"/>
    <cellStyle name="Финансовый 3 2 3 2 4 2 4 3 3" xfId="18207"/>
    <cellStyle name="Финансовый 3 2 3 2 4 2 4 3 4" xfId="31815"/>
    <cellStyle name="Финансовый 3 2 3 2 4 2 4 4" xfId="9135"/>
    <cellStyle name="Финансовый 3 2 3 2 4 2 4 4 2" xfId="22743"/>
    <cellStyle name="Финансовый 3 2 3 2 4 2 4 4 3" xfId="36351"/>
    <cellStyle name="Финансовый 3 2 3 2 4 2 4 5" xfId="15939"/>
    <cellStyle name="Финансовый 3 2 3 2 4 2 4 6" xfId="29547"/>
    <cellStyle name="Финансовый 3 2 3 2 4 2 5" xfId="1197"/>
    <cellStyle name="Финансовый 3 2 3 2 4 2 5 2" xfId="5733"/>
    <cellStyle name="Финансовый 3 2 3 2 4 2 5 2 2" xfId="12537"/>
    <cellStyle name="Финансовый 3 2 3 2 4 2 5 2 2 2" xfId="26145"/>
    <cellStyle name="Финансовый 3 2 3 2 4 2 5 2 2 3" xfId="39753"/>
    <cellStyle name="Финансовый 3 2 3 2 4 2 5 2 3" xfId="19341"/>
    <cellStyle name="Финансовый 3 2 3 2 4 2 5 2 4" xfId="32949"/>
    <cellStyle name="Финансовый 3 2 3 2 4 2 5 3" xfId="3465"/>
    <cellStyle name="Финансовый 3 2 3 2 4 2 5 3 2" xfId="10269"/>
    <cellStyle name="Финансовый 3 2 3 2 4 2 5 3 2 2" xfId="23877"/>
    <cellStyle name="Финансовый 3 2 3 2 4 2 5 3 2 3" xfId="37485"/>
    <cellStyle name="Финансовый 3 2 3 2 4 2 5 3 3" xfId="17073"/>
    <cellStyle name="Финансовый 3 2 3 2 4 2 5 3 4" xfId="30681"/>
    <cellStyle name="Финансовый 3 2 3 2 4 2 5 4" xfId="8001"/>
    <cellStyle name="Финансовый 3 2 3 2 4 2 5 4 2" xfId="21609"/>
    <cellStyle name="Финансовый 3 2 3 2 4 2 5 4 3" xfId="35217"/>
    <cellStyle name="Финансовый 3 2 3 2 4 2 5 5" xfId="14805"/>
    <cellStyle name="Финансовый 3 2 3 2 4 2 5 6" xfId="28413"/>
    <cellStyle name="Финансовый 3 2 3 2 4 2 6" xfId="819"/>
    <cellStyle name="Финансовый 3 2 3 2 4 2 6 2" xfId="5355"/>
    <cellStyle name="Финансовый 3 2 3 2 4 2 6 2 2" xfId="12159"/>
    <cellStyle name="Финансовый 3 2 3 2 4 2 6 2 2 2" xfId="25767"/>
    <cellStyle name="Финансовый 3 2 3 2 4 2 6 2 2 3" xfId="39375"/>
    <cellStyle name="Финансовый 3 2 3 2 4 2 6 2 3" xfId="18963"/>
    <cellStyle name="Финансовый 3 2 3 2 4 2 6 2 4" xfId="32571"/>
    <cellStyle name="Финансовый 3 2 3 2 4 2 6 3" xfId="3087"/>
    <cellStyle name="Финансовый 3 2 3 2 4 2 6 3 2" xfId="9891"/>
    <cellStyle name="Финансовый 3 2 3 2 4 2 6 3 2 2" xfId="23499"/>
    <cellStyle name="Финансовый 3 2 3 2 4 2 6 3 2 3" xfId="37107"/>
    <cellStyle name="Финансовый 3 2 3 2 4 2 6 3 3" xfId="16695"/>
    <cellStyle name="Финансовый 3 2 3 2 4 2 6 3 4" xfId="30303"/>
    <cellStyle name="Финансовый 3 2 3 2 4 2 6 4" xfId="7623"/>
    <cellStyle name="Финансовый 3 2 3 2 4 2 6 4 2" xfId="21231"/>
    <cellStyle name="Финансовый 3 2 3 2 4 2 6 4 3" xfId="34839"/>
    <cellStyle name="Финансовый 3 2 3 2 4 2 6 5" xfId="14427"/>
    <cellStyle name="Финансовый 3 2 3 2 4 2 6 6" xfId="28035"/>
    <cellStyle name="Финансовый 3 2 3 2 4 2 7" xfId="4977"/>
    <cellStyle name="Финансовый 3 2 3 2 4 2 7 2" xfId="11781"/>
    <cellStyle name="Финансовый 3 2 3 2 4 2 7 2 2" xfId="25389"/>
    <cellStyle name="Финансовый 3 2 3 2 4 2 7 2 3" xfId="38997"/>
    <cellStyle name="Финансовый 3 2 3 2 4 2 7 3" xfId="18585"/>
    <cellStyle name="Финансовый 3 2 3 2 4 2 7 4" xfId="32193"/>
    <cellStyle name="Финансовый 3 2 3 2 4 2 8" xfId="2709"/>
    <cellStyle name="Финансовый 3 2 3 2 4 2 8 2" xfId="9513"/>
    <cellStyle name="Финансовый 3 2 3 2 4 2 8 2 2" xfId="23121"/>
    <cellStyle name="Финансовый 3 2 3 2 4 2 8 2 3" xfId="36729"/>
    <cellStyle name="Финансовый 3 2 3 2 4 2 8 3" xfId="16317"/>
    <cellStyle name="Финансовый 3 2 3 2 4 2 8 4" xfId="29925"/>
    <cellStyle name="Финансовый 3 2 3 2 4 2 9" xfId="7245"/>
    <cellStyle name="Финансовый 3 2 3 2 4 2 9 2" xfId="20853"/>
    <cellStyle name="Финансовый 3 2 3 2 4 2 9 3" xfId="34461"/>
    <cellStyle name="Финансовый 3 2 3 2 4 3" xfId="1826"/>
    <cellStyle name="Финансовый 3 2 3 2 4 3 2" xfId="6362"/>
    <cellStyle name="Финансовый 3 2 3 2 4 3 2 2" xfId="13166"/>
    <cellStyle name="Финансовый 3 2 3 2 4 3 2 2 2" xfId="26774"/>
    <cellStyle name="Финансовый 3 2 3 2 4 3 2 2 3" xfId="40382"/>
    <cellStyle name="Финансовый 3 2 3 2 4 3 2 3" xfId="19970"/>
    <cellStyle name="Финансовый 3 2 3 2 4 3 2 4" xfId="33578"/>
    <cellStyle name="Финансовый 3 2 3 2 4 3 3" xfId="4094"/>
    <cellStyle name="Финансовый 3 2 3 2 4 3 3 2" xfId="10898"/>
    <cellStyle name="Финансовый 3 2 3 2 4 3 3 2 2" xfId="24506"/>
    <cellStyle name="Финансовый 3 2 3 2 4 3 3 2 3" xfId="38114"/>
    <cellStyle name="Финансовый 3 2 3 2 4 3 3 3" xfId="17702"/>
    <cellStyle name="Финансовый 3 2 3 2 4 3 3 4" xfId="31310"/>
    <cellStyle name="Финансовый 3 2 3 2 4 3 4" xfId="8630"/>
    <cellStyle name="Финансовый 3 2 3 2 4 3 4 2" xfId="22238"/>
    <cellStyle name="Финансовый 3 2 3 2 4 3 4 3" xfId="35846"/>
    <cellStyle name="Финансовый 3 2 3 2 4 3 5" xfId="15434"/>
    <cellStyle name="Финансовый 3 2 3 2 4 3 6" xfId="29042"/>
    <cellStyle name="Финансовый 3 2 3 2 4 4" xfId="1448"/>
    <cellStyle name="Финансовый 3 2 3 2 4 4 2" xfId="5984"/>
    <cellStyle name="Финансовый 3 2 3 2 4 4 2 2" xfId="12788"/>
    <cellStyle name="Финансовый 3 2 3 2 4 4 2 2 2" xfId="26396"/>
    <cellStyle name="Финансовый 3 2 3 2 4 4 2 2 3" xfId="40004"/>
    <cellStyle name="Финансовый 3 2 3 2 4 4 2 3" xfId="19592"/>
    <cellStyle name="Финансовый 3 2 3 2 4 4 2 4" xfId="33200"/>
    <cellStyle name="Финансовый 3 2 3 2 4 4 3" xfId="3716"/>
    <cellStyle name="Финансовый 3 2 3 2 4 4 3 2" xfId="10520"/>
    <cellStyle name="Финансовый 3 2 3 2 4 4 3 2 2" xfId="24128"/>
    <cellStyle name="Финансовый 3 2 3 2 4 4 3 2 3" xfId="37736"/>
    <cellStyle name="Финансовый 3 2 3 2 4 4 3 3" xfId="17324"/>
    <cellStyle name="Финансовый 3 2 3 2 4 4 3 4" xfId="30932"/>
    <cellStyle name="Финансовый 3 2 3 2 4 4 4" xfId="8252"/>
    <cellStyle name="Финансовый 3 2 3 2 4 4 4 2" xfId="21860"/>
    <cellStyle name="Финансовый 3 2 3 2 4 4 4 3" xfId="35468"/>
    <cellStyle name="Финансовый 3 2 3 2 4 4 5" xfId="15056"/>
    <cellStyle name="Финансовый 3 2 3 2 4 4 6" xfId="28664"/>
    <cellStyle name="Финансовый 3 2 3 2 4 5" xfId="2204"/>
    <cellStyle name="Финансовый 3 2 3 2 4 5 2" xfId="6740"/>
    <cellStyle name="Финансовый 3 2 3 2 4 5 2 2" xfId="13544"/>
    <cellStyle name="Финансовый 3 2 3 2 4 5 2 2 2" xfId="27152"/>
    <cellStyle name="Финансовый 3 2 3 2 4 5 2 2 3" xfId="40760"/>
    <cellStyle name="Финансовый 3 2 3 2 4 5 2 3" xfId="20348"/>
    <cellStyle name="Финансовый 3 2 3 2 4 5 2 4" xfId="33956"/>
    <cellStyle name="Финансовый 3 2 3 2 4 5 3" xfId="4472"/>
    <cellStyle name="Финансовый 3 2 3 2 4 5 3 2" xfId="11276"/>
    <cellStyle name="Финансовый 3 2 3 2 4 5 3 2 2" xfId="24884"/>
    <cellStyle name="Финансовый 3 2 3 2 4 5 3 2 3" xfId="38492"/>
    <cellStyle name="Финансовый 3 2 3 2 4 5 3 3" xfId="18080"/>
    <cellStyle name="Финансовый 3 2 3 2 4 5 3 4" xfId="31688"/>
    <cellStyle name="Финансовый 3 2 3 2 4 5 4" xfId="9008"/>
    <cellStyle name="Финансовый 3 2 3 2 4 5 4 2" xfId="22616"/>
    <cellStyle name="Финансовый 3 2 3 2 4 5 4 3" xfId="36224"/>
    <cellStyle name="Финансовый 3 2 3 2 4 5 5" xfId="15812"/>
    <cellStyle name="Финансовый 3 2 3 2 4 5 6" xfId="29420"/>
    <cellStyle name="Финансовый 3 2 3 2 4 6" xfId="1070"/>
    <cellStyle name="Финансовый 3 2 3 2 4 6 2" xfId="5606"/>
    <cellStyle name="Финансовый 3 2 3 2 4 6 2 2" xfId="12410"/>
    <cellStyle name="Финансовый 3 2 3 2 4 6 2 2 2" xfId="26018"/>
    <cellStyle name="Финансовый 3 2 3 2 4 6 2 2 3" xfId="39626"/>
    <cellStyle name="Финансовый 3 2 3 2 4 6 2 3" xfId="19214"/>
    <cellStyle name="Финансовый 3 2 3 2 4 6 2 4" xfId="32822"/>
    <cellStyle name="Финансовый 3 2 3 2 4 6 3" xfId="3338"/>
    <cellStyle name="Финансовый 3 2 3 2 4 6 3 2" xfId="10142"/>
    <cellStyle name="Финансовый 3 2 3 2 4 6 3 2 2" xfId="23750"/>
    <cellStyle name="Финансовый 3 2 3 2 4 6 3 2 3" xfId="37358"/>
    <cellStyle name="Финансовый 3 2 3 2 4 6 3 3" xfId="16946"/>
    <cellStyle name="Финансовый 3 2 3 2 4 6 3 4" xfId="30554"/>
    <cellStyle name="Финансовый 3 2 3 2 4 6 4" xfId="7874"/>
    <cellStyle name="Финансовый 3 2 3 2 4 6 4 2" xfId="21482"/>
    <cellStyle name="Финансовый 3 2 3 2 4 6 4 3" xfId="35090"/>
    <cellStyle name="Финансовый 3 2 3 2 4 6 5" xfId="14678"/>
    <cellStyle name="Финансовый 3 2 3 2 4 6 6" xfId="28286"/>
    <cellStyle name="Финансовый 3 2 3 2 4 7" xfId="692"/>
    <cellStyle name="Финансовый 3 2 3 2 4 7 2" xfId="5228"/>
    <cellStyle name="Финансовый 3 2 3 2 4 7 2 2" xfId="12032"/>
    <cellStyle name="Финансовый 3 2 3 2 4 7 2 2 2" xfId="25640"/>
    <cellStyle name="Финансовый 3 2 3 2 4 7 2 2 3" xfId="39248"/>
    <cellStyle name="Финансовый 3 2 3 2 4 7 2 3" xfId="18836"/>
    <cellStyle name="Финансовый 3 2 3 2 4 7 2 4" xfId="32444"/>
    <cellStyle name="Финансовый 3 2 3 2 4 7 3" xfId="2960"/>
    <cellStyle name="Финансовый 3 2 3 2 4 7 3 2" xfId="9764"/>
    <cellStyle name="Финансовый 3 2 3 2 4 7 3 2 2" xfId="23372"/>
    <cellStyle name="Финансовый 3 2 3 2 4 7 3 2 3" xfId="36980"/>
    <cellStyle name="Финансовый 3 2 3 2 4 7 3 3" xfId="16568"/>
    <cellStyle name="Финансовый 3 2 3 2 4 7 3 4" xfId="30176"/>
    <cellStyle name="Финансовый 3 2 3 2 4 7 4" xfId="7496"/>
    <cellStyle name="Финансовый 3 2 3 2 4 7 4 2" xfId="21104"/>
    <cellStyle name="Финансовый 3 2 3 2 4 7 4 3" xfId="34712"/>
    <cellStyle name="Финансовый 3 2 3 2 4 7 5" xfId="14300"/>
    <cellStyle name="Финансовый 3 2 3 2 4 7 6" xfId="27908"/>
    <cellStyle name="Финансовый 3 2 3 2 4 8" xfId="4850"/>
    <cellStyle name="Финансовый 3 2 3 2 4 8 2" xfId="11654"/>
    <cellStyle name="Финансовый 3 2 3 2 4 8 2 2" xfId="25262"/>
    <cellStyle name="Финансовый 3 2 3 2 4 8 2 3" xfId="38870"/>
    <cellStyle name="Финансовый 3 2 3 2 4 8 3" xfId="18458"/>
    <cellStyle name="Финансовый 3 2 3 2 4 8 4" xfId="32066"/>
    <cellStyle name="Финансовый 3 2 3 2 4 9" xfId="2582"/>
    <cellStyle name="Финансовый 3 2 3 2 4 9 2" xfId="9386"/>
    <cellStyle name="Финансовый 3 2 3 2 4 9 2 2" xfId="22994"/>
    <cellStyle name="Финансовый 3 2 3 2 4 9 2 3" xfId="36602"/>
    <cellStyle name="Финансовый 3 2 3 2 4 9 3" xfId="16190"/>
    <cellStyle name="Финансовый 3 2 3 2 4 9 4" xfId="29798"/>
    <cellStyle name="Финансовый 3 2 3 2 5" xfId="239"/>
    <cellStyle name="Финансовый 3 2 3 2 5 10" xfId="7043"/>
    <cellStyle name="Финансовый 3 2 3 2 5 10 2" xfId="20651"/>
    <cellStyle name="Финансовый 3 2 3 2 5 10 3" xfId="34259"/>
    <cellStyle name="Финансовый 3 2 3 2 5 11" xfId="13847"/>
    <cellStyle name="Финансовый 3 2 3 2 5 12" xfId="27455"/>
    <cellStyle name="Финансовый 3 2 3 2 5 2" xfId="331"/>
    <cellStyle name="Финансовый 3 2 3 2 5 2 10" xfId="13939"/>
    <cellStyle name="Финансовый 3 2 3 2 5 2 11" xfId="27547"/>
    <cellStyle name="Финансовый 3 2 3 2 5 2 2" xfId="1843"/>
    <cellStyle name="Финансовый 3 2 3 2 5 2 2 2" xfId="6379"/>
    <cellStyle name="Финансовый 3 2 3 2 5 2 2 2 2" xfId="13183"/>
    <cellStyle name="Финансовый 3 2 3 2 5 2 2 2 2 2" xfId="26791"/>
    <cellStyle name="Финансовый 3 2 3 2 5 2 2 2 2 3" xfId="40399"/>
    <cellStyle name="Финансовый 3 2 3 2 5 2 2 2 3" xfId="19987"/>
    <cellStyle name="Финансовый 3 2 3 2 5 2 2 2 4" xfId="33595"/>
    <cellStyle name="Финансовый 3 2 3 2 5 2 2 3" xfId="4111"/>
    <cellStyle name="Финансовый 3 2 3 2 5 2 2 3 2" xfId="10915"/>
    <cellStyle name="Финансовый 3 2 3 2 5 2 2 3 2 2" xfId="24523"/>
    <cellStyle name="Финансовый 3 2 3 2 5 2 2 3 2 3" xfId="38131"/>
    <cellStyle name="Финансовый 3 2 3 2 5 2 2 3 3" xfId="17719"/>
    <cellStyle name="Финансовый 3 2 3 2 5 2 2 3 4" xfId="31327"/>
    <cellStyle name="Финансовый 3 2 3 2 5 2 2 4" xfId="8647"/>
    <cellStyle name="Финансовый 3 2 3 2 5 2 2 4 2" xfId="22255"/>
    <cellStyle name="Финансовый 3 2 3 2 5 2 2 4 3" xfId="35863"/>
    <cellStyle name="Финансовый 3 2 3 2 5 2 2 5" xfId="15451"/>
    <cellStyle name="Финансовый 3 2 3 2 5 2 2 6" xfId="29059"/>
    <cellStyle name="Финансовый 3 2 3 2 5 2 3" xfId="1465"/>
    <cellStyle name="Финансовый 3 2 3 2 5 2 3 2" xfId="6001"/>
    <cellStyle name="Финансовый 3 2 3 2 5 2 3 2 2" xfId="12805"/>
    <cellStyle name="Финансовый 3 2 3 2 5 2 3 2 2 2" xfId="26413"/>
    <cellStyle name="Финансовый 3 2 3 2 5 2 3 2 2 3" xfId="40021"/>
    <cellStyle name="Финансовый 3 2 3 2 5 2 3 2 3" xfId="19609"/>
    <cellStyle name="Финансовый 3 2 3 2 5 2 3 2 4" xfId="33217"/>
    <cellStyle name="Финансовый 3 2 3 2 5 2 3 3" xfId="3733"/>
    <cellStyle name="Финансовый 3 2 3 2 5 2 3 3 2" xfId="10537"/>
    <cellStyle name="Финансовый 3 2 3 2 5 2 3 3 2 2" xfId="24145"/>
    <cellStyle name="Финансовый 3 2 3 2 5 2 3 3 2 3" xfId="37753"/>
    <cellStyle name="Финансовый 3 2 3 2 5 2 3 3 3" xfId="17341"/>
    <cellStyle name="Финансовый 3 2 3 2 5 2 3 3 4" xfId="30949"/>
    <cellStyle name="Финансовый 3 2 3 2 5 2 3 4" xfId="8269"/>
    <cellStyle name="Финансовый 3 2 3 2 5 2 3 4 2" xfId="21877"/>
    <cellStyle name="Финансовый 3 2 3 2 5 2 3 4 3" xfId="35485"/>
    <cellStyle name="Финансовый 3 2 3 2 5 2 3 5" xfId="15073"/>
    <cellStyle name="Финансовый 3 2 3 2 5 2 3 6" xfId="28681"/>
    <cellStyle name="Финансовый 3 2 3 2 5 2 4" xfId="2221"/>
    <cellStyle name="Финансовый 3 2 3 2 5 2 4 2" xfId="6757"/>
    <cellStyle name="Финансовый 3 2 3 2 5 2 4 2 2" xfId="13561"/>
    <cellStyle name="Финансовый 3 2 3 2 5 2 4 2 2 2" xfId="27169"/>
    <cellStyle name="Финансовый 3 2 3 2 5 2 4 2 2 3" xfId="40777"/>
    <cellStyle name="Финансовый 3 2 3 2 5 2 4 2 3" xfId="20365"/>
    <cellStyle name="Финансовый 3 2 3 2 5 2 4 2 4" xfId="33973"/>
    <cellStyle name="Финансовый 3 2 3 2 5 2 4 3" xfId="4489"/>
    <cellStyle name="Финансовый 3 2 3 2 5 2 4 3 2" xfId="11293"/>
    <cellStyle name="Финансовый 3 2 3 2 5 2 4 3 2 2" xfId="24901"/>
    <cellStyle name="Финансовый 3 2 3 2 5 2 4 3 2 3" xfId="38509"/>
    <cellStyle name="Финансовый 3 2 3 2 5 2 4 3 3" xfId="18097"/>
    <cellStyle name="Финансовый 3 2 3 2 5 2 4 3 4" xfId="31705"/>
    <cellStyle name="Финансовый 3 2 3 2 5 2 4 4" xfId="9025"/>
    <cellStyle name="Финансовый 3 2 3 2 5 2 4 4 2" xfId="22633"/>
    <cellStyle name="Финансовый 3 2 3 2 5 2 4 4 3" xfId="36241"/>
    <cellStyle name="Финансовый 3 2 3 2 5 2 4 5" xfId="15829"/>
    <cellStyle name="Финансовый 3 2 3 2 5 2 4 6" xfId="29437"/>
    <cellStyle name="Финансовый 3 2 3 2 5 2 5" xfId="1087"/>
    <cellStyle name="Финансовый 3 2 3 2 5 2 5 2" xfId="5623"/>
    <cellStyle name="Финансовый 3 2 3 2 5 2 5 2 2" xfId="12427"/>
    <cellStyle name="Финансовый 3 2 3 2 5 2 5 2 2 2" xfId="26035"/>
    <cellStyle name="Финансовый 3 2 3 2 5 2 5 2 2 3" xfId="39643"/>
    <cellStyle name="Финансовый 3 2 3 2 5 2 5 2 3" xfId="19231"/>
    <cellStyle name="Финансовый 3 2 3 2 5 2 5 2 4" xfId="32839"/>
    <cellStyle name="Финансовый 3 2 3 2 5 2 5 3" xfId="3355"/>
    <cellStyle name="Финансовый 3 2 3 2 5 2 5 3 2" xfId="10159"/>
    <cellStyle name="Финансовый 3 2 3 2 5 2 5 3 2 2" xfId="23767"/>
    <cellStyle name="Финансовый 3 2 3 2 5 2 5 3 2 3" xfId="37375"/>
    <cellStyle name="Финансовый 3 2 3 2 5 2 5 3 3" xfId="16963"/>
    <cellStyle name="Финансовый 3 2 3 2 5 2 5 3 4" xfId="30571"/>
    <cellStyle name="Финансовый 3 2 3 2 5 2 5 4" xfId="7891"/>
    <cellStyle name="Финансовый 3 2 3 2 5 2 5 4 2" xfId="21499"/>
    <cellStyle name="Финансовый 3 2 3 2 5 2 5 4 3" xfId="35107"/>
    <cellStyle name="Финансовый 3 2 3 2 5 2 5 5" xfId="14695"/>
    <cellStyle name="Финансовый 3 2 3 2 5 2 5 6" xfId="28303"/>
    <cellStyle name="Финансовый 3 2 3 2 5 2 6" xfId="709"/>
    <cellStyle name="Финансовый 3 2 3 2 5 2 6 2" xfId="5245"/>
    <cellStyle name="Финансовый 3 2 3 2 5 2 6 2 2" xfId="12049"/>
    <cellStyle name="Финансовый 3 2 3 2 5 2 6 2 2 2" xfId="25657"/>
    <cellStyle name="Финансовый 3 2 3 2 5 2 6 2 2 3" xfId="39265"/>
    <cellStyle name="Финансовый 3 2 3 2 5 2 6 2 3" xfId="18853"/>
    <cellStyle name="Финансовый 3 2 3 2 5 2 6 2 4" xfId="32461"/>
    <cellStyle name="Финансовый 3 2 3 2 5 2 6 3" xfId="2977"/>
    <cellStyle name="Финансовый 3 2 3 2 5 2 6 3 2" xfId="9781"/>
    <cellStyle name="Финансовый 3 2 3 2 5 2 6 3 2 2" xfId="23389"/>
    <cellStyle name="Финансовый 3 2 3 2 5 2 6 3 2 3" xfId="36997"/>
    <cellStyle name="Финансовый 3 2 3 2 5 2 6 3 3" xfId="16585"/>
    <cellStyle name="Финансовый 3 2 3 2 5 2 6 3 4" xfId="30193"/>
    <cellStyle name="Финансовый 3 2 3 2 5 2 6 4" xfId="7513"/>
    <cellStyle name="Финансовый 3 2 3 2 5 2 6 4 2" xfId="21121"/>
    <cellStyle name="Финансовый 3 2 3 2 5 2 6 4 3" xfId="34729"/>
    <cellStyle name="Финансовый 3 2 3 2 5 2 6 5" xfId="14317"/>
    <cellStyle name="Финансовый 3 2 3 2 5 2 6 6" xfId="27925"/>
    <cellStyle name="Финансовый 3 2 3 2 5 2 7" xfId="4867"/>
    <cellStyle name="Финансовый 3 2 3 2 5 2 7 2" xfId="11671"/>
    <cellStyle name="Финансовый 3 2 3 2 5 2 7 2 2" xfId="25279"/>
    <cellStyle name="Финансовый 3 2 3 2 5 2 7 2 3" xfId="38887"/>
    <cellStyle name="Финансовый 3 2 3 2 5 2 7 3" xfId="18475"/>
    <cellStyle name="Финансовый 3 2 3 2 5 2 7 4" xfId="32083"/>
    <cellStyle name="Финансовый 3 2 3 2 5 2 8" xfId="2599"/>
    <cellStyle name="Финансовый 3 2 3 2 5 2 8 2" xfId="9403"/>
    <cellStyle name="Финансовый 3 2 3 2 5 2 8 2 2" xfId="23011"/>
    <cellStyle name="Финансовый 3 2 3 2 5 2 8 2 3" xfId="36619"/>
    <cellStyle name="Финансовый 3 2 3 2 5 2 8 3" xfId="16207"/>
    <cellStyle name="Финансовый 3 2 3 2 5 2 8 4" xfId="29815"/>
    <cellStyle name="Финансовый 3 2 3 2 5 2 9" xfId="7135"/>
    <cellStyle name="Финансовый 3 2 3 2 5 2 9 2" xfId="20743"/>
    <cellStyle name="Финансовый 3 2 3 2 5 2 9 3" xfId="34351"/>
    <cellStyle name="Финансовый 3 2 3 2 5 3" xfId="1751"/>
    <cellStyle name="Финансовый 3 2 3 2 5 3 2" xfId="6287"/>
    <cellStyle name="Финансовый 3 2 3 2 5 3 2 2" xfId="13091"/>
    <cellStyle name="Финансовый 3 2 3 2 5 3 2 2 2" xfId="26699"/>
    <cellStyle name="Финансовый 3 2 3 2 5 3 2 2 3" xfId="40307"/>
    <cellStyle name="Финансовый 3 2 3 2 5 3 2 3" xfId="19895"/>
    <cellStyle name="Финансовый 3 2 3 2 5 3 2 4" xfId="33503"/>
    <cellStyle name="Финансовый 3 2 3 2 5 3 3" xfId="4019"/>
    <cellStyle name="Финансовый 3 2 3 2 5 3 3 2" xfId="10823"/>
    <cellStyle name="Финансовый 3 2 3 2 5 3 3 2 2" xfId="24431"/>
    <cellStyle name="Финансовый 3 2 3 2 5 3 3 2 3" xfId="38039"/>
    <cellStyle name="Финансовый 3 2 3 2 5 3 3 3" xfId="17627"/>
    <cellStyle name="Финансовый 3 2 3 2 5 3 3 4" xfId="31235"/>
    <cellStyle name="Финансовый 3 2 3 2 5 3 4" xfId="8555"/>
    <cellStyle name="Финансовый 3 2 3 2 5 3 4 2" xfId="22163"/>
    <cellStyle name="Финансовый 3 2 3 2 5 3 4 3" xfId="35771"/>
    <cellStyle name="Финансовый 3 2 3 2 5 3 5" xfId="15359"/>
    <cellStyle name="Финансовый 3 2 3 2 5 3 6" xfId="28967"/>
    <cellStyle name="Финансовый 3 2 3 2 5 4" xfId="1373"/>
    <cellStyle name="Финансовый 3 2 3 2 5 4 2" xfId="5909"/>
    <cellStyle name="Финансовый 3 2 3 2 5 4 2 2" xfId="12713"/>
    <cellStyle name="Финансовый 3 2 3 2 5 4 2 2 2" xfId="26321"/>
    <cellStyle name="Финансовый 3 2 3 2 5 4 2 2 3" xfId="39929"/>
    <cellStyle name="Финансовый 3 2 3 2 5 4 2 3" xfId="19517"/>
    <cellStyle name="Финансовый 3 2 3 2 5 4 2 4" xfId="33125"/>
    <cellStyle name="Финансовый 3 2 3 2 5 4 3" xfId="3641"/>
    <cellStyle name="Финансовый 3 2 3 2 5 4 3 2" xfId="10445"/>
    <cellStyle name="Финансовый 3 2 3 2 5 4 3 2 2" xfId="24053"/>
    <cellStyle name="Финансовый 3 2 3 2 5 4 3 2 3" xfId="37661"/>
    <cellStyle name="Финансовый 3 2 3 2 5 4 3 3" xfId="17249"/>
    <cellStyle name="Финансовый 3 2 3 2 5 4 3 4" xfId="30857"/>
    <cellStyle name="Финансовый 3 2 3 2 5 4 4" xfId="8177"/>
    <cellStyle name="Финансовый 3 2 3 2 5 4 4 2" xfId="21785"/>
    <cellStyle name="Финансовый 3 2 3 2 5 4 4 3" xfId="35393"/>
    <cellStyle name="Финансовый 3 2 3 2 5 4 5" xfId="14981"/>
    <cellStyle name="Финансовый 3 2 3 2 5 4 6" xfId="28589"/>
    <cellStyle name="Финансовый 3 2 3 2 5 5" xfId="2129"/>
    <cellStyle name="Финансовый 3 2 3 2 5 5 2" xfId="6665"/>
    <cellStyle name="Финансовый 3 2 3 2 5 5 2 2" xfId="13469"/>
    <cellStyle name="Финансовый 3 2 3 2 5 5 2 2 2" xfId="27077"/>
    <cellStyle name="Финансовый 3 2 3 2 5 5 2 2 3" xfId="40685"/>
    <cellStyle name="Финансовый 3 2 3 2 5 5 2 3" xfId="20273"/>
    <cellStyle name="Финансовый 3 2 3 2 5 5 2 4" xfId="33881"/>
    <cellStyle name="Финансовый 3 2 3 2 5 5 3" xfId="4397"/>
    <cellStyle name="Финансовый 3 2 3 2 5 5 3 2" xfId="11201"/>
    <cellStyle name="Финансовый 3 2 3 2 5 5 3 2 2" xfId="24809"/>
    <cellStyle name="Финансовый 3 2 3 2 5 5 3 2 3" xfId="38417"/>
    <cellStyle name="Финансовый 3 2 3 2 5 5 3 3" xfId="18005"/>
    <cellStyle name="Финансовый 3 2 3 2 5 5 3 4" xfId="31613"/>
    <cellStyle name="Финансовый 3 2 3 2 5 5 4" xfId="8933"/>
    <cellStyle name="Финансовый 3 2 3 2 5 5 4 2" xfId="22541"/>
    <cellStyle name="Финансовый 3 2 3 2 5 5 4 3" xfId="36149"/>
    <cellStyle name="Финансовый 3 2 3 2 5 5 5" xfId="15737"/>
    <cellStyle name="Финансовый 3 2 3 2 5 5 6" xfId="29345"/>
    <cellStyle name="Финансовый 3 2 3 2 5 6" xfId="995"/>
    <cellStyle name="Финансовый 3 2 3 2 5 6 2" xfId="5531"/>
    <cellStyle name="Финансовый 3 2 3 2 5 6 2 2" xfId="12335"/>
    <cellStyle name="Финансовый 3 2 3 2 5 6 2 2 2" xfId="25943"/>
    <cellStyle name="Финансовый 3 2 3 2 5 6 2 2 3" xfId="39551"/>
    <cellStyle name="Финансовый 3 2 3 2 5 6 2 3" xfId="19139"/>
    <cellStyle name="Финансовый 3 2 3 2 5 6 2 4" xfId="32747"/>
    <cellStyle name="Финансовый 3 2 3 2 5 6 3" xfId="3263"/>
    <cellStyle name="Финансовый 3 2 3 2 5 6 3 2" xfId="10067"/>
    <cellStyle name="Финансовый 3 2 3 2 5 6 3 2 2" xfId="23675"/>
    <cellStyle name="Финансовый 3 2 3 2 5 6 3 2 3" xfId="37283"/>
    <cellStyle name="Финансовый 3 2 3 2 5 6 3 3" xfId="16871"/>
    <cellStyle name="Финансовый 3 2 3 2 5 6 3 4" xfId="30479"/>
    <cellStyle name="Финансовый 3 2 3 2 5 6 4" xfId="7799"/>
    <cellStyle name="Финансовый 3 2 3 2 5 6 4 2" xfId="21407"/>
    <cellStyle name="Финансовый 3 2 3 2 5 6 4 3" xfId="35015"/>
    <cellStyle name="Финансовый 3 2 3 2 5 6 5" xfId="14603"/>
    <cellStyle name="Финансовый 3 2 3 2 5 6 6" xfId="28211"/>
    <cellStyle name="Финансовый 3 2 3 2 5 7" xfId="617"/>
    <cellStyle name="Финансовый 3 2 3 2 5 7 2" xfId="5153"/>
    <cellStyle name="Финансовый 3 2 3 2 5 7 2 2" xfId="11957"/>
    <cellStyle name="Финансовый 3 2 3 2 5 7 2 2 2" xfId="25565"/>
    <cellStyle name="Финансовый 3 2 3 2 5 7 2 2 3" xfId="39173"/>
    <cellStyle name="Финансовый 3 2 3 2 5 7 2 3" xfId="18761"/>
    <cellStyle name="Финансовый 3 2 3 2 5 7 2 4" xfId="32369"/>
    <cellStyle name="Финансовый 3 2 3 2 5 7 3" xfId="2885"/>
    <cellStyle name="Финансовый 3 2 3 2 5 7 3 2" xfId="9689"/>
    <cellStyle name="Финансовый 3 2 3 2 5 7 3 2 2" xfId="23297"/>
    <cellStyle name="Финансовый 3 2 3 2 5 7 3 2 3" xfId="36905"/>
    <cellStyle name="Финансовый 3 2 3 2 5 7 3 3" xfId="16493"/>
    <cellStyle name="Финансовый 3 2 3 2 5 7 3 4" xfId="30101"/>
    <cellStyle name="Финансовый 3 2 3 2 5 7 4" xfId="7421"/>
    <cellStyle name="Финансовый 3 2 3 2 5 7 4 2" xfId="21029"/>
    <cellStyle name="Финансовый 3 2 3 2 5 7 4 3" xfId="34637"/>
    <cellStyle name="Финансовый 3 2 3 2 5 7 5" xfId="14225"/>
    <cellStyle name="Финансовый 3 2 3 2 5 7 6" xfId="27833"/>
    <cellStyle name="Финансовый 3 2 3 2 5 8" xfId="4775"/>
    <cellStyle name="Финансовый 3 2 3 2 5 8 2" xfId="11579"/>
    <cellStyle name="Финансовый 3 2 3 2 5 8 2 2" xfId="25187"/>
    <cellStyle name="Финансовый 3 2 3 2 5 8 2 3" xfId="38795"/>
    <cellStyle name="Финансовый 3 2 3 2 5 8 3" xfId="18383"/>
    <cellStyle name="Финансовый 3 2 3 2 5 8 4" xfId="31991"/>
    <cellStyle name="Финансовый 3 2 3 2 5 9" xfId="2507"/>
    <cellStyle name="Финансовый 3 2 3 2 5 9 2" xfId="9311"/>
    <cellStyle name="Финансовый 3 2 3 2 5 9 2 2" xfId="22919"/>
    <cellStyle name="Финансовый 3 2 3 2 5 9 2 3" xfId="36527"/>
    <cellStyle name="Финансовый 3 2 3 2 5 9 3" xfId="16115"/>
    <cellStyle name="Финансовый 3 2 3 2 5 9 4" xfId="29723"/>
    <cellStyle name="Финансовый 3 2 3 2 6" xfId="360"/>
    <cellStyle name="Финансовый 3 2 3 2 6 10" xfId="13968"/>
    <cellStyle name="Финансовый 3 2 3 2 6 11" xfId="27576"/>
    <cellStyle name="Финансовый 3 2 3 2 6 2" xfId="1872"/>
    <cellStyle name="Финансовый 3 2 3 2 6 2 2" xfId="6408"/>
    <cellStyle name="Финансовый 3 2 3 2 6 2 2 2" xfId="13212"/>
    <cellStyle name="Финансовый 3 2 3 2 6 2 2 2 2" xfId="26820"/>
    <cellStyle name="Финансовый 3 2 3 2 6 2 2 2 3" xfId="40428"/>
    <cellStyle name="Финансовый 3 2 3 2 6 2 2 3" xfId="20016"/>
    <cellStyle name="Финансовый 3 2 3 2 6 2 2 4" xfId="33624"/>
    <cellStyle name="Финансовый 3 2 3 2 6 2 3" xfId="4140"/>
    <cellStyle name="Финансовый 3 2 3 2 6 2 3 2" xfId="10944"/>
    <cellStyle name="Финансовый 3 2 3 2 6 2 3 2 2" xfId="24552"/>
    <cellStyle name="Финансовый 3 2 3 2 6 2 3 2 3" xfId="38160"/>
    <cellStyle name="Финансовый 3 2 3 2 6 2 3 3" xfId="17748"/>
    <cellStyle name="Финансовый 3 2 3 2 6 2 3 4" xfId="31356"/>
    <cellStyle name="Финансовый 3 2 3 2 6 2 4" xfId="8676"/>
    <cellStyle name="Финансовый 3 2 3 2 6 2 4 2" xfId="22284"/>
    <cellStyle name="Финансовый 3 2 3 2 6 2 4 3" xfId="35892"/>
    <cellStyle name="Финансовый 3 2 3 2 6 2 5" xfId="15480"/>
    <cellStyle name="Финансовый 3 2 3 2 6 2 6" xfId="29088"/>
    <cellStyle name="Финансовый 3 2 3 2 6 3" xfId="1494"/>
    <cellStyle name="Финансовый 3 2 3 2 6 3 2" xfId="6030"/>
    <cellStyle name="Финансовый 3 2 3 2 6 3 2 2" xfId="12834"/>
    <cellStyle name="Финансовый 3 2 3 2 6 3 2 2 2" xfId="26442"/>
    <cellStyle name="Финансовый 3 2 3 2 6 3 2 2 3" xfId="40050"/>
    <cellStyle name="Финансовый 3 2 3 2 6 3 2 3" xfId="19638"/>
    <cellStyle name="Финансовый 3 2 3 2 6 3 2 4" xfId="33246"/>
    <cellStyle name="Финансовый 3 2 3 2 6 3 3" xfId="3762"/>
    <cellStyle name="Финансовый 3 2 3 2 6 3 3 2" xfId="10566"/>
    <cellStyle name="Финансовый 3 2 3 2 6 3 3 2 2" xfId="24174"/>
    <cellStyle name="Финансовый 3 2 3 2 6 3 3 2 3" xfId="37782"/>
    <cellStyle name="Финансовый 3 2 3 2 6 3 3 3" xfId="17370"/>
    <cellStyle name="Финансовый 3 2 3 2 6 3 3 4" xfId="30978"/>
    <cellStyle name="Финансовый 3 2 3 2 6 3 4" xfId="8298"/>
    <cellStyle name="Финансовый 3 2 3 2 6 3 4 2" xfId="21906"/>
    <cellStyle name="Финансовый 3 2 3 2 6 3 4 3" xfId="35514"/>
    <cellStyle name="Финансовый 3 2 3 2 6 3 5" xfId="15102"/>
    <cellStyle name="Финансовый 3 2 3 2 6 3 6" xfId="28710"/>
    <cellStyle name="Финансовый 3 2 3 2 6 4" xfId="2250"/>
    <cellStyle name="Финансовый 3 2 3 2 6 4 2" xfId="6786"/>
    <cellStyle name="Финансовый 3 2 3 2 6 4 2 2" xfId="13590"/>
    <cellStyle name="Финансовый 3 2 3 2 6 4 2 2 2" xfId="27198"/>
    <cellStyle name="Финансовый 3 2 3 2 6 4 2 2 3" xfId="40806"/>
    <cellStyle name="Финансовый 3 2 3 2 6 4 2 3" xfId="20394"/>
    <cellStyle name="Финансовый 3 2 3 2 6 4 2 4" xfId="34002"/>
    <cellStyle name="Финансовый 3 2 3 2 6 4 3" xfId="4518"/>
    <cellStyle name="Финансовый 3 2 3 2 6 4 3 2" xfId="11322"/>
    <cellStyle name="Финансовый 3 2 3 2 6 4 3 2 2" xfId="24930"/>
    <cellStyle name="Финансовый 3 2 3 2 6 4 3 2 3" xfId="38538"/>
    <cellStyle name="Финансовый 3 2 3 2 6 4 3 3" xfId="18126"/>
    <cellStyle name="Финансовый 3 2 3 2 6 4 3 4" xfId="31734"/>
    <cellStyle name="Финансовый 3 2 3 2 6 4 4" xfId="9054"/>
    <cellStyle name="Финансовый 3 2 3 2 6 4 4 2" xfId="22662"/>
    <cellStyle name="Финансовый 3 2 3 2 6 4 4 3" xfId="36270"/>
    <cellStyle name="Финансовый 3 2 3 2 6 4 5" xfId="15858"/>
    <cellStyle name="Финансовый 3 2 3 2 6 4 6" xfId="29466"/>
    <cellStyle name="Финансовый 3 2 3 2 6 5" xfId="1116"/>
    <cellStyle name="Финансовый 3 2 3 2 6 5 2" xfId="5652"/>
    <cellStyle name="Финансовый 3 2 3 2 6 5 2 2" xfId="12456"/>
    <cellStyle name="Финансовый 3 2 3 2 6 5 2 2 2" xfId="26064"/>
    <cellStyle name="Финансовый 3 2 3 2 6 5 2 2 3" xfId="39672"/>
    <cellStyle name="Финансовый 3 2 3 2 6 5 2 3" xfId="19260"/>
    <cellStyle name="Финансовый 3 2 3 2 6 5 2 4" xfId="32868"/>
    <cellStyle name="Финансовый 3 2 3 2 6 5 3" xfId="3384"/>
    <cellStyle name="Финансовый 3 2 3 2 6 5 3 2" xfId="10188"/>
    <cellStyle name="Финансовый 3 2 3 2 6 5 3 2 2" xfId="23796"/>
    <cellStyle name="Финансовый 3 2 3 2 6 5 3 2 3" xfId="37404"/>
    <cellStyle name="Финансовый 3 2 3 2 6 5 3 3" xfId="16992"/>
    <cellStyle name="Финансовый 3 2 3 2 6 5 3 4" xfId="30600"/>
    <cellStyle name="Финансовый 3 2 3 2 6 5 4" xfId="7920"/>
    <cellStyle name="Финансовый 3 2 3 2 6 5 4 2" xfId="21528"/>
    <cellStyle name="Финансовый 3 2 3 2 6 5 4 3" xfId="35136"/>
    <cellStyle name="Финансовый 3 2 3 2 6 5 5" xfId="14724"/>
    <cellStyle name="Финансовый 3 2 3 2 6 5 6" xfId="28332"/>
    <cellStyle name="Финансовый 3 2 3 2 6 6" xfId="738"/>
    <cellStyle name="Финансовый 3 2 3 2 6 6 2" xfId="5274"/>
    <cellStyle name="Финансовый 3 2 3 2 6 6 2 2" xfId="12078"/>
    <cellStyle name="Финансовый 3 2 3 2 6 6 2 2 2" xfId="25686"/>
    <cellStyle name="Финансовый 3 2 3 2 6 6 2 2 3" xfId="39294"/>
    <cellStyle name="Финансовый 3 2 3 2 6 6 2 3" xfId="18882"/>
    <cellStyle name="Финансовый 3 2 3 2 6 6 2 4" xfId="32490"/>
    <cellStyle name="Финансовый 3 2 3 2 6 6 3" xfId="3006"/>
    <cellStyle name="Финансовый 3 2 3 2 6 6 3 2" xfId="9810"/>
    <cellStyle name="Финансовый 3 2 3 2 6 6 3 2 2" xfId="23418"/>
    <cellStyle name="Финансовый 3 2 3 2 6 6 3 2 3" xfId="37026"/>
    <cellStyle name="Финансовый 3 2 3 2 6 6 3 3" xfId="16614"/>
    <cellStyle name="Финансовый 3 2 3 2 6 6 3 4" xfId="30222"/>
    <cellStyle name="Финансовый 3 2 3 2 6 6 4" xfId="7542"/>
    <cellStyle name="Финансовый 3 2 3 2 6 6 4 2" xfId="21150"/>
    <cellStyle name="Финансовый 3 2 3 2 6 6 4 3" xfId="34758"/>
    <cellStyle name="Финансовый 3 2 3 2 6 6 5" xfId="14346"/>
    <cellStyle name="Финансовый 3 2 3 2 6 6 6" xfId="27954"/>
    <cellStyle name="Финансовый 3 2 3 2 6 7" xfId="4896"/>
    <cellStyle name="Финансовый 3 2 3 2 6 7 2" xfId="11700"/>
    <cellStyle name="Финансовый 3 2 3 2 6 7 2 2" xfId="25308"/>
    <cellStyle name="Финансовый 3 2 3 2 6 7 2 3" xfId="38916"/>
    <cellStyle name="Финансовый 3 2 3 2 6 7 3" xfId="18504"/>
    <cellStyle name="Финансовый 3 2 3 2 6 7 4" xfId="32112"/>
    <cellStyle name="Финансовый 3 2 3 2 6 8" xfId="2628"/>
    <cellStyle name="Финансовый 3 2 3 2 6 8 2" xfId="9432"/>
    <cellStyle name="Финансовый 3 2 3 2 6 8 2 2" xfId="23040"/>
    <cellStyle name="Финансовый 3 2 3 2 6 8 2 3" xfId="36648"/>
    <cellStyle name="Финансовый 3 2 3 2 6 8 3" xfId="16236"/>
    <cellStyle name="Финансовый 3 2 3 2 6 8 4" xfId="29844"/>
    <cellStyle name="Финансовый 3 2 3 2 6 9" xfId="7164"/>
    <cellStyle name="Финансовый 3 2 3 2 6 9 2" xfId="20772"/>
    <cellStyle name="Финансовый 3 2 3 2 6 9 3" xfId="34380"/>
    <cellStyle name="Финансовый 3 2 3 2 7" xfId="1670"/>
    <cellStyle name="Финансовый 3 2 3 2 7 2" xfId="6206"/>
    <cellStyle name="Финансовый 3 2 3 2 7 2 2" xfId="13010"/>
    <cellStyle name="Финансовый 3 2 3 2 7 2 2 2" xfId="26618"/>
    <cellStyle name="Финансовый 3 2 3 2 7 2 2 3" xfId="40226"/>
    <cellStyle name="Финансовый 3 2 3 2 7 2 3" xfId="19814"/>
    <cellStyle name="Финансовый 3 2 3 2 7 2 4" xfId="33422"/>
    <cellStyle name="Финансовый 3 2 3 2 7 3" xfId="3938"/>
    <cellStyle name="Финансовый 3 2 3 2 7 3 2" xfId="10742"/>
    <cellStyle name="Финансовый 3 2 3 2 7 3 2 2" xfId="24350"/>
    <cellStyle name="Финансовый 3 2 3 2 7 3 2 3" xfId="37958"/>
    <cellStyle name="Финансовый 3 2 3 2 7 3 3" xfId="17546"/>
    <cellStyle name="Финансовый 3 2 3 2 7 3 4" xfId="31154"/>
    <cellStyle name="Финансовый 3 2 3 2 7 4" xfId="8474"/>
    <cellStyle name="Финансовый 3 2 3 2 7 4 2" xfId="22082"/>
    <cellStyle name="Финансовый 3 2 3 2 7 4 3" xfId="35690"/>
    <cellStyle name="Финансовый 3 2 3 2 7 5" xfId="15278"/>
    <cellStyle name="Финансовый 3 2 3 2 7 6" xfId="28886"/>
    <cellStyle name="Финансовый 3 2 3 2 8" xfId="1292"/>
    <cellStyle name="Финансовый 3 2 3 2 8 2" xfId="5828"/>
    <cellStyle name="Финансовый 3 2 3 2 8 2 2" xfId="12632"/>
    <cellStyle name="Финансовый 3 2 3 2 8 2 2 2" xfId="26240"/>
    <cellStyle name="Финансовый 3 2 3 2 8 2 2 3" xfId="39848"/>
    <cellStyle name="Финансовый 3 2 3 2 8 2 3" xfId="19436"/>
    <cellStyle name="Финансовый 3 2 3 2 8 2 4" xfId="33044"/>
    <cellStyle name="Финансовый 3 2 3 2 8 3" xfId="3560"/>
    <cellStyle name="Финансовый 3 2 3 2 8 3 2" xfId="10364"/>
    <cellStyle name="Финансовый 3 2 3 2 8 3 2 2" xfId="23972"/>
    <cellStyle name="Финансовый 3 2 3 2 8 3 2 3" xfId="37580"/>
    <cellStyle name="Финансовый 3 2 3 2 8 3 3" xfId="17168"/>
    <cellStyle name="Финансовый 3 2 3 2 8 3 4" xfId="30776"/>
    <cellStyle name="Финансовый 3 2 3 2 8 4" xfId="8096"/>
    <cellStyle name="Финансовый 3 2 3 2 8 4 2" xfId="21704"/>
    <cellStyle name="Финансовый 3 2 3 2 8 4 3" xfId="35312"/>
    <cellStyle name="Финансовый 3 2 3 2 8 5" xfId="14900"/>
    <cellStyle name="Финансовый 3 2 3 2 8 6" xfId="28508"/>
    <cellStyle name="Финансовый 3 2 3 2 9" xfId="2048"/>
    <cellStyle name="Финансовый 3 2 3 2 9 2" xfId="6584"/>
    <cellStyle name="Финансовый 3 2 3 2 9 2 2" xfId="13388"/>
    <cellStyle name="Финансовый 3 2 3 2 9 2 2 2" xfId="26996"/>
    <cellStyle name="Финансовый 3 2 3 2 9 2 2 3" xfId="40604"/>
    <cellStyle name="Финансовый 3 2 3 2 9 2 3" xfId="20192"/>
    <cellStyle name="Финансовый 3 2 3 2 9 2 4" xfId="33800"/>
    <cellStyle name="Финансовый 3 2 3 2 9 3" xfId="4316"/>
    <cellStyle name="Финансовый 3 2 3 2 9 3 2" xfId="11120"/>
    <cellStyle name="Финансовый 3 2 3 2 9 3 2 2" xfId="24728"/>
    <cellStyle name="Финансовый 3 2 3 2 9 3 2 3" xfId="38336"/>
    <cellStyle name="Финансовый 3 2 3 2 9 3 3" xfId="17924"/>
    <cellStyle name="Финансовый 3 2 3 2 9 3 4" xfId="31532"/>
    <cellStyle name="Финансовый 3 2 3 2 9 4" xfId="8852"/>
    <cellStyle name="Финансовый 3 2 3 2 9 4 2" xfId="22460"/>
    <cellStyle name="Финансовый 3 2 3 2 9 4 3" xfId="36068"/>
    <cellStyle name="Финансовый 3 2 3 2 9 5" xfId="15656"/>
    <cellStyle name="Финансовый 3 2 3 2 9 6" xfId="29264"/>
    <cellStyle name="Финансовый 3 2 3 3" xfId="191"/>
    <cellStyle name="Финансовый 3 2 3 3 10" xfId="4727"/>
    <cellStyle name="Финансовый 3 2 3 3 10 2" xfId="11531"/>
    <cellStyle name="Финансовый 3 2 3 3 10 2 2" xfId="25139"/>
    <cellStyle name="Финансовый 3 2 3 3 10 2 3" xfId="38747"/>
    <cellStyle name="Финансовый 3 2 3 3 10 3" xfId="18335"/>
    <cellStyle name="Финансовый 3 2 3 3 10 4" xfId="31943"/>
    <cellStyle name="Финансовый 3 2 3 3 11" xfId="2459"/>
    <cellStyle name="Финансовый 3 2 3 3 11 2" xfId="9263"/>
    <cellStyle name="Финансовый 3 2 3 3 11 2 2" xfId="22871"/>
    <cellStyle name="Финансовый 3 2 3 3 11 2 3" xfId="36479"/>
    <cellStyle name="Финансовый 3 2 3 3 11 3" xfId="16067"/>
    <cellStyle name="Финансовый 3 2 3 3 11 4" xfId="29675"/>
    <cellStyle name="Финансовый 3 2 3 3 12" xfId="6995"/>
    <cellStyle name="Финансовый 3 2 3 3 12 2" xfId="20603"/>
    <cellStyle name="Финансовый 3 2 3 3 12 3" xfId="34211"/>
    <cellStyle name="Финансовый 3 2 3 3 13" xfId="13799"/>
    <cellStyle name="Финансовый 3 2 3 3 14" xfId="27407"/>
    <cellStyle name="Финансовый 3 2 3 3 2" xfId="326"/>
    <cellStyle name="Финансовый 3 2 3 3 2 10" xfId="7130"/>
    <cellStyle name="Финансовый 3 2 3 3 2 10 2" xfId="20738"/>
    <cellStyle name="Финансовый 3 2 3 3 2 10 3" xfId="34346"/>
    <cellStyle name="Финансовый 3 2 3 3 2 11" xfId="13934"/>
    <cellStyle name="Финансовый 3 2 3 3 2 12" xfId="27542"/>
    <cellStyle name="Финансовый 3 2 3 3 2 2" xfId="474"/>
    <cellStyle name="Финансовый 3 2 3 3 2 2 10" xfId="14082"/>
    <cellStyle name="Финансовый 3 2 3 3 2 2 11" xfId="27690"/>
    <cellStyle name="Финансовый 3 2 3 3 2 2 2" xfId="1986"/>
    <cellStyle name="Финансовый 3 2 3 3 2 2 2 2" xfId="6522"/>
    <cellStyle name="Финансовый 3 2 3 3 2 2 2 2 2" xfId="13326"/>
    <cellStyle name="Финансовый 3 2 3 3 2 2 2 2 2 2" xfId="26934"/>
    <cellStyle name="Финансовый 3 2 3 3 2 2 2 2 2 3" xfId="40542"/>
    <cellStyle name="Финансовый 3 2 3 3 2 2 2 2 3" xfId="20130"/>
    <cellStyle name="Финансовый 3 2 3 3 2 2 2 2 4" xfId="33738"/>
    <cellStyle name="Финансовый 3 2 3 3 2 2 2 3" xfId="4254"/>
    <cellStyle name="Финансовый 3 2 3 3 2 2 2 3 2" xfId="11058"/>
    <cellStyle name="Финансовый 3 2 3 3 2 2 2 3 2 2" xfId="24666"/>
    <cellStyle name="Финансовый 3 2 3 3 2 2 2 3 2 3" xfId="38274"/>
    <cellStyle name="Финансовый 3 2 3 3 2 2 2 3 3" xfId="17862"/>
    <cellStyle name="Финансовый 3 2 3 3 2 2 2 3 4" xfId="31470"/>
    <cellStyle name="Финансовый 3 2 3 3 2 2 2 4" xfId="8790"/>
    <cellStyle name="Финансовый 3 2 3 3 2 2 2 4 2" xfId="22398"/>
    <cellStyle name="Финансовый 3 2 3 3 2 2 2 4 3" xfId="36006"/>
    <cellStyle name="Финансовый 3 2 3 3 2 2 2 5" xfId="15594"/>
    <cellStyle name="Финансовый 3 2 3 3 2 2 2 6" xfId="29202"/>
    <cellStyle name="Финансовый 3 2 3 3 2 2 3" xfId="1608"/>
    <cellStyle name="Финансовый 3 2 3 3 2 2 3 2" xfId="6144"/>
    <cellStyle name="Финансовый 3 2 3 3 2 2 3 2 2" xfId="12948"/>
    <cellStyle name="Финансовый 3 2 3 3 2 2 3 2 2 2" xfId="26556"/>
    <cellStyle name="Финансовый 3 2 3 3 2 2 3 2 2 3" xfId="40164"/>
    <cellStyle name="Финансовый 3 2 3 3 2 2 3 2 3" xfId="19752"/>
    <cellStyle name="Финансовый 3 2 3 3 2 2 3 2 4" xfId="33360"/>
    <cellStyle name="Финансовый 3 2 3 3 2 2 3 3" xfId="3876"/>
    <cellStyle name="Финансовый 3 2 3 3 2 2 3 3 2" xfId="10680"/>
    <cellStyle name="Финансовый 3 2 3 3 2 2 3 3 2 2" xfId="24288"/>
    <cellStyle name="Финансовый 3 2 3 3 2 2 3 3 2 3" xfId="37896"/>
    <cellStyle name="Финансовый 3 2 3 3 2 2 3 3 3" xfId="17484"/>
    <cellStyle name="Финансовый 3 2 3 3 2 2 3 3 4" xfId="31092"/>
    <cellStyle name="Финансовый 3 2 3 3 2 2 3 4" xfId="8412"/>
    <cellStyle name="Финансовый 3 2 3 3 2 2 3 4 2" xfId="22020"/>
    <cellStyle name="Финансовый 3 2 3 3 2 2 3 4 3" xfId="35628"/>
    <cellStyle name="Финансовый 3 2 3 3 2 2 3 5" xfId="15216"/>
    <cellStyle name="Финансовый 3 2 3 3 2 2 3 6" xfId="28824"/>
    <cellStyle name="Финансовый 3 2 3 3 2 2 4" xfId="2364"/>
    <cellStyle name="Финансовый 3 2 3 3 2 2 4 2" xfId="6900"/>
    <cellStyle name="Финансовый 3 2 3 3 2 2 4 2 2" xfId="13704"/>
    <cellStyle name="Финансовый 3 2 3 3 2 2 4 2 2 2" xfId="27312"/>
    <cellStyle name="Финансовый 3 2 3 3 2 2 4 2 2 3" xfId="40920"/>
    <cellStyle name="Финансовый 3 2 3 3 2 2 4 2 3" xfId="20508"/>
    <cellStyle name="Финансовый 3 2 3 3 2 2 4 2 4" xfId="34116"/>
    <cellStyle name="Финансовый 3 2 3 3 2 2 4 3" xfId="4632"/>
    <cellStyle name="Финансовый 3 2 3 3 2 2 4 3 2" xfId="11436"/>
    <cellStyle name="Финансовый 3 2 3 3 2 2 4 3 2 2" xfId="25044"/>
    <cellStyle name="Финансовый 3 2 3 3 2 2 4 3 2 3" xfId="38652"/>
    <cellStyle name="Финансовый 3 2 3 3 2 2 4 3 3" xfId="18240"/>
    <cellStyle name="Финансовый 3 2 3 3 2 2 4 3 4" xfId="31848"/>
    <cellStyle name="Финансовый 3 2 3 3 2 2 4 4" xfId="9168"/>
    <cellStyle name="Финансовый 3 2 3 3 2 2 4 4 2" xfId="22776"/>
    <cellStyle name="Финансовый 3 2 3 3 2 2 4 4 3" xfId="36384"/>
    <cellStyle name="Финансовый 3 2 3 3 2 2 4 5" xfId="15972"/>
    <cellStyle name="Финансовый 3 2 3 3 2 2 4 6" xfId="29580"/>
    <cellStyle name="Финансовый 3 2 3 3 2 2 5" xfId="1230"/>
    <cellStyle name="Финансовый 3 2 3 3 2 2 5 2" xfId="5766"/>
    <cellStyle name="Финансовый 3 2 3 3 2 2 5 2 2" xfId="12570"/>
    <cellStyle name="Финансовый 3 2 3 3 2 2 5 2 2 2" xfId="26178"/>
    <cellStyle name="Финансовый 3 2 3 3 2 2 5 2 2 3" xfId="39786"/>
    <cellStyle name="Финансовый 3 2 3 3 2 2 5 2 3" xfId="19374"/>
    <cellStyle name="Финансовый 3 2 3 3 2 2 5 2 4" xfId="32982"/>
    <cellStyle name="Финансовый 3 2 3 3 2 2 5 3" xfId="3498"/>
    <cellStyle name="Финансовый 3 2 3 3 2 2 5 3 2" xfId="10302"/>
    <cellStyle name="Финансовый 3 2 3 3 2 2 5 3 2 2" xfId="23910"/>
    <cellStyle name="Финансовый 3 2 3 3 2 2 5 3 2 3" xfId="37518"/>
    <cellStyle name="Финансовый 3 2 3 3 2 2 5 3 3" xfId="17106"/>
    <cellStyle name="Финансовый 3 2 3 3 2 2 5 3 4" xfId="30714"/>
    <cellStyle name="Финансовый 3 2 3 3 2 2 5 4" xfId="8034"/>
    <cellStyle name="Финансовый 3 2 3 3 2 2 5 4 2" xfId="21642"/>
    <cellStyle name="Финансовый 3 2 3 3 2 2 5 4 3" xfId="35250"/>
    <cellStyle name="Финансовый 3 2 3 3 2 2 5 5" xfId="14838"/>
    <cellStyle name="Финансовый 3 2 3 3 2 2 5 6" xfId="28446"/>
    <cellStyle name="Финансовый 3 2 3 3 2 2 6" xfId="852"/>
    <cellStyle name="Финансовый 3 2 3 3 2 2 6 2" xfId="5388"/>
    <cellStyle name="Финансовый 3 2 3 3 2 2 6 2 2" xfId="12192"/>
    <cellStyle name="Финансовый 3 2 3 3 2 2 6 2 2 2" xfId="25800"/>
    <cellStyle name="Финансовый 3 2 3 3 2 2 6 2 2 3" xfId="39408"/>
    <cellStyle name="Финансовый 3 2 3 3 2 2 6 2 3" xfId="18996"/>
    <cellStyle name="Финансовый 3 2 3 3 2 2 6 2 4" xfId="32604"/>
    <cellStyle name="Финансовый 3 2 3 3 2 2 6 3" xfId="3120"/>
    <cellStyle name="Финансовый 3 2 3 3 2 2 6 3 2" xfId="9924"/>
    <cellStyle name="Финансовый 3 2 3 3 2 2 6 3 2 2" xfId="23532"/>
    <cellStyle name="Финансовый 3 2 3 3 2 2 6 3 2 3" xfId="37140"/>
    <cellStyle name="Финансовый 3 2 3 3 2 2 6 3 3" xfId="16728"/>
    <cellStyle name="Финансовый 3 2 3 3 2 2 6 3 4" xfId="30336"/>
    <cellStyle name="Финансовый 3 2 3 3 2 2 6 4" xfId="7656"/>
    <cellStyle name="Финансовый 3 2 3 3 2 2 6 4 2" xfId="21264"/>
    <cellStyle name="Финансовый 3 2 3 3 2 2 6 4 3" xfId="34872"/>
    <cellStyle name="Финансовый 3 2 3 3 2 2 6 5" xfId="14460"/>
    <cellStyle name="Финансовый 3 2 3 3 2 2 6 6" xfId="28068"/>
    <cellStyle name="Финансовый 3 2 3 3 2 2 7" xfId="5010"/>
    <cellStyle name="Финансовый 3 2 3 3 2 2 7 2" xfId="11814"/>
    <cellStyle name="Финансовый 3 2 3 3 2 2 7 2 2" xfId="25422"/>
    <cellStyle name="Финансовый 3 2 3 3 2 2 7 2 3" xfId="39030"/>
    <cellStyle name="Финансовый 3 2 3 3 2 2 7 3" xfId="18618"/>
    <cellStyle name="Финансовый 3 2 3 3 2 2 7 4" xfId="32226"/>
    <cellStyle name="Финансовый 3 2 3 3 2 2 8" xfId="2742"/>
    <cellStyle name="Финансовый 3 2 3 3 2 2 8 2" xfId="9546"/>
    <cellStyle name="Финансовый 3 2 3 3 2 2 8 2 2" xfId="23154"/>
    <cellStyle name="Финансовый 3 2 3 3 2 2 8 2 3" xfId="36762"/>
    <cellStyle name="Финансовый 3 2 3 3 2 2 8 3" xfId="16350"/>
    <cellStyle name="Финансовый 3 2 3 3 2 2 8 4" xfId="29958"/>
    <cellStyle name="Финансовый 3 2 3 3 2 2 9" xfId="7278"/>
    <cellStyle name="Финансовый 3 2 3 3 2 2 9 2" xfId="20886"/>
    <cellStyle name="Финансовый 3 2 3 3 2 2 9 3" xfId="34494"/>
    <cellStyle name="Финансовый 3 2 3 3 2 3" xfId="1838"/>
    <cellStyle name="Финансовый 3 2 3 3 2 3 2" xfId="6374"/>
    <cellStyle name="Финансовый 3 2 3 3 2 3 2 2" xfId="13178"/>
    <cellStyle name="Финансовый 3 2 3 3 2 3 2 2 2" xfId="26786"/>
    <cellStyle name="Финансовый 3 2 3 3 2 3 2 2 3" xfId="40394"/>
    <cellStyle name="Финансовый 3 2 3 3 2 3 2 3" xfId="19982"/>
    <cellStyle name="Финансовый 3 2 3 3 2 3 2 4" xfId="33590"/>
    <cellStyle name="Финансовый 3 2 3 3 2 3 3" xfId="4106"/>
    <cellStyle name="Финансовый 3 2 3 3 2 3 3 2" xfId="10910"/>
    <cellStyle name="Финансовый 3 2 3 3 2 3 3 2 2" xfId="24518"/>
    <cellStyle name="Финансовый 3 2 3 3 2 3 3 2 3" xfId="38126"/>
    <cellStyle name="Финансовый 3 2 3 3 2 3 3 3" xfId="17714"/>
    <cellStyle name="Финансовый 3 2 3 3 2 3 3 4" xfId="31322"/>
    <cellStyle name="Финансовый 3 2 3 3 2 3 4" xfId="8642"/>
    <cellStyle name="Финансовый 3 2 3 3 2 3 4 2" xfId="22250"/>
    <cellStyle name="Финансовый 3 2 3 3 2 3 4 3" xfId="35858"/>
    <cellStyle name="Финансовый 3 2 3 3 2 3 5" xfId="15446"/>
    <cellStyle name="Финансовый 3 2 3 3 2 3 6" xfId="29054"/>
    <cellStyle name="Финансовый 3 2 3 3 2 4" xfId="1460"/>
    <cellStyle name="Финансовый 3 2 3 3 2 4 2" xfId="5996"/>
    <cellStyle name="Финансовый 3 2 3 3 2 4 2 2" xfId="12800"/>
    <cellStyle name="Финансовый 3 2 3 3 2 4 2 2 2" xfId="26408"/>
    <cellStyle name="Финансовый 3 2 3 3 2 4 2 2 3" xfId="40016"/>
    <cellStyle name="Финансовый 3 2 3 3 2 4 2 3" xfId="19604"/>
    <cellStyle name="Финансовый 3 2 3 3 2 4 2 4" xfId="33212"/>
    <cellStyle name="Финансовый 3 2 3 3 2 4 3" xfId="3728"/>
    <cellStyle name="Финансовый 3 2 3 3 2 4 3 2" xfId="10532"/>
    <cellStyle name="Финансовый 3 2 3 3 2 4 3 2 2" xfId="24140"/>
    <cellStyle name="Финансовый 3 2 3 3 2 4 3 2 3" xfId="37748"/>
    <cellStyle name="Финансовый 3 2 3 3 2 4 3 3" xfId="17336"/>
    <cellStyle name="Финансовый 3 2 3 3 2 4 3 4" xfId="30944"/>
    <cellStyle name="Финансовый 3 2 3 3 2 4 4" xfId="8264"/>
    <cellStyle name="Финансовый 3 2 3 3 2 4 4 2" xfId="21872"/>
    <cellStyle name="Финансовый 3 2 3 3 2 4 4 3" xfId="35480"/>
    <cellStyle name="Финансовый 3 2 3 3 2 4 5" xfId="15068"/>
    <cellStyle name="Финансовый 3 2 3 3 2 4 6" xfId="28676"/>
    <cellStyle name="Финансовый 3 2 3 3 2 5" xfId="2216"/>
    <cellStyle name="Финансовый 3 2 3 3 2 5 2" xfId="6752"/>
    <cellStyle name="Финансовый 3 2 3 3 2 5 2 2" xfId="13556"/>
    <cellStyle name="Финансовый 3 2 3 3 2 5 2 2 2" xfId="27164"/>
    <cellStyle name="Финансовый 3 2 3 3 2 5 2 2 3" xfId="40772"/>
    <cellStyle name="Финансовый 3 2 3 3 2 5 2 3" xfId="20360"/>
    <cellStyle name="Финансовый 3 2 3 3 2 5 2 4" xfId="33968"/>
    <cellStyle name="Финансовый 3 2 3 3 2 5 3" xfId="4484"/>
    <cellStyle name="Финансовый 3 2 3 3 2 5 3 2" xfId="11288"/>
    <cellStyle name="Финансовый 3 2 3 3 2 5 3 2 2" xfId="24896"/>
    <cellStyle name="Финансовый 3 2 3 3 2 5 3 2 3" xfId="38504"/>
    <cellStyle name="Финансовый 3 2 3 3 2 5 3 3" xfId="18092"/>
    <cellStyle name="Финансовый 3 2 3 3 2 5 3 4" xfId="31700"/>
    <cellStyle name="Финансовый 3 2 3 3 2 5 4" xfId="9020"/>
    <cellStyle name="Финансовый 3 2 3 3 2 5 4 2" xfId="22628"/>
    <cellStyle name="Финансовый 3 2 3 3 2 5 4 3" xfId="36236"/>
    <cellStyle name="Финансовый 3 2 3 3 2 5 5" xfId="15824"/>
    <cellStyle name="Финансовый 3 2 3 3 2 5 6" xfId="29432"/>
    <cellStyle name="Финансовый 3 2 3 3 2 6" xfId="1082"/>
    <cellStyle name="Финансовый 3 2 3 3 2 6 2" xfId="5618"/>
    <cellStyle name="Финансовый 3 2 3 3 2 6 2 2" xfId="12422"/>
    <cellStyle name="Финансовый 3 2 3 3 2 6 2 2 2" xfId="26030"/>
    <cellStyle name="Финансовый 3 2 3 3 2 6 2 2 3" xfId="39638"/>
    <cellStyle name="Финансовый 3 2 3 3 2 6 2 3" xfId="19226"/>
    <cellStyle name="Финансовый 3 2 3 3 2 6 2 4" xfId="32834"/>
    <cellStyle name="Финансовый 3 2 3 3 2 6 3" xfId="3350"/>
    <cellStyle name="Финансовый 3 2 3 3 2 6 3 2" xfId="10154"/>
    <cellStyle name="Финансовый 3 2 3 3 2 6 3 2 2" xfId="23762"/>
    <cellStyle name="Финансовый 3 2 3 3 2 6 3 2 3" xfId="37370"/>
    <cellStyle name="Финансовый 3 2 3 3 2 6 3 3" xfId="16958"/>
    <cellStyle name="Финансовый 3 2 3 3 2 6 3 4" xfId="30566"/>
    <cellStyle name="Финансовый 3 2 3 3 2 6 4" xfId="7886"/>
    <cellStyle name="Финансовый 3 2 3 3 2 6 4 2" xfId="21494"/>
    <cellStyle name="Финансовый 3 2 3 3 2 6 4 3" xfId="35102"/>
    <cellStyle name="Финансовый 3 2 3 3 2 6 5" xfId="14690"/>
    <cellStyle name="Финансовый 3 2 3 3 2 6 6" xfId="28298"/>
    <cellStyle name="Финансовый 3 2 3 3 2 7" xfId="704"/>
    <cellStyle name="Финансовый 3 2 3 3 2 7 2" xfId="5240"/>
    <cellStyle name="Финансовый 3 2 3 3 2 7 2 2" xfId="12044"/>
    <cellStyle name="Финансовый 3 2 3 3 2 7 2 2 2" xfId="25652"/>
    <cellStyle name="Финансовый 3 2 3 3 2 7 2 2 3" xfId="39260"/>
    <cellStyle name="Финансовый 3 2 3 3 2 7 2 3" xfId="18848"/>
    <cellStyle name="Финансовый 3 2 3 3 2 7 2 4" xfId="32456"/>
    <cellStyle name="Финансовый 3 2 3 3 2 7 3" xfId="2972"/>
    <cellStyle name="Финансовый 3 2 3 3 2 7 3 2" xfId="9776"/>
    <cellStyle name="Финансовый 3 2 3 3 2 7 3 2 2" xfId="23384"/>
    <cellStyle name="Финансовый 3 2 3 3 2 7 3 2 3" xfId="36992"/>
    <cellStyle name="Финансовый 3 2 3 3 2 7 3 3" xfId="16580"/>
    <cellStyle name="Финансовый 3 2 3 3 2 7 3 4" xfId="30188"/>
    <cellStyle name="Финансовый 3 2 3 3 2 7 4" xfId="7508"/>
    <cellStyle name="Финансовый 3 2 3 3 2 7 4 2" xfId="21116"/>
    <cellStyle name="Финансовый 3 2 3 3 2 7 4 3" xfId="34724"/>
    <cellStyle name="Финансовый 3 2 3 3 2 7 5" xfId="14312"/>
    <cellStyle name="Финансовый 3 2 3 3 2 7 6" xfId="27920"/>
    <cellStyle name="Финансовый 3 2 3 3 2 8" xfId="4862"/>
    <cellStyle name="Финансовый 3 2 3 3 2 8 2" xfId="11666"/>
    <cellStyle name="Финансовый 3 2 3 3 2 8 2 2" xfId="25274"/>
    <cellStyle name="Финансовый 3 2 3 3 2 8 2 3" xfId="38882"/>
    <cellStyle name="Финансовый 3 2 3 3 2 8 3" xfId="18470"/>
    <cellStyle name="Финансовый 3 2 3 3 2 8 4" xfId="32078"/>
    <cellStyle name="Финансовый 3 2 3 3 2 9" xfId="2594"/>
    <cellStyle name="Финансовый 3 2 3 3 2 9 2" xfId="9398"/>
    <cellStyle name="Финансовый 3 2 3 3 2 9 2 2" xfId="23006"/>
    <cellStyle name="Финансовый 3 2 3 3 2 9 2 3" xfId="36614"/>
    <cellStyle name="Финансовый 3 2 3 3 2 9 3" xfId="16202"/>
    <cellStyle name="Финансовый 3 2 3 3 2 9 4" xfId="29810"/>
    <cellStyle name="Финансовый 3 2 3 3 3" xfId="272"/>
    <cellStyle name="Финансовый 3 2 3 3 3 10" xfId="7076"/>
    <cellStyle name="Финансовый 3 2 3 3 3 10 2" xfId="20684"/>
    <cellStyle name="Финансовый 3 2 3 3 3 10 3" xfId="34292"/>
    <cellStyle name="Финансовый 3 2 3 3 3 11" xfId="13880"/>
    <cellStyle name="Финансовый 3 2 3 3 3 12" xfId="27488"/>
    <cellStyle name="Финансовый 3 2 3 3 3 2" xfId="515"/>
    <cellStyle name="Финансовый 3 2 3 3 3 2 10" xfId="14123"/>
    <cellStyle name="Финансовый 3 2 3 3 3 2 11" xfId="27731"/>
    <cellStyle name="Финансовый 3 2 3 3 3 2 2" xfId="2027"/>
    <cellStyle name="Финансовый 3 2 3 3 3 2 2 2" xfId="6563"/>
    <cellStyle name="Финансовый 3 2 3 3 3 2 2 2 2" xfId="13367"/>
    <cellStyle name="Финансовый 3 2 3 3 3 2 2 2 2 2" xfId="26975"/>
    <cellStyle name="Финансовый 3 2 3 3 3 2 2 2 2 3" xfId="40583"/>
    <cellStyle name="Финансовый 3 2 3 3 3 2 2 2 3" xfId="20171"/>
    <cellStyle name="Финансовый 3 2 3 3 3 2 2 2 4" xfId="33779"/>
    <cellStyle name="Финансовый 3 2 3 3 3 2 2 3" xfId="4295"/>
    <cellStyle name="Финансовый 3 2 3 3 3 2 2 3 2" xfId="11099"/>
    <cellStyle name="Финансовый 3 2 3 3 3 2 2 3 2 2" xfId="24707"/>
    <cellStyle name="Финансовый 3 2 3 3 3 2 2 3 2 3" xfId="38315"/>
    <cellStyle name="Финансовый 3 2 3 3 3 2 2 3 3" xfId="17903"/>
    <cellStyle name="Финансовый 3 2 3 3 3 2 2 3 4" xfId="31511"/>
    <cellStyle name="Финансовый 3 2 3 3 3 2 2 4" xfId="8831"/>
    <cellStyle name="Финансовый 3 2 3 3 3 2 2 4 2" xfId="22439"/>
    <cellStyle name="Финансовый 3 2 3 3 3 2 2 4 3" xfId="36047"/>
    <cellStyle name="Финансовый 3 2 3 3 3 2 2 5" xfId="15635"/>
    <cellStyle name="Финансовый 3 2 3 3 3 2 2 6" xfId="29243"/>
    <cellStyle name="Финансовый 3 2 3 3 3 2 3" xfId="1649"/>
    <cellStyle name="Финансовый 3 2 3 3 3 2 3 2" xfId="6185"/>
    <cellStyle name="Финансовый 3 2 3 3 3 2 3 2 2" xfId="12989"/>
    <cellStyle name="Финансовый 3 2 3 3 3 2 3 2 2 2" xfId="26597"/>
    <cellStyle name="Финансовый 3 2 3 3 3 2 3 2 2 3" xfId="40205"/>
    <cellStyle name="Финансовый 3 2 3 3 3 2 3 2 3" xfId="19793"/>
    <cellStyle name="Финансовый 3 2 3 3 3 2 3 2 4" xfId="33401"/>
    <cellStyle name="Финансовый 3 2 3 3 3 2 3 3" xfId="3917"/>
    <cellStyle name="Финансовый 3 2 3 3 3 2 3 3 2" xfId="10721"/>
    <cellStyle name="Финансовый 3 2 3 3 3 2 3 3 2 2" xfId="24329"/>
    <cellStyle name="Финансовый 3 2 3 3 3 2 3 3 2 3" xfId="37937"/>
    <cellStyle name="Финансовый 3 2 3 3 3 2 3 3 3" xfId="17525"/>
    <cellStyle name="Финансовый 3 2 3 3 3 2 3 3 4" xfId="31133"/>
    <cellStyle name="Финансовый 3 2 3 3 3 2 3 4" xfId="8453"/>
    <cellStyle name="Финансовый 3 2 3 3 3 2 3 4 2" xfId="22061"/>
    <cellStyle name="Финансовый 3 2 3 3 3 2 3 4 3" xfId="35669"/>
    <cellStyle name="Финансовый 3 2 3 3 3 2 3 5" xfId="15257"/>
    <cellStyle name="Финансовый 3 2 3 3 3 2 3 6" xfId="28865"/>
    <cellStyle name="Финансовый 3 2 3 3 3 2 4" xfId="2405"/>
    <cellStyle name="Финансовый 3 2 3 3 3 2 4 2" xfId="6941"/>
    <cellStyle name="Финансовый 3 2 3 3 3 2 4 2 2" xfId="13745"/>
    <cellStyle name="Финансовый 3 2 3 3 3 2 4 2 2 2" xfId="27353"/>
    <cellStyle name="Финансовый 3 2 3 3 3 2 4 2 2 3" xfId="40961"/>
    <cellStyle name="Финансовый 3 2 3 3 3 2 4 2 3" xfId="20549"/>
    <cellStyle name="Финансовый 3 2 3 3 3 2 4 2 4" xfId="34157"/>
    <cellStyle name="Финансовый 3 2 3 3 3 2 4 3" xfId="4673"/>
    <cellStyle name="Финансовый 3 2 3 3 3 2 4 3 2" xfId="11477"/>
    <cellStyle name="Финансовый 3 2 3 3 3 2 4 3 2 2" xfId="25085"/>
    <cellStyle name="Финансовый 3 2 3 3 3 2 4 3 2 3" xfId="38693"/>
    <cellStyle name="Финансовый 3 2 3 3 3 2 4 3 3" xfId="18281"/>
    <cellStyle name="Финансовый 3 2 3 3 3 2 4 3 4" xfId="31889"/>
    <cellStyle name="Финансовый 3 2 3 3 3 2 4 4" xfId="9209"/>
    <cellStyle name="Финансовый 3 2 3 3 3 2 4 4 2" xfId="22817"/>
    <cellStyle name="Финансовый 3 2 3 3 3 2 4 4 3" xfId="36425"/>
    <cellStyle name="Финансовый 3 2 3 3 3 2 4 5" xfId="16013"/>
    <cellStyle name="Финансовый 3 2 3 3 3 2 4 6" xfId="29621"/>
    <cellStyle name="Финансовый 3 2 3 3 3 2 5" xfId="1271"/>
    <cellStyle name="Финансовый 3 2 3 3 3 2 5 2" xfId="5807"/>
    <cellStyle name="Финансовый 3 2 3 3 3 2 5 2 2" xfId="12611"/>
    <cellStyle name="Финансовый 3 2 3 3 3 2 5 2 2 2" xfId="26219"/>
    <cellStyle name="Финансовый 3 2 3 3 3 2 5 2 2 3" xfId="39827"/>
    <cellStyle name="Финансовый 3 2 3 3 3 2 5 2 3" xfId="19415"/>
    <cellStyle name="Финансовый 3 2 3 3 3 2 5 2 4" xfId="33023"/>
    <cellStyle name="Финансовый 3 2 3 3 3 2 5 3" xfId="3539"/>
    <cellStyle name="Финансовый 3 2 3 3 3 2 5 3 2" xfId="10343"/>
    <cellStyle name="Финансовый 3 2 3 3 3 2 5 3 2 2" xfId="23951"/>
    <cellStyle name="Финансовый 3 2 3 3 3 2 5 3 2 3" xfId="37559"/>
    <cellStyle name="Финансовый 3 2 3 3 3 2 5 3 3" xfId="17147"/>
    <cellStyle name="Финансовый 3 2 3 3 3 2 5 3 4" xfId="30755"/>
    <cellStyle name="Финансовый 3 2 3 3 3 2 5 4" xfId="8075"/>
    <cellStyle name="Финансовый 3 2 3 3 3 2 5 4 2" xfId="21683"/>
    <cellStyle name="Финансовый 3 2 3 3 3 2 5 4 3" xfId="35291"/>
    <cellStyle name="Финансовый 3 2 3 3 3 2 5 5" xfId="14879"/>
    <cellStyle name="Финансовый 3 2 3 3 3 2 5 6" xfId="28487"/>
    <cellStyle name="Финансовый 3 2 3 3 3 2 6" xfId="893"/>
    <cellStyle name="Финансовый 3 2 3 3 3 2 6 2" xfId="5429"/>
    <cellStyle name="Финансовый 3 2 3 3 3 2 6 2 2" xfId="12233"/>
    <cellStyle name="Финансовый 3 2 3 3 3 2 6 2 2 2" xfId="25841"/>
    <cellStyle name="Финансовый 3 2 3 3 3 2 6 2 2 3" xfId="39449"/>
    <cellStyle name="Финансовый 3 2 3 3 3 2 6 2 3" xfId="19037"/>
    <cellStyle name="Финансовый 3 2 3 3 3 2 6 2 4" xfId="32645"/>
    <cellStyle name="Финансовый 3 2 3 3 3 2 6 3" xfId="3161"/>
    <cellStyle name="Финансовый 3 2 3 3 3 2 6 3 2" xfId="9965"/>
    <cellStyle name="Финансовый 3 2 3 3 3 2 6 3 2 2" xfId="23573"/>
    <cellStyle name="Финансовый 3 2 3 3 3 2 6 3 2 3" xfId="37181"/>
    <cellStyle name="Финансовый 3 2 3 3 3 2 6 3 3" xfId="16769"/>
    <cellStyle name="Финансовый 3 2 3 3 3 2 6 3 4" xfId="30377"/>
    <cellStyle name="Финансовый 3 2 3 3 3 2 6 4" xfId="7697"/>
    <cellStyle name="Финансовый 3 2 3 3 3 2 6 4 2" xfId="21305"/>
    <cellStyle name="Финансовый 3 2 3 3 3 2 6 4 3" xfId="34913"/>
    <cellStyle name="Финансовый 3 2 3 3 3 2 6 5" xfId="14501"/>
    <cellStyle name="Финансовый 3 2 3 3 3 2 6 6" xfId="28109"/>
    <cellStyle name="Финансовый 3 2 3 3 3 2 7" xfId="5051"/>
    <cellStyle name="Финансовый 3 2 3 3 3 2 7 2" xfId="11855"/>
    <cellStyle name="Финансовый 3 2 3 3 3 2 7 2 2" xfId="25463"/>
    <cellStyle name="Финансовый 3 2 3 3 3 2 7 2 3" xfId="39071"/>
    <cellStyle name="Финансовый 3 2 3 3 3 2 7 3" xfId="18659"/>
    <cellStyle name="Финансовый 3 2 3 3 3 2 7 4" xfId="32267"/>
    <cellStyle name="Финансовый 3 2 3 3 3 2 8" xfId="2783"/>
    <cellStyle name="Финансовый 3 2 3 3 3 2 8 2" xfId="9587"/>
    <cellStyle name="Финансовый 3 2 3 3 3 2 8 2 2" xfId="23195"/>
    <cellStyle name="Финансовый 3 2 3 3 3 2 8 2 3" xfId="36803"/>
    <cellStyle name="Финансовый 3 2 3 3 3 2 8 3" xfId="16391"/>
    <cellStyle name="Финансовый 3 2 3 3 3 2 8 4" xfId="29999"/>
    <cellStyle name="Финансовый 3 2 3 3 3 2 9" xfId="7319"/>
    <cellStyle name="Финансовый 3 2 3 3 3 2 9 2" xfId="20927"/>
    <cellStyle name="Финансовый 3 2 3 3 3 2 9 3" xfId="34535"/>
    <cellStyle name="Финансовый 3 2 3 3 3 3" xfId="1784"/>
    <cellStyle name="Финансовый 3 2 3 3 3 3 2" xfId="6320"/>
    <cellStyle name="Финансовый 3 2 3 3 3 3 2 2" xfId="13124"/>
    <cellStyle name="Финансовый 3 2 3 3 3 3 2 2 2" xfId="26732"/>
    <cellStyle name="Финансовый 3 2 3 3 3 3 2 2 3" xfId="40340"/>
    <cellStyle name="Финансовый 3 2 3 3 3 3 2 3" xfId="19928"/>
    <cellStyle name="Финансовый 3 2 3 3 3 3 2 4" xfId="33536"/>
    <cellStyle name="Финансовый 3 2 3 3 3 3 3" xfId="4052"/>
    <cellStyle name="Финансовый 3 2 3 3 3 3 3 2" xfId="10856"/>
    <cellStyle name="Финансовый 3 2 3 3 3 3 3 2 2" xfId="24464"/>
    <cellStyle name="Финансовый 3 2 3 3 3 3 3 2 3" xfId="38072"/>
    <cellStyle name="Финансовый 3 2 3 3 3 3 3 3" xfId="17660"/>
    <cellStyle name="Финансовый 3 2 3 3 3 3 3 4" xfId="31268"/>
    <cellStyle name="Финансовый 3 2 3 3 3 3 4" xfId="8588"/>
    <cellStyle name="Финансовый 3 2 3 3 3 3 4 2" xfId="22196"/>
    <cellStyle name="Финансовый 3 2 3 3 3 3 4 3" xfId="35804"/>
    <cellStyle name="Финансовый 3 2 3 3 3 3 5" xfId="15392"/>
    <cellStyle name="Финансовый 3 2 3 3 3 3 6" xfId="29000"/>
    <cellStyle name="Финансовый 3 2 3 3 3 4" xfId="1406"/>
    <cellStyle name="Финансовый 3 2 3 3 3 4 2" xfId="5942"/>
    <cellStyle name="Финансовый 3 2 3 3 3 4 2 2" xfId="12746"/>
    <cellStyle name="Финансовый 3 2 3 3 3 4 2 2 2" xfId="26354"/>
    <cellStyle name="Финансовый 3 2 3 3 3 4 2 2 3" xfId="39962"/>
    <cellStyle name="Финансовый 3 2 3 3 3 4 2 3" xfId="19550"/>
    <cellStyle name="Финансовый 3 2 3 3 3 4 2 4" xfId="33158"/>
    <cellStyle name="Финансовый 3 2 3 3 3 4 3" xfId="3674"/>
    <cellStyle name="Финансовый 3 2 3 3 3 4 3 2" xfId="10478"/>
    <cellStyle name="Финансовый 3 2 3 3 3 4 3 2 2" xfId="24086"/>
    <cellStyle name="Финансовый 3 2 3 3 3 4 3 2 3" xfId="37694"/>
    <cellStyle name="Финансовый 3 2 3 3 3 4 3 3" xfId="17282"/>
    <cellStyle name="Финансовый 3 2 3 3 3 4 3 4" xfId="30890"/>
    <cellStyle name="Финансовый 3 2 3 3 3 4 4" xfId="8210"/>
    <cellStyle name="Финансовый 3 2 3 3 3 4 4 2" xfId="21818"/>
    <cellStyle name="Финансовый 3 2 3 3 3 4 4 3" xfId="35426"/>
    <cellStyle name="Финансовый 3 2 3 3 3 4 5" xfId="15014"/>
    <cellStyle name="Финансовый 3 2 3 3 3 4 6" xfId="28622"/>
    <cellStyle name="Финансовый 3 2 3 3 3 5" xfId="2162"/>
    <cellStyle name="Финансовый 3 2 3 3 3 5 2" xfId="6698"/>
    <cellStyle name="Финансовый 3 2 3 3 3 5 2 2" xfId="13502"/>
    <cellStyle name="Финансовый 3 2 3 3 3 5 2 2 2" xfId="27110"/>
    <cellStyle name="Финансовый 3 2 3 3 3 5 2 2 3" xfId="40718"/>
    <cellStyle name="Финансовый 3 2 3 3 3 5 2 3" xfId="20306"/>
    <cellStyle name="Финансовый 3 2 3 3 3 5 2 4" xfId="33914"/>
    <cellStyle name="Финансовый 3 2 3 3 3 5 3" xfId="4430"/>
    <cellStyle name="Финансовый 3 2 3 3 3 5 3 2" xfId="11234"/>
    <cellStyle name="Финансовый 3 2 3 3 3 5 3 2 2" xfId="24842"/>
    <cellStyle name="Финансовый 3 2 3 3 3 5 3 2 3" xfId="38450"/>
    <cellStyle name="Финансовый 3 2 3 3 3 5 3 3" xfId="18038"/>
    <cellStyle name="Финансовый 3 2 3 3 3 5 3 4" xfId="31646"/>
    <cellStyle name="Финансовый 3 2 3 3 3 5 4" xfId="8966"/>
    <cellStyle name="Финансовый 3 2 3 3 3 5 4 2" xfId="22574"/>
    <cellStyle name="Финансовый 3 2 3 3 3 5 4 3" xfId="36182"/>
    <cellStyle name="Финансовый 3 2 3 3 3 5 5" xfId="15770"/>
    <cellStyle name="Финансовый 3 2 3 3 3 5 6" xfId="29378"/>
    <cellStyle name="Финансовый 3 2 3 3 3 6" xfId="1028"/>
    <cellStyle name="Финансовый 3 2 3 3 3 6 2" xfId="5564"/>
    <cellStyle name="Финансовый 3 2 3 3 3 6 2 2" xfId="12368"/>
    <cellStyle name="Финансовый 3 2 3 3 3 6 2 2 2" xfId="25976"/>
    <cellStyle name="Финансовый 3 2 3 3 3 6 2 2 3" xfId="39584"/>
    <cellStyle name="Финансовый 3 2 3 3 3 6 2 3" xfId="19172"/>
    <cellStyle name="Финансовый 3 2 3 3 3 6 2 4" xfId="32780"/>
    <cellStyle name="Финансовый 3 2 3 3 3 6 3" xfId="3296"/>
    <cellStyle name="Финансовый 3 2 3 3 3 6 3 2" xfId="10100"/>
    <cellStyle name="Финансовый 3 2 3 3 3 6 3 2 2" xfId="23708"/>
    <cellStyle name="Финансовый 3 2 3 3 3 6 3 2 3" xfId="37316"/>
    <cellStyle name="Финансовый 3 2 3 3 3 6 3 3" xfId="16904"/>
    <cellStyle name="Финансовый 3 2 3 3 3 6 3 4" xfId="30512"/>
    <cellStyle name="Финансовый 3 2 3 3 3 6 4" xfId="7832"/>
    <cellStyle name="Финансовый 3 2 3 3 3 6 4 2" xfId="21440"/>
    <cellStyle name="Финансовый 3 2 3 3 3 6 4 3" xfId="35048"/>
    <cellStyle name="Финансовый 3 2 3 3 3 6 5" xfId="14636"/>
    <cellStyle name="Финансовый 3 2 3 3 3 6 6" xfId="28244"/>
    <cellStyle name="Финансовый 3 2 3 3 3 7" xfId="650"/>
    <cellStyle name="Финансовый 3 2 3 3 3 7 2" xfId="5186"/>
    <cellStyle name="Финансовый 3 2 3 3 3 7 2 2" xfId="11990"/>
    <cellStyle name="Финансовый 3 2 3 3 3 7 2 2 2" xfId="25598"/>
    <cellStyle name="Финансовый 3 2 3 3 3 7 2 2 3" xfId="39206"/>
    <cellStyle name="Финансовый 3 2 3 3 3 7 2 3" xfId="18794"/>
    <cellStyle name="Финансовый 3 2 3 3 3 7 2 4" xfId="32402"/>
    <cellStyle name="Финансовый 3 2 3 3 3 7 3" xfId="2918"/>
    <cellStyle name="Финансовый 3 2 3 3 3 7 3 2" xfId="9722"/>
    <cellStyle name="Финансовый 3 2 3 3 3 7 3 2 2" xfId="23330"/>
    <cellStyle name="Финансовый 3 2 3 3 3 7 3 2 3" xfId="36938"/>
    <cellStyle name="Финансовый 3 2 3 3 3 7 3 3" xfId="16526"/>
    <cellStyle name="Финансовый 3 2 3 3 3 7 3 4" xfId="30134"/>
    <cellStyle name="Финансовый 3 2 3 3 3 7 4" xfId="7454"/>
    <cellStyle name="Финансовый 3 2 3 3 3 7 4 2" xfId="21062"/>
    <cellStyle name="Финансовый 3 2 3 3 3 7 4 3" xfId="34670"/>
    <cellStyle name="Финансовый 3 2 3 3 3 7 5" xfId="14258"/>
    <cellStyle name="Финансовый 3 2 3 3 3 7 6" xfId="27866"/>
    <cellStyle name="Финансовый 3 2 3 3 3 8" xfId="4808"/>
    <cellStyle name="Финансовый 3 2 3 3 3 8 2" xfId="11612"/>
    <cellStyle name="Финансовый 3 2 3 3 3 8 2 2" xfId="25220"/>
    <cellStyle name="Финансовый 3 2 3 3 3 8 2 3" xfId="38828"/>
    <cellStyle name="Финансовый 3 2 3 3 3 8 3" xfId="18416"/>
    <cellStyle name="Финансовый 3 2 3 3 3 8 4" xfId="32024"/>
    <cellStyle name="Финансовый 3 2 3 3 3 9" xfId="2540"/>
    <cellStyle name="Финансовый 3 2 3 3 3 9 2" xfId="9344"/>
    <cellStyle name="Финансовый 3 2 3 3 3 9 2 2" xfId="22952"/>
    <cellStyle name="Финансовый 3 2 3 3 3 9 2 3" xfId="36560"/>
    <cellStyle name="Финансовый 3 2 3 3 3 9 3" xfId="16148"/>
    <cellStyle name="Финансовый 3 2 3 3 3 9 4" xfId="29756"/>
    <cellStyle name="Финансовый 3 2 3 3 4" xfId="393"/>
    <cellStyle name="Финансовый 3 2 3 3 4 10" xfId="14001"/>
    <cellStyle name="Финансовый 3 2 3 3 4 11" xfId="27609"/>
    <cellStyle name="Финансовый 3 2 3 3 4 2" xfId="1905"/>
    <cellStyle name="Финансовый 3 2 3 3 4 2 2" xfId="6441"/>
    <cellStyle name="Финансовый 3 2 3 3 4 2 2 2" xfId="13245"/>
    <cellStyle name="Финансовый 3 2 3 3 4 2 2 2 2" xfId="26853"/>
    <cellStyle name="Финансовый 3 2 3 3 4 2 2 2 3" xfId="40461"/>
    <cellStyle name="Финансовый 3 2 3 3 4 2 2 3" xfId="20049"/>
    <cellStyle name="Финансовый 3 2 3 3 4 2 2 4" xfId="33657"/>
    <cellStyle name="Финансовый 3 2 3 3 4 2 3" xfId="4173"/>
    <cellStyle name="Финансовый 3 2 3 3 4 2 3 2" xfId="10977"/>
    <cellStyle name="Финансовый 3 2 3 3 4 2 3 2 2" xfId="24585"/>
    <cellStyle name="Финансовый 3 2 3 3 4 2 3 2 3" xfId="38193"/>
    <cellStyle name="Финансовый 3 2 3 3 4 2 3 3" xfId="17781"/>
    <cellStyle name="Финансовый 3 2 3 3 4 2 3 4" xfId="31389"/>
    <cellStyle name="Финансовый 3 2 3 3 4 2 4" xfId="8709"/>
    <cellStyle name="Финансовый 3 2 3 3 4 2 4 2" xfId="22317"/>
    <cellStyle name="Финансовый 3 2 3 3 4 2 4 3" xfId="35925"/>
    <cellStyle name="Финансовый 3 2 3 3 4 2 5" xfId="15513"/>
    <cellStyle name="Финансовый 3 2 3 3 4 2 6" xfId="29121"/>
    <cellStyle name="Финансовый 3 2 3 3 4 3" xfId="1527"/>
    <cellStyle name="Финансовый 3 2 3 3 4 3 2" xfId="6063"/>
    <cellStyle name="Финансовый 3 2 3 3 4 3 2 2" xfId="12867"/>
    <cellStyle name="Финансовый 3 2 3 3 4 3 2 2 2" xfId="26475"/>
    <cellStyle name="Финансовый 3 2 3 3 4 3 2 2 3" xfId="40083"/>
    <cellStyle name="Финансовый 3 2 3 3 4 3 2 3" xfId="19671"/>
    <cellStyle name="Финансовый 3 2 3 3 4 3 2 4" xfId="33279"/>
    <cellStyle name="Финансовый 3 2 3 3 4 3 3" xfId="3795"/>
    <cellStyle name="Финансовый 3 2 3 3 4 3 3 2" xfId="10599"/>
    <cellStyle name="Финансовый 3 2 3 3 4 3 3 2 2" xfId="24207"/>
    <cellStyle name="Финансовый 3 2 3 3 4 3 3 2 3" xfId="37815"/>
    <cellStyle name="Финансовый 3 2 3 3 4 3 3 3" xfId="17403"/>
    <cellStyle name="Финансовый 3 2 3 3 4 3 3 4" xfId="31011"/>
    <cellStyle name="Финансовый 3 2 3 3 4 3 4" xfId="8331"/>
    <cellStyle name="Финансовый 3 2 3 3 4 3 4 2" xfId="21939"/>
    <cellStyle name="Финансовый 3 2 3 3 4 3 4 3" xfId="35547"/>
    <cellStyle name="Финансовый 3 2 3 3 4 3 5" xfId="15135"/>
    <cellStyle name="Финансовый 3 2 3 3 4 3 6" xfId="28743"/>
    <cellStyle name="Финансовый 3 2 3 3 4 4" xfId="2283"/>
    <cellStyle name="Финансовый 3 2 3 3 4 4 2" xfId="6819"/>
    <cellStyle name="Финансовый 3 2 3 3 4 4 2 2" xfId="13623"/>
    <cellStyle name="Финансовый 3 2 3 3 4 4 2 2 2" xfId="27231"/>
    <cellStyle name="Финансовый 3 2 3 3 4 4 2 2 3" xfId="40839"/>
    <cellStyle name="Финансовый 3 2 3 3 4 4 2 3" xfId="20427"/>
    <cellStyle name="Финансовый 3 2 3 3 4 4 2 4" xfId="34035"/>
    <cellStyle name="Финансовый 3 2 3 3 4 4 3" xfId="4551"/>
    <cellStyle name="Финансовый 3 2 3 3 4 4 3 2" xfId="11355"/>
    <cellStyle name="Финансовый 3 2 3 3 4 4 3 2 2" xfId="24963"/>
    <cellStyle name="Финансовый 3 2 3 3 4 4 3 2 3" xfId="38571"/>
    <cellStyle name="Финансовый 3 2 3 3 4 4 3 3" xfId="18159"/>
    <cellStyle name="Финансовый 3 2 3 3 4 4 3 4" xfId="31767"/>
    <cellStyle name="Финансовый 3 2 3 3 4 4 4" xfId="9087"/>
    <cellStyle name="Финансовый 3 2 3 3 4 4 4 2" xfId="22695"/>
    <cellStyle name="Финансовый 3 2 3 3 4 4 4 3" xfId="36303"/>
    <cellStyle name="Финансовый 3 2 3 3 4 4 5" xfId="15891"/>
    <cellStyle name="Финансовый 3 2 3 3 4 4 6" xfId="29499"/>
    <cellStyle name="Финансовый 3 2 3 3 4 5" xfId="1149"/>
    <cellStyle name="Финансовый 3 2 3 3 4 5 2" xfId="5685"/>
    <cellStyle name="Финансовый 3 2 3 3 4 5 2 2" xfId="12489"/>
    <cellStyle name="Финансовый 3 2 3 3 4 5 2 2 2" xfId="26097"/>
    <cellStyle name="Финансовый 3 2 3 3 4 5 2 2 3" xfId="39705"/>
    <cellStyle name="Финансовый 3 2 3 3 4 5 2 3" xfId="19293"/>
    <cellStyle name="Финансовый 3 2 3 3 4 5 2 4" xfId="32901"/>
    <cellStyle name="Финансовый 3 2 3 3 4 5 3" xfId="3417"/>
    <cellStyle name="Финансовый 3 2 3 3 4 5 3 2" xfId="10221"/>
    <cellStyle name="Финансовый 3 2 3 3 4 5 3 2 2" xfId="23829"/>
    <cellStyle name="Финансовый 3 2 3 3 4 5 3 2 3" xfId="37437"/>
    <cellStyle name="Финансовый 3 2 3 3 4 5 3 3" xfId="17025"/>
    <cellStyle name="Финансовый 3 2 3 3 4 5 3 4" xfId="30633"/>
    <cellStyle name="Финансовый 3 2 3 3 4 5 4" xfId="7953"/>
    <cellStyle name="Финансовый 3 2 3 3 4 5 4 2" xfId="21561"/>
    <cellStyle name="Финансовый 3 2 3 3 4 5 4 3" xfId="35169"/>
    <cellStyle name="Финансовый 3 2 3 3 4 5 5" xfId="14757"/>
    <cellStyle name="Финансовый 3 2 3 3 4 5 6" xfId="28365"/>
    <cellStyle name="Финансовый 3 2 3 3 4 6" xfId="771"/>
    <cellStyle name="Финансовый 3 2 3 3 4 6 2" xfId="5307"/>
    <cellStyle name="Финансовый 3 2 3 3 4 6 2 2" xfId="12111"/>
    <cellStyle name="Финансовый 3 2 3 3 4 6 2 2 2" xfId="25719"/>
    <cellStyle name="Финансовый 3 2 3 3 4 6 2 2 3" xfId="39327"/>
    <cellStyle name="Финансовый 3 2 3 3 4 6 2 3" xfId="18915"/>
    <cellStyle name="Финансовый 3 2 3 3 4 6 2 4" xfId="32523"/>
    <cellStyle name="Финансовый 3 2 3 3 4 6 3" xfId="3039"/>
    <cellStyle name="Финансовый 3 2 3 3 4 6 3 2" xfId="9843"/>
    <cellStyle name="Финансовый 3 2 3 3 4 6 3 2 2" xfId="23451"/>
    <cellStyle name="Финансовый 3 2 3 3 4 6 3 2 3" xfId="37059"/>
    <cellStyle name="Финансовый 3 2 3 3 4 6 3 3" xfId="16647"/>
    <cellStyle name="Финансовый 3 2 3 3 4 6 3 4" xfId="30255"/>
    <cellStyle name="Финансовый 3 2 3 3 4 6 4" xfId="7575"/>
    <cellStyle name="Финансовый 3 2 3 3 4 6 4 2" xfId="21183"/>
    <cellStyle name="Финансовый 3 2 3 3 4 6 4 3" xfId="34791"/>
    <cellStyle name="Финансовый 3 2 3 3 4 6 5" xfId="14379"/>
    <cellStyle name="Финансовый 3 2 3 3 4 6 6" xfId="27987"/>
    <cellStyle name="Финансовый 3 2 3 3 4 7" xfId="4929"/>
    <cellStyle name="Финансовый 3 2 3 3 4 7 2" xfId="11733"/>
    <cellStyle name="Финансовый 3 2 3 3 4 7 2 2" xfId="25341"/>
    <cellStyle name="Финансовый 3 2 3 3 4 7 2 3" xfId="38949"/>
    <cellStyle name="Финансовый 3 2 3 3 4 7 3" xfId="18537"/>
    <cellStyle name="Финансовый 3 2 3 3 4 7 4" xfId="32145"/>
    <cellStyle name="Финансовый 3 2 3 3 4 8" xfId="2661"/>
    <cellStyle name="Финансовый 3 2 3 3 4 8 2" xfId="9465"/>
    <cellStyle name="Финансовый 3 2 3 3 4 8 2 2" xfId="23073"/>
    <cellStyle name="Финансовый 3 2 3 3 4 8 2 3" xfId="36681"/>
    <cellStyle name="Финансовый 3 2 3 3 4 8 3" xfId="16269"/>
    <cellStyle name="Финансовый 3 2 3 3 4 8 4" xfId="29877"/>
    <cellStyle name="Финансовый 3 2 3 3 4 9" xfId="7197"/>
    <cellStyle name="Финансовый 3 2 3 3 4 9 2" xfId="20805"/>
    <cellStyle name="Финансовый 3 2 3 3 4 9 3" xfId="34413"/>
    <cellStyle name="Финансовый 3 2 3 3 5" xfId="1703"/>
    <cellStyle name="Финансовый 3 2 3 3 5 2" xfId="6239"/>
    <cellStyle name="Финансовый 3 2 3 3 5 2 2" xfId="13043"/>
    <cellStyle name="Финансовый 3 2 3 3 5 2 2 2" xfId="26651"/>
    <cellStyle name="Финансовый 3 2 3 3 5 2 2 3" xfId="40259"/>
    <cellStyle name="Финансовый 3 2 3 3 5 2 3" xfId="19847"/>
    <cellStyle name="Финансовый 3 2 3 3 5 2 4" xfId="33455"/>
    <cellStyle name="Финансовый 3 2 3 3 5 3" xfId="3971"/>
    <cellStyle name="Финансовый 3 2 3 3 5 3 2" xfId="10775"/>
    <cellStyle name="Финансовый 3 2 3 3 5 3 2 2" xfId="24383"/>
    <cellStyle name="Финансовый 3 2 3 3 5 3 2 3" xfId="37991"/>
    <cellStyle name="Финансовый 3 2 3 3 5 3 3" xfId="17579"/>
    <cellStyle name="Финансовый 3 2 3 3 5 3 4" xfId="31187"/>
    <cellStyle name="Финансовый 3 2 3 3 5 4" xfId="8507"/>
    <cellStyle name="Финансовый 3 2 3 3 5 4 2" xfId="22115"/>
    <cellStyle name="Финансовый 3 2 3 3 5 4 3" xfId="35723"/>
    <cellStyle name="Финансовый 3 2 3 3 5 5" xfId="15311"/>
    <cellStyle name="Финансовый 3 2 3 3 5 6" xfId="28919"/>
    <cellStyle name="Финансовый 3 2 3 3 6" xfId="1325"/>
    <cellStyle name="Финансовый 3 2 3 3 6 2" xfId="5861"/>
    <cellStyle name="Финансовый 3 2 3 3 6 2 2" xfId="12665"/>
    <cellStyle name="Финансовый 3 2 3 3 6 2 2 2" xfId="26273"/>
    <cellStyle name="Финансовый 3 2 3 3 6 2 2 3" xfId="39881"/>
    <cellStyle name="Финансовый 3 2 3 3 6 2 3" xfId="19469"/>
    <cellStyle name="Финансовый 3 2 3 3 6 2 4" xfId="33077"/>
    <cellStyle name="Финансовый 3 2 3 3 6 3" xfId="3593"/>
    <cellStyle name="Финансовый 3 2 3 3 6 3 2" xfId="10397"/>
    <cellStyle name="Финансовый 3 2 3 3 6 3 2 2" xfId="24005"/>
    <cellStyle name="Финансовый 3 2 3 3 6 3 2 3" xfId="37613"/>
    <cellStyle name="Финансовый 3 2 3 3 6 3 3" xfId="17201"/>
    <cellStyle name="Финансовый 3 2 3 3 6 3 4" xfId="30809"/>
    <cellStyle name="Финансовый 3 2 3 3 6 4" xfId="8129"/>
    <cellStyle name="Финансовый 3 2 3 3 6 4 2" xfId="21737"/>
    <cellStyle name="Финансовый 3 2 3 3 6 4 3" xfId="35345"/>
    <cellStyle name="Финансовый 3 2 3 3 6 5" xfId="14933"/>
    <cellStyle name="Финансовый 3 2 3 3 6 6" xfId="28541"/>
    <cellStyle name="Финансовый 3 2 3 3 7" xfId="2081"/>
    <cellStyle name="Финансовый 3 2 3 3 7 2" xfId="6617"/>
    <cellStyle name="Финансовый 3 2 3 3 7 2 2" xfId="13421"/>
    <cellStyle name="Финансовый 3 2 3 3 7 2 2 2" xfId="27029"/>
    <cellStyle name="Финансовый 3 2 3 3 7 2 2 3" xfId="40637"/>
    <cellStyle name="Финансовый 3 2 3 3 7 2 3" xfId="20225"/>
    <cellStyle name="Финансовый 3 2 3 3 7 2 4" xfId="33833"/>
    <cellStyle name="Финансовый 3 2 3 3 7 3" xfId="4349"/>
    <cellStyle name="Финансовый 3 2 3 3 7 3 2" xfId="11153"/>
    <cellStyle name="Финансовый 3 2 3 3 7 3 2 2" xfId="24761"/>
    <cellStyle name="Финансовый 3 2 3 3 7 3 2 3" xfId="38369"/>
    <cellStyle name="Финансовый 3 2 3 3 7 3 3" xfId="17957"/>
    <cellStyle name="Финансовый 3 2 3 3 7 3 4" xfId="31565"/>
    <cellStyle name="Финансовый 3 2 3 3 7 4" xfId="8885"/>
    <cellStyle name="Финансовый 3 2 3 3 7 4 2" xfId="22493"/>
    <cellStyle name="Финансовый 3 2 3 3 7 4 3" xfId="36101"/>
    <cellStyle name="Финансовый 3 2 3 3 7 5" xfId="15689"/>
    <cellStyle name="Финансовый 3 2 3 3 7 6" xfId="29297"/>
    <cellStyle name="Финансовый 3 2 3 3 8" xfId="947"/>
    <cellStyle name="Финансовый 3 2 3 3 8 2" xfId="5483"/>
    <cellStyle name="Финансовый 3 2 3 3 8 2 2" xfId="12287"/>
    <cellStyle name="Финансовый 3 2 3 3 8 2 2 2" xfId="25895"/>
    <cellStyle name="Финансовый 3 2 3 3 8 2 2 3" xfId="39503"/>
    <cellStyle name="Финансовый 3 2 3 3 8 2 3" xfId="19091"/>
    <cellStyle name="Финансовый 3 2 3 3 8 2 4" xfId="32699"/>
    <cellStyle name="Финансовый 3 2 3 3 8 3" xfId="3215"/>
    <cellStyle name="Финансовый 3 2 3 3 8 3 2" xfId="10019"/>
    <cellStyle name="Финансовый 3 2 3 3 8 3 2 2" xfId="23627"/>
    <cellStyle name="Финансовый 3 2 3 3 8 3 2 3" xfId="37235"/>
    <cellStyle name="Финансовый 3 2 3 3 8 3 3" xfId="16823"/>
    <cellStyle name="Финансовый 3 2 3 3 8 3 4" xfId="30431"/>
    <cellStyle name="Финансовый 3 2 3 3 8 4" xfId="7751"/>
    <cellStyle name="Финансовый 3 2 3 3 8 4 2" xfId="21359"/>
    <cellStyle name="Финансовый 3 2 3 3 8 4 3" xfId="34967"/>
    <cellStyle name="Финансовый 3 2 3 3 8 5" xfId="14555"/>
    <cellStyle name="Финансовый 3 2 3 3 8 6" xfId="28163"/>
    <cellStyle name="Финансовый 3 2 3 3 9" xfId="569"/>
    <cellStyle name="Финансовый 3 2 3 3 9 2" xfId="5105"/>
    <cellStyle name="Финансовый 3 2 3 3 9 2 2" xfId="11909"/>
    <cellStyle name="Финансовый 3 2 3 3 9 2 2 2" xfId="25517"/>
    <cellStyle name="Финансовый 3 2 3 3 9 2 2 3" xfId="39125"/>
    <cellStyle name="Финансовый 3 2 3 3 9 2 3" xfId="18713"/>
    <cellStyle name="Финансовый 3 2 3 3 9 2 4" xfId="32321"/>
    <cellStyle name="Финансовый 3 2 3 3 9 3" xfId="2837"/>
    <cellStyle name="Финансовый 3 2 3 3 9 3 2" xfId="9641"/>
    <cellStyle name="Финансовый 3 2 3 3 9 3 2 2" xfId="23249"/>
    <cellStyle name="Финансовый 3 2 3 3 9 3 2 3" xfId="36857"/>
    <cellStyle name="Финансовый 3 2 3 3 9 3 3" xfId="16445"/>
    <cellStyle name="Финансовый 3 2 3 3 9 3 4" xfId="30053"/>
    <cellStyle name="Финансовый 3 2 3 3 9 4" xfId="7373"/>
    <cellStyle name="Финансовый 3 2 3 3 9 4 2" xfId="20981"/>
    <cellStyle name="Финансовый 3 2 3 3 9 4 3" xfId="34589"/>
    <cellStyle name="Финансовый 3 2 3 3 9 5" xfId="14177"/>
    <cellStyle name="Финансовый 3 2 3 3 9 6" xfId="27785"/>
    <cellStyle name="Финансовый 3 2 3 4" xfId="203"/>
    <cellStyle name="Финансовый 3 2 3 4 10" xfId="2471"/>
    <cellStyle name="Финансовый 3 2 3 4 10 2" xfId="9275"/>
    <cellStyle name="Финансовый 3 2 3 4 10 2 2" xfId="22883"/>
    <cellStyle name="Финансовый 3 2 3 4 10 2 3" xfId="36491"/>
    <cellStyle name="Финансовый 3 2 3 4 10 3" xfId="16079"/>
    <cellStyle name="Финансовый 3 2 3 4 10 4" xfId="29687"/>
    <cellStyle name="Финансовый 3 2 3 4 11" xfId="7007"/>
    <cellStyle name="Финансовый 3 2 3 4 11 2" xfId="20615"/>
    <cellStyle name="Финансовый 3 2 3 4 11 3" xfId="34223"/>
    <cellStyle name="Финансовый 3 2 3 4 12" xfId="13811"/>
    <cellStyle name="Финансовый 3 2 3 4 13" xfId="27419"/>
    <cellStyle name="Финансовый 3 2 3 4 2" xfId="284"/>
    <cellStyle name="Финансовый 3 2 3 4 2 10" xfId="7088"/>
    <cellStyle name="Финансовый 3 2 3 4 2 10 2" xfId="20696"/>
    <cellStyle name="Финансовый 3 2 3 4 2 10 3" xfId="34304"/>
    <cellStyle name="Финансовый 3 2 3 4 2 11" xfId="13892"/>
    <cellStyle name="Финансовый 3 2 3 4 2 12" xfId="27500"/>
    <cellStyle name="Финансовый 3 2 3 4 2 2" xfId="486"/>
    <cellStyle name="Финансовый 3 2 3 4 2 2 10" xfId="14094"/>
    <cellStyle name="Финансовый 3 2 3 4 2 2 11" xfId="27702"/>
    <cellStyle name="Финансовый 3 2 3 4 2 2 2" xfId="1998"/>
    <cellStyle name="Финансовый 3 2 3 4 2 2 2 2" xfId="6534"/>
    <cellStyle name="Финансовый 3 2 3 4 2 2 2 2 2" xfId="13338"/>
    <cellStyle name="Финансовый 3 2 3 4 2 2 2 2 2 2" xfId="26946"/>
    <cellStyle name="Финансовый 3 2 3 4 2 2 2 2 2 3" xfId="40554"/>
    <cellStyle name="Финансовый 3 2 3 4 2 2 2 2 3" xfId="20142"/>
    <cellStyle name="Финансовый 3 2 3 4 2 2 2 2 4" xfId="33750"/>
    <cellStyle name="Финансовый 3 2 3 4 2 2 2 3" xfId="4266"/>
    <cellStyle name="Финансовый 3 2 3 4 2 2 2 3 2" xfId="11070"/>
    <cellStyle name="Финансовый 3 2 3 4 2 2 2 3 2 2" xfId="24678"/>
    <cellStyle name="Финансовый 3 2 3 4 2 2 2 3 2 3" xfId="38286"/>
    <cellStyle name="Финансовый 3 2 3 4 2 2 2 3 3" xfId="17874"/>
    <cellStyle name="Финансовый 3 2 3 4 2 2 2 3 4" xfId="31482"/>
    <cellStyle name="Финансовый 3 2 3 4 2 2 2 4" xfId="8802"/>
    <cellStyle name="Финансовый 3 2 3 4 2 2 2 4 2" xfId="22410"/>
    <cellStyle name="Финансовый 3 2 3 4 2 2 2 4 3" xfId="36018"/>
    <cellStyle name="Финансовый 3 2 3 4 2 2 2 5" xfId="15606"/>
    <cellStyle name="Финансовый 3 2 3 4 2 2 2 6" xfId="29214"/>
    <cellStyle name="Финансовый 3 2 3 4 2 2 3" xfId="1620"/>
    <cellStyle name="Финансовый 3 2 3 4 2 2 3 2" xfId="6156"/>
    <cellStyle name="Финансовый 3 2 3 4 2 2 3 2 2" xfId="12960"/>
    <cellStyle name="Финансовый 3 2 3 4 2 2 3 2 2 2" xfId="26568"/>
    <cellStyle name="Финансовый 3 2 3 4 2 2 3 2 2 3" xfId="40176"/>
    <cellStyle name="Финансовый 3 2 3 4 2 2 3 2 3" xfId="19764"/>
    <cellStyle name="Финансовый 3 2 3 4 2 2 3 2 4" xfId="33372"/>
    <cellStyle name="Финансовый 3 2 3 4 2 2 3 3" xfId="3888"/>
    <cellStyle name="Финансовый 3 2 3 4 2 2 3 3 2" xfId="10692"/>
    <cellStyle name="Финансовый 3 2 3 4 2 2 3 3 2 2" xfId="24300"/>
    <cellStyle name="Финансовый 3 2 3 4 2 2 3 3 2 3" xfId="37908"/>
    <cellStyle name="Финансовый 3 2 3 4 2 2 3 3 3" xfId="17496"/>
    <cellStyle name="Финансовый 3 2 3 4 2 2 3 3 4" xfId="31104"/>
    <cellStyle name="Финансовый 3 2 3 4 2 2 3 4" xfId="8424"/>
    <cellStyle name="Финансовый 3 2 3 4 2 2 3 4 2" xfId="22032"/>
    <cellStyle name="Финансовый 3 2 3 4 2 2 3 4 3" xfId="35640"/>
    <cellStyle name="Финансовый 3 2 3 4 2 2 3 5" xfId="15228"/>
    <cellStyle name="Финансовый 3 2 3 4 2 2 3 6" xfId="28836"/>
    <cellStyle name="Финансовый 3 2 3 4 2 2 4" xfId="2376"/>
    <cellStyle name="Финансовый 3 2 3 4 2 2 4 2" xfId="6912"/>
    <cellStyle name="Финансовый 3 2 3 4 2 2 4 2 2" xfId="13716"/>
    <cellStyle name="Финансовый 3 2 3 4 2 2 4 2 2 2" xfId="27324"/>
    <cellStyle name="Финансовый 3 2 3 4 2 2 4 2 2 3" xfId="40932"/>
    <cellStyle name="Финансовый 3 2 3 4 2 2 4 2 3" xfId="20520"/>
    <cellStyle name="Финансовый 3 2 3 4 2 2 4 2 4" xfId="34128"/>
    <cellStyle name="Финансовый 3 2 3 4 2 2 4 3" xfId="4644"/>
    <cellStyle name="Финансовый 3 2 3 4 2 2 4 3 2" xfId="11448"/>
    <cellStyle name="Финансовый 3 2 3 4 2 2 4 3 2 2" xfId="25056"/>
    <cellStyle name="Финансовый 3 2 3 4 2 2 4 3 2 3" xfId="38664"/>
    <cellStyle name="Финансовый 3 2 3 4 2 2 4 3 3" xfId="18252"/>
    <cellStyle name="Финансовый 3 2 3 4 2 2 4 3 4" xfId="31860"/>
    <cellStyle name="Финансовый 3 2 3 4 2 2 4 4" xfId="9180"/>
    <cellStyle name="Финансовый 3 2 3 4 2 2 4 4 2" xfId="22788"/>
    <cellStyle name="Финансовый 3 2 3 4 2 2 4 4 3" xfId="36396"/>
    <cellStyle name="Финансовый 3 2 3 4 2 2 4 5" xfId="15984"/>
    <cellStyle name="Финансовый 3 2 3 4 2 2 4 6" xfId="29592"/>
    <cellStyle name="Финансовый 3 2 3 4 2 2 5" xfId="1242"/>
    <cellStyle name="Финансовый 3 2 3 4 2 2 5 2" xfId="5778"/>
    <cellStyle name="Финансовый 3 2 3 4 2 2 5 2 2" xfId="12582"/>
    <cellStyle name="Финансовый 3 2 3 4 2 2 5 2 2 2" xfId="26190"/>
    <cellStyle name="Финансовый 3 2 3 4 2 2 5 2 2 3" xfId="39798"/>
    <cellStyle name="Финансовый 3 2 3 4 2 2 5 2 3" xfId="19386"/>
    <cellStyle name="Финансовый 3 2 3 4 2 2 5 2 4" xfId="32994"/>
    <cellStyle name="Финансовый 3 2 3 4 2 2 5 3" xfId="3510"/>
    <cellStyle name="Финансовый 3 2 3 4 2 2 5 3 2" xfId="10314"/>
    <cellStyle name="Финансовый 3 2 3 4 2 2 5 3 2 2" xfId="23922"/>
    <cellStyle name="Финансовый 3 2 3 4 2 2 5 3 2 3" xfId="37530"/>
    <cellStyle name="Финансовый 3 2 3 4 2 2 5 3 3" xfId="17118"/>
    <cellStyle name="Финансовый 3 2 3 4 2 2 5 3 4" xfId="30726"/>
    <cellStyle name="Финансовый 3 2 3 4 2 2 5 4" xfId="8046"/>
    <cellStyle name="Финансовый 3 2 3 4 2 2 5 4 2" xfId="21654"/>
    <cellStyle name="Финансовый 3 2 3 4 2 2 5 4 3" xfId="35262"/>
    <cellStyle name="Финансовый 3 2 3 4 2 2 5 5" xfId="14850"/>
    <cellStyle name="Финансовый 3 2 3 4 2 2 5 6" xfId="28458"/>
    <cellStyle name="Финансовый 3 2 3 4 2 2 6" xfId="864"/>
    <cellStyle name="Финансовый 3 2 3 4 2 2 6 2" xfId="5400"/>
    <cellStyle name="Финансовый 3 2 3 4 2 2 6 2 2" xfId="12204"/>
    <cellStyle name="Финансовый 3 2 3 4 2 2 6 2 2 2" xfId="25812"/>
    <cellStyle name="Финансовый 3 2 3 4 2 2 6 2 2 3" xfId="39420"/>
    <cellStyle name="Финансовый 3 2 3 4 2 2 6 2 3" xfId="19008"/>
    <cellStyle name="Финансовый 3 2 3 4 2 2 6 2 4" xfId="32616"/>
    <cellStyle name="Финансовый 3 2 3 4 2 2 6 3" xfId="3132"/>
    <cellStyle name="Финансовый 3 2 3 4 2 2 6 3 2" xfId="9936"/>
    <cellStyle name="Финансовый 3 2 3 4 2 2 6 3 2 2" xfId="23544"/>
    <cellStyle name="Финансовый 3 2 3 4 2 2 6 3 2 3" xfId="37152"/>
    <cellStyle name="Финансовый 3 2 3 4 2 2 6 3 3" xfId="16740"/>
    <cellStyle name="Финансовый 3 2 3 4 2 2 6 3 4" xfId="30348"/>
    <cellStyle name="Финансовый 3 2 3 4 2 2 6 4" xfId="7668"/>
    <cellStyle name="Финансовый 3 2 3 4 2 2 6 4 2" xfId="21276"/>
    <cellStyle name="Финансовый 3 2 3 4 2 2 6 4 3" xfId="34884"/>
    <cellStyle name="Финансовый 3 2 3 4 2 2 6 5" xfId="14472"/>
    <cellStyle name="Финансовый 3 2 3 4 2 2 6 6" xfId="28080"/>
    <cellStyle name="Финансовый 3 2 3 4 2 2 7" xfId="5022"/>
    <cellStyle name="Финансовый 3 2 3 4 2 2 7 2" xfId="11826"/>
    <cellStyle name="Финансовый 3 2 3 4 2 2 7 2 2" xfId="25434"/>
    <cellStyle name="Финансовый 3 2 3 4 2 2 7 2 3" xfId="39042"/>
    <cellStyle name="Финансовый 3 2 3 4 2 2 7 3" xfId="18630"/>
    <cellStyle name="Финансовый 3 2 3 4 2 2 7 4" xfId="32238"/>
    <cellStyle name="Финансовый 3 2 3 4 2 2 8" xfId="2754"/>
    <cellStyle name="Финансовый 3 2 3 4 2 2 8 2" xfId="9558"/>
    <cellStyle name="Финансовый 3 2 3 4 2 2 8 2 2" xfId="23166"/>
    <cellStyle name="Финансовый 3 2 3 4 2 2 8 2 3" xfId="36774"/>
    <cellStyle name="Финансовый 3 2 3 4 2 2 8 3" xfId="16362"/>
    <cellStyle name="Финансовый 3 2 3 4 2 2 8 4" xfId="29970"/>
    <cellStyle name="Финансовый 3 2 3 4 2 2 9" xfId="7290"/>
    <cellStyle name="Финансовый 3 2 3 4 2 2 9 2" xfId="20898"/>
    <cellStyle name="Финансовый 3 2 3 4 2 2 9 3" xfId="34506"/>
    <cellStyle name="Финансовый 3 2 3 4 2 3" xfId="1796"/>
    <cellStyle name="Финансовый 3 2 3 4 2 3 2" xfId="6332"/>
    <cellStyle name="Финансовый 3 2 3 4 2 3 2 2" xfId="13136"/>
    <cellStyle name="Финансовый 3 2 3 4 2 3 2 2 2" xfId="26744"/>
    <cellStyle name="Финансовый 3 2 3 4 2 3 2 2 3" xfId="40352"/>
    <cellStyle name="Финансовый 3 2 3 4 2 3 2 3" xfId="19940"/>
    <cellStyle name="Финансовый 3 2 3 4 2 3 2 4" xfId="33548"/>
    <cellStyle name="Финансовый 3 2 3 4 2 3 3" xfId="4064"/>
    <cellStyle name="Финансовый 3 2 3 4 2 3 3 2" xfId="10868"/>
    <cellStyle name="Финансовый 3 2 3 4 2 3 3 2 2" xfId="24476"/>
    <cellStyle name="Финансовый 3 2 3 4 2 3 3 2 3" xfId="38084"/>
    <cellStyle name="Финансовый 3 2 3 4 2 3 3 3" xfId="17672"/>
    <cellStyle name="Финансовый 3 2 3 4 2 3 3 4" xfId="31280"/>
    <cellStyle name="Финансовый 3 2 3 4 2 3 4" xfId="8600"/>
    <cellStyle name="Финансовый 3 2 3 4 2 3 4 2" xfId="22208"/>
    <cellStyle name="Финансовый 3 2 3 4 2 3 4 3" xfId="35816"/>
    <cellStyle name="Финансовый 3 2 3 4 2 3 5" xfId="15404"/>
    <cellStyle name="Финансовый 3 2 3 4 2 3 6" xfId="29012"/>
    <cellStyle name="Финансовый 3 2 3 4 2 4" xfId="1418"/>
    <cellStyle name="Финансовый 3 2 3 4 2 4 2" xfId="5954"/>
    <cellStyle name="Финансовый 3 2 3 4 2 4 2 2" xfId="12758"/>
    <cellStyle name="Финансовый 3 2 3 4 2 4 2 2 2" xfId="26366"/>
    <cellStyle name="Финансовый 3 2 3 4 2 4 2 2 3" xfId="39974"/>
    <cellStyle name="Финансовый 3 2 3 4 2 4 2 3" xfId="19562"/>
    <cellStyle name="Финансовый 3 2 3 4 2 4 2 4" xfId="33170"/>
    <cellStyle name="Финансовый 3 2 3 4 2 4 3" xfId="3686"/>
    <cellStyle name="Финансовый 3 2 3 4 2 4 3 2" xfId="10490"/>
    <cellStyle name="Финансовый 3 2 3 4 2 4 3 2 2" xfId="24098"/>
    <cellStyle name="Финансовый 3 2 3 4 2 4 3 2 3" xfId="37706"/>
    <cellStyle name="Финансовый 3 2 3 4 2 4 3 3" xfId="17294"/>
    <cellStyle name="Финансовый 3 2 3 4 2 4 3 4" xfId="30902"/>
    <cellStyle name="Финансовый 3 2 3 4 2 4 4" xfId="8222"/>
    <cellStyle name="Финансовый 3 2 3 4 2 4 4 2" xfId="21830"/>
    <cellStyle name="Финансовый 3 2 3 4 2 4 4 3" xfId="35438"/>
    <cellStyle name="Финансовый 3 2 3 4 2 4 5" xfId="15026"/>
    <cellStyle name="Финансовый 3 2 3 4 2 4 6" xfId="28634"/>
    <cellStyle name="Финансовый 3 2 3 4 2 5" xfId="2174"/>
    <cellStyle name="Финансовый 3 2 3 4 2 5 2" xfId="6710"/>
    <cellStyle name="Финансовый 3 2 3 4 2 5 2 2" xfId="13514"/>
    <cellStyle name="Финансовый 3 2 3 4 2 5 2 2 2" xfId="27122"/>
    <cellStyle name="Финансовый 3 2 3 4 2 5 2 2 3" xfId="40730"/>
    <cellStyle name="Финансовый 3 2 3 4 2 5 2 3" xfId="20318"/>
    <cellStyle name="Финансовый 3 2 3 4 2 5 2 4" xfId="33926"/>
    <cellStyle name="Финансовый 3 2 3 4 2 5 3" xfId="4442"/>
    <cellStyle name="Финансовый 3 2 3 4 2 5 3 2" xfId="11246"/>
    <cellStyle name="Финансовый 3 2 3 4 2 5 3 2 2" xfId="24854"/>
    <cellStyle name="Финансовый 3 2 3 4 2 5 3 2 3" xfId="38462"/>
    <cellStyle name="Финансовый 3 2 3 4 2 5 3 3" xfId="18050"/>
    <cellStyle name="Финансовый 3 2 3 4 2 5 3 4" xfId="31658"/>
    <cellStyle name="Финансовый 3 2 3 4 2 5 4" xfId="8978"/>
    <cellStyle name="Финансовый 3 2 3 4 2 5 4 2" xfId="22586"/>
    <cellStyle name="Финансовый 3 2 3 4 2 5 4 3" xfId="36194"/>
    <cellStyle name="Финансовый 3 2 3 4 2 5 5" xfId="15782"/>
    <cellStyle name="Финансовый 3 2 3 4 2 5 6" xfId="29390"/>
    <cellStyle name="Финансовый 3 2 3 4 2 6" xfId="1040"/>
    <cellStyle name="Финансовый 3 2 3 4 2 6 2" xfId="5576"/>
    <cellStyle name="Финансовый 3 2 3 4 2 6 2 2" xfId="12380"/>
    <cellStyle name="Финансовый 3 2 3 4 2 6 2 2 2" xfId="25988"/>
    <cellStyle name="Финансовый 3 2 3 4 2 6 2 2 3" xfId="39596"/>
    <cellStyle name="Финансовый 3 2 3 4 2 6 2 3" xfId="19184"/>
    <cellStyle name="Финансовый 3 2 3 4 2 6 2 4" xfId="32792"/>
    <cellStyle name="Финансовый 3 2 3 4 2 6 3" xfId="3308"/>
    <cellStyle name="Финансовый 3 2 3 4 2 6 3 2" xfId="10112"/>
    <cellStyle name="Финансовый 3 2 3 4 2 6 3 2 2" xfId="23720"/>
    <cellStyle name="Финансовый 3 2 3 4 2 6 3 2 3" xfId="37328"/>
    <cellStyle name="Финансовый 3 2 3 4 2 6 3 3" xfId="16916"/>
    <cellStyle name="Финансовый 3 2 3 4 2 6 3 4" xfId="30524"/>
    <cellStyle name="Финансовый 3 2 3 4 2 6 4" xfId="7844"/>
    <cellStyle name="Финансовый 3 2 3 4 2 6 4 2" xfId="21452"/>
    <cellStyle name="Финансовый 3 2 3 4 2 6 4 3" xfId="35060"/>
    <cellStyle name="Финансовый 3 2 3 4 2 6 5" xfId="14648"/>
    <cellStyle name="Финансовый 3 2 3 4 2 6 6" xfId="28256"/>
    <cellStyle name="Финансовый 3 2 3 4 2 7" xfId="662"/>
    <cellStyle name="Финансовый 3 2 3 4 2 7 2" xfId="5198"/>
    <cellStyle name="Финансовый 3 2 3 4 2 7 2 2" xfId="12002"/>
    <cellStyle name="Финансовый 3 2 3 4 2 7 2 2 2" xfId="25610"/>
    <cellStyle name="Финансовый 3 2 3 4 2 7 2 2 3" xfId="39218"/>
    <cellStyle name="Финансовый 3 2 3 4 2 7 2 3" xfId="18806"/>
    <cellStyle name="Финансовый 3 2 3 4 2 7 2 4" xfId="32414"/>
    <cellStyle name="Финансовый 3 2 3 4 2 7 3" xfId="2930"/>
    <cellStyle name="Финансовый 3 2 3 4 2 7 3 2" xfId="9734"/>
    <cellStyle name="Финансовый 3 2 3 4 2 7 3 2 2" xfId="23342"/>
    <cellStyle name="Финансовый 3 2 3 4 2 7 3 2 3" xfId="36950"/>
    <cellStyle name="Финансовый 3 2 3 4 2 7 3 3" xfId="16538"/>
    <cellStyle name="Финансовый 3 2 3 4 2 7 3 4" xfId="30146"/>
    <cellStyle name="Финансовый 3 2 3 4 2 7 4" xfId="7466"/>
    <cellStyle name="Финансовый 3 2 3 4 2 7 4 2" xfId="21074"/>
    <cellStyle name="Финансовый 3 2 3 4 2 7 4 3" xfId="34682"/>
    <cellStyle name="Финансовый 3 2 3 4 2 7 5" xfId="14270"/>
    <cellStyle name="Финансовый 3 2 3 4 2 7 6" xfId="27878"/>
    <cellStyle name="Финансовый 3 2 3 4 2 8" xfId="4820"/>
    <cellStyle name="Финансовый 3 2 3 4 2 8 2" xfId="11624"/>
    <cellStyle name="Финансовый 3 2 3 4 2 8 2 2" xfId="25232"/>
    <cellStyle name="Финансовый 3 2 3 4 2 8 2 3" xfId="38840"/>
    <cellStyle name="Финансовый 3 2 3 4 2 8 3" xfId="18428"/>
    <cellStyle name="Финансовый 3 2 3 4 2 8 4" xfId="32036"/>
    <cellStyle name="Финансовый 3 2 3 4 2 9" xfId="2552"/>
    <cellStyle name="Финансовый 3 2 3 4 2 9 2" xfId="9356"/>
    <cellStyle name="Финансовый 3 2 3 4 2 9 2 2" xfId="22964"/>
    <cellStyle name="Финансовый 3 2 3 4 2 9 2 3" xfId="36572"/>
    <cellStyle name="Финансовый 3 2 3 4 2 9 3" xfId="16160"/>
    <cellStyle name="Финансовый 3 2 3 4 2 9 4" xfId="29768"/>
    <cellStyle name="Финансовый 3 2 3 4 3" xfId="405"/>
    <cellStyle name="Финансовый 3 2 3 4 3 10" xfId="14013"/>
    <cellStyle name="Финансовый 3 2 3 4 3 11" xfId="27621"/>
    <cellStyle name="Финансовый 3 2 3 4 3 2" xfId="1917"/>
    <cellStyle name="Финансовый 3 2 3 4 3 2 2" xfId="6453"/>
    <cellStyle name="Финансовый 3 2 3 4 3 2 2 2" xfId="13257"/>
    <cellStyle name="Финансовый 3 2 3 4 3 2 2 2 2" xfId="26865"/>
    <cellStyle name="Финансовый 3 2 3 4 3 2 2 2 3" xfId="40473"/>
    <cellStyle name="Финансовый 3 2 3 4 3 2 2 3" xfId="20061"/>
    <cellStyle name="Финансовый 3 2 3 4 3 2 2 4" xfId="33669"/>
    <cellStyle name="Финансовый 3 2 3 4 3 2 3" xfId="4185"/>
    <cellStyle name="Финансовый 3 2 3 4 3 2 3 2" xfId="10989"/>
    <cellStyle name="Финансовый 3 2 3 4 3 2 3 2 2" xfId="24597"/>
    <cellStyle name="Финансовый 3 2 3 4 3 2 3 2 3" xfId="38205"/>
    <cellStyle name="Финансовый 3 2 3 4 3 2 3 3" xfId="17793"/>
    <cellStyle name="Финансовый 3 2 3 4 3 2 3 4" xfId="31401"/>
    <cellStyle name="Финансовый 3 2 3 4 3 2 4" xfId="8721"/>
    <cellStyle name="Финансовый 3 2 3 4 3 2 4 2" xfId="22329"/>
    <cellStyle name="Финансовый 3 2 3 4 3 2 4 3" xfId="35937"/>
    <cellStyle name="Финансовый 3 2 3 4 3 2 5" xfId="15525"/>
    <cellStyle name="Финансовый 3 2 3 4 3 2 6" xfId="29133"/>
    <cellStyle name="Финансовый 3 2 3 4 3 3" xfId="1539"/>
    <cellStyle name="Финансовый 3 2 3 4 3 3 2" xfId="6075"/>
    <cellStyle name="Финансовый 3 2 3 4 3 3 2 2" xfId="12879"/>
    <cellStyle name="Финансовый 3 2 3 4 3 3 2 2 2" xfId="26487"/>
    <cellStyle name="Финансовый 3 2 3 4 3 3 2 2 3" xfId="40095"/>
    <cellStyle name="Финансовый 3 2 3 4 3 3 2 3" xfId="19683"/>
    <cellStyle name="Финансовый 3 2 3 4 3 3 2 4" xfId="33291"/>
    <cellStyle name="Финансовый 3 2 3 4 3 3 3" xfId="3807"/>
    <cellStyle name="Финансовый 3 2 3 4 3 3 3 2" xfId="10611"/>
    <cellStyle name="Финансовый 3 2 3 4 3 3 3 2 2" xfId="24219"/>
    <cellStyle name="Финансовый 3 2 3 4 3 3 3 2 3" xfId="37827"/>
    <cellStyle name="Финансовый 3 2 3 4 3 3 3 3" xfId="17415"/>
    <cellStyle name="Финансовый 3 2 3 4 3 3 3 4" xfId="31023"/>
    <cellStyle name="Финансовый 3 2 3 4 3 3 4" xfId="8343"/>
    <cellStyle name="Финансовый 3 2 3 4 3 3 4 2" xfId="21951"/>
    <cellStyle name="Финансовый 3 2 3 4 3 3 4 3" xfId="35559"/>
    <cellStyle name="Финансовый 3 2 3 4 3 3 5" xfId="15147"/>
    <cellStyle name="Финансовый 3 2 3 4 3 3 6" xfId="28755"/>
    <cellStyle name="Финансовый 3 2 3 4 3 4" xfId="2295"/>
    <cellStyle name="Финансовый 3 2 3 4 3 4 2" xfId="6831"/>
    <cellStyle name="Финансовый 3 2 3 4 3 4 2 2" xfId="13635"/>
    <cellStyle name="Финансовый 3 2 3 4 3 4 2 2 2" xfId="27243"/>
    <cellStyle name="Финансовый 3 2 3 4 3 4 2 2 3" xfId="40851"/>
    <cellStyle name="Финансовый 3 2 3 4 3 4 2 3" xfId="20439"/>
    <cellStyle name="Финансовый 3 2 3 4 3 4 2 4" xfId="34047"/>
    <cellStyle name="Финансовый 3 2 3 4 3 4 3" xfId="4563"/>
    <cellStyle name="Финансовый 3 2 3 4 3 4 3 2" xfId="11367"/>
    <cellStyle name="Финансовый 3 2 3 4 3 4 3 2 2" xfId="24975"/>
    <cellStyle name="Финансовый 3 2 3 4 3 4 3 2 3" xfId="38583"/>
    <cellStyle name="Финансовый 3 2 3 4 3 4 3 3" xfId="18171"/>
    <cellStyle name="Финансовый 3 2 3 4 3 4 3 4" xfId="31779"/>
    <cellStyle name="Финансовый 3 2 3 4 3 4 4" xfId="9099"/>
    <cellStyle name="Финансовый 3 2 3 4 3 4 4 2" xfId="22707"/>
    <cellStyle name="Финансовый 3 2 3 4 3 4 4 3" xfId="36315"/>
    <cellStyle name="Финансовый 3 2 3 4 3 4 5" xfId="15903"/>
    <cellStyle name="Финансовый 3 2 3 4 3 4 6" xfId="29511"/>
    <cellStyle name="Финансовый 3 2 3 4 3 5" xfId="1161"/>
    <cellStyle name="Финансовый 3 2 3 4 3 5 2" xfId="5697"/>
    <cellStyle name="Финансовый 3 2 3 4 3 5 2 2" xfId="12501"/>
    <cellStyle name="Финансовый 3 2 3 4 3 5 2 2 2" xfId="26109"/>
    <cellStyle name="Финансовый 3 2 3 4 3 5 2 2 3" xfId="39717"/>
    <cellStyle name="Финансовый 3 2 3 4 3 5 2 3" xfId="19305"/>
    <cellStyle name="Финансовый 3 2 3 4 3 5 2 4" xfId="32913"/>
    <cellStyle name="Финансовый 3 2 3 4 3 5 3" xfId="3429"/>
    <cellStyle name="Финансовый 3 2 3 4 3 5 3 2" xfId="10233"/>
    <cellStyle name="Финансовый 3 2 3 4 3 5 3 2 2" xfId="23841"/>
    <cellStyle name="Финансовый 3 2 3 4 3 5 3 2 3" xfId="37449"/>
    <cellStyle name="Финансовый 3 2 3 4 3 5 3 3" xfId="17037"/>
    <cellStyle name="Финансовый 3 2 3 4 3 5 3 4" xfId="30645"/>
    <cellStyle name="Финансовый 3 2 3 4 3 5 4" xfId="7965"/>
    <cellStyle name="Финансовый 3 2 3 4 3 5 4 2" xfId="21573"/>
    <cellStyle name="Финансовый 3 2 3 4 3 5 4 3" xfId="35181"/>
    <cellStyle name="Финансовый 3 2 3 4 3 5 5" xfId="14769"/>
    <cellStyle name="Финансовый 3 2 3 4 3 5 6" xfId="28377"/>
    <cellStyle name="Финансовый 3 2 3 4 3 6" xfId="783"/>
    <cellStyle name="Финансовый 3 2 3 4 3 6 2" xfId="5319"/>
    <cellStyle name="Финансовый 3 2 3 4 3 6 2 2" xfId="12123"/>
    <cellStyle name="Финансовый 3 2 3 4 3 6 2 2 2" xfId="25731"/>
    <cellStyle name="Финансовый 3 2 3 4 3 6 2 2 3" xfId="39339"/>
    <cellStyle name="Финансовый 3 2 3 4 3 6 2 3" xfId="18927"/>
    <cellStyle name="Финансовый 3 2 3 4 3 6 2 4" xfId="32535"/>
    <cellStyle name="Финансовый 3 2 3 4 3 6 3" xfId="3051"/>
    <cellStyle name="Финансовый 3 2 3 4 3 6 3 2" xfId="9855"/>
    <cellStyle name="Финансовый 3 2 3 4 3 6 3 2 2" xfId="23463"/>
    <cellStyle name="Финансовый 3 2 3 4 3 6 3 2 3" xfId="37071"/>
    <cellStyle name="Финансовый 3 2 3 4 3 6 3 3" xfId="16659"/>
    <cellStyle name="Финансовый 3 2 3 4 3 6 3 4" xfId="30267"/>
    <cellStyle name="Финансовый 3 2 3 4 3 6 4" xfId="7587"/>
    <cellStyle name="Финансовый 3 2 3 4 3 6 4 2" xfId="21195"/>
    <cellStyle name="Финансовый 3 2 3 4 3 6 4 3" xfId="34803"/>
    <cellStyle name="Финансовый 3 2 3 4 3 6 5" xfId="14391"/>
    <cellStyle name="Финансовый 3 2 3 4 3 6 6" xfId="27999"/>
    <cellStyle name="Финансовый 3 2 3 4 3 7" xfId="4941"/>
    <cellStyle name="Финансовый 3 2 3 4 3 7 2" xfId="11745"/>
    <cellStyle name="Финансовый 3 2 3 4 3 7 2 2" xfId="25353"/>
    <cellStyle name="Финансовый 3 2 3 4 3 7 2 3" xfId="38961"/>
    <cellStyle name="Финансовый 3 2 3 4 3 7 3" xfId="18549"/>
    <cellStyle name="Финансовый 3 2 3 4 3 7 4" xfId="32157"/>
    <cellStyle name="Финансовый 3 2 3 4 3 8" xfId="2673"/>
    <cellStyle name="Финансовый 3 2 3 4 3 8 2" xfId="9477"/>
    <cellStyle name="Финансовый 3 2 3 4 3 8 2 2" xfId="23085"/>
    <cellStyle name="Финансовый 3 2 3 4 3 8 2 3" xfId="36693"/>
    <cellStyle name="Финансовый 3 2 3 4 3 8 3" xfId="16281"/>
    <cellStyle name="Финансовый 3 2 3 4 3 8 4" xfId="29889"/>
    <cellStyle name="Финансовый 3 2 3 4 3 9" xfId="7209"/>
    <cellStyle name="Финансовый 3 2 3 4 3 9 2" xfId="20817"/>
    <cellStyle name="Финансовый 3 2 3 4 3 9 3" xfId="34425"/>
    <cellStyle name="Финансовый 3 2 3 4 4" xfId="1715"/>
    <cellStyle name="Финансовый 3 2 3 4 4 2" xfId="6251"/>
    <cellStyle name="Финансовый 3 2 3 4 4 2 2" xfId="13055"/>
    <cellStyle name="Финансовый 3 2 3 4 4 2 2 2" xfId="26663"/>
    <cellStyle name="Финансовый 3 2 3 4 4 2 2 3" xfId="40271"/>
    <cellStyle name="Финансовый 3 2 3 4 4 2 3" xfId="19859"/>
    <cellStyle name="Финансовый 3 2 3 4 4 2 4" xfId="33467"/>
    <cellStyle name="Финансовый 3 2 3 4 4 3" xfId="3983"/>
    <cellStyle name="Финансовый 3 2 3 4 4 3 2" xfId="10787"/>
    <cellStyle name="Финансовый 3 2 3 4 4 3 2 2" xfId="24395"/>
    <cellStyle name="Финансовый 3 2 3 4 4 3 2 3" xfId="38003"/>
    <cellStyle name="Финансовый 3 2 3 4 4 3 3" xfId="17591"/>
    <cellStyle name="Финансовый 3 2 3 4 4 3 4" xfId="31199"/>
    <cellStyle name="Финансовый 3 2 3 4 4 4" xfId="8519"/>
    <cellStyle name="Финансовый 3 2 3 4 4 4 2" xfId="22127"/>
    <cellStyle name="Финансовый 3 2 3 4 4 4 3" xfId="35735"/>
    <cellStyle name="Финансовый 3 2 3 4 4 5" xfId="15323"/>
    <cellStyle name="Финансовый 3 2 3 4 4 6" xfId="28931"/>
    <cellStyle name="Финансовый 3 2 3 4 5" xfId="1337"/>
    <cellStyle name="Финансовый 3 2 3 4 5 2" xfId="5873"/>
    <cellStyle name="Финансовый 3 2 3 4 5 2 2" xfId="12677"/>
    <cellStyle name="Финансовый 3 2 3 4 5 2 2 2" xfId="26285"/>
    <cellStyle name="Финансовый 3 2 3 4 5 2 2 3" xfId="39893"/>
    <cellStyle name="Финансовый 3 2 3 4 5 2 3" xfId="19481"/>
    <cellStyle name="Финансовый 3 2 3 4 5 2 4" xfId="33089"/>
    <cellStyle name="Финансовый 3 2 3 4 5 3" xfId="3605"/>
    <cellStyle name="Финансовый 3 2 3 4 5 3 2" xfId="10409"/>
    <cellStyle name="Финансовый 3 2 3 4 5 3 2 2" xfId="24017"/>
    <cellStyle name="Финансовый 3 2 3 4 5 3 2 3" xfId="37625"/>
    <cellStyle name="Финансовый 3 2 3 4 5 3 3" xfId="17213"/>
    <cellStyle name="Финансовый 3 2 3 4 5 3 4" xfId="30821"/>
    <cellStyle name="Финансовый 3 2 3 4 5 4" xfId="8141"/>
    <cellStyle name="Финансовый 3 2 3 4 5 4 2" xfId="21749"/>
    <cellStyle name="Финансовый 3 2 3 4 5 4 3" xfId="35357"/>
    <cellStyle name="Финансовый 3 2 3 4 5 5" xfId="14945"/>
    <cellStyle name="Финансовый 3 2 3 4 5 6" xfId="28553"/>
    <cellStyle name="Финансовый 3 2 3 4 6" xfId="2093"/>
    <cellStyle name="Финансовый 3 2 3 4 6 2" xfId="6629"/>
    <cellStyle name="Финансовый 3 2 3 4 6 2 2" xfId="13433"/>
    <cellStyle name="Финансовый 3 2 3 4 6 2 2 2" xfId="27041"/>
    <cellStyle name="Финансовый 3 2 3 4 6 2 2 3" xfId="40649"/>
    <cellStyle name="Финансовый 3 2 3 4 6 2 3" xfId="20237"/>
    <cellStyle name="Финансовый 3 2 3 4 6 2 4" xfId="33845"/>
    <cellStyle name="Финансовый 3 2 3 4 6 3" xfId="4361"/>
    <cellStyle name="Финансовый 3 2 3 4 6 3 2" xfId="11165"/>
    <cellStyle name="Финансовый 3 2 3 4 6 3 2 2" xfId="24773"/>
    <cellStyle name="Финансовый 3 2 3 4 6 3 2 3" xfId="38381"/>
    <cellStyle name="Финансовый 3 2 3 4 6 3 3" xfId="17969"/>
    <cellStyle name="Финансовый 3 2 3 4 6 3 4" xfId="31577"/>
    <cellStyle name="Финансовый 3 2 3 4 6 4" xfId="8897"/>
    <cellStyle name="Финансовый 3 2 3 4 6 4 2" xfId="22505"/>
    <cellStyle name="Финансовый 3 2 3 4 6 4 3" xfId="36113"/>
    <cellStyle name="Финансовый 3 2 3 4 6 5" xfId="15701"/>
    <cellStyle name="Финансовый 3 2 3 4 6 6" xfId="29309"/>
    <cellStyle name="Финансовый 3 2 3 4 7" xfId="959"/>
    <cellStyle name="Финансовый 3 2 3 4 7 2" xfId="5495"/>
    <cellStyle name="Финансовый 3 2 3 4 7 2 2" xfId="12299"/>
    <cellStyle name="Финансовый 3 2 3 4 7 2 2 2" xfId="25907"/>
    <cellStyle name="Финансовый 3 2 3 4 7 2 2 3" xfId="39515"/>
    <cellStyle name="Финансовый 3 2 3 4 7 2 3" xfId="19103"/>
    <cellStyle name="Финансовый 3 2 3 4 7 2 4" xfId="32711"/>
    <cellStyle name="Финансовый 3 2 3 4 7 3" xfId="3227"/>
    <cellStyle name="Финансовый 3 2 3 4 7 3 2" xfId="10031"/>
    <cellStyle name="Финансовый 3 2 3 4 7 3 2 2" xfId="23639"/>
    <cellStyle name="Финансовый 3 2 3 4 7 3 2 3" xfId="37247"/>
    <cellStyle name="Финансовый 3 2 3 4 7 3 3" xfId="16835"/>
    <cellStyle name="Финансовый 3 2 3 4 7 3 4" xfId="30443"/>
    <cellStyle name="Финансовый 3 2 3 4 7 4" xfId="7763"/>
    <cellStyle name="Финансовый 3 2 3 4 7 4 2" xfId="21371"/>
    <cellStyle name="Финансовый 3 2 3 4 7 4 3" xfId="34979"/>
    <cellStyle name="Финансовый 3 2 3 4 7 5" xfId="14567"/>
    <cellStyle name="Финансовый 3 2 3 4 7 6" xfId="28175"/>
    <cellStyle name="Финансовый 3 2 3 4 8" xfId="581"/>
    <cellStyle name="Финансовый 3 2 3 4 8 2" xfId="5117"/>
    <cellStyle name="Финансовый 3 2 3 4 8 2 2" xfId="11921"/>
    <cellStyle name="Финансовый 3 2 3 4 8 2 2 2" xfId="25529"/>
    <cellStyle name="Финансовый 3 2 3 4 8 2 2 3" xfId="39137"/>
    <cellStyle name="Финансовый 3 2 3 4 8 2 3" xfId="18725"/>
    <cellStyle name="Финансовый 3 2 3 4 8 2 4" xfId="32333"/>
    <cellStyle name="Финансовый 3 2 3 4 8 3" xfId="2849"/>
    <cellStyle name="Финансовый 3 2 3 4 8 3 2" xfId="9653"/>
    <cellStyle name="Финансовый 3 2 3 4 8 3 2 2" xfId="23261"/>
    <cellStyle name="Финансовый 3 2 3 4 8 3 2 3" xfId="36869"/>
    <cellStyle name="Финансовый 3 2 3 4 8 3 3" xfId="16457"/>
    <cellStyle name="Финансовый 3 2 3 4 8 3 4" xfId="30065"/>
    <cellStyle name="Финансовый 3 2 3 4 8 4" xfId="7385"/>
    <cellStyle name="Финансовый 3 2 3 4 8 4 2" xfId="20993"/>
    <cellStyle name="Финансовый 3 2 3 4 8 4 3" xfId="34601"/>
    <cellStyle name="Финансовый 3 2 3 4 8 5" xfId="14189"/>
    <cellStyle name="Финансовый 3 2 3 4 8 6" xfId="27797"/>
    <cellStyle name="Финансовый 3 2 3 4 9" xfId="4739"/>
    <cellStyle name="Финансовый 3 2 3 4 9 2" xfId="11543"/>
    <cellStyle name="Финансовый 3 2 3 4 9 2 2" xfId="25151"/>
    <cellStyle name="Финансовый 3 2 3 4 9 2 3" xfId="38759"/>
    <cellStyle name="Финансовый 3 2 3 4 9 3" xfId="18347"/>
    <cellStyle name="Финансовый 3 2 3 4 9 4" xfId="31955"/>
    <cellStyle name="Финансовый 3 2 3 5" xfId="170"/>
    <cellStyle name="Финансовый 3 2 3 5 10" xfId="2438"/>
    <cellStyle name="Финансовый 3 2 3 5 10 2" xfId="9242"/>
    <cellStyle name="Финансовый 3 2 3 5 10 2 2" xfId="22850"/>
    <cellStyle name="Финансовый 3 2 3 5 10 2 3" xfId="36458"/>
    <cellStyle name="Финансовый 3 2 3 5 10 3" xfId="16046"/>
    <cellStyle name="Финансовый 3 2 3 5 10 4" xfId="29654"/>
    <cellStyle name="Финансовый 3 2 3 5 11" xfId="6974"/>
    <cellStyle name="Финансовый 3 2 3 5 11 2" xfId="20582"/>
    <cellStyle name="Финансовый 3 2 3 5 11 3" xfId="34190"/>
    <cellStyle name="Финансовый 3 2 3 5 12" xfId="13778"/>
    <cellStyle name="Финансовый 3 2 3 5 13" xfId="27386"/>
    <cellStyle name="Финансовый 3 2 3 5 2" xfId="251"/>
    <cellStyle name="Финансовый 3 2 3 5 2 10" xfId="7055"/>
    <cellStyle name="Финансовый 3 2 3 5 2 10 2" xfId="20663"/>
    <cellStyle name="Финансовый 3 2 3 5 2 10 3" xfId="34271"/>
    <cellStyle name="Финансовый 3 2 3 5 2 11" xfId="13859"/>
    <cellStyle name="Финансовый 3 2 3 5 2 12" xfId="27467"/>
    <cellStyle name="Финансовый 3 2 3 5 2 2" xfId="453"/>
    <cellStyle name="Финансовый 3 2 3 5 2 2 10" xfId="14061"/>
    <cellStyle name="Финансовый 3 2 3 5 2 2 11" xfId="27669"/>
    <cellStyle name="Финансовый 3 2 3 5 2 2 2" xfId="1965"/>
    <cellStyle name="Финансовый 3 2 3 5 2 2 2 2" xfId="6501"/>
    <cellStyle name="Финансовый 3 2 3 5 2 2 2 2 2" xfId="13305"/>
    <cellStyle name="Финансовый 3 2 3 5 2 2 2 2 2 2" xfId="26913"/>
    <cellStyle name="Финансовый 3 2 3 5 2 2 2 2 2 3" xfId="40521"/>
    <cellStyle name="Финансовый 3 2 3 5 2 2 2 2 3" xfId="20109"/>
    <cellStyle name="Финансовый 3 2 3 5 2 2 2 2 4" xfId="33717"/>
    <cellStyle name="Финансовый 3 2 3 5 2 2 2 3" xfId="4233"/>
    <cellStyle name="Финансовый 3 2 3 5 2 2 2 3 2" xfId="11037"/>
    <cellStyle name="Финансовый 3 2 3 5 2 2 2 3 2 2" xfId="24645"/>
    <cellStyle name="Финансовый 3 2 3 5 2 2 2 3 2 3" xfId="38253"/>
    <cellStyle name="Финансовый 3 2 3 5 2 2 2 3 3" xfId="17841"/>
    <cellStyle name="Финансовый 3 2 3 5 2 2 2 3 4" xfId="31449"/>
    <cellStyle name="Финансовый 3 2 3 5 2 2 2 4" xfId="8769"/>
    <cellStyle name="Финансовый 3 2 3 5 2 2 2 4 2" xfId="22377"/>
    <cellStyle name="Финансовый 3 2 3 5 2 2 2 4 3" xfId="35985"/>
    <cellStyle name="Финансовый 3 2 3 5 2 2 2 5" xfId="15573"/>
    <cellStyle name="Финансовый 3 2 3 5 2 2 2 6" xfId="29181"/>
    <cellStyle name="Финансовый 3 2 3 5 2 2 3" xfId="1587"/>
    <cellStyle name="Финансовый 3 2 3 5 2 2 3 2" xfId="6123"/>
    <cellStyle name="Финансовый 3 2 3 5 2 2 3 2 2" xfId="12927"/>
    <cellStyle name="Финансовый 3 2 3 5 2 2 3 2 2 2" xfId="26535"/>
    <cellStyle name="Финансовый 3 2 3 5 2 2 3 2 2 3" xfId="40143"/>
    <cellStyle name="Финансовый 3 2 3 5 2 2 3 2 3" xfId="19731"/>
    <cellStyle name="Финансовый 3 2 3 5 2 2 3 2 4" xfId="33339"/>
    <cellStyle name="Финансовый 3 2 3 5 2 2 3 3" xfId="3855"/>
    <cellStyle name="Финансовый 3 2 3 5 2 2 3 3 2" xfId="10659"/>
    <cellStyle name="Финансовый 3 2 3 5 2 2 3 3 2 2" xfId="24267"/>
    <cellStyle name="Финансовый 3 2 3 5 2 2 3 3 2 3" xfId="37875"/>
    <cellStyle name="Финансовый 3 2 3 5 2 2 3 3 3" xfId="17463"/>
    <cellStyle name="Финансовый 3 2 3 5 2 2 3 3 4" xfId="31071"/>
    <cellStyle name="Финансовый 3 2 3 5 2 2 3 4" xfId="8391"/>
    <cellStyle name="Финансовый 3 2 3 5 2 2 3 4 2" xfId="21999"/>
    <cellStyle name="Финансовый 3 2 3 5 2 2 3 4 3" xfId="35607"/>
    <cellStyle name="Финансовый 3 2 3 5 2 2 3 5" xfId="15195"/>
    <cellStyle name="Финансовый 3 2 3 5 2 2 3 6" xfId="28803"/>
    <cellStyle name="Финансовый 3 2 3 5 2 2 4" xfId="2343"/>
    <cellStyle name="Финансовый 3 2 3 5 2 2 4 2" xfId="6879"/>
    <cellStyle name="Финансовый 3 2 3 5 2 2 4 2 2" xfId="13683"/>
    <cellStyle name="Финансовый 3 2 3 5 2 2 4 2 2 2" xfId="27291"/>
    <cellStyle name="Финансовый 3 2 3 5 2 2 4 2 2 3" xfId="40899"/>
    <cellStyle name="Финансовый 3 2 3 5 2 2 4 2 3" xfId="20487"/>
    <cellStyle name="Финансовый 3 2 3 5 2 2 4 2 4" xfId="34095"/>
    <cellStyle name="Финансовый 3 2 3 5 2 2 4 3" xfId="4611"/>
    <cellStyle name="Финансовый 3 2 3 5 2 2 4 3 2" xfId="11415"/>
    <cellStyle name="Финансовый 3 2 3 5 2 2 4 3 2 2" xfId="25023"/>
    <cellStyle name="Финансовый 3 2 3 5 2 2 4 3 2 3" xfId="38631"/>
    <cellStyle name="Финансовый 3 2 3 5 2 2 4 3 3" xfId="18219"/>
    <cellStyle name="Финансовый 3 2 3 5 2 2 4 3 4" xfId="31827"/>
    <cellStyle name="Финансовый 3 2 3 5 2 2 4 4" xfId="9147"/>
    <cellStyle name="Финансовый 3 2 3 5 2 2 4 4 2" xfId="22755"/>
    <cellStyle name="Финансовый 3 2 3 5 2 2 4 4 3" xfId="36363"/>
    <cellStyle name="Финансовый 3 2 3 5 2 2 4 5" xfId="15951"/>
    <cellStyle name="Финансовый 3 2 3 5 2 2 4 6" xfId="29559"/>
    <cellStyle name="Финансовый 3 2 3 5 2 2 5" xfId="1209"/>
    <cellStyle name="Финансовый 3 2 3 5 2 2 5 2" xfId="5745"/>
    <cellStyle name="Финансовый 3 2 3 5 2 2 5 2 2" xfId="12549"/>
    <cellStyle name="Финансовый 3 2 3 5 2 2 5 2 2 2" xfId="26157"/>
    <cellStyle name="Финансовый 3 2 3 5 2 2 5 2 2 3" xfId="39765"/>
    <cellStyle name="Финансовый 3 2 3 5 2 2 5 2 3" xfId="19353"/>
    <cellStyle name="Финансовый 3 2 3 5 2 2 5 2 4" xfId="32961"/>
    <cellStyle name="Финансовый 3 2 3 5 2 2 5 3" xfId="3477"/>
    <cellStyle name="Финансовый 3 2 3 5 2 2 5 3 2" xfId="10281"/>
    <cellStyle name="Финансовый 3 2 3 5 2 2 5 3 2 2" xfId="23889"/>
    <cellStyle name="Финансовый 3 2 3 5 2 2 5 3 2 3" xfId="37497"/>
    <cellStyle name="Финансовый 3 2 3 5 2 2 5 3 3" xfId="17085"/>
    <cellStyle name="Финансовый 3 2 3 5 2 2 5 3 4" xfId="30693"/>
    <cellStyle name="Финансовый 3 2 3 5 2 2 5 4" xfId="8013"/>
    <cellStyle name="Финансовый 3 2 3 5 2 2 5 4 2" xfId="21621"/>
    <cellStyle name="Финансовый 3 2 3 5 2 2 5 4 3" xfId="35229"/>
    <cellStyle name="Финансовый 3 2 3 5 2 2 5 5" xfId="14817"/>
    <cellStyle name="Финансовый 3 2 3 5 2 2 5 6" xfId="28425"/>
    <cellStyle name="Финансовый 3 2 3 5 2 2 6" xfId="831"/>
    <cellStyle name="Финансовый 3 2 3 5 2 2 6 2" xfId="5367"/>
    <cellStyle name="Финансовый 3 2 3 5 2 2 6 2 2" xfId="12171"/>
    <cellStyle name="Финансовый 3 2 3 5 2 2 6 2 2 2" xfId="25779"/>
    <cellStyle name="Финансовый 3 2 3 5 2 2 6 2 2 3" xfId="39387"/>
    <cellStyle name="Финансовый 3 2 3 5 2 2 6 2 3" xfId="18975"/>
    <cellStyle name="Финансовый 3 2 3 5 2 2 6 2 4" xfId="32583"/>
    <cellStyle name="Финансовый 3 2 3 5 2 2 6 3" xfId="3099"/>
    <cellStyle name="Финансовый 3 2 3 5 2 2 6 3 2" xfId="9903"/>
    <cellStyle name="Финансовый 3 2 3 5 2 2 6 3 2 2" xfId="23511"/>
    <cellStyle name="Финансовый 3 2 3 5 2 2 6 3 2 3" xfId="37119"/>
    <cellStyle name="Финансовый 3 2 3 5 2 2 6 3 3" xfId="16707"/>
    <cellStyle name="Финансовый 3 2 3 5 2 2 6 3 4" xfId="30315"/>
    <cellStyle name="Финансовый 3 2 3 5 2 2 6 4" xfId="7635"/>
    <cellStyle name="Финансовый 3 2 3 5 2 2 6 4 2" xfId="21243"/>
    <cellStyle name="Финансовый 3 2 3 5 2 2 6 4 3" xfId="34851"/>
    <cellStyle name="Финансовый 3 2 3 5 2 2 6 5" xfId="14439"/>
    <cellStyle name="Финансовый 3 2 3 5 2 2 6 6" xfId="28047"/>
    <cellStyle name="Финансовый 3 2 3 5 2 2 7" xfId="4989"/>
    <cellStyle name="Финансовый 3 2 3 5 2 2 7 2" xfId="11793"/>
    <cellStyle name="Финансовый 3 2 3 5 2 2 7 2 2" xfId="25401"/>
    <cellStyle name="Финансовый 3 2 3 5 2 2 7 2 3" xfId="39009"/>
    <cellStyle name="Финансовый 3 2 3 5 2 2 7 3" xfId="18597"/>
    <cellStyle name="Финансовый 3 2 3 5 2 2 7 4" xfId="32205"/>
    <cellStyle name="Финансовый 3 2 3 5 2 2 8" xfId="2721"/>
    <cellStyle name="Финансовый 3 2 3 5 2 2 8 2" xfId="9525"/>
    <cellStyle name="Финансовый 3 2 3 5 2 2 8 2 2" xfId="23133"/>
    <cellStyle name="Финансовый 3 2 3 5 2 2 8 2 3" xfId="36741"/>
    <cellStyle name="Финансовый 3 2 3 5 2 2 8 3" xfId="16329"/>
    <cellStyle name="Финансовый 3 2 3 5 2 2 8 4" xfId="29937"/>
    <cellStyle name="Финансовый 3 2 3 5 2 2 9" xfId="7257"/>
    <cellStyle name="Финансовый 3 2 3 5 2 2 9 2" xfId="20865"/>
    <cellStyle name="Финансовый 3 2 3 5 2 2 9 3" xfId="34473"/>
    <cellStyle name="Финансовый 3 2 3 5 2 3" xfId="1763"/>
    <cellStyle name="Финансовый 3 2 3 5 2 3 2" xfId="6299"/>
    <cellStyle name="Финансовый 3 2 3 5 2 3 2 2" xfId="13103"/>
    <cellStyle name="Финансовый 3 2 3 5 2 3 2 2 2" xfId="26711"/>
    <cellStyle name="Финансовый 3 2 3 5 2 3 2 2 3" xfId="40319"/>
    <cellStyle name="Финансовый 3 2 3 5 2 3 2 3" xfId="19907"/>
    <cellStyle name="Финансовый 3 2 3 5 2 3 2 4" xfId="33515"/>
    <cellStyle name="Финансовый 3 2 3 5 2 3 3" xfId="4031"/>
    <cellStyle name="Финансовый 3 2 3 5 2 3 3 2" xfId="10835"/>
    <cellStyle name="Финансовый 3 2 3 5 2 3 3 2 2" xfId="24443"/>
    <cellStyle name="Финансовый 3 2 3 5 2 3 3 2 3" xfId="38051"/>
    <cellStyle name="Финансовый 3 2 3 5 2 3 3 3" xfId="17639"/>
    <cellStyle name="Финансовый 3 2 3 5 2 3 3 4" xfId="31247"/>
    <cellStyle name="Финансовый 3 2 3 5 2 3 4" xfId="8567"/>
    <cellStyle name="Финансовый 3 2 3 5 2 3 4 2" xfId="22175"/>
    <cellStyle name="Финансовый 3 2 3 5 2 3 4 3" xfId="35783"/>
    <cellStyle name="Финансовый 3 2 3 5 2 3 5" xfId="15371"/>
    <cellStyle name="Финансовый 3 2 3 5 2 3 6" xfId="28979"/>
    <cellStyle name="Финансовый 3 2 3 5 2 4" xfId="1385"/>
    <cellStyle name="Финансовый 3 2 3 5 2 4 2" xfId="5921"/>
    <cellStyle name="Финансовый 3 2 3 5 2 4 2 2" xfId="12725"/>
    <cellStyle name="Финансовый 3 2 3 5 2 4 2 2 2" xfId="26333"/>
    <cellStyle name="Финансовый 3 2 3 5 2 4 2 2 3" xfId="39941"/>
    <cellStyle name="Финансовый 3 2 3 5 2 4 2 3" xfId="19529"/>
    <cellStyle name="Финансовый 3 2 3 5 2 4 2 4" xfId="33137"/>
    <cellStyle name="Финансовый 3 2 3 5 2 4 3" xfId="3653"/>
    <cellStyle name="Финансовый 3 2 3 5 2 4 3 2" xfId="10457"/>
    <cellStyle name="Финансовый 3 2 3 5 2 4 3 2 2" xfId="24065"/>
    <cellStyle name="Финансовый 3 2 3 5 2 4 3 2 3" xfId="37673"/>
    <cellStyle name="Финансовый 3 2 3 5 2 4 3 3" xfId="17261"/>
    <cellStyle name="Финансовый 3 2 3 5 2 4 3 4" xfId="30869"/>
    <cellStyle name="Финансовый 3 2 3 5 2 4 4" xfId="8189"/>
    <cellStyle name="Финансовый 3 2 3 5 2 4 4 2" xfId="21797"/>
    <cellStyle name="Финансовый 3 2 3 5 2 4 4 3" xfId="35405"/>
    <cellStyle name="Финансовый 3 2 3 5 2 4 5" xfId="14993"/>
    <cellStyle name="Финансовый 3 2 3 5 2 4 6" xfId="28601"/>
    <cellStyle name="Финансовый 3 2 3 5 2 5" xfId="2141"/>
    <cellStyle name="Финансовый 3 2 3 5 2 5 2" xfId="6677"/>
    <cellStyle name="Финансовый 3 2 3 5 2 5 2 2" xfId="13481"/>
    <cellStyle name="Финансовый 3 2 3 5 2 5 2 2 2" xfId="27089"/>
    <cellStyle name="Финансовый 3 2 3 5 2 5 2 2 3" xfId="40697"/>
    <cellStyle name="Финансовый 3 2 3 5 2 5 2 3" xfId="20285"/>
    <cellStyle name="Финансовый 3 2 3 5 2 5 2 4" xfId="33893"/>
    <cellStyle name="Финансовый 3 2 3 5 2 5 3" xfId="4409"/>
    <cellStyle name="Финансовый 3 2 3 5 2 5 3 2" xfId="11213"/>
    <cellStyle name="Финансовый 3 2 3 5 2 5 3 2 2" xfId="24821"/>
    <cellStyle name="Финансовый 3 2 3 5 2 5 3 2 3" xfId="38429"/>
    <cellStyle name="Финансовый 3 2 3 5 2 5 3 3" xfId="18017"/>
    <cellStyle name="Финансовый 3 2 3 5 2 5 3 4" xfId="31625"/>
    <cellStyle name="Финансовый 3 2 3 5 2 5 4" xfId="8945"/>
    <cellStyle name="Финансовый 3 2 3 5 2 5 4 2" xfId="22553"/>
    <cellStyle name="Финансовый 3 2 3 5 2 5 4 3" xfId="36161"/>
    <cellStyle name="Финансовый 3 2 3 5 2 5 5" xfId="15749"/>
    <cellStyle name="Финансовый 3 2 3 5 2 5 6" xfId="29357"/>
    <cellStyle name="Финансовый 3 2 3 5 2 6" xfId="1007"/>
    <cellStyle name="Финансовый 3 2 3 5 2 6 2" xfId="5543"/>
    <cellStyle name="Финансовый 3 2 3 5 2 6 2 2" xfId="12347"/>
    <cellStyle name="Финансовый 3 2 3 5 2 6 2 2 2" xfId="25955"/>
    <cellStyle name="Финансовый 3 2 3 5 2 6 2 2 3" xfId="39563"/>
    <cellStyle name="Финансовый 3 2 3 5 2 6 2 3" xfId="19151"/>
    <cellStyle name="Финансовый 3 2 3 5 2 6 2 4" xfId="32759"/>
    <cellStyle name="Финансовый 3 2 3 5 2 6 3" xfId="3275"/>
    <cellStyle name="Финансовый 3 2 3 5 2 6 3 2" xfId="10079"/>
    <cellStyle name="Финансовый 3 2 3 5 2 6 3 2 2" xfId="23687"/>
    <cellStyle name="Финансовый 3 2 3 5 2 6 3 2 3" xfId="37295"/>
    <cellStyle name="Финансовый 3 2 3 5 2 6 3 3" xfId="16883"/>
    <cellStyle name="Финансовый 3 2 3 5 2 6 3 4" xfId="30491"/>
    <cellStyle name="Финансовый 3 2 3 5 2 6 4" xfId="7811"/>
    <cellStyle name="Финансовый 3 2 3 5 2 6 4 2" xfId="21419"/>
    <cellStyle name="Финансовый 3 2 3 5 2 6 4 3" xfId="35027"/>
    <cellStyle name="Финансовый 3 2 3 5 2 6 5" xfId="14615"/>
    <cellStyle name="Финансовый 3 2 3 5 2 6 6" xfId="28223"/>
    <cellStyle name="Финансовый 3 2 3 5 2 7" xfId="629"/>
    <cellStyle name="Финансовый 3 2 3 5 2 7 2" xfId="5165"/>
    <cellStyle name="Финансовый 3 2 3 5 2 7 2 2" xfId="11969"/>
    <cellStyle name="Финансовый 3 2 3 5 2 7 2 2 2" xfId="25577"/>
    <cellStyle name="Финансовый 3 2 3 5 2 7 2 2 3" xfId="39185"/>
    <cellStyle name="Финансовый 3 2 3 5 2 7 2 3" xfId="18773"/>
    <cellStyle name="Финансовый 3 2 3 5 2 7 2 4" xfId="32381"/>
    <cellStyle name="Финансовый 3 2 3 5 2 7 3" xfId="2897"/>
    <cellStyle name="Финансовый 3 2 3 5 2 7 3 2" xfId="9701"/>
    <cellStyle name="Финансовый 3 2 3 5 2 7 3 2 2" xfId="23309"/>
    <cellStyle name="Финансовый 3 2 3 5 2 7 3 2 3" xfId="36917"/>
    <cellStyle name="Финансовый 3 2 3 5 2 7 3 3" xfId="16505"/>
    <cellStyle name="Финансовый 3 2 3 5 2 7 3 4" xfId="30113"/>
    <cellStyle name="Финансовый 3 2 3 5 2 7 4" xfId="7433"/>
    <cellStyle name="Финансовый 3 2 3 5 2 7 4 2" xfId="21041"/>
    <cellStyle name="Финансовый 3 2 3 5 2 7 4 3" xfId="34649"/>
    <cellStyle name="Финансовый 3 2 3 5 2 7 5" xfId="14237"/>
    <cellStyle name="Финансовый 3 2 3 5 2 7 6" xfId="27845"/>
    <cellStyle name="Финансовый 3 2 3 5 2 8" xfId="4787"/>
    <cellStyle name="Финансовый 3 2 3 5 2 8 2" xfId="11591"/>
    <cellStyle name="Финансовый 3 2 3 5 2 8 2 2" xfId="25199"/>
    <cellStyle name="Финансовый 3 2 3 5 2 8 2 3" xfId="38807"/>
    <cellStyle name="Финансовый 3 2 3 5 2 8 3" xfId="18395"/>
    <cellStyle name="Финансовый 3 2 3 5 2 8 4" xfId="32003"/>
    <cellStyle name="Финансовый 3 2 3 5 2 9" xfId="2519"/>
    <cellStyle name="Финансовый 3 2 3 5 2 9 2" xfId="9323"/>
    <cellStyle name="Финансовый 3 2 3 5 2 9 2 2" xfId="22931"/>
    <cellStyle name="Финансовый 3 2 3 5 2 9 2 3" xfId="36539"/>
    <cellStyle name="Финансовый 3 2 3 5 2 9 3" xfId="16127"/>
    <cellStyle name="Финансовый 3 2 3 5 2 9 4" xfId="29735"/>
    <cellStyle name="Финансовый 3 2 3 5 3" xfId="372"/>
    <cellStyle name="Финансовый 3 2 3 5 3 10" xfId="13980"/>
    <cellStyle name="Финансовый 3 2 3 5 3 11" xfId="27588"/>
    <cellStyle name="Финансовый 3 2 3 5 3 2" xfId="1884"/>
    <cellStyle name="Финансовый 3 2 3 5 3 2 2" xfId="6420"/>
    <cellStyle name="Финансовый 3 2 3 5 3 2 2 2" xfId="13224"/>
    <cellStyle name="Финансовый 3 2 3 5 3 2 2 2 2" xfId="26832"/>
    <cellStyle name="Финансовый 3 2 3 5 3 2 2 2 3" xfId="40440"/>
    <cellStyle name="Финансовый 3 2 3 5 3 2 2 3" xfId="20028"/>
    <cellStyle name="Финансовый 3 2 3 5 3 2 2 4" xfId="33636"/>
    <cellStyle name="Финансовый 3 2 3 5 3 2 3" xfId="4152"/>
    <cellStyle name="Финансовый 3 2 3 5 3 2 3 2" xfId="10956"/>
    <cellStyle name="Финансовый 3 2 3 5 3 2 3 2 2" xfId="24564"/>
    <cellStyle name="Финансовый 3 2 3 5 3 2 3 2 3" xfId="38172"/>
    <cellStyle name="Финансовый 3 2 3 5 3 2 3 3" xfId="17760"/>
    <cellStyle name="Финансовый 3 2 3 5 3 2 3 4" xfId="31368"/>
    <cellStyle name="Финансовый 3 2 3 5 3 2 4" xfId="8688"/>
    <cellStyle name="Финансовый 3 2 3 5 3 2 4 2" xfId="22296"/>
    <cellStyle name="Финансовый 3 2 3 5 3 2 4 3" xfId="35904"/>
    <cellStyle name="Финансовый 3 2 3 5 3 2 5" xfId="15492"/>
    <cellStyle name="Финансовый 3 2 3 5 3 2 6" xfId="29100"/>
    <cellStyle name="Финансовый 3 2 3 5 3 3" xfId="1506"/>
    <cellStyle name="Финансовый 3 2 3 5 3 3 2" xfId="6042"/>
    <cellStyle name="Финансовый 3 2 3 5 3 3 2 2" xfId="12846"/>
    <cellStyle name="Финансовый 3 2 3 5 3 3 2 2 2" xfId="26454"/>
    <cellStyle name="Финансовый 3 2 3 5 3 3 2 2 3" xfId="40062"/>
    <cellStyle name="Финансовый 3 2 3 5 3 3 2 3" xfId="19650"/>
    <cellStyle name="Финансовый 3 2 3 5 3 3 2 4" xfId="33258"/>
    <cellStyle name="Финансовый 3 2 3 5 3 3 3" xfId="3774"/>
    <cellStyle name="Финансовый 3 2 3 5 3 3 3 2" xfId="10578"/>
    <cellStyle name="Финансовый 3 2 3 5 3 3 3 2 2" xfId="24186"/>
    <cellStyle name="Финансовый 3 2 3 5 3 3 3 2 3" xfId="37794"/>
    <cellStyle name="Финансовый 3 2 3 5 3 3 3 3" xfId="17382"/>
    <cellStyle name="Финансовый 3 2 3 5 3 3 3 4" xfId="30990"/>
    <cellStyle name="Финансовый 3 2 3 5 3 3 4" xfId="8310"/>
    <cellStyle name="Финансовый 3 2 3 5 3 3 4 2" xfId="21918"/>
    <cellStyle name="Финансовый 3 2 3 5 3 3 4 3" xfId="35526"/>
    <cellStyle name="Финансовый 3 2 3 5 3 3 5" xfId="15114"/>
    <cellStyle name="Финансовый 3 2 3 5 3 3 6" xfId="28722"/>
    <cellStyle name="Финансовый 3 2 3 5 3 4" xfId="2262"/>
    <cellStyle name="Финансовый 3 2 3 5 3 4 2" xfId="6798"/>
    <cellStyle name="Финансовый 3 2 3 5 3 4 2 2" xfId="13602"/>
    <cellStyle name="Финансовый 3 2 3 5 3 4 2 2 2" xfId="27210"/>
    <cellStyle name="Финансовый 3 2 3 5 3 4 2 2 3" xfId="40818"/>
    <cellStyle name="Финансовый 3 2 3 5 3 4 2 3" xfId="20406"/>
    <cellStyle name="Финансовый 3 2 3 5 3 4 2 4" xfId="34014"/>
    <cellStyle name="Финансовый 3 2 3 5 3 4 3" xfId="4530"/>
    <cellStyle name="Финансовый 3 2 3 5 3 4 3 2" xfId="11334"/>
    <cellStyle name="Финансовый 3 2 3 5 3 4 3 2 2" xfId="24942"/>
    <cellStyle name="Финансовый 3 2 3 5 3 4 3 2 3" xfId="38550"/>
    <cellStyle name="Финансовый 3 2 3 5 3 4 3 3" xfId="18138"/>
    <cellStyle name="Финансовый 3 2 3 5 3 4 3 4" xfId="31746"/>
    <cellStyle name="Финансовый 3 2 3 5 3 4 4" xfId="9066"/>
    <cellStyle name="Финансовый 3 2 3 5 3 4 4 2" xfId="22674"/>
    <cellStyle name="Финансовый 3 2 3 5 3 4 4 3" xfId="36282"/>
    <cellStyle name="Финансовый 3 2 3 5 3 4 5" xfId="15870"/>
    <cellStyle name="Финансовый 3 2 3 5 3 4 6" xfId="29478"/>
    <cellStyle name="Финансовый 3 2 3 5 3 5" xfId="1128"/>
    <cellStyle name="Финансовый 3 2 3 5 3 5 2" xfId="5664"/>
    <cellStyle name="Финансовый 3 2 3 5 3 5 2 2" xfId="12468"/>
    <cellStyle name="Финансовый 3 2 3 5 3 5 2 2 2" xfId="26076"/>
    <cellStyle name="Финансовый 3 2 3 5 3 5 2 2 3" xfId="39684"/>
    <cellStyle name="Финансовый 3 2 3 5 3 5 2 3" xfId="19272"/>
    <cellStyle name="Финансовый 3 2 3 5 3 5 2 4" xfId="32880"/>
    <cellStyle name="Финансовый 3 2 3 5 3 5 3" xfId="3396"/>
    <cellStyle name="Финансовый 3 2 3 5 3 5 3 2" xfId="10200"/>
    <cellStyle name="Финансовый 3 2 3 5 3 5 3 2 2" xfId="23808"/>
    <cellStyle name="Финансовый 3 2 3 5 3 5 3 2 3" xfId="37416"/>
    <cellStyle name="Финансовый 3 2 3 5 3 5 3 3" xfId="17004"/>
    <cellStyle name="Финансовый 3 2 3 5 3 5 3 4" xfId="30612"/>
    <cellStyle name="Финансовый 3 2 3 5 3 5 4" xfId="7932"/>
    <cellStyle name="Финансовый 3 2 3 5 3 5 4 2" xfId="21540"/>
    <cellStyle name="Финансовый 3 2 3 5 3 5 4 3" xfId="35148"/>
    <cellStyle name="Финансовый 3 2 3 5 3 5 5" xfId="14736"/>
    <cellStyle name="Финансовый 3 2 3 5 3 5 6" xfId="28344"/>
    <cellStyle name="Финансовый 3 2 3 5 3 6" xfId="750"/>
    <cellStyle name="Финансовый 3 2 3 5 3 6 2" xfId="5286"/>
    <cellStyle name="Финансовый 3 2 3 5 3 6 2 2" xfId="12090"/>
    <cellStyle name="Финансовый 3 2 3 5 3 6 2 2 2" xfId="25698"/>
    <cellStyle name="Финансовый 3 2 3 5 3 6 2 2 3" xfId="39306"/>
    <cellStyle name="Финансовый 3 2 3 5 3 6 2 3" xfId="18894"/>
    <cellStyle name="Финансовый 3 2 3 5 3 6 2 4" xfId="32502"/>
    <cellStyle name="Финансовый 3 2 3 5 3 6 3" xfId="3018"/>
    <cellStyle name="Финансовый 3 2 3 5 3 6 3 2" xfId="9822"/>
    <cellStyle name="Финансовый 3 2 3 5 3 6 3 2 2" xfId="23430"/>
    <cellStyle name="Финансовый 3 2 3 5 3 6 3 2 3" xfId="37038"/>
    <cellStyle name="Финансовый 3 2 3 5 3 6 3 3" xfId="16626"/>
    <cellStyle name="Финансовый 3 2 3 5 3 6 3 4" xfId="30234"/>
    <cellStyle name="Финансовый 3 2 3 5 3 6 4" xfId="7554"/>
    <cellStyle name="Финансовый 3 2 3 5 3 6 4 2" xfId="21162"/>
    <cellStyle name="Финансовый 3 2 3 5 3 6 4 3" xfId="34770"/>
    <cellStyle name="Финансовый 3 2 3 5 3 6 5" xfId="14358"/>
    <cellStyle name="Финансовый 3 2 3 5 3 6 6" xfId="27966"/>
    <cellStyle name="Финансовый 3 2 3 5 3 7" xfId="4908"/>
    <cellStyle name="Финансовый 3 2 3 5 3 7 2" xfId="11712"/>
    <cellStyle name="Финансовый 3 2 3 5 3 7 2 2" xfId="25320"/>
    <cellStyle name="Финансовый 3 2 3 5 3 7 2 3" xfId="38928"/>
    <cellStyle name="Финансовый 3 2 3 5 3 7 3" xfId="18516"/>
    <cellStyle name="Финансовый 3 2 3 5 3 7 4" xfId="32124"/>
    <cellStyle name="Финансовый 3 2 3 5 3 8" xfId="2640"/>
    <cellStyle name="Финансовый 3 2 3 5 3 8 2" xfId="9444"/>
    <cellStyle name="Финансовый 3 2 3 5 3 8 2 2" xfId="23052"/>
    <cellStyle name="Финансовый 3 2 3 5 3 8 2 3" xfId="36660"/>
    <cellStyle name="Финансовый 3 2 3 5 3 8 3" xfId="16248"/>
    <cellStyle name="Финансовый 3 2 3 5 3 8 4" xfId="29856"/>
    <cellStyle name="Финансовый 3 2 3 5 3 9" xfId="7176"/>
    <cellStyle name="Финансовый 3 2 3 5 3 9 2" xfId="20784"/>
    <cellStyle name="Финансовый 3 2 3 5 3 9 3" xfId="34392"/>
    <cellStyle name="Финансовый 3 2 3 5 4" xfId="1682"/>
    <cellStyle name="Финансовый 3 2 3 5 4 2" xfId="6218"/>
    <cellStyle name="Финансовый 3 2 3 5 4 2 2" xfId="13022"/>
    <cellStyle name="Финансовый 3 2 3 5 4 2 2 2" xfId="26630"/>
    <cellStyle name="Финансовый 3 2 3 5 4 2 2 3" xfId="40238"/>
    <cellStyle name="Финансовый 3 2 3 5 4 2 3" xfId="19826"/>
    <cellStyle name="Финансовый 3 2 3 5 4 2 4" xfId="33434"/>
    <cellStyle name="Финансовый 3 2 3 5 4 3" xfId="3950"/>
    <cellStyle name="Финансовый 3 2 3 5 4 3 2" xfId="10754"/>
    <cellStyle name="Финансовый 3 2 3 5 4 3 2 2" xfId="24362"/>
    <cellStyle name="Финансовый 3 2 3 5 4 3 2 3" xfId="37970"/>
    <cellStyle name="Финансовый 3 2 3 5 4 3 3" xfId="17558"/>
    <cellStyle name="Финансовый 3 2 3 5 4 3 4" xfId="31166"/>
    <cellStyle name="Финансовый 3 2 3 5 4 4" xfId="8486"/>
    <cellStyle name="Финансовый 3 2 3 5 4 4 2" xfId="22094"/>
    <cellStyle name="Финансовый 3 2 3 5 4 4 3" xfId="35702"/>
    <cellStyle name="Финансовый 3 2 3 5 4 5" xfId="15290"/>
    <cellStyle name="Финансовый 3 2 3 5 4 6" xfId="28898"/>
    <cellStyle name="Финансовый 3 2 3 5 5" xfId="1304"/>
    <cellStyle name="Финансовый 3 2 3 5 5 2" xfId="5840"/>
    <cellStyle name="Финансовый 3 2 3 5 5 2 2" xfId="12644"/>
    <cellStyle name="Финансовый 3 2 3 5 5 2 2 2" xfId="26252"/>
    <cellStyle name="Финансовый 3 2 3 5 5 2 2 3" xfId="39860"/>
    <cellStyle name="Финансовый 3 2 3 5 5 2 3" xfId="19448"/>
    <cellStyle name="Финансовый 3 2 3 5 5 2 4" xfId="33056"/>
    <cellStyle name="Финансовый 3 2 3 5 5 3" xfId="3572"/>
    <cellStyle name="Финансовый 3 2 3 5 5 3 2" xfId="10376"/>
    <cellStyle name="Финансовый 3 2 3 5 5 3 2 2" xfId="23984"/>
    <cellStyle name="Финансовый 3 2 3 5 5 3 2 3" xfId="37592"/>
    <cellStyle name="Финансовый 3 2 3 5 5 3 3" xfId="17180"/>
    <cellStyle name="Финансовый 3 2 3 5 5 3 4" xfId="30788"/>
    <cellStyle name="Финансовый 3 2 3 5 5 4" xfId="8108"/>
    <cellStyle name="Финансовый 3 2 3 5 5 4 2" xfId="21716"/>
    <cellStyle name="Финансовый 3 2 3 5 5 4 3" xfId="35324"/>
    <cellStyle name="Финансовый 3 2 3 5 5 5" xfId="14912"/>
    <cellStyle name="Финансовый 3 2 3 5 5 6" xfId="28520"/>
    <cellStyle name="Финансовый 3 2 3 5 6" xfId="2060"/>
    <cellStyle name="Финансовый 3 2 3 5 6 2" xfId="6596"/>
    <cellStyle name="Финансовый 3 2 3 5 6 2 2" xfId="13400"/>
    <cellStyle name="Финансовый 3 2 3 5 6 2 2 2" xfId="27008"/>
    <cellStyle name="Финансовый 3 2 3 5 6 2 2 3" xfId="40616"/>
    <cellStyle name="Финансовый 3 2 3 5 6 2 3" xfId="20204"/>
    <cellStyle name="Финансовый 3 2 3 5 6 2 4" xfId="33812"/>
    <cellStyle name="Финансовый 3 2 3 5 6 3" xfId="4328"/>
    <cellStyle name="Финансовый 3 2 3 5 6 3 2" xfId="11132"/>
    <cellStyle name="Финансовый 3 2 3 5 6 3 2 2" xfId="24740"/>
    <cellStyle name="Финансовый 3 2 3 5 6 3 2 3" xfId="38348"/>
    <cellStyle name="Финансовый 3 2 3 5 6 3 3" xfId="17936"/>
    <cellStyle name="Финансовый 3 2 3 5 6 3 4" xfId="31544"/>
    <cellStyle name="Финансовый 3 2 3 5 6 4" xfId="8864"/>
    <cellStyle name="Финансовый 3 2 3 5 6 4 2" xfId="22472"/>
    <cellStyle name="Финансовый 3 2 3 5 6 4 3" xfId="36080"/>
    <cellStyle name="Финансовый 3 2 3 5 6 5" xfId="15668"/>
    <cellStyle name="Финансовый 3 2 3 5 6 6" xfId="29276"/>
    <cellStyle name="Финансовый 3 2 3 5 7" xfId="926"/>
    <cellStyle name="Финансовый 3 2 3 5 7 2" xfId="5462"/>
    <cellStyle name="Финансовый 3 2 3 5 7 2 2" xfId="12266"/>
    <cellStyle name="Финансовый 3 2 3 5 7 2 2 2" xfId="25874"/>
    <cellStyle name="Финансовый 3 2 3 5 7 2 2 3" xfId="39482"/>
    <cellStyle name="Финансовый 3 2 3 5 7 2 3" xfId="19070"/>
    <cellStyle name="Финансовый 3 2 3 5 7 2 4" xfId="32678"/>
    <cellStyle name="Финансовый 3 2 3 5 7 3" xfId="3194"/>
    <cellStyle name="Финансовый 3 2 3 5 7 3 2" xfId="9998"/>
    <cellStyle name="Финансовый 3 2 3 5 7 3 2 2" xfId="23606"/>
    <cellStyle name="Финансовый 3 2 3 5 7 3 2 3" xfId="37214"/>
    <cellStyle name="Финансовый 3 2 3 5 7 3 3" xfId="16802"/>
    <cellStyle name="Финансовый 3 2 3 5 7 3 4" xfId="30410"/>
    <cellStyle name="Финансовый 3 2 3 5 7 4" xfId="7730"/>
    <cellStyle name="Финансовый 3 2 3 5 7 4 2" xfId="21338"/>
    <cellStyle name="Финансовый 3 2 3 5 7 4 3" xfId="34946"/>
    <cellStyle name="Финансовый 3 2 3 5 7 5" xfId="14534"/>
    <cellStyle name="Финансовый 3 2 3 5 7 6" xfId="28142"/>
    <cellStyle name="Финансовый 3 2 3 5 8" xfId="548"/>
    <cellStyle name="Финансовый 3 2 3 5 8 2" xfId="5084"/>
    <cellStyle name="Финансовый 3 2 3 5 8 2 2" xfId="11888"/>
    <cellStyle name="Финансовый 3 2 3 5 8 2 2 2" xfId="25496"/>
    <cellStyle name="Финансовый 3 2 3 5 8 2 2 3" xfId="39104"/>
    <cellStyle name="Финансовый 3 2 3 5 8 2 3" xfId="18692"/>
    <cellStyle name="Финансовый 3 2 3 5 8 2 4" xfId="32300"/>
    <cellStyle name="Финансовый 3 2 3 5 8 3" xfId="2816"/>
    <cellStyle name="Финансовый 3 2 3 5 8 3 2" xfId="9620"/>
    <cellStyle name="Финансовый 3 2 3 5 8 3 2 2" xfId="23228"/>
    <cellStyle name="Финансовый 3 2 3 5 8 3 2 3" xfId="36836"/>
    <cellStyle name="Финансовый 3 2 3 5 8 3 3" xfId="16424"/>
    <cellStyle name="Финансовый 3 2 3 5 8 3 4" xfId="30032"/>
    <cellStyle name="Финансовый 3 2 3 5 8 4" xfId="7352"/>
    <cellStyle name="Финансовый 3 2 3 5 8 4 2" xfId="20960"/>
    <cellStyle name="Финансовый 3 2 3 5 8 4 3" xfId="34568"/>
    <cellStyle name="Финансовый 3 2 3 5 8 5" xfId="14156"/>
    <cellStyle name="Финансовый 3 2 3 5 8 6" xfId="27764"/>
    <cellStyle name="Финансовый 3 2 3 5 9" xfId="4706"/>
    <cellStyle name="Финансовый 3 2 3 5 9 2" xfId="11510"/>
    <cellStyle name="Финансовый 3 2 3 5 9 2 2" xfId="25118"/>
    <cellStyle name="Финансовый 3 2 3 5 9 2 3" xfId="38726"/>
    <cellStyle name="Финансовый 3 2 3 5 9 3" xfId="18314"/>
    <cellStyle name="Финансовый 3 2 3 5 9 4" xfId="31922"/>
    <cellStyle name="Финансовый 3 2 3 6" xfId="305"/>
    <cellStyle name="Финансовый 3 2 3 6 10" xfId="7109"/>
    <cellStyle name="Финансовый 3 2 3 6 10 2" xfId="20717"/>
    <cellStyle name="Финансовый 3 2 3 6 10 3" xfId="34325"/>
    <cellStyle name="Финансовый 3 2 3 6 11" xfId="13913"/>
    <cellStyle name="Финансовый 3 2 3 6 12" xfId="27521"/>
    <cellStyle name="Финансовый 3 2 3 6 2" xfId="432"/>
    <cellStyle name="Финансовый 3 2 3 6 2 10" xfId="14040"/>
    <cellStyle name="Финансовый 3 2 3 6 2 11" xfId="27648"/>
    <cellStyle name="Финансовый 3 2 3 6 2 2" xfId="1944"/>
    <cellStyle name="Финансовый 3 2 3 6 2 2 2" xfId="6480"/>
    <cellStyle name="Финансовый 3 2 3 6 2 2 2 2" xfId="13284"/>
    <cellStyle name="Финансовый 3 2 3 6 2 2 2 2 2" xfId="26892"/>
    <cellStyle name="Финансовый 3 2 3 6 2 2 2 2 3" xfId="40500"/>
    <cellStyle name="Финансовый 3 2 3 6 2 2 2 3" xfId="20088"/>
    <cellStyle name="Финансовый 3 2 3 6 2 2 2 4" xfId="33696"/>
    <cellStyle name="Финансовый 3 2 3 6 2 2 3" xfId="4212"/>
    <cellStyle name="Финансовый 3 2 3 6 2 2 3 2" xfId="11016"/>
    <cellStyle name="Финансовый 3 2 3 6 2 2 3 2 2" xfId="24624"/>
    <cellStyle name="Финансовый 3 2 3 6 2 2 3 2 3" xfId="38232"/>
    <cellStyle name="Финансовый 3 2 3 6 2 2 3 3" xfId="17820"/>
    <cellStyle name="Финансовый 3 2 3 6 2 2 3 4" xfId="31428"/>
    <cellStyle name="Финансовый 3 2 3 6 2 2 4" xfId="8748"/>
    <cellStyle name="Финансовый 3 2 3 6 2 2 4 2" xfId="22356"/>
    <cellStyle name="Финансовый 3 2 3 6 2 2 4 3" xfId="35964"/>
    <cellStyle name="Финансовый 3 2 3 6 2 2 5" xfId="15552"/>
    <cellStyle name="Финансовый 3 2 3 6 2 2 6" xfId="29160"/>
    <cellStyle name="Финансовый 3 2 3 6 2 3" xfId="1566"/>
    <cellStyle name="Финансовый 3 2 3 6 2 3 2" xfId="6102"/>
    <cellStyle name="Финансовый 3 2 3 6 2 3 2 2" xfId="12906"/>
    <cellStyle name="Финансовый 3 2 3 6 2 3 2 2 2" xfId="26514"/>
    <cellStyle name="Финансовый 3 2 3 6 2 3 2 2 3" xfId="40122"/>
    <cellStyle name="Финансовый 3 2 3 6 2 3 2 3" xfId="19710"/>
    <cellStyle name="Финансовый 3 2 3 6 2 3 2 4" xfId="33318"/>
    <cellStyle name="Финансовый 3 2 3 6 2 3 3" xfId="3834"/>
    <cellStyle name="Финансовый 3 2 3 6 2 3 3 2" xfId="10638"/>
    <cellStyle name="Финансовый 3 2 3 6 2 3 3 2 2" xfId="24246"/>
    <cellStyle name="Финансовый 3 2 3 6 2 3 3 2 3" xfId="37854"/>
    <cellStyle name="Финансовый 3 2 3 6 2 3 3 3" xfId="17442"/>
    <cellStyle name="Финансовый 3 2 3 6 2 3 3 4" xfId="31050"/>
    <cellStyle name="Финансовый 3 2 3 6 2 3 4" xfId="8370"/>
    <cellStyle name="Финансовый 3 2 3 6 2 3 4 2" xfId="21978"/>
    <cellStyle name="Финансовый 3 2 3 6 2 3 4 3" xfId="35586"/>
    <cellStyle name="Финансовый 3 2 3 6 2 3 5" xfId="15174"/>
    <cellStyle name="Финансовый 3 2 3 6 2 3 6" xfId="28782"/>
    <cellStyle name="Финансовый 3 2 3 6 2 4" xfId="2322"/>
    <cellStyle name="Финансовый 3 2 3 6 2 4 2" xfId="6858"/>
    <cellStyle name="Финансовый 3 2 3 6 2 4 2 2" xfId="13662"/>
    <cellStyle name="Финансовый 3 2 3 6 2 4 2 2 2" xfId="27270"/>
    <cellStyle name="Финансовый 3 2 3 6 2 4 2 2 3" xfId="40878"/>
    <cellStyle name="Финансовый 3 2 3 6 2 4 2 3" xfId="20466"/>
    <cellStyle name="Финансовый 3 2 3 6 2 4 2 4" xfId="34074"/>
    <cellStyle name="Финансовый 3 2 3 6 2 4 3" xfId="4590"/>
    <cellStyle name="Финансовый 3 2 3 6 2 4 3 2" xfId="11394"/>
    <cellStyle name="Финансовый 3 2 3 6 2 4 3 2 2" xfId="25002"/>
    <cellStyle name="Финансовый 3 2 3 6 2 4 3 2 3" xfId="38610"/>
    <cellStyle name="Финансовый 3 2 3 6 2 4 3 3" xfId="18198"/>
    <cellStyle name="Финансовый 3 2 3 6 2 4 3 4" xfId="31806"/>
    <cellStyle name="Финансовый 3 2 3 6 2 4 4" xfId="9126"/>
    <cellStyle name="Финансовый 3 2 3 6 2 4 4 2" xfId="22734"/>
    <cellStyle name="Финансовый 3 2 3 6 2 4 4 3" xfId="36342"/>
    <cellStyle name="Финансовый 3 2 3 6 2 4 5" xfId="15930"/>
    <cellStyle name="Финансовый 3 2 3 6 2 4 6" xfId="29538"/>
    <cellStyle name="Финансовый 3 2 3 6 2 5" xfId="1188"/>
    <cellStyle name="Финансовый 3 2 3 6 2 5 2" xfId="5724"/>
    <cellStyle name="Финансовый 3 2 3 6 2 5 2 2" xfId="12528"/>
    <cellStyle name="Финансовый 3 2 3 6 2 5 2 2 2" xfId="26136"/>
    <cellStyle name="Финансовый 3 2 3 6 2 5 2 2 3" xfId="39744"/>
    <cellStyle name="Финансовый 3 2 3 6 2 5 2 3" xfId="19332"/>
    <cellStyle name="Финансовый 3 2 3 6 2 5 2 4" xfId="32940"/>
    <cellStyle name="Финансовый 3 2 3 6 2 5 3" xfId="3456"/>
    <cellStyle name="Финансовый 3 2 3 6 2 5 3 2" xfId="10260"/>
    <cellStyle name="Финансовый 3 2 3 6 2 5 3 2 2" xfId="23868"/>
    <cellStyle name="Финансовый 3 2 3 6 2 5 3 2 3" xfId="37476"/>
    <cellStyle name="Финансовый 3 2 3 6 2 5 3 3" xfId="17064"/>
    <cellStyle name="Финансовый 3 2 3 6 2 5 3 4" xfId="30672"/>
    <cellStyle name="Финансовый 3 2 3 6 2 5 4" xfId="7992"/>
    <cellStyle name="Финансовый 3 2 3 6 2 5 4 2" xfId="21600"/>
    <cellStyle name="Финансовый 3 2 3 6 2 5 4 3" xfId="35208"/>
    <cellStyle name="Финансовый 3 2 3 6 2 5 5" xfId="14796"/>
    <cellStyle name="Финансовый 3 2 3 6 2 5 6" xfId="28404"/>
    <cellStyle name="Финансовый 3 2 3 6 2 6" xfId="810"/>
    <cellStyle name="Финансовый 3 2 3 6 2 6 2" xfId="5346"/>
    <cellStyle name="Финансовый 3 2 3 6 2 6 2 2" xfId="12150"/>
    <cellStyle name="Финансовый 3 2 3 6 2 6 2 2 2" xfId="25758"/>
    <cellStyle name="Финансовый 3 2 3 6 2 6 2 2 3" xfId="39366"/>
    <cellStyle name="Финансовый 3 2 3 6 2 6 2 3" xfId="18954"/>
    <cellStyle name="Финансовый 3 2 3 6 2 6 2 4" xfId="32562"/>
    <cellStyle name="Финансовый 3 2 3 6 2 6 3" xfId="3078"/>
    <cellStyle name="Финансовый 3 2 3 6 2 6 3 2" xfId="9882"/>
    <cellStyle name="Финансовый 3 2 3 6 2 6 3 2 2" xfId="23490"/>
    <cellStyle name="Финансовый 3 2 3 6 2 6 3 2 3" xfId="37098"/>
    <cellStyle name="Финансовый 3 2 3 6 2 6 3 3" xfId="16686"/>
    <cellStyle name="Финансовый 3 2 3 6 2 6 3 4" xfId="30294"/>
    <cellStyle name="Финансовый 3 2 3 6 2 6 4" xfId="7614"/>
    <cellStyle name="Финансовый 3 2 3 6 2 6 4 2" xfId="21222"/>
    <cellStyle name="Финансовый 3 2 3 6 2 6 4 3" xfId="34830"/>
    <cellStyle name="Финансовый 3 2 3 6 2 6 5" xfId="14418"/>
    <cellStyle name="Финансовый 3 2 3 6 2 6 6" xfId="28026"/>
    <cellStyle name="Финансовый 3 2 3 6 2 7" xfId="4968"/>
    <cellStyle name="Финансовый 3 2 3 6 2 7 2" xfId="11772"/>
    <cellStyle name="Финансовый 3 2 3 6 2 7 2 2" xfId="25380"/>
    <cellStyle name="Финансовый 3 2 3 6 2 7 2 3" xfId="38988"/>
    <cellStyle name="Финансовый 3 2 3 6 2 7 3" xfId="18576"/>
    <cellStyle name="Финансовый 3 2 3 6 2 7 4" xfId="32184"/>
    <cellStyle name="Финансовый 3 2 3 6 2 8" xfId="2700"/>
    <cellStyle name="Финансовый 3 2 3 6 2 8 2" xfId="9504"/>
    <cellStyle name="Финансовый 3 2 3 6 2 8 2 2" xfId="23112"/>
    <cellStyle name="Финансовый 3 2 3 6 2 8 2 3" xfId="36720"/>
    <cellStyle name="Финансовый 3 2 3 6 2 8 3" xfId="16308"/>
    <cellStyle name="Финансовый 3 2 3 6 2 8 4" xfId="29916"/>
    <cellStyle name="Финансовый 3 2 3 6 2 9" xfId="7236"/>
    <cellStyle name="Финансовый 3 2 3 6 2 9 2" xfId="20844"/>
    <cellStyle name="Финансовый 3 2 3 6 2 9 3" xfId="34452"/>
    <cellStyle name="Финансовый 3 2 3 6 3" xfId="1817"/>
    <cellStyle name="Финансовый 3 2 3 6 3 2" xfId="6353"/>
    <cellStyle name="Финансовый 3 2 3 6 3 2 2" xfId="13157"/>
    <cellStyle name="Финансовый 3 2 3 6 3 2 2 2" xfId="26765"/>
    <cellStyle name="Финансовый 3 2 3 6 3 2 2 3" xfId="40373"/>
    <cellStyle name="Финансовый 3 2 3 6 3 2 3" xfId="19961"/>
    <cellStyle name="Финансовый 3 2 3 6 3 2 4" xfId="33569"/>
    <cellStyle name="Финансовый 3 2 3 6 3 3" xfId="4085"/>
    <cellStyle name="Финансовый 3 2 3 6 3 3 2" xfId="10889"/>
    <cellStyle name="Финансовый 3 2 3 6 3 3 2 2" xfId="24497"/>
    <cellStyle name="Финансовый 3 2 3 6 3 3 2 3" xfId="38105"/>
    <cellStyle name="Финансовый 3 2 3 6 3 3 3" xfId="17693"/>
    <cellStyle name="Финансовый 3 2 3 6 3 3 4" xfId="31301"/>
    <cellStyle name="Финансовый 3 2 3 6 3 4" xfId="8621"/>
    <cellStyle name="Финансовый 3 2 3 6 3 4 2" xfId="22229"/>
    <cellStyle name="Финансовый 3 2 3 6 3 4 3" xfId="35837"/>
    <cellStyle name="Финансовый 3 2 3 6 3 5" xfId="15425"/>
    <cellStyle name="Финансовый 3 2 3 6 3 6" xfId="29033"/>
    <cellStyle name="Финансовый 3 2 3 6 4" xfId="1439"/>
    <cellStyle name="Финансовый 3 2 3 6 4 2" xfId="5975"/>
    <cellStyle name="Финансовый 3 2 3 6 4 2 2" xfId="12779"/>
    <cellStyle name="Финансовый 3 2 3 6 4 2 2 2" xfId="26387"/>
    <cellStyle name="Финансовый 3 2 3 6 4 2 2 3" xfId="39995"/>
    <cellStyle name="Финансовый 3 2 3 6 4 2 3" xfId="19583"/>
    <cellStyle name="Финансовый 3 2 3 6 4 2 4" xfId="33191"/>
    <cellStyle name="Финансовый 3 2 3 6 4 3" xfId="3707"/>
    <cellStyle name="Финансовый 3 2 3 6 4 3 2" xfId="10511"/>
    <cellStyle name="Финансовый 3 2 3 6 4 3 2 2" xfId="24119"/>
    <cellStyle name="Финансовый 3 2 3 6 4 3 2 3" xfId="37727"/>
    <cellStyle name="Финансовый 3 2 3 6 4 3 3" xfId="17315"/>
    <cellStyle name="Финансовый 3 2 3 6 4 3 4" xfId="30923"/>
    <cellStyle name="Финансовый 3 2 3 6 4 4" xfId="8243"/>
    <cellStyle name="Финансовый 3 2 3 6 4 4 2" xfId="21851"/>
    <cellStyle name="Финансовый 3 2 3 6 4 4 3" xfId="35459"/>
    <cellStyle name="Финансовый 3 2 3 6 4 5" xfId="15047"/>
    <cellStyle name="Финансовый 3 2 3 6 4 6" xfId="28655"/>
    <cellStyle name="Финансовый 3 2 3 6 5" xfId="2195"/>
    <cellStyle name="Финансовый 3 2 3 6 5 2" xfId="6731"/>
    <cellStyle name="Финансовый 3 2 3 6 5 2 2" xfId="13535"/>
    <cellStyle name="Финансовый 3 2 3 6 5 2 2 2" xfId="27143"/>
    <cellStyle name="Финансовый 3 2 3 6 5 2 2 3" xfId="40751"/>
    <cellStyle name="Финансовый 3 2 3 6 5 2 3" xfId="20339"/>
    <cellStyle name="Финансовый 3 2 3 6 5 2 4" xfId="33947"/>
    <cellStyle name="Финансовый 3 2 3 6 5 3" xfId="4463"/>
    <cellStyle name="Финансовый 3 2 3 6 5 3 2" xfId="11267"/>
    <cellStyle name="Финансовый 3 2 3 6 5 3 2 2" xfId="24875"/>
    <cellStyle name="Финансовый 3 2 3 6 5 3 2 3" xfId="38483"/>
    <cellStyle name="Финансовый 3 2 3 6 5 3 3" xfId="18071"/>
    <cellStyle name="Финансовый 3 2 3 6 5 3 4" xfId="31679"/>
    <cellStyle name="Финансовый 3 2 3 6 5 4" xfId="8999"/>
    <cellStyle name="Финансовый 3 2 3 6 5 4 2" xfId="22607"/>
    <cellStyle name="Финансовый 3 2 3 6 5 4 3" xfId="36215"/>
    <cellStyle name="Финансовый 3 2 3 6 5 5" xfId="15803"/>
    <cellStyle name="Финансовый 3 2 3 6 5 6" xfId="29411"/>
    <cellStyle name="Финансовый 3 2 3 6 6" xfId="1061"/>
    <cellStyle name="Финансовый 3 2 3 6 6 2" xfId="5597"/>
    <cellStyle name="Финансовый 3 2 3 6 6 2 2" xfId="12401"/>
    <cellStyle name="Финансовый 3 2 3 6 6 2 2 2" xfId="26009"/>
    <cellStyle name="Финансовый 3 2 3 6 6 2 2 3" xfId="39617"/>
    <cellStyle name="Финансовый 3 2 3 6 6 2 3" xfId="19205"/>
    <cellStyle name="Финансовый 3 2 3 6 6 2 4" xfId="32813"/>
    <cellStyle name="Финансовый 3 2 3 6 6 3" xfId="3329"/>
    <cellStyle name="Финансовый 3 2 3 6 6 3 2" xfId="10133"/>
    <cellStyle name="Финансовый 3 2 3 6 6 3 2 2" xfId="23741"/>
    <cellStyle name="Финансовый 3 2 3 6 6 3 2 3" xfId="37349"/>
    <cellStyle name="Финансовый 3 2 3 6 6 3 3" xfId="16937"/>
    <cellStyle name="Финансовый 3 2 3 6 6 3 4" xfId="30545"/>
    <cellStyle name="Финансовый 3 2 3 6 6 4" xfId="7865"/>
    <cellStyle name="Финансовый 3 2 3 6 6 4 2" xfId="21473"/>
    <cellStyle name="Финансовый 3 2 3 6 6 4 3" xfId="35081"/>
    <cellStyle name="Финансовый 3 2 3 6 6 5" xfId="14669"/>
    <cellStyle name="Финансовый 3 2 3 6 6 6" xfId="28277"/>
    <cellStyle name="Финансовый 3 2 3 6 7" xfId="683"/>
    <cellStyle name="Финансовый 3 2 3 6 7 2" xfId="5219"/>
    <cellStyle name="Финансовый 3 2 3 6 7 2 2" xfId="12023"/>
    <cellStyle name="Финансовый 3 2 3 6 7 2 2 2" xfId="25631"/>
    <cellStyle name="Финансовый 3 2 3 6 7 2 2 3" xfId="39239"/>
    <cellStyle name="Финансовый 3 2 3 6 7 2 3" xfId="18827"/>
    <cellStyle name="Финансовый 3 2 3 6 7 2 4" xfId="32435"/>
    <cellStyle name="Финансовый 3 2 3 6 7 3" xfId="2951"/>
    <cellStyle name="Финансовый 3 2 3 6 7 3 2" xfId="9755"/>
    <cellStyle name="Финансовый 3 2 3 6 7 3 2 2" xfId="23363"/>
    <cellStyle name="Финансовый 3 2 3 6 7 3 2 3" xfId="36971"/>
    <cellStyle name="Финансовый 3 2 3 6 7 3 3" xfId="16559"/>
    <cellStyle name="Финансовый 3 2 3 6 7 3 4" xfId="30167"/>
    <cellStyle name="Финансовый 3 2 3 6 7 4" xfId="7487"/>
    <cellStyle name="Финансовый 3 2 3 6 7 4 2" xfId="21095"/>
    <cellStyle name="Финансовый 3 2 3 6 7 4 3" xfId="34703"/>
    <cellStyle name="Финансовый 3 2 3 6 7 5" xfId="14291"/>
    <cellStyle name="Финансовый 3 2 3 6 7 6" xfId="27899"/>
    <cellStyle name="Финансовый 3 2 3 6 8" xfId="4841"/>
    <cellStyle name="Финансовый 3 2 3 6 8 2" xfId="11645"/>
    <cellStyle name="Финансовый 3 2 3 6 8 2 2" xfId="25253"/>
    <cellStyle name="Финансовый 3 2 3 6 8 2 3" xfId="38861"/>
    <cellStyle name="Финансовый 3 2 3 6 8 3" xfId="18449"/>
    <cellStyle name="Финансовый 3 2 3 6 8 4" xfId="32057"/>
    <cellStyle name="Финансовый 3 2 3 6 9" xfId="2573"/>
    <cellStyle name="Финансовый 3 2 3 6 9 2" xfId="9377"/>
    <cellStyle name="Финансовый 3 2 3 6 9 2 2" xfId="22985"/>
    <cellStyle name="Финансовый 3 2 3 6 9 2 3" xfId="36593"/>
    <cellStyle name="Финансовый 3 2 3 6 9 3" xfId="16181"/>
    <cellStyle name="Финансовый 3 2 3 6 9 4" xfId="29789"/>
    <cellStyle name="Финансовый 3 2 3 7" xfId="230"/>
    <cellStyle name="Финансовый 3 2 3 7 10" xfId="7034"/>
    <cellStyle name="Финансовый 3 2 3 7 10 2" xfId="20642"/>
    <cellStyle name="Финансовый 3 2 3 7 10 3" xfId="34250"/>
    <cellStyle name="Финансовый 3 2 3 7 11" xfId="13838"/>
    <cellStyle name="Финансовый 3 2 3 7 12" xfId="27446"/>
    <cellStyle name="Финансовый 3 2 3 7 2" xfId="337"/>
    <cellStyle name="Финансовый 3 2 3 7 2 10" xfId="13945"/>
    <cellStyle name="Финансовый 3 2 3 7 2 11" xfId="27553"/>
    <cellStyle name="Финансовый 3 2 3 7 2 2" xfId="1849"/>
    <cellStyle name="Финансовый 3 2 3 7 2 2 2" xfId="6385"/>
    <cellStyle name="Финансовый 3 2 3 7 2 2 2 2" xfId="13189"/>
    <cellStyle name="Финансовый 3 2 3 7 2 2 2 2 2" xfId="26797"/>
    <cellStyle name="Финансовый 3 2 3 7 2 2 2 2 3" xfId="40405"/>
    <cellStyle name="Финансовый 3 2 3 7 2 2 2 3" xfId="19993"/>
    <cellStyle name="Финансовый 3 2 3 7 2 2 2 4" xfId="33601"/>
    <cellStyle name="Финансовый 3 2 3 7 2 2 3" xfId="4117"/>
    <cellStyle name="Финансовый 3 2 3 7 2 2 3 2" xfId="10921"/>
    <cellStyle name="Финансовый 3 2 3 7 2 2 3 2 2" xfId="24529"/>
    <cellStyle name="Финансовый 3 2 3 7 2 2 3 2 3" xfId="38137"/>
    <cellStyle name="Финансовый 3 2 3 7 2 2 3 3" xfId="17725"/>
    <cellStyle name="Финансовый 3 2 3 7 2 2 3 4" xfId="31333"/>
    <cellStyle name="Финансовый 3 2 3 7 2 2 4" xfId="8653"/>
    <cellStyle name="Финансовый 3 2 3 7 2 2 4 2" xfId="22261"/>
    <cellStyle name="Финансовый 3 2 3 7 2 2 4 3" xfId="35869"/>
    <cellStyle name="Финансовый 3 2 3 7 2 2 5" xfId="15457"/>
    <cellStyle name="Финансовый 3 2 3 7 2 2 6" xfId="29065"/>
    <cellStyle name="Финансовый 3 2 3 7 2 3" xfId="1471"/>
    <cellStyle name="Финансовый 3 2 3 7 2 3 2" xfId="6007"/>
    <cellStyle name="Финансовый 3 2 3 7 2 3 2 2" xfId="12811"/>
    <cellStyle name="Финансовый 3 2 3 7 2 3 2 2 2" xfId="26419"/>
    <cellStyle name="Финансовый 3 2 3 7 2 3 2 2 3" xfId="40027"/>
    <cellStyle name="Финансовый 3 2 3 7 2 3 2 3" xfId="19615"/>
    <cellStyle name="Финансовый 3 2 3 7 2 3 2 4" xfId="33223"/>
    <cellStyle name="Финансовый 3 2 3 7 2 3 3" xfId="3739"/>
    <cellStyle name="Финансовый 3 2 3 7 2 3 3 2" xfId="10543"/>
    <cellStyle name="Финансовый 3 2 3 7 2 3 3 2 2" xfId="24151"/>
    <cellStyle name="Финансовый 3 2 3 7 2 3 3 2 3" xfId="37759"/>
    <cellStyle name="Финансовый 3 2 3 7 2 3 3 3" xfId="17347"/>
    <cellStyle name="Финансовый 3 2 3 7 2 3 3 4" xfId="30955"/>
    <cellStyle name="Финансовый 3 2 3 7 2 3 4" xfId="8275"/>
    <cellStyle name="Финансовый 3 2 3 7 2 3 4 2" xfId="21883"/>
    <cellStyle name="Финансовый 3 2 3 7 2 3 4 3" xfId="35491"/>
    <cellStyle name="Финансовый 3 2 3 7 2 3 5" xfId="15079"/>
    <cellStyle name="Финансовый 3 2 3 7 2 3 6" xfId="28687"/>
    <cellStyle name="Финансовый 3 2 3 7 2 4" xfId="2227"/>
    <cellStyle name="Финансовый 3 2 3 7 2 4 2" xfId="6763"/>
    <cellStyle name="Финансовый 3 2 3 7 2 4 2 2" xfId="13567"/>
    <cellStyle name="Финансовый 3 2 3 7 2 4 2 2 2" xfId="27175"/>
    <cellStyle name="Финансовый 3 2 3 7 2 4 2 2 3" xfId="40783"/>
    <cellStyle name="Финансовый 3 2 3 7 2 4 2 3" xfId="20371"/>
    <cellStyle name="Финансовый 3 2 3 7 2 4 2 4" xfId="33979"/>
    <cellStyle name="Финансовый 3 2 3 7 2 4 3" xfId="4495"/>
    <cellStyle name="Финансовый 3 2 3 7 2 4 3 2" xfId="11299"/>
    <cellStyle name="Финансовый 3 2 3 7 2 4 3 2 2" xfId="24907"/>
    <cellStyle name="Финансовый 3 2 3 7 2 4 3 2 3" xfId="38515"/>
    <cellStyle name="Финансовый 3 2 3 7 2 4 3 3" xfId="18103"/>
    <cellStyle name="Финансовый 3 2 3 7 2 4 3 4" xfId="31711"/>
    <cellStyle name="Финансовый 3 2 3 7 2 4 4" xfId="9031"/>
    <cellStyle name="Финансовый 3 2 3 7 2 4 4 2" xfId="22639"/>
    <cellStyle name="Финансовый 3 2 3 7 2 4 4 3" xfId="36247"/>
    <cellStyle name="Финансовый 3 2 3 7 2 4 5" xfId="15835"/>
    <cellStyle name="Финансовый 3 2 3 7 2 4 6" xfId="29443"/>
    <cellStyle name="Финансовый 3 2 3 7 2 5" xfId="1093"/>
    <cellStyle name="Финансовый 3 2 3 7 2 5 2" xfId="5629"/>
    <cellStyle name="Финансовый 3 2 3 7 2 5 2 2" xfId="12433"/>
    <cellStyle name="Финансовый 3 2 3 7 2 5 2 2 2" xfId="26041"/>
    <cellStyle name="Финансовый 3 2 3 7 2 5 2 2 3" xfId="39649"/>
    <cellStyle name="Финансовый 3 2 3 7 2 5 2 3" xfId="19237"/>
    <cellStyle name="Финансовый 3 2 3 7 2 5 2 4" xfId="32845"/>
    <cellStyle name="Финансовый 3 2 3 7 2 5 3" xfId="3361"/>
    <cellStyle name="Финансовый 3 2 3 7 2 5 3 2" xfId="10165"/>
    <cellStyle name="Финансовый 3 2 3 7 2 5 3 2 2" xfId="23773"/>
    <cellStyle name="Финансовый 3 2 3 7 2 5 3 2 3" xfId="37381"/>
    <cellStyle name="Финансовый 3 2 3 7 2 5 3 3" xfId="16969"/>
    <cellStyle name="Финансовый 3 2 3 7 2 5 3 4" xfId="30577"/>
    <cellStyle name="Финансовый 3 2 3 7 2 5 4" xfId="7897"/>
    <cellStyle name="Финансовый 3 2 3 7 2 5 4 2" xfId="21505"/>
    <cellStyle name="Финансовый 3 2 3 7 2 5 4 3" xfId="35113"/>
    <cellStyle name="Финансовый 3 2 3 7 2 5 5" xfId="14701"/>
    <cellStyle name="Финансовый 3 2 3 7 2 5 6" xfId="28309"/>
    <cellStyle name="Финансовый 3 2 3 7 2 6" xfId="715"/>
    <cellStyle name="Финансовый 3 2 3 7 2 6 2" xfId="5251"/>
    <cellStyle name="Финансовый 3 2 3 7 2 6 2 2" xfId="12055"/>
    <cellStyle name="Финансовый 3 2 3 7 2 6 2 2 2" xfId="25663"/>
    <cellStyle name="Финансовый 3 2 3 7 2 6 2 2 3" xfId="39271"/>
    <cellStyle name="Финансовый 3 2 3 7 2 6 2 3" xfId="18859"/>
    <cellStyle name="Финансовый 3 2 3 7 2 6 2 4" xfId="32467"/>
    <cellStyle name="Финансовый 3 2 3 7 2 6 3" xfId="2983"/>
    <cellStyle name="Финансовый 3 2 3 7 2 6 3 2" xfId="9787"/>
    <cellStyle name="Финансовый 3 2 3 7 2 6 3 2 2" xfId="23395"/>
    <cellStyle name="Финансовый 3 2 3 7 2 6 3 2 3" xfId="37003"/>
    <cellStyle name="Финансовый 3 2 3 7 2 6 3 3" xfId="16591"/>
    <cellStyle name="Финансовый 3 2 3 7 2 6 3 4" xfId="30199"/>
    <cellStyle name="Финансовый 3 2 3 7 2 6 4" xfId="7519"/>
    <cellStyle name="Финансовый 3 2 3 7 2 6 4 2" xfId="21127"/>
    <cellStyle name="Финансовый 3 2 3 7 2 6 4 3" xfId="34735"/>
    <cellStyle name="Финансовый 3 2 3 7 2 6 5" xfId="14323"/>
    <cellStyle name="Финансовый 3 2 3 7 2 6 6" xfId="27931"/>
    <cellStyle name="Финансовый 3 2 3 7 2 7" xfId="4873"/>
    <cellStyle name="Финансовый 3 2 3 7 2 7 2" xfId="11677"/>
    <cellStyle name="Финансовый 3 2 3 7 2 7 2 2" xfId="25285"/>
    <cellStyle name="Финансовый 3 2 3 7 2 7 2 3" xfId="38893"/>
    <cellStyle name="Финансовый 3 2 3 7 2 7 3" xfId="18481"/>
    <cellStyle name="Финансовый 3 2 3 7 2 7 4" xfId="32089"/>
    <cellStyle name="Финансовый 3 2 3 7 2 8" xfId="2605"/>
    <cellStyle name="Финансовый 3 2 3 7 2 8 2" xfId="9409"/>
    <cellStyle name="Финансовый 3 2 3 7 2 8 2 2" xfId="23017"/>
    <cellStyle name="Финансовый 3 2 3 7 2 8 2 3" xfId="36625"/>
    <cellStyle name="Финансовый 3 2 3 7 2 8 3" xfId="16213"/>
    <cellStyle name="Финансовый 3 2 3 7 2 8 4" xfId="29821"/>
    <cellStyle name="Финансовый 3 2 3 7 2 9" xfId="7141"/>
    <cellStyle name="Финансовый 3 2 3 7 2 9 2" xfId="20749"/>
    <cellStyle name="Финансовый 3 2 3 7 2 9 3" xfId="34357"/>
    <cellStyle name="Финансовый 3 2 3 7 3" xfId="1742"/>
    <cellStyle name="Финансовый 3 2 3 7 3 2" xfId="6278"/>
    <cellStyle name="Финансовый 3 2 3 7 3 2 2" xfId="13082"/>
    <cellStyle name="Финансовый 3 2 3 7 3 2 2 2" xfId="26690"/>
    <cellStyle name="Финансовый 3 2 3 7 3 2 2 3" xfId="40298"/>
    <cellStyle name="Финансовый 3 2 3 7 3 2 3" xfId="19886"/>
    <cellStyle name="Финансовый 3 2 3 7 3 2 4" xfId="33494"/>
    <cellStyle name="Финансовый 3 2 3 7 3 3" xfId="4010"/>
    <cellStyle name="Финансовый 3 2 3 7 3 3 2" xfId="10814"/>
    <cellStyle name="Финансовый 3 2 3 7 3 3 2 2" xfId="24422"/>
    <cellStyle name="Финансовый 3 2 3 7 3 3 2 3" xfId="38030"/>
    <cellStyle name="Финансовый 3 2 3 7 3 3 3" xfId="17618"/>
    <cellStyle name="Финансовый 3 2 3 7 3 3 4" xfId="31226"/>
    <cellStyle name="Финансовый 3 2 3 7 3 4" xfId="8546"/>
    <cellStyle name="Финансовый 3 2 3 7 3 4 2" xfId="22154"/>
    <cellStyle name="Финансовый 3 2 3 7 3 4 3" xfId="35762"/>
    <cellStyle name="Финансовый 3 2 3 7 3 5" xfId="15350"/>
    <cellStyle name="Финансовый 3 2 3 7 3 6" xfId="28958"/>
    <cellStyle name="Финансовый 3 2 3 7 4" xfId="1364"/>
    <cellStyle name="Финансовый 3 2 3 7 4 2" xfId="5900"/>
    <cellStyle name="Финансовый 3 2 3 7 4 2 2" xfId="12704"/>
    <cellStyle name="Финансовый 3 2 3 7 4 2 2 2" xfId="26312"/>
    <cellStyle name="Финансовый 3 2 3 7 4 2 2 3" xfId="39920"/>
    <cellStyle name="Финансовый 3 2 3 7 4 2 3" xfId="19508"/>
    <cellStyle name="Финансовый 3 2 3 7 4 2 4" xfId="33116"/>
    <cellStyle name="Финансовый 3 2 3 7 4 3" xfId="3632"/>
    <cellStyle name="Финансовый 3 2 3 7 4 3 2" xfId="10436"/>
    <cellStyle name="Финансовый 3 2 3 7 4 3 2 2" xfId="24044"/>
    <cellStyle name="Финансовый 3 2 3 7 4 3 2 3" xfId="37652"/>
    <cellStyle name="Финансовый 3 2 3 7 4 3 3" xfId="17240"/>
    <cellStyle name="Финансовый 3 2 3 7 4 3 4" xfId="30848"/>
    <cellStyle name="Финансовый 3 2 3 7 4 4" xfId="8168"/>
    <cellStyle name="Финансовый 3 2 3 7 4 4 2" xfId="21776"/>
    <cellStyle name="Финансовый 3 2 3 7 4 4 3" xfId="35384"/>
    <cellStyle name="Финансовый 3 2 3 7 4 5" xfId="14972"/>
    <cellStyle name="Финансовый 3 2 3 7 4 6" xfId="28580"/>
    <cellStyle name="Финансовый 3 2 3 7 5" xfId="2120"/>
    <cellStyle name="Финансовый 3 2 3 7 5 2" xfId="6656"/>
    <cellStyle name="Финансовый 3 2 3 7 5 2 2" xfId="13460"/>
    <cellStyle name="Финансовый 3 2 3 7 5 2 2 2" xfId="27068"/>
    <cellStyle name="Финансовый 3 2 3 7 5 2 2 3" xfId="40676"/>
    <cellStyle name="Финансовый 3 2 3 7 5 2 3" xfId="20264"/>
    <cellStyle name="Финансовый 3 2 3 7 5 2 4" xfId="33872"/>
    <cellStyle name="Финансовый 3 2 3 7 5 3" xfId="4388"/>
    <cellStyle name="Финансовый 3 2 3 7 5 3 2" xfId="11192"/>
    <cellStyle name="Финансовый 3 2 3 7 5 3 2 2" xfId="24800"/>
    <cellStyle name="Финансовый 3 2 3 7 5 3 2 3" xfId="38408"/>
    <cellStyle name="Финансовый 3 2 3 7 5 3 3" xfId="17996"/>
    <cellStyle name="Финансовый 3 2 3 7 5 3 4" xfId="31604"/>
    <cellStyle name="Финансовый 3 2 3 7 5 4" xfId="8924"/>
    <cellStyle name="Финансовый 3 2 3 7 5 4 2" xfId="22532"/>
    <cellStyle name="Финансовый 3 2 3 7 5 4 3" xfId="36140"/>
    <cellStyle name="Финансовый 3 2 3 7 5 5" xfId="15728"/>
    <cellStyle name="Финансовый 3 2 3 7 5 6" xfId="29336"/>
    <cellStyle name="Финансовый 3 2 3 7 6" xfId="986"/>
    <cellStyle name="Финансовый 3 2 3 7 6 2" xfId="5522"/>
    <cellStyle name="Финансовый 3 2 3 7 6 2 2" xfId="12326"/>
    <cellStyle name="Финансовый 3 2 3 7 6 2 2 2" xfId="25934"/>
    <cellStyle name="Финансовый 3 2 3 7 6 2 2 3" xfId="39542"/>
    <cellStyle name="Финансовый 3 2 3 7 6 2 3" xfId="19130"/>
    <cellStyle name="Финансовый 3 2 3 7 6 2 4" xfId="32738"/>
    <cellStyle name="Финансовый 3 2 3 7 6 3" xfId="3254"/>
    <cellStyle name="Финансовый 3 2 3 7 6 3 2" xfId="10058"/>
    <cellStyle name="Финансовый 3 2 3 7 6 3 2 2" xfId="23666"/>
    <cellStyle name="Финансовый 3 2 3 7 6 3 2 3" xfId="37274"/>
    <cellStyle name="Финансовый 3 2 3 7 6 3 3" xfId="16862"/>
    <cellStyle name="Финансовый 3 2 3 7 6 3 4" xfId="30470"/>
    <cellStyle name="Финансовый 3 2 3 7 6 4" xfId="7790"/>
    <cellStyle name="Финансовый 3 2 3 7 6 4 2" xfId="21398"/>
    <cellStyle name="Финансовый 3 2 3 7 6 4 3" xfId="35006"/>
    <cellStyle name="Финансовый 3 2 3 7 6 5" xfId="14594"/>
    <cellStyle name="Финансовый 3 2 3 7 6 6" xfId="28202"/>
    <cellStyle name="Финансовый 3 2 3 7 7" xfId="608"/>
    <cellStyle name="Финансовый 3 2 3 7 7 2" xfId="5144"/>
    <cellStyle name="Финансовый 3 2 3 7 7 2 2" xfId="11948"/>
    <cellStyle name="Финансовый 3 2 3 7 7 2 2 2" xfId="25556"/>
    <cellStyle name="Финансовый 3 2 3 7 7 2 2 3" xfId="39164"/>
    <cellStyle name="Финансовый 3 2 3 7 7 2 3" xfId="18752"/>
    <cellStyle name="Финансовый 3 2 3 7 7 2 4" xfId="32360"/>
    <cellStyle name="Финансовый 3 2 3 7 7 3" xfId="2876"/>
    <cellStyle name="Финансовый 3 2 3 7 7 3 2" xfId="9680"/>
    <cellStyle name="Финансовый 3 2 3 7 7 3 2 2" xfId="23288"/>
    <cellStyle name="Финансовый 3 2 3 7 7 3 2 3" xfId="36896"/>
    <cellStyle name="Финансовый 3 2 3 7 7 3 3" xfId="16484"/>
    <cellStyle name="Финансовый 3 2 3 7 7 3 4" xfId="30092"/>
    <cellStyle name="Финансовый 3 2 3 7 7 4" xfId="7412"/>
    <cellStyle name="Финансовый 3 2 3 7 7 4 2" xfId="21020"/>
    <cellStyle name="Финансовый 3 2 3 7 7 4 3" xfId="34628"/>
    <cellStyle name="Финансовый 3 2 3 7 7 5" xfId="14216"/>
    <cellStyle name="Финансовый 3 2 3 7 7 6" xfId="27824"/>
    <cellStyle name="Финансовый 3 2 3 7 8" xfId="4766"/>
    <cellStyle name="Финансовый 3 2 3 7 8 2" xfId="11570"/>
    <cellStyle name="Финансовый 3 2 3 7 8 2 2" xfId="25178"/>
    <cellStyle name="Финансовый 3 2 3 7 8 2 3" xfId="38786"/>
    <cellStyle name="Финансовый 3 2 3 7 8 3" xfId="18374"/>
    <cellStyle name="Финансовый 3 2 3 7 8 4" xfId="31982"/>
    <cellStyle name="Финансовый 3 2 3 7 9" xfId="2498"/>
    <cellStyle name="Финансовый 3 2 3 7 9 2" xfId="9302"/>
    <cellStyle name="Финансовый 3 2 3 7 9 2 2" xfId="22910"/>
    <cellStyle name="Финансовый 3 2 3 7 9 2 3" xfId="36518"/>
    <cellStyle name="Финансовый 3 2 3 7 9 3" xfId="16106"/>
    <cellStyle name="Финансовый 3 2 3 7 9 4" xfId="29714"/>
    <cellStyle name="Финансовый 3 2 3 8" xfId="351"/>
    <cellStyle name="Финансовый 3 2 3 8 10" xfId="13959"/>
    <cellStyle name="Финансовый 3 2 3 8 11" xfId="27567"/>
    <cellStyle name="Финансовый 3 2 3 8 2" xfId="1863"/>
    <cellStyle name="Финансовый 3 2 3 8 2 2" xfId="6399"/>
    <cellStyle name="Финансовый 3 2 3 8 2 2 2" xfId="13203"/>
    <cellStyle name="Финансовый 3 2 3 8 2 2 2 2" xfId="26811"/>
    <cellStyle name="Финансовый 3 2 3 8 2 2 2 3" xfId="40419"/>
    <cellStyle name="Финансовый 3 2 3 8 2 2 3" xfId="20007"/>
    <cellStyle name="Финансовый 3 2 3 8 2 2 4" xfId="33615"/>
    <cellStyle name="Финансовый 3 2 3 8 2 3" xfId="4131"/>
    <cellStyle name="Финансовый 3 2 3 8 2 3 2" xfId="10935"/>
    <cellStyle name="Финансовый 3 2 3 8 2 3 2 2" xfId="24543"/>
    <cellStyle name="Финансовый 3 2 3 8 2 3 2 3" xfId="38151"/>
    <cellStyle name="Финансовый 3 2 3 8 2 3 3" xfId="17739"/>
    <cellStyle name="Финансовый 3 2 3 8 2 3 4" xfId="31347"/>
    <cellStyle name="Финансовый 3 2 3 8 2 4" xfId="8667"/>
    <cellStyle name="Финансовый 3 2 3 8 2 4 2" xfId="22275"/>
    <cellStyle name="Финансовый 3 2 3 8 2 4 3" xfId="35883"/>
    <cellStyle name="Финансовый 3 2 3 8 2 5" xfId="15471"/>
    <cellStyle name="Финансовый 3 2 3 8 2 6" xfId="29079"/>
    <cellStyle name="Финансовый 3 2 3 8 3" xfId="1485"/>
    <cellStyle name="Финансовый 3 2 3 8 3 2" xfId="6021"/>
    <cellStyle name="Финансовый 3 2 3 8 3 2 2" xfId="12825"/>
    <cellStyle name="Финансовый 3 2 3 8 3 2 2 2" xfId="26433"/>
    <cellStyle name="Финансовый 3 2 3 8 3 2 2 3" xfId="40041"/>
    <cellStyle name="Финансовый 3 2 3 8 3 2 3" xfId="19629"/>
    <cellStyle name="Финансовый 3 2 3 8 3 2 4" xfId="33237"/>
    <cellStyle name="Финансовый 3 2 3 8 3 3" xfId="3753"/>
    <cellStyle name="Финансовый 3 2 3 8 3 3 2" xfId="10557"/>
    <cellStyle name="Финансовый 3 2 3 8 3 3 2 2" xfId="24165"/>
    <cellStyle name="Финансовый 3 2 3 8 3 3 2 3" xfId="37773"/>
    <cellStyle name="Финансовый 3 2 3 8 3 3 3" xfId="17361"/>
    <cellStyle name="Финансовый 3 2 3 8 3 3 4" xfId="30969"/>
    <cellStyle name="Финансовый 3 2 3 8 3 4" xfId="8289"/>
    <cellStyle name="Финансовый 3 2 3 8 3 4 2" xfId="21897"/>
    <cellStyle name="Финансовый 3 2 3 8 3 4 3" xfId="35505"/>
    <cellStyle name="Финансовый 3 2 3 8 3 5" xfId="15093"/>
    <cellStyle name="Финансовый 3 2 3 8 3 6" xfId="28701"/>
    <cellStyle name="Финансовый 3 2 3 8 4" xfId="2241"/>
    <cellStyle name="Финансовый 3 2 3 8 4 2" xfId="6777"/>
    <cellStyle name="Финансовый 3 2 3 8 4 2 2" xfId="13581"/>
    <cellStyle name="Финансовый 3 2 3 8 4 2 2 2" xfId="27189"/>
    <cellStyle name="Финансовый 3 2 3 8 4 2 2 3" xfId="40797"/>
    <cellStyle name="Финансовый 3 2 3 8 4 2 3" xfId="20385"/>
    <cellStyle name="Финансовый 3 2 3 8 4 2 4" xfId="33993"/>
    <cellStyle name="Финансовый 3 2 3 8 4 3" xfId="4509"/>
    <cellStyle name="Финансовый 3 2 3 8 4 3 2" xfId="11313"/>
    <cellStyle name="Финансовый 3 2 3 8 4 3 2 2" xfId="24921"/>
    <cellStyle name="Финансовый 3 2 3 8 4 3 2 3" xfId="38529"/>
    <cellStyle name="Финансовый 3 2 3 8 4 3 3" xfId="18117"/>
    <cellStyle name="Финансовый 3 2 3 8 4 3 4" xfId="31725"/>
    <cellStyle name="Финансовый 3 2 3 8 4 4" xfId="9045"/>
    <cellStyle name="Финансовый 3 2 3 8 4 4 2" xfId="22653"/>
    <cellStyle name="Финансовый 3 2 3 8 4 4 3" xfId="36261"/>
    <cellStyle name="Финансовый 3 2 3 8 4 5" xfId="15849"/>
    <cellStyle name="Финансовый 3 2 3 8 4 6" xfId="29457"/>
    <cellStyle name="Финансовый 3 2 3 8 5" xfId="1107"/>
    <cellStyle name="Финансовый 3 2 3 8 5 2" xfId="5643"/>
    <cellStyle name="Финансовый 3 2 3 8 5 2 2" xfId="12447"/>
    <cellStyle name="Финансовый 3 2 3 8 5 2 2 2" xfId="26055"/>
    <cellStyle name="Финансовый 3 2 3 8 5 2 2 3" xfId="39663"/>
    <cellStyle name="Финансовый 3 2 3 8 5 2 3" xfId="19251"/>
    <cellStyle name="Финансовый 3 2 3 8 5 2 4" xfId="32859"/>
    <cellStyle name="Финансовый 3 2 3 8 5 3" xfId="3375"/>
    <cellStyle name="Финансовый 3 2 3 8 5 3 2" xfId="10179"/>
    <cellStyle name="Финансовый 3 2 3 8 5 3 2 2" xfId="23787"/>
    <cellStyle name="Финансовый 3 2 3 8 5 3 2 3" xfId="37395"/>
    <cellStyle name="Финансовый 3 2 3 8 5 3 3" xfId="16983"/>
    <cellStyle name="Финансовый 3 2 3 8 5 3 4" xfId="30591"/>
    <cellStyle name="Финансовый 3 2 3 8 5 4" xfId="7911"/>
    <cellStyle name="Финансовый 3 2 3 8 5 4 2" xfId="21519"/>
    <cellStyle name="Финансовый 3 2 3 8 5 4 3" xfId="35127"/>
    <cellStyle name="Финансовый 3 2 3 8 5 5" xfId="14715"/>
    <cellStyle name="Финансовый 3 2 3 8 5 6" xfId="28323"/>
    <cellStyle name="Финансовый 3 2 3 8 6" xfId="729"/>
    <cellStyle name="Финансовый 3 2 3 8 6 2" xfId="5265"/>
    <cellStyle name="Финансовый 3 2 3 8 6 2 2" xfId="12069"/>
    <cellStyle name="Финансовый 3 2 3 8 6 2 2 2" xfId="25677"/>
    <cellStyle name="Финансовый 3 2 3 8 6 2 2 3" xfId="39285"/>
    <cellStyle name="Финансовый 3 2 3 8 6 2 3" xfId="18873"/>
    <cellStyle name="Финансовый 3 2 3 8 6 2 4" xfId="32481"/>
    <cellStyle name="Финансовый 3 2 3 8 6 3" xfId="2997"/>
    <cellStyle name="Финансовый 3 2 3 8 6 3 2" xfId="9801"/>
    <cellStyle name="Финансовый 3 2 3 8 6 3 2 2" xfId="23409"/>
    <cellStyle name="Финансовый 3 2 3 8 6 3 2 3" xfId="37017"/>
    <cellStyle name="Финансовый 3 2 3 8 6 3 3" xfId="16605"/>
    <cellStyle name="Финансовый 3 2 3 8 6 3 4" xfId="30213"/>
    <cellStyle name="Финансовый 3 2 3 8 6 4" xfId="7533"/>
    <cellStyle name="Финансовый 3 2 3 8 6 4 2" xfId="21141"/>
    <cellStyle name="Финансовый 3 2 3 8 6 4 3" xfId="34749"/>
    <cellStyle name="Финансовый 3 2 3 8 6 5" xfId="14337"/>
    <cellStyle name="Финансовый 3 2 3 8 6 6" xfId="27945"/>
    <cellStyle name="Финансовый 3 2 3 8 7" xfId="4887"/>
    <cellStyle name="Финансовый 3 2 3 8 7 2" xfId="11691"/>
    <cellStyle name="Финансовый 3 2 3 8 7 2 2" xfId="25299"/>
    <cellStyle name="Финансовый 3 2 3 8 7 2 3" xfId="38907"/>
    <cellStyle name="Финансовый 3 2 3 8 7 3" xfId="18495"/>
    <cellStyle name="Финансовый 3 2 3 8 7 4" xfId="32103"/>
    <cellStyle name="Финансовый 3 2 3 8 8" xfId="2619"/>
    <cellStyle name="Финансовый 3 2 3 8 8 2" xfId="9423"/>
    <cellStyle name="Финансовый 3 2 3 8 8 2 2" xfId="23031"/>
    <cellStyle name="Финансовый 3 2 3 8 8 2 3" xfId="36639"/>
    <cellStyle name="Финансовый 3 2 3 8 8 3" xfId="16227"/>
    <cellStyle name="Финансовый 3 2 3 8 8 4" xfId="29835"/>
    <cellStyle name="Финансовый 3 2 3 8 9" xfId="7155"/>
    <cellStyle name="Финансовый 3 2 3 8 9 2" xfId="20763"/>
    <cellStyle name="Финансовый 3 2 3 8 9 3" xfId="34371"/>
    <cellStyle name="Финансовый 3 2 3 9" xfId="1661"/>
    <cellStyle name="Финансовый 3 2 3 9 2" xfId="6197"/>
    <cellStyle name="Финансовый 3 2 3 9 2 2" xfId="13001"/>
    <cellStyle name="Финансовый 3 2 3 9 2 2 2" xfId="26609"/>
    <cellStyle name="Финансовый 3 2 3 9 2 2 3" xfId="40217"/>
    <cellStyle name="Финансовый 3 2 3 9 2 3" xfId="19805"/>
    <cellStyle name="Финансовый 3 2 3 9 2 4" xfId="33413"/>
    <cellStyle name="Финансовый 3 2 3 9 3" xfId="3929"/>
    <cellStyle name="Финансовый 3 2 3 9 3 2" xfId="10733"/>
    <cellStyle name="Финансовый 3 2 3 9 3 2 2" xfId="24341"/>
    <cellStyle name="Финансовый 3 2 3 9 3 2 3" xfId="37949"/>
    <cellStyle name="Финансовый 3 2 3 9 3 3" xfId="17537"/>
    <cellStyle name="Финансовый 3 2 3 9 3 4" xfId="31145"/>
    <cellStyle name="Финансовый 3 2 3 9 4" xfId="8465"/>
    <cellStyle name="Финансовый 3 2 3 9 4 2" xfId="22073"/>
    <cellStyle name="Финансовый 3 2 3 9 4 3" xfId="35681"/>
    <cellStyle name="Финансовый 3 2 3 9 5" xfId="15269"/>
    <cellStyle name="Финансовый 3 2 3 9 6" xfId="28877"/>
    <cellStyle name="Финансовый 3 2 3_Лист1" xfId="56691"/>
    <cellStyle name="Финансовый 3 2 4" xfId="152"/>
    <cellStyle name="Финансовый 3 2 4 10" xfId="908"/>
    <cellStyle name="Финансовый 3 2 4 10 2" xfId="5444"/>
    <cellStyle name="Финансовый 3 2 4 10 2 2" xfId="12248"/>
    <cellStyle name="Финансовый 3 2 4 10 2 2 2" xfId="25856"/>
    <cellStyle name="Финансовый 3 2 4 10 2 2 3" xfId="39464"/>
    <cellStyle name="Финансовый 3 2 4 10 2 3" xfId="19052"/>
    <cellStyle name="Финансовый 3 2 4 10 2 4" xfId="32660"/>
    <cellStyle name="Финансовый 3 2 4 10 3" xfId="3176"/>
    <cellStyle name="Финансовый 3 2 4 10 3 2" xfId="9980"/>
    <cellStyle name="Финансовый 3 2 4 10 3 2 2" xfId="23588"/>
    <cellStyle name="Финансовый 3 2 4 10 3 2 3" xfId="37196"/>
    <cellStyle name="Финансовый 3 2 4 10 3 3" xfId="16784"/>
    <cellStyle name="Финансовый 3 2 4 10 3 4" xfId="30392"/>
    <cellStyle name="Финансовый 3 2 4 10 4" xfId="7712"/>
    <cellStyle name="Финансовый 3 2 4 10 4 2" xfId="21320"/>
    <cellStyle name="Финансовый 3 2 4 10 4 3" xfId="34928"/>
    <cellStyle name="Финансовый 3 2 4 10 5" xfId="14516"/>
    <cellStyle name="Финансовый 3 2 4 10 6" xfId="28124"/>
    <cellStyle name="Финансовый 3 2 4 11" xfId="530"/>
    <cellStyle name="Финансовый 3 2 4 11 2" xfId="5066"/>
    <cellStyle name="Финансовый 3 2 4 11 2 2" xfId="11870"/>
    <cellStyle name="Финансовый 3 2 4 11 2 2 2" xfId="25478"/>
    <cellStyle name="Финансовый 3 2 4 11 2 2 3" xfId="39086"/>
    <cellStyle name="Финансовый 3 2 4 11 2 3" xfId="18674"/>
    <cellStyle name="Финансовый 3 2 4 11 2 4" xfId="32282"/>
    <cellStyle name="Финансовый 3 2 4 11 3" xfId="2798"/>
    <cellStyle name="Финансовый 3 2 4 11 3 2" xfId="9602"/>
    <cellStyle name="Финансовый 3 2 4 11 3 2 2" xfId="23210"/>
    <cellStyle name="Финансовый 3 2 4 11 3 2 3" xfId="36818"/>
    <cellStyle name="Финансовый 3 2 4 11 3 3" xfId="16406"/>
    <cellStyle name="Финансовый 3 2 4 11 3 4" xfId="30014"/>
    <cellStyle name="Финансовый 3 2 4 11 4" xfId="7334"/>
    <cellStyle name="Финансовый 3 2 4 11 4 2" xfId="20942"/>
    <cellStyle name="Финансовый 3 2 4 11 4 3" xfId="34550"/>
    <cellStyle name="Финансовый 3 2 4 11 5" xfId="14138"/>
    <cellStyle name="Финансовый 3 2 4 11 6" xfId="27746"/>
    <cellStyle name="Финансовый 3 2 4 12" xfId="4688"/>
    <cellStyle name="Финансовый 3 2 4 12 2" xfId="11492"/>
    <cellStyle name="Финансовый 3 2 4 12 2 2" xfId="25100"/>
    <cellStyle name="Финансовый 3 2 4 12 2 3" xfId="38708"/>
    <cellStyle name="Финансовый 3 2 4 12 3" xfId="18296"/>
    <cellStyle name="Финансовый 3 2 4 12 4" xfId="31904"/>
    <cellStyle name="Финансовый 3 2 4 13" xfId="2420"/>
    <cellStyle name="Финансовый 3 2 4 13 2" xfId="9224"/>
    <cellStyle name="Финансовый 3 2 4 13 2 2" xfId="22832"/>
    <cellStyle name="Финансовый 3 2 4 13 2 3" xfId="36440"/>
    <cellStyle name="Финансовый 3 2 4 13 3" xfId="16028"/>
    <cellStyle name="Финансовый 3 2 4 13 4" xfId="29636"/>
    <cellStyle name="Финансовый 3 2 4 14" xfId="6956"/>
    <cellStyle name="Финансовый 3 2 4 14 2" xfId="20564"/>
    <cellStyle name="Финансовый 3 2 4 14 3" xfId="34172"/>
    <cellStyle name="Финансовый 3 2 4 15" xfId="13760"/>
    <cellStyle name="Финансовый 3 2 4 16" xfId="27368"/>
    <cellStyle name="Финансовый 3 2 4 2" xfId="206"/>
    <cellStyle name="Финансовый 3 2 4 2 10" xfId="2474"/>
    <cellStyle name="Финансовый 3 2 4 2 10 2" xfId="9278"/>
    <cellStyle name="Финансовый 3 2 4 2 10 2 2" xfId="22886"/>
    <cellStyle name="Финансовый 3 2 4 2 10 2 3" xfId="36494"/>
    <cellStyle name="Финансовый 3 2 4 2 10 3" xfId="16082"/>
    <cellStyle name="Финансовый 3 2 4 2 10 4" xfId="29690"/>
    <cellStyle name="Финансовый 3 2 4 2 11" xfId="7010"/>
    <cellStyle name="Финансовый 3 2 4 2 11 2" xfId="20618"/>
    <cellStyle name="Финансовый 3 2 4 2 11 3" xfId="34226"/>
    <cellStyle name="Финансовый 3 2 4 2 12" xfId="13814"/>
    <cellStyle name="Финансовый 3 2 4 2 13" xfId="27422"/>
    <cellStyle name="Финансовый 3 2 4 2 2" xfId="287"/>
    <cellStyle name="Финансовый 3 2 4 2 2 10" xfId="7091"/>
    <cellStyle name="Финансовый 3 2 4 2 2 10 2" xfId="20699"/>
    <cellStyle name="Финансовый 3 2 4 2 2 10 3" xfId="34307"/>
    <cellStyle name="Финансовый 3 2 4 2 2 11" xfId="13895"/>
    <cellStyle name="Финансовый 3 2 4 2 2 12" xfId="27503"/>
    <cellStyle name="Финансовый 3 2 4 2 2 2" xfId="489"/>
    <cellStyle name="Финансовый 3 2 4 2 2 2 10" xfId="14097"/>
    <cellStyle name="Финансовый 3 2 4 2 2 2 11" xfId="27705"/>
    <cellStyle name="Финансовый 3 2 4 2 2 2 2" xfId="2001"/>
    <cellStyle name="Финансовый 3 2 4 2 2 2 2 2" xfId="6537"/>
    <cellStyle name="Финансовый 3 2 4 2 2 2 2 2 2" xfId="13341"/>
    <cellStyle name="Финансовый 3 2 4 2 2 2 2 2 2 2" xfId="26949"/>
    <cellStyle name="Финансовый 3 2 4 2 2 2 2 2 2 3" xfId="40557"/>
    <cellStyle name="Финансовый 3 2 4 2 2 2 2 2 3" xfId="20145"/>
    <cellStyle name="Финансовый 3 2 4 2 2 2 2 2 4" xfId="33753"/>
    <cellStyle name="Финансовый 3 2 4 2 2 2 2 3" xfId="4269"/>
    <cellStyle name="Финансовый 3 2 4 2 2 2 2 3 2" xfId="11073"/>
    <cellStyle name="Финансовый 3 2 4 2 2 2 2 3 2 2" xfId="24681"/>
    <cellStyle name="Финансовый 3 2 4 2 2 2 2 3 2 3" xfId="38289"/>
    <cellStyle name="Финансовый 3 2 4 2 2 2 2 3 3" xfId="17877"/>
    <cellStyle name="Финансовый 3 2 4 2 2 2 2 3 4" xfId="31485"/>
    <cellStyle name="Финансовый 3 2 4 2 2 2 2 4" xfId="8805"/>
    <cellStyle name="Финансовый 3 2 4 2 2 2 2 4 2" xfId="22413"/>
    <cellStyle name="Финансовый 3 2 4 2 2 2 2 4 3" xfId="36021"/>
    <cellStyle name="Финансовый 3 2 4 2 2 2 2 5" xfId="15609"/>
    <cellStyle name="Финансовый 3 2 4 2 2 2 2 6" xfId="29217"/>
    <cellStyle name="Финансовый 3 2 4 2 2 2 3" xfId="1623"/>
    <cellStyle name="Финансовый 3 2 4 2 2 2 3 2" xfId="6159"/>
    <cellStyle name="Финансовый 3 2 4 2 2 2 3 2 2" xfId="12963"/>
    <cellStyle name="Финансовый 3 2 4 2 2 2 3 2 2 2" xfId="26571"/>
    <cellStyle name="Финансовый 3 2 4 2 2 2 3 2 2 3" xfId="40179"/>
    <cellStyle name="Финансовый 3 2 4 2 2 2 3 2 3" xfId="19767"/>
    <cellStyle name="Финансовый 3 2 4 2 2 2 3 2 4" xfId="33375"/>
    <cellStyle name="Финансовый 3 2 4 2 2 2 3 3" xfId="3891"/>
    <cellStyle name="Финансовый 3 2 4 2 2 2 3 3 2" xfId="10695"/>
    <cellStyle name="Финансовый 3 2 4 2 2 2 3 3 2 2" xfId="24303"/>
    <cellStyle name="Финансовый 3 2 4 2 2 2 3 3 2 3" xfId="37911"/>
    <cellStyle name="Финансовый 3 2 4 2 2 2 3 3 3" xfId="17499"/>
    <cellStyle name="Финансовый 3 2 4 2 2 2 3 3 4" xfId="31107"/>
    <cellStyle name="Финансовый 3 2 4 2 2 2 3 4" xfId="8427"/>
    <cellStyle name="Финансовый 3 2 4 2 2 2 3 4 2" xfId="22035"/>
    <cellStyle name="Финансовый 3 2 4 2 2 2 3 4 3" xfId="35643"/>
    <cellStyle name="Финансовый 3 2 4 2 2 2 3 5" xfId="15231"/>
    <cellStyle name="Финансовый 3 2 4 2 2 2 3 6" xfId="28839"/>
    <cellStyle name="Финансовый 3 2 4 2 2 2 4" xfId="2379"/>
    <cellStyle name="Финансовый 3 2 4 2 2 2 4 2" xfId="6915"/>
    <cellStyle name="Финансовый 3 2 4 2 2 2 4 2 2" xfId="13719"/>
    <cellStyle name="Финансовый 3 2 4 2 2 2 4 2 2 2" xfId="27327"/>
    <cellStyle name="Финансовый 3 2 4 2 2 2 4 2 2 3" xfId="40935"/>
    <cellStyle name="Финансовый 3 2 4 2 2 2 4 2 3" xfId="20523"/>
    <cellStyle name="Финансовый 3 2 4 2 2 2 4 2 4" xfId="34131"/>
    <cellStyle name="Финансовый 3 2 4 2 2 2 4 3" xfId="4647"/>
    <cellStyle name="Финансовый 3 2 4 2 2 2 4 3 2" xfId="11451"/>
    <cellStyle name="Финансовый 3 2 4 2 2 2 4 3 2 2" xfId="25059"/>
    <cellStyle name="Финансовый 3 2 4 2 2 2 4 3 2 3" xfId="38667"/>
    <cellStyle name="Финансовый 3 2 4 2 2 2 4 3 3" xfId="18255"/>
    <cellStyle name="Финансовый 3 2 4 2 2 2 4 3 4" xfId="31863"/>
    <cellStyle name="Финансовый 3 2 4 2 2 2 4 4" xfId="9183"/>
    <cellStyle name="Финансовый 3 2 4 2 2 2 4 4 2" xfId="22791"/>
    <cellStyle name="Финансовый 3 2 4 2 2 2 4 4 3" xfId="36399"/>
    <cellStyle name="Финансовый 3 2 4 2 2 2 4 5" xfId="15987"/>
    <cellStyle name="Финансовый 3 2 4 2 2 2 4 6" xfId="29595"/>
    <cellStyle name="Финансовый 3 2 4 2 2 2 5" xfId="1245"/>
    <cellStyle name="Финансовый 3 2 4 2 2 2 5 2" xfId="5781"/>
    <cellStyle name="Финансовый 3 2 4 2 2 2 5 2 2" xfId="12585"/>
    <cellStyle name="Финансовый 3 2 4 2 2 2 5 2 2 2" xfId="26193"/>
    <cellStyle name="Финансовый 3 2 4 2 2 2 5 2 2 3" xfId="39801"/>
    <cellStyle name="Финансовый 3 2 4 2 2 2 5 2 3" xfId="19389"/>
    <cellStyle name="Финансовый 3 2 4 2 2 2 5 2 4" xfId="32997"/>
    <cellStyle name="Финансовый 3 2 4 2 2 2 5 3" xfId="3513"/>
    <cellStyle name="Финансовый 3 2 4 2 2 2 5 3 2" xfId="10317"/>
    <cellStyle name="Финансовый 3 2 4 2 2 2 5 3 2 2" xfId="23925"/>
    <cellStyle name="Финансовый 3 2 4 2 2 2 5 3 2 3" xfId="37533"/>
    <cellStyle name="Финансовый 3 2 4 2 2 2 5 3 3" xfId="17121"/>
    <cellStyle name="Финансовый 3 2 4 2 2 2 5 3 4" xfId="30729"/>
    <cellStyle name="Финансовый 3 2 4 2 2 2 5 4" xfId="8049"/>
    <cellStyle name="Финансовый 3 2 4 2 2 2 5 4 2" xfId="21657"/>
    <cellStyle name="Финансовый 3 2 4 2 2 2 5 4 3" xfId="35265"/>
    <cellStyle name="Финансовый 3 2 4 2 2 2 5 5" xfId="14853"/>
    <cellStyle name="Финансовый 3 2 4 2 2 2 5 6" xfId="28461"/>
    <cellStyle name="Финансовый 3 2 4 2 2 2 6" xfId="867"/>
    <cellStyle name="Финансовый 3 2 4 2 2 2 6 2" xfId="5403"/>
    <cellStyle name="Финансовый 3 2 4 2 2 2 6 2 2" xfId="12207"/>
    <cellStyle name="Финансовый 3 2 4 2 2 2 6 2 2 2" xfId="25815"/>
    <cellStyle name="Финансовый 3 2 4 2 2 2 6 2 2 3" xfId="39423"/>
    <cellStyle name="Финансовый 3 2 4 2 2 2 6 2 3" xfId="19011"/>
    <cellStyle name="Финансовый 3 2 4 2 2 2 6 2 4" xfId="32619"/>
    <cellStyle name="Финансовый 3 2 4 2 2 2 6 3" xfId="3135"/>
    <cellStyle name="Финансовый 3 2 4 2 2 2 6 3 2" xfId="9939"/>
    <cellStyle name="Финансовый 3 2 4 2 2 2 6 3 2 2" xfId="23547"/>
    <cellStyle name="Финансовый 3 2 4 2 2 2 6 3 2 3" xfId="37155"/>
    <cellStyle name="Финансовый 3 2 4 2 2 2 6 3 3" xfId="16743"/>
    <cellStyle name="Финансовый 3 2 4 2 2 2 6 3 4" xfId="30351"/>
    <cellStyle name="Финансовый 3 2 4 2 2 2 6 4" xfId="7671"/>
    <cellStyle name="Финансовый 3 2 4 2 2 2 6 4 2" xfId="21279"/>
    <cellStyle name="Финансовый 3 2 4 2 2 2 6 4 3" xfId="34887"/>
    <cellStyle name="Финансовый 3 2 4 2 2 2 6 5" xfId="14475"/>
    <cellStyle name="Финансовый 3 2 4 2 2 2 6 6" xfId="28083"/>
    <cellStyle name="Финансовый 3 2 4 2 2 2 7" xfId="5025"/>
    <cellStyle name="Финансовый 3 2 4 2 2 2 7 2" xfId="11829"/>
    <cellStyle name="Финансовый 3 2 4 2 2 2 7 2 2" xfId="25437"/>
    <cellStyle name="Финансовый 3 2 4 2 2 2 7 2 3" xfId="39045"/>
    <cellStyle name="Финансовый 3 2 4 2 2 2 7 3" xfId="18633"/>
    <cellStyle name="Финансовый 3 2 4 2 2 2 7 4" xfId="32241"/>
    <cellStyle name="Финансовый 3 2 4 2 2 2 8" xfId="2757"/>
    <cellStyle name="Финансовый 3 2 4 2 2 2 8 2" xfId="9561"/>
    <cellStyle name="Финансовый 3 2 4 2 2 2 8 2 2" xfId="23169"/>
    <cellStyle name="Финансовый 3 2 4 2 2 2 8 2 3" xfId="36777"/>
    <cellStyle name="Финансовый 3 2 4 2 2 2 8 3" xfId="16365"/>
    <cellStyle name="Финансовый 3 2 4 2 2 2 8 4" xfId="29973"/>
    <cellStyle name="Финансовый 3 2 4 2 2 2 9" xfId="7293"/>
    <cellStyle name="Финансовый 3 2 4 2 2 2 9 2" xfId="20901"/>
    <cellStyle name="Финансовый 3 2 4 2 2 2 9 3" xfId="34509"/>
    <cellStyle name="Финансовый 3 2 4 2 2 3" xfId="1799"/>
    <cellStyle name="Финансовый 3 2 4 2 2 3 2" xfId="6335"/>
    <cellStyle name="Финансовый 3 2 4 2 2 3 2 2" xfId="13139"/>
    <cellStyle name="Финансовый 3 2 4 2 2 3 2 2 2" xfId="26747"/>
    <cellStyle name="Финансовый 3 2 4 2 2 3 2 2 3" xfId="40355"/>
    <cellStyle name="Финансовый 3 2 4 2 2 3 2 3" xfId="19943"/>
    <cellStyle name="Финансовый 3 2 4 2 2 3 2 4" xfId="33551"/>
    <cellStyle name="Финансовый 3 2 4 2 2 3 3" xfId="4067"/>
    <cellStyle name="Финансовый 3 2 4 2 2 3 3 2" xfId="10871"/>
    <cellStyle name="Финансовый 3 2 4 2 2 3 3 2 2" xfId="24479"/>
    <cellStyle name="Финансовый 3 2 4 2 2 3 3 2 3" xfId="38087"/>
    <cellStyle name="Финансовый 3 2 4 2 2 3 3 3" xfId="17675"/>
    <cellStyle name="Финансовый 3 2 4 2 2 3 3 4" xfId="31283"/>
    <cellStyle name="Финансовый 3 2 4 2 2 3 4" xfId="8603"/>
    <cellStyle name="Финансовый 3 2 4 2 2 3 4 2" xfId="22211"/>
    <cellStyle name="Финансовый 3 2 4 2 2 3 4 3" xfId="35819"/>
    <cellStyle name="Финансовый 3 2 4 2 2 3 5" xfId="15407"/>
    <cellStyle name="Финансовый 3 2 4 2 2 3 6" xfId="29015"/>
    <cellStyle name="Финансовый 3 2 4 2 2 4" xfId="1421"/>
    <cellStyle name="Финансовый 3 2 4 2 2 4 2" xfId="5957"/>
    <cellStyle name="Финансовый 3 2 4 2 2 4 2 2" xfId="12761"/>
    <cellStyle name="Финансовый 3 2 4 2 2 4 2 2 2" xfId="26369"/>
    <cellStyle name="Финансовый 3 2 4 2 2 4 2 2 3" xfId="39977"/>
    <cellStyle name="Финансовый 3 2 4 2 2 4 2 3" xfId="19565"/>
    <cellStyle name="Финансовый 3 2 4 2 2 4 2 4" xfId="33173"/>
    <cellStyle name="Финансовый 3 2 4 2 2 4 3" xfId="3689"/>
    <cellStyle name="Финансовый 3 2 4 2 2 4 3 2" xfId="10493"/>
    <cellStyle name="Финансовый 3 2 4 2 2 4 3 2 2" xfId="24101"/>
    <cellStyle name="Финансовый 3 2 4 2 2 4 3 2 3" xfId="37709"/>
    <cellStyle name="Финансовый 3 2 4 2 2 4 3 3" xfId="17297"/>
    <cellStyle name="Финансовый 3 2 4 2 2 4 3 4" xfId="30905"/>
    <cellStyle name="Финансовый 3 2 4 2 2 4 4" xfId="8225"/>
    <cellStyle name="Финансовый 3 2 4 2 2 4 4 2" xfId="21833"/>
    <cellStyle name="Финансовый 3 2 4 2 2 4 4 3" xfId="35441"/>
    <cellStyle name="Финансовый 3 2 4 2 2 4 5" xfId="15029"/>
    <cellStyle name="Финансовый 3 2 4 2 2 4 6" xfId="28637"/>
    <cellStyle name="Финансовый 3 2 4 2 2 5" xfId="2177"/>
    <cellStyle name="Финансовый 3 2 4 2 2 5 2" xfId="6713"/>
    <cellStyle name="Финансовый 3 2 4 2 2 5 2 2" xfId="13517"/>
    <cellStyle name="Финансовый 3 2 4 2 2 5 2 2 2" xfId="27125"/>
    <cellStyle name="Финансовый 3 2 4 2 2 5 2 2 3" xfId="40733"/>
    <cellStyle name="Финансовый 3 2 4 2 2 5 2 3" xfId="20321"/>
    <cellStyle name="Финансовый 3 2 4 2 2 5 2 4" xfId="33929"/>
    <cellStyle name="Финансовый 3 2 4 2 2 5 3" xfId="4445"/>
    <cellStyle name="Финансовый 3 2 4 2 2 5 3 2" xfId="11249"/>
    <cellStyle name="Финансовый 3 2 4 2 2 5 3 2 2" xfId="24857"/>
    <cellStyle name="Финансовый 3 2 4 2 2 5 3 2 3" xfId="38465"/>
    <cellStyle name="Финансовый 3 2 4 2 2 5 3 3" xfId="18053"/>
    <cellStyle name="Финансовый 3 2 4 2 2 5 3 4" xfId="31661"/>
    <cellStyle name="Финансовый 3 2 4 2 2 5 4" xfId="8981"/>
    <cellStyle name="Финансовый 3 2 4 2 2 5 4 2" xfId="22589"/>
    <cellStyle name="Финансовый 3 2 4 2 2 5 4 3" xfId="36197"/>
    <cellStyle name="Финансовый 3 2 4 2 2 5 5" xfId="15785"/>
    <cellStyle name="Финансовый 3 2 4 2 2 5 6" xfId="29393"/>
    <cellStyle name="Финансовый 3 2 4 2 2 6" xfId="1043"/>
    <cellStyle name="Финансовый 3 2 4 2 2 6 2" xfId="5579"/>
    <cellStyle name="Финансовый 3 2 4 2 2 6 2 2" xfId="12383"/>
    <cellStyle name="Финансовый 3 2 4 2 2 6 2 2 2" xfId="25991"/>
    <cellStyle name="Финансовый 3 2 4 2 2 6 2 2 3" xfId="39599"/>
    <cellStyle name="Финансовый 3 2 4 2 2 6 2 3" xfId="19187"/>
    <cellStyle name="Финансовый 3 2 4 2 2 6 2 4" xfId="32795"/>
    <cellStyle name="Финансовый 3 2 4 2 2 6 3" xfId="3311"/>
    <cellStyle name="Финансовый 3 2 4 2 2 6 3 2" xfId="10115"/>
    <cellStyle name="Финансовый 3 2 4 2 2 6 3 2 2" xfId="23723"/>
    <cellStyle name="Финансовый 3 2 4 2 2 6 3 2 3" xfId="37331"/>
    <cellStyle name="Финансовый 3 2 4 2 2 6 3 3" xfId="16919"/>
    <cellStyle name="Финансовый 3 2 4 2 2 6 3 4" xfId="30527"/>
    <cellStyle name="Финансовый 3 2 4 2 2 6 4" xfId="7847"/>
    <cellStyle name="Финансовый 3 2 4 2 2 6 4 2" xfId="21455"/>
    <cellStyle name="Финансовый 3 2 4 2 2 6 4 3" xfId="35063"/>
    <cellStyle name="Финансовый 3 2 4 2 2 6 5" xfId="14651"/>
    <cellStyle name="Финансовый 3 2 4 2 2 6 6" xfId="28259"/>
    <cellStyle name="Финансовый 3 2 4 2 2 7" xfId="665"/>
    <cellStyle name="Финансовый 3 2 4 2 2 7 2" xfId="5201"/>
    <cellStyle name="Финансовый 3 2 4 2 2 7 2 2" xfId="12005"/>
    <cellStyle name="Финансовый 3 2 4 2 2 7 2 2 2" xfId="25613"/>
    <cellStyle name="Финансовый 3 2 4 2 2 7 2 2 3" xfId="39221"/>
    <cellStyle name="Финансовый 3 2 4 2 2 7 2 3" xfId="18809"/>
    <cellStyle name="Финансовый 3 2 4 2 2 7 2 4" xfId="32417"/>
    <cellStyle name="Финансовый 3 2 4 2 2 7 3" xfId="2933"/>
    <cellStyle name="Финансовый 3 2 4 2 2 7 3 2" xfId="9737"/>
    <cellStyle name="Финансовый 3 2 4 2 2 7 3 2 2" xfId="23345"/>
    <cellStyle name="Финансовый 3 2 4 2 2 7 3 2 3" xfId="36953"/>
    <cellStyle name="Финансовый 3 2 4 2 2 7 3 3" xfId="16541"/>
    <cellStyle name="Финансовый 3 2 4 2 2 7 3 4" xfId="30149"/>
    <cellStyle name="Финансовый 3 2 4 2 2 7 4" xfId="7469"/>
    <cellStyle name="Финансовый 3 2 4 2 2 7 4 2" xfId="21077"/>
    <cellStyle name="Финансовый 3 2 4 2 2 7 4 3" xfId="34685"/>
    <cellStyle name="Финансовый 3 2 4 2 2 7 5" xfId="14273"/>
    <cellStyle name="Финансовый 3 2 4 2 2 7 6" xfId="27881"/>
    <cellStyle name="Финансовый 3 2 4 2 2 8" xfId="4823"/>
    <cellStyle name="Финансовый 3 2 4 2 2 8 2" xfId="11627"/>
    <cellStyle name="Финансовый 3 2 4 2 2 8 2 2" xfId="25235"/>
    <cellStyle name="Финансовый 3 2 4 2 2 8 2 3" xfId="38843"/>
    <cellStyle name="Финансовый 3 2 4 2 2 8 3" xfId="18431"/>
    <cellStyle name="Финансовый 3 2 4 2 2 8 4" xfId="32039"/>
    <cellStyle name="Финансовый 3 2 4 2 2 9" xfId="2555"/>
    <cellStyle name="Финансовый 3 2 4 2 2 9 2" xfId="9359"/>
    <cellStyle name="Финансовый 3 2 4 2 2 9 2 2" xfId="22967"/>
    <cellStyle name="Финансовый 3 2 4 2 2 9 2 3" xfId="36575"/>
    <cellStyle name="Финансовый 3 2 4 2 2 9 3" xfId="16163"/>
    <cellStyle name="Финансовый 3 2 4 2 2 9 4" xfId="29771"/>
    <cellStyle name="Финансовый 3 2 4 2 3" xfId="408"/>
    <cellStyle name="Финансовый 3 2 4 2 3 10" xfId="14016"/>
    <cellStyle name="Финансовый 3 2 4 2 3 11" xfId="27624"/>
    <cellStyle name="Финансовый 3 2 4 2 3 2" xfId="1920"/>
    <cellStyle name="Финансовый 3 2 4 2 3 2 2" xfId="6456"/>
    <cellStyle name="Финансовый 3 2 4 2 3 2 2 2" xfId="13260"/>
    <cellStyle name="Финансовый 3 2 4 2 3 2 2 2 2" xfId="26868"/>
    <cellStyle name="Финансовый 3 2 4 2 3 2 2 2 3" xfId="40476"/>
    <cellStyle name="Финансовый 3 2 4 2 3 2 2 3" xfId="20064"/>
    <cellStyle name="Финансовый 3 2 4 2 3 2 2 4" xfId="33672"/>
    <cellStyle name="Финансовый 3 2 4 2 3 2 3" xfId="4188"/>
    <cellStyle name="Финансовый 3 2 4 2 3 2 3 2" xfId="10992"/>
    <cellStyle name="Финансовый 3 2 4 2 3 2 3 2 2" xfId="24600"/>
    <cellStyle name="Финансовый 3 2 4 2 3 2 3 2 3" xfId="38208"/>
    <cellStyle name="Финансовый 3 2 4 2 3 2 3 3" xfId="17796"/>
    <cellStyle name="Финансовый 3 2 4 2 3 2 3 4" xfId="31404"/>
    <cellStyle name="Финансовый 3 2 4 2 3 2 4" xfId="8724"/>
    <cellStyle name="Финансовый 3 2 4 2 3 2 4 2" xfId="22332"/>
    <cellStyle name="Финансовый 3 2 4 2 3 2 4 3" xfId="35940"/>
    <cellStyle name="Финансовый 3 2 4 2 3 2 5" xfId="15528"/>
    <cellStyle name="Финансовый 3 2 4 2 3 2 6" xfId="29136"/>
    <cellStyle name="Финансовый 3 2 4 2 3 3" xfId="1542"/>
    <cellStyle name="Финансовый 3 2 4 2 3 3 2" xfId="6078"/>
    <cellStyle name="Финансовый 3 2 4 2 3 3 2 2" xfId="12882"/>
    <cellStyle name="Финансовый 3 2 4 2 3 3 2 2 2" xfId="26490"/>
    <cellStyle name="Финансовый 3 2 4 2 3 3 2 2 3" xfId="40098"/>
    <cellStyle name="Финансовый 3 2 4 2 3 3 2 3" xfId="19686"/>
    <cellStyle name="Финансовый 3 2 4 2 3 3 2 4" xfId="33294"/>
    <cellStyle name="Финансовый 3 2 4 2 3 3 3" xfId="3810"/>
    <cellStyle name="Финансовый 3 2 4 2 3 3 3 2" xfId="10614"/>
    <cellStyle name="Финансовый 3 2 4 2 3 3 3 2 2" xfId="24222"/>
    <cellStyle name="Финансовый 3 2 4 2 3 3 3 2 3" xfId="37830"/>
    <cellStyle name="Финансовый 3 2 4 2 3 3 3 3" xfId="17418"/>
    <cellStyle name="Финансовый 3 2 4 2 3 3 3 4" xfId="31026"/>
    <cellStyle name="Финансовый 3 2 4 2 3 3 4" xfId="8346"/>
    <cellStyle name="Финансовый 3 2 4 2 3 3 4 2" xfId="21954"/>
    <cellStyle name="Финансовый 3 2 4 2 3 3 4 3" xfId="35562"/>
    <cellStyle name="Финансовый 3 2 4 2 3 3 5" xfId="15150"/>
    <cellStyle name="Финансовый 3 2 4 2 3 3 6" xfId="28758"/>
    <cellStyle name="Финансовый 3 2 4 2 3 4" xfId="2298"/>
    <cellStyle name="Финансовый 3 2 4 2 3 4 2" xfId="6834"/>
    <cellStyle name="Финансовый 3 2 4 2 3 4 2 2" xfId="13638"/>
    <cellStyle name="Финансовый 3 2 4 2 3 4 2 2 2" xfId="27246"/>
    <cellStyle name="Финансовый 3 2 4 2 3 4 2 2 3" xfId="40854"/>
    <cellStyle name="Финансовый 3 2 4 2 3 4 2 3" xfId="20442"/>
    <cellStyle name="Финансовый 3 2 4 2 3 4 2 4" xfId="34050"/>
    <cellStyle name="Финансовый 3 2 4 2 3 4 3" xfId="4566"/>
    <cellStyle name="Финансовый 3 2 4 2 3 4 3 2" xfId="11370"/>
    <cellStyle name="Финансовый 3 2 4 2 3 4 3 2 2" xfId="24978"/>
    <cellStyle name="Финансовый 3 2 4 2 3 4 3 2 3" xfId="38586"/>
    <cellStyle name="Финансовый 3 2 4 2 3 4 3 3" xfId="18174"/>
    <cellStyle name="Финансовый 3 2 4 2 3 4 3 4" xfId="31782"/>
    <cellStyle name="Финансовый 3 2 4 2 3 4 4" xfId="9102"/>
    <cellStyle name="Финансовый 3 2 4 2 3 4 4 2" xfId="22710"/>
    <cellStyle name="Финансовый 3 2 4 2 3 4 4 3" xfId="36318"/>
    <cellStyle name="Финансовый 3 2 4 2 3 4 5" xfId="15906"/>
    <cellStyle name="Финансовый 3 2 4 2 3 4 6" xfId="29514"/>
    <cellStyle name="Финансовый 3 2 4 2 3 5" xfId="1164"/>
    <cellStyle name="Финансовый 3 2 4 2 3 5 2" xfId="5700"/>
    <cellStyle name="Финансовый 3 2 4 2 3 5 2 2" xfId="12504"/>
    <cellStyle name="Финансовый 3 2 4 2 3 5 2 2 2" xfId="26112"/>
    <cellStyle name="Финансовый 3 2 4 2 3 5 2 2 3" xfId="39720"/>
    <cellStyle name="Финансовый 3 2 4 2 3 5 2 3" xfId="19308"/>
    <cellStyle name="Финансовый 3 2 4 2 3 5 2 4" xfId="32916"/>
    <cellStyle name="Финансовый 3 2 4 2 3 5 3" xfId="3432"/>
    <cellStyle name="Финансовый 3 2 4 2 3 5 3 2" xfId="10236"/>
    <cellStyle name="Финансовый 3 2 4 2 3 5 3 2 2" xfId="23844"/>
    <cellStyle name="Финансовый 3 2 4 2 3 5 3 2 3" xfId="37452"/>
    <cellStyle name="Финансовый 3 2 4 2 3 5 3 3" xfId="17040"/>
    <cellStyle name="Финансовый 3 2 4 2 3 5 3 4" xfId="30648"/>
    <cellStyle name="Финансовый 3 2 4 2 3 5 4" xfId="7968"/>
    <cellStyle name="Финансовый 3 2 4 2 3 5 4 2" xfId="21576"/>
    <cellStyle name="Финансовый 3 2 4 2 3 5 4 3" xfId="35184"/>
    <cellStyle name="Финансовый 3 2 4 2 3 5 5" xfId="14772"/>
    <cellStyle name="Финансовый 3 2 4 2 3 5 6" xfId="28380"/>
    <cellStyle name="Финансовый 3 2 4 2 3 6" xfId="786"/>
    <cellStyle name="Финансовый 3 2 4 2 3 6 2" xfId="5322"/>
    <cellStyle name="Финансовый 3 2 4 2 3 6 2 2" xfId="12126"/>
    <cellStyle name="Финансовый 3 2 4 2 3 6 2 2 2" xfId="25734"/>
    <cellStyle name="Финансовый 3 2 4 2 3 6 2 2 3" xfId="39342"/>
    <cellStyle name="Финансовый 3 2 4 2 3 6 2 3" xfId="18930"/>
    <cellStyle name="Финансовый 3 2 4 2 3 6 2 4" xfId="32538"/>
    <cellStyle name="Финансовый 3 2 4 2 3 6 3" xfId="3054"/>
    <cellStyle name="Финансовый 3 2 4 2 3 6 3 2" xfId="9858"/>
    <cellStyle name="Финансовый 3 2 4 2 3 6 3 2 2" xfId="23466"/>
    <cellStyle name="Финансовый 3 2 4 2 3 6 3 2 3" xfId="37074"/>
    <cellStyle name="Финансовый 3 2 4 2 3 6 3 3" xfId="16662"/>
    <cellStyle name="Финансовый 3 2 4 2 3 6 3 4" xfId="30270"/>
    <cellStyle name="Финансовый 3 2 4 2 3 6 4" xfId="7590"/>
    <cellStyle name="Финансовый 3 2 4 2 3 6 4 2" xfId="21198"/>
    <cellStyle name="Финансовый 3 2 4 2 3 6 4 3" xfId="34806"/>
    <cellStyle name="Финансовый 3 2 4 2 3 6 5" xfId="14394"/>
    <cellStyle name="Финансовый 3 2 4 2 3 6 6" xfId="28002"/>
    <cellStyle name="Финансовый 3 2 4 2 3 7" xfId="4944"/>
    <cellStyle name="Финансовый 3 2 4 2 3 7 2" xfId="11748"/>
    <cellStyle name="Финансовый 3 2 4 2 3 7 2 2" xfId="25356"/>
    <cellStyle name="Финансовый 3 2 4 2 3 7 2 3" xfId="38964"/>
    <cellStyle name="Финансовый 3 2 4 2 3 7 3" xfId="18552"/>
    <cellStyle name="Финансовый 3 2 4 2 3 7 4" xfId="32160"/>
    <cellStyle name="Финансовый 3 2 4 2 3 8" xfId="2676"/>
    <cellStyle name="Финансовый 3 2 4 2 3 8 2" xfId="9480"/>
    <cellStyle name="Финансовый 3 2 4 2 3 8 2 2" xfId="23088"/>
    <cellStyle name="Финансовый 3 2 4 2 3 8 2 3" xfId="36696"/>
    <cellStyle name="Финансовый 3 2 4 2 3 8 3" xfId="16284"/>
    <cellStyle name="Финансовый 3 2 4 2 3 8 4" xfId="29892"/>
    <cellStyle name="Финансовый 3 2 4 2 3 9" xfId="7212"/>
    <cellStyle name="Финансовый 3 2 4 2 3 9 2" xfId="20820"/>
    <cellStyle name="Финансовый 3 2 4 2 3 9 3" xfId="34428"/>
    <cellStyle name="Финансовый 3 2 4 2 4" xfId="1718"/>
    <cellStyle name="Финансовый 3 2 4 2 4 2" xfId="6254"/>
    <cellStyle name="Финансовый 3 2 4 2 4 2 2" xfId="13058"/>
    <cellStyle name="Финансовый 3 2 4 2 4 2 2 2" xfId="26666"/>
    <cellStyle name="Финансовый 3 2 4 2 4 2 2 3" xfId="40274"/>
    <cellStyle name="Финансовый 3 2 4 2 4 2 3" xfId="19862"/>
    <cellStyle name="Финансовый 3 2 4 2 4 2 4" xfId="33470"/>
    <cellStyle name="Финансовый 3 2 4 2 4 3" xfId="3986"/>
    <cellStyle name="Финансовый 3 2 4 2 4 3 2" xfId="10790"/>
    <cellStyle name="Финансовый 3 2 4 2 4 3 2 2" xfId="24398"/>
    <cellStyle name="Финансовый 3 2 4 2 4 3 2 3" xfId="38006"/>
    <cellStyle name="Финансовый 3 2 4 2 4 3 3" xfId="17594"/>
    <cellStyle name="Финансовый 3 2 4 2 4 3 4" xfId="31202"/>
    <cellStyle name="Финансовый 3 2 4 2 4 4" xfId="8522"/>
    <cellStyle name="Финансовый 3 2 4 2 4 4 2" xfId="22130"/>
    <cellStyle name="Финансовый 3 2 4 2 4 4 3" xfId="35738"/>
    <cellStyle name="Финансовый 3 2 4 2 4 5" xfId="15326"/>
    <cellStyle name="Финансовый 3 2 4 2 4 6" xfId="28934"/>
    <cellStyle name="Финансовый 3 2 4 2 5" xfId="1340"/>
    <cellStyle name="Финансовый 3 2 4 2 5 2" xfId="5876"/>
    <cellStyle name="Финансовый 3 2 4 2 5 2 2" xfId="12680"/>
    <cellStyle name="Финансовый 3 2 4 2 5 2 2 2" xfId="26288"/>
    <cellStyle name="Финансовый 3 2 4 2 5 2 2 3" xfId="39896"/>
    <cellStyle name="Финансовый 3 2 4 2 5 2 3" xfId="19484"/>
    <cellStyle name="Финансовый 3 2 4 2 5 2 4" xfId="33092"/>
    <cellStyle name="Финансовый 3 2 4 2 5 3" xfId="3608"/>
    <cellStyle name="Финансовый 3 2 4 2 5 3 2" xfId="10412"/>
    <cellStyle name="Финансовый 3 2 4 2 5 3 2 2" xfId="24020"/>
    <cellStyle name="Финансовый 3 2 4 2 5 3 2 3" xfId="37628"/>
    <cellStyle name="Финансовый 3 2 4 2 5 3 3" xfId="17216"/>
    <cellStyle name="Финансовый 3 2 4 2 5 3 4" xfId="30824"/>
    <cellStyle name="Финансовый 3 2 4 2 5 4" xfId="8144"/>
    <cellStyle name="Финансовый 3 2 4 2 5 4 2" xfId="21752"/>
    <cellStyle name="Финансовый 3 2 4 2 5 4 3" xfId="35360"/>
    <cellStyle name="Финансовый 3 2 4 2 5 5" xfId="14948"/>
    <cellStyle name="Финансовый 3 2 4 2 5 6" xfId="28556"/>
    <cellStyle name="Финансовый 3 2 4 2 6" xfId="2096"/>
    <cellStyle name="Финансовый 3 2 4 2 6 2" xfId="6632"/>
    <cellStyle name="Финансовый 3 2 4 2 6 2 2" xfId="13436"/>
    <cellStyle name="Финансовый 3 2 4 2 6 2 2 2" xfId="27044"/>
    <cellStyle name="Финансовый 3 2 4 2 6 2 2 3" xfId="40652"/>
    <cellStyle name="Финансовый 3 2 4 2 6 2 3" xfId="20240"/>
    <cellStyle name="Финансовый 3 2 4 2 6 2 4" xfId="33848"/>
    <cellStyle name="Финансовый 3 2 4 2 6 3" xfId="4364"/>
    <cellStyle name="Финансовый 3 2 4 2 6 3 2" xfId="11168"/>
    <cellStyle name="Финансовый 3 2 4 2 6 3 2 2" xfId="24776"/>
    <cellStyle name="Финансовый 3 2 4 2 6 3 2 3" xfId="38384"/>
    <cellStyle name="Финансовый 3 2 4 2 6 3 3" xfId="17972"/>
    <cellStyle name="Финансовый 3 2 4 2 6 3 4" xfId="31580"/>
    <cellStyle name="Финансовый 3 2 4 2 6 4" xfId="8900"/>
    <cellStyle name="Финансовый 3 2 4 2 6 4 2" xfId="22508"/>
    <cellStyle name="Финансовый 3 2 4 2 6 4 3" xfId="36116"/>
    <cellStyle name="Финансовый 3 2 4 2 6 5" xfId="15704"/>
    <cellStyle name="Финансовый 3 2 4 2 6 6" xfId="29312"/>
    <cellStyle name="Финансовый 3 2 4 2 7" xfId="962"/>
    <cellStyle name="Финансовый 3 2 4 2 7 2" xfId="5498"/>
    <cellStyle name="Финансовый 3 2 4 2 7 2 2" xfId="12302"/>
    <cellStyle name="Финансовый 3 2 4 2 7 2 2 2" xfId="25910"/>
    <cellStyle name="Финансовый 3 2 4 2 7 2 2 3" xfId="39518"/>
    <cellStyle name="Финансовый 3 2 4 2 7 2 3" xfId="19106"/>
    <cellStyle name="Финансовый 3 2 4 2 7 2 4" xfId="32714"/>
    <cellStyle name="Финансовый 3 2 4 2 7 3" xfId="3230"/>
    <cellStyle name="Финансовый 3 2 4 2 7 3 2" xfId="10034"/>
    <cellStyle name="Финансовый 3 2 4 2 7 3 2 2" xfId="23642"/>
    <cellStyle name="Финансовый 3 2 4 2 7 3 2 3" xfId="37250"/>
    <cellStyle name="Финансовый 3 2 4 2 7 3 3" xfId="16838"/>
    <cellStyle name="Финансовый 3 2 4 2 7 3 4" xfId="30446"/>
    <cellStyle name="Финансовый 3 2 4 2 7 4" xfId="7766"/>
    <cellStyle name="Финансовый 3 2 4 2 7 4 2" xfId="21374"/>
    <cellStyle name="Финансовый 3 2 4 2 7 4 3" xfId="34982"/>
    <cellStyle name="Финансовый 3 2 4 2 7 5" xfId="14570"/>
    <cellStyle name="Финансовый 3 2 4 2 7 6" xfId="28178"/>
    <cellStyle name="Финансовый 3 2 4 2 8" xfId="584"/>
    <cellStyle name="Финансовый 3 2 4 2 8 2" xfId="5120"/>
    <cellStyle name="Финансовый 3 2 4 2 8 2 2" xfId="11924"/>
    <cellStyle name="Финансовый 3 2 4 2 8 2 2 2" xfId="25532"/>
    <cellStyle name="Финансовый 3 2 4 2 8 2 2 3" xfId="39140"/>
    <cellStyle name="Финансовый 3 2 4 2 8 2 3" xfId="18728"/>
    <cellStyle name="Финансовый 3 2 4 2 8 2 4" xfId="32336"/>
    <cellStyle name="Финансовый 3 2 4 2 8 3" xfId="2852"/>
    <cellStyle name="Финансовый 3 2 4 2 8 3 2" xfId="9656"/>
    <cellStyle name="Финансовый 3 2 4 2 8 3 2 2" xfId="23264"/>
    <cellStyle name="Финансовый 3 2 4 2 8 3 2 3" xfId="36872"/>
    <cellStyle name="Финансовый 3 2 4 2 8 3 3" xfId="16460"/>
    <cellStyle name="Финансовый 3 2 4 2 8 3 4" xfId="30068"/>
    <cellStyle name="Финансовый 3 2 4 2 8 4" xfId="7388"/>
    <cellStyle name="Финансовый 3 2 4 2 8 4 2" xfId="20996"/>
    <cellStyle name="Финансовый 3 2 4 2 8 4 3" xfId="34604"/>
    <cellStyle name="Финансовый 3 2 4 2 8 5" xfId="14192"/>
    <cellStyle name="Финансовый 3 2 4 2 8 6" xfId="27800"/>
    <cellStyle name="Финансовый 3 2 4 2 9" xfId="4742"/>
    <cellStyle name="Финансовый 3 2 4 2 9 2" xfId="11546"/>
    <cellStyle name="Финансовый 3 2 4 2 9 2 2" xfId="25154"/>
    <cellStyle name="Финансовый 3 2 4 2 9 2 3" xfId="38762"/>
    <cellStyle name="Финансовый 3 2 4 2 9 3" xfId="18350"/>
    <cellStyle name="Финансовый 3 2 4 2 9 4" xfId="31958"/>
    <cellStyle name="Финансовый 3 2 4 3" xfId="173"/>
    <cellStyle name="Финансовый 3 2 4 3 10" xfId="2441"/>
    <cellStyle name="Финансовый 3 2 4 3 10 2" xfId="9245"/>
    <cellStyle name="Финансовый 3 2 4 3 10 2 2" xfId="22853"/>
    <cellStyle name="Финансовый 3 2 4 3 10 2 3" xfId="36461"/>
    <cellStyle name="Финансовый 3 2 4 3 10 3" xfId="16049"/>
    <cellStyle name="Финансовый 3 2 4 3 10 4" xfId="29657"/>
    <cellStyle name="Финансовый 3 2 4 3 11" xfId="6977"/>
    <cellStyle name="Финансовый 3 2 4 3 11 2" xfId="20585"/>
    <cellStyle name="Финансовый 3 2 4 3 11 3" xfId="34193"/>
    <cellStyle name="Финансовый 3 2 4 3 12" xfId="13781"/>
    <cellStyle name="Финансовый 3 2 4 3 13" xfId="27389"/>
    <cellStyle name="Финансовый 3 2 4 3 2" xfId="254"/>
    <cellStyle name="Финансовый 3 2 4 3 2 10" xfId="7058"/>
    <cellStyle name="Финансовый 3 2 4 3 2 10 2" xfId="20666"/>
    <cellStyle name="Финансовый 3 2 4 3 2 10 3" xfId="34274"/>
    <cellStyle name="Финансовый 3 2 4 3 2 11" xfId="13862"/>
    <cellStyle name="Финансовый 3 2 4 3 2 12" xfId="27470"/>
    <cellStyle name="Финансовый 3 2 4 3 2 2" xfId="456"/>
    <cellStyle name="Финансовый 3 2 4 3 2 2 10" xfId="14064"/>
    <cellStyle name="Финансовый 3 2 4 3 2 2 11" xfId="27672"/>
    <cellStyle name="Финансовый 3 2 4 3 2 2 2" xfId="1968"/>
    <cellStyle name="Финансовый 3 2 4 3 2 2 2 2" xfId="6504"/>
    <cellStyle name="Финансовый 3 2 4 3 2 2 2 2 2" xfId="13308"/>
    <cellStyle name="Финансовый 3 2 4 3 2 2 2 2 2 2" xfId="26916"/>
    <cellStyle name="Финансовый 3 2 4 3 2 2 2 2 2 3" xfId="40524"/>
    <cellStyle name="Финансовый 3 2 4 3 2 2 2 2 3" xfId="20112"/>
    <cellStyle name="Финансовый 3 2 4 3 2 2 2 2 4" xfId="33720"/>
    <cellStyle name="Финансовый 3 2 4 3 2 2 2 3" xfId="4236"/>
    <cellStyle name="Финансовый 3 2 4 3 2 2 2 3 2" xfId="11040"/>
    <cellStyle name="Финансовый 3 2 4 3 2 2 2 3 2 2" xfId="24648"/>
    <cellStyle name="Финансовый 3 2 4 3 2 2 2 3 2 3" xfId="38256"/>
    <cellStyle name="Финансовый 3 2 4 3 2 2 2 3 3" xfId="17844"/>
    <cellStyle name="Финансовый 3 2 4 3 2 2 2 3 4" xfId="31452"/>
    <cellStyle name="Финансовый 3 2 4 3 2 2 2 4" xfId="8772"/>
    <cellStyle name="Финансовый 3 2 4 3 2 2 2 4 2" xfId="22380"/>
    <cellStyle name="Финансовый 3 2 4 3 2 2 2 4 3" xfId="35988"/>
    <cellStyle name="Финансовый 3 2 4 3 2 2 2 5" xfId="15576"/>
    <cellStyle name="Финансовый 3 2 4 3 2 2 2 6" xfId="29184"/>
    <cellStyle name="Финансовый 3 2 4 3 2 2 3" xfId="1590"/>
    <cellStyle name="Финансовый 3 2 4 3 2 2 3 2" xfId="6126"/>
    <cellStyle name="Финансовый 3 2 4 3 2 2 3 2 2" xfId="12930"/>
    <cellStyle name="Финансовый 3 2 4 3 2 2 3 2 2 2" xfId="26538"/>
    <cellStyle name="Финансовый 3 2 4 3 2 2 3 2 2 3" xfId="40146"/>
    <cellStyle name="Финансовый 3 2 4 3 2 2 3 2 3" xfId="19734"/>
    <cellStyle name="Финансовый 3 2 4 3 2 2 3 2 4" xfId="33342"/>
    <cellStyle name="Финансовый 3 2 4 3 2 2 3 3" xfId="3858"/>
    <cellStyle name="Финансовый 3 2 4 3 2 2 3 3 2" xfId="10662"/>
    <cellStyle name="Финансовый 3 2 4 3 2 2 3 3 2 2" xfId="24270"/>
    <cellStyle name="Финансовый 3 2 4 3 2 2 3 3 2 3" xfId="37878"/>
    <cellStyle name="Финансовый 3 2 4 3 2 2 3 3 3" xfId="17466"/>
    <cellStyle name="Финансовый 3 2 4 3 2 2 3 3 4" xfId="31074"/>
    <cellStyle name="Финансовый 3 2 4 3 2 2 3 4" xfId="8394"/>
    <cellStyle name="Финансовый 3 2 4 3 2 2 3 4 2" xfId="22002"/>
    <cellStyle name="Финансовый 3 2 4 3 2 2 3 4 3" xfId="35610"/>
    <cellStyle name="Финансовый 3 2 4 3 2 2 3 5" xfId="15198"/>
    <cellStyle name="Финансовый 3 2 4 3 2 2 3 6" xfId="28806"/>
    <cellStyle name="Финансовый 3 2 4 3 2 2 4" xfId="2346"/>
    <cellStyle name="Финансовый 3 2 4 3 2 2 4 2" xfId="6882"/>
    <cellStyle name="Финансовый 3 2 4 3 2 2 4 2 2" xfId="13686"/>
    <cellStyle name="Финансовый 3 2 4 3 2 2 4 2 2 2" xfId="27294"/>
    <cellStyle name="Финансовый 3 2 4 3 2 2 4 2 2 3" xfId="40902"/>
    <cellStyle name="Финансовый 3 2 4 3 2 2 4 2 3" xfId="20490"/>
    <cellStyle name="Финансовый 3 2 4 3 2 2 4 2 4" xfId="34098"/>
    <cellStyle name="Финансовый 3 2 4 3 2 2 4 3" xfId="4614"/>
    <cellStyle name="Финансовый 3 2 4 3 2 2 4 3 2" xfId="11418"/>
    <cellStyle name="Финансовый 3 2 4 3 2 2 4 3 2 2" xfId="25026"/>
    <cellStyle name="Финансовый 3 2 4 3 2 2 4 3 2 3" xfId="38634"/>
    <cellStyle name="Финансовый 3 2 4 3 2 2 4 3 3" xfId="18222"/>
    <cellStyle name="Финансовый 3 2 4 3 2 2 4 3 4" xfId="31830"/>
    <cellStyle name="Финансовый 3 2 4 3 2 2 4 4" xfId="9150"/>
    <cellStyle name="Финансовый 3 2 4 3 2 2 4 4 2" xfId="22758"/>
    <cellStyle name="Финансовый 3 2 4 3 2 2 4 4 3" xfId="36366"/>
    <cellStyle name="Финансовый 3 2 4 3 2 2 4 5" xfId="15954"/>
    <cellStyle name="Финансовый 3 2 4 3 2 2 4 6" xfId="29562"/>
    <cellStyle name="Финансовый 3 2 4 3 2 2 5" xfId="1212"/>
    <cellStyle name="Финансовый 3 2 4 3 2 2 5 2" xfId="5748"/>
    <cellStyle name="Финансовый 3 2 4 3 2 2 5 2 2" xfId="12552"/>
    <cellStyle name="Финансовый 3 2 4 3 2 2 5 2 2 2" xfId="26160"/>
    <cellStyle name="Финансовый 3 2 4 3 2 2 5 2 2 3" xfId="39768"/>
    <cellStyle name="Финансовый 3 2 4 3 2 2 5 2 3" xfId="19356"/>
    <cellStyle name="Финансовый 3 2 4 3 2 2 5 2 4" xfId="32964"/>
    <cellStyle name="Финансовый 3 2 4 3 2 2 5 3" xfId="3480"/>
    <cellStyle name="Финансовый 3 2 4 3 2 2 5 3 2" xfId="10284"/>
    <cellStyle name="Финансовый 3 2 4 3 2 2 5 3 2 2" xfId="23892"/>
    <cellStyle name="Финансовый 3 2 4 3 2 2 5 3 2 3" xfId="37500"/>
    <cellStyle name="Финансовый 3 2 4 3 2 2 5 3 3" xfId="17088"/>
    <cellStyle name="Финансовый 3 2 4 3 2 2 5 3 4" xfId="30696"/>
    <cellStyle name="Финансовый 3 2 4 3 2 2 5 4" xfId="8016"/>
    <cellStyle name="Финансовый 3 2 4 3 2 2 5 4 2" xfId="21624"/>
    <cellStyle name="Финансовый 3 2 4 3 2 2 5 4 3" xfId="35232"/>
    <cellStyle name="Финансовый 3 2 4 3 2 2 5 5" xfId="14820"/>
    <cellStyle name="Финансовый 3 2 4 3 2 2 5 6" xfId="28428"/>
    <cellStyle name="Финансовый 3 2 4 3 2 2 6" xfId="834"/>
    <cellStyle name="Финансовый 3 2 4 3 2 2 6 2" xfId="5370"/>
    <cellStyle name="Финансовый 3 2 4 3 2 2 6 2 2" xfId="12174"/>
    <cellStyle name="Финансовый 3 2 4 3 2 2 6 2 2 2" xfId="25782"/>
    <cellStyle name="Финансовый 3 2 4 3 2 2 6 2 2 3" xfId="39390"/>
    <cellStyle name="Финансовый 3 2 4 3 2 2 6 2 3" xfId="18978"/>
    <cellStyle name="Финансовый 3 2 4 3 2 2 6 2 4" xfId="32586"/>
    <cellStyle name="Финансовый 3 2 4 3 2 2 6 3" xfId="3102"/>
    <cellStyle name="Финансовый 3 2 4 3 2 2 6 3 2" xfId="9906"/>
    <cellStyle name="Финансовый 3 2 4 3 2 2 6 3 2 2" xfId="23514"/>
    <cellStyle name="Финансовый 3 2 4 3 2 2 6 3 2 3" xfId="37122"/>
    <cellStyle name="Финансовый 3 2 4 3 2 2 6 3 3" xfId="16710"/>
    <cellStyle name="Финансовый 3 2 4 3 2 2 6 3 4" xfId="30318"/>
    <cellStyle name="Финансовый 3 2 4 3 2 2 6 4" xfId="7638"/>
    <cellStyle name="Финансовый 3 2 4 3 2 2 6 4 2" xfId="21246"/>
    <cellStyle name="Финансовый 3 2 4 3 2 2 6 4 3" xfId="34854"/>
    <cellStyle name="Финансовый 3 2 4 3 2 2 6 5" xfId="14442"/>
    <cellStyle name="Финансовый 3 2 4 3 2 2 6 6" xfId="28050"/>
    <cellStyle name="Финансовый 3 2 4 3 2 2 7" xfId="4992"/>
    <cellStyle name="Финансовый 3 2 4 3 2 2 7 2" xfId="11796"/>
    <cellStyle name="Финансовый 3 2 4 3 2 2 7 2 2" xfId="25404"/>
    <cellStyle name="Финансовый 3 2 4 3 2 2 7 2 3" xfId="39012"/>
    <cellStyle name="Финансовый 3 2 4 3 2 2 7 3" xfId="18600"/>
    <cellStyle name="Финансовый 3 2 4 3 2 2 7 4" xfId="32208"/>
    <cellStyle name="Финансовый 3 2 4 3 2 2 8" xfId="2724"/>
    <cellStyle name="Финансовый 3 2 4 3 2 2 8 2" xfId="9528"/>
    <cellStyle name="Финансовый 3 2 4 3 2 2 8 2 2" xfId="23136"/>
    <cellStyle name="Финансовый 3 2 4 3 2 2 8 2 3" xfId="36744"/>
    <cellStyle name="Финансовый 3 2 4 3 2 2 8 3" xfId="16332"/>
    <cellStyle name="Финансовый 3 2 4 3 2 2 8 4" xfId="29940"/>
    <cellStyle name="Финансовый 3 2 4 3 2 2 9" xfId="7260"/>
    <cellStyle name="Финансовый 3 2 4 3 2 2 9 2" xfId="20868"/>
    <cellStyle name="Финансовый 3 2 4 3 2 2 9 3" xfId="34476"/>
    <cellStyle name="Финансовый 3 2 4 3 2 3" xfId="1766"/>
    <cellStyle name="Финансовый 3 2 4 3 2 3 2" xfId="6302"/>
    <cellStyle name="Финансовый 3 2 4 3 2 3 2 2" xfId="13106"/>
    <cellStyle name="Финансовый 3 2 4 3 2 3 2 2 2" xfId="26714"/>
    <cellStyle name="Финансовый 3 2 4 3 2 3 2 2 3" xfId="40322"/>
    <cellStyle name="Финансовый 3 2 4 3 2 3 2 3" xfId="19910"/>
    <cellStyle name="Финансовый 3 2 4 3 2 3 2 4" xfId="33518"/>
    <cellStyle name="Финансовый 3 2 4 3 2 3 3" xfId="4034"/>
    <cellStyle name="Финансовый 3 2 4 3 2 3 3 2" xfId="10838"/>
    <cellStyle name="Финансовый 3 2 4 3 2 3 3 2 2" xfId="24446"/>
    <cellStyle name="Финансовый 3 2 4 3 2 3 3 2 3" xfId="38054"/>
    <cellStyle name="Финансовый 3 2 4 3 2 3 3 3" xfId="17642"/>
    <cellStyle name="Финансовый 3 2 4 3 2 3 3 4" xfId="31250"/>
    <cellStyle name="Финансовый 3 2 4 3 2 3 4" xfId="8570"/>
    <cellStyle name="Финансовый 3 2 4 3 2 3 4 2" xfId="22178"/>
    <cellStyle name="Финансовый 3 2 4 3 2 3 4 3" xfId="35786"/>
    <cellStyle name="Финансовый 3 2 4 3 2 3 5" xfId="15374"/>
    <cellStyle name="Финансовый 3 2 4 3 2 3 6" xfId="28982"/>
    <cellStyle name="Финансовый 3 2 4 3 2 4" xfId="1388"/>
    <cellStyle name="Финансовый 3 2 4 3 2 4 2" xfId="5924"/>
    <cellStyle name="Финансовый 3 2 4 3 2 4 2 2" xfId="12728"/>
    <cellStyle name="Финансовый 3 2 4 3 2 4 2 2 2" xfId="26336"/>
    <cellStyle name="Финансовый 3 2 4 3 2 4 2 2 3" xfId="39944"/>
    <cellStyle name="Финансовый 3 2 4 3 2 4 2 3" xfId="19532"/>
    <cellStyle name="Финансовый 3 2 4 3 2 4 2 4" xfId="33140"/>
    <cellStyle name="Финансовый 3 2 4 3 2 4 3" xfId="3656"/>
    <cellStyle name="Финансовый 3 2 4 3 2 4 3 2" xfId="10460"/>
    <cellStyle name="Финансовый 3 2 4 3 2 4 3 2 2" xfId="24068"/>
    <cellStyle name="Финансовый 3 2 4 3 2 4 3 2 3" xfId="37676"/>
    <cellStyle name="Финансовый 3 2 4 3 2 4 3 3" xfId="17264"/>
    <cellStyle name="Финансовый 3 2 4 3 2 4 3 4" xfId="30872"/>
    <cellStyle name="Финансовый 3 2 4 3 2 4 4" xfId="8192"/>
    <cellStyle name="Финансовый 3 2 4 3 2 4 4 2" xfId="21800"/>
    <cellStyle name="Финансовый 3 2 4 3 2 4 4 3" xfId="35408"/>
    <cellStyle name="Финансовый 3 2 4 3 2 4 5" xfId="14996"/>
    <cellStyle name="Финансовый 3 2 4 3 2 4 6" xfId="28604"/>
    <cellStyle name="Финансовый 3 2 4 3 2 5" xfId="2144"/>
    <cellStyle name="Финансовый 3 2 4 3 2 5 2" xfId="6680"/>
    <cellStyle name="Финансовый 3 2 4 3 2 5 2 2" xfId="13484"/>
    <cellStyle name="Финансовый 3 2 4 3 2 5 2 2 2" xfId="27092"/>
    <cellStyle name="Финансовый 3 2 4 3 2 5 2 2 3" xfId="40700"/>
    <cellStyle name="Финансовый 3 2 4 3 2 5 2 3" xfId="20288"/>
    <cellStyle name="Финансовый 3 2 4 3 2 5 2 4" xfId="33896"/>
    <cellStyle name="Финансовый 3 2 4 3 2 5 3" xfId="4412"/>
    <cellStyle name="Финансовый 3 2 4 3 2 5 3 2" xfId="11216"/>
    <cellStyle name="Финансовый 3 2 4 3 2 5 3 2 2" xfId="24824"/>
    <cellStyle name="Финансовый 3 2 4 3 2 5 3 2 3" xfId="38432"/>
    <cellStyle name="Финансовый 3 2 4 3 2 5 3 3" xfId="18020"/>
    <cellStyle name="Финансовый 3 2 4 3 2 5 3 4" xfId="31628"/>
    <cellStyle name="Финансовый 3 2 4 3 2 5 4" xfId="8948"/>
    <cellStyle name="Финансовый 3 2 4 3 2 5 4 2" xfId="22556"/>
    <cellStyle name="Финансовый 3 2 4 3 2 5 4 3" xfId="36164"/>
    <cellStyle name="Финансовый 3 2 4 3 2 5 5" xfId="15752"/>
    <cellStyle name="Финансовый 3 2 4 3 2 5 6" xfId="29360"/>
    <cellStyle name="Финансовый 3 2 4 3 2 6" xfId="1010"/>
    <cellStyle name="Финансовый 3 2 4 3 2 6 2" xfId="5546"/>
    <cellStyle name="Финансовый 3 2 4 3 2 6 2 2" xfId="12350"/>
    <cellStyle name="Финансовый 3 2 4 3 2 6 2 2 2" xfId="25958"/>
    <cellStyle name="Финансовый 3 2 4 3 2 6 2 2 3" xfId="39566"/>
    <cellStyle name="Финансовый 3 2 4 3 2 6 2 3" xfId="19154"/>
    <cellStyle name="Финансовый 3 2 4 3 2 6 2 4" xfId="32762"/>
    <cellStyle name="Финансовый 3 2 4 3 2 6 3" xfId="3278"/>
    <cellStyle name="Финансовый 3 2 4 3 2 6 3 2" xfId="10082"/>
    <cellStyle name="Финансовый 3 2 4 3 2 6 3 2 2" xfId="23690"/>
    <cellStyle name="Финансовый 3 2 4 3 2 6 3 2 3" xfId="37298"/>
    <cellStyle name="Финансовый 3 2 4 3 2 6 3 3" xfId="16886"/>
    <cellStyle name="Финансовый 3 2 4 3 2 6 3 4" xfId="30494"/>
    <cellStyle name="Финансовый 3 2 4 3 2 6 4" xfId="7814"/>
    <cellStyle name="Финансовый 3 2 4 3 2 6 4 2" xfId="21422"/>
    <cellStyle name="Финансовый 3 2 4 3 2 6 4 3" xfId="35030"/>
    <cellStyle name="Финансовый 3 2 4 3 2 6 5" xfId="14618"/>
    <cellStyle name="Финансовый 3 2 4 3 2 6 6" xfId="28226"/>
    <cellStyle name="Финансовый 3 2 4 3 2 7" xfId="632"/>
    <cellStyle name="Финансовый 3 2 4 3 2 7 2" xfId="5168"/>
    <cellStyle name="Финансовый 3 2 4 3 2 7 2 2" xfId="11972"/>
    <cellStyle name="Финансовый 3 2 4 3 2 7 2 2 2" xfId="25580"/>
    <cellStyle name="Финансовый 3 2 4 3 2 7 2 2 3" xfId="39188"/>
    <cellStyle name="Финансовый 3 2 4 3 2 7 2 3" xfId="18776"/>
    <cellStyle name="Финансовый 3 2 4 3 2 7 2 4" xfId="32384"/>
    <cellStyle name="Финансовый 3 2 4 3 2 7 3" xfId="2900"/>
    <cellStyle name="Финансовый 3 2 4 3 2 7 3 2" xfId="9704"/>
    <cellStyle name="Финансовый 3 2 4 3 2 7 3 2 2" xfId="23312"/>
    <cellStyle name="Финансовый 3 2 4 3 2 7 3 2 3" xfId="36920"/>
    <cellStyle name="Финансовый 3 2 4 3 2 7 3 3" xfId="16508"/>
    <cellStyle name="Финансовый 3 2 4 3 2 7 3 4" xfId="30116"/>
    <cellStyle name="Финансовый 3 2 4 3 2 7 4" xfId="7436"/>
    <cellStyle name="Финансовый 3 2 4 3 2 7 4 2" xfId="21044"/>
    <cellStyle name="Финансовый 3 2 4 3 2 7 4 3" xfId="34652"/>
    <cellStyle name="Финансовый 3 2 4 3 2 7 5" xfId="14240"/>
    <cellStyle name="Финансовый 3 2 4 3 2 7 6" xfId="27848"/>
    <cellStyle name="Финансовый 3 2 4 3 2 8" xfId="4790"/>
    <cellStyle name="Финансовый 3 2 4 3 2 8 2" xfId="11594"/>
    <cellStyle name="Финансовый 3 2 4 3 2 8 2 2" xfId="25202"/>
    <cellStyle name="Финансовый 3 2 4 3 2 8 2 3" xfId="38810"/>
    <cellStyle name="Финансовый 3 2 4 3 2 8 3" xfId="18398"/>
    <cellStyle name="Финансовый 3 2 4 3 2 8 4" xfId="32006"/>
    <cellStyle name="Финансовый 3 2 4 3 2 9" xfId="2522"/>
    <cellStyle name="Финансовый 3 2 4 3 2 9 2" xfId="9326"/>
    <cellStyle name="Финансовый 3 2 4 3 2 9 2 2" xfId="22934"/>
    <cellStyle name="Финансовый 3 2 4 3 2 9 2 3" xfId="36542"/>
    <cellStyle name="Финансовый 3 2 4 3 2 9 3" xfId="16130"/>
    <cellStyle name="Финансовый 3 2 4 3 2 9 4" xfId="29738"/>
    <cellStyle name="Финансовый 3 2 4 3 3" xfId="375"/>
    <cellStyle name="Финансовый 3 2 4 3 3 10" xfId="13983"/>
    <cellStyle name="Финансовый 3 2 4 3 3 11" xfId="27591"/>
    <cellStyle name="Финансовый 3 2 4 3 3 2" xfId="1887"/>
    <cellStyle name="Финансовый 3 2 4 3 3 2 2" xfId="6423"/>
    <cellStyle name="Финансовый 3 2 4 3 3 2 2 2" xfId="13227"/>
    <cellStyle name="Финансовый 3 2 4 3 3 2 2 2 2" xfId="26835"/>
    <cellStyle name="Финансовый 3 2 4 3 3 2 2 2 3" xfId="40443"/>
    <cellStyle name="Финансовый 3 2 4 3 3 2 2 3" xfId="20031"/>
    <cellStyle name="Финансовый 3 2 4 3 3 2 2 4" xfId="33639"/>
    <cellStyle name="Финансовый 3 2 4 3 3 2 3" xfId="4155"/>
    <cellStyle name="Финансовый 3 2 4 3 3 2 3 2" xfId="10959"/>
    <cellStyle name="Финансовый 3 2 4 3 3 2 3 2 2" xfId="24567"/>
    <cellStyle name="Финансовый 3 2 4 3 3 2 3 2 3" xfId="38175"/>
    <cellStyle name="Финансовый 3 2 4 3 3 2 3 3" xfId="17763"/>
    <cellStyle name="Финансовый 3 2 4 3 3 2 3 4" xfId="31371"/>
    <cellStyle name="Финансовый 3 2 4 3 3 2 4" xfId="8691"/>
    <cellStyle name="Финансовый 3 2 4 3 3 2 4 2" xfId="22299"/>
    <cellStyle name="Финансовый 3 2 4 3 3 2 4 3" xfId="35907"/>
    <cellStyle name="Финансовый 3 2 4 3 3 2 5" xfId="15495"/>
    <cellStyle name="Финансовый 3 2 4 3 3 2 6" xfId="29103"/>
    <cellStyle name="Финансовый 3 2 4 3 3 3" xfId="1509"/>
    <cellStyle name="Финансовый 3 2 4 3 3 3 2" xfId="6045"/>
    <cellStyle name="Финансовый 3 2 4 3 3 3 2 2" xfId="12849"/>
    <cellStyle name="Финансовый 3 2 4 3 3 3 2 2 2" xfId="26457"/>
    <cellStyle name="Финансовый 3 2 4 3 3 3 2 2 3" xfId="40065"/>
    <cellStyle name="Финансовый 3 2 4 3 3 3 2 3" xfId="19653"/>
    <cellStyle name="Финансовый 3 2 4 3 3 3 2 4" xfId="33261"/>
    <cellStyle name="Финансовый 3 2 4 3 3 3 3" xfId="3777"/>
    <cellStyle name="Финансовый 3 2 4 3 3 3 3 2" xfId="10581"/>
    <cellStyle name="Финансовый 3 2 4 3 3 3 3 2 2" xfId="24189"/>
    <cellStyle name="Финансовый 3 2 4 3 3 3 3 2 3" xfId="37797"/>
    <cellStyle name="Финансовый 3 2 4 3 3 3 3 3" xfId="17385"/>
    <cellStyle name="Финансовый 3 2 4 3 3 3 3 4" xfId="30993"/>
    <cellStyle name="Финансовый 3 2 4 3 3 3 4" xfId="8313"/>
    <cellStyle name="Финансовый 3 2 4 3 3 3 4 2" xfId="21921"/>
    <cellStyle name="Финансовый 3 2 4 3 3 3 4 3" xfId="35529"/>
    <cellStyle name="Финансовый 3 2 4 3 3 3 5" xfId="15117"/>
    <cellStyle name="Финансовый 3 2 4 3 3 3 6" xfId="28725"/>
    <cellStyle name="Финансовый 3 2 4 3 3 4" xfId="2265"/>
    <cellStyle name="Финансовый 3 2 4 3 3 4 2" xfId="6801"/>
    <cellStyle name="Финансовый 3 2 4 3 3 4 2 2" xfId="13605"/>
    <cellStyle name="Финансовый 3 2 4 3 3 4 2 2 2" xfId="27213"/>
    <cellStyle name="Финансовый 3 2 4 3 3 4 2 2 3" xfId="40821"/>
    <cellStyle name="Финансовый 3 2 4 3 3 4 2 3" xfId="20409"/>
    <cellStyle name="Финансовый 3 2 4 3 3 4 2 4" xfId="34017"/>
    <cellStyle name="Финансовый 3 2 4 3 3 4 3" xfId="4533"/>
    <cellStyle name="Финансовый 3 2 4 3 3 4 3 2" xfId="11337"/>
    <cellStyle name="Финансовый 3 2 4 3 3 4 3 2 2" xfId="24945"/>
    <cellStyle name="Финансовый 3 2 4 3 3 4 3 2 3" xfId="38553"/>
    <cellStyle name="Финансовый 3 2 4 3 3 4 3 3" xfId="18141"/>
    <cellStyle name="Финансовый 3 2 4 3 3 4 3 4" xfId="31749"/>
    <cellStyle name="Финансовый 3 2 4 3 3 4 4" xfId="9069"/>
    <cellStyle name="Финансовый 3 2 4 3 3 4 4 2" xfId="22677"/>
    <cellStyle name="Финансовый 3 2 4 3 3 4 4 3" xfId="36285"/>
    <cellStyle name="Финансовый 3 2 4 3 3 4 5" xfId="15873"/>
    <cellStyle name="Финансовый 3 2 4 3 3 4 6" xfId="29481"/>
    <cellStyle name="Финансовый 3 2 4 3 3 5" xfId="1131"/>
    <cellStyle name="Финансовый 3 2 4 3 3 5 2" xfId="5667"/>
    <cellStyle name="Финансовый 3 2 4 3 3 5 2 2" xfId="12471"/>
    <cellStyle name="Финансовый 3 2 4 3 3 5 2 2 2" xfId="26079"/>
    <cellStyle name="Финансовый 3 2 4 3 3 5 2 2 3" xfId="39687"/>
    <cellStyle name="Финансовый 3 2 4 3 3 5 2 3" xfId="19275"/>
    <cellStyle name="Финансовый 3 2 4 3 3 5 2 4" xfId="32883"/>
    <cellStyle name="Финансовый 3 2 4 3 3 5 3" xfId="3399"/>
    <cellStyle name="Финансовый 3 2 4 3 3 5 3 2" xfId="10203"/>
    <cellStyle name="Финансовый 3 2 4 3 3 5 3 2 2" xfId="23811"/>
    <cellStyle name="Финансовый 3 2 4 3 3 5 3 2 3" xfId="37419"/>
    <cellStyle name="Финансовый 3 2 4 3 3 5 3 3" xfId="17007"/>
    <cellStyle name="Финансовый 3 2 4 3 3 5 3 4" xfId="30615"/>
    <cellStyle name="Финансовый 3 2 4 3 3 5 4" xfId="7935"/>
    <cellStyle name="Финансовый 3 2 4 3 3 5 4 2" xfId="21543"/>
    <cellStyle name="Финансовый 3 2 4 3 3 5 4 3" xfId="35151"/>
    <cellStyle name="Финансовый 3 2 4 3 3 5 5" xfId="14739"/>
    <cellStyle name="Финансовый 3 2 4 3 3 5 6" xfId="28347"/>
    <cellStyle name="Финансовый 3 2 4 3 3 6" xfId="753"/>
    <cellStyle name="Финансовый 3 2 4 3 3 6 2" xfId="5289"/>
    <cellStyle name="Финансовый 3 2 4 3 3 6 2 2" xfId="12093"/>
    <cellStyle name="Финансовый 3 2 4 3 3 6 2 2 2" xfId="25701"/>
    <cellStyle name="Финансовый 3 2 4 3 3 6 2 2 3" xfId="39309"/>
    <cellStyle name="Финансовый 3 2 4 3 3 6 2 3" xfId="18897"/>
    <cellStyle name="Финансовый 3 2 4 3 3 6 2 4" xfId="32505"/>
    <cellStyle name="Финансовый 3 2 4 3 3 6 3" xfId="3021"/>
    <cellStyle name="Финансовый 3 2 4 3 3 6 3 2" xfId="9825"/>
    <cellStyle name="Финансовый 3 2 4 3 3 6 3 2 2" xfId="23433"/>
    <cellStyle name="Финансовый 3 2 4 3 3 6 3 2 3" xfId="37041"/>
    <cellStyle name="Финансовый 3 2 4 3 3 6 3 3" xfId="16629"/>
    <cellStyle name="Финансовый 3 2 4 3 3 6 3 4" xfId="30237"/>
    <cellStyle name="Финансовый 3 2 4 3 3 6 4" xfId="7557"/>
    <cellStyle name="Финансовый 3 2 4 3 3 6 4 2" xfId="21165"/>
    <cellStyle name="Финансовый 3 2 4 3 3 6 4 3" xfId="34773"/>
    <cellStyle name="Финансовый 3 2 4 3 3 6 5" xfId="14361"/>
    <cellStyle name="Финансовый 3 2 4 3 3 6 6" xfId="27969"/>
    <cellStyle name="Финансовый 3 2 4 3 3 7" xfId="4911"/>
    <cellStyle name="Финансовый 3 2 4 3 3 7 2" xfId="11715"/>
    <cellStyle name="Финансовый 3 2 4 3 3 7 2 2" xfId="25323"/>
    <cellStyle name="Финансовый 3 2 4 3 3 7 2 3" xfId="38931"/>
    <cellStyle name="Финансовый 3 2 4 3 3 7 3" xfId="18519"/>
    <cellStyle name="Финансовый 3 2 4 3 3 7 4" xfId="32127"/>
    <cellStyle name="Финансовый 3 2 4 3 3 8" xfId="2643"/>
    <cellStyle name="Финансовый 3 2 4 3 3 8 2" xfId="9447"/>
    <cellStyle name="Финансовый 3 2 4 3 3 8 2 2" xfId="23055"/>
    <cellStyle name="Финансовый 3 2 4 3 3 8 2 3" xfId="36663"/>
    <cellStyle name="Финансовый 3 2 4 3 3 8 3" xfId="16251"/>
    <cellStyle name="Финансовый 3 2 4 3 3 8 4" xfId="29859"/>
    <cellStyle name="Финансовый 3 2 4 3 3 9" xfId="7179"/>
    <cellStyle name="Финансовый 3 2 4 3 3 9 2" xfId="20787"/>
    <cellStyle name="Финансовый 3 2 4 3 3 9 3" xfId="34395"/>
    <cellStyle name="Финансовый 3 2 4 3 4" xfId="1685"/>
    <cellStyle name="Финансовый 3 2 4 3 4 2" xfId="6221"/>
    <cellStyle name="Финансовый 3 2 4 3 4 2 2" xfId="13025"/>
    <cellStyle name="Финансовый 3 2 4 3 4 2 2 2" xfId="26633"/>
    <cellStyle name="Финансовый 3 2 4 3 4 2 2 3" xfId="40241"/>
    <cellStyle name="Финансовый 3 2 4 3 4 2 3" xfId="19829"/>
    <cellStyle name="Финансовый 3 2 4 3 4 2 4" xfId="33437"/>
    <cellStyle name="Финансовый 3 2 4 3 4 3" xfId="3953"/>
    <cellStyle name="Финансовый 3 2 4 3 4 3 2" xfId="10757"/>
    <cellStyle name="Финансовый 3 2 4 3 4 3 2 2" xfId="24365"/>
    <cellStyle name="Финансовый 3 2 4 3 4 3 2 3" xfId="37973"/>
    <cellStyle name="Финансовый 3 2 4 3 4 3 3" xfId="17561"/>
    <cellStyle name="Финансовый 3 2 4 3 4 3 4" xfId="31169"/>
    <cellStyle name="Финансовый 3 2 4 3 4 4" xfId="8489"/>
    <cellStyle name="Финансовый 3 2 4 3 4 4 2" xfId="22097"/>
    <cellStyle name="Финансовый 3 2 4 3 4 4 3" xfId="35705"/>
    <cellStyle name="Финансовый 3 2 4 3 4 5" xfId="15293"/>
    <cellStyle name="Финансовый 3 2 4 3 4 6" xfId="28901"/>
    <cellStyle name="Финансовый 3 2 4 3 5" xfId="1307"/>
    <cellStyle name="Финансовый 3 2 4 3 5 2" xfId="5843"/>
    <cellStyle name="Финансовый 3 2 4 3 5 2 2" xfId="12647"/>
    <cellStyle name="Финансовый 3 2 4 3 5 2 2 2" xfId="26255"/>
    <cellStyle name="Финансовый 3 2 4 3 5 2 2 3" xfId="39863"/>
    <cellStyle name="Финансовый 3 2 4 3 5 2 3" xfId="19451"/>
    <cellStyle name="Финансовый 3 2 4 3 5 2 4" xfId="33059"/>
    <cellStyle name="Финансовый 3 2 4 3 5 3" xfId="3575"/>
    <cellStyle name="Финансовый 3 2 4 3 5 3 2" xfId="10379"/>
    <cellStyle name="Финансовый 3 2 4 3 5 3 2 2" xfId="23987"/>
    <cellStyle name="Финансовый 3 2 4 3 5 3 2 3" xfId="37595"/>
    <cellStyle name="Финансовый 3 2 4 3 5 3 3" xfId="17183"/>
    <cellStyle name="Финансовый 3 2 4 3 5 3 4" xfId="30791"/>
    <cellStyle name="Финансовый 3 2 4 3 5 4" xfId="8111"/>
    <cellStyle name="Финансовый 3 2 4 3 5 4 2" xfId="21719"/>
    <cellStyle name="Финансовый 3 2 4 3 5 4 3" xfId="35327"/>
    <cellStyle name="Финансовый 3 2 4 3 5 5" xfId="14915"/>
    <cellStyle name="Финансовый 3 2 4 3 5 6" xfId="28523"/>
    <cellStyle name="Финансовый 3 2 4 3 6" xfId="2063"/>
    <cellStyle name="Финансовый 3 2 4 3 6 2" xfId="6599"/>
    <cellStyle name="Финансовый 3 2 4 3 6 2 2" xfId="13403"/>
    <cellStyle name="Финансовый 3 2 4 3 6 2 2 2" xfId="27011"/>
    <cellStyle name="Финансовый 3 2 4 3 6 2 2 3" xfId="40619"/>
    <cellStyle name="Финансовый 3 2 4 3 6 2 3" xfId="20207"/>
    <cellStyle name="Финансовый 3 2 4 3 6 2 4" xfId="33815"/>
    <cellStyle name="Финансовый 3 2 4 3 6 3" xfId="4331"/>
    <cellStyle name="Финансовый 3 2 4 3 6 3 2" xfId="11135"/>
    <cellStyle name="Финансовый 3 2 4 3 6 3 2 2" xfId="24743"/>
    <cellStyle name="Финансовый 3 2 4 3 6 3 2 3" xfId="38351"/>
    <cellStyle name="Финансовый 3 2 4 3 6 3 3" xfId="17939"/>
    <cellStyle name="Финансовый 3 2 4 3 6 3 4" xfId="31547"/>
    <cellStyle name="Финансовый 3 2 4 3 6 4" xfId="8867"/>
    <cellStyle name="Финансовый 3 2 4 3 6 4 2" xfId="22475"/>
    <cellStyle name="Финансовый 3 2 4 3 6 4 3" xfId="36083"/>
    <cellStyle name="Финансовый 3 2 4 3 6 5" xfId="15671"/>
    <cellStyle name="Финансовый 3 2 4 3 6 6" xfId="29279"/>
    <cellStyle name="Финансовый 3 2 4 3 7" xfId="929"/>
    <cellStyle name="Финансовый 3 2 4 3 7 2" xfId="5465"/>
    <cellStyle name="Финансовый 3 2 4 3 7 2 2" xfId="12269"/>
    <cellStyle name="Финансовый 3 2 4 3 7 2 2 2" xfId="25877"/>
    <cellStyle name="Финансовый 3 2 4 3 7 2 2 3" xfId="39485"/>
    <cellStyle name="Финансовый 3 2 4 3 7 2 3" xfId="19073"/>
    <cellStyle name="Финансовый 3 2 4 3 7 2 4" xfId="32681"/>
    <cellStyle name="Финансовый 3 2 4 3 7 3" xfId="3197"/>
    <cellStyle name="Финансовый 3 2 4 3 7 3 2" xfId="10001"/>
    <cellStyle name="Финансовый 3 2 4 3 7 3 2 2" xfId="23609"/>
    <cellStyle name="Финансовый 3 2 4 3 7 3 2 3" xfId="37217"/>
    <cellStyle name="Финансовый 3 2 4 3 7 3 3" xfId="16805"/>
    <cellStyle name="Финансовый 3 2 4 3 7 3 4" xfId="30413"/>
    <cellStyle name="Финансовый 3 2 4 3 7 4" xfId="7733"/>
    <cellStyle name="Финансовый 3 2 4 3 7 4 2" xfId="21341"/>
    <cellStyle name="Финансовый 3 2 4 3 7 4 3" xfId="34949"/>
    <cellStyle name="Финансовый 3 2 4 3 7 5" xfId="14537"/>
    <cellStyle name="Финансовый 3 2 4 3 7 6" xfId="28145"/>
    <cellStyle name="Финансовый 3 2 4 3 8" xfId="551"/>
    <cellStyle name="Финансовый 3 2 4 3 8 2" xfId="5087"/>
    <cellStyle name="Финансовый 3 2 4 3 8 2 2" xfId="11891"/>
    <cellStyle name="Финансовый 3 2 4 3 8 2 2 2" xfId="25499"/>
    <cellStyle name="Финансовый 3 2 4 3 8 2 2 3" xfId="39107"/>
    <cellStyle name="Финансовый 3 2 4 3 8 2 3" xfId="18695"/>
    <cellStyle name="Финансовый 3 2 4 3 8 2 4" xfId="32303"/>
    <cellStyle name="Финансовый 3 2 4 3 8 3" xfId="2819"/>
    <cellStyle name="Финансовый 3 2 4 3 8 3 2" xfId="9623"/>
    <cellStyle name="Финансовый 3 2 4 3 8 3 2 2" xfId="23231"/>
    <cellStyle name="Финансовый 3 2 4 3 8 3 2 3" xfId="36839"/>
    <cellStyle name="Финансовый 3 2 4 3 8 3 3" xfId="16427"/>
    <cellStyle name="Финансовый 3 2 4 3 8 3 4" xfId="30035"/>
    <cellStyle name="Финансовый 3 2 4 3 8 4" xfId="7355"/>
    <cellStyle name="Финансовый 3 2 4 3 8 4 2" xfId="20963"/>
    <cellStyle name="Финансовый 3 2 4 3 8 4 3" xfId="34571"/>
    <cellStyle name="Финансовый 3 2 4 3 8 5" xfId="14159"/>
    <cellStyle name="Финансовый 3 2 4 3 8 6" xfId="27767"/>
    <cellStyle name="Финансовый 3 2 4 3 9" xfId="4709"/>
    <cellStyle name="Финансовый 3 2 4 3 9 2" xfId="11513"/>
    <cellStyle name="Финансовый 3 2 4 3 9 2 2" xfId="25121"/>
    <cellStyle name="Финансовый 3 2 4 3 9 2 3" xfId="38729"/>
    <cellStyle name="Финансовый 3 2 4 3 9 3" xfId="18317"/>
    <cellStyle name="Финансовый 3 2 4 3 9 4" xfId="31925"/>
    <cellStyle name="Финансовый 3 2 4 4" xfId="308"/>
    <cellStyle name="Финансовый 3 2 4 4 10" xfId="7112"/>
    <cellStyle name="Финансовый 3 2 4 4 10 2" xfId="20720"/>
    <cellStyle name="Финансовый 3 2 4 4 10 3" xfId="34328"/>
    <cellStyle name="Финансовый 3 2 4 4 11" xfId="13916"/>
    <cellStyle name="Финансовый 3 2 4 4 12" xfId="27524"/>
    <cellStyle name="Финансовый 3 2 4 4 2" xfId="435"/>
    <cellStyle name="Финансовый 3 2 4 4 2 10" xfId="14043"/>
    <cellStyle name="Финансовый 3 2 4 4 2 11" xfId="27651"/>
    <cellStyle name="Финансовый 3 2 4 4 2 2" xfId="1947"/>
    <cellStyle name="Финансовый 3 2 4 4 2 2 2" xfId="6483"/>
    <cellStyle name="Финансовый 3 2 4 4 2 2 2 2" xfId="13287"/>
    <cellStyle name="Финансовый 3 2 4 4 2 2 2 2 2" xfId="26895"/>
    <cellStyle name="Финансовый 3 2 4 4 2 2 2 2 3" xfId="40503"/>
    <cellStyle name="Финансовый 3 2 4 4 2 2 2 3" xfId="20091"/>
    <cellStyle name="Финансовый 3 2 4 4 2 2 2 4" xfId="33699"/>
    <cellStyle name="Финансовый 3 2 4 4 2 2 3" xfId="4215"/>
    <cellStyle name="Финансовый 3 2 4 4 2 2 3 2" xfId="11019"/>
    <cellStyle name="Финансовый 3 2 4 4 2 2 3 2 2" xfId="24627"/>
    <cellStyle name="Финансовый 3 2 4 4 2 2 3 2 3" xfId="38235"/>
    <cellStyle name="Финансовый 3 2 4 4 2 2 3 3" xfId="17823"/>
    <cellStyle name="Финансовый 3 2 4 4 2 2 3 4" xfId="31431"/>
    <cellStyle name="Финансовый 3 2 4 4 2 2 4" xfId="8751"/>
    <cellStyle name="Финансовый 3 2 4 4 2 2 4 2" xfId="22359"/>
    <cellStyle name="Финансовый 3 2 4 4 2 2 4 3" xfId="35967"/>
    <cellStyle name="Финансовый 3 2 4 4 2 2 5" xfId="15555"/>
    <cellStyle name="Финансовый 3 2 4 4 2 2 6" xfId="29163"/>
    <cellStyle name="Финансовый 3 2 4 4 2 3" xfId="1569"/>
    <cellStyle name="Финансовый 3 2 4 4 2 3 2" xfId="6105"/>
    <cellStyle name="Финансовый 3 2 4 4 2 3 2 2" xfId="12909"/>
    <cellStyle name="Финансовый 3 2 4 4 2 3 2 2 2" xfId="26517"/>
    <cellStyle name="Финансовый 3 2 4 4 2 3 2 2 3" xfId="40125"/>
    <cellStyle name="Финансовый 3 2 4 4 2 3 2 3" xfId="19713"/>
    <cellStyle name="Финансовый 3 2 4 4 2 3 2 4" xfId="33321"/>
    <cellStyle name="Финансовый 3 2 4 4 2 3 3" xfId="3837"/>
    <cellStyle name="Финансовый 3 2 4 4 2 3 3 2" xfId="10641"/>
    <cellStyle name="Финансовый 3 2 4 4 2 3 3 2 2" xfId="24249"/>
    <cellStyle name="Финансовый 3 2 4 4 2 3 3 2 3" xfId="37857"/>
    <cellStyle name="Финансовый 3 2 4 4 2 3 3 3" xfId="17445"/>
    <cellStyle name="Финансовый 3 2 4 4 2 3 3 4" xfId="31053"/>
    <cellStyle name="Финансовый 3 2 4 4 2 3 4" xfId="8373"/>
    <cellStyle name="Финансовый 3 2 4 4 2 3 4 2" xfId="21981"/>
    <cellStyle name="Финансовый 3 2 4 4 2 3 4 3" xfId="35589"/>
    <cellStyle name="Финансовый 3 2 4 4 2 3 5" xfId="15177"/>
    <cellStyle name="Финансовый 3 2 4 4 2 3 6" xfId="28785"/>
    <cellStyle name="Финансовый 3 2 4 4 2 4" xfId="2325"/>
    <cellStyle name="Финансовый 3 2 4 4 2 4 2" xfId="6861"/>
    <cellStyle name="Финансовый 3 2 4 4 2 4 2 2" xfId="13665"/>
    <cellStyle name="Финансовый 3 2 4 4 2 4 2 2 2" xfId="27273"/>
    <cellStyle name="Финансовый 3 2 4 4 2 4 2 2 3" xfId="40881"/>
    <cellStyle name="Финансовый 3 2 4 4 2 4 2 3" xfId="20469"/>
    <cellStyle name="Финансовый 3 2 4 4 2 4 2 4" xfId="34077"/>
    <cellStyle name="Финансовый 3 2 4 4 2 4 3" xfId="4593"/>
    <cellStyle name="Финансовый 3 2 4 4 2 4 3 2" xfId="11397"/>
    <cellStyle name="Финансовый 3 2 4 4 2 4 3 2 2" xfId="25005"/>
    <cellStyle name="Финансовый 3 2 4 4 2 4 3 2 3" xfId="38613"/>
    <cellStyle name="Финансовый 3 2 4 4 2 4 3 3" xfId="18201"/>
    <cellStyle name="Финансовый 3 2 4 4 2 4 3 4" xfId="31809"/>
    <cellStyle name="Финансовый 3 2 4 4 2 4 4" xfId="9129"/>
    <cellStyle name="Финансовый 3 2 4 4 2 4 4 2" xfId="22737"/>
    <cellStyle name="Финансовый 3 2 4 4 2 4 4 3" xfId="36345"/>
    <cellStyle name="Финансовый 3 2 4 4 2 4 5" xfId="15933"/>
    <cellStyle name="Финансовый 3 2 4 4 2 4 6" xfId="29541"/>
    <cellStyle name="Финансовый 3 2 4 4 2 5" xfId="1191"/>
    <cellStyle name="Финансовый 3 2 4 4 2 5 2" xfId="5727"/>
    <cellStyle name="Финансовый 3 2 4 4 2 5 2 2" xfId="12531"/>
    <cellStyle name="Финансовый 3 2 4 4 2 5 2 2 2" xfId="26139"/>
    <cellStyle name="Финансовый 3 2 4 4 2 5 2 2 3" xfId="39747"/>
    <cellStyle name="Финансовый 3 2 4 4 2 5 2 3" xfId="19335"/>
    <cellStyle name="Финансовый 3 2 4 4 2 5 2 4" xfId="32943"/>
    <cellStyle name="Финансовый 3 2 4 4 2 5 3" xfId="3459"/>
    <cellStyle name="Финансовый 3 2 4 4 2 5 3 2" xfId="10263"/>
    <cellStyle name="Финансовый 3 2 4 4 2 5 3 2 2" xfId="23871"/>
    <cellStyle name="Финансовый 3 2 4 4 2 5 3 2 3" xfId="37479"/>
    <cellStyle name="Финансовый 3 2 4 4 2 5 3 3" xfId="17067"/>
    <cellStyle name="Финансовый 3 2 4 4 2 5 3 4" xfId="30675"/>
    <cellStyle name="Финансовый 3 2 4 4 2 5 4" xfId="7995"/>
    <cellStyle name="Финансовый 3 2 4 4 2 5 4 2" xfId="21603"/>
    <cellStyle name="Финансовый 3 2 4 4 2 5 4 3" xfId="35211"/>
    <cellStyle name="Финансовый 3 2 4 4 2 5 5" xfId="14799"/>
    <cellStyle name="Финансовый 3 2 4 4 2 5 6" xfId="28407"/>
    <cellStyle name="Финансовый 3 2 4 4 2 6" xfId="813"/>
    <cellStyle name="Финансовый 3 2 4 4 2 6 2" xfId="5349"/>
    <cellStyle name="Финансовый 3 2 4 4 2 6 2 2" xfId="12153"/>
    <cellStyle name="Финансовый 3 2 4 4 2 6 2 2 2" xfId="25761"/>
    <cellStyle name="Финансовый 3 2 4 4 2 6 2 2 3" xfId="39369"/>
    <cellStyle name="Финансовый 3 2 4 4 2 6 2 3" xfId="18957"/>
    <cellStyle name="Финансовый 3 2 4 4 2 6 2 4" xfId="32565"/>
    <cellStyle name="Финансовый 3 2 4 4 2 6 3" xfId="3081"/>
    <cellStyle name="Финансовый 3 2 4 4 2 6 3 2" xfId="9885"/>
    <cellStyle name="Финансовый 3 2 4 4 2 6 3 2 2" xfId="23493"/>
    <cellStyle name="Финансовый 3 2 4 4 2 6 3 2 3" xfId="37101"/>
    <cellStyle name="Финансовый 3 2 4 4 2 6 3 3" xfId="16689"/>
    <cellStyle name="Финансовый 3 2 4 4 2 6 3 4" xfId="30297"/>
    <cellStyle name="Финансовый 3 2 4 4 2 6 4" xfId="7617"/>
    <cellStyle name="Финансовый 3 2 4 4 2 6 4 2" xfId="21225"/>
    <cellStyle name="Финансовый 3 2 4 4 2 6 4 3" xfId="34833"/>
    <cellStyle name="Финансовый 3 2 4 4 2 6 5" xfId="14421"/>
    <cellStyle name="Финансовый 3 2 4 4 2 6 6" xfId="28029"/>
    <cellStyle name="Финансовый 3 2 4 4 2 7" xfId="4971"/>
    <cellStyle name="Финансовый 3 2 4 4 2 7 2" xfId="11775"/>
    <cellStyle name="Финансовый 3 2 4 4 2 7 2 2" xfId="25383"/>
    <cellStyle name="Финансовый 3 2 4 4 2 7 2 3" xfId="38991"/>
    <cellStyle name="Финансовый 3 2 4 4 2 7 3" xfId="18579"/>
    <cellStyle name="Финансовый 3 2 4 4 2 7 4" xfId="32187"/>
    <cellStyle name="Финансовый 3 2 4 4 2 8" xfId="2703"/>
    <cellStyle name="Финансовый 3 2 4 4 2 8 2" xfId="9507"/>
    <cellStyle name="Финансовый 3 2 4 4 2 8 2 2" xfId="23115"/>
    <cellStyle name="Финансовый 3 2 4 4 2 8 2 3" xfId="36723"/>
    <cellStyle name="Финансовый 3 2 4 4 2 8 3" xfId="16311"/>
    <cellStyle name="Финансовый 3 2 4 4 2 8 4" xfId="29919"/>
    <cellStyle name="Финансовый 3 2 4 4 2 9" xfId="7239"/>
    <cellStyle name="Финансовый 3 2 4 4 2 9 2" xfId="20847"/>
    <cellStyle name="Финансовый 3 2 4 4 2 9 3" xfId="34455"/>
    <cellStyle name="Финансовый 3 2 4 4 3" xfId="1820"/>
    <cellStyle name="Финансовый 3 2 4 4 3 2" xfId="6356"/>
    <cellStyle name="Финансовый 3 2 4 4 3 2 2" xfId="13160"/>
    <cellStyle name="Финансовый 3 2 4 4 3 2 2 2" xfId="26768"/>
    <cellStyle name="Финансовый 3 2 4 4 3 2 2 3" xfId="40376"/>
    <cellStyle name="Финансовый 3 2 4 4 3 2 3" xfId="19964"/>
    <cellStyle name="Финансовый 3 2 4 4 3 2 4" xfId="33572"/>
    <cellStyle name="Финансовый 3 2 4 4 3 3" xfId="4088"/>
    <cellStyle name="Финансовый 3 2 4 4 3 3 2" xfId="10892"/>
    <cellStyle name="Финансовый 3 2 4 4 3 3 2 2" xfId="24500"/>
    <cellStyle name="Финансовый 3 2 4 4 3 3 2 3" xfId="38108"/>
    <cellStyle name="Финансовый 3 2 4 4 3 3 3" xfId="17696"/>
    <cellStyle name="Финансовый 3 2 4 4 3 3 4" xfId="31304"/>
    <cellStyle name="Финансовый 3 2 4 4 3 4" xfId="8624"/>
    <cellStyle name="Финансовый 3 2 4 4 3 4 2" xfId="22232"/>
    <cellStyle name="Финансовый 3 2 4 4 3 4 3" xfId="35840"/>
    <cellStyle name="Финансовый 3 2 4 4 3 5" xfId="15428"/>
    <cellStyle name="Финансовый 3 2 4 4 3 6" xfId="29036"/>
    <cellStyle name="Финансовый 3 2 4 4 4" xfId="1442"/>
    <cellStyle name="Финансовый 3 2 4 4 4 2" xfId="5978"/>
    <cellStyle name="Финансовый 3 2 4 4 4 2 2" xfId="12782"/>
    <cellStyle name="Финансовый 3 2 4 4 4 2 2 2" xfId="26390"/>
    <cellStyle name="Финансовый 3 2 4 4 4 2 2 3" xfId="39998"/>
    <cellStyle name="Финансовый 3 2 4 4 4 2 3" xfId="19586"/>
    <cellStyle name="Финансовый 3 2 4 4 4 2 4" xfId="33194"/>
    <cellStyle name="Финансовый 3 2 4 4 4 3" xfId="3710"/>
    <cellStyle name="Финансовый 3 2 4 4 4 3 2" xfId="10514"/>
    <cellStyle name="Финансовый 3 2 4 4 4 3 2 2" xfId="24122"/>
    <cellStyle name="Финансовый 3 2 4 4 4 3 2 3" xfId="37730"/>
    <cellStyle name="Финансовый 3 2 4 4 4 3 3" xfId="17318"/>
    <cellStyle name="Финансовый 3 2 4 4 4 3 4" xfId="30926"/>
    <cellStyle name="Финансовый 3 2 4 4 4 4" xfId="8246"/>
    <cellStyle name="Финансовый 3 2 4 4 4 4 2" xfId="21854"/>
    <cellStyle name="Финансовый 3 2 4 4 4 4 3" xfId="35462"/>
    <cellStyle name="Финансовый 3 2 4 4 4 5" xfId="15050"/>
    <cellStyle name="Финансовый 3 2 4 4 4 6" xfId="28658"/>
    <cellStyle name="Финансовый 3 2 4 4 5" xfId="2198"/>
    <cellStyle name="Финансовый 3 2 4 4 5 2" xfId="6734"/>
    <cellStyle name="Финансовый 3 2 4 4 5 2 2" xfId="13538"/>
    <cellStyle name="Финансовый 3 2 4 4 5 2 2 2" xfId="27146"/>
    <cellStyle name="Финансовый 3 2 4 4 5 2 2 3" xfId="40754"/>
    <cellStyle name="Финансовый 3 2 4 4 5 2 3" xfId="20342"/>
    <cellStyle name="Финансовый 3 2 4 4 5 2 4" xfId="33950"/>
    <cellStyle name="Финансовый 3 2 4 4 5 3" xfId="4466"/>
    <cellStyle name="Финансовый 3 2 4 4 5 3 2" xfId="11270"/>
    <cellStyle name="Финансовый 3 2 4 4 5 3 2 2" xfId="24878"/>
    <cellStyle name="Финансовый 3 2 4 4 5 3 2 3" xfId="38486"/>
    <cellStyle name="Финансовый 3 2 4 4 5 3 3" xfId="18074"/>
    <cellStyle name="Финансовый 3 2 4 4 5 3 4" xfId="31682"/>
    <cellStyle name="Финансовый 3 2 4 4 5 4" xfId="9002"/>
    <cellStyle name="Финансовый 3 2 4 4 5 4 2" xfId="22610"/>
    <cellStyle name="Финансовый 3 2 4 4 5 4 3" xfId="36218"/>
    <cellStyle name="Финансовый 3 2 4 4 5 5" xfId="15806"/>
    <cellStyle name="Финансовый 3 2 4 4 5 6" xfId="29414"/>
    <cellStyle name="Финансовый 3 2 4 4 6" xfId="1064"/>
    <cellStyle name="Финансовый 3 2 4 4 6 2" xfId="5600"/>
    <cellStyle name="Финансовый 3 2 4 4 6 2 2" xfId="12404"/>
    <cellStyle name="Финансовый 3 2 4 4 6 2 2 2" xfId="26012"/>
    <cellStyle name="Финансовый 3 2 4 4 6 2 2 3" xfId="39620"/>
    <cellStyle name="Финансовый 3 2 4 4 6 2 3" xfId="19208"/>
    <cellStyle name="Финансовый 3 2 4 4 6 2 4" xfId="32816"/>
    <cellStyle name="Финансовый 3 2 4 4 6 3" xfId="3332"/>
    <cellStyle name="Финансовый 3 2 4 4 6 3 2" xfId="10136"/>
    <cellStyle name="Финансовый 3 2 4 4 6 3 2 2" xfId="23744"/>
    <cellStyle name="Финансовый 3 2 4 4 6 3 2 3" xfId="37352"/>
    <cellStyle name="Финансовый 3 2 4 4 6 3 3" xfId="16940"/>
    <cellStyle name="Финансовый 3 2 4 4 6 3 4" xfId="30548"/>
    <cellStyle name="Финансовый 3 2 4 4 6 4" xfId="7868"/>
    <cellStyle name="Финансовый 3 2 4 4 6 4 2" xfId="21476"/>
    <cellStyle name="Финансовый 3 2 4 4 6 4 3" xfId="35084"/>
    <cellStyle name="Финансовый 3 2 4 4 6 5" xfId="14672"/>
    <cellStyle name="Финансовый 3 2 4 4 6 6" xfId="28280"/>
    <cellStyle name="Финансовый 3 2 4 4 7" xfId="686"/>
    <cellStyle name="Финансовый 3 2 4 4 7 2" xfId="5222"/>
    <cellStyle name="Финансовый 3 2 4 4 7 2 2" xfId="12026"/>
    <cellStyle name="Финансовый 3 2 4 4 7 2 2 2" xfId="25634"/>
    <cellStyle name="Финансовый 3 2 4 4 7 2 2 3" xfId="39242"/>
    <cellStyle name="Финансовый 3 2 4 4 7 2 3" xfId="18830"/>
    <cellStyle name="Финансовый 3 2 4 4 7 2 4" xfId="32438"/>
    <cellStyle name="Финансовый 3 2 4 4 7 3" xfId="2954"/>
    <cellStyle name="Финансовый 3 2 4 4 7 3 2" xfId="9758"/>
    <cellStyle name="Финансовый 3 2 4 4 7 3 2 2" xfId="23366"/>
    <cellStyle name="Финансовый 3 2 4 4 7 3 2 3" xfId="36974"/>
    <cellStyle name="Финансовый 3 2 4 4 7 3 3" xfId="16562"/>
    <cellStyle name="Финансовый 3 2 4 4 7 3 4" xfId="30170"/>
    <cellStyle name="Финансовый 3 2 4 4 7 4" xfId="7490"/>
    <cellStyle name="Финансовый 3 2 4 4 7 4 2" xfId="21098"/>
    <cellStyle name="Финансовый 3 2 4 4 7 4 3" xfId="34706"/>
    <cellStyle name="Финансовый 3 2 4 4 7 5" xfId="14294"/>
    <cellStyle name="Финансовый 3 2 4 4 7 6" xfId="27902"/>
    <cellStyle name="Финансовый 3 2 4 4 8" xfId="4844"/>
    <cellStyle name="Финансовый 3 2 4 4 8 2" xfId="11648"/>
    <cellStyle name="Финансовый 3 2 4 4 8 2 2" xfId="25256"/>
    <cellStyle name="Финансовый 3 2 4 4 8 2 3" xfId="38864"/>
    <cellStyle name="Финансовый 3 2 4 4 8 3" xfId="18452"/>
    <cellStyle name="Финансовый 3 2 4 4 8 4" xfId="32060"/>
    <cellStyle name="Финансовый 3 2 4 4 9" xfId="2576"/>
    <cellStyle name="Финансовый 3 2 4 4 9 2" xfId="9380"/>
    <cellStyle name="Финансовый 3 2 4 4 9 2 2" xfId="22988"/>
    <cellStyle name="Финансовый 3 2 4 4 9 2 3" xfId="36596"/>
    <cellStyle name="Финансовый 3 2 4 4 9 3" xfId="16184"/>
    <cellStyle name="Финансовый 3 2 4 4 9 4" xfId="29792"/>
    <cellStyle name="Финансовый 3 2 4 5" xfId="233"/>
    <cellStyle name="Финансовый 3 2 4 5 10" xfId="7037"/>
    <cellStyle name="Финансовый 3 2 4 5 10 2" xfId="20645"/>
    <cellStyle name="Финансовый 3 2 4 5 10 3" xfId="34253"/>
    <cellStyle name="Финансовый 3 2 4 5 11" xfId="13841"/>
    <cellStyle name="Финансовый 3 2 4 5 12" xfId="27449"/>
    <cellStyle name="Финансовый 3 2 4 5 2" xfId="346"/>
    <cellStyle name="Финансовый 3 2 4 5 2 10" xfId="13954"/>
    <cellStyle name="Финансовый 3 2 4 5 2 11" xfId="27562"/>
    <cellStyle name="Финансовый 3 2 4 5 2 2" xfId="1858"/>
    <cellStyle name="Финансовый 3 2 4 5 2 2 2" xfId="6394"/>
    <cellStyle name="Финансовый 3 2 4 5 2 2 2 2" xfId="13198"/>
    <cellStyle name="Финансовый 3 2 4 5 2 2 2 2 2" xfId="26806"/>
    <cellStyle name="Финансовый 3 2 4 5 2 2 2 2 3" xfId="40414"/>
    <cellStyle name="Финансовый 3 2 4 5 2 2 2 3" xfId="20002"/>
    <cellStyle name="Финансовый 3 2 4 5 2 2 2 4" xfId="33610"/>
    <cellStyle name="Финансовый 3 2 4 5 2 2 3" xfId="4126"/>
    <cellStyle name="Финансовый 3 2 4 5 2 2 3 2" xfId="10930"/>
    <cellStyle name="Финансовый 3 2 4 5 2 2 3 2 2" xfId="24538"/>
    <cellStyle name="Финансовый 3 2 4 5 2 2 3 2 3" xfId="38146"/>
    <cellStyle name="Финансовый 3 2 4 5 2 2 3 3" xfId="17734"/>
    <cellStyle name="Финансовый 3 2 4 5 2 2 3 4" xfId="31342"/>
    <cellStyle name="Финансовый 3 2 4 5 2 2 4" xfId="8662"/>
    <cellStyle name="Финансовый 3 2 4 5 2 2 4 2" xfId="22270"/>
    <cellStyle name="Финансовый 3 2 4 5 2 2 4 3" xfId="35878"/>
    <cellStyle name="Финансовый 3 2 4 5 2 2 5" xfId="15466"/>
    <cellStyle name="Финансовый 3 2 4 5 2 2 6" xfId="29074"/>
    <cellStyle name="Финансовый 3 2 4 5 2 3" xfId="1480"/>
    <cellStyle name="Финансовый 3 2 4 5 2 3 2" xfId="6016"/>
    <cellStyle name="Финансовый 3 2 4 5 2 3 2 2" xfId="12820"/>
    <cellStyle name="Финансовый 3 2 4 5 2 3 2 2 2" xfId="26428"/>
    <cellStyle name="Финансовый 3 2 4 5 2 3 2 2 3" xfId="40036"/>
    <cellStyle name="Финансовый 3 2 4 5 2 3 2 3" xfId="19624"/>
    <cellStyle name="Финансовый 3 2 4 5 2 3 2 4" xfId="33232"/>
    <cellStyle name="Финансовый 3 2 4 5 2 3 3" xfId="3748"/>
    <cellStyle name="Финансовый 3 2 4 5 2 3 3 2" xfId="10552"/>
    <cellStyle name="Финансовый 3 2 4 5 2 3 3 2 2" xfId="24160"/>
    <cellStyle name="Финансовый 3 2 4 5 2 3 3 2 3" xfId="37768"/>
    <cellStyle name="Финансовый 3 2 4 5 2 3 3 3" xfId="17356"/>
    <cellStyle name="Финансовый 3 2 4 5 2 3 3 4" xfId="30964"/>
    <cellStyle name="Финансовый 3 2 4 5 2 3 4" xfId="8284"/>
    <cellStyle name="Финансовый 3 2 4 5 2 3 4 2" xfId="21892"/>
    <cellStyle name="Финансовый 3 2 4 5 2 3 4 3" xfId="35500"/>
    <cellStyle name="Финансовый 3 2 4 5 2 3 5" xfId="15088"/>
    <cellStyle name="Финансовый 3 2 4 5 2 3 6" xfId="28696"/>
    <cellStyle name="Финансовый 3 2 4 5 2 4" xfId="2236"/>
    <cellStyle name="Финансовый 3 2 4 5 2 4 2" xfId="6772"/>
    <cellStyle name="Финансовый 3 2 4 5 2 4 2 2" xfId="13576"/>
    <cellStyle name="Финансовый 3 2 4 5 2 4 2 2 2" xfId="27184"/>
    <cellStyle name="Финансовый 3 2 4 5 2 4 2 2 3" xfId="40792"/>
    <cellStyle name="Финансовый 3 2 4 5 2 4 2 3" xfId="20380"/>
    <cellStyle name="Финансовый 3 2 4 5 2 4 2 4" xfId="33988"/>
    <cellStyle name="Финансовый 3 2 4 5 2 4 3" xfId="4504"/>
    <cellStyle name="Финансовый 3 2 4 5 2 4 3 2" xfId="11308"/>
    <cellStyle name="Финансовый 3 2 4 5 2 4 3 2 2" xfId="24916"/>
    <cellStyle name="Финансовый 3 2 4 5 2 4 3 2 3" xfId="38524"/>
    <cellStyle name="Финансовый 3 2 4 5 2 4 3 3" xfId="18112"/>
    <cellStyle name="Финансовый 3 2 4 5 2 4 3 4" xfId="31720"/>
    <cellStyle name="Финансовый 3 2 4 5 2 4 4" xfId="9040"/>
    <cellStyle name="Финансовый 3 2 4 5 2 4 4 2" xfId="22648"/>
    <cellStyle name="Финансовый 3 2 4 5 2 4 4 3" xfId="36256"/>
    <cellStyle name="Финансовый 3 2 4 5 2 4 5" xfId="15844"/>
    <cellStyle name="Финансовый 3 2 4 5 2 4 6" xfId="29452"/>
    <cellStyle name="Финансовый 3 2 4 5 2 5" xfId="1102"/>
    <cellStyle name="Финансовый 3 2 4 5 2 5 2" xfId="5638"/>
    <cellStyle name="Финансовый 3 2 4 5 2 5 2 2" xfId="12442"/>
    <cellStyle name="Финансовый 3 2 4 5 2 5 2 2 2" xfId="26050"/>
    <cellStyle name="Финансовый 3 2 4 5 2 5 2 2 3" xfId="39658"/>
    <cellStyle name="Финансовый 3 2 4 5 2 5 2 3" xfId="19246"/>
    <cellStyle name="Финансовый 3 2 4 5 2 5 2 4" xfId="32854"/>
    <cellStyle name="Финансовый 3 2 4 5 2 5 3" xfId="3370"/>
    <cellStyle name="Финансовый 3 2 4 5 2 5 3 2" xfId="10174"/>
    <cellStyle name="Финансовый 3 2 4 5 2 5 3 2 2" xfId="23782"/>
    <cellStyle name="Финансовый 3 2 4 5 2 5 3 2 3" xfId="37390"/>
    <cellStyle name="Финансовый 3 2 4 5 2 5 3 3" xfId="16978"/>
    <cellStyle name="Финансовый 3 2 4 5 2 5 3 4" xfId="30586"/>
    <cellStyle name="Финансовый 3 2 4 5 2 5 4" xfId="7906"/>
    <cellStyle name="Финансовый 3 2 4 5 2 5 4 2" xfId="21514"/>
    <cellStyle name="Финансовый 3 2 4 5 2 5 4 3" xfId="35122"/>
    <cellStyle name="Финансовый 3 2 4 5 2 5 5" xfId="14710"/>
    <cellStyle name="Финансовый 3 2 4 5 2 5 6" xfId="28318"/>
    <cellStyle name="Финансовый 3 2 4 5 2 6" xfId="724"/>
    <cellStyle name="Финансовый 3 2 4 5 2 6 2" xfId="5260"/>
    <cellStyle name="Финансовый 3 2 4 5 2 6 2 2" xfId="12064"/>
    <cellStyle name="Финансовый 3 2 4 5 2 6 2 2 2" xfId="25672"/>
    <cellStyle name="Финансовый 3 2 4 5 2 6 2 2 3" xfId="39280"/>
    <cellStyle name="Финансовый 3 2 4 5 2 6 2 3" xfId="18868"/>
    <cellStyle name="Финансовый 3 2 4 5 2 6 2 4" xfId="32476"/>
    <cellStyle name="Финансовый 3 2 4 5 2 6 3" xfId="2992"/>
    <cellStyle name="Финансовый 3 2 4 5 2 6 3 2" xfId="9796"/>
    <cellStyle name="Финансовый 3 2 4 5 2 6 3 2 2" xfId="23404"/>
    <cellStyle name="Финансовый 3 2 4 5 2 6 3 2 3" xfId="37012"/>
    <cellStyle name="Финансовый 3 2 4 5 2 6 3 3" xfId="16600"/>
    <cellStyle name="Финансовый 3 2 4 5 2 6 3 4" xfId="30208"/>
    <cellStyle name="Финансовый 3 2 4 5 2 6 4" xfId="7528"/>
    <cellStyle name="Финансовый 3 2 4 5 2 6 4 2" xfId="21136"/>
    <cellStyle name="Финансовый 3 2 4 5 2 6 4 3" xfId="34744"/>
    <cellStyle name="Финансовый 3 2 4 5 2 6 5" xfId="14332"/>
    <cellStyle name="Финансовый 3 2 4 5 2 6 6" xfId="27940"/>
    <cellStyle name="Финансовый 3 2 4 5 2 7" xfId="4882"/>
    <cellStyle name="Финансовый 3 2 4 5 2 7 2" xfId="11686"/>
    <cellStyle name="Финансовый 3 2 4 5 2 7 2 2" xfId="25294"/>
    <cellStyle name="Финансовый 3 2 4 5 2 7 2 3" xfId="38902"/>
    <cellStyle name="Финансовый 3 2 4 5 2 7 3" xfId="18490"/>
    <cellStyle name="Финансовый 3 2 4 5 2 7 4" xfId="32098"/>
    <cellStyle name="Финансовый 3 2 4 5 2 8" xfId="2614"/>
    <cellStyle name="Финансовый 3 2 4 5 2 8 2" xfId="9418"/>
    <cellStyle name="Финансовый 3 2 4 5 2 8 2 2" xfId="23026"/>
    <cellStyle name="Финансовый 3 2 4 5 2 8 2 3" xfId="36634"/>
    <cellStyle name="Финансовый 3 2 4 5 2 8 3" xfId="16222"/>
    <cellStyle name="Финансовый 3 2 4 5 2 8 4" xfId="29830"/>
    <cellStyle name="Финансовый 3 2 4 5 2 9" xfId="7150"/>
    <cellStyle name="Финансовый 3 2 4 5 2 9 2" xfId="20758"/>
    <cellStyle name="Финансовый 3 2 4 5 2 9 3" xfId="34366"/>
    <cellStyle name="Финансовый 3 2 4 5 3" xfId="1745"/>
    <cellStyle name="Финансовый 3 2 4 5 3 2" xfId="6281"/>
    <cellStyle name="Финансовый 3 2 4 5 3 2 2" xfId="13085"/>
    <cellStyle name="Финансовый 3 2 4 5 3 2 2 2" xfId="26693"/>
    <cellStyle name="Финансовый 3 2 4 5 3 2 2 3" xfId="40301"/>
    <cellStyle name="Финансовый 3 2 4 5 3 2 3" xfId="19889"/>
    <cellStyle name="Финансовый 3 2 4 5 3 2 4" xfId="33497"/>
    <cellStyle name="Финансовый 3 2 4 5 3 3" xfId="4013"/>
    <cellStyle name="Финансовый 3 2 4 5 3 3 2" xfId="10817"/>
    <cellStyle name="Финансовый 3 2 4 5 3 3 2 2" xfId="24425"/>
    <cellStyle name="Финансовый 3 2 4 5 3 3 2 3" xfId="38033"/>
    <cellStyle name="Финансовый 3 2 4 5 3 3 3" xfId="17621"/>
    <cellStyle name="Финансовый 3 2 4 5 3 3 4" xfId="31229"/>
    <cellStyle name="Финансовый 3 2 4 5 3 4" xfId="8549"/>
    <cellStyle name="Финансовый 3 2 4 5 3 4 2" xfId="22157"/>
    <cellStyle name="Финансовый 3 2 4 5 3 4 3" xfId="35765"/>
    <cellStyle name="Финансовый 3 2 4 5 3 5" xfId="15353"/>
    <cellStyle name="Финансовый 3 2 4 5 3 6" xfId="28961"/>
    <cellStyle name="Финансовый 3 2 4 5 4" xfId="1367"/>
    <cellStyle name="Финансовый 3 2 4 5 4 2" xfId="5903"/>
    <cellStyle name="Финансовый 3 2 4 5 4 2 2" xfId="12707"/>
    <cellStyle name="Финансовый 3 2 4 5 4 2 2 2" xfId="26315"/>
    <cellStyle name="Финансовый 3 2 4 5 4 2 2 3" xfId="39923"/>
    <cellStyle name="Финансовый 3 2 4 5 4 2 3" xfId="19511"/>
    <cellStyle name="Финансовый 3 2 4 5 4 2 4" xfId="33119"/>
    <cellStyle name="Финансовый 3 2 4 5 4 3" xfId="3635"/>
    <cellStyle name="Финансовый 3 2 4 5 4 3 2" xfId="10439"/>
    <cellStyle name="Финансовый 3 2 4 5 4 3 2 2" xfId="24047"/>
    <cellStyle name="Финансовый 3 2 4 5 4 3 2 3" xfId="37655"/>
    <cellStyle name="Финансовый 3 2 4 5 4 3 3" xfId="17243"/>
    <cellStyle name="Финансовый 3 2 4 5 4 3 4" xfId="30851"/>
    <cellStyle name="Финансовый 3 2 4 5 4 4" xfId="8171"/>
    <cellStyle name="Финансовый 3 2 4 5 4 4 2" xfId="21779"/>
    <cellStyle name="Финансовый 3 2 4 5 4 4 3" xfId="35387"/>
    <cellStyle name="Финансовый 3 2 4 5 4 5" xfId="14975"/>
    <cellStyle name="Финансовый 3 2 4 5 4 6" xfId="28583"/>
    <cellStyle name="Финансовый 3 2 4 5 5" xfId="2123"/>
    <cellStyle name="Финансовый 3 2 4 5 5 2" xfId="6659"/>
    <cellStyle name="Финансовый 3 2 4 5 5 2 2" xfId="13463"/>
    <cellStyle name="Финансовый 3 2 4 5 5 2 2 2" xfId="27071"/>
    <cellStyle name="Финансовый 3 2 4 5 5 2 2 3" xfId="40679"/>
    <cellStyle name="Финансовый 3 2 4 5 5 2 3" xfId="20267"/>
    <cellStyle name="Финансовый 3 2 4 5 5 2 4" xfId="33875"/>
    <cellStyle name="Финансовый 3 2 4 5 5 3" xfId="4391"/>
    <cellStyle name="Финансовый 3 2 4 5 5 3 2" xfId="11195"/>
    <cellStyle name="Финансовый 3 2 4 5 5 3 2 2" xfId="24803"/>
    <cellStyle name="Финансовый 3 2 4 5 5 3 2 3" xfId="38411"/>
    <cellStyle name="Финансовый 3 2 4 5 5 3 3" xfId="17999"/>
    <cellStyle name="Финансовый 3 2 4 5 5 3 4" xfId="31607"/>
    <cellStyle name="Финансовый 3 2 4 5 5 4" xfId="8927"/>
    <cellStyle name="Финансовый 3 2 4 5 5 4 2" xfId="22535"/>
    <cellStyle name="Финансовый 3 2 4 5 5 4 3" xfId="36143"/>
    <cellStyle name="Финансовый 3 2 4 5 5 5" xfId="15731"/>
    <cellStyle name="Финансовый 3 2 4 5 5 6" xfId="29339"/>
    <cellStyle name="Финансовый 3 2 4 5 6" xfId="989"/>
    <cellStyle name="Финансовый 3 2 4 5 6 2" xfId="5525"/>
    <cellStyle name="Финансовый 3 2 4 5 6 2 2" xfId="12329"/>
    <cellStyle name="Финансовый 3 2 4 5 6 2 2 2" xfId="25937"/>
    <cellStyle name="Финансовый 3 2 4 5 6 2 2 3" xfId="39545"/>
    <cellStyle name="Финансовый 3 2 4 5 6 2 3" xfId="19133"/>
    <cellStyle name="Финансовый 3 2 4 5 6 2 4" xfId="32741"/>
    <cellStyle name="Финансовый 3 2 4 5 6 3" xfId="3257"/>
    <cellStyle name="Финансовый 3 2 4 5 6 3 2" xfId="10061"/>
    <cellStyle name="Финансовый 3 2 4 5 6 3 2 2" xfId="23669"/>
    <cellStyle name="Финансовый 3 2 4 5 6 3 2 3" xfId="37277"/>
    <cellStyle name="Финансовый 3 2 4 5 6 3 3" xfId="16865"/>
    <cellStyle name="Финансовый 3 2 4 5 6 3 4" xfId="30473"/>
    <cellStyle name="Финансовый 3 2 4 5 6 4" xfId="7793"/>
    <cellStyle name="Финансовый 3 2 4 5 6 4 2" xfId="21401"/>
    <cellStyle name="Финансовый 3 2 4 5 6 4 3" xfId="35009"/>
    <cellStyle name="Финансовый 3 2 4 5 6 5" xfId="14597"/>
    <cellStyle name="Финансовый 3 2 4 5 6 6" xfId="28205"/>
    <cellStyle name="Финансовый 3 2 4 5 7" xfId="611"/>
    <cellStyle name="Финансовый 3 2 4 5 7 2" xfId="5147"/>
    <cellStyle name="Финансовый 3 2 4 5 7 2 2" xfId="11951"/>
    <cellStyle name="Финансовый 3 2 4 5 7 2 2 2" xfId="25559"/>
    <cellStyle name="Финансовый 3 2 4 5 7 2 2 3" xfId="39167"/>
    <cellStyle name="Финансовый 3 2 4 5 7 2 3" xfId="18755"/>
    <cellStyle name="Финансовый 3 2 4 5 7 2 4" xfId="32363"/>
    <cellStyle name="Финансовый 3 2 4 5 7 3" xfId="2879"/>
    <cellStyle name="Финансовый 3 2 4 5 7 3 2" xfId="9683"/>
    <cellStyle name="Финансовый 3 2 4 5 7 3 2 2" xfId="23291"/>
    <cellStyle name="Финансовый 3 2 4 5 7 3 2 3" xfId="36899"/>
    <cellStyle name="Финансовый 3 2 4 5 7 3 3" xfId="16487"/>
    <cellStyle name="Финансовый 3 2 4 5 7 3 4" xfId="30095"/>
    <cellStyle name="Финансовый 3 2 4 5 7 4" xfId="7415"/>
    <cellStyle name="Финансовый 3 2 4 5 7 4 2" xfId="21023"/>
    <cellStyle name="Финансовый 3 2 4 5 7 4 3" xfId="34631"/>
    <cellStyle name="Финансовый 3 2 4 5 7 5" xfId="14219"/>
    <cellStyle name="Финансовый 3 2 4 5 7 6" xfId="27827"/>
    <cellStyle name="Финансовый 3 2 4 5 8" xfId="4769"/>
    <cellStyle name="Финансовый 3 2 4 5 8 2" xfId="11573"/>
    <cellStyle name="Финансовый 3 2 4 5 8 2 2" xfId="25181"/>
    <cellStyle name="Финансовый 3 2 4 5 8 2 3" xfId="38789"/>
    <cellStyle name="Финансовый 3 2 4 5 8 3" xfId="18377"/>
    <cellStyle name="Финансовый 3 2 4 5 8 4" xfId="31985"/>
    <cellStyle name="Финансовый 3 2 4 5 9" xfId="2501"/>
    <cellStyle name="Финансовый 3 2 4 5 9 2" xfId="9305"/>
    <cellStyle name="Финансовый 3 2 4 5 9 2 2" xfId="22913"/>
    <cellStyle name="Финансовый 3 2 4 5 9 2 3" xfId="36521"/>
    <cellStyle name="Финансовый 3 2 4 5 9 3" xfId="16109"/>
    <cellStyle name="Финансовый 3 2 4 5 9 4" xfId="29717"/>
    <cellStyle name="Финансовый 3 2 4 6" xfId="354"/>
    <cellStyle name="Финансовый 3 2 4 6 10" xfId="13962"/>
    <cellStyle name="Финансовый 3 2 4 6 11" xfId="27570"/>
    <cellStyle name="Финансовый 3 2 4 6 2" xfId="1866"/>
    <cellStyle name="Финансовый 3 2 4 6 2 2" xfId="6402"/>
    <cellStyle name="Финансовый 3 2 4 6 2 2 2" xfId="13206"/>
    <cellStyle name="Финансовый 3 2 4 6 2 2 2 2" xfId="26814"/>
    <cellStyle name="Финансовый 3 2 4 6 2 2 2 3" xfId="40422"/>
    <cellStyle name="Финансовый 3 2 4 6 2 2 3" xfId="20010"/>
    <cellStyle name="Финансовый 3 2 4 6 2 2 4" xfId="33618"/>
    <cellStyle name="Финансовый 3 2 4 6 2 3" xfId="4134"/>
    <cellStyle name="Финансовый 3 2 4 6 2 3 2" xfId="10938"/>
    <cellStyle name="Финансовый 3 2 4 6 2 3 2 2" xfId="24546"/>
    <cellStyle name="Финансовый 3 2 4 6 2 3 2 3" xfId="38154"/>
    <cellStyle name="Финансовый 3 2 4 6 2 3 3" xfId="17742"/>
    <cellStyle name="Финансовый 3 2 4 6 2 3 4" xfId="31350"/>
    <cellStyle name="Финансовый 3 2 4 6 2 4" xfId="8670"/>
    <cellStyle name="Финансовый 3 2 4 6 2 4 2" xfId="22278"/>
    <cellStyle name="Финансовый 3 2 4 6 2 4 3" xfId="35886"/>
    <cellStyle name="Финансовый 3 2 4 6 2 5" xfId="15474"/>
    <cellStyle name="Финансовый 3 2 4 6 2 6" xfId="29082"/>
    <cellStyle name="Финансовый 3 2 4 6 3" xfId="1488"/>
    <cellStyle name="Финансовый 3 2 4 6 3 2" xfId="6024"/>
    <cellStyle name="Финансовый 3 2 4 6 3 2 2" xfId="12828"/>
    <cellStyle name="Финансовый 3 2 4 6 3 2 2 2" xfId="26436"/>
    <cellStyle name="Финансовый 3 2 4 6 3 2 2 3" xfId="40044"/>
    <cellStyle name="Финансовый 3 2 4 6 3 2 3" xfId="19632"/>
    <cellStyle name="Финансовый 3 2 4 6 3 2 4" xfId="33240"/>
    <cellStyle name="Финансовый 3 2 4 6 3 3" xfId="3756"/>
    <cellStyle name="Финансовый 3 2 4 6 3 3 2" xfId="10560"/>
    <cellStyle name="Финансовый 3 2 4 6 3 3 2 2" xfId="24168"/>
    <cellStyle name="Финансовый 3 2 4 6 3 3 2 3" xfId="37776"/>
    <cellStyle name="Финансовый 3 2 4 6 3 3 3" xfId="17364"/>
    <cellStyle name="Финансовый 3 2 4 6 3 3 4" xfId="30972"/>
    <cellStyle name="Финансовый 3 2 4 6 3 4" xfId="8292"/>
    <cellStyle name="Финансовый 3 2 4 6 3 4 2" xfId="21900"/>
    <cellStyle name="Финансовый 3 2 4 6 3 4 3" xfId="35508"/>
    <cellStyle name="Финансовый 3 2 4 6 3 5" xfId="15096"/>
    <cellStyle name="Финансовый 3 2 4 6 3 6" xfId="28704"/>
    <cellStyle name="Финансовый 3 2 4 6 4" xfId="2244"/>
    <cellStyle name="Финансовый 3 2 4 6 4 2" xfId="6780"/>
    <cellStyle name="Финансовый 3 2 4 6 4 2 2" xfId="13584"/>
    <cellStyle name="Финансовый 3 2 4 6 4 2 2 2" xfId="27192"/>
    <cellStyle name="Финансовый 3 2 4 6 4 2 2 3" xfId="40800"/>
    <cellStyle name="Финансовый 3 2 4 6 4 2 3" xfId="20388"/>
    <cellStyle name="Финансовый 3 2 4 6 4 2 4" xfId="33996"/>
    <cellStyle name="Финансовый 3 2 4 6 4 3" xfId="4512"/>
    <cellStyle name="Финансовый 3 2 4 6 4 3 2" xfId="11316"/>
    <cellStyle name="Финансовый 3 2 4 6 4 3 2 2" xfId="24924"/>
    <cellStyle name="Финансовый 3 2 4 6 4 3 2 3" xfId="38532"/>
    <cellStyle name="Финансовый 3 2 4 6 4 3 3" xfId="18120"/>
    <cellStyle name="Финансовый 3 2 4 6 4 3 4" xfId="31728"/>
    <cellStyle name="Финансовый 3 2 4 6 4 4" xfId="9048"/>
    <cellStyle name="Финансовый 3 2 4 6 4 4 2" xfId="22656"/>
    <cellStyle name="Финансовый 3 2 4 6 4 4 3" xfId="36264"/>
    <cellStyle name="Финансовый 3 2 4 6 4 5" xfId="15852"/>
    <cellStyle name="Финансовый 3 2 4 6 4 6" xfId="29460"/>
    <cellStyle name="Финансовый 3 2 4 6 5" xfId="1110"/>
    <cellStyle name="Финансовый 3 2 4 6 5 2" xfId="5646"/>
    <cellStyle name="Финансовый 3 2 4 6 5 2 2" xfId="12450"/>
    <cellStyle name="Финансовый 3 2 4 6 5 2 2 2" xfId="26058"/>
    <cellStyle name="Финансовый 3 2 4 6 5 2 2 3" xfId="39666"/>
    <cellStyle name="Финансовый 3 2 4 6 5 2 3" xfId="19254"/>
    <cellStyle name="Финансовый 3 2 4 6 5 2 4" xfId="32862"/>
    <cellStyle name="Финансовый 3 2 4 6 5 3" xfId="3378"/>
    <cellStyle name="Финансовый 3 2 4 6 5 3 2" xfId="10182"/>
    <cellStyle name="Финансовый 3 2 4 6 5 3 2 2" xfId="23790"/>
    <cellStyle name="Финансовый 3 2 4 6 5 3 2 3" xfId="37398"/>
    <cellStyle name="Финансовый 3 2 4 6 5 3 3" xfId="16986"/>
    <cellStyle name="Финансовый 3 2 4 6 5 3 4" xfId="30594"/>
    <cellStyle name="Финансовый 3 2 4 6 5 4" xfId="7914"/>
    <cellStyle name="Финансовый 3 2 4 6 5 4 2" xfId="21522"/>
    <cellStyle name="Финансовый 3 2 4 6 5 4 3" xfId="35130"/>
    <cellStyle name="Финансовый 3 2 4 6 5 5" xfId="14718"/>
    <cellStyle name="Финансовый 3 2 4 6 5 6" xfId="28326"/>
    <cellStyle name="Финансовый 3 2 4 6 6" xfId="732"/>
    <cellStyle name="Финансовый 3 2 4 6 6 2" xfId="5268"/>
    <cellStyle name="Финансовый 3 2 4 6 6 2 2" xfId="12072"/>
    <cellStyle name="Финансовый 3 2 4 6 6 2 2 2" xfId="25680"/>
    <cellStyle name="Финансовый 3 2 4 6 6 2 2 3" xfId="39288"/>
    <cellStyle name="Финансовый 3 2 4 6 6 2 3" xfId="18876"/>
    <cellStyle name="Финансовый 3 2 4 6 6 2 4" xfId="32484"/>
    <cellStyle name="Финансовый 3 2 4 6 6 3" xfId="3000"/>
    <cellStyle name="Финансовый 3 2 4 6 6 3 2" xfId="9804"/>
    <cellStyle name="Финансовый 3 2 4 6 6 3 2 2" xfId="23412"/>
    <cellStyle name="Финансовый 3 2 4 6 6 3 2 3" xfId="37020"/>
    <cellStyle name="Финансовый 3 2 4 6 6 3 3" xfId="16608"/>
    <cellStyle name="Финансовый 3 2 4 6 6 3 4" xfId="30216"/>
    <cellStyle name="Финансовый 3 2 4 6 6 4" xfId="7536"/>
    <cellStyle name="Финансовый 3 2 4 6 6 4 2" xfId="21144"/>
    <cellStyle name="Финансовый 3 2 4 6 6 4 3" xfId="34752"/>
    <cellStyle name="Финансовый 3 2 4 6 6 5" xfId="14340"/>
    <cellStyle name="Финансовый 3 2 4 6 6 6" xfId="27948"/>
    <cellStyle name="Финансовый 3 2 4 6 7" xfId="4890"/>
    <cellStyle name="Финансовый 3 2 4 6 7 2" xfId="11694"/>
    <cellStyle name="Финансовый 3 2 4 6 7 2 2" xfId="25302"/>
    <cellStyle name="Финансовый 3 2 4 6 7 2 3" xfId="38910"/>
    <cellStyle name="Финансовый 3 2 4 6 7 3" xfId="18498"/>
    <cellStyle name="Финансовый 3 2 4 6 7 4" xfId="32106"/>
    <cellStyle name="Финансовый 3 2 4 6 8" xfId="2622"/>
    <cellStyle name="Финансовый 3 2 4 6 8 2" xfId="9426"/>
    <cellStyle name="Финансовый 3 2 4 6 8 2 2" xfId="23034"/>
    <cellStyle name="Финансовый 3 2 4 6 8 2 3" xfId="36642"/>
    <cellStyle name="Финансовый 3 2 4 6 8 3" xfId="16230"/>
    <cellStyle name="Финансовый 3 2 4 6 8 4" xfId="29838"/>
    <cellStyle name="Финансовый 3 2 4 6 9" xfId="7158"/>
    <cellStyle name="Финансовый 3 2 4 6 9 2" xfId="20766"/>
    <cellStyle name="Финансовый 3 2 4 6 9 3" xfId="34374"/>
    <cellStyle name="Финансовый 3 2 4 7" xfId="1664"/>
    <cellStyle name="Финансовый 3 2 4 7 2" xfId="6200"/>
    <cellStyle name="Финансовый 3 2 4 7 2 2" xfId="13004"/>
    <cellStyle name="Финансовый 3 2 4 7 2 2 2" xfId="26612"/>
    <cellStyle name="Финансовый 3 2 4 7 2 2 3" xfId="40220"/>
    <cellStyle name="Финансовый 3 2 4 7 2 3" xfId="19808"/>
    <cellStyle name="Финансовый 3 2 4 7 2 4" xfId="33416"/>
    <cellStyle name="Финансовый 3 2 4 7 3" xfId="3932"/>
    <cellStyle name="Финансовый 3 2 4 7 3 2" xfId="10736"/>
    <cellStyle name="Финансовый 3 2 4 7 3 2 2" xfId="24344"/>
    <cellStyle name="Финансовый 3 2 4 7 3 2 3" xfId="37952"/>
    <cellStyle name="Финансовый 3 2 4 7 3 3" xfId="17540"/>
    <cellStyle name="Финансовый 3 2 4 7 3 4" xfId="31148"/>
    <cellStyle name="Финансовый 3 2 4 7 4" xfId="8468"/>
    <cellStyle name="Финансовый 3 2 4 7 4 2" xfId="22076"/>
    <cellStyle name="Финансовый 3 2 4 7 4 3" xfId="35684"/>
    <cellStyle name="Финансовый 3 2 4 7 5" xfId="15272"/>
    <cellStyle name="Финансовый 3 2 4 7 6" xfId="28880"/>
    <cellStyle name="Финансовый 3 2 4 8" xfId="1286"/>
    <cellStyle name="Финансовый 3 2 4 8 2" xfId="5822"/>
    <cellStyle name="Финансовый 3 2 4 8 2 2" xfId="12626"/>
    <cellStyle name="Финансовый 3 2 4 8 2 2 2" xfId="26234"/>
    <cellStyle name="Финансовый 3 2 4 8 2 2 3" xfId="39842"/>
    <cellStyle name="Финансовый 3 2 4 8 2 3" xfId="19430"/>
    <cellStyle name="Финансовый 3 2 4 8 2 4" xfId="33038"/>
    <cellStyle name="Финансовый 3 2 4 8 3" xfId="3554"/>
    <cellStyle name="Финансовый 3 2 4 8 3 2" xfId="10358"/>
    <cellStyle name="Финансовый 3 2 4 8 3 2 2" xfId="23966"/>
    <cellStyle name="Финансовый 3 2 4 8 3 2 3" xfId="37574"/>
    <cellStyle name="Финансовый 3 2 4 8 3 3" xfId="17162"/>
    <cellStyle name="Финансовый 3 2 4 8 3 4" xfId="30770"/>
    <cellStyle name="Финансовый 3 2 4 8 4" xfId="8090"/>
    <cellStyle name="Финансовый 3 2 4 8 4 2" xfId="21698"/>
    <cellStyle name="Финансовый 3 2 4 8 4 3" xfId="35306"/>
    <cellStyle name="Финансовый 3 2 4 8 5" xfId="14894"/>
    <cellStyle name="Финансовый 3 2 4 8 6" xfId="28502"/>
    <cellStyle name="Финансовый 3 2 4 9" xfId="2042"/>
    <cellStyle name="Финансовый 3 2 4 9 2" xfId="6578"/>
    <cellStyle name="Финансовый 3 2 4 9 2 2" xfId="13382"/>
    <cellStyle name="Финансовый 3 2 4 9 2 2 2" xfId="26990"/>
    <cellStyle name="Финансовый 3 2 4 9 2 2 3" xfId="40598"/>
    <cellStyle name="Финансовый 3 2 4 9 2 3" xfId="20186"/>
    <cellStyle name="Финансовый 3 2 4 9 2 4" xfId="33794"/>
    <cellStyle name="Финансовый 3 2 4 9 3" xfId="4310"/>
    <cellStyle name="Финансовый 3 2 4 9 3 2" xfId="11114"/>
    <cellStyle name="Финансовый 3 2 4 9 3 2 2" xfId="24722"/>
    <cellStyle name="Финансовый 3 2 4 9 3 2 3" xfId="38330"/>
    <cellStyle name="Финансовый 3 2 4 9 3 3" xfId="17918"/>
    <cellStyle name="Финансовый 3 2 4 9 3 4" xfId="31526"/>
    <cellStyle name="Финансовый 3 2 4 9 4" xfId="8846"/>
    <cellStyle name="Финансовый 3 2 4 9 4 2" xfId="22454"/>
    <cellStyle name="Финансовый 3 2 4 9 4 3" xfId="36062"/>
    <cellStyle name="Финансовый 3 2 4 9 5" xfId="15650"/>
    <cellStyle name="Финансовый 3 2 4 9 6" xfId="29258"/>
    <cellStyle name="Финансовый 3 2 5" xfId="185"/>
    <cellStyle name="Финансовый 3 2 5 10" xfId="4721"/>
    <cellStyle name="Финансовый 3 2 5 10 2" xfId="11525"/>
    <cellStyle name="Финансовый 3 2 5 10 2 2" xfId="25133"/>
    <cellStyle name="Финансовый 3 2 5 10 2 3" xfId="38741"/>
    <cellStyle name="Финансовый 3 2 5 10 3" xfId="18329"/>
    <cellStyle name="Финансовый 3 2 5 10 4" xfId="31937"/>
    <cellStyle name="Финансовый 3 2 5 11" xfId="2453"/>
    <cellStyle name="Финансовый 3 2 5 11 2" xfId="9257"/>
    <cellStyle name="Финансовый 3 2 5 11 2 2" xfId="22865"/>
    <cellStyle name="Финансовый 3 2 5 11 2 3" xfId="36473"/>
    <cellStyle name="Финансовый 3 2 5 11 3" xfId="16061"/>
    <cellStyle name="Финансовый 3 2 5 11 4" xfId="29669"/>
    <cellStyle name="Финансовый 3 2 5 12" xfId="6989"/>
    <cellStyle name="Финансовый 3 2 5 12 2" xfId="20597"/>
    <cellStyle name="Финансовый 3 2 5 12 3" xfId="34205"/>
    <cellStyle name="Финансовый 3 2 5 13" xfId="13793"/>
    <cellStyle name="Финансовый 3 2 5 14" xfId="27401"/>
    <cellStyle name="Финансовый 3 2 5 2" xfId="320"/>
    <cellStyle name="Финансовый 3 2 5 2 10" xfId="7124"/>
    <cellStyle name="Финансовый 3 2 5 2 10 2" xfId="20732"/>
    <cellStyle name="Финансовый 3 2 5 2 10 3" xfId="34340"/>
    <cellStyle name="Финансовый 3 2 5 2 11" xfId="13928"/>
    <cellStyle name="Финансовый 3 2 5 2 12" xfId="27536"/>
    <cellStyle name="Финансовый 3 2 5 2 2" xfId="468"/>
    <cellStyle name="Финансовый 3 2 5 2 2 10" xfId="14076"/>
    <cellStyle name="Финансовый 3 2 5 2 2 11" xfId="27684"/>
    <cellStyle name="Финансовый 3 2 5 2 2 2" xfId="1980"/>
    <cellStyle name="Финансовый 3 2 5 2 2 2 2" xfId="6516"/>
    <cellStyle name="Финансовый 3 2 5 2 2 2 2 2" xfId="13320"/>
    <cellStyle name="Финансовый 3 2 5 2 2 2 2 2 2" xfId="26928"/>
    <cellStyle name="Финансовый 3 2 5 2 2 2 2 2 3" xfId="40536"/>
    <cellStyle name="Финансовый 3 2 5 2 2 2 2 3" xfId="20124"/>
    <cellStyle name="Финансовый 3 2 5 2 2 2 2 4" xfId="33732"/>
    <cellStyle name="Финансовый 3 2 5 2 2 2 3" xfId="4248"/>
    <cellStyle name="Финансовый 3 2 5 2 2 2 3 2" xfId="11052"/>
    <cellStyle name="Финансовый 3 2 5 2 2 2 3 2 2" xfId="24660"/>
    <cellStyle name="Финансовый 3 2 5 2 2 2 3 2 3" xfId="38268"/>
    <cellStyle name="Финансовый 3 2 5 2 2 2 3 3" xfId="17856"/>
    <cellStyle name="Финансовый 3 2 5 2 2 2 3 4" xfId="31464"/>
    <cellStyle name="Финансовый 3 2 5 2 2 2 4" xfId="8784"/>
    <cellStyle name="Финансовый 3 2 5 2 2 2 4 2" xfId="22392"/>
    <cellStyle name="Финансовый 3 2 5 2 2 2 4 3" xfId="36000"/>
    <cellStyle name="Финансовый 3 2 5 2 2 2 5" xfId="15588"/>
    <cellStyle name="Финансовый 3 2 5 2 2 2 6" xfId="29196"/>
    <cellStyle name="Финансовый 3 2 5 2 2 3" xfId="1602"/>
    <cellStyle name="Финансовый 3 2 5 2 2 3 2" xfId="6138"/>
    <cellStyle name="Финансовый 3 2 5 2 2 3 2 2" xfId="12942"/>
    <cellStyle name="Финансовый 3 2 5 2 2 3 2 2 2" xfId="26550"/>
    <cellStyle name="Финансовый 3 2 5 2 2 3 2 2 3" xfId="40158"/>
    <cellStyle name="Финансовый 3 2 5 2 2 3 2 3" xfId="19746"/>
    <cellStyle name="Финансовый 3 2 5 2 2 3 2 4" xfId="33354"/>
    <cellStyle name="Финансовый 3 2 5 2 2 3 3" xfId="3870"/>
    <cellStyle name="Финансовый 3 2 5 2 2 3 3 2" xfId="10674"/>
    <cellStyle name="Финансовый 3 2 5 2 2 3 3 2 2" xfId="24282"/>
    <cellStyle name="Финансовый 3 2 5 2 2 3 3 2 3" xfId="37890"/>
    <cellStyle name="Финансовый 3 2 5 2 2 3 3 3" xfId="17478"/>
    <cellStyle name="Финансовый 3 2 5 2 2 3 3 4" xfId="31086"/>
    <cellStyle name="Финансовый 3 2 5 2 2 3 4" xfId="8406"/>
    <cellStyle name="Финансовый 3 2 5 2 2 3 4 2" xfId="22014"/>
    <cellStyle name="Финансовый 3 2 5 2 2 3 4 3" xfId="35622"/>
    <cellStyle name="Финансовый 3 2 5 2 2 3 5" xfId="15210"/>
    <cellStyle name="Финансовый 3 2 5 2 2 3 6" xfId="28818"/>
    <cellStyle name="Финансовый 3 2 5 2 2 4" xfId="2358"/>
    <cellStyle name="Финансовый 3 2 5 2 2 4 2" xfId="6894"/>
    <cellStyle name="Финансовый 3 2 5 2 2 4 2 2" xfId="13698"/>
    <cellStyle name="Финансовый 3 2 5 2 2 4 2 2 2" xfId="27306"/>
    <cellStyle name="Финансовый 3 2 5 2 2 4 2 2 3" xfId="40914"/>
    <cellStyle name="Финансовый 3 2 5 2 2 4 2 3" xfId="20502"/>
    <cellStyle name="Финансовый 3 2 5 2 2 4 2 4" xfId="34110"/>
    <cellStyle name="Финансовый 3 2 5 2 2 4 3" xfId="4626"/>
    <cellStyle name="Финансовый 3 2 5 2 2 4 3 2" xfId="11430"/>
    <cellStyle name="Финансовый 3 2 5 2 2 4 3 2 2" xfId="25038"/>
    <cellStyle name="Финансовый 3 2 5 2 2 4 3 2 3" xfId="38646"/>
    <cellStyle name="Финансовый 3 2 5 2 2 4 3 3" xfId="18234"/>
    <cellStyle name="Финансовый 3 2 5 2 2 4 3 4" xfId="31842"/>
    <cellStyle name="Финансовый 3 2 5 2 2 4 4" xfId="9162"/>
    <cellStyle name="Финансовый 3 2 5 2 2 4 4 2" xfId="22770"/>
    <cellStyle name="Финансовый 3 2 5 2 2 4 4 3" xfId="36378"/>
    <cellStyle name="Финансовый 3 2 5 2 2 4 5" xfId="15966"/>
    <cellStyle name="Финансовый 3 2 5 2 2 4 6" xfId="29574"/>
    <cellStyle name="Финансовый 3 2 5 2 2 5" xfId="1224"/>
    <cellStyle name="Финансовый 3 2 5 2 2 5 2" xfId="5760"/>
    <cellStyle name="Финансовый 3 2 5 2 2 5 2 2" xfId="12564"/>
    <cellStyle name="Финансовый 3 2 5 2 2 5 2 2 2" xfId="26172"/>
    <cellStyle name="Финансовый 3 2 5 2 2 5 2 2 3" xfId="39780"/>
    <cellStyle name="Финансовый 3 2 5 2 2 5 2 3" xfId="19368"/>
    <cellStyle name="Финансовый 3 2 5 2 2 5 2 4" xfId="32976"/>
    <cellStyle name="Финансовый 3 2 5 2 2 5 3" xfId="3492"/>
    <cellStyle name="Финансовый 3 2 5 2 2 5 3 2" xfId="10296"/>
    <cellStyle name="Финансовый 3 2 5 2 2 5 3 2 2" xfId="23904"/>
    <cellStyle name="Финансовый 3 2 5 2 2 5 3 2 3" xfId="37512"/>
    <cellStyle name="Финансовый 3 2 5 2 2 5 3 3" xfId="17100"/>
    <cellStyle name="Финансовый 3 2 5 2 2 5 3 4" xfId="30708"/>
    <cellStyle name="Финансовый 3 2 5 2 2 5 4" xfId="8028"/>
    <cellStyle name="Финансовый 3 2 5 2 2 5 4 2" xfId="21636"/>
    <cellStyle name="Финансовый 3 2 5 2 2 5 4 3" xfId="35244"/>
    <cellStyle name="Финансовый 3 2 5 2 2 5 5" xfId="14832"/>
    <cellStyle name="Финансовый 3 2 5 2 2 5 6" xfId="28440"/>
    <cellStyle name="Финансовый 3 2 5 2 2 6" xfId="846"/>
    <cellStyle name="Финансовый 3 2 5 2 2 6 2" xfId="5382"/>
    <cellStyle name="Финансовый 3 2 5 2 2 6 2 2" xfId="12186"/>
    <cellStyle name="Финансовый 3 2 5 2 2 6 2 2 2" xfId="25794"/>
    <cellStyle name="Финансовый 3 2 5 2 2 6 2 2 3" xfId="39402"/>
    <cellStyle name="Финансовый 3 2 5 2 2 6 2 3" xfId="18990"/>
    <cellStyle name="Финансовый 3 2 5 2 2 6 2 4" xfId="32598"/>
    <cellStyle name="Финансовый 3 2 5 2 2 6 3" xfId="3114"/>
    <cellStyle name="Финансовый 3 2 5 2 2 6 3 2" xfId="9918"/>
    <cellStyle name="Финансовый 3 2 5 2 2 6 3 2 2" xfId="23526"/>
    <cellStyle name="Финансовый 3 2 5 2 2 6 3 2 3" xfId="37134"/>
    <cellStyle name="Финансовый 3 2 5 2 2 6 3 3" xfId="16722"/>
    <cellStyle name="Финансовый 3 2 5 2 2 6 3 4" xfId="30330"/>
    <cellStyle name="Финансовый 3 2 5 2 2 6 4" xfId="7650"/>
    <cellStyle name="Финансовый 3 2 5 2 2 6 4 2" xfId="21258"/>
    <cellStyle name="Финансовый 3 2 5 2 2 6 4 3" xfId="34866"/>
    <cellStyle name="Финансовый 3 2 5 2 2 6 5" xfId="14454"/>
    <cellStyle name="Финансовый 3 2 5 2 2 6 6" xfId="28062"/>
    <cellStyle name="Финансовый 3 2 5 2 2 7" xfId="5004"/>
    <cellStyle name="Финансовый 3 2 5 2 2 7 2" xfId="11808"/>
    <cellStyle name="Финансовый 3 2 5 2 2 7 2 2" xfId="25416"/>
    <cellStyle name="Финансовый 3 2 5 2 2 7 2 3" xfId="39024"/>
    <cellStyle name="Финансовый 3 2 5 2 2 7 3" xfId="18612"/>
    <cellStyle name="Финансовый 3 2 5 2 2 7 4" xfId="32220"/>
    <cellStyle name="Финансовый 3 2 5 2 2 8" xfId="2736"/>
    <cellStyle name="Финансовый 3 2 5 2 2 8 2" xfId="9540"/>
    <cellStyle name="Финансовый 3 2 5 2 2 8 2 2" xfId="23148"/>
    <cellStyle name="Финансовый 3 2 5 2 2 8 2 3" xfId="36756"/>
    <cellStyle name="Финансовый 3 2 5 2 2 8 3" xfId="16344"/>
    <cellStyle name="Финансовый 3 2 5 2 2 8 4" xfId="29952"/>
    <cellStyle name="Финансовый 3 2 5 2 2 9" xfId="7272"/>
    <cellStyle name="Финансовый 3 2 5 2 2 9 2" xfId="20880"/>
    <cellStyle name="Финансовый 3 2 5 2 2 9 3" xfId="34488"/>
    <cellStyle name="Финансовый 3 2 5 2 3" xfId="1832"/>
    <cellStyle name="Финансовый 3 2 5 2 3 2" xfId="6368"/>
    <cellStyle name="Финансовый 3 2 5 2 3 2 2" xfId="13172"/>
    <cellStyle name="Финансовый 3 2 5 2 3 2 2 2" xfId="26780"/>
    <cellStyle name="Финансовый 3 2 5 2 3 2 2 3" xfId="40388"/>
    <cellStyle name="Финансовый 3 2 5 2 3 2 3" xfId="19976"/>
    <cellStyle name="Финансовый 3 2 5 2 3 2 4" xfId="33584"/>
    <cellStyle name="Финансовый 3 2 5 2 3 3" xfId="4100"/>
    <cellStyle name="Финансовый 3 2 5 2 3 3 2" xfId="10904"/>
    <cellStyle name="Финансовый 3 2 5 2 3 3 2 2" xfId="24512"/>
    <cellStyle name="Финансовый 3 2 5 2 3 3 2 3" xfId="38120"/>
    <cellStyle name="Финансовый 3 2 5 2 3 3 3" xfId="17708"/>
    <cellStyle name="Финансовый 3 2 5 2 3 3 4" xfId="31316"/>
    <cellStyle name="Финансовый 3 2 5 2 3 4" xfId="8636"/>
    <cellStyle name="Финансовый 3 2 5 2 3 4 2" xfId="22244"/>
    <cellStyle name="Финансовый 3 2 5 2 3 4 3" xfId="35852"/>
    <cellStyle name="Финансовый 3 2 5 2 3 5" xfId="15440"/>
    <cellStyle name="Финансовый 3 2 5 2 3 6" xfId="29048"/>
    <cellStyle name="Финансовый 3 2 5 2 4" xfId="1454"/>
    <cellStyle name="Финансовый 3 2 5 2 4 2" xfId="5990"/>
    <cellStyle name="Финансовый 3 2 5 2 4 2 2" xfId="12794"/>
    <cellStyle name="Финансовый 3 2 5 2 4 2 2 2" xfId="26402"/>
    <cellStyle name="Финансовый 3 2 5 2 4 2 2 3" xfId="40010"/>
    <cellStyle name="Финансовый 3 2 5 2 4 2 3" xfId="19598"/>
    <cellStyle name="Финансовый 3 2 5 2 4 2 4" xfId="33206"/>
    <cellStyle name="Финансовый 3 2 5 2 4 3" xfId="3722"/>
    <cellStyle name="Финансовый 3 2 5 2 4 3 2" xfId="10526"/>
    <cellStyle name="Финансовый 3 2 5 2 4 3 2 2" xfId="24134"/>
    <cellStyle name="Финансовый 3 2 5 2 4 3 2 3" xfId="37742"/>
    <cellStyle name="Финансовый 3 2 5 2 4 3 3" xfId="17330"/>
    <cellStyle name="Финансовый 3 2 5 2 4 3 4" xfId="30938"/>
    <cellStyle name="Финансовый 3 2 5 2 4 4" xfId="8258"/>
    <cellStyle name="Финансовый 3 2 5 2 4 4 2" xfId="21866"/>
    <cellStyle name="Финансовый 3 2 5 2 4 4 3" xfId="35474"/>
    <cellStyle name="Финансовый 3 2 5 2 4 5" xfId="15062"/>
    <cellStyle name="Финансовый 3 2 5 2 4 6" xfId="28670"/>
    <cellStyle name="Финансовый 3 2 5 2 5" xfId="2210"/>
    <cellStyle name="Финансовый 3 2 5 2 5 2" xfId="6746"/>
    <cellStyle name="Финансовый 3 2 5 2 5 2 2" xfId="13550"/>
    <cellStyle name="Финансовый 3 2 5 2 5 2 2 2" xfId="27158"/>
    <cellStyle name="Финансовый 3 2 5 2 5 2 2 3" xfId="40766"/>
    <cellStyle name="Финансовый 3 2 5 2 5 2 3" xfId="20354"/>
    <cellStyle name="Финансовый 3 2 5 2 5 2 4" xfId="33962"/>
    <cellStyle name="Финансовый 3 2 5 2 5 3" xfId="4478"/>
    <cellStyle name="Финансовый 3 2 5 2 5 3 2" xfId="11282"/>
    <cellStyle name="Финансовый 3 2 5 2 5 3 2 2" xfId="24890"/>
    <cellStyle name="Финансовый 3 2 5 2 5 3 2 3" xfId="38498"/>
    <cellStyle name="Финансовый 3 2 5 2 5 3 3" xfId="18086"/>
    <cellStyle name="Финансовый 3 2 5 2 5 3 4" xfId="31694"/>
    <cellStyle name="Финансовый 3 2 5 2 5 4" xfId="9014"/>
    <cellStyle name="Финансовый 3 2 5 2 5 4 2" xfId="22622"/>
    <cellStyle name="Финансовый 3 2 5 2 5 4 3" xfId="36230"/>
    <cellStyle name="Финансовый 3 2 5 2 5 5" xfId="15818"/>
    <cellStyle name="Финансовый 3 2 5 2 5 6" xfId="29426"/>
    <cellStyle name="Финансовый 3 2 5 2 6" xfId="1076"/>
    <cellStyle name="Финансовый 3 2 5 2 6 2" xfId="5612"/>
    <cellStyle name="Финансовый 3 2 5 2 6 2 2" xfId="12416"/>
    <cellStyle name="Финансовый 3 2 5 2 6 2 2 2" xfId="26024"/>
    <cellStyle name="Финансовый 3 2 5 2 6 2 2 3" xfId="39632"/>
    <cellStyle name="Финансовый 3 2 5 2 6 2 3" xfId="19220"/>
    <cellStyle name="Финансовый 3 2 5 2 6 2 4" xfId="32828"/>
    <cellStyle name="Финансовый 3 2 5 2 6 3" xfId="3344"/>
    <cellStyle name="Финансовый 3 2 5 2 6 3 2" xfId="10148"/>
    <cellStyle name="Финансовый 3 2 5 2 6 3 2 2" xfId="23756"/>
    <cellStyle name="Финансовый 3 2 5 2 6 3 2 3" xfId="37364"/>
    <cellStyle name="Финансовый 3 2 5 2 6 3 3" xfId="16952"/>
    <cellStyle name="Финансовый 3 2 5 2 6 3 4" xfId="30560"/>
    <cellStyle name="Финансовый 3 2 5 2 6 4" xfId="7880"/>
    <cellStyle name="Финансовый 3 2 5 2 6 4 2" xfId="21488"/>
    <cellStyle name="Финансовый 3 2 5 2 6 4 3" xfId="35096"/>
    <cellStyle name="Финансовый 3 2 5 2 6 5" xfId="14684"/>
    <cellStyle name="Финансовый 3 2 5 2 6 6" xfId="28292"/>
    <cellStyle name="Финансовый 3 2 5 2 7" xfId="698"/>
    <cellStyle name="Финансовый 3 2 5 2 7 2" xfId="5234"/>
    <cellStyle name="Финансовый 3 2 5 2 7 2 2" xfId="12038"/>
    <cellStyle name="Финансовый 3 2 5 2 7 2 2 2" xfId="25646"/>
    <cellStyle name="Финансовый 3 2 5 2 7 2 2 3" xfId="39254"/>
    <cellStyle name="Финансовый 3 2 5 2 7 2 3" xfId="18842"/>
    <cellStyle name="Финансовый 3 2 5 2 7 2 4" xfId="32450"/>
    <cellStyle name="Финансовый 3 2 5 2 7 3" xfId="2966"/>
    <cellStyle name="Финансовый 3 2 5 2 7 3 2" xfId="9770"/>
    <cellStyle name="Финансовый 3 2 5 2 7 3 2 2" xfId="23378"/>
    <cellStyle name="Финансовый 3 2 5 2 7 3 2 3" xfId="36986"/>
    <cellStyle name="Финансовый 3 2 5 2 7 3 3" xfId="16574"/>
    <cellStyle name="Финансовый 3 2 5 2 7 3 4" xfId="30182"/>
    <cellStyle name="Финансовый 3 2 5 2 7 4" xfId="7502"/>
    <cellStyle name="Финансовый 3 2 5 2 7 4 2" xfId="21110"/>
    <cellStyle name="Финансовый 3 2 5 2 7 4 3" xfId="34718"/>
    <cellStyle name="Финансовый 3 2 5 2 7 5" xfId="14306"/>
    <cellStyle name="Финансовый 3 2 5 2 7 6" xfId="27914"/>
    <cellStyle name="Финансовый 3 2 5 2 8" xfId="4856"/>
    <cellStyle name="Финансовый 3 2 5 2 8 2" xfId="11660"/>
    <cellStyle name="Финансовый 3 2 5 2 8 2 2" xfId="25268"/>
    <cellStyle name="Финансовый 3 2 5 2 8 2 3" xfId="38876"/>
    <cellStyle name="Финансовый 3 2 5 2 8 3" xfId="18464"/>
    <cellStyle name="Финансовый 3 2 5 2 8 4" xfId="32072"/>
    <cellStyle name="Финансовый 3 2 5 2 9" xfId="2588"/>
    <cellStyle name="Финансовый 3 2 5 2 9 2" xfId="9392"/>
    <cellStyle name="Финансовый 3 2 5 2 9 2 2" xfId="23000"/>
    <cellStyle name="Финансовый 3 2 5 2 9 2 3" xfId="36608"/>
    <cellStyle name="Финансовый 3 2 5 2 9 3" xfId="16196"/>
    <cellStyle name="Финансовый 3 2 5 2 9 4" xfId="29804"/>
    <cellStyle name="Финансовый 3 2 5 3" xfId="266"/>
    <cellStyle name="Финансовый 3 2 5 3 10" xfId="7070"/>
    <cellStyle name="Финансовый 3 2 5 3 10 2" xfId="20678"/>
    <cellStyle name="Финансовый 3 2 5 3 10 3" xfId="34286"/>
    <cellStyle name="Финансовый 3 2 5 3 11" xfId="13874"/>
    <cellStyle name="Финансовый 3 2 5 3 12" xfId="27482"/>
    <cellStyle name="Финансовый 3 2 5 3 2" xfId="509"/>
    <cellStyle name="Финансовый 3 2 5 3 2 10" xfId="14117"/>
    <cellStyle name="Финансовый 3 2 5 3 2 11" xfId="27725"/>
    <cellStyle name="Финансовый 3 2 5 3 2 2" xfId="2021"/>
    <cellStyle name="Финансовый 3 2 5 3 2 2 2" xfId="6557"/>
    <cellStyle name="Финансовый 3 2 5 3 2 2 2 2" xfId="13361"/>
    <cellStyle name="Финансовый 3 2 5 3 2 2 2 2 2" xfId="26969"/>
    <cellStyle name="Финансовый 3 2 5 3 2 2 2 2 3" xfId="40577"/>
    <cellStyle name="Финансовый 3 2 5 3 2 2 2 3" xfId="20165"/>
    <cellStyle name="Финансовый 3 2 5 3 2 2 2 4" xfId="33773"/>
    <cellStyle name="Финансовый 3 2 5 3 2 2 3" xfId="4289"/>
    <cellStyle name="Финансовый 3 2 5 3 2 2 3 2" xfId="11093"/>
    <cellStyle name="Финансовый 3 2 5 3 2 2 3 2 2" xfId="24701"/>
    <cellStyle name="Финансовый 3 2 5 3 2 2 3 2 3" xfId="38309"/>
    <cellStyle name="Финансовый 3 2 5 3 2 2 3 3" xfId="17897"/>
    <cellStyle name="Финансовый 3 2 5 3 2 2 3 4" xfId="31505"/>
    <cellStyle name="Финансовый 3 2 5 3 2 2 4" xfId="8825"/>
    <cellStyle name="Финансовый 3 2 5 3 2 2 4 2" xfId="22433"/>
    <cellStyle name="Финансовый 3 2 5 3 2 2 4 3" xfId="36041"/>
    <cellStyle name="Финансовый 3 2 5 3 2 2 5" xfId="15629"/>
    <cellStyle name="Финансовый 3 2 5 3 2 2 6" xfId="29237"/>
    <cellStyle name="Финансовый 3 2 5 3 2 3" xfId="1643"/>
    <cellStyle name="Финансовый 3 2 5 3 2 3 2" xfId="6179"/>
    <cellStyle name="Финансовый 3 2 5 3 2 3 2 2" xfId="12983"/>
    <cellStyle name="Финансовый 3 2 5 3 2 3 2 2 2" xfId="26591"/>
    <cellStyle name="Финансовый 3 2 5 3 2 3 2 2 3" xfId="40199"/>
    <cellStyle name="Финансовый 3 2 5 3 2 3 2 3" xfId="19787"/>
    <cellStyle name="Финансовый 3 2 5 3 2 3 2 4" xfId="33395"/>
    <cellStyle name="Финансовый 3 2 5 3 2 3 3" xfId="3911"/>
    <cellStyle name="Финансовый 3 2 5 3 2 3 3 2" xfId="10715"/>
    <cellStyle name="Финансовый 3 2 5 3 2 3 3 2 2" xfId="24323"/>
    <cellStyle name="Финансовый 3 2 5 3 2 3 3 2 3" xfId="37931"/>
    <cellStyle name="Финансовый 3 2 5 3 2 3 3 3" xfId="17519"/>
    <cellStyle name="Финансовый 3 2 5 3 2 3 3 4" xfId="31127"/>
    <cellStyle name="Финансовый 3 2 5 3 2 3 4" xfId="8447"/>
    <cellStyle name="Финансовый 3 2 5 3 2 3 4 2" xfId="22055"/>
    <cellStyle name="Финансовый 3 2 5 3 2 3 4 3" xfId="35663"/>
    <cellStyle name="Финансовый 3 2 5 3 2 3 5" xfId="15251"/>
    <cellStyle name="Финансовый 3 2 5 3 2 3 6" xfId="28859"/>
    <cellStyle name="Финансовый 3 2 5 3 2 4" xfId="2399"/>
    <cellStyle name="Финансовый 3 2 5 3 2 4 2" xfId="6935"/>
    <cellStyle name="Финансовый 3 2 5 3 2 4 2 2" xfId="13739"/>
    <cellStyle name="Финансовый 3 2 5 3 2 4 2 2 2" xfId="27347"/>
    <cellStyle name="Финансовый 3 2 5 3 2 4 2 2 3" xfId="40955"/>
    <cellStyle name="Финансовый 3 2 5 3 2 4 2 3" xfId="20543"/>
    <cellStyle name="Финансовый 3 2 5 3 2 4 2 4" xfId="34151"/>
    <cellStyle name="Финансовый 3 2 5 3 2 4 3" xfId="4667"/>
    <cellStyle name="Финансовый 3 2 5 3 2 4 3 2" xfId="11471"/>
    <cellStyle name="Финансовый 3 2 5 3 2 4 3 2 2" xfId="25079"/>
    <cellStyle name="Финансовый 3 2 5 3 2 4 3 2 3" xfId="38687"/>
    <cellStyle name="Финансовый 3 2 5 3 2 4 3 3" xfId="18275"/>
    <cellStyle name="Финансовый 3 2 5 3 2 4 3 4" xfId="31883"/>
    <cellStyle name="Финансовый 3 2 5 3 2 4 4" xfId="9203"/>
    <cellStyle name="Финансовый 3 2 5 3 2 4 4 2" xfId="22811"/>
    <cellStyle name="Финансовый 3 2 5 3 2 4 4 3" xfId="36419"/>
    <cellStyle name="Финансовый 3 2 5 3 2 4 5" xfId="16007"/>
    <cellStyle name="Финансовый 3 2 5 3 2 4 6" xfId="29615"/>
    <cellStyle name="Финансовый 3 2 5 3 2 5" xfId="1265"/>
    <cellStyle name="Финансовый 3 2 5 3 2 5 2" xfId="5801"/>
    <cellStyle name="Финансовый 3 2 5 3 2 5 2 2" xfId="12605"/>
    <cellStyle name="Финансовый 3 2 5 3 2 5 2 2 2" xfId="26213"/>
    <cellStyle name="Финансовый 3 2 5 3 2 5 2 2 3" xfId="39821"/>
    <cellStyle name="Финансовый 3 2 5 3 2 5 2 3" xfId="19409"/>
    <cellStyle name="Финансовый 3 2 5 3 2 5 2 4" xfId="33017"/>
    <cellStyle name="Финансовый 3 2 5 3 2 5 3" xfId="3533"/>
    <cellStyle name="Финансовый 3 2 5 3 2 5 3 2" xfId="10337"/>
    <cellStyle name="Финансовый 3 2 5 3 2 5 3 2 2" xfId="23945"/>
    <cellStyle name="Финансовый 3 2 5 3 2 5 3 2 3" xfId="37553"/>
    <cellStyle name="Финансовый 3 2 5 3 2 5 3 3" xfId="17141"/>
    <cellStyle name="Финансовый 3 2 5 3 2 5 3 4" xfId="30749"/>
    <cellStyle name="Финансовый 3 2 5 3 2 5 4" xfId="8069"/>
    <cellStyle name="Финансовый 3 2 5 3 2 5 4 2" xfId="21677"/>
    <cellStyle name="Финансовый 3 2 5 3 2 5 4 3" xfId="35285"/>
    <cellStyle name="Финансовый 3 2 5 3 2 5 5" xfId="14873"/>
    <cellStyle name="Финансовый 3 2 5 3 2 5 6" xfId="28481"/>
    <cellStyle name="Финансовый 3 2 5 3 2 6" xfId="887"/>
    <cellStyle name="Финансовый 3 2 5 3 2 6 2" xfId="5423"/>
    <cellStyle name="Финансовый 3 2 5 3 2 6 2 2" xfId="12227"/>
    <cellStyle name="Финансовый 3 2 5 3 2 6 2 2 2" xfId="25835"/>
    <cellStyle name="Финансовый 3 2 5 3 2 6 2 2 3" xfId="39443"/>
    <cellStyle name="Финансовый 3 2 5 3 2 6 2 3" xfId="19031"/>
    <cellStyle name="Финансовый 3 2 5 3 2 6 2 4" xfId="32639"/>
    <cellStyle name="Финансовый 3 2 5 3 2 6 3" xfId="3155"/>
    <cellStyle name="Финансовый 3 2 5 3 2 6 3 2" xfId="9959"/>
    <cellStyle name="Финансовый 3 2 5 3 2 6 3 2 2" xfId="23567"/>
    <cellStyle name="Финансовый 3 2 5 3 2 6 3 2 3" xfId="37175"/>
    <cellStyle name="Финансовый 3 2 5 3 2 6 3 3" xfId="16763"/>
    <cellStyle name="Финансовый 3 2 5 3 2 6 3 4" xfId="30371"/>
    <cellStyle name="Финансовый 3 2 5 3 2 6 4" xfId="7691"/>
    <cellStyle name="Финансовый 3 2 5 3 2 6 4 2" xfId="21299"/>
    <cellStyle name="Финансовый 3 2 5 3 2 6 4 3" xfId="34907"/>
    <cellStyle name="Финансовый 3 2 5 3 2 6 5" xfId="14495"/>
    <cellStyle name="Финансовый 3 2 5 3 2 6 6" xfId="28103"/>
    <cellStyle name="Финансовый 3 2 5 3 2 7" xfId="5045"/>
    <cellStyle name="Финансовый 3 2 5 3 2 7 2" xfId="11849"/>
    <cellStyle name="Финансовый 3 2 5 3 2 7 2 2" xfId="25457"/>
    <cellStyle name="Финансовый 3 2 5 3 2 7 2 3" xfId="39065"/>
    <cellStyle name="Финансовый 3 2 5 3 2 7 3" xfId="18653"/>
    <cellStyle name="Финансовый 3 2 5 3 2 7 4" xfId="32261"/>
    <cellStyle name="Финансовый 3 2 5 3 2 8" xfId="2777"/>
    <cellStyle name="Финансовый 3 2 5 3 2 8 2" xfId="9581"/>
    <cellStyle name="Финансовый 3 2 5 3 2 8 2 2" xfId="23189"/>
    <cellStyle name="Финансовый 3 2 5 3 2 8 2 3" xfId="36797"/>
    <cellStyle name="Финансовый 3 2 5 3 2 8 3" xfId="16385"/>
    <cellStyle name="Финансовый 3 2 5 3 2 8 4" xfId="29993"/>
    <cellStyle name="Финансовый 3 2 5 3 2 9" xfId="7313"/>
    <cellStyle name="Финансовый 3 2 5 3 2 9 2" xfId="20921"/>
    <cellStyle name="Финансовый 3 2 5 3 2 9 3" xfId="34529"/>
    <cellStyle name="Финансовый 3 2 5 3 3" xfId="1778"/>
    <cellStyle name="Финансовый 3 2 5 3 3 2" xfId="6314"/>
    <cellStyle name="Финансовый 3 2 5 3 3 2 2" xfId="13118"/>
    <cellStyle name="Финансовый 3 2 5 3 3 2 2 2" xfId="26726"/>
    <cellStyle name="Финансовый 3 2 5 3 3 2 2 3" xfId="40334"/>
    <cellStyle name="Финансовый 3 2 5 3 3 2 3" xfId="19922"/>
    <cellStyle name="Финансовый 3 2 5 3 3 2 4" xfId="33530"/>
    <cellStyle name="Финансовый 3 2 5 3 3 3" xfId="4046"/>
    <cellStyle name="Финансовый 3 2 5 3 3 3 2" xfId="10850"/>
    <cellStyle name="Финансовый 3 2 5 3 3 3 2 2" xfId="24458"/>
    <cellStyle name="Финансовый 3 2 5 3 3 3 2 3" xfId="38066"/>
    <cellStyle name="Финансовый 3 2 5 3 3 3 3" xfId="17654"/>
    <cellStyle name="Финансовый 3 2 5 3 3 3 4" xfId="31262"/>
    <cellStyle name="Финансовый 3 2 5 3 3 4" xfId="8582"/>
    <cellStyle name="Финансовый 3 2 5 3 3 4 2" xfId="22190"/>
    <cellStyle name="Финансовый 3 2 5 3 3 4 3" xfId="35798"/>
    <cellStyle name="Финансовый 3 2 5 3 3 5" xfId="15386"/>
    <cellStyle name="Финансовый 3 2 5 3 3 6" xfId="28994"/>
    <cellStyle name="Финансовый 3 2 5 3 4" xfId="1400"/>
    <cellStyle name="Финансовый 3 2 5 3 4 2" xfId="5936"/>
    <cellStyle name="Финансовый 3 2 5 3 4 2 2" xfId="12740"/>
    <cellStyle name="Финансовый 3 2 5 3 4 2 2 2" xfId="26348"/>
    <cellStyle name="Финансовый 3 2 5 3 4 2 2 3" xfId="39956"/>
    <cellStyle name="Финансовый 3 2 5 3 4 2 3" xfId="19544"/>
    <cellStyle name="Финансовый 3 2 5 3 4 2 4" xfId="33152"/>
    <cellStyle name="Финансовый 3 2 5 3 4 3" xfId="3668"/>
    <cellStyle name="Финансовый 3 2 5 3 4 3 2" xfId="10472"/>
    <cellStyle name="Финансовый 3 2 5 3 4 3 2 2" xfId="24080"/>
    <cellStyle name="Финансовый 3 2 5 3 4 3 2 3" xfId="37688"/>
    <cellStyle name="Финансовый 3 2 5 3 4 3 3" xfId="17276"/>
    <cellStyle name="Финансовый 3 2 5 3 4 3 4" xfId="30884"/>
    <cellStyle name="Финансовый 3 2 5 3 4 4" xfId="8204"/>
    <cellStyle name="Финансовый 3 2 5 3 4 4 2" xfId="21812"/>
    <cellStyle name="Финансовый 3 2 5 3 4 4 3" xfId="35420"/>
    <cellStyle name="Финансовый 3 2 5 3 4 5" xfId="15008"/>
    <cellStyle name="Финансовый 3 2 5 3 4 6" xfId="28616"/>
    <cellStyle name="Финансовый 3 2 5 3 5" xfId="2156"/>
    <cellStyle name="Финансовый 3 2 5 3 5 2" xfId="6692"/>
    <cellStyle name="Финансовый 3 2 5 3 5 2 2" xfId="13496"/>
    <cellStyle name="Финансовый 3 2 5 3 5 2 2 2" xfId="27104"/>
    <cellStyle name="Финансовый 3 2 5 3 5 2 2 3" xfId="40712"/>
    <cellStyle name="Финансовый 3 2 5 3 5 2 3" xfId="20300"/>
    <cellStyle name="Финансовый 3 2 5 3 5 2 4" xfId="33908"/>
    <cellStyle name="Финансовый 3 2 5 3 5 3" xfId="4424"/>
    <cellStyle name="Финансовый 3 2 5 3 5 3 2" xfId="11228"/>
    <cellStyle name="Финансовый 3 2 5 3 5 3 2 2" xfId="24836"/>
    <cellStyle name="Финансовый 3 2 5 3 5 3 2 3" xfId="38444"/>
    <cellStyle name="Финансовый 3 2 5 3 5 3 3" xfId="18032"/>
    <cellStyle name="Финансовый 3 2 5 3 5 3 4" xfId="31640"/>
    <cellStyle name="Финансовый 3 2 5 3 5 4" xfId="8960"/>
    <cellStyle name="Финансовый 3 2 5 3 5 4 2" xfId="22568"/>
    <cellStyle name="Финансовый 3 2 5 3 5 4 3" xfId="36176"/>
    <cellStyle name="Финансовый 3 2 5 3 5 5" xfId="15764"/>
    <cellStyle name="Финансовый 3 2 5 3 5 6" xfId="29372"/>
    <cellStyle name="Финансовый 3 2 5 3 6" xfId="1022"/>
    <cellStyle name="Финансовый 3 2 5 3 6 2" xfId="5558"/>
    <cellStyle name="Финансовый 3 2 5 3 6 2 2" xfId="12362"/>
    <cellStyle name="Финансовый 3 2 5 3 6 2 2 2" xfId="25970"/>
    <cellStyle name="Финансовый 3 2 5 3 6 2 2 3" xfId="39578"/>
    <cellStyle name="Финансовый 3 2 5 3 6 2 3" xfId="19166"/>
    <cellStyle name="Финансовый 3 2 5 3 6 2 4" xfId="32774"/>
    <cellStyle name="Финансовый 3 2 5 3 6 3" xfId="3290"/>
    <cellStyle name="Финансовый 3 2 5 3 6 3 2" xfId="10094"/>
    <cellStyle name="Финансовый 3 2 5 3 6 3 2 2" xfId="23702"/>
    <cellStyle name="Финансовый 3 2 5 3 6 3 2 3" xfId="37310"/>
    <cellStyle name="Финансовый 3 2 5 3 6 3 3" xfId="16898"/>
    <cellStyle name="Финансовый 3 2 5 3 6 3 4" xfId="30506"/>
    <cellStyle name="Финансовый 3 2 5 3 6 4" xfId="7826"/>
    <cellStyle name="Финансовый 3 2 5 3 6 4 2" xfId="21434"/>
    <cellStyle name="Финансовый 3 2 5 3 6 4 3" xfId="35042"/>
    <cellStyle name="Финансовый 3 2 5 3 6 5" xfId="14630"/>
    <cellStyle name="Финансовый 3 2 5 3 6 6" xfId="28238"/>
    <cellStyle name="Финансовый 3 2 5 3 7" xfId="644"/>
    <cellStyle name="Финансовый 3 2 5 3 7 2" xfId="5180"/>
    <cellStyle name="Финансовый 3 2 5 3 7 2 2" xfId="11984"/>
    <cellStyle name="Финансовый 3 2 5 3 7 2 2 2" xfId="25592"/>
    <cellStyle name="Финансовый 3 2 5 3 7 2 2 3" xfId="39200"/>
    <cellStyle name="Финансовый 3 2 5 3 7 2 3" xfId="18788"/>
    <cellStyle name="Финансовый 3 2 5 3 7 2 4" xfId="32396"/>
    <cellStyle name="Финансовый 3 2 5 3 7 3" xfId="2912"/>
    <cellStyle name="Финансовый 3 2 5 3 7 3 2" xfId="9716"/>
    <cellStyle name="Финансовый 3 2 5 3 7 3 2 2" xfId="23324"/>
    <cellStyle name="Финансовый 3 2 5 3 7 3 2 3" xfId="36932"/>
    <cellStyle name="Финансовый 3 2 5 3 7 3 3" xfId="16520"/>
    <cellStyle name="Финансовый 3 2 5 3 7 3 4" xfId="30128"/>
    <cellStyle name="Финансовый 3 2 5 3 7 4" xfId="7448"/>
    <cellStyle name="Финансовый 3 2 5 3 7 4 2" xfId="21056"/>
    <cellStyle name="Финансовый 3 2 5 3 7 4 3" xfId="34664"/>
    <cellStyle name="Финансовый 3 2 5 3 7 5" xfId="14252"/>
    <cellStyle name="Финансовый 3 2 5 3 7 6" xfId="27860"/>
    <cellStyle name="Финансовый 3 2 5 3 8" xfId="4802"/>
    <cellStyle name="Финансовый 3 2 5 3 8 2" xfId="11606"/>
    <cellStyle name="Финансовый 3 2 5 3 8 2 2" xfId="25214"/>
    <cellStyle name="Финансовый 3 2 5 3 8 2 3" xfId="38822"/>
    <cellStyle name="Финансовый 3 2 5 3 8 3" xfId="18410"/>
    <cellStyle name="Финансовый 3 2 5 3 8 4" xfId="32018"/>
    <cellStyle name="Финансовый 3 2 5 3 9" xfId="2534"/>
    <cellStyle name="Финансовый 3 2 5 3 9 2" xfId="9338"/>
    <cellStyle name="Финансовый 3 2 5 3 9 2 2" xfId="22946"/>
    <cellStyle name="Финансовый 3 2 5 3 9 2 3" xfId="36554"/>
    <cellStyle name="Финансовый 3 2 5 3 9 3" xfId="16142"/>
    <cellStyle name="Финансовый 3 2 5 3 9 4" xfId="29750"/>
    <cellStyle name="Финансовый 3 2 5 4" xfId="387"/>
    <cellStyle name="Финансовый 3 2 5 4 10" xfId="13995"/>
    <cellStyle name="Финансовый 3 2 5 4 11" xfId="27603"/>
    <cellStyle name="Финансовый 3 2 5 4 2" xfId="1899"/>
    <cellStyle name="Финансовый 3 2 5 4 2 2" xfId="6435"/>
    <cellStyle name="Финансовый 3 2 5 4 2 2 2" xfId="13239"/>
    <cellStyle name="Финансовый 3 2 5 4 2 2 2 2" xfId="26847"/>
    <cellStyle name="Финансовый 3 2 5 4 2 2 2 3" xfId="40455"/>
    <cellStyle name="Финансовый 3 2 5 4 2 2 3" xfId="20043"/>
    <cellStyle name="Финансовый 3 2 5 4 2 2 4" xfId="33651"/>
    <cellStyle name="Финансовый 3 2 5 4 2 3" xfId="4167"/>
    <cellStyle name="Финансовый 3 2 5 4 2 3 2" xfId="10971"/>
    <cellStyle name="Финансовый 3 2 5 4 2 3 2 2" xfId="24579"/>
    <cellStyle name="Финансовый 3 2 5 4 2 3 2 3" xfId="38187"/>
    <cellStyle name="Финансовый 3 2 5 4 2 3 3" xfId="17775"/>
    <cellStyle name="Финансовый 3 2 5 4 2 3 4" xfId="31383"/>
    <cellStyle name="Финансовый 3 2 5 4 2 4" xfId="8703"/>
    <cellStyle name="Финансовый 3 2 5 4 2 4 2" xfId="22311"/>
    <cellStyle name="Финансовый 3 2 5 4 2 4 3" xfId="35919"/>
    <cellStyle name="Финансовый 3 2 5 4 2 5" xfId="15507"/>
    <cellStyle name="Финансовый 3 2 5 4 2 6" xfId="29115"/>
    <cellStyle name="Финансовый 3 2 5 4 3" xfId="1521"/>
    <cellStyle name="Финансовый 3 2 5 4 3 2" xfId="6057"/>
    <cellStyle name="Финансовый 3 2 5 4 3 2 2" xfId="12861"/>
    <cellStyle name="Финансовый 3 2 5 4 3 2 2 2" xfId="26469"/>
    <cellStyle name="Финансовый 3 2 5 4 3 2 2 3" xfId="40077"/>
    <cellStyle name="Финансовый 3 2 5 4 3 2 3" xfId="19665"/>
    <cellStyle name="Финансовый 3 2 5 4 3 2 4" xfId="33273"/>
    <cellStyle name="Финансовый 3 2 5 4 3 3" xfId="3789"/>
    <cellStyle name="Финансовый 3 2 5 4 3 3 2" xfId="10593"/>
    <cellStyle name="Финансовый 3 2 5 4 3 3 2 2" xfId="24201"/>
    <cellStyle name="Финансовый 3 2 5 4 3 3 2 3" xfId="37809"/>
    <cellStyle name="Финансовый 3 2 5 4 3 3 3" xfId="17397"/>
    <cellStyle name="Финансовый 3 2 5 4 3 3 4" xfId="31005"/>
    <cellStyle name="Финансовый 3 2 5 4 3 4" xfId="8325"/>
    <cellStyle name="Финансовый 3 2 5 4 3 4 2" xfId="21933"/>
    <cellStyle name="Финансовый 3 2 5 4 3 4 3" xfId="35541"/>
    <cellStyle name="Финансовый 3 2 5 4 3 5" xfId="15129"/>
    <cellStyle name="Финансовый 3 2 5 4 3 6" xfId="28737"/>
    <cellStyle name="Финансовый 3 2 5 4 4" xfId="2277"/>
    <cellStyle name="Финансовый 3 2 5 4 4 2" xfId="6813"/>
    <cellStyle name="Финансовый 3 2 5 4 4 2 2" xfId="13617"/>
    <cellStyle name="Финансовый 3 2 5 4 4 2 2 2" xfId="27225"/>
    <cellStyle name="Финансовый 3 2 5 4 4 2 2 3" xfId="40833"/>
    <cellStyle name="Финансовый 3 2 5 4 4 2 3" xfId="20421"/>
    <cellStyle name="Финансовый 3 2 5 4 4 2 4" xfId="34029"/>
    <cellStyle name="Финансовый 3 2 5 4 4 3" xfId="4545"/>
    <cellStyle name="Финансовый 3 2 5 4 4 3 2" xfId="11349"/>
    <cellStyle name="Финансовый 3 2 5 4 4 3 2 2" xfId="24957"/>
    <cellStyle name="Финансовый 3 2 5 4 4 3 2 3" xfId="38565"/>
    <cellStyle name="Финансовый 3 2 5 4 4 3 3" xfId="18153"/>
    <cellStyle name="Финансовый 3 2 5 4 4 3 4" xfId="31761"/>
    <cellStyle name="Финансовый 3 2 5 4 4 4" xfId="9081"/>
    <cellStyle name="Финансовый 3 2 5 4 4 4 2" xfId="22689"/>
    <cellStyle name="Финансовый 3 2 5 4 4 4 3" xfId="36297"/>
    <cellStyle name="Финансовый 3 2 5 4 4 5" xfId="15885"/>
    <cellStyle name="Финансовый 3 2 5 4 4 6" xfId="29493"/>
    <cellStyle name="Финансовый 3 2 5 4 5" xfId="1143"/>
    <cellStyle name="Финансовый 3 2 5 4 5 2" xfId="5679"/>
    <cellStyle name="Финансовый 3 2 5 4 5 2 2" xfId="12483"/>
    <cellStyle name="Финансовый 3 2 5 4 5 2 2 2" xfId="26091"/>
    <cellStyle name="Финансовый 3 2 5 4 5 2 2 3" xfId="39699"/>
    <cellStyle name="Финансовый 3 2 5 4 5 2 3" xfId="19287"/>
    <cellStyle name="Финансовый 3 2 5 4 5 2 4" xfId="32895"/>
    <cellStyle name="Финансовый 3 2 5 4 5 3" xfId="3411"/>
    <cellStyle name="Финансовый 3 2 5 4 5 3 2" xfId="10215"/>
    <cellStyle name="Финансовый 3 2 5 4 5 3 2 2" xfId="23823"/>
    <cellStyle name="Финансовый 3 2 5 4 5 3 2 3" xfId="37431"/>
    <cellStyle name="Финансовый 3 2 5 4 5 3 3" xfId="17019"/>
    <cellStyle name="Финансовый 3 2 5 4 5 3 4" xfId="30627"/>
    <cellStyle name="Финансовый 3 2 5 4 5 4" xfId="7947"/>
    <cellStyle name="Финансовый 3 2 5 4 5 4 2" xfId="21555"/>
    <cellStyle name="Финансовый 3 2 5 4 5 4 3" xfId="35163"/>
    <cellStyle name="Финансовый 3 2 5 4 5 5" xfId="14751"/>
    <cellStyle name="Финансовый 3 2 5 4 5 6" xfId="28359"/>
    <cellStyle name="Финансовый 3 2 5 4 6" xfId="765"/>
    <cellStyle name="Финансовый 3 2 5 4 6 2" xfId="5301"/>
    <cellStyle name="Финансовый 3 2 5 4 6 2 2" xfId="12105"/>
    <cellStyle name="Финансовый 3 2 5 4 6 2 2 2" xfId="25713"/>
    <cellStyle name="Финансовый 3 2 5 4 6 2 2 3" xfId="39321"/>
    <cellStyle name="Финансовый 3 2 5 4 6 2 3" xfId="18909"/>
    <cellStyle name="Финансовый 3 2 5 4 6 2 4" xfId="32517"/>
    <cellStyle name="Финансовый 3 2 5 4 6 3" xfId="3033"/>
    <cellStyle name="Финансовый 3 2 5 4 6 3 2" xfId="9837"/>
    <cellStyle name="Финансовый 3 2 5 4 6 3 2 2" xfId="23445"/>
    <cellStyle name="Финансовый 3 2 5 4 6 3 2 3" xfId="37053"/>
    <cellStyle name="Финансовый 3 2 5 4 6 3 3" xfId="16641"/>
    <cellStyle name="Финансовый 3 2 5 4 6 3 4" xfId="30249"/>
    <cellStyle name="Финансовый 3 2 5 4 6 4" xfId="7569"/>
    <cellStyle name="Финансовый 3 2 5 4 6 4 2" xfId="21177"/>
    <cellStyle name="Финансовый 3 2 5 4 6 4 3" xfId="34785"/>
    <cellStyle name="Финансовый 3 2 5 4 6 5" xfId="14373"/>
    <cellStyle name="Финансовый 3 2 5 4 6 6" xfId="27981"/>
    <cellStyle name="Финансовый 3 2 5 4 7" xfId="4923"/>
    <cellStyle name="Финансовый 3 2 5 4 7 2" xfId="11727"/>
    <cellStyle name="Финансовый 3 2 5 4 7 2 2" xfId="25335"/>
    <cellStyle name="Финансовый 3 2 5 4 7 2 3" xfId="38943"/>
    <cellStyle name="Финансовый 3 2 5 4 7 3" xfId="18531"/>
    <cellStyle name="Финансовый 3 2 5 4 7 4" xfId="32139"/>
    <cellStyle name="Финансовый 3 2 5 4 8" xfId="2655"/>
    <cellStyle name="Финансовый 3 2 5 4 8 2" xfId="9459"/>
    <cellStyle name="Финансовый 3 2 5 4 8 2 2" xfId="23067"/>
    <cellStyle name="Финансовый 3 2 5 4 8 2 3" xfId="36675"/>
    <cellStyle name="Финансовый 3 2 5 4 8 3" xfId="16263"/>
    <cellStyle name="Финансовый 3 2 5 4 8 4" xfId="29871"/>
    <cellStyle name="Финансовый 3 2 5 4 9" xfId="7191"/>
    <cellStyle name="Финансовый 3 2 5 4 9 2" xfId="20799"/>
    <cellStyle name="Финансовый 3 2 5 4 9 3" xfId="34407"/>
    <cellStyle name="Финансовый 3 2 5 5" xfId="1697"/>
    <cellStyle name="Финансовый 3 2 5 5 2" xfId="6233"/>
    <cellStyle name="Финансовый 3 2 5 5 2 2" xfId="13037"/>
    <cellStyle name="Финансовый 3 2 5 5 2 2 2" xfId="26645"/>
    <cellStyle name="Финансовый 3 2 5 5 2 2 3" xfId="40253"/>
    <cellStyle name="Финансовый 3 2 5 5 2 3" xfId="19841"/>
    <cellStyle name="Финансовый 3 2 5 5 2 4" xfId="33449"/>
    <cellStyle name="Финансовый 3 2 5 5 3" xfId="3965"/>
    <cellStyle name="Финансовый 3 2 5 5 3 2" xfId="10769"/>
    <cellStyle name="Финансовый 3 2 5 5 3 2 2" xfId="24377"/>
    <cellStyle name="Финансовый 3 2 5 5 3 2 3" xfId="37985"/>
    <cellStyle name="Финансовый 3 2 5 5 3 3" xfId="17573"/>
    <cellStyle name="Финансовый 3 2 5 5 3 4" xfId="31181"/>
    <cellStyle name="Финансовый 3 2 5 5 4" xfId="8501"/>
    <cellStyle name="Финансовый 3 2 5 5 4 2" xfId="22109"/>
    <cellStyle name="Финансовый 3 2 5 5 4 3" xfId="35717"/>
    <cellStyle name="Финансовый 3 2 5 5 5" xfId="15305"/>
    <cellStyle name="Финансовый 3 2 5 5 6" xfId="28913"/>
    <cellStyle name="Финансовый 3 2 5 6" xfId="1319"/>
    <cellStyle name="Финансовый 3 2 5 6 2" xfId="5855"/>
    <cellStyle name="Финансовый 3 2 5 6 2 2" xfId="12659"/>
    <cellStyle name="Финансовый 3 2 5 6 2 2 2" xfId="26267"/>
    <cellStyle name="Финансовый 3 2 5 6 2 2 3" xfId="39875"/>
    <cellStyle name="Финансовый 3 2 5 6 2 3" xfId="19463"/>
    <cellStyle name="Финансовый 3 2 5 6 2 4" xfId="33071"/>
    <cellStyle name="Финансовый 3 2 5 6 3" xfId="3587"/>
    <cellStyle name="Финансовый 3 2 5 6 3 2" xfId="10391"/>
    <cellStyle name="Финансовый 3 2 5 6 3 2 2" xfId="23999"/>
    <cellStyle name="Финансовый 3 2 5 6 3 2 3" xfId="37607"/>
    <cellStyle name="Финансовый 3 2 5 6 3 3" xfId="17195"/>
    <cellStyle name="Финансовый 3 2 5 6 3 4" xfId="30803"/>
    <cellStyle name="Финансовый 3 2 5 6 4" xfId="8123"/>
    <cellStyle name="Финансовый 3 2 5 6 4 2" xfId="21731"/>
    <cellStyle name="Финансовый 3 2 5 6 4 3" xfId="35339"/>
    <cellStyle name="Финансовый 3 2 5 6 5" xfId="14927"/>
    <cellStyle name="Финансовый 3 2 5 6 6" xfId="28535"/>
    <cellStyle name="Финансовый 3 2 5 7" xfId="2075"/>
    <cellStyle name="Финансовый 3 2 5 7 2" xfId="6611"/>
    <cellStyle name="Финансовый 3 2 5 7 2 2" xfId="13415"/>
    <cellStyle name="Финансовый 3 2 5 7 2 2 2" xfId="27023"/>
    <cellStyle name="Финансовый 3 2 5 7 2 2 3" xfId="40631"/>
    <cellStyle name="Финансовый 3 2 5 7 2 3" xfId="20219"/>
    <cellStyle name="Финансовый 3 2 5 7 2 4" xfId="33827"/>
    <cellStyle name="Финансовый 3 2 5 7 3" xfId="4343"/>
    <cellStyle name="Финансовый 3 2 5 7 3 2" xfId="11147"/>
    <cellStyle name="Финансовый 3 2 5 7 3 2 2" xfId="24755"/>
    <cellStyle name="Финансовый 3 2 5 7 3 2 3" xfId="38363"/>
    <cellStyle name="Финансовый 3 2 5 7 3 3" xfId="17951"/>
    <cellStyle name="Финансовый 3 2 5 7 3 4" xfId="31559"/>
    <cellStyle name="Финансовый 3 2 5 7 4" xfId="8879"/>
    <cellStyle name="Финансовый 3 2 5 7 4 2" xfId="22487"/>
    <cellStyle name="Финансовый 3 2 5 7 4 3" xfId="36095"/>
    <cellStyle name="Финансовый 3 2 5 7 5" xfId="15683"/>
    <cellStyle name="Финансовый 3 2 5 7 6" xfId="29291"/>
    <cellStyle name="Финансовый 3 2 5 8" xfId="941"/>
    <cellStyle name="Финансовый 3 2 5 8 2" xfId="5477"/>
    <cellStyle name="Финансовый 3 2 5 8 2 2" xfId="12281"/>
    <cellStyle name="Финансовый 3 2 5 8 2 2 2" xfId="25889"/>
    <cellStyle name="Финансовый 3 2 5 8 2 2 3" xfId="39497"/>
    <cellStyle name="Финансовый 3 2 5 8 2 3" xfId="19085"/>
    <cellStyle name="Финансовый 3 2 5 8 2 4" xfId="32693"/>
    <cellStyle name="Финансовый 3 2 5 8 3" xfId="3209"/>
    <cellStyle name="Финансовый 3 2 5 8 3 2" xfId="10013"/>
    <cellStyle name="Финансовый 3 2 5 8 3 2 2" xfId="23621"/>
    <cellStyle name="Финансовый 3 2 5 8 3 2 3" xfId="37229"/>
    <cellStyle name="Финансовый 3 2 5 8 3 3" xfId="16817"/>
    <cellStyle name="Финансовый 3 2 5 8 3 4" xfId="30425"/>
    <cellStyle name="Финансовый 3 2 5 8 4" xfId="7745"/>
    <cellStyle name="Финансовый 3 2 5 8 4 2" xfId="21353"/>
    <cellStyle name="Финансовый 3 2 5 8 4 3" xfId="34961"/>
    <cellStyle name="Финансовый 3 2 5 8 5" xfId="14549"/>
    <cellStyle name="Финансовый 3 2 5 8 6" xfId="28157"/>
    <cellStyle name="Финансовый 3 2 5 9" xfId="563"/>
    <cellStyle name="Финансовый 3 2 5 9 2" xfId="5099"/>
    <cellStyle name="Финансовый 3 2 5 9 2 2" xfId="11903"/>
    <cellStyle name="Финансовый 3 2 5 9 2 2 2" xfId="25511"/>
    <cellStyle name="Финансовый 3 2 5 9 2 2 3" xfId="39119"/>
    <cellStyle name="Финансовый 3 2 5 9 2 3" xfId="18707"/>
    <cellStyle name="Финансовый 3 2 5 9 2 4" xfId="32315"/>
    <cellStyle name="Финансовый 3 2 5 9 3" xfId="2831"/>
    <cellStyle name="Финансовый 3 2 5 9 3 2" xfId="9635"/>
    <cellStyle name="Финансовый 3 2 5 9 3 2 2" xfId="23243"/>
    <cellStyle name="Финансовый 3 2 5 9 3 2 3" xfId="36851"/>
    <cellStyle name="Финансовый 3 2 5 9 3 3" xfId="16439"/>
    <cellStyle name="Финансовый 3 2 5 9 3 4" xfId="30047"/>
    <cellStyle name="Финансовый 3 2 5 9 4" xfId="7367"/>
    <cellStyle name="Финансовый 3 2 5 9 4 2" xfId="20975"/>
    <cellStyle name="Финансовый 3 2 5 9 4 3" xfId="34583"/>
    <cellStyle name="Финансовый 3 2 5 9 5" xfId="14171"/>
    <cellStyle name="Финансовый 3 2 5 9 6" xfId="27779"/>
    <cellStyle name="Финансовый 3 2 6" xfId="197"/>
    <cellStyle name="Финансовый 3 2 6 10" xfId="2465"/>
    <cellStyle name="Финансовый 3 2 6 10 2" xfId="9269"/>
    <cellStyle name="Финансовый 3 2 6 10 2 2" xfId="22877"/>
    <cellStyle name="Финансовый 3 2 6 10 2 3" xfId="36485"/>
    <cellStyle name="Финансовый 3 2 6 10 3" xfId="16073"/>
    <cellStyle name="Финансовый 3 2 6 10 4" xfId="29681"/>
    <cellStyle name="Финансовый 3 2 6 11" xfId="7001"/>
    <cellStyle name="Финансовый 3 2 6 11 2" xfId="20609"/>
    <cellStyle name="Финансовый 3 2 6 11 3" xfId="34217"/>
    <cellStyle name="Финансовый 3 2 6 12" xfId="13805"/>
    <cellStyle name="Финансовый 3 2 6 13" xfId="27413"/>
    <cellStyle name="Финансовый 3 2 6 2" xfId="278"/>
    <cellStyle name="Финансовый 3 2 6 2 10" xfId="7082"/>
    <cellStyle name="Финансовый 3 2 6 2 10 2" xfId="20690"/>
    <cellStyle name="Финансовый 3 2 6 2 10 3" xfId="34298"/>
    <cellStyle name="Финансовый 3 2 6 2 11" xfId="13886"/>
    <cellStyle name="Финансовый 3 2 6 2 12" xfId="27494"/>
    <cellStyle name="Финансовый 3 2 6 2 2" xfId="480"/>
    <cellStyle name="Финансовый 3 2 6 2 2 10" xfId="14088"/>
    <cellStyle name="Финансовый 3 2 6 2 2 11" xfId="27696"/>
    <cellStyle name="Финансовый 3 2 6 2 2 2" xfId="1992"/>
    <cellStyle name="Финансовый 3 2 6 2 2 2 2" xfId="6528"/>
    <cellStyle name="Финансовый 3 2 6 2 2 2 2 2" xfId="13332"/>
    <cellStyle name="Финансовый 3 2 6 2 2 2 2 2 2" xfId="26940"/>
    <cellStyle name="Финансовый 3 2 6 2 2 2 2 2 3" xfId="40548"/>
    <cellStyle name="Финансовый 3 2 6 2 2 2 2 3" xfId="20136"/>
    <cellStyle name="Финансовый 3 2 6 2 2 2 2 4" xfId="33744"/>
    <cellStyle name="Финансовый 3 2 6 2 2 2 3" xfId="4260"/>
    <cellStyle name="Финансовый 3 2 6 2 2 2 3 2" xfId="11064"/>
    <cellStyle name="Финансовый 3 2 6 2 2 2 3 2 2" xfId="24672"/>
    <cellStyle name="Финансовый 3 2 6 2 2 2 3 2 3" xfId="38280"/>
    <cellStyle name="Финансовый 3 2 6 2 2 2 3 3" xfId="17868"/>
    <cellStyle name="Финансовый 3 2 6 2 2 2 3 4" xfId="31476"/>
    <cellStyle name="Финансовый 3 2 6 2 2 2 4" xfId="8796"/>
    <cellStyle name="Финансовый 3 2 6 2 2 2 4 2" xfId="22404"/>
    <cellStyle name="Финансовый 3 2 6 2 2 2 4 3" xfId="36012"/>
    <cellStyle name="Финансовый 3 2 6 2 2 2 5" xfId="15600"/>
    <cellStyle name="Финансовый 3 2 6 2 2 2 6" xfId="29208"/>
    <cellStyle name="Финансовый 3 2 6 2 2 3" xfId="1614"/>
    <cellStyle name="Финансовый 3 2 6 2 2 3 2" xfId="6150"/>
    <cellStyle name="Финансовый 3 2 6 2 2 3 2 2" xfId="12954"/>
    <cellStyle name="Финансовый 3 2 6 2 2 3 2 2 2" xfId="26562"/>
    <cellStyle name="Финансовый 3 2 6 2 2 3 2 2 3" xfId="40170"/>
    <cellStyle name="Финансовый 3 2 6 2 2 3 2 3" xfId="19758"/>
    <cellStyle name="Финансовый 3 2 6 2 2 3 2 4" xfId="33366"/>
    <cellStyle name="Финансовый 3 2 6 2 2 3 3" xfId="3882"/>
    <cellStyle name="Финансовый 3 2 6 2 2 3 3 2" xfId="10686"/>
    <cellStyle name="Финансовый 3 2 6 2 2 3 3 2 2" xfId="24294"/>
    <cellStyle name="Финансовый 3 2 6 2 2 3 3 2 3" xfId="37902"/>
    <cellStyle name="Финансовый 3 2 6 2 2 3 3 3" xfId="17490"/>
    <cellStyle name="Финансовый 3 2 6 2 2 3 3 4" xfId="31098"/>
    <cellStyle name="Финансовый 3 2 6 2 2 3 4" xfId="8418"/>
    <cellStyle name="Финансовый 3 2 6 2 2 3 4 2" xfId="22026"/>
    <cellStyle name="Финансовый 3 2 6 2 2 3 4 3" xfId="35634"/>
    <cellStyle name="Финансовый 3 2 6 2 2 3 5" xfId="15222"/>
    <cellStyle name="Финансовый 3 2 6 2 2 3 6" xfId="28830"/>
    <cellStyle name="Финансовый 3 2 6 2 2 4" xfId="2370"/>
    <cellStyle name="Финансовый 3 2 6 2 2 4 2" xfId="6906"/>
    <cellStyle name="Финансовый 3 2 6 2 2 4 2 2" xfId="13710"/>
    <cellStyle name="Финансовый 3 2 6 2 2 4 2 2 2" xfId="27318"/>
    <cellStyle name="Финансовый 3 2 6 2 2 4 2 2 3" xfId="40926"/>
    <cellStyle name="Финансовый 3 2 6 2 2 4 2 3" xfId="20514"/>
    <cellStyle name="Финансовый 3 2 6 2 2 4 2 4" xfId="34122"/>
    <cellStyle name="Финансовый 3 2 6 2 2 4 3" xfId="4638"/>
    <cellStyle name="Финансовый 3 2 6 2 2 4 3 2" xfId="11442"/>
    <cellStyle name="Финансовый 3 2 6 2 2 4 3 2 2" xfId="25050"/>
    <cellStyle name="Финансовый 3 2 6 2 2 4 3 2 3" xfId="38658"/>
    <cellStyle name="Финансовый 3 2 6 2 2 4 3 3" xfId="18246"/>
    <cellStyle name="Финансовый 3 2 6 2 2 4 3 4" xfId="31854"/>
    <cellStyle name="Финансовый 3 2 6 2 2 4 4" xfId="9174"/>
    <cellStyle name="Финансовый 3 2 6 2 2 4 4 2" xfId="22782"/>
    <cellStyle name="Финансовый 3 2 6 2 2 4 4 3" xfId="36390"/>
    <cellStyle name="Финансовый 3 2 6 2 2 4 5" xfId="15978"/>
    <cellStyle name="Финансовый 3 2 6 2 2 4 6" xfId="29586"/>
    <cellStyle name="Финансовый 3 2 6 2 2 5" xfId="1236"/>
    <cellStyle name="Финансовый 3 2 6 2 2 5 2" xfId="5772"/>
    <cellStyle name="Финансовый 3 2 6 2 2 5 2 2" xfId="12576"/>
    <cellStyle name="Финансовый 3 2 6 2 2 5 2 2 2" xfId="26184"/>
    <cellStyle name="Финансовый 3 2 6 2 2 5 2 2 3" xfId="39792"/>
    <cellStyle name="Финансовый 3 2 6 2 2 5 2 3" xfId="19380"/>
    <cellStyle name="Финансовый 3 2 6 2 2 5 2 4" xfId="32988"/>
    <cellStyle name="Финансовый 3 2 6 2 2 5 3" xfId="3504"/>
    <cellStyle name="Финансовый 3 2 6 2 2 5 3 2" xfId="10308"/>
    <cellStyle name="Финансовый 3 2 6 2 2 5 3 2 2" xfId="23916"/>
    <cellStyle name="Финансовый 3 2 6 2 2 5 3 2 3" xfId="37524"/>
    <cellStyle name="Финансовый 3 2 6 2 2 5 3 3" xfId="17112"/>
    <cellStyle name="Финансовый 3 2 6 2 2 5 3 4" xfId="30720"/>
    <cellStyle name="Финансовый 3 2 6 2 2 5 4" xfId="8040"/>
    <cellStyle name="Финансовый 3 2 6 2 2 5 4 2" xfId="21648"/>
    <cellStyle name="Финансовый 3 2 6 2 2 5 4 3" xfId="35256"/>
    <cellStyle name="Финансовый 3 2 6 2 2 5 5" xfId="14844"/>
    <cellStyle name="Финансовый 3 2 6 2 2 5 6" xfId="28452"/>
    <cellStyle name="Финансовый 3 2 6 2 2 6" xfId="858"/>
    <cellStyle name="Финансовый 3 2 6 2 2 6 2" xfId="5394"/>
    <cellStyle name="Финансовый 3 2 6 2 2 6 2 2" xfId="12198"/>
    <cellStyle name="Финансовый 3 2 6 2 2 6 2 2 2" xfId="25806"/>
    <cellStyle name="Финансовый 3 2 6 2 2 6 2 2 3" xfId="39414"/>
    <cellStyle name="Финансовый 3 2 6 2 2 6 2 3" xfId="19002"/>
    <cellStyle name="Финансовый 3 2 6 2 2 6 2 4" xfId="32610"/>
    <cellStyle name="Финансовый 3 2 6 2 2 6 3" xfId="3126"/>
    <cellStyle name="Финансовый 3 2 6 2 2 6 3 2" xfId="9930"/>
    <cellStyle name="Финансовый 3 2 6 2 2 6 3 2 2" xfId="23538"/>
    <cellStyle name="Финансовый 3 2 6 2 2 6 3 2 3" xfId="37146"/>
    <cellStyle name="Финансовый 3 2 6 2 2 6 3 3" xfId="16734"/>
    <cellStyle name="Финансовый 3 2 6 2 2 6 3 4" xfId="30342"/>
    <cellStyle name="Финансовый 3 2 6 2 2 6 4" xfId="7662"/>
    <cellStyle name="Финансовый 3 2 6 2 2 6 4 2" xfId="21270"/>
    <cellStyle name="Финансовый 3 2 6 2 2 6 4 3" xfId="34878"/>
    <cellStyle name="Финансовый 3 2 6 2 2 6 5" xfId="14466"/>
    <cellStyle name="Финансовый 3 2 6 2 2 6 6" xfId="28074"/>
    <cellStyle name="Финансовый 3 2 6 2 2 7" xfId="5016"/>
    <cellStyle name="Финансовый 3 2 6 2 2 7 2" xfId="11820"/>
    <cellStyle name="Финансовый 3 2 6 2 2 7 2 2" xfId="25428"/>
    <cellStyle name="Финансовый 3 2 6 2 2 7 2 3" xfId="39036"/>
    <cellStyle name="Финансовый 3 2 6 2 2 7 3" xfId="18624"/>
    <cellStyle name="Финансовый 3 2 6 2 2 7 4" xfId="32232"/>
    <cellStyle name="Финансовый 3 2 6 2 2 8" xfId="2748"/>
    <cellStyle name="Финансовый 3 2 6 2 2 8 2" xfId="9552"/>
    <cellStyle name="Финансовый 3 2 6 2 2 8 2 2" xfId="23160"/>
    <cellStyle name="Финансовый 3 2 6 2 2 8 2 3" xfId="36768"/>
    <cellStyle name="Финансовый 3 2 6 2 2 8 3" xfId="16356"/>
    <cellStyle name="Финансовый 3 2 6 2 2 8 4" xfId="29964"/>
    <cellStyle name="Финансовый 3 2 6 2 2 9" xfId="7284"/>
    <cellStyle name="Финансовый 3 2 6 2 2 9 2" xfId="20892"/>
    <cellStyle name="Финансовый 3 2 6 2 2 9 3" xfId="34500"/>
    <cellStyle name="Финансовый 3 2 6 2 3" xfId="1790"/>
    <cellStyle name="Финансовый 3 2 6 2 3 2" xfId="6326"/>
    <cellStyle name="Финансовый 3 2 6 2 3 2 2" xfId="13130"/>
    <cellStyle name="Финансовый 3 2 6 2 3 2 2 2" xfId="26738"/>
    <cellStyle name="Финансовый 3 2 6 2 3 2 2 3" xfId="40346"/>
    <cellStyle name="Финансовый 3 2 6 2 3 2 3" xfId="19934"/>
    <cellStyle name="Финансовый 3 2 6 2 3 2 4" xfId="33542"/>
    <cellStyle name="Финансовый 3 2 6 2 3 3" xfId="4058"/>
    <cellStyle name="Финансовый 3 2 6 2 3 3 2" xfId="10862"/>
    <cellStyle name="Финансовый 3 2 6 2 3 3 2 2" xfId="24470"/>
    <cellStyle name="Финансовый 3 2 6 2 3 3 2 3" xfId="38078"/>
    <cellStyle name="Финансовый 3 2 6 2 3 3 3" xfId="17666"/>
    <cellStyle name="Финансовый 3 2 6 2 3 3 4" xfId="31274"/>
    <cellStyle name="Финансовый 3 2 6 2 3 4" xfId="8594"/>
    <cellStyle name="Финансовый 3 2 6 2 3 4 2" xfId="22202"/>
    <cellStyle name="Финансовый 3 2 6 2 3 4 3" xfId="35810"/>
    <cellStyle name="Финансовый 3 2 6 2 3 5" xfId="15398"/>
    <cellStyle name="Финансовый 3 2 6 2 3 6" xfId="29006"/>
    <cellStyle name="Финансовый 3 2 6 2 4" xfId="1412"/>
    <cellStyle name="Финансовый 3 2 6 2 4 2" xfId="5948"/>
    <cellStyle name="Финансовый 3 2 6 2 4 2 2" xfId="12752"/>
    <cellStyle name="Финансовый 3 2 6 2 4 2 2 2" xfId="26360"/>
    <cellStyle name="Финансовый 3 2 6 2 4 2 2 3" xfId="39968"/>
    <cellStyle name="Финансовый 3 2 6 2 4 2 3" xfId="19556"/>
    <cellStyle name="Финансовый 3 2 6 2 4 2 4" xfId="33164"/>
    <cellStyle name="Финансовый 3 2 6 2 4 3" xfId="3680"/>
    <cellStyle name="Финансовый 3 2 6 2 4 3 2" xfId="10484"/>
    <cellStyle name="Финансовый 3 2 6 2 4 3 2 2" xfId="24092"/>
    <cellStyle name="Финансовый 3 2 6 2 4 3 2 3" xfId="37700"/>
    <cellStyle name="Финансовый 3 2 6 2 4 3 3" xfId="17288"/>
    <cellStyle name="Финансовый 3 2 6 2 4 3 4" xfId="30896"/>
    <cellStyle name="Финансовый 3 2 6 2 4 4" xfId="8216"/>
    <cellStyle name="Финансовый 3 2 6 2 4 4 2" xfId="21824"/>
    <cellStyle name="Финансовый 3 2 6 2 4 4 3" xfId="35432"/>
    <cellStyle name="Финансовый 3 2 6 2 4 5" xfId="15020"/>
    <cellStyle name="Финансовый 3 2 6 2 4 6" xfId="28628"/>
    <cellStyle name="Финансовый 3 2 6 2 5" xfId="2168"/>
    <cellStyle name="Финансовый 3 2 6 2 5 2" xfId="6704"/>
    <cellStyle name="Финансовый 3 2 6 2 5 2 2" xfId="13508"/>
    <cellStyle name="Финансовый 3 2 6 2 5 2 2 2" xfId="27116"/>
    <cellStyle name="Финансовый 3 2 6 2 5 2 2 3" xfId="40724"/>
    <cellStyle name="Финансовый 3 2 6 2 5 2 3" xfId="20312"/>
    <cellStyle name="Финансовый 3 2 6 2 5 2 4" xfId="33920"/>
    <cellStyle name="Финансовый 3 2 6 2 5 3" xfId="4436"/>
    <cellStyle name="Финансовый 3 2 6 2 5 3 2" xfId="11240"/>
    <cellStyle name="Финансовый 3 2 6 2 5 3 2 2" xfId="24848"/>
    <cellStyle name="Финансовый 3 2 6 2 5 3 2 3" xfId="38456"/>
    <cellStyle name="Финансовый 3 2 6 2 5 3 3" xfId="18044"/>
    <cellStyle name="Финансовый 3 2 6 2 5 3 4" xfId="31652"/>
    <cellStyle name="Финансовый 3 2 6 2 5 4" xfId="8972"/>
    <cellStyle name="Финансовый 3 2 6 2 5 4 2" xfId="22580"/>
    <cellStyle name="Финансовый 3 2 6 2 5 4 3" xfId="36188"/>
    <cellStyle name="Финансовый 3 2 6 2 5 5" xfId="15776"/>
    <cellStyle name="Финансовый 3 2 6 2 5 6" xfId="29384"/>
    <cellStyle name="Финансовый 3 2 6 2 6" xfId="1034"/>
    <cellStyle name="Финансовый 3 2 6 2 6 2" xfId="5570"/>
    <cellStyle name="Финансовый 3 2 6 2 6 2 2" xfId="12374"/>
    <cellStyle name="Финансовый 3 2 6 2 6 2 2 2" xfId="25982"/>
    <cellStyle name="Финансовый 3 2 6 2 6 2 2 3" xfId="39590"/>
    <cellStyle name="Финансовый 3 2 6 2 6 2 3" xfId="19178"/>
    <cellStyle name="Финансовый 3 2 6 2 6 2 4" xfId="32786"/>
    <cellStyle name="Финансовый 3 2 6 2 6 3" xfId="3302"/>
    <cellStyle name="Финансовый 3 2 6 2 6 3 2" xfId="10106"/>
    <cellStyle name="Финансовый 3 2 6 2 6 3 2 2" xfId="23714"/>
    <cellStyle name="Финансовый 3 2 6 2 6 3 2 3" xfId="37322"/>
    <cellStyle name="Финансовый 3 2 6 2 6 3 3" xfId="16910"/>
    <cellStyle name="Финансовый 3 2 6 2 6 3 4" xfId="30518"/>
    <cellStyle name="Финансовый 3 2 6 2 6 4" xfId="7838"/>
    <cellStyle name="Финансовый 3 2 6 2 6 4 2" xfId="21446"/>
    <cellStyle name="Финансовый 3 2 6 2 6 4 3" xfId="35054"/>
    <cellStyle name="Финансовый 3 2 6 2 6 5" xfId="14642"/>
    <cellStyle name="Финансовый 3 2 6 2 6 6" xfId="28250"/>
    <cellStyle name="Финансовый 3 2 6 2 7" xfId="656"/>
    <cellStyle name="Финансовый 3 2 6 2 7 2" xfId="5192"/>
    <cellStyle name="Финансовый 3 2 6 2 7 2 2" xfId="11996"/>
    <cellStyle name="Финансовый 3 2 6 2 7 2 2 2" xfId="25604"/>
    <cellStyle name="Финансовый 3 2 6 2 7 2 2 3" xfId="39212"/>
    <cellStyle name="Финансовый 3 2 6 2 7 2 3" xfId="18800"/>
    <cellStyle name="Финансовый 3 2 6 2 7 2 4" xfId="32408"/>
    <cellStyle name="Финансовый 3 2 6 2 7 3" xfId="2924"/>
    <cellStyle name="Финансовый 3 2 6 2 7 3 2" xfId="9728"/>
    <cellStyle name="Финансовый 3 2 6 2 7 3 2 2" xfId="23336"/>
    <cellStyle name="Финансовый 3 2 6 2 7 3 2 3" xfId="36944"/>
    <cellStyle name="Финансовый 3 2 6 2 7 3 3" xfId="16532"/>
    <cellStyle name="Финансовый 3 2 6 2 7 3 4" xfId="30140"/>
    <cellStyle name="Финансовый 3 2 6 2 7 4" xfId="7460"/>
    <cellStyle name="Финансовый 3 2 6 2 7 4 2" xfId="21068"/>
    <cellStyle name="Финансовый 3 2 6 2 7 4 3" xfId="34676"/>
    <cellStyle name="Финансовый 3 2 6 2 7 5" xfId="14264"/>
    <cellStyle name="Финансовый 3 2 6 2 7 6" xfId="27872"/>
    <cellStyle name="Финансовый 3 2 6 2 8" xfId="4814"/>
    <cellStyle name="Финансовый 3 2 6 2 8 2" xfId="11618"/>
    <cellStyle name="Финансовый 3 2 6 2 8 2 2" xfId="25226"/>
    <cellStyle name="Финансовый 3 2 6 2 8 2 3" xfId="38834"/>
    <cellStyle name="Финансовый 3 2 6 2 8 3" xfId="18422"/>
    <cellStyle name="Финансовый 3 2 6 2 8 4" xfId="32030"/>
    <cellStyle name="Финансовый 3 2 6 2 9" xfId="2546"/>
    <cellStyle name="Финансовый 3 2 6 2 9 2" xfId="9350"/>
    <cellStyle name="Финансовый 3 2 6 2 9 2 2" xfId="22958"/>
    <cellStyle name="Финансовый 3 2 6 2 9 2 3" xfId="36566"/>
    <cellStyle name="Финансовый 3 2 6 2 9 3" xfId="16154"/>
    <cellStyle name="Финансовый 3 2 6 2 9 4" xfId="29762"/>
    <cellStyle name="Финансовый 3 2 6 3" xfId="399"/>
    <cellStyle name="Финансовый 3 2 6 3 10" xfId="14007"/>
    <cellStyle name="Финансовый 3 2 6 3 11" xfId="27615"/>
    <cellStyle name="Финансовый 3 2 6 3 2" xfId="1911"/>
    <cellStyle name="Финансовый 3 2 6 3 2 2" xfId="6447"/>
    <cellStyle name="Финансовый 3 2 6 3 2 2 2" xfId="13251"/>
    <cellStyle name="Финансовый 3 2 6 3 2 2 2 2" xfId="26859"/>
    <cellStyle name="Финансовый 3 2 6 3 2 2 2 3" xfId="40467"/>
    <cellStyle name="Финансовый 3 2 6 3 2 2 3" xfId="20055"/>
    <cellStyle name="Финансовый 3 2 6 3 2 2 4" xfId="33663"/>
    <cellStyle name="Финансовый 3 2 6 3 2 3" xfId="4179"/>
    <cellStyle name="Финансовый 3 2 6 3 2 3 2" xfId="10983"/>
    <cellStyle name="Финансовый 3 2 6 3 2 3 2 2" xfId="24591"/>
    <cellStyle name="Финансовый 3 2 6 3 2 3 2 3" xfId="38199"/>
    <cellStyle name="Финансовый 3 2 6 3 2 3 3" xfId="17787"/>
    <cellStyle name="Финансовый 3 2 6 3 2 3 4" xfId="31395"/>
    <cellStyle name="Финансовый 3 2 6 3 2 4" xfId="8715"/>
    <cellStyle name="Финансовый 3 2 6 3 2 4 2" xfId="22323"/>
    <cellStyle name="Финансовый 3 2 6 3 2 4 3" xfId="35931"/>
    <cellStyle name="Финансовый 3 2 6 3 2 5" xfId="15519"/>
    <cellStyle name="Финансовый 3 2 6 3 2 6" xfId="29127"/>
    <cellStyle name="Финансовый 3 2 6 3 3" xfId="1533"/>
    <cellStyle name="Финансовый 3 2 6 3 3 2" xfId="6069"/>
    <cellStyle name="Финансовый 3 2 6 3 3 2 2" xfId="12873"/>
    <cellStyle name="Финансовый 3 2 6 3 3 2 2 2" xfId="26481"/>
    <cellStyle name="Финансовый 3 2 6 3 3 2 2 3" xfId="40089"/>
    <cellStyle name="Финансовый 3 2 6 3 3 2 3" xfId="19677"/>
    <cellStyle name="Финансовый 3 2 6 3 3 2 4" xfId="33285"/>
    <cellStyle name="Финансовый 3 2 6 3 3 3" xfId="3801"/>
    <cellStyle name="Финансовый 3 2 6 3 3 3 2" xfId="10605"/>
    <cellStyle name="Финансовый 3 2 6 3 3 3 2 2" xfId="24213"/>
    <cellStyle name="Финансовый 3 2 6 3 3 3 2 3" xfId="37821"/>
    <cellStyle name="Финансовый 3 2 6 3 3 3 3" xfId="17409"/>
    <cellStyle name="Финансовый 3 2 6 3 3 3 4" xfId="31017"/>
    <cellStyle name="Финансовый 3 2 6 3 3 4" xfId="8337"/>
    <cellStyle name="Финансовый 3 2 6 3 3 4 2" xfId="21945"/>
    <cellStyle name="Финансовый 3 2 6 3 3 4 3" xfId="35553"/>
    <cellStyle name="Финансовый 3 2 6 3 3 5" xfId="15141"/>
    <cellStyle name="Финансовый 3 2 6 3 3 6" xfId="28749"/>
    <cellStyle name="Финансовый 3 2 6 3 4" xfId="2289"/>
    <cellStyle name="Финансовый 3 2 6 3 4 2" xfId="6825"/>
    <cellStyle name="Финансовый 3 2 6 3 4 2 2" xfId="13629"/>
    <cellStyle name="Финансовый 3 2 6 3 4 2 2 2" xfId="27237"/>
    <cellStyle name="Финансовый 3 2 6 3 4 2 2 3" xfId="40845"/>
    <cellStyle name="Финансовый 3 2 6 3 4 2 3" xfId="20433"/>
    <cellStyle name="Финансовый 3 2 6 3 4 2 4" xfId="34041"/>
    <cellStyle name="Финансовый 3 2 6 3 4 3" xfId="4557"/>
    <cellStyle name="Финансовый 3 2 6 3 4 3 2" xfId="11361"/>
    <cellStyle name="Финансовый 3 2 6 3 4 3 2 2" xfId="24969"/>
    <cellStyle name="Финансовый 3 2 6 3 4 3 2 3" xfId="38577"/>
    <cellStyle name="Финансовый 3 2 6 3 4 3 3" xfId="18165"/>
    <cellStyle name="Финансовый 3 2 6 3 4 3 4" xfId="31773"/>
    <cellStyle name="Финансовый 3 2 6 3 4 4" xfId="9093"/>
    <cellStyle name="Финансовый 3 2 6 3 4 4 2" xfId="22701"/>
    <cellStyle name="Финансовый 3 2 6 3 4 4 3" xfId="36309"/>
    <cellStyle name="Финансовый 3 2 6 3 4 5" xfId="15897"/>
    <cellStyle name="Финансовый 3 2 6 3 4 6" xfId="29505"/>
    <cellStyle name="Финансовый 3 2 6 3 5" xfId="1155"/>
    <cellStyle name="Финансовый 3 2 6 3 5 2" xfId="5691"/>
    <cellStyle name="Финансовый 3 2 6 3 5 2 2" xfId="12495"/>
    <cellStyle name="Финансовый 3 2 6 3 5 2 2 2" xfId="26103"/>
    <cellStyle name="Финансовый 3 2 6 3 5 2 2 3" xfId="39711"/>
    <cellStyle name="Финансовый 3 2 6 3 5 2 3" xfId="19299"/>
    <cellStyle name="Финансовый 3 2 6 3 5 2 4" xfId="32907"/>
    <cellStyle name="Финансовый 3 2 6 3 5 3" xfId="3423"/>
    <cellStyle name="Финансовый 3 2 6 3 5 3 2" xfId="10227"/>
    <cellStyle name="Финансовый 3 2 6 3 5 3 2 2" xfId="23835"/>
    <cellStyle name="Финансовый 3 2 6 3 5 3 2 3" xfId="37443"/>
    <cellStyle name="Финансовый 3 2 6 3 5 3 3" xfId="17031"/>
    <cellStyle name="Финансовый 3 2 6 3 5 3 4" xfId="30639"/>
    <cellStyle name="Финансовый 3 2 6 3 5 4" xfId="7959"/>
    <cellStyle name="Финансовый 3 2 6 3 5 4 2" xfId="21567"/>
    <cellStyle name="Финансовый 3 2 6 3 5 4 3" xfId="35175"/>
    <cellStyle name="Финансовый 3 2 6 3 5 5" xfId="14763"/>
    <cellStyle name="Финансовый 3 2 6 3 5 6" xfId="28371"/>
    <cellStyle name="Финансовый 3 2 6 3 6" xfId="777"/>
    <cellStyle name="Финансовый 3 2 6 3 6 2" xfId="5313"/>
    <cellStyle name="Финансовый 3 2 6 3 6 2 2" xfId="12117"/>
    <cellStyle name="Финансовый 3 2 6 3 6 2 2 2" xfId="25725"/>
    <cellStyle name="Финансовый 3 2 6 3 6 2 2 3" xfId="39333"/>
    <cellStyle name="Финансовый 3 2 6 3 6 2 3" xfId="18921"/>
    <cellStyle name="Финансовый 3 2 6 3 6 2 4" xfId="32529"/>
    <cellStyle name="Финансовый 3 2 6 3 6 3" xfId="3045"/>
    <cellStyle name="Финансовый 3 2 6 3 6 3 2" xfId="9849"/>
    <cellStyle name="Финансовый 3 2 6 3 6 3 2 2" xfId="23457"/>
    <cellStyle name="Финансовый 3 2 6 3 6 3 2 3" xfId="37065"/>
    <cellStyle name="Финансовый 3 2 6 3 6 3 3" xfId="16653"/>
    <cellStyle name="Финансовый 3 2 6 3 6 3 4" xfId="30261"/>
    <cellStyle name="Финансовый 3 2 6 3 6 4" xfId="7581"/>
    <cellStyle name="Финансовый 3 2 6 3 6 4 2" xfId="21189"/>
    <cellStyle name="Финансовый 3 2 6 3 6 4 3" xfId="34797"/>
    <cellStyle name="Финансовый 3 2 6 3 6 5" xfId="14385"/>
    <cellStyle name="Финансовый 3 2 6 3 6 6" xfId="27993"/>
    <cellStyle name="Финансовый 3 2 6 3 7" xfId="4935"/>
    <cellStyle name="Финансовый 3 2 6 3 7 2" xfId="11739"/>
    <cellStyle name="Финансовый 3 2 6 3 7 2 2" xfId="25347"/>
    <cellStyle name="Финансовый 3 2 6 3 7 2 3" xfId="38955"/>
    <cellStyle name="Финансовый 3 2 6 3 7 3" xfId="18543"/>
    <cellStyle name="Финансовый 3 2 6 3 7 4" xfId="32151"/>
    <cellStyle name="Финансовый 3 2 6 3 8" xfId="2667"/>
    <cellStyle name="Финансовый 3 2 6 3 8 2" xfId="9471"/>
    <cellStyle name="Финансовый 3 2 6 3 8 2 2" xfId="23079"/>
    <cellStyle name="Финансовый 3 2 6 3 8 2 3" xfId="36687"/>
    <cellStyle name="Финансовый 3 2 6 3 8 3" xfId="16275"/>
    <cellStyle name="Финансовый 3 2 6 3 8 4" xfId="29883"/>
    <cellStyle name="Финансовый 3 2 6 3 9" xfId="7203"/>
    <cellStyle name="Финансовый 3 2 6 3 9 2" xfId="20811"/>
    <cellStyle name="Финансовый 3 2 6 3 9 3" xfId="34419"/>
    <cellStyle name="Финансовый 3 2 6 4" xfId="1709"/>
    <cellStyle name="Финансовый 3 2 6 4 2" xfId="6245"/>
    <cellStyle name="Финансовый 3 2 6 4 2 2" xfId="13049"/>
    <cellStyle name="Финансовый 3 2 6 4 2 2 2" xfId="26657"/>
    <cellStyle name="Финансовый 3 2 6 4 2 2 3" xfId="40265"/>
    <cellStyle name="Финансовый 3 2 6 4 2 3" xfId="19853"/>
    <cellStyle name="Финансовый 3 2 6 4 2 4" xfId="33461"/>
    <cellStyle name="Финансовый 3 2 6 4 3" xfId="3977"/>
    <cellStyle name="Финансовый 3 2 6 4 3 2" xfId="10781"/>
    <cellStyle name="Финансовый 3 2 6 4 3 2 2" xfId="24389"/>
    <cellStyle name="Финансовый 3 2 6 4 3 2 3" xfId="37997"/>
    <cellStyle name="Финансовый 3 2 6 4 3 3" xfId="17585"/>
    <cellStyle name="Финансовый 3 2 6 4 3 4" xfId="31193"/>
    <cellStyle name="Финансовый 3 2 6 4 4" xfId="8513"/>
    <cellStyle name="Финансовый 3 2 6 4 4 2" xfId="22121"/>
    <cellStyle name="Финансовый 3 2 6 4 4 3" xfId="35729"/>
    <cellStyle name="Финансовый 3 2 6 4 5" xfId="15317"/>
    <cellStyle name="Финансовый 3 2 6 4 6" xfId="28925"/>
    <cellStyle name="Финансовый 3 2 6 5" xfId="1331"/>
    <cellStyle name="Финансовый 3 2 6 5 2" xfId="5867"/>
    <cellStyle name="Финансовый 3 2 6 5 2 2" xfId="12671"/>
    <cellStyle name="Финансовый 3 2 6 5 2 2 2" xfId="26279"/>
    <cellStyle name="Финансовый 3 2 6 5 2 2 3" xfId="39887"/>
    <cellStyle name="Финансовый 3 2 6 5 2 3" xfId="19475"/>
    <cellStyle name="Финансовый 3 2 6 5 2 4" xfId="33083"/>
    <cellStyle name="Финансовый 3 2 6 5 3" xfId="3599"/>
    <cellStyle name="Финансовый 3 2 6 5 3 2" xfId="10403"/>
    <cellStyle name="Финансовый 3 2 6 5 3 2 2" xfId="24011"/>
    <cellStyle name="Финансовый 3 2 6 5 3 2 3" xfId="37619"/>
    <cellStyle name="Финансовый 3 2 6 5 3 3" xfId="17207"/>
    <cellStyle name="Финансовый 3 2 6 5 3 4" xfId="30815"/>
    <cellStyle name="Финансовый 3 2 6 5 4" xfId="8135"/>
    <cellStyle name="Финансовый 3 2 6 5 4 2" xfId="21743"/>
    <cellStyle name="Финансовый 3 2 6 5 4 3" xfId="35351"/>
    <cellStyle name="Финансовый 3 2 6 5 5" xfId="14939"/>
    <cellStyle name="Финансовый 3 2 6 5 6" xfId="28547"/>
    <cellStyle name="Финансовый 3 2 6 6" xfId="2087"/>
    <cellStyle name="Финансовый 3 2 6 6 2" xfId="6623"/>
    <cellStyle name="Финансовый 3 2 6 6 2 2" xfId="13427"/>
    <cellStyle name="Финансовый 3 2 6 6 2 2 2" xfId="27035"/>
    <cellStyle name="Финансовый 3 2 6 6 2 2 3" xfId="40643"/>
    <cellStyle name="Финансовый 3 2 6 6 2 3" xfId="20231"/>
    <cellStyle name="Финансовый 3 2 6 6 2 4" xfId="33839"/>
    <cellStyle name="Финансовый 3 2 6 6 3" xfId="4355"/>
    <cellStyle name="Финансовый 3 2 6 6 3 2" xfId="11159"/>
    <cellStyle name="Финансовый 3 2 6 6 3 2 2" xfId="24767"/>
    <cellStyle name="Финансовый 3 2 6 6 3 2 3" xfId="38375"/>
    <cellStyle name="Финансовый 3 2 6 6 3 3" xfId="17963"/>
    <cellStyle name="Финансовый 3 2 6 6 3 4" xfId="31571"/>
    <cellStyle name="Финансовый 3 2 6 6 4" xfId="8891"/>
    <cellStyle name="Финансовый 3 2 6 6 4 2" xfId="22499"/>
    <cellStyle name="Финансовый 3 2 6 6 4 3" xfId="36107"/>
    <cellStyle name="Финансовый 3 2 6 6 5" xfId="15695"/>
    <cellStyle name="Финансовый 3 2 6 6 6" xfId="29303"/>
    <cellStyle name="Финансовый 3 2 6 7" xfId="953"/>
    <cellStyle name="Финансовый 3 2 6 7 2" xfId="5489"/>
    <cellStyle name="Финансовый 3 2 6 7 2 2" xfId="12293"/>
    <cellStyle name="Финансовый 3 2 6 7 2 2 2" xfId="25901"/>
    <cellStyle name="Финансовый 3 2 6 7 2 2 3" xfId="39509"/>
    <cellStyle name="Финансовый 3 2 6 7 2 3" xfId="19097"/>
    <cellStyle name="Финансовый 3 2 6 7 2 4" xfId="32705"/>
    <cellStyle name="Финансовый 3 2 6 7 3" xfId="3221"/>
    <cellStyle name="Финансовый 3 2 6 7 3 2" xfId="10025"/>
    <cellStyle name="Финансовый 3 2 6 7 3 2 2" xfId="23633"/>
    <cellStyle name="Финансовый 3 2 6 7 3 2 3" xfId="37241"/>
    <cellStyle name="Финансовый 3 2 6 7 3 3" xfId="16829"/>
    <cellStyle name="Финансовый 3 2 6 7 3 4" xfId="30437"/>
    <cellStyle name="Финансовый 3 2 6 7 4" xfId="7757"/>
    <cellStyle name="Финансовый 3 2 6 7 4 2" xfId="21365"/>
    <cellStyle name="Финансовый 3 2 6 7 4 3" xfId="34973"/>
    <cellStyle name="Финансовый 3 2 6 7 5" xfId="14561"/>
    <cellStyle name="Финансовый 3 2 6 7 6" xfId="28169"/>
    <cellStyle name="Финансовый 3 2 6 8" xfId="575"/>
    <cellStyle name="Финансовый 3 2 6 8 2" xfId="5111"/>
    <cellStyle name="Финансовый 3 2 6 8 2 2" xfId="11915"/>
    <cellStyle name="Финансовый 3 2 6 8 2 2 2" xfId="25523"/>
    <cellStyle name="Финансовый 3 2 6 8 2 2 3" xfId="39131"/>
    <cellStyle name="Финансовый 3 2 6 8 2 3" xfId="18719"/>
    <cellStyle name="Финансовый 3 2 6 8 2 4" xfId="32327"/>
    <cellStyle name="Финансовый 3 2 6 8 3" xfId="2843"/>
    <cellStyle name="Финансовый 3 2 6 8 3 2" xfId="9647"/>
    <cellStyle name="Финансовый 3 2 6 8 3 2 2" xfId="23255"/>
    <cellStyle name="Финансовый 3 2 6 8 3 2 3" xfId="36863"/>
    <cellStyle name="Финансовый 3 2 6 8 3 3" xfId="16451"/>
    <cellStyle name="Финансовый 3 2 6 8 3 4" xfId="30059"/>
    <cellStyle name="Финансовый 3 2 6 8 4" xfId="7379"/>
    <cellStyle name="Финансовый 3 2 6 8 4 2" xfId="20987"/>
    <cellStyle name="Финансовый 3 2 6 8 4 3" xfId="34595"/>
    <cellStyle name="Финансовый 3 2 6 8 5" xfId="14183"/>
    <cellStyle name="Финансовый 3 2 6 8 6" xfId="27791"/>
    <cellStyle name="Финансовый 3 2 6 9" xfId="4733"/>
    <cellStyle name="Финансовый 3 2 6 9 2" xfId="11537"/>
    <cellStyle name="Финансовый 3 2 6 9 2 2" xfId="25145"/>
    <cellStyle name="Финансовый 3 2 6 9 2 3" xfId="38753"/>
    <cellStyle name="Финансовый 3 2 6 9 3" xfId="18341"/>
    <cellStyle name="Финансовый 3 2 6 9 4" xfId="31949"/>
    <cellStyle name="Финансовый 3 2 7" xfId="164"/>
    <cellStyle name="Финансовый 3 2 7 10" xfId="2432"/>
    <cellStyle name="Финансовый 3 2 7 10 2" xfId="9236"/>
    <cellStyle name="Финансовый 3 2 7 10 2 2" xfId="22844"/>
    <cellStyle name="Финансовый 3 2 7 10 2 3" xfId="36452"/>
    <cellStyle name="Финансовый 3 2 7 10 3" xfId="16040"/>
    <cellStyle name="Финансовый 3 2 7 10 4" xfId="29648"/>
    <cellStyle name="Финансовый 3 2 7 11" xfId="6968"/>
    <cellStyle name="Финансовый 3 2 7 11 2" xfId="20576"/>
    <cellStyle name="Финансовый 3 2 7 11 3" xfId="34184"/>
    <cellStyle name="Финансовый 3 2 7 12" xfId="13772"/>
    <cellStyle name="Финансовый 3 2 7 13" xfId="27380"/>
    <cellStyle name="Финансовый 3 2 7 2" xfId="245"/>
    <cellStyle name="Финансовый 3 2 7 2 10" xfId="7049"/>
    <cellStyle name="Финансовый 3 2 7 2 10 2" xfId="20657"/>
    <cellStyle name="Финансовый 3 2 7 2 10 3" xfId="34265"/>
    <cellStyle name="Финансовый 3 2 7 2 11" xfId="13853"/>
    <cellStyle name="Финансовый 3 2 7 2 12" xfId="27461"/>
    <cellStyle name="Финансовый 3 2 7 2 2" xfId="447"/>
    <cellStyle name="Финансовый 3 2 7 2 2 10" xfId="14055"/>
    <cellStyle name="Финансовый 3 2 7 2 2 11" xfId="27663"/>
    <cellStyle name="Финансовый 3 2 7 2 2 2" xfId="1959"/>
    <cellStyle name="Финансовый 3 2 7 2 2 2 2" xfId="6495"/>
    <cellStyle name="Финансовый 3 2 7 2 2 2 2 2" xfId="13299"/>
    <cellStyle name="Финансовый 3 2 7 2 2 2 2 2 2" xfId="26907"/>
    <cellStyle name="Финансовый 3 2 7 2 2 2 2 2 3" xfId="40515"/>
    <cellStyle name="Финансовый 3 2 7 2 2 2 2 3" xfId="20103"/>
    <cellStyle name="Финансовый 3 2 7 2 2 2 2 4" xfId="33711"/>
    <cellStyle name="Финансовый 3 2 7 2 2 2 3" xfId="4227"/>
    <cellStyle name="Финансовый 3 2 7 2 2 2 3 2" xfId="11031"/>
    <cellStyle name="Финансовый 3 2 7 2 2 2 3 2 2" xfId="24639"/>
    <cellStyle name="Финансовый 3 2 7 2 2 2 3 2 3" xfId="38247"/>
    <cellStyle name="Финансовый 3 2 7 2 2 2 3 3" xfId="17835"/>
    <cellStyle name="Финансовый 3 2 7 2 2 2 3 4" xfId="31443"/>
    <cellStyle name="Финансовый 3 2 7 2 2 2 4" xfId="8763"/>
    <cellStyle name="Финансовый 3 2 7 2 2 2 4 2" xfId="22371"/>
    <cellStyle name="Финансовый 3 2 7 2 2 2 4 3" xfId="35979"/>
    <cellStyle name="Финансовый 3 2 7 2 2 2 5" xfId="15567"/>
    <cellStyle name="Финансовый 3 2 7 2 2 2 6" xfId="29175"/>
    <cellStyle name="Финансовый 3 2 7 2 2 3" xfId="1581"/>
    <cellStyle name="Финансовый 3 2 7 2 2 3 2" xfId="6117"/>
    <cellStyle name="Финансовый 3 2 7 2 2 3 2 2" xfId="12921"/>
    <cellStyle name="Финансовый 3 2 7 2 2 3 2 2 2" xfId="26529"/>
    <cellStyle name="Финансовый 3 2 7 2 2 3 2 2 3" xfId="40137"/>
    <cellStyle name="Финансовый 3 2 7 2 2 3 2 3" xfId="19725"/>
    <cellStyle name="Финансовый 3 2 7 2 2 3 2 4" xfId="33333"/>
    <cellStyle name="Финансовый 3 2 7 2 2 3 3" xfId="3849"/>
    <cellStyle name="Финансовый 3 2 7 2 2 3 3 2" xfId="10653"/>
    <cellStyle name="Финансовый 3 2 7 2 2 3 3 2 2" xfId="24261"/>
    <cellStyle name="Финансовый 3 2 7 2 2 3 3 2 3" xfId="37869"/>
    <cellStyle name="Финансовый 3 2 7 2 2 3 3 3" xfId="17457"/>
    <cellStyle name="Финансовый 3 2 7 2 2 3 3 4" xfId="31065"/>
    <cellStyle name="Финансовый 3 2 7 2 2 3 4" xfId="8385"/>
    <cellStyle name="Финансовый 3 2 7 2 2 3 4 2" xfId="21993"/>
    <cellStyle name="Финансовый 3 2 7 2 2 3 4 3" xfId="35601"/>
    <cellStyle name="Финансовый 3 2 7 2 2 3 5" xfId="15189"/>
    <cellStyle name="Финансовый 3 2 7 2 2 3 6" xfId="28797"/>
    <cellStyle name="Финансовый 3 2 7 2 2 4" xfId="2337"/>
    <cellStyle name="Финансовый 3 2 7 2 2 4 2" xfId="6873"/>
    <cellStyle name="Финансовый 3 2 7 2 2 4 2 2" xfId="13677"/>
    <cellStyle name="Финансовый 3 2 7 2 2 4 2 2 2" xfId="27285"/>
    <cellStyle name="Финансовый 3 2 7 2 2 4 2 2 3" xfId="40893"/>
    <cellStyle name="Финансовый 3 2 7 2 2 4 2 3" xfId="20481"/>
    <cellStyle name="Финансовый 3 2 7 2 2 4 2 4" xfId="34089"/>
    <cellStyle name="Финансовый 3 2 7 2 2 4 3" xfId="4605"/>
    <cellStyle name="Финансовый 3 2 7 2 2 4 3 2" xfId="11409"/>
    <cellStyle name="Финансовый 3 2 7 2 2 4 3 2 2" xfId="25017"/>
    <cellStyle name="Финансовый 3 2 7 2 2 4 3 2 3" xfId="38625"/>
    <cellStyle name="Финансовый 3 2 7 2 2 4 3 3" xfId="18213"/>
    <cellStyle name="Финансовый 3 2 7 2 2 4 3 4" xfId="31821"/>
    <cellStyle name="Финансовый 3 2 7 2 2 4 4" xfId="9141"/>
    <cellStyle name="Финансовый 3 2 7 2 2 4 4 2" xfId="22749"/>
    <cellStyle name="Финансовый 3 2 7 2 2 4 4 3" xfId="36357"/>
    <cellStyle name="Финансовый 3 2 7 2 2 4 5" xfId="15945"/>
    <cellStyle name="Финансовый 3 2 7 2 2 4 6" xfId="29553"/>
    <cellStyle name="Финансовый 3 2 7 2 2 5" xfId="1203"/>
    <cellStyle name="Финансовый 3 2 7 2 2 5 2" xfId="5739"/>
    <cellStyle name="Финансовый 3 2 7 2 2 5 2 2" xfId="12543"/>
    <cellStyle name="Финансовый 3 2 7 2 2 5 2 2 2" xfId="26151"/>
    <cellStyle name="Финансовый 3 2 7 2 2 5 2 2 3" xfId="39759"/>
    <cellStyle name="Финансовый 3 2 7 2 2 5 2 3" xfId="19347"/>
    <cellStyle name="Финансовый 3 2 7 2 2 5 2 4" xfId="32955"/>
    <cellStyle name="Финансовый 3 2 7 2 2 5 3" xfId="3471"/>
    <cellStyle name="Финансовый 3 2 7 2 2 5 3 2" xfId="10275"/>
    <cellStyle name="Финансовый 3 2 7 2 2 5 3 2 2" xfId="23883"/>
    <cellStyle name="Финансовый 3 2 7 2 2 5 3 2 3" xfId="37491"/>
    <cellStyle name="Финансовый 3 2 7 2 2 5 3 3" xfId="17079"/>
    <cellStyle name="Финансовый 3 2 7 2 2 5 3 4" xfId="30687"/>
    <cellStyle name="Финансовый 3 2 7 2 2 5 4" xfId="8007"/>
    <cellStyle name="Финансовый 3 2 7 2 2 5 4 2" xfId="21615"/>
    <cellStyle name="Финансовый 3 2 7 2 2 5 4 3" xfId="35223"/>
    <cellStyle name="Финансовый 3 2 7 2 2 5 5" xfId="14811"/>
    <cellStyle name="Финансовый 3 2 7 2 2 5 6" xfId="28419"/>
    <cellStyle name="Финансовый 3 2 7 2 2 6" xfId="825"/>
    <cellStyle name="Финансовый 3 2 7 2 2 6 2" xfId="5361"/>
    <cellStyle name="Финансовый 3 2 7 2 2 6 2 2" xfId="12165"/>
    <cellStyle name="Финансовый 3 2 7 2 2 6 2 2 2" xfId="25773"/>
    <cellStyle name="Финансовый 3 2 7 2 2 6 2 2 3" xfId="39381"/>
    <cellStyle name="Финансовый 3 2 7 2 2 6 2 3" xfId="18969"/>
    <cellStyle name="Финансовый 3 2 7 2 2 6 2 4" xfId="32577"/>
    <cellStyle name="Финансовый 3 2 7 2 2 6 3" xfId="3093"/>
    <cellStyle name="Финансовый 3 2 7 2 2 6 3 2" xfId="9897"/>
    <cellStyle name="Финансовый 3 2 7 2 2 6 3 2 2" xfId="23505"/>
    <cellStyle name="Финансовый 3 2 7 2 2 6 3 2 3" xfId="37113"/>
    <cellStyle name="Финансовый 3 2 7 2 2 6 3 3" xfId="16701"/>
    <cellStyle name="Финансовый 3 2 7 2 2 6 3 4" xfId="30309"/>
    <cellStyle name="Финансовый 3 2 7 2 2 6 4" xfId="7629"/>
    <cellStyle name="Финансовый 3 2 7 2 2 6 4 2" xfId="21237"/>
    <cellStyle name="Финансовый 3 2 7 2 2 6 4 3" xfId="34845"/>
    <cellStyle name="Финансовый 3 2 7 2 2 6 5" xfId="14433"/>
    <cellStyle name="Финансовый 3 2 7 2 2 6 6" xfId="28041"/>
    <cellStyle name="Финансовый 3 2 7 2 2 7" xfId="4983"/>
    <cellStyle name="Финансовый 3 2 7 2 2 7 2" xfId="11787"/>
    <cellStyle name="Финансовый 3 2 7 2 2 7 2 2" xfId="25395"/>
    <cellStyle name="Финансовый 3 2 7 2 2 7 2 3" xfId="39003"/>
    <cellStyle name="Финансовый 3 2 7 2 2 7 3" xfId="18591"/>
    <cellStyle name="Финансовый 3 2 7 2 2 7 4" xfId="32199"/>
    <cellStyle name="Финансовый 3 2 7 2 2 8" xfId="2715"/>
    <cellStyle name="Финансовый 3 2 7 2 2 8 2" xfId="9519"/>
    <cellStyle name="Финансовый 3 2 7 2 2 8 2 2" xfId="23127"/>
    <cellStyle name="Финансовый 3 2 7 2 2 8 2 3" xfId="36735"/>
    <cellStyle name="Финансовый 3 2 7 2 2 8 3" xfId="16323"/>
    <cellStyle name="Финансовый 3 2 7 2 2 8 4" xfId="29931"/>
    <cellStyle name="Финансовый 3 2 7 2 2 9" xfId="7251"/>
    <cellStyle name="Финансовый 3 2 7 2 2 9 2" xfId="20859"/>
    <cellStyle name="Финансовый 3 2 7 2 2 9 3" xfId="34467"/>
    <cellStyle name="Финансовый 3 2 7 2 3" xfId="1757"/>
    <cellStyle name="Финансовый 3 2 7 2 3 2" xfId="6293"/>
    <cellStyle name="Финансовый 3 2 7 2 3 2 2" xfId="13097"/>
    <cellStyle name="Финансовый 3 2 7 2 3 2 2 2" xfId="26705"/>
    <cellStyle name="Финансовый 3 2 7 2 3 2 2 3" xfId="40313"/>
    <cellStyle name="Финансовый 3 2 7 2 3 2 3" xfId="19901"/>
    <cellStyle name="Финансовый 3 2 7 2 3 2 4" xfId="33509"/>
    <cellStyle name="Финансовый 3 2 7 2 3 3" xfId="4025"/>
    <cellStyle name="Финансовый 3 2 7 2 3 3 2" xfId="10829"/>
    <cellStyle name="Финансовый 3 2 7 2 3 3 2 2" xfId="24437"/>
    <cellStyle name="Финансовый 3 2 7 2 3 3 2 3" xfId="38045"/>
    <cellStyle name="Финансовый 3 2 7 2 3 3 3" xfId="17633"/>
    <cellStyle name="Финансовый 3 2 7 2 3 3 4" xfId="31241"/>
    <cellStyle name="Финансовый 3 2 7 2 3 4" xfId="8561"/>
    <cellStyle name="Финансовый 3 2 7 2 3 4 2" xfId="22169"/>
    <cellStyle name="Финансовый 3 2 7 2 3 4 3" xfId="35777"/>
    <cellStyle name="Финансовый 3 2 7 2 3 5" xfId="15365"/>
    <cellStyle name="Финансовый 3 2 7 2 3 6" xfId="28973"/>
    <cellStyle name="Финансовый 3 2 7 2 4" xfId="1379"/>
    <cellStyle name="Финансовый 3 2 7 2 4 2" xfId="5915"/>
    <cellStyle name="Финансовый 3 2 7 2 4 2 2" xfId="12719"/>
    <cellStyle name="Финансовый 3 2 7 2 4 2 2 2" xfId="26327"/>
    <cellStyle name="Финансовый 3 2 7 2 4 2 2 3" xfId="39935"/>
    <cellStyle name="Финансовый 3 2 7 2 4 2 3" xfId="19523"/>
    <cellStyle name="Финансовый 3 2 7 2 4 2 4" xfId="33131"/>
    <cellStyle name="Финансовый 3 2 7 2 4 3" xfId="3647"/>
    <cellStyle name="Финансовый 3 2 7 2 4 3 2" xfId="10451"/>
    <cellStyle name="Финансовый 3 2 7 2 4 3 2 2" xfId="24059"/>
    <cellStyle name="Финансовый 3 2 7 2 4 3 2 3" xfId="37667"/>
    <cellStyle name="Финансовый 3 2 7 2 4 3 3" xfId="17255"/>
    <cellStyle name="Финансовый 3 2 7 2 4 3 4" xfId="30863"/>
    <cellStyle name="Финансовый 3 2 7 2 4 4" xfId="8183"/>
    <cellStyle name="Финансовый 3 2 7 2 4 4 2" xfId="21791"/>
    <cellStyle name="Финансовый 3 2 7 2 4 4 3" xfId="35399"/>
    <cellStyle name="Финансовый 3 2 7 2 4 5" xfId="14987"/>
    <cellStyle name="Финансовый 3 2 7 2 4 6" xfId="28595"/>
    <cellStyle name="Финансовый 3 2 7 2 5" xfId="2135"/>
    <cellStyle name="Финансовый 3 2 7 2 5 2" xfId="6671"/>
    <cellStyle name="Финансовый 3 2 7 2 5 2 2" xfId="13475"/>
    <cellStyle name="Финансовый 3 2 7 2 5 2 2 2" xfId="27083"/>
    <cellStyle name="Финансовый 3 2 7 2 5 2 2 3" xfId="40691"/>
    <cellStyle name="Финансовый 3 2 7 2 5 2 3" xfId="20279"/>
    <cellStyle name="Финансовый 3 2 7 2 5 2 4" xfId="33887"/>
    <cellStyle name="Финансовый 3 2 7 2 5 3" xfId="4403"/>
    <cellStyle name="Финансовый 3 2 7 2 5 3 2" xfId="11207"/>
    <cellStyle name="Финансовый 3 2 7 2 5 3 2 2" xfId="24815"/>
    <cellStyle name="Финансовый 3 2 7 2 5 3 2 3" xfId="38423"/>
    <cellStyle name="Финансовый 3 2 7 2 5 3 3" xfId="18011"/>
    <cellStyle name="Финансовый 3 2 7 2 5 3 4" xfId="31619"/>
    <cellStyle name="Финансовый 3 2 7 2 5 4" xfId="8939"/>
    <cellStyle name="Финансовый 3 2 7 2 5 4 2" xfId="22547"/>
    <cellStyle name="Финансовый 3 2 7 2 5 4 3" xfId="36155"/>
    <cellStyle name="Финансовый 3 2 7 2 5 5" xfId="15743"/>
    <cellStyle name="Финансовый 3 2 7 2 5 6" xfId="29351"/>
    <cellStyle name="Финансовый 3 2 7 2 6" xfId="1001"/>
    <cellStyle name="Финансовый 3 2 7 2 6 2" xfId="5537"/>
    <cellStyle name="Финансовый 3 2 7 2 6 2 2" xfId="12341"/>
    <cellStyle name="Финансовый 3 2 7 2 6 2 2 2" xfId="25949"/>
    <cellStyle name="Финансовый 3 2 7 2 6 2 2 3" xfId="39557"/>
    <cellStyle name="Финансовый 3 2 7 2 6 2 3" xfId="19145"/>
    <cellStyle name="Финансовый 3 2 7 2 6 2 4" xfId="32753"/>
    <cellStyle name="Финансовый 3 2 7 2 6 3" xfId="3269"/>
    <cellStyle name="Финансовый 3 2 7 2 6 3 2" xfId="10073"/>
    <cellStyle name="Финансовый 3 2 7 2 6 3 2 2" xfId="23681"/>
    <cellStyle name="Финансовый 3 2 7 2 6 3 2 3" xfId="37289"/>
    <cellStyle name="Финансовый 3 2 7 2 6 3 3" xfId="16877"/>
    <cellStyle name="Финансовый 3 2 7 2 6 3 4" xfId="30485"/>
    <cellStyle name="Финансовый 3 2 7 2 6 4" xfId="7805"/>
    <cellStyle name="Финансовый 3 2 7 2 6 4 2" xfId="21413"/>
    <cellStyle name="Финансовый 3 2 7 2 6 4 3" xfId="35021"/>
    <cellStyle name="Финансовый 3 2 7 2 6 5" xfId="14609"/>
    <cellStyle name="Финансовый 3 2 7 2 6 6" xfId="28217"/>
    <cellStyle name="Финансовый 3 2 7 2 7" xfId="623"/>
    <cellStyle name="Финансовый 3 2 7 2 7 2" xfId="5159"/>
    <cellStyle name="Финансовый 3 2 7 2 7 2 2" xfId="11963"/>
    <cellStyle name="Финансовый 3 2 7 2 7 2 2 2" xfId="25571"/>
    <cellStyle name="Финансовый 3 2 7 2 7 2 2 3" xfId="39179"/>
    <cellStyle name="Финансовый 3 2 7 2 7 2 3" xfId="18767"/>
    <cellStyle name="Финансовый 3 2 7 2 7 2 4" xfId="32375"/>
    <cellStyle name="Финансовый 3 2 7 2 7 3" xfId="2891"/>
    <cellStyle name="Финансовый 3 2 7 2 7 3 2" xfId="9695"/>
    <cellStyle name="Финансовый 3 2 7 2 7 3 2 2" xfId="23303"/>
    <cellStyle name="Финансовый 3 2 7 2 7 3 2 3" xfId="36911"/>
    <cellStyle name="Финансовый 3 2 7 2 7 3 3" xfId="16499"/>
    <cellStyle name="Финансовый 3 2 7 2 7 3 4" xfId="30107"/>
    <cellStyle name="Финансовый 3 2 7 2 7 4" xfId="7427"/>
    <cellStyle name="Финансовый 3 2 7 2 7 4 2" xfId="21035"/>
    <cellStyle name="Финансовый 3 2 7 2 7 4 3" xfId="34643"/>
    <cellStyle name="Финансовый 3 2 7 2 7 5" xfId="14231"/>
    <cellStyle name="Финансовый 3 2 7 2 7 6" xfId="27839"/>
    <cellStyle name="Финансовый 3 2 7 2 8" xfId="4781"/>
    <cellStyle name="Финансовый 3 2 7 2 8 2" xfId="11585"/>
    <cellStyle name="Финансовый 3 2 7 2 8 2 2" xfId="25193"/>
    <cellStyle name="Финансовый 3 2 7 2 8 2 3" xfId="38801"/>
    <cellStyle name="Финансовый 3 2 7 2 8 3" xfId="18389"/>
    <cellStyle name="Финансовый 3 2 7 2 8 4" xfId="31997"/>
    <cellStyle name="Финансовый 3 2 7 2 9" xfId="2513"/>
    <cellStyle name="Финансовый 3 2 7 2 9 2" xfId="9317"/>
    <cellStyle name="Финансовый 3 2 7 2 9 2 2" xfId="22925"/>
    <cellStyle name="Финансовый 3 2 7 2 9 2 3" xfId="36533"/>
    <cellStyle name="Финансовый 3 2 7 2 9 3" xfId="16121"/>
    <cellStyle name="Финансовый 3 2 7 2 9 4" xfId="29729"/>
    <cellStyle name="Финансовый 3 2 7 3" xfId="366"/>
    <cellStyle name="Финансовый 3 2 7 3 10" xfId="13974"/>
    <cellStyle name="Финансовый 3 2 7 3 11" xfId="27582"/>
    <cellStyle name="Финансовый 3 2 7 3 2" xfId="1878"/>
    <cellStyle name="Финансовый 3 2 7 3 2 2" xfId="6414"/>
    <cellStyle name="Финансовый 3 2 7 3 2 2 2" xfId="13218"/>
    <cellStyle name="Финансовый 3 2 7 3 2 2 2 2" xfId="26826"/>
    <cellStyle name="Финансовый 3 2 7 3 2 2 2 3" xfId="40434"/>
    <cellStyle name="Финансовый 3 2 7 3 2 2 3" xfId="20022"/>
    <cellStyle name="Финансовый 3 2 7 3 2 2 4" xfId="33630"/>
    <cellStyle name="Финансовый 3 2 7 3 2 3" xfId="4146"/>
    <cellStyle name="Финансовый 3 2 7 3 2 3 2" xfId="10950"/>
    <cellStyle name="Финансовый 3 2 7 3 2 3 2 2" xfId="24558"/>
    <cellStyle name="Финансовый 3 2 7 3 2 3 2 3" xfId="38166"/>
    <cellStyle name="Финансовый 3 2 7 3 2 3 3" xfId="17754"/>
    <cellStyle name="Финансовый 3 2 7 3 2 3 4" xfId="31362"/>
    <cellStyle name="Финансовый 3 2 7 3 2 4" xfId="8682"/>
    <cellStyle name="Финансовый 3 2 7 3 2 4 2" xfId="22290"/>
    <cellStyle name="Финансовый 3 2 7 3 2 4 3" xfId="35898"/>
    <cellStyle name="Финансовый 3 2 7 3 2 5" xfId="15486"/>
    <cellStyle name="Финансовый 3 2 7 3 2 6" xfId="29094"/>
    <cellStyle name="Финансовый 3 2 7 3 3" xfId="1500"/>
    <cellStyle name="Финансовый 3 2 7 3 3 2" xfId="6036"/>
    <cellStyle name="Финансовый 3 2 7 3 3 2 2" xfId="12840"/>
    <cellStyle name="Финансовый 3 2 7 3 3 2 2 2" xfId="26448"/>
    <cellStyle name="Финансовый 3 2 7 3 3 2 2 3" xfId="40056"/>
    <cellStyle name="Финансовый 3 2 7 3 3 2 3" xfId="19644"/>
    <cellStyle name="Финансовый 3 2 7 3 3 2 4" xfId="33252"/>
    <cellStyle name="Финансовый 3 2 7 3 3 3" xfId="3768"/>
    <cellStyle name="Финансовый 3 2 7 3 3 3 2" xfId="10572"/>
    <cellStyle name="Финансовый 3 2 7 3 3 3 2 2" xfId="24180"/>
    <cellStyle name="Финансовый 3 2 7 3 3 3 2 3" xfId="37788"/>
    <cellStyle name="Финансовый 3 2 7 3 3 3 3" xfId="17376"/>
    <cellStyle name="Финансовый 3 2 7 3 3 3 4" xfId="30984"/>
    <cellStyle name="Финансовый 3 2 7 3 3 4" xfId="8304"/>
    <cellStyle name="Финансовый 3 2 7 3 3 4 2" xfId="21912"/>
    <cellStyle name="Финансовый 3 2 7 3 3 4 3" xfId="35520"/>
    <cellStyle name="Финансовый 3 2 7 3 3 5" xfId="15108"/>
    <cellStyle name="Финансовый 3 2 7 3 3 6" xfId="28716"/>
    <cellStyle name="Финансовый 3 2 7 3 4" xfId="2256"/>
    <cellStyle name="Финансовый 3 2 7 3 4 2" xfId="6792"/>
    <cellStyle name="Финансовый 3 2 7 3 4 2 2" xfId="13596"/>
    <cellStyle name="Финансовый 3 2 7 3 4 2 2 2" xfId="27204"/>
    <cellStyle name="Финансовый 3 2 7 3 4 2 2 3" xfId="40812"/>
    <cellStyle name="Финансовый 3 2 7 3 4 2 3" xfId="20400"/>
    <cellStyle name="Финансовый 3 2 7 3 4 2 4" xfId="34008"/>
    <cellStyle name="Финансовый 3 2 7 3 4 3" xfId="4524"/>
    <cellStyle name="Финансовый 3 2 7 3 4 3 2" xfId="11328"/>
    <cellStyle name="Финансовый 3 2 7 3 4 3 2 2" xfId="24936"/>
    <cellStyle name="Финансовый 3 2 7 3 4 3 2 3" xfId="38544"/>
    <cellStyle name="Финансовый 3 2 7 3 4 3 3" xfId="18132"/>
    <cellStyle name="Финансовый 3 2 7 3 4 3 4" xfId="31740"/>
    <cellStyle name="Финансовый 3 2 7 3 4 4" xfId="9060"/>
    <cellStyle name="Финансовый 3 2 7 3 4 4 2" xfId="22668"/>
    <cellStyle name="Финансовый 3 2 7 3 4 4 3" xfId="36276"/>
    <cellStyle name="Финансовый 3 2 7 3 4 5" xfId="15864"/>
    <cellStyle name="Финансовый 3 2 7 3 4 6" xfId="29472"/>
    <cellStyle name="Финансовый 3 2 7 3 5" xfId="1122"/>
    <cellStyle name="Финансовый 3 2 7 3 5 2" xfId="5658"/>
    <cellStyle name="Финансовый 3 2 7 3 5 2 2" xfId="12462"/>
    <cellStyle name="Финансовый 3 2 7 3 5 2 2 2" xfId="26070"/>
    <cellStyle name="Финансовый 3 2 7 3 5 2 2 3" xfId="39678"/>
    <cellStyle name="Финансовый 3 2 7 3 5 2 3" xfId="19266"/>
    <cellStyle name="Финансовый 3 2 7 3 5 2 4" xfId="32874"/>
    <cellStyle name="Финансовый 3 2 7 3 5 3" xfId="3390"/>
    <cellStyle name="Финансовый 3 2 7 3 5 3 2" xfId="10194"/>
    <cellStyle name="Финансовый 3 2 7 3 5 3 2 2" xfId="23802"/>
    <cellStyle name="Финансовый 3 2 7 3 5 3 2 3" xfId="37410"/>
    <cellStyle name="Финансовый 3 2 7 3 5 3 3" xfId="16998"/>
    <cellStyle name="Финансовый 3 2 7 3 5 3 4" xfId="30606"/>
    <cellStyle name="Финансовый 3 2 7 3 5 4" xfId="7926"/>
    <cellStyle name="Финансовый 3 2 7 3 5 4 2" xfId="21534"/>
    <cellStyle name="Финансовый 3 2 7 3 5 4 3" xfId="35142"/>
    <cellStyle name="Финансовый 3 2 7 3 5 5" xfId="14730"/>
    <cellStyle name="Финансовый 3 2 7 3 5 6" xfId="28338"/>
    <cellStyle name="Финансовый 3 2 7 3 6" xfId="744"/>
    <cellStyle name="Финансовый 3 2 7 3 6 2" xfId="5280"/>
    <cellStyle name="Финансовый 3 2 7 3 6 2 2" xfId="12084"/>
    <cellStyle name="Финансовый 3 2 7 3 6 2 2 2" xfId="25692"/>
    <cellStyle name="Финансовый 3 2 7 3 6 2 2 3" xfId="39300"/>
    <cellStyle name="Финансовый 3 2 7 3 6 2 3" xfId="18888"/>
    <cellStyle name="Финансовый 3 2 7 3 6 2 4" xfId="32496"/>
    <cellStyle name="Финансовый 3 2 7 3 6 3" xfId="3012"/>
    <cellStyle name="Финансовый 3 2 7 3 6 3 2" xfId="9816"/>
    <cellStyle name="Финансовый 3 2 7 3 6 3 2 2" xfId="23424"/>
    <cellStyle name="Финансовый 3 2 7 3 6 3 2 3" xfId="37032"/>
    <cellStyle name="Финансовый 3 2 7 3 6 3 3" xfId="16620"/>
    <cellStyle name="Финансовый 3 2 7 3 6 3 4" xfId="30228"/>
    <cellStyle name="Финансовый 3 2 7 3 6 4" xfId="7548"/>
    <cellStyle name="Финансовый 3 2 7 3 6 4 2" xfId="21156"/>
    <cellStyle name="Финансовый 3 2 7 3 6 4 3" xfId="34764"/>
    <cellStyle name="Финансовый 3 2 7 3 6 5" xfId="14352"/>
    <cellStyle name="Финансовый 3 2 7 3 6 6" xfId="27960"/>
    <cellStyle name="Финансовый 3 2 7 3 7" xfId="4902"/>
    <cellStyle name="Финансовый 3 2 7 3 7 2" xfId="11706"/>
    <cellStyle name="Финансовый 3 2 7 3 7 2 2" xfId="25314"/>
    <cellStyle name="Финансовый 3 2 7 3 7 2 3" xfId="38922"/>
    <cellStyle name="Финансовый 3 2 7 3 7 3" xfId="18510"/>
    <cellStyle name="Финансовый 3 2 7 3 7 4" xfId="32118"/>
    <cellStyle name="Финансовый 3 2 7 3 8" xfId="2634"/>
    <cellStyle name="Финансовый 3 2 7 3 8 2" xfId="9438"/>
    <cellStyle name="Финансовый 3 2 7 3 8 2 2" xfId="23046"/>
    <cellStyle name="Финансовый 3 2 7 3 8 2 3" xfId="36654"/>
    <cellStyle name="Финансовый 3 2 7 3 8 3" xfId="16242"/>
    <cellStyle name="Финансовый 3 2 7 3 8 4" xfId="29850"/>
    <cellStyle name="Финансовый 3 2 7 3 9" xfId="7170"/>
    <cellStyle name="Финансовый 3 2 7 3 9 2" xfId="20778"/>
    <cellStyle name="Финансовый 3 2 7 3 9 3" xfId="34386"/>
    <cellStyle name="Финансовый 3 2 7 4" xfId="1676"/>
    <cellStyle name="Финансовый 3 2 7 4 2" xfId="6212"/>
    <cellStyle name="Финансовый 3 2 7 4 2 2" xfId="13016"/>
    <cellStyle name="Финансовый 3 2 7 4 2 2 2" xfId="26624"/>
    <cellStyle name="Финансовый 3 2 7 4 2 2 3" xfId="40232"/>
    <cellStyle name="Финансовый 3 2 7 4 2 3" xfId="19820"/>
    <cellStyle name="Финансовый 3 2 7 4 2 4" xfId="33428"/>
    <cellStyle name="Финансовый 3 2 7 4 3" xfId="3944"/>
    <cellStyle name="Финансовый 3 2 7 4 3 2" xfId="10748"/>
    <cellStyle name="Финансовый 3 2 7 4 3 2 2" xfId="24356"/>
    <cellStyle name="Финансовый 3 2 7 4 3 2 3" xfId="37964"/>
    <cellStyle name="Финансовый 3 2 7 4 3 3" xfId="17552"/>
    <cellStyle name="Финансовый 3 2 7 4 3 4" xfId="31160"/>
    <cellStyle name="Финансовый 3 2 7 4 4" xfId="8480"/>
    <cellStyle name="Финансовый 3 2 7 4 4 2" xfId="22088"/>
    <cellStyle name="Финансовый 3 2 7 4 4 3" xfId="35696"/>
    <cellStyle name="Финансовый 3 2 7 4 5" xfId="15284"/>
    <cellStyle name="Финансовый 3 2 7 4 6" xfId="28892"/>
    <cellStyle name="Финансовый 3 2 7 5" xfId="1298"/>
    <cellStyle name="Финансовый 3 2 7 5 2" xfId="5834"/>
    <cellStyle name="Финансовый 3 2 7 5 2 2" xfId="12638"/>
    <cellStyle name="Финансовый 3 2 7 5 2 2 2" xfId="26246"/>
    <cellStyle name="Финансовый 3 2 7 5 2 2 3" xfId="39854"/>
    <cellStyle name="Финансовый 3 2 7 5 2 3" xfId="19442"/>
    <cellStyle name="Финансовый 3 2 7 5 2 4" xfId="33050"/>
    <cellStyle name="Финансовый 3 2 7 5 3" xfId="3566"/>
    <cellStyle name="Финансовый 3 2 7 5 3 2" xfId="10370"/>
    <cellStyle name="Финансовый 3 2 7 5 3 2 2" xfId="23978"/>
    <cellStyle name="Финансовый 3 2 7 5 3 2 3" xfId="37586"/>
    <cellStyle name="Финансовый 3 2 7 5 3 3" xfId="17174"/>
    <cellStyle name="Финансовый 3 2 7 5 3 4" xfId="30782"/>
    <cellStyle name="Финансовый 3 2 7 5 4" xfId="8102"/>
    <cellStyle name="Финансовый 3 2 7 5 4 2" xfId="21710"/>
    <cellStyle name="Финансовый 3 2 7 5 4 3" xfId="35318"/>
    <cellStyle name="Финансовый 3 2 7 5 5" xfId="14906"/>
    <cellStyle name="Финансовый 3 2 7 5 6" xfId="28514"/>
    <cellStyle name="Финансовый 3 2 7 6" xfId="2054"/>
    <cellStyle name="Финансовый 3 2 7 6 2" xfId="6590"/>
    <cellStyle name="Финансовый 3 2 7 6 2 2" xfId="13394"/>
    <cellStyle name="Финансовый 3 2 7 6 2 2 2" xfId="27002"/>
    <cellStyle name="Финансовый 3 2 7 6 2 2 3" xfId="40610"/>
    <cellStyle name="Финансовый 3 2 7 6 2 3" xfId="20198"/>
    <cellStyle name="Финансовый 3 2 7 6 2 4" xfId="33806"/>
    <cellStyle name="Финансовый 3 2 7 6 3" xfId="4322"/>
    <cellStyle name="Финансовый 3 2 7 6 3 2" xfId="11126"/>
    <cellStyle name="Финансовый 3 2 7 6 3 2 2" xfId="24734"/>
    <cellStyle name="Финансовый 3 2 7 6 3 2 3" xfId="38342"/>
    <cellStyle name="Финансовый 3 2 7 6 3 3" xfId="17930"/>
    <cellStyle name="Финансовый 3 2 7 6 3 4" xfId="31538"/>
    <cellStyle name="Финансовый 3 2 7 6 4" xfId="8858"/>
    <cellStyle name="Финансовый 3 2 7 6 4 2" xfId="22466"/>
    <cellStyle name="Финансовый 3 2 7 6 4 3" xfId="36074"/>
    <cellStyle name="Финансовый 3 2 7 6 5" xfId="15662"/>
    <cellStyle name="Финансовый 3 2 7 6 6" xfId="29270"/>
    <cellStyle name="Финансовый 3 2 7 7" xfId="920"/>
    <cellStyle name="Финансовый 3 2 7 7 2" xfId="5456"/>
    <cellStyle name="Финансовый 3 2 7 7 2 2" xfId="12260"/>
    <cellStyle name="Финансовый 3 2 7 7 2 2 2" xfId="25868"/>
    <cellStyle name="Финансовый 3 2 7 7 2 2 3" xfId="39476"/>
    <cellStyle name="Финансовый 3 2 7 7 2 3" xfId="19064"/>
    <cellStyle name="Финансовый 3 2 7 7 2 4" xfId="32672"/>
    <cellStyle name="Финансовый 3 2 7 7 3" xfId="3188"/>
    <cellStyle name="Финансовый 3 2 7 7 3 2" xfId="9992"/>
    <cellStyle name="Финансовый 3 2 7 7 3 2 2" xfId="23600"/>
    <cellStyle name="Финансовый 3 2 7 7 3 2 3" xfId="37208"/>
    <cellStyle name="Финансовый 3 2 7 7 3 3" xfId="16796"/>
    <cellStyle name="Финансовый 3 2 7 7 3 4" xfId="30404"/>
    <cellStyle name="Финансовый 3 2 7 7 4" xfId="7724"/>
    <cellStyle name="Финансовый 3 2 7 7 4 2" xfId="21332"/>
    <cellStyle name="Финансовый 3 2 7 7 4 3" xfId="34940"/>
    <cellStyle name="Финансовый 3 2 7 7 5" xfId="14528"/>
    <cellStyle name="Финансовый 3 2 7 7 6" xfId="28136"/>
    <cellStyle name="Финансовый 3 2 7 8" xfId="542"/>
    <cellStyle name="Финансовый 3 2 7 8 2" xfId="5078"/>
    <cellStyle name="Финансовый 3 2 7 8 2 2" xfId="11882"/>
    <cellStyle name="Финансовый 3 2 7 8 2 2 2" xfId="25490"/>
    <cellStyle name="Финансовый 3 2 7 8 2 2 3" xfId="39098"/>
    <cellStyle name="Финансовый 3 2 7 8 2 3" xfId="18686"/>
    <cellStyle name="Финансовый 3 2 7 8 2 4" xfId="32294"/>
    <cellStyle name="Финансовый 3 2 7 8 3" xfId="2810"/>
    <cellStyle name="Финансовый 3 2 7 8 3 2" xfId="9614"/>
    <cellStyle name="Финансовый 3 2 7 8 3 2 2" xfId="23222"/>
    <cellStyle name="Финансовый 3 2 7 8 3 2 3" xfId="36830"/>
    <cellStyle name="Финансовый 3 2 7 8 3 3" xfId="16418"/>
    <cellStyle name="Финансовый 3 2 7 8 3 4" xfId="30026"/>
    <cellStyle name="Финансовый 3 2 7 8 4" xfId="7346"/>
    <cellStyle name="Финансовый 3 2 7 8 4 2" xfId="20954"/>
    <cellStyle name="Финансовый 3 2 7 8 4 3" xfId="34562"/>
    <cellStyle name="Финансовый 3 2 7 8 5" xfId="14150"/>
    <cellStyle name="Финансовый 3 2 7 8 6" xfId="27758"/>
    <cellStyle name="Финансовый 3 2 7 9" xfId="4700"/>
    <cellStyle name="Финансовый 3 2 7 9 2" xfId="11504"/>
    <cellStyle name="Финансовый 3 2 7 9 2 2" xfId="25112"/>
    <cellStyle name="Финансовый 3 2 7 9 2 3" xfId="38720"/>
    <cellStyle name="Финансовый 3 2 7 9 3" xfId="18308"/>
    <cellStyle name="Финансовый 3 2 7 9 4" xfId="31916"/>
    <cellStyle name="Финансовый 3 2 8" xfId="218"/>
    <cellStyle name="Финансовый 3 2 8 10" xfId="2486"/>
    <cellStyle name="Финансовый 3 2 8 10 2" xfId="9290"/>
    <cellStyle name="Финансовый 3 2 8 10 2 2" xfId="22898"/>
    <cellStyle name="Финансовый 3 2 8 10 2 3" xfId="36506"/>
    <cellStyle name="Финансовый 3 2 8 10 3" xfId="16094"/>
    <cellStyle name="Финансовый 3 2 8 10 4" xfId="29702"/>
    <cellStyle name="Финансовый 3 2 8 11" xfId="7022"/>
    <cellStyle name="Финансовый 3 2 8 11 2" xfId="20630"/>
    <cellStyle name="Финансовый 3 2 8 11 3" xfId="34238"/>
    <cellStyle name="Финансовый 3 2 8 12" xfId="13826"/>
    <cellStyle name="Финансовый 3 2 8 13" xfId="27434"/>
    <cellStyle name="Финансовый 3 2 8 2" xfId="299"/>
    <cellStyle name="Финансовый 3 2 8 2 10" xfId="7103"/>
    <cellStyle name="Финансовый 3 2 8 2 10 2" xfId="20711"/>
    <cellStyle name="Финансовый 3 2 8 2 10 3" xfId="34319"/>
    <cellStyle name="Финансовый 3 2 8 2 11" xfId="13907"/>
    <cellStyle name="Финансовый 3 2 8 2 12" xfId="27515"/>
    <cellStyle name="Финансовый 3 2 8 2 2" xfId="501"/>
    <cellStyle name="Финансовый 3 2 8 2 2 10" xfId="14109"/>
    <cellStyle name="Финансовый 3 2 8 2 2 11" xfId="27717"/>
    <cellStyle name="Финансовый 3 2 8 2 2 2" xfId="2013"/>
    <cellStyle name="Финансовый 3 2 8 2 2 2 2" xfId="6549"/>
    <cellStyle name="Финансовый 3 2 8 2 2 2 2 2" xfId="13353"/>
    <cellStyle name="Финансовый 3 2 8 2 2 2 2 2 2" xfId="26961"/>
    <cellStyle name="Финансовый 3 2 8 2 2 2 2 2 3" xfId="40569"/>
    <cellStyle name="Финансовый 3 2 8 2 2 2 2 3" xfId="20157"/>
    <cellStyle name="Финансовый 3 2 8 2 2 2 2 4" xfId="33765"/>
    <cellStyle name="Финансовый 3 2 8 2 2 2 3" xfId="4281"/>
    <cellStyle name="Финансовый 3 2 8 2 2 2 3 2" xfId="11085"/>
    <cellStyle name="Финансовый 3 2 8 2 2 2 3 2 2" xfId="24693"/>
    <cellStyle name="Финансовый 3 2 8 2 2 2 3 2 3" xfId="38301"/>
    <cellStyle name="Финансовый 3 2 8 2 2 2 3 3" xfId="17889"/>
    <cellStyle name="Финансовый 3 2 8 2 2 2 3 4" xfId="31497"/>
    <cellStyle name="Финансовый 3 2 8 2 2 2 4" xfId="8817"/>
    <cellStyle name="Финансовый 3 2 8 2 2 2 4 2" xfId="22425"/>
    <cellStyle name="Финансовый 3 2 8 2 2 2 4 3" xfId="36033"/>
    <cellStyle name="Финансовый 3 2 8 2 2 2 5" xfId="15621"/>
    <cellStyle name="Финансовый 3 2 8 2 2 2 6" xfId="29229"/>
    <cellStyle name="Финансовый 3 2 8 2 2 3" xfId="1635"/>
    <cellStyle name="Финансовый 3 2 8 2 2 3 2" xfId="6171"/>
    <cellStyle name="Финансовый 3 2 8 2 2 3 2 2" xfId="12975"/>
    <cellStyle name="Финансовый 3 2 8 2 2 3 2 2 2" xfId="26583"/>
    <cellStyle name="Финансовый 3 2 8 2 2 3 2 2 3" xfId="40191"/>
    <cellStyle name="Финансовый 3 2 8 2 2 3 2 3" xfId="19779"/>
    <cellStyle name="Финансовый 3 2 8 2 2 3 2 4" xfId="33387"/>
    <cellStyle name="Финансовый 3 2 8 2 2 3 3" xfId="3903"/>
    <cellStyle name="Финансовый 3 2 8 2 2 3 3 2" xfId="10707"/>
    <cellStyle name="Финансовый 3 2 8 2 2 3 3 2 2" xfId="24315"/>
    <cellStyle name="Финансовый 3 2 8 2 2 3 3 2 3" xfId="37923"/>
    <cellStyle name="Финансовый 3 2 8 2 2 3 3 3" xfId="17511"/>
    <cellStyle name="Финансовый 3 2 8 2 2 3 3 4" xfId="31119"/>
    <cellStyle name="Финансовый 3 2 8 2 2 3 4" xfId="8439"/>
    <cellStyle name="Финансовый 3 2 8 2 2 3 4 2" xfId="22047"/>
    <cellStyle name="Финансовый 3 2 8 2 2 3 4 3" xfId="35655"/>
    <cellStyle name="Финансовый 3 2 8 2 2 3 5" xfId="15243"/>
    <cellStyle name="Финансовый 3 2 8 2 2 3 6" xfId="28851"/>
    <cellStyle name="Финансовый 3 2 8 2 2 4" xfId="2391"/>
    <cellStyle name="Финансовый 3 2 8 2 2 4 2" xfId="6927"/>
    <cellStyle name="Финансовый 3 2 8 2 2 4 2 2" xfId="13731"/>
    <cellStyle name="Финансовый 3 2 8 2 2 4 2 2 2" xfId="27339"/>
    <cellStyle name="Финансовый 3 2 8 2 2 4 2 2 3" xfId="40947"/>
    <cellStyle name="Финансовый 3 2 8 2 2 4 2 3" xfId="20535"/>
    <cellStyle name="Финансовый 3 2 8 2 2 4 2 4" xfId="34143"/>
    <cellStyle name="Финансовый 3 2 8 2 2 4 3" xfId="4659"/>
    <cellStyle name="Финансовый 3 2 8 2 2 4 3 2" xfId="11463"/>
    <cellStyle name="Финансовый 3 2 8 2 2 4 3 2 2" xfId="25071"/>
    <cellStyle name="Финансовый 3 2 8 2 2 4 3 2 3" xfId="38679"/>
    <cellStyle name="Финансовый 3 2 8 2 2 4 3 3" xfId="18267"/>
    <cellStyle name="Финансовый 3 2 8 2 2 4 3 4" xfId="31875"/>
    <cellStyle name="Финансовый 3 2 8 2 2 4 4" xfId="9195"/>
    <cellStyle name="Финансовый 3 2 8 2 2 4 4 2" xfId="22803"/>
    <cellStyle name="Финансовый 3 2 8 2 2 4 4 3" xfId="36411"/>
    <cellStyle name="Финансовый 3 2 8 2 2 4 5" xfId="15999"/>
    <cellStyle name="Финансовый 3 2 8 2 2 4 6" xfId="29607"/>
    <cellStyle name="Финансовый 3 2 8 2 2 5" xfId="1257"/>
    <cellStyle name="Финансовый 3 2 8 2 2 5 2" xfId="5793"/>
    <cellStyle name="Финансовый 3 2 8 2 2 5 2 2" xfId="12597"/>
    <cellStyle name="Финансовый 3 2 8 2 2 5 2 2 2" xfId="26205"/>
    <cellStyle name="Финансовый 3 2 8 2 2 5 2 2 3" xfId="39813"/>
    <cellStyle name="Финансовый 3 2 8 2 2 5 2 3" xfId="19401"/>
    <cellStyle name="Финансовый 3 2 8 2 2 5 2 4" xfId="33009"/>
    <cellStyle name="Финансовый 3 2 8 2 2 5 3" xfId="3525"/>
    <cellStyle name="Финансовый 3 2 8 2 2 5 3 2" xfId="10329"/>
    <cellStyle name="Финансовый 3 2 8 2 2 5 3 2 2" xfId="23937"/>
    <cellStyle name="Финансовый 3 2 8 2 2 5 3 2 3" xfId="37545"/>
    <cellStyle name="Финансовый 3 2 8 2 2 5 3 3" xfId="17133"/>
    <cellStyle name="Финансовый 3 2 8 2 2 5 3 4" xfId="30741"/>
    <cellStyle name="Финансовый 3 2 8 2 2 5 4" xfId="8061"/>
    <cellStyle name="Финансовый 3 2 8 2 2 5 4 2" xfId="21669"/>
    <cellStyle name="Финансовый 3 2 8 2 2 5 4 3" xfId="35277"/>
    <cellStyle name="Финансовый 3 2 8 2 2 5 5" xfId="14865"/>
    <cellStyle name="Финансовый 3 2 8 2 2 5 6" xfId="28473"/>
    <cellStyle name="Финансовый 3 2 8 2 2 6" xfId="879"/>
    <cellStyle name="Финансовый 3 2 8 2 2 6 2" xfId="5415"/>
    <cellStyle name="Финансовый 3 2 8 2 2 6 2 2" xfId="12219"/>
    <cellStyle name="Финансовый 3 2 8 2 2 6 2 2 2" xfId="25827"/>
    <cellStyle name="Финансовый 3 2 8 2 2 6 2 2 3" xfId="39435"/>
    <cellStyle name="Финансовый 3 2 8 2 2 6 2 3" xfId="19023"/>
    <cellStyle name="Финансовый 3 2 8 2 2 6 2 4" xfId="32631"/>
    <cellStyle name="Финансовый 3 2 8 2 2 6 3" xfId="3147"/>
    <cellStyle name="Финансовый 3 2 8 2 2 6 3 2" xfId="9951"/>
    <cellStyle name="Финансовый 3 2 8 2 2 6 3 2 2" xfId="23559"/>
    <cellStyle name="Финансовый 3 2 8 2 2 6 3 2 3" xfId="37167"/>
    <cellStyle name="Финансовый 3 2 8 2 2 6 3 3" xfId="16755"/>
    <cellStyle name="Финансовый 3 2 8 2 2 6 3 4" xfId="30363"/>
    <cellStyle name="Финансовый 3 2 8 2 2 6 4" xfId="7683"/>
    <cellStyle name="Финансовый 3 2 8 2 2 6 4 2" xfId="21291"/>
    <cellStyle name="Финансовый 3 2 8 2 2 6 4 3" xfId="34899"/>
    <cellStyle name="Финансовый 3 2 8 2 2 6 5" xfId="14487"/>
    <cellStyle name="Финансовый 3 2 8 2 2 6 6" xfId="28095"/>
    <cellStyle name="Финансовый 3 2 8 2 2 7" xfId="5037"/>
    <cellStyle name="Финансовый 3 2 8 2 2 7 2" xfId="11841"/>
    <cellStyle name="Финансовый 3 2 8 2 2 7 2 2" xfId="25449"/>
    <cellStyle name="Финансовый 3 2 8 2 2 7 2 3" xfId="39057"/>
    <cellStyle name="Финансовый 3 2 8 2 2 7 3" xfId="18645"/>
    <cellStyle name="Финансовый 3 2 8 2 2 7 4" xfId="32253"/>
    <cellStyle name="Финансовый 3 2 8 2 2 8" xfId="2769"/>
    <cellStyle name="Финансовый 3 2 8 2 2 8 2" xfId="9573"/>
    <cellStyle name="Финансовый 3 2 8 2 2 8 2 2" xfId="23181"/>
    <cellStyle name="Финансовый 3 2 8 2 2 8 2 3" xfId="36789"/>
    <cellStyle name="Финансовый 3 2 8 2 2 8 3" xfId="16377"/>
    <cellStyle name="Финансовый 3 2 8 2 2 8 4" xfId="29985"/>
    <cellStyle name="Финансовый 3 2 8 2 2 9" xfId="7305"/>
    <cellStyle name="Финансовый 3 2 8 2 2 9 2" xfId="20913"/>
    <cellStyle name="Финансовый 3 2 8 2 2 9 3" xfId="34521"/>
    <cellStyle name="Финансовый 3 2 8 2 3" xfId="1811"/>
    <cellStyle name="Финансовый 3 2 8 2 3 2" xfId="6347"/>
    <cellStyle name="Финансовый 3 2 8 2 3 2 2" xfId="13151"/>
    <cellStyle name="Финансовый 3 2 8 2 3 2 2 2" xfId="26759"/>
    <cellStyle name="Финансовый 3 2 8 2 3 2 2 3" xfId="40367"/>
    <cellStyle name="Финансовый 3 2 8 2 3 2 3" xfId="19955"/>
    <cellStyle name="Финансовый 3 2 8 2 3 2 4" xfId="33563"/>
    <cellStyle name="Финансовый 3 2 8 2 3 3" xfId="4079"/>
    <cellStyle name="Финансовый 3 2 8 2 3 3 2" xfId="10883"/>
    <cellStyle name="Финансовый 3 2 8 2 3 3 2 2" xfId="24491"/>
    <cellStyle name="Финансовый 3 2 8 2 3 3 2 3" xfId="38099"/>
    <cellStyle name="Финансовый 3 2 8 2 3 3 3" xfId="17687"/>
    <cellStyle name="Финансовый 3 2 8 2 3 3 4" xfId="31295"/>
    <cellStyle name="Финансовый 3 2 8 2 3 4" xfId="8615"/>
    <cellStyle name="Финансовый 3 2 8 2 3 4 2" xfId="22223"/>
    <cellStyle name="Финансовый 3 2 8 2 3 4 3" xfId="35831"/>
    <cellStyle name="Финансовый 3 2 8 2 3 5" xfId="15419"/>
    <cellStyle name="Финансовый 3 2 8 2 3 6" xfId="29027"/>
    <cellStyle name="Финансовый 3 2 8 2 4" xfId="1433"/>
    <cellStyle name="Финансовый 3 2 8 2 4 2" xfId="5969"/>
    <cellStyle name="Финансовый 3 2 8 2 4 2 2" xfId="12773"/>
    <cellStyle name="Финансовый 3 2 8 2 4 2 2 2" xfId="26381"/>
    <cellStyle name="Финансовый 3 2 8 2 4 2 2 3" xfId="39989"/>
    <cellStyle name="Финансовый 3 2 8 2 4 2 3" xfId="19577"/>
    <cellStyle name="Финансовый 3 2 8 2 4 2 4" xfId="33185"/>
    <cellStyle name="Финансовый 3 2 8 2 4 3" xfId="3701"/>
    <cellStyle name="Финансовый 3 2 8 2 4 3 2" xfId="10505"/>
    <cellStyle name="Финансовый 3 2 8 2 4 3 2 2" xfId="24113"/>
    <cellStyle name="Финансовый 3 2 8 2 4 3 2 3" xfId="37721"/>
    <cellStyle name="Финансовый 3 2 8 2 4 3 3" xfId="17309"/>
    <cellStyle name="Финансовый 3 2 8 2 4 3 4" xfId="30917"/>
    <cellStyle name="Финансовый 3 2 8 2 4 4" xfId="8237"/>
    <cellStyle name="Финансовый 3 2 8 2 4 4 2" xfId="21845"/>
    <cellStyle name="Финансовый 3 2 8 2 4 4 3" xfId="35453"/>
    <cellStyle name="Финансовый 3 2 8 2 4 5" xfId="15041"/>
    <cellStyle name="Финансовый 3 2 8 2 4 6" xfId="28649"/>
    <cellStyle name="Финансовый 3 2 8 2 5" xfId="2189"/>
    <cellStyle name="Финансовый 3 2 8 2 5 2" xfId="6725"/>
    <cellStyle name="Финансовый 3 2 8 2 5 2 2" xfId="13529"/>
    <cellStyle name="Финансовый 3 2 8 2 5 2 2 2" xfId="27137"/>
    <cellStyle name="Финансовый 3 2 8 2 5 2 2 3" xfId="40745"/>
    <cellStyle name="Финансовый 3 2 8 2 5 2 3" xfId="20333"/>
    <cellStyle name="Финансовый 3 2 8 2 5 2 4" xfId="33941"/>
    <cellStyle name="Финансовый 3 2 8 2 5 3" xfId="4457"/>
    <cellStyle name="Финансовый 3 2 8 2 5 3 2" xfId="11261"/>
    <cellStyle name="Финансовый 3 2 8 2 5 3 2 2" xfId="24869"/>
    <cellStyle name="Финансовый 3 2 8 2 5 3 2 3" xfId="38477"/>
    <cellStyle name="Финансовый 3 2 8 2 5 3 3" xfId="18065"/>
    <cellStyle name="Финансовый 3 2 8 2 5 3 4" xfId="31673"/>
    <cellStyle name="Финансовый 3 2 8 2 5 4" xfId="8993"/>
    <cellStyle name="Финансовый 3 2 8 2 5 4 2" xfId="22601"/>
    <cellStyle name="Финансовый 3 2 8 2 5 4 3" xfId="36209"/>
    <cellStyle name="Финансовый 3 2 8 2 5 5" xfId="15797"/>
    <cellStyle name="Финансовый 3 2 8 2 5 6" xfId="29405"/>
    <cellStyle name="Финансовый 3 2 8 2 6" xfId="1055"/>
    <cellStyle name="Финансовый 3 2 8 2 6 2" xfId="5591"/>
    <cellStyle name="Финансовый 3 2 8 2 6 2 2" xfId="12395"/>
    <cellStyle name="Финансовый 3 2 8 2 6 2 2 2" xfId="26003"/>
    <cellStyle name="Финансовый 3 2 8 2 6 2 2 3" xfId="39611"/>
    <cellStyle name="Финансовый 3 2 8 2 6 2 3" xfId="19199"/>
    <cellStyle name="Финансовый 3 2 8 2 6 2 4" xfId="32807"/>
    <cellStyle name="Финансовый 3 2 8 2 6 3" xfId="3323"/>
    <cellStyle name="Финансовый 3 2 8 2 6 3 2" xfId="10127"/>
    <cellStyle name="Финансовый 3 2 8 2 6 3 2 2" xfId="23735"/>
    <cellStyle name="Финансовый 3 2 8 2 6 3 2 3" xfId="37343"/>
    <cellStyle name="Финансовый 3 2 8 2 6 3 3" xfId="16931"/>
    <cellStyle name="Финансовый 3 2 8 2 6 3 4" xfId="30539"/>
    <cellStyle name="Финансовый 3 2 8 2 6 4" xfId="7859"/>
    <cellStyle name="Финансовый 3 2 8 2 6 4 2" xfId="21467"/>
    <cellStyle name="Финансовый 3 2 8 2 6 4 3" xfId="35075"/>
    <cellStyle name="Финансовый 3 2 8 2 6 5" xfId="14663"/>
    <cellStyle name="Финансовый 3 2 8 2 6 6" xfId="28271"/>
    <cellStyle name="Финансовый 3 2 8 2 7" xfId="677"/>
    <cellStyle name="Финансовый 3 2 8 2 7 2" xfId="5213"/>
    <cellStyle name="Финансовый 3 2 8 2 7 2 2" xfId="12017"/>
    <cellStyle name="Финансовый 3 2 8 2 7 2 2 2" xfId="25625"/>
    <cellStyle name="Финансовый 3 2 8 2 7 2 2 3" xfId="39233"/>
    <cellStyle name="Финансовый 3 2 8 2 7 2 3" xfId="18821"/>
    <cellStyle name="Финансовый 3 2 8 2 7 2 4" xfId="32429"/>
    <cellStyle name="Финансовый 3 2 8 2 7 3" xfId="2945"/>
    <cellStyle name="Финансовый 3 2 8 2 7 3 2" xfId="9749"/>
    <cellStyle name="Финансовый 3 2 8 2 7 3 2 2" xfId="23357"/>
    <cellStyle name="Финансовый 3 2 8 2 7 3 2 3" xfId="36965"/>
    <cellStyle name="Финансовый 3 2 8 2 7 3 3" xfId="16553"/>
    <cellStyle name="Финансовый 3 2 8 2 7 3 4" xfId="30161"/>
    <cellStyle name="Финансовый 3 2 8 2 7 4" xfId="7481"/>
    <cellStyle name="Финансовый 3 2 8 2 7 4 2" xfId="21089"/>
    <cellStyle name="Финансовый 3 2 8 2 7 4 3" xfId="34697"/>
    <cellStyle name="Финансовый 3 2 8 2 7 5" xfId="14285"/>
    <cellStyle name="Финансовый 3 2 8 2 7 6" xfId="27893"/>
    <cellStyle name="Финансовый 3 2 8 2 8" xfId="4835"/>
    <cellStyle name="Финансовый 3 2 8 2 8 2" xfId="11639"/>
    <cellStyle name="Финансовый 3 2 8 2 8 2 2" xfId="25247"/>
    <cellStyle name="Финансовый 3 2 8 2 8 2 3" xfId="38855"/>
    <cellStyle name="Финансовый 3 2 8 2 8 3" xfId="18443"/>
    <cellStyle name="Финансовый 3 2 8 2 8 4" xfId="32051"/>
    <cellStyle name="Финансовый 3 2 8 2 9" xfId="2567"/>
    <cellStyle name="Финансовый 3 2 8 2 9 2" xfId="9371"/>
    <cellStyle name="Финансовый 3 2 8 2 9 2 2" xfId="22979"/>
    <cellStyle name="Финансовый 3 2 8 2 9 2 3" xfId="36587"/>
    <cellStyle name="Финансовый 3 2 8 2 9 3" xfId="16175"/>
    <cellStyle name="Финансовый 3 2 8 2 9 4" xfId="29783"/>
    <cellStyle name="Финансовый 3 2 8 3" xfId="420"/>
    <cellStyle name="Финансовый 3 2 8 3 10" xfId="14028"/>
    <cellStyle name="Финансовый 3 2 8 3 11" xfId="27636"/>
    <cellStyle name="Финансовый 3 2 8 3 2" xfId="1932"/>
    <cellStyle name="Финансовый 3 2 8 3 2 2" xfId="6468"/>
    <cellStyle name="Финансовый 3 2 8 3 2 2 2" xfId="13272"/>
    <cellStyle name="Финансовый 3 2 8 3 2 2 2 2" xfId="26880"/>
    <cellStyle name="Финансовый 3 2 8 3 2 2 2 3" xfId="40488"/>
    <cellStyle name="Финансовый 3 2 8 3 2 2 3" xfId="20076"/>
    <cellStyle name="Финансовый 3 2 8 3 2 2 4" xfId="33684"/>
    <cellStyle name="Финансовый 3 2 8 3 2 3" xfId="4200"/>
    <cellStyle name="Финансовый 3 2 8 3 2 3 2" xfId="11004"/>
    <cellStyle name="Финансовый 3 2 8 3 2 3 2 2" xfId="24612"/>
    <cellStyle name="Финансовый 3 2 8 3 2 3 2 3" xfId="38220"/>
    <cellStyle name="Финансовый 3 2 8 3 2 3 3" xfId="17808"/>
    <cellStyle name="Финансовый 3 2 8 3 2 3 4" xfId="31416"/>
    <cellStyle name="Финансовый 3 2 8 3 2 4" xfId="8736"/>
    <cellStyle name="Финансовый 3 2 8 3 2 4 2" xfId="22344"/>
    <cellStyle name="Финансовый 3 2 8 3 2 4 3" xfId="35952"/>
    <cellStyle name="Финансовый 3 2 8 3 2 5" xfId="15540"/>
    <cellStyle name="Финансовый 3 2 8 3 2 6" xfId="29148"/>
    <cellStyle name="Финансовый 3 2 8 3 3" xfId="1554"/>
    <cellStyle name="Финансовый 3 2 8 3 3 2" xfId="6090"/>
    <cellStyle name="Финансовый 3 2 8 3 3 2 2" xfId="12894"/>
    <cellStyle name="Финансовый 3 2 8 3 3 2 2 2" xfId="26502"/>
    <cellStyle name="Финансовый 3 2 8 3 3 2 2 3" xfId="40110"/>
    <cellStyle name="Финансовый 3 2 8 3 3 2 3" xfId="19698"/>
    <cellStyle name="Финансовый 3 2 8 3 3 2 4" xfId="33306"/>
    <cellStyle name="Финансовый 3 2 8 3 3 3" xfId="3822"/>
    <cellStyle name="Финансовый 3 2 8 3 3 3 2" xfId="10626"/>
    <cellStyle name="Финансовый 3 2 8 3 3 3 2 2" xfId="24234"/>
    <cellStyle name="Финансовый 3 2 8 3 3 3 2 3" xfId="37842"/>
    <cellStyle name="Финансовый 3 2 8 3 3 3 3" xfId="17430"/>
    <cellStyle name="Финансовый 3 2 8 3 3 3 4" xfId="31038"/>
    <cellStyle name="Финансовый 3 2 8 3 3 4" xfId="8358"/>
    <cellStyle name="Финансовый 3 2 8 3 3 4 2" xfId="21966"/>
    <cellStyle name="Финансовый 3 2 8 3 3 4 3" xfId="35574"/>
    <cellStyle name="Финансовый 3 2 8 3 3 5" xfId="15162"/>
    <cellStyle name="Финансовый 3 2 8 3 3 6" xfId="28770"/>
    <cellStyle name="Финансовый 3 2 8 3 4" xfId="2310"/>
    <cellStyle name="Финансовый 3 2 8 3 4 2" xfId="6846"/>
    <cellStyle name="Финансовый 3 2 8 3 4 2 2" xfId="13650"/>
    <cellStyle name="Финансовый 3 2 8 3 4 2 2 2" xfId="27258"/>
    <cellStyle name="Финансовый 3 2 8 3 4 2 2 3" xfId="40866"/>
    <cellStyle name="Финансовый 3 2 8 3 4 2 3" xfId="20454"/>
    <cellStyle name="Финансовый 3 2 8 3 4 2 4" xfId="34062"/>
    <cellStyle name="Финансовый 3 2 8 3 4 3" xfId="4578"/>
    <cellStyle name="Финансовый 3 2 8 3 4 3 2" xfId="11382"/>
    <cellStyle name="Финансовый 3 2 8 3 4 3 2 2" xfId="24990"/>
    <cellStyle name="Финансовый 3 2 8 3 4 3 2 3" xfId="38598"/>
    <cellStyle name="Финансовый 3 2 8 3 4 3 3" xfId="18186"/>
    <cellStyle name="Финансовый 3 2 8 3 4 3 4" xfId="31794"/>
    <cellStyle name="Финансовый 3 2 8 3 4 4" xfId="9114"/>
    <cellStyle name="Финансовый 3 2 8 3 4 4 2" xfId="22722"/>
    <cellStyle name="Финансовый 3 2 8 3 4 4 3" xfId="36330"/>
    <cellStyle name="Финансовый 3 2 8 3 4 5" xfId="15918"/>
    <cellStyle name="Финансовый 3 2 8 3 4 6" xfId="29526"/>
    <cellStyle name="Финансовый 3 2 8 3 5" xfId="1176"/>
    <cellStyle name="Финансовый 3 2 8 3 5 2" xfId="5712"/>
    <cellStyle name="Финансовый 3 2 8 3 5 2 2" xfId="12516"/>
    <cellStyle name="Финансовый 3 2 8 3 5 2 2 2" xfId="26124"/>
    <cellStyle name="Финансовый 3 2 8 3 5 2 2 3" xfId="39732"/>
    <cellStyle name="Финансовый 3 2 8 3 5 2 3" xfId="19320"/>
    <cellStyle name="Финансовый 3 2 8 3 5 2 4" xfId="32928"/>
    <cellStyle name="Финансовый 3 2 8 3 5 3" xfId="3444"/>
    <cellStyle name="Финансовый 3 2 8 3 5 3 2" xfId="10248"/>
    <cellStyle name="Финансовый 3 2 8 3 5 3 2 2" xfId="23856"/>
    <cellStyle name="Финансовый 3 2 8 3 5 3 2 3" xfId="37464"/>
    <cellStyle name="Финансовый 3 2 8 3 5 3 3" xfId="17052"/>
    <cellStyle name="Финансовый 3 2 8 3 5 3 4" xfId="30660"/>
    <cellStyle name="Финансовый 3 2 8 3 5 4" xfId="7980"/>
    <cellStyle name="Финансовый 3 2 8 3 5 4 2" xfId="21588"/>
    <cellStyle name="Финансовый 3 2 8 3 5 4 3" xfId="35196"/>
    <cellStyle name="Финансовый 3 2 8 3 5 5" xfId="14784"/>
    <cellStyle name="Финансовый 3 2 8 3 5 6" xfId="28392"/>
    <cellStyle name="Финансовый 3 2 8 3 6" xfId="798"/>
    <cellStyle name="Финансовый 3 2 8 3 6 2" xfId="5334"/>
    <cellStyle name="Финансовый 3 2 8 3 6 2 2" xfId="12138"/>
    <cellStyle name="Финансовый 3 2 8 3 6 2 2 2" xfId="25746"/>
    <cellStyle name="Финансовый 3 2 8 3 6 2 2 3" xfId="39354"/>
    <cellStyle name="Финансовый 3 2 8 3 6 2 3" xfId="18942"/>
    <cellStyle name="Финансовый 3 2 8 3 6 2 4" xfId="32550"/>
    <cellStyle name="Финансовый 3 2 8 3 6 3" xfId="3066"/>
    <cellStyle name="Финансовый 3 2 8 3 6 3 2" xfId="9870"/>
    <cellStyle name="Финансовый 3 2 8 3 6 3 2 2" xfId="23478"/>
    <cellStyle name="Финансовый 3 2 8 3 6 3 2 3" xfId="37086"/>
    <cellStyle name="Финансовый 3 2 8 3 6 3 3" xfId="16674"/>
    <cellStyle name="Финансовый 3 2 8 3 6 3 4" xfId="30282"/>
    <cellStyle name="Финансовый 3 2 8 3 6 4" xfId="7602"/>
    <cellStyle name="Финансовый 3 2 8 3 6 4 2" xfId="21210"/>
    <cellStyle name="Финансовый 3 2 8 3 6 4 3" xfId="34818"/>
    <cellStyle name="Финансовый 3 2 8 3 6 5" xfId="14406"/>
    <cellStyle name="Финансовый 3 2 8 3 6 6" xfId="28014"/>
    <cellStyle name="Финансовый 3 2 8 3 7" xfId="4956"/>
    <cellStyle name="Финансовый 3 2 8 3 7 2" xfId="11760"/>
    <cellStyle name="Финансовый 3 2 8 3 7 2 2" xfId="25368"/>
    <cellStyle name="Финансовый 3 2 8 3 7 2 3" xfId="38976"/>
    <cellStyle name="Финансовый 3 2 8 3 7 3" xfId="18564"/>
    <cellStyle name="Финансовый 3 2 8 3 7 4" xfId="32172"/>
    <cellStyle name="Финансовый 3 2 8 3 8" xfId="2688"/>
    <cellStyle name="Финансовый 3 2 8 3 8 2" xfId="9492"/>
    <cellStyle name="Финансовый 3 2 8 3 8 2 2" xfId="23100"/>
    <cellStyle name="Финансовый 3 2 8 3 8 2 3" xfId="36708"/>
    <cellStyle name="Финансовый 3 2 8 3 8 3" xfId="16296"/>
    <cellStyle name="Финансовый 3 2 8 3 8 4" xfId="29904"/>
    <cellStyle name="Финансовый 3 2 8 3 9" xfId="7224"/>
    <cellStyle name="Финансовый 3 2 8 3 9 2" xfId="20832"/>
    <cellStyle name="Финансовый 3 2 8 3 9 3" xfId="34440"/>
    <cellStyle name="Финансовый 3 2 8 4" xfId="1730"/>
    <cellStyle name="Финансовый 3 2 8 4 2" xfId="6266"/>
    <cellStyle name="Финансовый 3 2 8 4 2 2" xfId="13070"/>
    <cellStyle name="Финансовый 3 2 8 4 2 2 2" xfId="26678"/>
    <cellStyle name="Финансовый 3 2 8 4 2 2 3" xfId="40286"/>
    <cellStyle name="Финансовый 3 2 8 4 2 3" xfId="19874"/>
    <cellStyle name="Финансовый 3 2 8 4 2 4" xfId="33482"/>
    <cellStyle name="Финансовый 3 2 8 4 3" xfId="3998"/>
    <cellStyle name="Финансовый 3 2 8 4 3 2" xfId="10802"/>
    <cellStyle name="Финансовый 3 2 8 4 3 2 2" xfId="24410"/>
    <cellStyle name="Финансовый 3 2 8 4 3 2 3" xfId="38018"/>
    <cellStyle name="Финансовый 3 2 8 4 3 3" xfId="17606"/>
    <cellStyle name="Финансовый 3 2 8 4 3 4" xfId="31214"/>
    <cellStyle name="Финансовый 3 2 8 4 4" xfId="8534"/>
    <cellStyle name="Финансовый 3 2 8 4 4 2" xfId="22142"/>
    <cellStyle name="Финансовый 3 2 8 4 4 3" xfId="35750"/>
    <cellStyle name="Финансовый 3 2 8 4 5" xfId="15338"/>
    <cellStyle name="Финансовый 3 2 8 4 6" xfId="28946"/>
    <cellStyle name="Финансовый 3 2 8 5" xfId="1352"/>
    <cellStyle name="Финансовый 3 2 8 5 2" xfId="5888"/>
    <cellStyle name="Финансовый 3 2 8 5 2 2" xfId="12692"/>
    <cellStyle name="Финансовый 3 2 8 5 2 2 2" xfId="26300"/>
    <cellStyle name="Финансовый 3 2 8 5 2 2 3" xfId="39908"/>
    <cellStyle name="Финансовый 3 2 8 5 2 3" xfId="19496"/>
    <cellStyle name="Финансовый 3 2 8 5 2 4" xfId="33104"/>
    <cellStyle name="Финансовый 3 2 8 5 3" xfId="3620"/>
    <cellStyle name="Финансовый 3 2 8 5 3 2" xfId="10424"/>
    <cellStyle name="Финансовый 3 2 8 5 3 2 2" xfId="24032"/>
    <cellStyle name="Финансовый 3 2 8 5 3 2 3" xfId="37640"/>
    <cellStyle name="Финансовый 3 2 8 5 3 3" xfId="17228"/>
    <cellStyle name="Финансовый 3 2 8 5 3 4" xfId="30836"/>
    <cellStyle name="Финансовый 3 2 8 5 4" xfId="8156"/>
    <cellStyle name="Финансовый 3 2 8 5 4 2" xfId="21764"/>
    <cellStyle name="Финансовый 3 2 8 5 4 3" xfId="35372"/>
    <cellStyle name="Финансовый 3 2 8 5 5" xfId="14960"/>
    <cellStyle name="Финансовый 3 2 8 5 6" xfId="28568"/>
    <cellStyle name="Финансовый 3 2 8 6" xfId="2108"/>
    <cellStyle name="Финансовый 3 2 8 6 2" xfId="6644"/>
    <cellStyle name="Финансовый 3 2 8 6 2 2" xfId="13448"/>
    <cellStyle name="Финансовый 3 2 8 6 2 2 2" xfId="27056"/>
    <cellStyle name="Финансовый 3 2 8 6 2 2 3" xfId="40664"/>
    <cellStyle name="Финансовый 3 2 8 6 2 3" xfId="20252"/>
    <cellStyle name="Финансовый 3 2 8 6 2 4" xfId="33860"/>
    <cellStyle name="Финансовый 3 2 8 6 3" xfId="4376"/>
    <cellStyle name="Финансовый 3 2 8 6 3 2" xfId="11180"/>
    <cellStyle name="Финансовый 3 2 8 6 3 2 2" xfId="24788"/>
    <cellStyle name="Финансовый 3 2 8 6 3 2 3" xfId="38396"/>
    <cellStyle name="Финансовый 3 2 8 6 3 3" xfId="17984"/>
    <cellStyle name="Финансовый 3 2 8 6 3 4" xfId="31592"/>
    <cellStyle name="Финансовый 3 2 8 6 4" xfId="8912"/>
    <cellStyle name="Финансовый 3 2 8 6 4 2" xfId="22520"/>
    <cellStyle name="Финансовый 3 2 8 6 4 3" xfId="36128"/>
    <cellStyle name="Финансовый 3 2 8 6 5" xfId="15716"/>
    <cellStyle name="Финансовый 3 2 8 6 6" xfId="29324"/>
    <cellStyle name="Финансовый 3 2 8 7" xfId="974"/>
    <cellStyle name="Финансовый 3 2 8 7 2" xfId="5510"/>
    <cellStyle name="Финансовый 3 2 8 7 2 2" xfId="12314"/>
    <cellStyle name="Финансовый 3 2 8 7 2 2 2" xfId="25922"/>
    <cellStyle name="Финансовый 3 2 8 7 2 2 3" xfId="39530"/>
    <cellStyle name="Финансовый 3 2 8 7 2 3" xfId="19118"/>
    <cellStyle name="Финансовый 3 2 8 7 2 4" xfId="32726"/>
    <cellStyle name="Финансовый 3 2 8 7 3" xfId="3242"/>
    <cellStyle name="Финансовый 3 2 8 7 3 2" xfId="10046"/>
    <cellStyle name="Финансовый 3 2 8 7 3 2 2" xfId="23654"/>
    <cellStyle name="Финансовый 3 2 8 7 3 2 3" xfId="37262"/>
    <cellStyle name="Финансовый 3 2 8 7 3 3" xfId="16850"/>
    <cellStyle name="Финансовый 3 2 8 7 3 4" xfId="30458"/>
    <cellStyle name="Финансовый 3 2 8 7 4" xfId="7778"/>
    <cellStyle name="Финансовый 3 2 8 7 4 2" xfId="21386"/>
    <cellStyle name="Финансовый 3 2 8 7 4 3" xfId="34994"/>
    <cellStyle name="Финансовый 3 2 8 7 5" xfId="14582"/>
    <cellStyle name="Финансовый 3 2 8 7 6" xfId="28190"/>
    <cellStyle name="Финансовый 3 2 8 8" xfId="596"/>
    <cellStyle name="Финансовый 3 2 8 8 2" xfId="5132"/>
    <cellStyle name="Финансовый 3 2 8 8 2 2" xfId="11936"/>
    <cellStyle name="Финансовый 3 2 8 8 2 2 2" xfId="25544"/>
    <cellStyle name="Финансовый 3 2 8 8 2 2 3" xfId="39152"/>
    <cellStyle name="Финансовый 3 2 8 8 2 3" xfId="18740"/>
    <cellStyle name="Финансовый 3 2 8 8 2 4" xfId="32348"/>
    <cellStyle name="Финансовый 3 2 8 8 3" xfId="2864"/>
    <cellStyle name="Финансовый 3 2 8 8 3 2" xfId="9668"/>
    <cellStyle name="Финансовый 3 2 8 8 3 2 2" xfId="23276"/>
    <cellStyle name="Финансовый 3 2 8 8 3 2 3" xfId="36884"/>
    <cellStyle name="Финансовый 3 2 8 8 3 3" xfId="16472"/>
    <cellStyle name="Финансовый 3 2 8 8 3 4" xfId="30080"/>
    <cellStyle name="Финансовый 3 2 8 8 4" xfId="7400"/>
    <cellStyle name="Финансовый 3 2 8 8 4 2" xfId="21008"/>
    <cellStyle name="Финансовый 3 2 8 8 4 3" xfId="34616"/>
    <cellStyle name="Финансовый 3 2 8 8 5" xfId="14204"/>
    <cellStyle name="Финансовый 3 2 8 8 6" xfId="27812"/>
    <cellStyle name="Финансовый 3 2 8 9" xfId="4754"/>
    <cellStyle name="Финансовый 3 2 8 9 2" xfId="11558"/>
    <cellStyle name="Финансовый 3 2 8 9 2 2" xfId="25166"/>
    <cellStyle name="Финансовый 3 2 8 9 2 3" xfId="38774"/>
    <cellStyle name="Финансовый 3 2 8 9 3" xfId="18362"/>
    <cellStyle name="Финансовый 3 2 8 9 4" xfId="31970"/>
    <cellStyle name="Финансовый 3 2 9" xfId="224"/>
    <cellStyle name="Финансовый 3 2 9 10" xfId="7028"/>
    <cellStyle name="Финансовый 3 2 9 10 2" xfId="20636"/>
    <cellStyle name="Финансовый 3 2 9 10 3" xfId="34244"/>
    <cellStyle name="Финансовый 3 2 9 11" xfId="13832"/>
    <cellStyle name="Финансовый 3 2 9 12" xfId="27440"/>
    <cellStyle name="Финансовый 3 2 9 2" xfId="426"/>
    <cellStyle name="Финансовый 3 2 9 2 10" xfId="14034"/>
    <cellStyle name="Финансовый 3 2 9 2 11" xfId="27642"/>
    <cellStyle name="Финансовый 3 2 9 2 2" xfId="1938"/>
    <cellStyle name="Финансовый 3 2 9 2 2 2" xfId="6474"/>
    <cellStyle name="Финансовый 3 2 9 2 2 2 2" xfId="13278"/>
    <cellStyle name="Финансовый 3 2 9 2 2 2 2 2" xfId="26886"/>
    <cellStyle name="Финансовый 3 2 9 2 2 2 2 3" xfId="40494"/>
    <cellStyle name="Финансовый 3 2 9 2 2 2 3" xfId="20082"/>
    <cellStyle name="Финансовый 3 2 9 2 2 2 4" xfId="33690"/>
    <cellStyle name="Финансовый 3 2 9 2 2 3" xfId="4206"/>
    <cellStyle name="Финансовый 3 2 9 2 2 3 2" xfId="11010"/>
    <cellStyle name="Финансовый 3 2 9 2 2 3 2 2" xfId="24618"/>
    <cellStyle name="Финансовый 3 2 9 2 2 3 2 3" xfId="38226"/>
    <cellStyle name="Финансовый 3 2 9 2 2 3 3" xfId="17814"/>
    <cellStyle name="Финансовый 3 2 9 2 2 3 4" xfId="31422"/>
    <cellStyle name="Финансовый 3 2 9 2 2 4" xfId="8742"/>
    <cellStyle name="Финансовый 3 2 9 2 2 4 2" xfId="22350"/>
    <cellStyle name="Финансовый 3 2 9 2 2 4 3" xfId="35958"/>
    <cellStyle name="Финансовый 3 2 9 2 2 5" xfId="15546"/>
    <cellStyle name="Финансовый 3 2 9 2 2 6" xfId="29154"/>
    <cellStyle name="Финансовый 3 2 9 2 3" xfId="1560"/>
    <cellStyle name="Финансовый 3 2 9 2 3 2" xfId="6096"/>
    <cellStyle name="Финансовый 3 2 9 2 3 2 2" xfId="12900"/>
    <cellStyle name="Финансовый 3 2 9 2 3 2 2 2" xfId="26508"/>
    <cellStyle name="Финансовый 3 2 9 2 3 2 2 3" xfId="40116"/>
    <cellStyle name="Финансовый 3 2 9 2 3 2 3" xfId="19704"/>
    <cellStyle name="Финансовый 3 2 9 2 3 2 4" xfId="33312"/>
    <cellStyle name="Финансовый 3 2 9 2 3 3" xfId="3828"/>
    <cellStyle name="Финансовый 3 2 9 2 3 3 2" xfId="10632"/>
    <cellStyle name="Финансовый 3 2 9 2 3 3 2 2" xfId="24240"/>
    <cellStyle name="Финансовый 3 2 9 2 3 3 2 3" xfId="37848"/>
    <cellStyle name="Финансовый 3 2 9 2 3 3 3" xfId="17436"/>
    <cellStyle name="Финансовый 3 2 9 2 3 3 4" xfId="31044"/>
    <cellStyle name="Финансовый 3 2 9 2 3 4" xfId="8364"/>
    <cellStyle name="Финансовый 3 2 9 2 3 4 2" xfId="21972"/>
    <cellStyle name="Финансовый 3 2 9 2 3 4 3" xfId="35580"/>
    <cellStyle name="Финансовый 3 2 9 2 3 5" xfId="15168"/>
    <cellStyle name="Финансовый 3 2 9 2 3 6" xfId="28776"/>
    <cellStyle name="Финансовый 3 2 9 2 4" xfId="2316"/>
    <cellStyle name="Финансовый 3 2 9 2 4 2" xfId="6852"/>
    <cellStyle name="Финансовый 3 2 9 2 4 2 2" xfId="13656"/>
    <cellStyle name="Финансовый 3 2 9 2 4 2 2 2" xfId="27264"/>
    <cellStyle name="Финансовый 3 2 9 2 4 2 2 3" xfId="40872"/>
    <cellStyle name="Финансовый 3 2 9 2 4 2 3" xfId="20460"/>
    <cellStyle name="Финансовый 3 2 9 2 4 2 4" xfId="34068"/>
    <cellStyle name="Финансовый 3 2 9 2 4 3" xfId="4584"/>
    <cellStyle name="Финансовый 3 2 9 2 4 3 2" xfId="11388"/>
    <cellStyle name="Финансовый 3 2 9 2 4 3 2 2" xfId="24996"/>
    <cellStyle name="Финансовый 3 2 9 2 4 3 2 3" xfId="38604"/>
    <cellStyle name="Финансовый 3 2 9 2 4 3 3" xfId="18192"/>
    <cellStyle name="Финансовый 3 2 9 2 4 3 4" xfId="31800"/>
    <cellStyle name="Финансовый 3 2 9 2 4 4" xfId="9120"/>
    <cellStyle name="Финансовый 3 2 9 2 4 4 2" xfId="22728"/>
    <cellStyle name="Финансовый 3 2 9 2 4 4 3" xfId="36336"/>
    <cellStyle name="Финансовый 3 2 9 2 4 5" xfId="15924"/>
    <cellStyle name="Финансовый 3 2 9 2 4 6" xfId="29532"/>
    <cellStyle name="Финансовый 3 2 9 2 5" xfId="1182"/>
    <cellStyle name="Финансовый 3 2 9 2 5 2" xfId="5718"/>
    <cellStyle name="Финансовый 3 2 9 2 5 2 2" xfId="12522"/>
    <cellStyle name="Финансовый 3 2 9 2 5 2 2 2" xfId="26130"/>
    <cellStyle name="Финансовый 3 2 9 2 5 2 2 3" xfId="39738"/>
    <cellStyle name="Финансовый 3 2 9 2 5 2 3" xfId="19326"/>
    <cellStyle name="Финансовый 3 2 9 2 5 2 4" xfId="32934"/>
    <cellStyle name="Финансовый 3 2 9 2 5 3" xfId="3450"/>
    <cellStyle name="Финансовый 3 2 9 2 5 3 2" xfId="10254"/>
    <cellStyle name="Финансовый 3 2 9 2 5 3 2 2" xfId="23862"/>
    <cellStyle name="Финансовый 3 2 9 2 5 3 2 3" xfId="37470"/>
    <cellStyle name="Финансовый 3 2 9 2 5 3 3" xfId="17058"/>
    <cellStyle name="Финансовый 3 2 9 2 5 3 4" xfId="30666"/>
    <cellStyle name="Финансовый 3 2 9 2 5 4" xfId="7986"/>
    <cellStyle name="Финансовый 3 2 9 2 5 4 2" xfId="21594"/>
    <cellStyle name="Финансовый 3 2 9 2 5 4 3" xfId="35202"/>
    <cellStyle name="Финансовый 3 2 9 2 5 5" xfId="14790"/>
    <cellStyle name="Финансовый 3 2 9 2 5 6" xfId="28398"/>
    <cellStyle name="Финансовый 3 2 9 2 6" xfId="804"/>
    <cellStyle name="Финансовый 3 2 9 2 6 2" xfId="5340"/>
    <cellStyle name="Финансовый 3 2 9 2 6 2 2" xfId="12144"/>
    <cellStyle name="Финансовый 3 2 9 2 6 2 2 2" xfId="25752"/>
    <cellStyle name="Финансовый 3 2 9 2 6 2 2 3" xfId="39360"/>
    <cellStyle name="Финансовый 3 2 9 2 6 2 3" xfId="18948"/>
    <cellStyle name="Финансовый 3 2 9 2 6 2 4" xfId="32556"/>
    <cellStyle name="Финансовый 3 2 9 2 6 3" xfId="3072"/>
    <cellStyle name="Финансовый 3 2 9 2 6 3 2" xfId="9876"/>
    <cellStyle name="Финансовый 3 2 9 2 6 3 2 2" xfId="23484"/>
    <cellStyle name="Финансовый 3 2 9 2 6 3 2 3" xfId="37092"/>
    <cellStyle name="Финансовый 3 2 9 2 6 3 3" xfId="16680"/>
    <cellStyle name="Финансовый 3 2 9 2 6 3 4" xfId="30288"/>
    <cellStyle name="Финансовый 3 2 9 2 6 4" xfId="7608"/>
    <cellStyle name="Финансовый 3 2 9 2 6 4 2" xfId="21216"/>
    <cellStyle name="Финансовый 3 2 9 2 6 4 3" xfId="34824"/>
    <cellStyle name="Финансовый 3 2 9 2 6 5" xfId="14412"/>
    <cellStyle name="Финансовый 3 2 9 2 6 6" xfId="28020"/>
    <cellStyle name="Финансовый 3 2 9 2 7" xfId="4962"/>
    <cellStyle name="Финансовый 3 2 9 2 7 2" xfId="11766"/>
    <cellStyle name="Финансовый 3 2 9 2 7 2 2" xfId="25374"/>
    <cellStyle name="Финансовый 3 2 9 2 7 2 3" xfId="38982"/>
    <cellStyle name="Финансовый 3 2 9 2 7 3" xfId="18570"/>
    <cellStyle name="Финансовый 3 2 9 2 7 4" xfId="32178"/>
    <cellStyle name="Финансовый 3 2 9 2 8" xfId="2694"/>
    <cellStyle name="Финансовый 3 2 9 2 8 2" xfId="9498"/>
    <cellStyle name="Финансовый 3 2 9 2 8 2 2" xfId="23106"/>
    <cellStyle name="Финансовый 3 2 9 2 8 2 3" xfId="36714"/>
    <cellStyle name="Финансовый 3 2 9 2 8 3" xfId="16302"/>
    <cellStyle name="Финансовый 3 2 9 2 8 4" xfId="29910"/>
    <cellStyle name="Финансовый 3 2 9 2 9" xfId="7230"/>
    <cellStyle name="Финансовый 3 2 9 2 9 2" xfId="20838"/>
    <cellStyle name="Финансовый 3 2 9 2 9 3" xfId="34446"/>
    <cellStyle name="Финансовый 3 2 9 3" xfId="1736"/>
    <cellStyle name="Финансовый 3 2 9 3 2" xfId="6272"/>
    <cellStyle name="Финансовый 3 2 9 3 2 2" xfId="13076"/>
    <cellStyle name="Финансовый 3 2 9 3 2 2 2" xfId="26684"/>
    <cellStyle name="Финансовый 3 2 9 3 2 2 3" xfId="40292"/>
    <cellStyle name="Финансовый 3 2 9 3 2 3" xfId="19880"/>
    <cellStyle name="Финансовый 3 2 9 3 2 4" xfId="33488"/>
    <cellStyle name="Финансовый 3 2 9 3 3" xfId="4004"/>
    <cellStyle name="Финансовый 3 2 9 3 3 2" xfId="10808"/>
    <cellStyle name="Финансовый 3 2 9 3 3 2 2" xfId="24416"/>
    <cellStyle name="Финансовый 3 2 9 3 3 2 3" xfId="38024"/>
    <cellStyle name="Финансовый 3 2 9 3 3 3" xfId="17612"/>
    <cellStyle name="Финансовый 3 2 9 3 3 4" xfId="31220"/>
    <cellStyle name="Финансовый 3 2 9 3 4" xfId="8540"/>
    <cellStyle name="Финансовый 3 2 9 3 4 2" xfId="22148"/>
    <cellStyle name="Финансовый 3 2 9 3 4 3" xfId="35756"/>
    <cellStyle name="Финансовый 3 2 9 3 5" xfId="15344"/>
    <cellStyle name="Финансовый 3 2 9 3 6" xfId="28952"/>
    <cellStyle name="Финансовый 3 2 9 4" xfId="1358"/>
    <cellStyle name="Финансовый 3 2 9 4 2" xfId="5894"/>
    <cellStyle name="Финансовый 3 2 9 4 2 2" xfId="12698"/>
    <cellStyle name="Финансовый 3 2 9 4 2 2 2" xfId="26306"/>
    <cellStyle name="Финансовый 3 2 9 4 2 2 3" xfId="39914"/>
    <cellStyle name="Финансовый 3 2 9 4 2 3" xfId="19502"/>
    <cellStyle name="Финансовый 3 2 9 4 2 4" xfId="33110"/>
    <cellStyle name="Финансовый 3 2 9 4 3" xfId="3626"/>
    <cellStyle name="Финансовый 3 2 9 4 3 2" xfId="10430"/>
    <cellStyle name="Финансовый 3 2 9 4 3 2 2" xfId="24038"/>
    <cellStyle name="Финансовый 3 2 9 4 3 2 3" xfId="37646"/>
    <cellStyle name="Финансовый 3 2 9 4 3 3" xfId="17234"/>
    <cellStyle name="Финансовый 3 2 9 4 3 4" xfId="30842"/>
    <cellStyle name="Финансовый 3 2 9 4 4" xfId="8162"/>
    <cellStyle name="Финансовый 3 2 9 4 4 2" xfId="21770"/>
    <cellStyle name="Финансовый 3 2 9 4 4 3" xfId="35378"/>
    <cellStyle name="Финансовый 3 2 9 4 5" xfId="14966"/>
    <cellStyle name="Финансовый 3 2 9 4 6" xfId="28574"/>
    <cellStyle name="Финансовый 3 2 9 5" xfId="2114"/>
    <cellStyle name="Финансовый 3 2 9 5 2" xfId="6650"/>
    <cellStyle name="Финансовый 3 2 9 5 2 2" xfId="13454"/>
    <cellStyle name="Финансовый 3 2 9 5 2 2 2" xfId="27062"/>
    <cellStyle name="Финансовый 3 2 9 5 2 2 3" xfId="40670"/>
    <cellStyle name="Финансовый 3 2 9 5 2 3" xfId="20258"/>
    <cellStyle name="Финансовый 3 2 9 5 2 4" xfId="33866"/>
    <cellStyle name="Финансовый 3 2 9 5 3" xfId="4382"/>
    <cellStyle name="Финансовый 3 2 9 5 3 2" xfId="11186"/>
    <cellStyle name="Финансовый 3 2 9 5 3 2 2" xfId="24794"/>
    <cellStyle name="Финансовый 3 2 9 5 3 2 3" xfId="38402"/>
    <cellStyle name="Финансовый 3 2 9 5 3 3" xfId="17990"/>
    <cellStyle name="Финансовый 3 2 9 5 3 4" xfId="31598"/>
    <cellStyle name="Финансовый 3 2 9 5 4" xfId="8918"/>
    <cellStyle name="Финансовый 3 2 9 5 4 2" xfId="22526"/>
    <cellStyle name="Финансовый 3 2 9 5 4 3" xfId="36134"/>
    <cellStyle name="Финансовый 3 2 9 5 5" xfId="15722"/>
    <cellStyle name="Финансовый 3 2 9 5 6" xfId="29330"/>
    <cellStyle name="Финансовый 3 2 9 6" xfId="980"/>
    <cellStyle name="Финансовый 3 2 9 6 2" xfId="5516"/>
    <cellStyle name="Финансовый 3 2 9 6 2 2" xfId="12320"/>
    <cellStyle name="Финансовый 3 2 9 6 2 2 2" xfId="25928"/>
    <cellStyle name="Финансовый 3 2 9 6 2 2 3" xfId="39536"/>
    <cellStyle name="Финансовый 3 2 9 6 2 3" xfId="19124"/>
    <cellStyle name="Финансовый 3 2 9 6 2 4" xfId="32732"/>
    <cellStyle name="Финансовый 3 2 9 6 3" xfId="3248"/>
    <cellStyle name="Финансовый 3 2 9 6 3 2" xfId="10052"/>
    <cellStyle name="Финансовый 3 2 9 6 3 2 2" xfId="23660"/>
    <cellStyle name="Финансовый 3 2 9 6 3 2 3" xfId="37268"/>
    <cellStyle name="Финансовый 3 2 9 6 3 3" xfId="16856"/>
    <cellStyle name="Финансовый 3 2 9 6 3 4" xfId="30464"/>
    <cellStyle name="Финансовый 3 2 9 6 4" xfId="7784"/>
    <cellStyle name="Финансовый 3 2 9 6 4 2" xfId="21392"/>
    <cellStyle name="Финансовый 3 2 9 6 4 3" xfId="35000"/>
    <cellStyle name="Финансовый 3 2 9 6 5" xfId="14588"/>
    <cellStyle name="Финансовый 3 2 9 6 6" xfId="28196"/>
    <cellStyle name="Финансовый 3 2 9 7" xfId="602"/>
    <cellStyle name="Финансовый 3 2 9 7 2" xfId="5138"/>
    <cellStyle name="Финансовый 3 2 9 7 2 2" xfId="11942"/>
    <cellStyle name="Финансовый 3 2 9 7 2 2 2" xfId="25550"/>
    <cellStyle name="Финансовый 3 2 9 7 2 2 3" xfId="39158"/>
    <cellStyle name="Финансовый 3 2 9 7 2 3" xfId="18746"/>
    <cellStyle name="Финансовый 3 2 9 7 2 4" xfId="32354"/>
    <cellStyle name="Финансовый 3 2 9 7 3" xfId="2870"/>
    <cellStyle name="Финансовый 3 2 9 7 3 2" xfId="9674"/>
    <cellStyle name="Финансовый 3 2 9 7 3 2 2" xfId="23282"/>
    <cellStyle name="Финансовый 3 2 9 7 3 2 3" xfId="36890"/>
    <cellStyle name="Финансовый 3 2 9 7 3 3" xfId="16478"/>
    <cellStyle name="Финансовый 3 2 9 7 3 4" xfId="30086"/>
    <cellStyle name="Финансовый 3 2 9 7 4" xfId="7406"/>
    <cellStyle name="Финансовый 3 2 9 7 4 2" xfId="21014"/>
    <cellStyle name="Финансовый 3 2 9 7 4 3" xfId="34622"/>
    <cellStyle name="Финансовый 3 2 9 7 5" xfId="14210"/>
    <cellStyle name="Финансовый 3 2 9 7 6" xfId="27818"/>
    <cellStyle name="Финансовый 3 2 9 8" xfId="4760"/>
    <cellStyle name="Финансовый 3 2 9 8 2" xfId="11564"/>
    <cellStyle name="Финансовый 3 2 9 8 2 2" xfId="25172"/>
    <cellStyle name="Финансовый 3 2 9 8 2 3" xfId="38780"/>
    <cellStyle name="Финансовый 3 2 9 8 3" xfId="18368"/>
    <cellStyle name="Финансовый 3 2 9 8 4" xfId="31976"/>
    <cellStyle name="Финансовый 3 2 9 9" xfId="2492"/>
    <cellStyle name="Финансовый 3 2 9 9 2" xfId="9296"/>
    <cellStyle name="Финансовый 3 2 9 9 2 2" xfId="22904"/>
    <cellStyle name="Финансовый 3 2 9 9 2 3" xfId="36512"/>
    <cellStyle name="Финансовый 3 2 9 9 3" xfId="16100"/>
    <cellStyle name="Финансовый 3 2 9 9 4" xfId="29708"/>
    <cellStyle name="Финансовый 3 2_заявки" xfId="56692"/>
    <cellStyle name="Финансовый 3 20" xfId="6946"/>
    <cellStyle name="Финансовый 3 20 2" xfId="20554"/>
    <cellStyle name="Финансовый 3 20 3" xfId="34162"/>
    <cellStyle name="Финансовый 3 21" xfId="13750"/>
    <cellStyle name="Финансовый 3 22" xfId="27358"/>
    <cellStyle name="Финансовый 3 3" xfId="112"/>
    <cellStyle name="Финансовый 3 3 10" xfId="343"/>
    <cellStyle name="Финансовый 3 3 10 10" xfId="13951"/>
    <cellStyle name="Финансовый 3 3 10 11" xfId="27559"/>
    <cellStyle name="Финансовый 3 3 10 2" xfId="1855"/>
    <cellStyle name="Финансовый 3 3 10 2 2" xfId="6391"/>
    <cellStyle name="Финансовый 3 3 10 2 2 2" xfId="13195"/>
    <cellStyle name="Финансовый 3 3 10 2 2 2 2" xfId="26803"/>
    <cellStyle name="Финансовый 3 3 10 2 2 2 3" xfId="40411"/>
    <cellStyle name="Финансовый 3 3 10 2 2 3" xfId="19999"/>
    <cellStyle name="Финансовый 3 3 10 2 2 4" xfId="33607"/>
    <cellStyle name="Финансовый 3 3 10 2 3" xfId="4123"/>
    <cellStyle name="Финансовый 3 3 10 2 3 2" xfId="10927"/>
    <cellStyle name="Финансовый 3 3 10 2 3 2 2" xfId="24535"/>
    <cellStyle name="Финансовый 3 3 10 2 3 2 3" xfId="38143"/>
    <cellStyle name="Финансовый 3 3 10 2 3 3" xfId="17731"/>
    <cellStyle name="Финансовый 3 3 10 2 3 4" xfId="31339"/>
    <cellStyle name="Финансовый 3 3 10 2 4" xfId="8659"/>
    <cellStyle name="Финансовый 3 3 10 2 4 2" xfId="22267"/>
    <cellStyle name="Финансовый 3 3 10 2 4 3" xfId="35875"/>
    <cellStyle name="Финансовый 3 3 10 2 5" xfId="15463"/>
    <cellStyle name="Финансовый 3 3 10 2 6" xfId="29071"/>
    <cellStyle name="Финансовый 3 3 10 3" xfId="1477"/>
    <cellStyle name="Финансовый 3 3 10 3 2" xfId="6013"/>
    <cellStyle name="Финансовый 3 3 10 3 2 2" xfId="12817"/>
    <cellStyle name="Финансовый 3 3 10 3 2 2 2" xfId="26425"/>
    <cellStyle name="Финансовый 3 3 10 3 2 2 3" xfId="40033"/>
    <cellStyle name="Финансовый 3 3 10 3 2 3" xfId="19621"/>
    <cellStyle name="Финансовый 3 3 10 3 2 4" xfId="33229"/>
    <cellStyle name="Финансовый 3 3 10 3 3" xfId="3745"/>
    <cellStyle name="Финансовый 3 3 10 3 3 2" xfId="10549"/>
    <cellStyle name="Финансовый 3 3 10 3 3 2 2" xfId="24157"/>
    <cellStyle name="Финансовый 3 3 10 3 3 2 3" xfId="37765"/>
    <cellStyle name="Финансовый 3 3 10 3 3 3" xfId="17353"/>
    <cellStyle name="Финансовый 3 3 10 3 3 4" xfId="30961"/>
    <cellStyle name="Финансовый 3 3 10 3 4" xfId="8281"/>
    <cellStyle name="Финансовый 3 3 10 3 4 2" xfId="21889"/>
    <cellStyle name="Финансовый 3 3 10 3 4 3" xfId="35497"/>
    <cellStyle name="Финансовый 3 3 10 3 5" xfId="15085"/>
    <cellStyle name="Финансовый 3 3 10 3 6" xfId="28693"/>
    <cellStyle name="Финансовый 3 3 10 4" xfId="2233"/>
    <cellStyle name="Финансовый 3 3 10 4 2" xfId="6769"/>
    <cellStyle name="Финансовый 3 3 10 4 2 2" xfId="13573"/>
    <cellStyle name="Финансовый 3 3 10 4 2 2 2" xfId="27181"/>
    <cellStyle name="Финансовый 3 3 10 4 2 2 3" xfId="40789"/>
    <cellStyle name="Финансовый 3 3 10 4 2 3" xfId="20377"/>
    <cellStyle name="Финансовый 3 3 10 4 2 4" xfId="33985"/>
    <cellStyle name="Финансовый 3 3 10 4 3" xfId="4501"/>
    <cellStyle name="Финансовый 3 3 10 4 3 2" xfId="11305"/>
    <cellStyle name="Финансовый 3 3 10 4 3 2 2" xfId="24913"/>
    <cellStyle name="Финансовый 3 3 10 4 3 2 3" xfId="38521"/>
    <cellStyle name="Финансовый 3 3 10 4 3 3" xfId="18109"/>
    <cellStyle name="Финансовый 3 3 10 4 3 4" xfId="31717"/>
    <cellStyle name="Финансовый 3 3 10 4 4" xfId="9037"/>
    <cellStyle name="Финансовый 3 3 10 4 4 2" xfId="22645"/>
    <cellStyle name="Финансовый 3 3 10 4 4 3" xfId="36253"/>
    <cellStyle name="Финансовый 3 3 10 4 5" xfId="15841"/>
    <cellStyle name="Финансовый 3 3 10 4 6" xfId="29449"/>
    <cellStyle name="Финансовый 3 3 10 5" xfId="1099"/>
    <cellStyle name="Финансовый 3 3 10 5 2" xfId="5635"/>
    <cellStyle name="Финансовый 3 3 10 5 2 2" xfId="12439"/>
    <cellStyle name="Финансовый 3 3 10 5 2 2 2" xfId="26047"/>
    <cellStyle name="Финансовый 3 3 10 5 2 2 3" xfId="39655"/>
    <cellStyle name="Финансовый 3 3 10 5 2 3" xfId="19243"/>
    <cellStyle name="Финансовый 3 3 10 5 2 4" xfId="32851"/>
    <cellStyle name="Финансовый 3 3 10 5 3" xfId="3367"/>
    <cellStyle name="Финансовый 3 3 10 5 3 2" xfId="10171"/>
    <cellStyle name="Финансовый 3 3 10 5 3 2 2" xfId="23779"/>
    <cellStyle name="Финансовый 3 3 10 5 3 2 3" xfId="37387"/>
    <cellStyle name="Финансовый 3 3 10 5 3 3" xfId="16975"/>
    <cellStyle name="Финансовый 3 3 10 5 3 4" xfId="30583"/>
    <cellStyle name="Финансовый 3 3 10 5 4" xfId="7903"/>
    <cellStyle name="Финансовый 3 3 10 5 4 2" xfId="21511"/>
    <cellStyle name="Финансовый 3 3 10 5 4 3" xfId="35119"/>
    <cellStyle name="Финансовый 3 3 10 5 5" xfId="14707"/>
    <cellStyle name="Финансовый 3 3 10 5 6" xfId="28315"/>
    <cellStyle name="Финансовый 3 3 10 6" xfId="721"/>
    <cellStyle name="Финансовый 3 3 10 6 2" xfId="5257"/>
    <cellStyle name="Финансовый 3 3 10 6 2 2" xfId="12061"/>
    <cellStyle name="Финансовый 3 3 10 6 2 2 2" xfId="25669"/>
    <cellStyle name="Финансовый 3 3 10 6 2 2 3" xfId="39277"/>
    <cellStyle name="Финансовый 3 3 10 6 2 3" xfId="18865"/>
    <cellStyle name="Финансовый 3 3 10 6 2 4" xfId="32473"/>
    <cellStyle name="Финансовый 3 3 10 6 3" xfId="2989"/>
    <cellStyle name="Финансовый 3 3 10 6 3 2" xfId="9793"/>
    <cellStyle name="Финансовый 3 3 10 6 3 2 2" xfId="23401"/>
    <cellStyle name="Финансовый 3 3 10 6 3 2 3" xfId="37009"/>
    <cellStyle name="Финансовый 3 3 10 6 3 3" xfId="16597"/>
    <cellStyle name="Финансовый 3 3 10 6 3 4" xfId="30205"/>
    <cellStyle name="Финансовый 3 3 10 6 4" xfId="7525"/>
    <cellStyle name="Финансовый 3 3 10 6 4 2" xfId="21133"/>
    <cellStyle name="Финансовый 3 3 10 6 4 3" xfId="34741"/>
    <cellStyle name="Финансовый 3 3 10 6 5" xfId="14329"/>
    <cellStyle name="Финансовый 3 3 10 6 6" xfId="27937"/>
    <cellStyle name="Финансовый 3 3 10 7" xfId="4879"/>
    <cellStyle name="Финансовый 3 3 10 7 2" xfId="11683"/>
    <cellStyle name="Финансовый 3 3 10 7 2 2" xfId="25291"/>
    <cellStyle name="Финансовый 3 3 10 7 2 3" xfId="38899"/>
    <cellStyle name="Финансовый 3 3 10 7 3" xfId="18487"/>
    <cellStyle name="Финансовый 3 3 10 7 4" xfId="32095"/>
    <cellStyle name="Финансовый 3 3 10 8" xfId="2611"/>
    <cellStyle name="Финансовый 3 3 10 8 2" xfId="9415"/>
    <cellStyle name="Финансовый 3 3 10 8 2 2" xfId="23023"/>
    <cellStyle name="Финансовый 3 3 10 8 2 3" xfId="36631"/>
    <cellStyle name="Финансовый 3 3 10 8 3" xfId="16219"/>
    <cellStyle name="Финансовый 3 3 10 8 4" xfId="29827"/>
    <cellStyle name="Финансовый 3 3 10 9" xfId="7147"/>
    <cellStyle name="Финансовый 3 3 10 9 2" xfId="20755"/>
    <cellStyle name="Финансовый 3 3 10 9 3" xfId="34363"/>
    <cellStyle name="Финансовый 3 3 11" xfId="1656"/>
    <cellStyle name="Финансовый 3 3 11 2" xfId="6192"/>
    <cellStyle name="Финансовый 3 3 11 2 2" xfId="12996"/>
    <cellStyle name="Финансовый 3 3 11 2 2 2" xfId="26604"/>
    <cellStyle name="Финансовый 3 3 11 2 2 3" xfId="40212"/>
    <cellStyle name="Финансовый 3 3 11 2 3" xfId="19800"/>
    <cellStyle name="Финансовый 3 3 11 2 4" xfId="33408"/>
    <cellStyle name="Финансовый 3 3 11 3" xfId="3924"/>
    <cellStyle name="Финансовый 3 3 11 3 2" xfId="10728"/>
    <cellStyle name="Финансовый 3 3 11 3 2 2" xfId="24336"/>
    <cellStyle name="Финансовый 3 3 11 3 2 3" xfId="37944"/>
    <cellStyle name="Финансовый 3 3 11 3 3" xfId="17532"/>
    <cellStyle name="Финансовый 3 3 11 3 4" xfId="31140"/>
    <cellStyle name="Финансовый 3 3 11 4" xfId="8460"/>
    <cellStyle name="Финансовый 3 3 11 4 2" xfId="22068"/>
    <cellStyle name="Финансовый 3 3 11 4 3" xfId="35676"/>
    <cellStyle name="Финансовый 3 3 11 5" xfId="15264"/>
    <cellStyle name="Финансовый 3 3 11 6" xfId="28872"/>
    <cellStyle name="Финансовый 3 3 12" xfId="1278"/>
    <cellStyle name="Финансовый 3 3 12 2" xfId="5814"/>
    <cellStyle name="Финансовый 3 3 12 2 2" xfId="12618"/>
    <cellStyle name="Финансовый 3 3 12 2 2 2" xfId="26226"/>
    <cellStyle name="Финансовый 3 3 12 2 2 3" xfId="39834"/>
    <cellStyle name="Финансовый 3 3 12 2 3" xfId="19422"/>
    <cellStyle name="Финансовый 3 3 12 2 4" xfId="33030"/>
    <cellStyle name="Финансовый 3 3 12 3" xfId="3546"/>
    <cellStyle name="Финансовый 3 3 12 3 2" xfId="10350"/>
    <cellStyle name="Финансовый 3 3 12 3 2 2" xfId="23958"/>
    <cellStyle name="Финансовый 3 3 12 3 2 3" xfId="37566"/>
    <cellStyle name="Финансовый 3 3 12 3 3" xfId="17154"/>
    <cellStyle name="Финансовый 3 3 12 3 4" xfId="30762"/>
    <cellStyle name="Финансовый 3 3 12 4" xfId="8082"/>
    <cellStyle name="Финансовый 3 3 12 4 2" xfId="21690"/>
    <cellStyle name="Финансовый 3 3 12 4 3" xfId="35298"/>
    <cellStyle name="Финансовый 3 3 12 5" xfId="14886"/>
    <cellStyle name="Финансовый 3 3 12 6" xfId="28494"/>
    <cellStyle name="Финансовый 3 3 13" xfId="2034"/>
    <cellStyle name="Финансовый 3 3 13 2" xfId="6570"/>
    <cellStyle name="Финансовый 3 3 13 2 2" xfId="13374"/>
    <cellStyle name="Финансовый 3 3 13 2 2 2" xfId="26982"/>
    <cellStyle name="Финансовый 3 3 13 2 2 3" xfId="40590"/>
    <cellStyle name="Финансовый 3 3 13 2 3" xfId="20178"/>
    <cellStyle name="Финансовый 3 3 13 2 4" xfId="33786"/>
    <cellStyle name="Финансовый 3 3 13 3" xfId="4302"/>
    <cellStyle name="Финансовый 3 3 13 3 2" xfId="11106"/>
    <cellStyle name="Финансовый 3 3 13 3 2 2" xfId="24714"/>
    <cellStyle name="Финансовый 3 3 13 3 2 3" xfId="38322"/>
    <cellStyle name="Финансовый 3 3 13 3 3" xfId="17910"/>
    <cellStyle name="Финансовый 3 3 13 3 4" xfId="31518"/>
    <cellStyle name="Финансовый 3 3 13 4" xfId="8838"/>
    <cellStyle name="Финансовый 3 3 13 4 2" xfId="22446"/>
    <cellStyle name="Финансовый 3 3 13 4 3" xfId="36054"/>
    <cellStyle name="Финансовый 3 3 13 5" xfId="15642"/>
    <cellStyle name="Финансовый 3 3 13 6" xfId="29250"/>
    <cellStyle name="Финансовый 3 3 14" xfId="900"/>
    <cellStyle name="Финансовый 3 3 14 2" xfId="5436"/>
    <cellStyle name="Финансовый 3 3 14 2 2" xfId="12240"/>
    <cellStyle name="Финансовый 3 3 14 2 2 2" xfId="25848"/>
    <cellStyle name="Финансовый 3 3 14 2 2 3" xfId="39456"/>
    <cellStyle name="Финансовый 3 3 14 2 3" xfId="19044"/>
    <cellStyle name="Финансовый 3 3 14 2 4" xfId="32652"/>
    <cellStyle name="Финансовый 3 3 14 3" xfId="3168"/>
    <cellStyle name="Финансовый 3 3 14 3 2" xfId="9972"/>
    <cellStyle name="Финансовый 3 3 14 3 2 2" xfId="23580"/>
    <cellStyle name="Финансовый 3 3 14 3 2 3" xfId="37188"/>
    <cellStyle name="Финансовый 3 3 14 3 3" xfId="16776"/>
    <cellStyle name="Финансовый 3 3 14 3 4" xfId="30384"/>
    <cellStyle name="Финансовый 3 3 14 4" xfId="7704"/>
    <cellStyle name="Финансовый 3 3 14 4 2" xfId="21312"/>
    <cellStyle name="Финансовый 3 3 14 4 3" xfId="34920"/>
    <cellStyle name="Финансовый 3 3 14 5" xfId="14508"/>
    <cellStyle name="Финансовый 3 3 14 6" xfId="28116"/>
    <cellStyle name="Финансовый 3 3 15" xfId="522"/>
    <cellStyle name="Финансовый 3 3 15 2" xfId="5058"/>
    <cellStyle name="Финансовый 3 3 15 2 2" xfId="11862"/>
    <cellStyle name="Финансовый 3 3 15 2 2 2" xfId="25470"/>
    <cellStyle name="Финансовый 3 3 15 2 2 3" xfId="39078"/>
    <cellStyle name="Финансовый 3 3 15 2 3" xfId="18666"/>
    <cellStyle name="Финансовый 3 3 15 2 4" xfId="32274"/>
    <cellStyle name="Финансовый 3 3 15 3" xfId="2790"/>
    <cellStyle name="Финансовый 3 3 15 3 2" xfId="9594"/>
    <cellStyle name="Финансовый 3 3 15 3 2 2" xfId="23202"/>
    <cellStyle name="Финансовый 3 3 15 3 2 3" xfId="36810"/>
    <cellStyle name="Финансовый 3 3 15 3 3" xfId="16398"/>
    <cellStyle name="Финансовый 3 3 15 3 4" xfId="30006"/>
    <cellStyle name="Финансовый 3 3 15 4" xfId="7326"/>
    <cellStyle name="Финансовый 3 3 15 4 2" xfId="20934"/>
    <cellStyle name="Финансовый 3 3 15 4 3" xfId="34542"/>
    <cellStyle name="Финансовый 3 3 15 5" xfId="14130"/>
    <cellStyle name="Финансовый 3 3 15 6" xfId="27738"/>
    <cellStyle name="Финансовый 3 3 16" xfId="4680"/>
    <cellStyle name="Финансовый 3 3 16 2" xfId="11484"/>
    <cellStyle name="Финансовый 3 3 16 2 2" xfId="25092"/>
    <cellStyle name="Финансовый 3 3 16 2 3" xfId="38700"/>
    <cellStyle name="Финансовый 3 3 16 3" xfId="18288"/>
    <cellStyle name="Финансовый 3 3 16 4" xfId="31896"/>
    <cellStyle name="Финансовый 3 3 17" xfId="2412"/>
    <cellStyle name="Финансовый 3 3 17 2" xfId="9216"/>
    <cellStyle name="Финансовый 3 3 17 2 2" xfId="22824"/>
    <cellStyle name="Финансовый 3 3 17 2 3" xfId="36432"/>
    <cellStyle name="Финансовый 3 3 17 3" xfId="16020"/>
    <cellStyle name="Финансовый 3 3 17 4" xfId="29628"/>
    <cellStyle name="Финансовый 3 3 18" xfId="6948"/>
    <cellStyle name="Финансовый 3 3 18 2" xfId="20556"/>
    <cellStyle name="Финансовый 3 3 18 3" xfId="34164"/>
    <cellStyle name="Финансовый 3 3 19" xfId="13752"/>
    <cellStyle name="Финансовый 3 3 2" xfId="147"/>
    <cellStyle name="Финансовый 3 3 2 10" xfId="1659"/>
    <cellStyle name="Финансовый 3 3 2 10 2" xfId="6195"/>
    <cellStyle name="Финансовый 3 3 2 10 2 2" xfId="12999"/>
    <cellStyle name="Финансовый 3 3 2 10 2 2 2" xfId="26607"/>
    <cellStyle name="Финансовый 3 3 2 10 2 2 3" xfId="40215"/>
    <cellStyle name="Финансовый 3 3 2 10 2 3" xfId="19803"/>
    <cellStyle name="Финансовый 3 3 2 10 2 4" xfId="33411"/>
    <cellStyle name="Финансовый 3 3 2 10 3" xfId="3927"/>
    <cellStyle name="Финансовый 3 3 2 10 3 2" xfId="10731"/>
    <cellStyle name="Финансовый 3 3 2 10 3 2 2" xfId="24339"/>
    <cellStyle name="Финансовый 3 3 2 10 3 2 3" xfId="37947"/>
    <cellStyle name="Финансовый 3 3 2 10 3 3" xfId="17535"/>
    <cellStyle name="Финансовый 3 3 2 10 3 4" xfId="31143"/>
    <cellStyle name="Финансовый 3 3 2 10 4" xfId="8463"/>
    <cellStyle name="Финансовый 3 3 2 10 4 2" xfId="22071"/>
    <cellStyle name="Финансовый 3 3 2 10 4 3" xfId="35679"/>
    <cellStyle name="Финансовый 3 3 2 10 5" xfId="15267"/>
    <cellStyle name="Финансовый 3 3 2 10 6" xfId="28875"/>
    <cellStyle name="Финансовый 3 3 2 11" xfId="1281"/>
    <cellStyle name="Финансовый 3 3 2 11 2" xfId="5817"/>
    <cellStyle name="Финансовый 3 3 2 11 2 2" xfId="12621"/>
    <cellStyle name="Финансовый 3 3 2 11 2 2 2" xfId="26229"/>
    <cellStyle name="Финансовый 3 3 2 11 2 2 3" xfId="39837"/>
    <cellStyle name="Финансовый 3 3 2 11 2 3" xfId="19425"/>
    <cellStyle name="Финансовый 3 3 2 11 2 4" xfId="33033"/>
    <cellStyle name="Финансовый 3 3 2 11 3" xfId="3549"/>
    <cellStyle name="Финансовый 3 3 2 11 3 2" xfId="10353"/>
    <cellStyle name="Финансовый 3 3 2 11 3 2 2" xfId="23961"/>
    <cellStyle name="Финансовый 3 3 2 11 3 2 3" xfId="37569"/>
    <cellStyle name="Финансовый 3 3 2 11 3 3" xfId="17157"/>
    <cellStyle name="Финансовый 3 3 2 11 3 4" xfId="30765"/>
    <cellStyle name="Финансовый 3 3 2 11 4" xfId="8085"/>
    <cellStyle name="Финансовый 3 3 2 11 4 2" xfId="21693"/>
    <cellStyle name="Финансовый 3 3 2 11 4 3" xfId="35301"/>
    <cellStyle name="Финансовый 3 3 2 11 5" xfId="14889"/>
    <cellStyle name="Финансовый 3 3 2 11 6" xfId="28497"/>
    <cellStyle name="Финансовый 3 3 2 12" xfId="2037"/>
    <cellStyle name="Финансовый 3 3 2 12 2" xfId="6573"/>
    <cellStyle name="Финансовый 3 3 2 12 2 2" xfId="13377"/>
    <cellStyle name="Финансовый 3 3 2 12 2 2 2" xfId="26985"/>
    <cellStyle name="Финансовый 3 3 2 12 2 2 3" xfId="40593"/>
    <cellStyle name="Финансовый 3 3 2 12 2 3" xfId="20181"/>
    <cellStyle name="Финансовый 3 3 2 12 2 4" xfId="33789"/>
    <cellStyle name="Финансовый 3 3 2 12 3" xfId="4305"/>
    <cellStyle name="Финансовый 3 3 2 12 3 2" xfId="11109"/>
    <cellStyle name="Финансовый 3 3 2 12 3 2 2" xfId="24717"/>
    <cellStyle name="Финансовый 3 3 2 12 3 2 3" xfId="38325"/>
    <cellStyle name="Финансовый 3 3 2 12 3 3" xfId="17913"/>
    <cellStyle name="Финансовый 3 3 2 12 3 4" xfId="31521"/>
    <cellStyle name="Финансовый 3 3 2 12 4" xfId="8841"/>
    <cellStyle name="Финансовый 3 3 2 12 4 2" xfId="22449"/>
    <cellStyle name="Финансовый 3 3 2 12 4 3" xfId="36057"/>
    <cellStyle name="Финансовый 3 3 2 12 5" xfId="15645"/>
    <cellStyle name="Финансовый 3 3 2 12 6" xfId="29253"/>
    <cellStyle name="Финансовый 3 3 2 13" xfId="903"/>
    <cellStyle name="Финансовый 3 3 2 13 2" xfId="5439"/>
    <cellStyle name="Финансовый 3 3 2 13 2 2" xfId="12243"/>
    <cellStyle name="Финансовый 3 3 2 13 2 2 2" xfId="25851"/>
    <cellStyle name="Финансовый 3 3 2 13 2 2 3" xfId="39459"/>
    <cellStyle name="Финансовый 3 3 2 13 2 3" xfId="19047"/>
    <cellStyle name="Финансовый 3 3 2 13 2 4" xfId="32655"/>
    <cellStyle name="Финансовый 3 3 2 13 3" xfId="3171"/>
    <cellStyle name="Финансовый 3 3 2 13 3 2" xfId="9975"/>
    <cellStyle name="Финансовый 3 3 2 13 3 2 2" xfId="23583"/>
    <cellStyle name="Финансовый 3 3 2 13 3 2 3" xfId="37191"/>
    <cellStyle name="Финансовый 3 3 2 13 3 3" xfId="16779"/>
    <cellStyle name="Финансовый 3 3 2 13 3 4" xfId="30387"/>
    <cellStyle name="Финансовый 3 3 2 13 4" xfId="7707"/>
    <cellStyle name="Финансовый 3 3 2 13 4 2" xfId="21315"/>
    <cellStyle name="Финансовый 3 3 2 13 4 3" xfId="34923"/>
    <cellStyle name="Финансовый 3 3 2 13 5" xfId="14511"/>
    <cellStyle name="Финансовый 3 3 2 13 6" xfId="28119"/>
    <cellStyle name="Финансовый 3 3 2 14" xfId="525"/>
    <cellStyle name="Финансовый 3 3 2 14 2" xfId="5061"/>
    <cellStyle name="Финансовый 3 3 2 14 2 2" xfId="11865"/>
    <cellStyle name="Финансовый 3 3 2 14 2 2 2" xfId="25473"/>
    <cellStyle name="Финансовый 3 3 2 14 2 2 3" xfId="39081"/>
    <cellStyle name="Финансовый 3 3 2 14 2 3" xfId="18669"/>
    <cellStyle name="Финансовый 3 3 2 14 2 4" xfId="32277"/>
    <cellStyle name="Финансовый 3 3 2 14 3" xfId="2793"/>
    <cellStyle name="Финансовый 3 3 2 14 3 2" xfId="9597"/>
    <cellStyle name="Финансовый 3 3 2 14 3 2 2" xfId="23205"/>
    <cellStyle name="Финансовый 3 3 2 14 3 2 3" xfId="36813"/>
    <cellStyle name="Финансовый 3 3 2 14 3 3" xfId="16401"/>
    <cellStyle name="Финансовый 3 3 2 14 3 4" xfId="30009"/>
    <cellStyle name="Финансовый 3 3 2 14 4" xfId="7329"/>
    <cellStyle name="Финансовый 3 3 2 14 4 2" xfId="20937"/>
    <cellStyle name="Финансовый 3 3 2 14 4 3" xfId="34545"/>
    <cellStyle name="Финансовый 3 3 2 14 5" xfId="14133"/>
    <cellStyle name="Финансовый 3 3 2 14 6" xfId="27741"/>
    <cellStyle name="Финансовый 3 3 2 15" xfId="4683"/>
    <cellStyle name="Финансовый 3 3 2 15 2" xfId="11487"/>
    <cellStyle name="Финансовый 3 3 2 15 2 2" xfId="25095"/>
    <cellStyle name="Финансовый 3 3 2 15 2 3" xfId="38703"/>
    <cellStyle name="Финансовый 3 3 2 15 3" xfId="18291"/>
    <cellStyle name="Финансовый 3 3 2 15 4" xfId="31899"/>
    <cellStyle name="Финансовый 3 3 2 16" xfId="2415"/>
    <cellStyle name="Финансовый 3 3 2 16 2" xfId="9219"/>
    <cellStyle name="Финансовый 3 3 2 16 2 2" xfId="22827"/>
    <cellStyle name="Финансовый 3 3 2 16 2 3" xfId="36435"/>
    <cellStyle name="Финансовый 3 3 2 16 3" xfId="16023"/>
    <cellStyle name="Финансовый 3 3 2 16 4" xfId="29631"/>
    <cellStyle name="Финансовый 3 3 2 17" xfId="6951"/>
    <cellStyle name="Финансовый 3 3 2 17 2" xfId="20559"/>
    <cellStyle name="Финансовый 3 3 2 17 3" xfId="34167"/>
    <cellStyle name="Финансовый 3 3 2 18" xfId="13755"/>
    <cellStyle name="Финансовый 3 3 2 19" xfId="27363"/>
    <cellStyle name="Финансовый 3 3 2 2" xfId="162"/>
    <cellStyle name="Финансовый 3 3 2 2 10" xfId="2052"/>
    <cellStyle name="Финансовый 3 3 2 2 10 2" xfId="6588"/>
    <cellStyle name="Финансовый 3 3 2 2 10 2 2" xfId="13392"/>
    <cellStyle name="Финансовый 3 3 2 2 10 2 2 2" xfId="27000"/>
    <cellStyle name="Финансовый 3 3 2 2 10 2 2 3" xfId="40608"/>
    <cellStyle name="Финансовый 3 3 2 2 10 2 3" xfId="20196"/>
    <cellStyle name="Финансовый 3 3 2 2 10 2 4" xfId="33804"/>
    <cellStyle name="Финансовый 3 3 2 2 10 3" xfId="4320"/>
    <cellStyle name="Финансовый 3 3 2 2 10 3 2" xfId="11124"/>
    <cellStyle name="Финансовый 3 3 2 2 10 3 2 2" xfId="24732"/>
    <cellStyle name="Финансовый 3 3 2 2 10 3 2 3" xfId="38340"/>
    <cellStyle name="Финансовый 3 3 2 2 10 3 3" xfId="17928"/>
    <cellStyle name="Финансовый 3 3 2 2 10 3 4" xfId="31536"/>
    <cellStyle name="Финансовый 3 3 2 2 10 4" xfId="8856"/>
    <cellStyle name="Финансовый 3 3 2 2 10 4 2" xfId="22464"/>
    <cellStyle name="Финансовый 3 3 2 2 10 4 3" xfId="36072"/>
    <cellStyle name="Финансовый 3 3 2 2 10 5" xfId="15660"/>
    <cellStyle name="Финансовый 3 3 2 2 10 6" xfId="29268"/>
    <cellStyle name="Финансовый 3 3 2 2 11" xfId="918"/>
    <cellStyle name="Финансовый 3 3 2 2 11 2" xfId="5454"/>
    <cellStyle name="Финансовый 3 3 2 2 11 2 2" xfId="12258"/>
    <cellStyle name="Финансовый 3 3 2 2 11 2 2 2" xfId="25866"/>
    <cellStyle name="Финансовый 3 3 2 2 11 2 2 3" xfId="39474"/>
    <cellStyle name="Финансовый 3 3 2 2 11 2 3" xfId="19062"/>
    <cellStyle name="Финансовый 3 3 2 2 11 2 4" xfId="32670"/>
    <cellStyle name="Финансовый 3 3 2 2 11 3" xfId="3186"/>
    <cellStyle name="Финансовый 3 3 2 2 11 3 2" xfId="9990"/>
    <cellStyle name="Финансовый 3 3 2 2 11 3 2 2" xfId="23598"/>
    <cellStyle name="Финансовый 3 3 2 2 11 3 2 3" xfId="37206"/>
    <cellStyle name="Финансовый 3 3 2 2 11 3 3" xfId="16794"/>
    <cellStyle name="Финансовый 3 3 2 2 11 3 4" xfId="30402"/>
    <cellStyle name="Финансовый 3 3 2 2 11 4" xfId="7722"/>
    <cellStyle name="Финансовый 3 3 2 2 11 4 2" xfId="21330"/>
    <cellStyle name="Финансовый 3 3 2 2 11 4 3" xfId="34938"/>
    <cellStyle name="Финансовый 3 3 2 2 11 5" xfId="14526"/>
    <cellStyle name="Финансовый 3 3 2 2 11 6" xfId="28134"/>
    <cellStyle name="Финансовый 3 3 2 2 12" xfId="540"/>
    <cellStyle name="Финансовый 3 3 2 2 12 2" xfId="5076"/>
    <cellStyle name="Финансовый 3 3 2 2 12 2 2" xfId="11880"/>
    <cellStyle name="Финансовый 3 3 2 2 12 2 2 2" xfId="25488"/>
    <cellStyle name="Финансовый 3 3 2 2 12 2 2 3" xfId="39096"/>
    <cellStyle name="Финансовый 3 3 2 2 12 2 3" xfId="18684"/>
    <cellStyle name="Финансовый 3 3 2 2 12 2 4" xfId="32292"/>
    <cellStyle name="Финансовый 3 3 2 2 12 3" xfId="2808"/>
    <cellStyle name="Финансовый 3 3 2 2 12 3 2" xfId="9612"/>
    <cellStyle name="Финансовый 3 3 2 2 12 3 2 2" xfId="23220"/>
    <cellStyle name="Финансовый 3 3 2 2 12 3 2 3" xfId="36828"/>
    <cellStyle name="Финансовый 3 3 2 2 12 3 3" xfId="16416"/>
    <cellStyle name="Финансовый 3 3 2 2 12 3 4" xfId="30024"/>
    <cellStyle name="Финансовый 3 3 2 2 12 4" xfId="7344"/>
    <cellStyle name="Финансовый 3 3 2 2 12 4 2" xfId="20952"/>
    <cellStyle name="Финансовый 3 3 2 2 12 4 3" xfId="34560"/>
    <cellStyle name="Финансовый 3 3 2 2 12 5" xfId="14148"/>
    <cellStyle name="Финансовый 3 3 2 2 12 6" xfId="27756"/>
    <cellStyle name="Финансовый 3 3 2 2 13" xfId="4698"/>
    <cellStyle name="Финансовый 3 3 2 2 13 2" xfId="11502"/>
    <cellStyle name="Финансовый 3 3 2 2 13 2 2" xfId="25110"/>
    <cellStyle name="Финансовый 3 3 2 2 13 2 3" xfId="38718"/>
    <cellStyle name="Финансовый 3 3 2 2 13 3" xfId="18306"/>
    <cellStyle name="Финансовый 3 3 2 2 13 4" xfId="31914"/>
    <cellStyle name="Финансовый 3 3 2 2 14" xfId="2430"/>
    <cellStyle name="Финансовый 3 3 2 2 14 2" xfId="9234"/>
    <cellStyle name="Финансовый 3 3 2 2 14 2 2" xfId="22842"/>
    <cellStyle name="Финансовый 3 3 2 2 14 2 3" xfId="36450"/>
    <cellStyle name="Финансовый 3 3 2 2 14 3" xfId="16038"/>
    <cellStyle name="Финансовый 3 3 2 2 14 4" xfId="29646"/>
    <cellStyle name="Финансовый 3 3 2 2 15" xfId="6966"/>
    <cellStyle name="Финансовый 3 3 2 2 15 2" xfId="20574"/>
    <cellStyle name="Финансовый 3 3 2 2 15 3" xfId="34182"/>
    <cellStyle name="Финансовый 3 3 2 2 16" xfId="13770"/>
    <cellStyle name="Финансовый 3 3 2 2 17" xfId="27378"/>
    <cellStyle name="Финансовый 3 3 2 2 2" xfId="195"/>
    <cellStyle name="Финансовый 3 3 2 2 2 10" xfId="4731"/>
    <cellStyle name="Финансовый 3 3 2 2 2 10 2" xfId="11535"/>
    <cellStyle name="Финансовый 3 3 2 2 2 10 2 2" xfId="25143"/>
    <cellStyle name="Финансовый 3 3 2 2 2 10 2 3" xfId="38751"/>
    <cellStyle name="Финансовый 3 3 2 2 2 10 3" xfId="18339"/>
    <cellStyle name="Финансовый 3 3 2 2 2 10 4" xfId="31947"/>
    <cellStyle name="Финансовый 3 3 2 2 2 11" xfId="2463"/>
    <cellStyle name="Финансовый 3 3 2 2 2 11 2" xfId="9267"/>
    <cellStyle name="Финансовый 3 3 2 2 2 11 2 2" xfId="22875"/>
    <cellStyle name="Финансовый 3 3 2 2 2 11 2 3" xfId="36483"/>
    <cellStyle name="Финансовый 3 3 2 2 2 11 3" xfId="16071"/>
    <cellStyle name="Финансовый 3 3 2 2 2 11 4" xfId="29679"/>
    <cellStyle name="Финансовый 3 3 2 2 2 12" xfId="6999"/>
    <cellStyle name="Финансовый 3 3 2 2 2 12 2" xfId="20607"/>
    <cellStyle name="Финансовый 3 3 2 2 2 12 3" xfId="34215"/>
    <cellStyle name="Финансовый 3 3 2 2 2 13" xfId="13803"/>
    <cellStyle name="Финансовый 3 3 2 2 2 14" xfId="27411"/>
    <cellStyle name="Финансовый 3 3 2 2 2 2" xfId="330"/>
    <cellStyle name="Финансовый 3 3 2 2 2 2 10" xfId="7134"/>
    <cellStyle name="Финансовый 3 3 2 2 2 2 10 2" xfId="20742"/>
    <cellStyle name="Финансовый 3 3 2 2 2 2 10 3" xfId="34350"/>
    <cellStyle name="Финансовый 3 3 2 2 2 2 11" xfId="13938"/>
    <cellStyle name="Финансовый 3 3 2 2 2 2 12" xfId="27546"/>
    <cellStyle name="Финансовый 3 3 2 2 2 2 2" xfId="478"/>
    <cellStyle name="Финансовый 3 3 2 2 2 2 2 10" xfId="14086"/>
    <cellStyle name="Финансовый 3 3 2 2 2 2 2 11" xfId="27694"/>
    <cellStyle name="Финансовый 3 3 2 2 2 2 2 2" xfId="1990"/>
    <cellStyle name="Финансовый 3 3 2 2 2 2 2 2 2" xfId="6526"/>
    <cellStyle name="Финансовый 3 3 2 2 2 2 2 2 2 2" xfId="13330"/>
    <cellStyle name="Финансовый 3 3 2 2 2 2 2 2 2 2 2" xfId="26938"/>
    <cellStyle name="Финансовый 3 3 2 2 2 2 2 2 2 2 3" xfId="40546"/>
    <cellStyle name="Финансовый 3 3 2 2 2 2 2 2 2 3" xfId="20134"/>
    <cellStyle name="Финансовый 3 3 2 2 2 2 2 2 2 4" xfId="33742"/>
    <cellStyle name="Финансовый 3 3 2 2 2 2 2 2 3" xfId="4258"/>
    <cellStyle name="Финансовый 3 3 2 2 2 2 2 2 3 2" xfId="11062"/>
    <cellStyle name="Финансовый 3 3 2 2 2 2 2 2 3 2 2" xfId="24670"/>
    <cellStyle name="Финансовый 3 3 2 2 2 2 2 2 3 2 3" xfId="38278"/>
    <cellStyle name="Финансовый 3 3 2 2 2 2 2 2 3 3" xfId="17866"/>
    <cellStyle name="Финансовый 3 3 2 2 2 2 2 2 3 4" xfId="31474"/>
    <cellStyle name="Финансовый 3 3 2 2 2 2 2 2 4" xfId="8794"/>
    <cellStyle name="Финансовый 3 3 2 2 2 2 2 2 4 2" xfId="22402"/>
    <cellStyle name="Финансовый 3 3 2 2 2 2 2 2 4 3" xfId="36010"/>
    <cellStyle name="Финансовый 3 3 2 2 2 2 2 2 5" xfId="15598"/>
    <cellStyle name="Финансовый 3 3 2 2 2 2 2 2 6" xfId="29206"/>
    <cellStyle name="Финансовый 3 3 2 2 2 2 2 3" xfId="1612"/>
    <cellStyle name="Финансовый 3 3 2 2 2 2 2 3 2" xfId="6148"/>
    <cellStyle name="Финансовый 3 3 2 2 2 2 2 3 2 2" xfId="12952"/>
    <cellStyle name="Финансовый 3 3 2 2 2 2 2 3 2 2 2" xfId="26560"/>
    <cellStyle name="Финансовый 3 3 2 2 2 2 2 3 2 2 3" xfId="40168"/>
    <cellStyle name="Финансовый 3 3 2 2 2 2 2 3 2 3" xfId="19756"/>
    <cellStyle name="Финансовый 3 3 2 2 2 2 2 3 2 4" xfId="33364"/>
    <cellStyle name="Финансовый 3 3 2 2 2 2 2 3 3" xfId="3880"/>
    <cellStyle name="Финансовый 3 3 2 2 2 2 2 3 3 2" xfId="10684"/>
    <cellStyle name="Финансовый 3 3 2 2 2 2 2 3 3 2 2" xfId="24292"/>
    <cellStyle name="Финансовый 3 3 2 2 2 2 2 3 3 2 3" xfId="37900"/>
    <cellStyle name="Финансовый 3 3 2 2 2 2 2 3 3 3" xfId="17488"/>
    <cellStyle name="Финансовый 3 3 2 2 2 2 2 3 3 4" xfId="31096"/>
    <cellStyle name="Финансовый 3 3 2 2 2 2 2 3 4" xfId="8416"/>
    <cellStyle name="Финансовый 3 3 2 2 2 2 2 3 4 2" xfId="22024"/>
    <cellStyle name="Финансовый 3 3 2 2 2 2 2 3 4 3" xfId="35632"/>
    <cellStyle name="Финансовый 3 3 2 2 2 2 2 3 5" xfId="15220"/>
    <cellStyle name="Финансовый 3 3 2 2 2 2 2 3 6" xfId="28828"/>
    <cellStyle name="Финансовый 3 3 2 2 2 2 2 4" xfId="2368"/>
    <cellStyle name="Финансовый 3 3 2 2 2 2 2 4 2" xfId="6904"/>
    <cellStyle name="Финансовый 3 3 2 2 2 2 2 4 2 2" xfId="13708"/>
    <cellStyle name="Финансовый 3 3 2 2 2 2 2 4 2 2 2" xfId="27316"/>
    <cellStyle name="Финансовый 3 3 2 2 2 2 2 4 2 2 3" xfId="40924"/>
    <cellStyle name="Финансовый 3 3 2 2 2 2 2 4 2 3" xfId="20512"/>
    <cellStyle name="Финансовый 3 3 2 2 2 2 2 4 2 4" xfId="34120"/>
    <cellStyle name="Финансовый 3 3 2 2 2 2 2 4 3" xfId="4636"/>
    <cellStyle name="Финансовый 3 3 2 2 2 2 2 4 3 2" xfId="11440"/>
    <cellStyle name="Финансовый 3 3 2 2 2 2 2 4 3 2 2" xfId="25048"/>
    <cellStyle name="Финансовый 3 3 2 2 2 2 2 4 3 2 3" xfId="38656"/>
    <cellStyle name="Финансовый 3 3 2 2 2 2 2 4 3 3" xfId="18244"/>
    <cellStyle name="Финансовый 3 3 2 2 2 2 2 4 3 4" xfId="31852"/>
    <cellStyle name="Финансовый 3 3 2 2 2 2 2 4 4" xfId="9172"/>
    <cellStyle name="Финансовый 3 3 2 2 2 2 2 4 4 2" xfId="22780"/>
    <cellStyle name="Финансовый 3 3 2 2 2 2 2 4 4 3" xfId="36388"/>
    <cellStyle name="Финансовый 3 3 2 2 2 2 2 4 5" xfId="15976"/>
    <cellStyle name="Финансовый 3 3 2 2 2 2 2 4 6" xfId="29584"/>
    <cellStyle name="Финансовый 3 3 2 2 2 2 2 5" xfId="1234"/>
    <cellStyle name="Финансовый 3 3 2 2 2 2 2 5 2" xfId="5770"/>
    <cellStyle name="Финансовый 3 3 2 2 2 2 2 5 2 2" xfId="12574"/>
    <cellStyle name="Финансовый 3 3 2 2 2 2 2 5 2 2 2" xfId="26182"/>
    <cellStyle name="Финансовый 3 3 2 2 2 2 2 5 2 2 3" xfId="39790"/>
    <cellStyle name="Финансовый 3 3 2 2 2 2 2 5 2 3" xfId="19378"/>
    <cellStyle name="Финансовый 3 3 2 2 2 2 2 5 2 4" xfId="32986"/>
    <cellStyle name="Финансовый 3 3 2 2 2 2 2 5 3" xfId="3502"/>
    <cellStyle name="Финансовый 3 3 2 2 2 2 2 5 3 2" xfId="10306"/>
    <cellStyle name="Финансовый 3 3 2 2 2 2 2 5 3 2 2" xfId="23914"/>
    <cellStyle name="Финансовый 3 3 2 2 2 2 2 5 3 2 3" xfId="37522"/>
    <cellStyle name="Финансовый 3 3 2 2 2 2 2 5 3 3" xfId="17110"/>
    <cellStyle name="Финансовый 3 3 2 2 2 2 2 5 3 4" xfId="30718"/>
    <cellStyle name="Финансовый 3 3 2 2 2 2 2 5 4" xfId="8038"/>
    <cellStyle name="Финансовый 3 3 2 2 2 2 2 5 4 2" xfId="21646"/>
    <cellStyle name="Финансовый 3 3 2 2 2 2 2 5 4 3" xfId="35254"/>
    <cellStyle name="Финансовый 3 3 2 2 2 2 2 5 5" xfId="14842"/>
    <cellStyle name="Финансовый 3 3 2 2 2 2 2 5 6" xfId="28450"/>
    <cellStyle name="Финансовый 3 3 2 2 2 2 2 6" xfId="856"/>
    <cellStyle name="Финансовый 3 3 2 2 2 2 2 6 2" xfId="5392"/>
    <cellStyle name="Финансовый 3 3 2 2 2 2 2 6 2 2" xfId="12196"/>
    <cellStyle name="Финансовый 3 3 2 2 2 2 2 6 2 2 2" xfId="25804"/>
    <cellStyle name="Финансовый 3 3 2 2 2 2 2 6 2 2 3" xfId="39412"/>
    <cellStyle name="Финансовый 3 3 2 2 2 2 2 6 2 3" xfId="19000"/>
    <cellStyle name="Финансовый 3 3 2 2 2 2 2 6 2 4" xfId="32608"/>
    <cellStyle name="Финансовый 3 3 2 2 2 2 2 6 3" xfId="3124"/>
    <cellStyle name="Финансовый 3 3 2 2 2 2 2 6 3 2" xfId="9928"/>
    <cellStyle name="Финансовый 3 3 2 2 2 2 2 6 3 2 2" xfId="23536"/>
    <cellStyle name="Финансовый 3 3 2 2 2 2 2 6 3 2 3" xfId="37144"/>
    <cellStyle name="Финансовый 3 3 2 2 2 2 2 6 3 3" xfId="16732"/>
    <cellStyle name="Финансовый 3 3 2 2 2 2 2 6 3 4" xfId="30340"/>
    <cellStyle name="Финансовый 3 3 2 2 2 2 2 6 4" xfId="7660"/>
    <cellStyle name="Финансовый 3 3 2 2 2 2 2 6 4 2" xfId="21268"/>
    <cellStyle name="Финансовый 3 3 2 2 2 2 2 6 4 3" xfId="34876"/>
    <cellStyle name="Финансовый 3 3 2 2 2 2 2 6 5" xfId="14464"/>
    <cellStyle name="Финансовый 3 3 2 2 2 2 2 6 6" xfId="28072"/>
    <cellStyle name="Финансовый 3 3 2 2 2 2 2 7" xfId="5014"/>
    <cellStyle name="Финансовый 3 3 2 2 2 2 2 7 2" xfId="11818"/>
    <cellStyle name="Финансовый 3 3 2 2 2 2 2 7 2 2" xfId="25426"/>
    <cellStyle name="Финансовый 3 3 2 2 2 2 2 7 2 3" xfId="39034"/>
    <cellStyle name="Финансовый 3 3 2 2 2 2 2 7 3" xfId="18622"/>
    <cellStyle name="Финансовый 3 3 2 2 2 2 2 7 4" xfId="32230"/>
    <cellStyle name="Финансовый 3 3 2 2 2 2 2 8" xfId="2746"/>
    <cellStyle name="Финансовый 3 3 2 2 2 2 2 8 2" xfId="9550"/>
    <cellStyle name="Финансовый 3 3 2 2 2 2 2 8 2 2" xfId="23158"/>
    <cellStyle name="Финансовый 3 3 2 2 2 2 2 8 2 3" xfId="36766"/>
    <cellStyle name="Финансовый 3 3 2 2 2 2 2 8 3" xfId="16354"/>
    <cellStyle name="Финансовый 3 3 2 2 2 2 2 8 4" xfId="29962"/>
    <cellStyle name="Финансовый 3 3 2 2 2 2 2 9" xfId="7282"/>
    <cellStyle name="Финансовый 3 3 2 2 2 2 2 9 2" xfId="20890"/>
    <cellStyle name="Финансовый 3 3 2 2 2 2 2 9 3" xfId="34498"/>
    <cellStyle name="Финансовый 3 3 2 2 2 2 3" xfId="1842"/>
    <cellStyle name="Финансовый 3 3 2 2 2 2 3 2" xfId="6378"/>
    <cellStyle name="Финансовый 3 3 2 2 2 2 3 2 2" xfId="13182"/>
    <cellStyle name="Финансовый 3 3 2 2 2 2 3 2 2 2" xfId="26790"/>
    <cellStyle name="Финансовый 3 3 2 2 2 2 3 2 2 3" xfId="40398"/>
    <cellStyle name="Финансовый 3 3 2 2 2 2 3 2 3" xfId="19986"/>
    <cellStyle name="Финансовый 3 3 2 2 2 2 3 2 4" xfId="33594"/>
    <cellStyle name="Финансовый 3 3 2 2 2 2 3 3" xfId="4110"/>
    <cellStyle name="Финансовый 3 3 2 2 2 2 3 3 2" xfId="10914"/>
    <cellStyle name="Финансовый 3 3 2 2 2 2 3 3 2 2" xfId="24522"/>
    <cellStyle name="Финансовый 3 3 2 2 2 2 3 3 2 3" xfId="38130"/>
    <cellStyle name="Финансовый 3 3 2 2 2 2 3 3 3" xfId="17718"/>
    <cellStyle name="Финансовый 3 3 2 2 2 2 3 3 4" xfId="31326"/>
    <cellStyle name="Финансовый 3 3 2 2 2 2 3 4" xfId="8646"/>
    <cellStyle name="Финансовый 3 3 2 2 2 2 3 4 2" xfId="22254"/>
    <cellStyle name="Финансовый 3 3 2 2 2 2 3 4 3" xfId="35862"/>
    <cellStyle name="Финансовый 3 3 2 2 2 2 3 5" xfId="15450"/>
    <cellStyle name="Финансовый 3 3 2 2 2 2 3 6" xfId="29058"/>
    <cellStyle name="Финансовый 3 3 2 2 2 2 4" xfId="1464"/>
    <cellStyle name="Финансовый 3 3 2 2 2 2 4 2" xfId="6000"/>
    <cellStyle name="Финансовый 3 3 2 2 2 2 4 2 2" xfId="12804"/>
    <cellStyle name="Финансовый 3 3 2 2 2 2 4 2 2 2" xfId="26412"/>
    <cellStyle name="Финансовый 3 3 2 2 2 2 4 2 2 3" xfId="40020"/>
    <cellStyle name="Финансовый 3 3 2 2 2 2 4 2 3" xfId="19608"/>
    <cellStyle name="Финансовый 3 3 2 2 2 2 4 2 4" xfId="33216"/>
    <cellStyle name="Финансовый 3 3 2 2 2 2 4 3" xfId="3732"/>
    <cellStyle name="Финансовый 3 3 2 2 2 2 4 3 2" xfId="10536"/>
    <cellStyle name="Финансовый 3 3 2 2 2 2 4 3 2 2" xfId="24144"/>
    <cellStyle name="Финансовый 3 3 2 2 2 2 4 3 2 3" xfId="37752"/>
    <cellStyle name="Финансовый 3 3 2 2 2 2 4 3 3" xfId="17340"/>
    <cellStyle name="Финансовый 3 3 2 2 2 2 4 3 4" xfId="30948"/>
    <cellStyle name="Финансовый 3 3 2 2 2 2 4 4" xfId="8268"/>
    <cellStyle name="Финансовый 3 3 2 2 2 2 4 4 2" xfId="21876"/>
    <cellStyle name="Финансовый 3 3 2 2 2 2 4 4 3" xfId="35484"/>
    <cellStyle name="Финансовый 3 3 2 2 2 2 4 5" xfId="15072"/>
    <cellStyle name="Финансовый 3 3 2 2 2 2 4 6" xfId="28680"/>
    <cellStyle name="Финансовый 3 3 2 2 2 2 5" xfId="2220"/>
    <cellStyle name="Финансовый 3 3 2 2 2 2 5 2" xfId="6756"/>
    <cellStyle name="Финансовый 3 3 2 2 2 2 5 2 2" xfId="13560"/>
    <cellStyle name="Финансовый 3 3 2 2 2 2 5 2 2 2" xfId="27168"/>
    <cellStyle name="Финансовый 3 3 2 2 2 2 5 2 2 3" xfId="40776"/>
    <cellStyle name="Финансовый 3 3 2 2 2 2 5 2 3" xfId="20364"/>
    <cellStyle name="Финансовый 3 3 2 2 2 2 5 2 4" xfId="33972"/>
    <cellStyle name="Финансовый 3 3 2 2 2 2 5 3" xfId="4488"/>
    <cellStyle name="Финансовый 3 3 2 2 2 2 5 3 2" xfId="11292"/>
    <cellStyle name="Финансовый 3 3 2 2 2 2 5 3 2 2" xfId="24900"/>
    <cellStyle name="Финансовый 3 3 2 2 2 2 5 3 2 3" xfId="38508"/>
    <cellStyle name="Финансовый 3 3 2 2 2 2 5 3 3" xfId="18096"/>
    <cellStyle name="Финансовый 3 3 2 2 2 2 5 3 4" xfId="31704"/>
    <cellStyle name="Финансовый 3 3 2 2 2 2 5 4" xfId="9024"/>
    <cellStyle name="Финансовый 3 3 2 2 2 2 5 4 2" xfId="22632"/>
    <cellStyle name="Финансовый 3 3 2 2 2 2 5 4 3" xfId="36240"/>
    <cellStyle name="Финансовый 3 3 2 2 2 2 5 5" xfId="15828"/>
    <cellStyle name="Финансовый 3 3 2 2 2 2 5 6" xfId="29436"/>
    <cellStyle name="Финансовый 3 3 2 2 2 2 6" xfId="1086"/>
    <cellStyle name="Финансовый 3 3 2 2 2 2 6 2" xfId="5622"/>
    <cellStyle name="Финансовый 3 3 2 2 2 2 6 2 2" xfId="12426"/>
    <cellStyle name="Финансовый 3 3 2 2 2 2 6 2 2 2" xfId="26034"/>
    <cellStyle name="Финансовый 3 3 2 2 2 2 6 2 2 3" xfId="39642"/>
    <cellStyle name="Финансовый 3 3 2 2 2 2 6 2 3" xfId="19230"/>
    <cellStyle name="Финансовый 3 3 2 2 2 2 6 2 4" xfId="32838"/>
    <cellStyle name="Финансовый 3 3 2 2 2 2 6 3" xfId="3354"/>
    <cellStyle name="Финансовый 3 3 2 2 2 2 6 3 2" xfId="10158"/>
    <cellStyle name="Финансовый 3 3 2 2 2 2 6 3 2 2" xfId="23766"/>
    <cellStyle name="Финансовый 3 3 2 2 2 2 6 3 2 3" xfId="37374"/>
    <cellStyle name="Финансовый 3 3 2 2 2 2 6 3 3" xfId="16962"/>
    <cellStyle name="Финансовый 3 3 2 2 2 2 6 3 4" xfId="30570"/>
    <cellStyle name="Финансовый 3 3 2 2 2 2 6 4" xfId="7890"/>
    <cellStyle name="Финансовый 3 3 2 2 2 2 6 4 2" xfId="21498"/>
    <cellStyle name="Финансовый 3 3 2 2 2 2 6 4 3" xfId="35106"/>
    <cellStyle name="Финансовый 3 3 2 2 2 2 6 5" xfId="14694"/>
    <cellStyle name="Финансовый 3 3 2 2 2 2 6 6" xfId="28302"/>
    <cellStyle name="Финансовый 3 3 2 2 2 2 7" xfId="708"/>
    <cellStyle name="Финансовый 3 3 2 2 2 2 7 2" xfId="5244"/>
    <cellStyle name="Финансовый 3 3 2 2 2 2 7 2 2" xfId="12048"/>
    <cellStyle name="Финансовый 3 3 2 2 2 2 7 2 2 2" xfId="25656"/>
    <cellStyle name="Финансовый 3 3 2 2 2 2 7 2 2 3" xfId="39264"/>
    <cellStyle name="Финансовый 3 3 2 2 2 2 7 2 3" xfId="18852"/>
    <cellStyle name="Финансовый 3 3 2 2 2 2 7 2 4" xfId="32460"/>
    <cellStyle name="Финансовый 3 3 2 2 2 2 7 3" xfId="2976"/>
    <cellStyle name="Финансовый 3 3 2 2 2 2 7 3 2" xfId="9780"/>
    <cellStyle name="Финансовый 3 3 2 2 2 2 7 3 2 2" xfId="23388"/>
    <cellStyle name="Финансовый 3 3 2 2 2 2 7 3 2 3" xfId="36996"/>
    <cellStyle name="Финансовый 3 3 2 2 2 2 7 3 3" xfId="16584"/>
    <cellStyle name="Финансовый 3 3 2 2 2 2 7 3 4" xfId="30192"/>
    <cellStyle name="Финансовый 3 3 2 2 2 2 7 4" xfId="7512"/>
    <cellStyle name="Финансовый 3 3 2 2 2 2 7 4 2" xfId="21120"/>
    <cellStyle name="Финансовый 3 3 2 2 2 2 7 4 3" xfId="34728"/>
    <cellStyle name="Финансовый 3 3 2 2 2 2 7 5" xfId="14316"/>
    <cellStyle name="Финансовый 3 3 2 2 2 2 7 6" xfId="27924"/>
    <cellStyle name="Финансовый 3 3 2 2 2 2 8" xfId="4866"/>
    <cellStyle name="Финансовый 3 3 2 2 2 2 8 2" xfId="11670"/>
    <cellStyle name="Финансовый 3 3 2 2 2 2 8 2 2" xfId="25278"/>
    <cellStyle name="Финансовый 3 3 2 2 2 2 8 2 3" xfId="38886"/>
    <cellStyle name="Финансовый 3 3 2 2 2 2 8 3" xfId="18474"/>
    <cellStyle name="Финансовый 3 3 2 2 2 2 8 4" xfId="32082"/>
    <cellStyle name="Финансовый 3 3 2 2 2 2 9" xfId="2598"/>
    <cellStyle name="Финансовый 3 3 2 2 2 2 9 2" xfId="9402"/>
    <cellStyle name="Финансовый 3 3 2 2 2 2 9 2 2" xfId="23010"/>
    <cellStyle name="Финансовый 3 3 2 2 2 2 9 2 3" xfId="36618"/>
    <cellStyle name="Финансовый 3 3 2 2 2 2 9 3" xfId="16206"/>
    <cellStyle name="Финансовый 3 3 2 2 2 2 9 4" xfId="29814"/>
    <cellStyle name="Финансовый 3 3 2 2 2 3" xfId="276"/>
    <cellStyle name="Финансовый 3 3 2 2 2 3 10" xfId="7080"/>
    <cellStyle name="Финансовый 3 3 2 2 2 3 10 2" xfId="20688"/>
    <cellStyle name="Финансовый 3 3 2 2 2 3 10 3" xfId="34296"/>
    <cellStyle name="Финансовый 3 3 2 2 2 3 11" xfId="13884"/>
    <cellStyle name="Финансовый 3 3 2 2 2 3 12" xfId="27492"/>
    <cellStyle name="Финансовый 3 3 2 2 2 3 2" xfId="519"/>
    <cellStyle name="Финансовый 3 3 2 2 2 3 2 10" xfId="14127"/>
    <cellStyle name="Финансовый 3 3 2 2 2 3 2 11" xfId="27735"/>
    <cellStyle name="Финансовый 3 3 2 2 2 3 2 2" xfId="2031"/>
    <cellStyle name="Финансовый 3 3 2 2 2 3 2 2 2" xfId="6567"/>
    <cellStyle name="Финансовый 3 3 2 2 2 3 2 2 2 2" xfId="13371"/>
    <cellStyle name="Финансовый 3 3 2 2 2 3 2 2 2 2 2" xfId="26979"/>
    <cellStyle name="Финансовый 3 3 2 2 2 3 2 2 2 2 3" xfId="40587"/>
    <cellStyle name="Финансовый 3 3 2 2 2 3 2 2 2 3" xfId="20175"/>
    <cellStyle name="Финансовый 3 3 2 2 2 3 2 2 2 4" xfId="33783"/>
    <cellStyle name="Финансовый 3 3 2 2 2 3 2 2 3" xfId="4299"/>
    <cellStyle name="Финансовый 3 3 2 2 2 3 2 2 3 2" xfId="11103"/>
    <cellStyle name="Финансовый 3 3 2 2 2 3 2 2 3 2 2" xfId="24711"/>
    <cellStyle name="Финансовый 3 3 2 2 2 3 2 2 3 2 3" xfId="38319"/>
    <cellStyle name="Финансовый 3 3 2 2 2 3 2 2 3 3" xfId="17907"/>
    <cellStyle name="Финансовый 3 3 2 2 2 3 2 2 3 4" xfId="31515"/>
    <cellStyle name="Финансовый 3 3 2 2 2 3 2 2 4" xfId="8835"/>
    <cellStyle name="Финансовый 3 3 2 2 2 3 2 2 4 2" xfId="22443"/>
    <cellStyle name="Финансовый 3 3 2 2 2 3 2 2 4 3" xfId="36051"/>
    <cellStyle name="Финансовый 3 3 2 2 2 3 2 2 5" xfId="15639"/>
    <cellStyle name="Финансовый 3 3 2 2 2 3 2 2 6" xfId="29247"/>
    <cellStyle name="Финансовый 3 3 2 2 2 3 2 3" xfId="1653"/>
    <cellStyle name="Финансовый 3 3 2 2 2 3 2 3 2" xfId="6189"/>
    <cellStyle name="Финансовый 3 3 2 2 2 3 2 3 2 2" xfId="12993"/>
    <cellStyle name="Финансовый 3 3 2 2 2 3 2 3 2 2 2" xfId="26601"/>
    <cellStyle name="Финансовый 3 3 2 2 2 3 2 3 2 2 3" xfId="40209"/>
    <cellStyle name="Финансовый 3 3 2 2 2 3 2 3 2 3" xfId="19797"/>
    <cellStyle name="Финансовый 3 3 2 2 2 3 2 3 2 4" xfId="33405"/>
    <cellStyle name="Финансовый 3 3 2 2 2 3 2 3 3" xfId="3921"/>
    <cellStyle name="Финансовый 3 3 2 2 2 3 2 3 3 2" xfId="10725"/>
    <cellStyle name="Финансовый 3 3 2 2 2 3 2 3 3 2 2" xfId="24333"/>
    <cellStyle name="Финансовый 3 3 2 2 2 3 2 3 3 2 3" xfId="37941"/>
    <cellStyle name="Финансовый 3 3 2 2 2 3 2 3 3 3" xfId="17529"/>
    <cellStyle name="Финансовый 3 3 2 2 2 3 2 3 3 4" xfId="31137"/>
    <cellStyle name="Финансовый 3 3 2 2 2 3 2 3 4" xfId="8457"/>
    <cellStyle name="Финансовый 3 3 2 2 2 3 2 3 4 2" xfId="22065"/>
    <cellStyle name="Финансовый 3 3 2 2 2 3 2 3 4 3" xfId="35673"/>
    <cellStyle name="Финансовый 3 3 2 2 2 3 2 3 5" xfId="15261"/>
    <cellStyle name="Финансовый 3 3 2 2 2 3 2 3 6" xfId="28869"/>
    <cellStyle name="Финансовый 3 3 2 2 2 3 2 4" xfId="2409"/>
    <cellStyle name="Финансовый 3 3 2 2 2 3 2 4 2" xfId="6945"/>
    <cellStyle name="Финансовый 3 3 2 2 2 3 2 4 2 2" xfId="13749"/>
    <cellStyle name="Финансовый 3 3 2 2 2 3 2 4 2 2 2" xfId="27357"/>
    <cellStyle name="Финансовый 3 3 2 2 2 3 2 4 2 2 3" xfId="40965"/>
    <cellStyle name="Финансовый 3 3 2 2 2 3 2 4 2 3" xfId="20553"/>
    <cellStyle name="Финансовый 3 3 2 2 2 3 2 4 2 4" xfId="34161"/>
    <cellStyle name="Финансовый 3 3 2 2 2 3 2 4 3" xfId="4677"/>
    <cellStyle name="Финансовый 3 3 2 2 2 3 2 4 3 2" xfId="11481"/>
    <cellStyle name="Финансовый 3 3 2 2 2 3 2 4 3 2 2" xfId="25089"/>
    <cellStyle name="Финансовый 3 3 2 2 2 3 2 4 3 2 3" xfId="38697"/>
    <cellStyle name="Финансовый 3 3 2 2 2 3 2 4 3 3" xfId="18285"/>
    <cellStyle name="Финансовый 3 3 2 2 2 3 2 4 3 4" xfId="31893"/>
    <cellStyle name="Финансовый 3 3 2 2 2 3 2 4 4" xfId="9213"/>
    <cellStyle name="Финансовый 3 3 2 2 2 3 2 4 4 2" xfId="22821"/>
    <cellStyle name="Финансовый 3 3 2 2 2 3 2 4 4 3" xfId="36429"/>
    <cellStyle name="Финансовый 3 3 2 2 2 3 2 4 5" xfId="16017"/>
    <cellStyle name="Финансовый 3 3 2 2 2 3 2 4 6" xfId="29625"/>
    <cellStyle name="Финансовый 3 3 2 2 2 3 2 5" xfId="1275"/>
    <cellStyle name="Финансовый 3 3 2 2 2 3 2 5 2" xfId="5811"/>
    <cellStyle name="Финансовый 3 3 2 2 2 3 2 5 2 2" xfId="12615"/>
    <cellStyle name="Финансовый 3 3 2 2 2 3 2 5 2 2 2" xfId="26223"/>
    <cellStyle name="Финансовый 3 3 2 2 2 3 2 5 2 2 3" xfId="39831"/>
    <cellStyle name="Финансовый 3 3 2 2 2 3 2 5 2 3" xfId="19419"/>
    <cellStyle name="Финансовый 3 3 2 2 2 3 2 5 2 4" xfId="33027"/>
    <cellStyle name="Финансовый 3 3 2 2 2 3 2 5 3" xfId="3543"/>
    <cellStyle name="Финансовый 3 3 2 2 2 3 2 5 3 2" xfId="10347"/>
    <cellStyle name="Финансовый 3 3 2 2 2 3 2 5 3 2 2" xfId="23955"/>
    <cellStyle name="Финансовый 3 3 2 2 2 3 2 5 3 2 3" xfId="37563"/>
    <cellStyle name="Финансовый 3 3 2 2 2 3 2 5 3 3" xfId="17151"/>
    <cellStyle name="Финансовый 3 3 2 2 2 3 2 5 3 4" xfId="30759"/>
    <cellStyle name="Финансовый 3 3 2 2 2 3 2 5 4" xfId="8079"/>
    <cellStyle name="Финансовый 3 3 2 2 2 3 2 5 4 2" xfId="21687"/>
    <cellStyle name="Финансовый 3 3 2 2 2 3 2 5 4 3" xfId="35295"/>
    <cellStyle name="Финансовый 3 3 2 2 2 3 2 5 5" xfId="14883"/>
    <cellStyle name="Финансовый 3 3 2 2 2 3 2 5 6" xfId="28491"/>
    <cellStyle name="Финансовый 3 3 2 2 2 3 2 6" xfId="897"/>
    <cellStyle name="Финансовый 3 3 2 2 2 3 2 6 2" xfId="5433"/>
    <cellStyle name="Финансовый 3 3 2 2 2 3 2 6 2 2" xfId="12237"/>
    <cellStyle name="Финансовый 3 3 2 2 2 3 2 6 2 2 2" xfId="25845"/>
    <cellStyle name="Финансовый 3 3 2 2 2 3 2 6 2 2 3" xfId="39453"/>
    <cellStyle name="Финансовый 3 3 2 2 2 3 2 6 2 3" xfId="19041"/>
    <cellStyle name="Финансовый 3 3 2 2 2 3 2 6 2 4" xfId="32649"/>
    <cellStyle name="Финансовый 3 3 2 2 2 3 2 6 3" xfId="3165"/>
    <cellStyle name="Финансовый 3 3 2 2 2 3 2 6 3 2" xfId="9969"/>
    <cellStyle name="Финансовый 3 3 2 2 2 3 2 6 3 2 2" xfId="23577"/>
    <cellStyle name="Финансовый 3 3 2 2 2 3 2 6 3 2 3" xfId="37185"/>
    <cellStyle name="Финансовый 3 3 2 2 2 3 2 6 3 3" xfId="16773"/>
    <cellStyle name="Финансовый 3 3 2 2 2 3 2 6 3 4" xfId="30381"/>
    <cellStyle name="Финансовый 3 3 2 2 2 3 2 6 4" xfId="7701"/>
    <cellStyle name="Финансовый 3 3 2 2 2 3 2 6 4 2" xfId="21309"/>
    <cellStyle name="Финансовый 3 3 2 2 2 3 2 6 4 3" xfId="34917"/>
    <cellStyle name="Финансовый 3 3 2 2 2 3 2 6 5" xfId="14505"/>
    <cellStyle name="Финансовый 3 3 2 2 2 3 2 6 6" xfId="28113"/>
    <cellStyle name="Финансовый 3 3 2 2 2 3 2 7" xfId="5055"/>
    <cellStyle name="Финансовый 3 3 2 2 2 3 2 7 2" xfId="11859"/>
    <cellStyle name="Финансовый 3 3 2 2 2 3 2 7 2 2" xfId="25467"/>
    <cellStyle name="Финансовый 3 3 2 2 2 3 2 7 2 3" xfId="39075"/>
    <cellStyle name="Финансовый 3 3 2 2 2 3 2 7 3" xfId="18663"/>
    <cellStyle name="Финансовый 3 3 2 2 2 3 2 7 4" xfId="32271"/>
    <cellStyle name="Финансовый 3 3 2 2 2 3 2 8" xfId="2787"/>
    <cellStyle name="Финансовый 3 3 2 2 2 3 2 8 2" xfId="9591"/>
    <cellStyle name="Финансовый 3 3 2 2 2 3 2 8 2 2" xfId="23199"/>
    <cellStyle name="Финансовый 3 3 2 2 2 3 2 8 2 3" xfId="36807"/>
    <cellStyle name="Финансовый 3 3 2 2 2 3 2 8 3" xfId="16395"/>
    <cellStyle name="Финансовый 3 3 2 2 2 3 2 8 4" xfId="30003"/>
    <cellStyle name="Финансовый 3 3 2 2 2 3 2 9" xfId="7323"/>
    <cellStyle name="Финансовый 3 3 2 2 2 3 2 9 2" xfId="20931"/>
    <cellStyle name="Финансовый 3 3 2 2 2 3 2 9 3" xfId="34539"/>
    <cellStyle name="Финансовый 3 3 2 2 2 3 3" xfId="1788"/>
    <cellStyle name="Финансовый 3 3 2 2 2 3 3 2" xfId="6324"/>
    <cellStyle name="Финансовый 3 3 2 2 2 3 3 2 2" xfId="13128"/>
    <cellStyle name="Финансовый 3 3 2 2 2 3 3 2 2 2" xfId="26736"/>
    <cellStyle name="Финансовый 3 3 2 2 2 3 3 2 2 3" xfId="40344"/>
    <cellStyle name="Финансовый 3 3 2 2 2 3 3 2 3" xfId="19932"/>
    <cellStyle name="Финансовый 3 3 2 2 2 3 3 2 4" xfId="33540"/>
    <cellStyle name="Финансовый 3 3 2 2 2 3 3 3" xfId="4056"/>
    <cellStyle name="Финансовый 3 3 2 2 2 3 3 3 2" xfId="10860"/>
    <cellStyle name="Финансовый 3 3 2 2 2 3 3 3 2 2" xfId="24468"/>
    <cellStyle name="Финансовый 3 3 2 2 2 3 3 3 2 3" xfId="38076"/>
    <cellStyle name="Финансовый 3 3 2 2 2 3 3 3 3" xfId="17664"/>
    <cellStyle name="Финансовый 3 3 2 2 2 3 3 3 4" xfId="31272"/>
    <cellStyle name="Финансовый 3 3 2 2 2 3 3 4" xfId="8592"/>
    <cellStyle name="Финансовый 3 3 2 2 2 3 3 4 2" xfId="22200"/>
    <cellStyle name="Финансовый 3 3 2 2 2 3 3 4 3" xfId="35808"/>
    <cellStyle name="Финансовый 3 3 2 2 2 3 3 5" xfId="15396"/>
    <cellStyle name="Финансовый 3 3 2 2 2 3 3 6" xfId="29004"/>
    <cellStyle name="Финансовый 3 3 2 2 2 3 4" xfId="1410"/>
    <cellStyle name="Финансовый 3 3 2 2 2 3 4 2" xfId="5946"/>
    <cellStyle name="Финансовый 3 3 2 2 2 3 4 2 2" xfId="12750"/>
    <cellStyle name="Финансовый 3 3 2 2 2 3 4 2 2 2" xfId="26358"/>
    <cellStyle name="Финансовый 3 3 2 2 2 3 4 2 2 3" xfId="39966"/>
    <cellStyle name="Финансовый 3 3 2 2 2 3 4 2 3" xfId="19554"/>
    <cellStyle name="Финансовый 3 3 2 2 2 3 4 2 4" xfId="33162"/>
    <cellStyle name="Финансовый 3 3 2 2 2 3 4 3" xfId="3678"/>
    <cellStyle name="Финансовый 3 3 2 2 2 3 4 3 2" xfId="10482"/>
    <cellStyle name="Финансовый 3 3 2 2 2 3 4 3 2 2" xfId="24090"/>
    <cellStyle name="Финансовый 3 3 2 2 2 3 4 3 2 3" xfId="37698"/>
    <cellStyle name="Финансовый 3 3 2 2 2 3 4 3 3" xfId="17286"/>
    <cellStyle name="Финансовый 3 3 2 2 2 3 4 3 4" xfId="30894"/>
    <cellStyle name="Финансовый 3 3 2 2 2 3 4 4" xfId="8214"/>
    <cellStyle name="Финансовый 3 3 2 2 2 3 4 4 2" xfId="21822"/>
    <cellStyle name="Финансовый 3 3 2 2 2 3 4 4 3" xfId="35430"/>
    <cellStyle name="Финансовый 3 3 2 2 2 3 4 5" xfId="15018"/>
    <cellStyle name="Финансовый 3 3 2 2 2 3 4 6" xfId="28626"/>
    <cellStyle name="Финансовый 3 3 2 2 2 3 5" xfId="2166"/>
    <cellStyle name="Финансовый 3 3 2 2 2 3 5 2" xfId="6702"/>
    <cellStyle name="Финансовый 3 3 2 2 2 3 5 2 2" xfId="13506"/>
    <cellStyle name="Финансовый 3 3 2 2 2 3 5 2 2 2" xfId="27114"/>
    <cellStyle name="Финансовый 3 3 2 2 2 3 5 2 2 3" xfId="40722"/>
    <cellStyle name="Финансовый 3 3 2 2 2 3 5 2 3" xfId="20310"/>
    <cellStyle name="Финансовый 3 3 2 2 2 3 5 2 4" xfId="33918"/>
    <cellStyle name="Финансовый 3 3 2 2 2 3 5 3" xfId="4434"/>
    <cellStyle name="Финансовый 3 3 2 2 2 3 5 3 2" xfId="11238"/>
    <cellStyle name="Финансовый 3 3 2 2 2 3 5 3 2 2" xfId="24846"/>
    <cellStyle name="Финансовый 3 3 2 2 2 3 5 3 2 3" xfId="38454"/>
    <cellStyle name="Финансовый 3 3 2 2 2 3 5 3 3" xfId="18042"/>
    <cellStyle name="Финансовый 3 3 2 2 2 3 5 3 4" xfId="31650"/>
    <cellStyle name="Финансовый 3 3 2 2 2 3 5 4" xfId="8970"/>
    <cellStyle name="Финансовый 3 3 2 2 2 3 5 4 2" xfId="22578"/>
    <cellStyle name="Финансовый 3 3 2 2 2 3 5 4 3" xfId="36186"/>
    <cellStyle name="Финансовый 3 3 2 2 2 3 5 5" xfId="15774"/>
    <cellStyle name="Финансовый 3 3 2 2 2 3 5 6" xfId="29382"/>
    <cellStyle name="Финансовый 3 3 2 2 2 3 6" xfId="1032"/>
    <cellStyle name="Финансовый 3 3 2 2 2 3 6 2" xfId="5568"/>
    <cellStyle name="Финансовый 3 3 2 2 2 3 6 2 2" xfId="12372"/>
    <cellStyle name="Финансовый 3 3 2 2 2 3 6 2 2 2" xfId="25980"/>
    <cellStyle name="Финансовый 3 3 2 2 2 3 6 2 2 3" xfId="39588"/>
    <cellStyle name="Финансовый 3 3 2 2 2 3 6 2 3" xfId="19176"/>
    <cellStyle name="Финансовый 3 3 2 2 2 3 6 2 4" xfId="32784"/>
    <cellStyle name="Финансовый 3 3 2 2 2 3 6 3" xfId="3300"/>
    <cellStyle name="Финансовый 3 3 2 2 2 3 6 3 2" xfId="10104"/>
    <cellStyle name="Финансовый 3 3 2 2 2 3 6 3 2 2" xfId="23712"/>
    <cellStyle name="Финансовый 3 3 2 2 2 3 6 3 2 3" xfId="37320"/>
    <cellStyle name="Финансовый 3 3 2 2 2 3 6 3 3" xfId="16908"/>
    <cellStyle name="Финансовый 3 3 2 2 2 3 6 3 4" xfId="30516"/>
    <cellStyle name="Финансовый 3 3 2 2 2 3 6 4" xfId="7836"/>
    <cellStyle name="Финансовый 3 3 2 2 2 3 6 4 2" xfId="21444"/>
    <cellStyle name="Финансовый 3 3 2 2 2 3 6 4 3" xfId="35052"/>
    <cellStyle name="Финансовый 3 3 2 2 2 3 6 5" xfId="14640"/>
    <cellStyle name="Финансовый 3 3 2 2 2 3 6 6" xfId="28248"/>
    <cellStyle name="Финансовый 3 3 2 2 2 3 7" xfId="654"/>
    <cellStyle name="Финансовый 3 3 2 2 2 3 7 2" xfId="5190"/>
    <cellStyle name="Финансовый 3 3 2 2 2 3 7 2 2" xfId="11994"/>
    <cellStyle name="Финансовый 3 3 2 2 2 3 7 2 2 2" xfId="25602"/>
    <cellStyle name="Финансовый 3 3 2 2 2 3 7 2 2 3" xfId="39210"/>
    <cellStyle name="Финансовый 3 3 2 2 2 3 7 2 3" xfId="18798"/>
    <cellStyle name="Финансовый 3 3 2 2 2 3 7 2 4" xfId="32406"/>
    <cellStyle name="Финансовый 3 3 2 2 2 3 7 3" xfId="2922"/>
    <cellStyle name="Финансовый 3 3 2 2 2 3 7 3 2" xfId="9726"/>
    <cellStyle name="Финансовый 3 3 2 2 2 3 7 3 2 2" xfId="23334"/>
    <cellStyle name="Финансовый 3 3 2 2 2 3 7 3 2 3" xfId="36942"/>
    <cellStyle name="Финансовый 3 3 2 2 2 3 7 3 3" xfId="16530"/>
    <cellStyle name="Финансовый 3 3 2 2 2 3 7 3 4" xfId="30138"/>
    <cellStyle name="Финансовый 3 3 2 2 2 3 7 4" xfId="7458"/>
    <cellStyle name="Финансовый 3 3 2 2 2 3 7 4 2" xfId="21066"/>
    <cellStyle name="Финансовый 3 3 2 2 2 3 7 4 3" xfId="34674"/>
    <cellStyle name="Финансовый 3 3 2 2 2 3 7 5" xfId="14262"/>
    <cellStyle name="Финансовый 3 3 2 2 2 3 7 6" xfId="27870"/>
    <cellStyle name="Финансовый 3 3 2 2 2 3 8" xfId="4812"/>
    <cellStyle name="Финансовый 3 3 2 2 2 3 8 2" xfId="11616"/>
    <cellStyle name="Финансовый 3 3 2 2 2 3 8 2 2" xfId="25224"/>
    <cellStyle name="Финансовый 3 3 2 2 2 3 8 2 3" xfId="38832"/>
    <cellStyle name="Финансовый 3 3 2 2 2 3 8 3" xfId="18420"/>
    <cellStyle name="Финансовый 3 3 2 2 2 3 8 4" xfId="32028"/>
    <cellStyle name="Финансовый 3 3 2 2 2 3 9" xfId="2544"/>
    <cellStyle name="Финансовый 3 3 2 2 2 3 9 2" xfId="9348"/>
    <cellStyle name="Финансовый 3 3 2 2 2 3 9 2 2" xfId="22956"/>
    <cellStyle name="Финансовый 3 3 2 2 2 3 9 2 3" xfId="36564"/>
    <cellStyle name="Финансовый 3 3 2 2 2 3 9 3" xfId="16152"/>
    <cellStyle name="Финансовый 3 3 2 2 2 3 9 4" xfId="29760"/>
    <cellStyle name="Финансовый 3 3 2 2 2 4" xfId="397"/>
    <cellStyle name="Финансовый 3 3 2 2 2 4 10" xfId="14005"/>
    <cellStyle name="Финансовый 3 3 2 2 2 4 11" xfId="27613"/>
    <cellStyle name="Финансовый 3 3 2 2 2 4 2" xfId="1909"/>
    <cellStyle name="Финансовый 3 3 2 2 2 4 2 2" xfId="6445"/>
    <cellStyle name="Финансовый 3 3 2 2 2 4 2 2 2" xfId="13249"/>
    <cellStyle name="Финансовый 3 3 2 2 2 4 2 2 2 2" xfId="26857"/>
    <cellStyle name="Финансовый 3 3 2 2 2 4 2 2 2 3" xfId="40465"/>
    <cellStyle name="Финансовый 3 3 2 2 2 4 2 2 3" xfId="20053"/>
    <cellStyle name="Финансовый 3 3 2 2 2 4 2 2 4" xfId="33661"/>
    <cellStyle name="Финансовый 3 3 2 2 2 4 2 3" xfId="4177"/>
    <cellStyle name="Финансовый 3 3 2 2 2 4 2 3 2" xfId="10981"/>
    <cellStyle name="Финансовый 3 3 2 2 2 4 2 3 2 2" xfId="24589"/>
    <cellStyle name="Финансовый 3 3 2 2 2 4 2 3 2 3" xfId="38197"/>
    <cellStyle name="Финансовый 3 3 2 2 2 4 2 3 3" xfId="17785"/>
    <cellStyle name="Финансовый 3 3 2 2 2 4 2 3 4" xfId="31393"/>
    <cellStyle name="Финансовый 3 3 2 2 2 4 2 4" xfId="8713"/>
    <cellStyle name="Финансовый 3 3 2 2 2 4 2 4 2" xfId="22321"/>
    <cellStyle name="Финансовый 3 3 2 2 2 4 2 4 3" xfId="35929"/>
    <cellStyle name="Финансовый 3 3 2 2 2 4 2 5" xfId="15517"/>
    <cellStyle name="Финансовый 3 3 2 2 2 4 2 6" xfId="29125"/>
    <cellStyle name="Финансовый 3 3 2 2 2 4 3" xfId="1531"/>
    <cellStyle name="Финансовый 3 3 2 2 2 4 3 2" xfId="6067"/>
    <cellStyle name="Финансовый 3 3 2 2 2 4 3 2 2" xfId="12871"/>
    <cellStyle name="Финансовый 3 3 2 2 2 4 3 2 2 2" xfId="26479"/>
    <cellStyle name="Финансовый 3 3 2 2 2 4 3 2 2 3" xfId="40087"/>
    <cellStyle name="Финансовый 3 3 2 2 2 4 3 2 3" xfId="19675"/>
    <cellStyle name="Финансовый 3 3 2 2 2 4 3 2 4" xfId="33283"/>
    <cellStyle name="Финансовый 3 3 2 2 2 4 3 3" xfId="3799"/>
    <cellStyle name="Финансовый 3 3 2 2 2 4 3 3 2" xfId="10603"/>
    <cellStyle name="Финансовый 3 3 2 2 2 4 3 3 2 2" xfId="24211"/>
    <cellStyle name="Финансовый 3 3 2 2 2 4 3 3 2 3" xfId="37819"/>
    <cellStyle name="Финансовый 3 3 2 2 2 4 3 3 3" xfId="17407"/>
    <cellStyle name="Финансовый 3 3 2 2 2 4 3 3 4" xfId="31015"/>
    <cellStyle name="Финансовый 3 3 2 2 2 4 3 4" xfId="8335"/>
    <cellStyle name="Финансовый 3 3 2 2 2 4 3 4 2" xfId="21943"/>
    <cellStyle name="Финансовый 3 3 2 2 2 4 3 4 3" xfId="35551"/>
    <cellStyle name="Финансовый 3 3 2 2 2 4 3 5" xfId="15139"/>
    <cellStyle name="Финансовый 3 3 2 2 2 4 3 6" xfId="28747"/>
    <cellStyle name="Финансовый 3 3 2 2 2 4 4" xfId="2287"/>
    <cellStyle name="Финансовый 3 3 2 2 2 4 4 2" xfId="6823"/>
    <cellStyle name="Финансовый 3 3 2 2 2 4 4 2 2" xfId="13627"/>
    <cellStyle name="Финансовый 3 3 2 2 2 4 4 2 2 2" xfId="27235"/>
    <cellStyle name="Финансовый 3 3 2 2 2 4 4 2 2 3" xfId="40843"/>
    <cellStyle name="Финансовый 3 3 2 2 2 4 4 2 3" xfId="20431"/>
    <cellStyle name="Финансовый 3 3 2 2 2 4 4 2 4" xfId="34039"/>
    <cellStyle name="Финансовый 3 3 2 2 2 4 4 3" xfId="4555"/>
    <cellStyle name="Финансовый 3 3 2 2 2 4 4 3 2" xfId="11359"/>
    <cellStyle name="Финансовый 3 3 2 2 2 4 4 3 2 2" xfId="24967"/>
    <cellStyle name="Финансовый 3 3 2 2 2 4 4 3 2 3" xfId="38575"/>
    <cellStyle name="Финансовый 3 3 2 2 2 4 4 3 3" xfId="18163"/>
    <cellStyle name="Финансовый 3 3 2 2 2 4 4 3 4" xfId="31771"/>
    <cellStyle name="Финансовый 3 3 2 2 2 4 4 4" xfId="9091"/>
    <cellStyle name="Финансовый 3 3 2 2 2 4 4 4 2" xfId="22699"/>
    <cellStyle name="Финансовый 3 3 2 2 2 4 4 4 3" xfId="36307"/>
    <cellStyle name="Финансовый 3 3 2 2 2 4 4 5" xfId="15895"/>
    <cellStyle name="Финансовый 3 3 2 2 2 4 4 6" xfId="29503"/>
    <cellStyle name="Финансовый 3 3 2 2 2 4 5" xfId="1153"/>
    <cellStyle name="Финансовый 3 3 2 2 2 4 5 2" xfId="5689"/>
    <cellStyle name="Финансовый 3 3 2 2 2 4 5 2 2" xfId="12493"/>
    <cellStyle name="Финансовый 3 3 2 2 2 4 5 2 2 2" xfId="26101"/>
    <cellStyle name="Финансовый 3 3 2 2 2 4 5 2 2 3" xfId="39709"/>
    <cellStyle name="Финансовый 3 3 2 2 2 4 5 2 3" xfId="19297"/>
    <cellStyle name="Финансовый 3 3 2 2 2 4 5 2 4" xfId="32905"/>
    <cellStyle name="Финансовый 3 3 2 2 2 4 5 3" xfId="3421"/>
    <cellStyle name="Финансовый 3 3 2 2 2 4 5 3 2" xfId="10225"/>
    <cellStyle name="Финансовый 3 3 2 2 2 4 5 3 2 2" xfId="23833"/>
    <cellStyle name="Финансовый 3 3 2 2 2 4 5 3 2 3" xfId="37441"/>
    <cellStyle name="Финансовый 3 3 2 2 2 4 5 3 3" xfId="17029"/>
    <cellStyle name="Финансовый 3 3 2 2 2 4 5 3 4" xfId="30637"/>
    <cellStyle name="Финансовый 3 3 2 2 2 4 5 4" xfId="7957"/>
    <cellStyle name="Финансовый 3 3 2 2 2 4 5 4 2" xfId="21565"/>
    <cellStyle name="Финансовый 3 3 2 2 2 4 5 4 3" xfId="35173"/>
    <cellStyle name="Финансовый 3 3 2 2 2 4 5 5" xfId="14761"/>
    <cellStyle name="Финансовый 3 3 2 2 2 4 5 6" xfId="28369"/>
    <cellStyle name="Финансовый 3 3 2 2 2 4 6" xfId="775"/>
    <cellStyle name="Финансовый 3 3 2 2 2 4 6 2" xfId="5311"/>
    <cellStyle name="Финансовый 3 3 2 2 2 4 6 2 2" xfId="12115"/>
    <cellStyle name="Финансовый 3 3 2 2 2 4 6 2 2 2" xfId="25723"/>
    <cellStyle name="Финансовый 3 3 2 2 2 4 6 2 2 3" xfId="39331"/>
    <cellStyle name="Финансовый 3 3 2 2 2 4 6 2 3" xfId="18919"/>
    <cellStyle name="Финансовый 3 3 2 2 2 4 6 2 4" xfId="32527"/>
    <cellStyle name="Финансовый 3 3 2 2 2 4 6 3" xfId="3043"/>
    <cellStyle name="Финансовый 3 3 2 2 2 4 6 3 2" xfId="9847"/>
    <cellStyle name="Финансовый 3 3 2 2 2 4 6 3 2 2" xfId="23455"/>
    <cellStyle name="Финансовый 3 3 2 2 2 4 6 3 2 3" xfId="37063"/>
    <cellStyle name="Финансовый 3 3 2 2 2 4 6 3 3" xfId="16651"/>
    <cellStyle name="Финансовый 3 3 2 2 2 4 6 3 4" xfId="30259"/>
    <cellStyle name="Финансовый 3 3 2 2 2 4 6 4" xfId="7579"/>
    <cellStyle name="Финансовый 3 3 2 2 2 4 6 4 2" xfId="21187"/>
    <cellStyle name="Финансовый 3 3 2 2 2 4 6 4 3" xfId="34795"/>
    <cellStyle name="Финансовый 3 3 2 2 2 4 6 5" xfId="14383"/>
    <cellStyle name="Финансовый 3 3 2 2 2 4 6 6" xfId="27991"/>
    <cellStyle name="Финансовый 3 3 2 2 2 4 7" xfId="4933"/>
    <cellStyle name="Финансовый 3 3 2 2 2 4 7 2" xfId="11737"/>
    <cellStyle name="Финансовый 3 3 2 2 2 4 7 2 2" xfId="25345"/>
    <cellStyle name="Финансовый 3 3 2 2 2 4 7 2 3" xfId="38953"/>
    <cellStyle name="Финансовый 3 3 2 2 2 4 7 3" xfId="18541"/>
    <cellStyle name="Финансовый 3 3 2 2 2 4 7 4" xfId="32149"/>
    <cellStyle name="Финансовый 3 3 2 2 2 4 8" xfId="2665"/>
    <cellStyle name="Финансовый 3 3 2 2 2 4 8 2" xfId="9469"/>
    <cellStyle name="Финансовый 3 3 2 2 2 4 8 2 2" xfId="23077"/>
    <cellStyle name="Финансовый 3 3 2 2 2 4 8 2 3" xfId="36685"/>
    <cellStyle name="Финансовый 3 3 2 2 2 4 8 3" xfId="16273"/>
    <cellStyle name="Финансовый 3 3 2 2 2 4 8 4" xfId="29881"/>
    <cellStyle name="Финансовый 3 3 2 2 2 4 9" xfId="7201"/>
    <cellStyle name="Финансовый 3 3 2 2 2 4 9 2" xfId="20809"/>
    <cellStyle name="Финансовый 3 3 2 2 2 4 9 3" xfId="34417"/>
    <cellStyle name="Финансовый 3 3 2 2 2 5" xfId="1707"/>
    <cellStyle name="Финансовый 3 3 2 2 2 5 2" xfId="6243"/>
    <cellStyle name="Финансовый 3 3 2 2 2 5 2 2" xfId="13047"/>
    <cellStyle name="Финансовый 3 3 2 2 2 5 2 2 2" xfId="26655"/>
    <cellStyle name="Финансовый 3 3 2 2 2 5 2 2 3" xfId="40263"/>
    <cellStyle name="Финансовый 3 3 2 2 2 5 2 3" xfId="19851"/>
    <cellStyle name="Финансовый 3 3 2 2 2 5 2 4" xfId="33459"/>
    <cellStyle name="Финансовый 3 3 2 2 2 5 3" xfId="3975"/>
    <cellStyle name="Финансовый 3 3 2 2 2 5 3 2" xfId="10779"/>
    <cellStyle name="Финансовый 3 3 2 2 2 5 3 2 2" xfId="24387"/>
    <cellStyle name="Финансовый 3 3 2 2 2 5 3 2 3" xfId="37995"/>
    <cellStyle name="Финансовый 3 3 2 2 2 5 3 3" xfId="17583"/>
    <cellStyle name="Финансовый 3 3 2 2 2 5 3 4" xfId="31191"/>
    <cellStyle name="Финансовый 3 3 2 2 2 5 4" xfId="8511"/>
    <cellStyle name="Финансовый 3 3 2 2 2 5 4 2" xfId="22119"/>
    <cellStyle name="Финансовый 3 3 2 2 2 5 4 3" xfId="35727"/>
    <cellStyle name="Финансовый 3 3 2 2 2 5 5" xfId="15315"/>
    <cellStyle name="Финансовый 3 3 2 2 2 5 6" xfId="28923"/>
    <cellStyle name="Финансовый 3 3 2 2 2 6" xfId="1329"/>
    <cellStyle name="Финансовый 3 3 2 2 2 6 2" xfId="5865"/>
    <cellStyle name="Финансовый 3 3 2 2 2 6 2 2" xfId="12669"/>
    <cellStyle name="Финансовый 3 3 2 2 2 6 2 2 2" xfId="26277"/>
    <cellStyle name="Финансовый 3 3 2 2 2 6 2 2 3" xfId="39885"/>
    <cellStyle name="Финансовый 3 3 2 2 2 6 2 3" xfId="19473"/>
    <cellStyle name="Финансовый 3 3 2 2 2 6 2 4" xfId="33081"/>
    <cellStyle name="Финансовый 3 3 2 2 2 6 3" xfId="3597"/>
    <cellStyle name="Финансовый 3 3 2 2 2 6 3 2" xfId="10401"/>
    <cellStyle name="Финансовый 3 3 2 2 2 6 3 2 2" xfId="24009"/>
    <cellStyle name="Финансовый 3 3 2 2 2 6 3 2 3" xfId="37617"/>
    <cellStyle name="Финансовый 3 3 2 2 2 6 3 3" xfId="17205"/>
    <cellStyle name="Финансовый 3 3 2 2 2 6 3 4" xfId="30813"/>
    <cellStyle name="Финансовый 3 3 2 2 2 6 4" xfId="8133"/>
    <cellStyle name="Финансовый 3 3 2 2 2 6 4 2" xfId="21741"/>
    <cellStyle name="Финансовый 3 3 2 2 2 6 4 3" xfId="35349"/>
    <cellStyle name="Финансовый 3 3 2 2 2 6 5" xfId="14937"/>
    <cellStyle name="Финансовый 3 3 2 2 2 6 6" xfId="28545"/>
    <cellStyle name="Финансовый 3 3 2 2 2 7" xfId="2085"/>
    <cellStyle name="Финансовый 3 3 2 2 2 7 2" xfId="6621"/>
    <cellStyle name="Финансовый 3 3 2 2 2 7 2 2" xfId="13425"/>
    <cellStyle name="Финансовый 3 3 2 2 2 7 2 2 2" xfId="27033"/>
    <cellStyle name="Финансовый 3 3 2 2 2 7 2 2 3" xfId="40641"/>
    <cellStyle name="Финансовый 3 3 2 2 2 7 2 3" xfId="20229"/>
    <cellStyle name="Финансовый 3 3 2 2 2 7 2 4" xfId="33837"/>
    <cellStyle name="Финансовый 3 3 2 2 2 7 3" xfId="4353"/>
    <cellStyle name="Финансовый 3 3 2 2 2 7 3 2" xfId="11157"/>
    <cellStyle name="Финансовый 3 3 2 2 2 7 3 2 2" xfId="24765"/>
    <cellStyle name="Финансовый 3 3 2 2 2 7 3 2 3" xfId="38373"/>
    <cellStyle name="Финансовый 3 3 2 2 2 7 3 3" xfId="17961"/>
    <cellStyle name="Финансовый 3 3 2 2 2 7 3 4" xfId="31569"/>
    <cellStyle name="Финансовый 3 3 2 2 2 7 4" xfId="8889"/>
    <cellStyle name="Финансовый 3 3 2 2 2 7 4 2" xfId="22497"/>
    <cellStyle name="Финансовый 3 3 2 2 2 7 4 3" xfId="36105"/>
    <cellStyle name="Финансовый 3 3 2 2 2 7 5" xfId="15693"/>
    <cellStyle name="Финансовый 3 3 2 2 2 7 6" xfId="29301"/>
    <cellStyle name="Финансовый 3 3 2 2 2 8" xfId="951"/>
    <cellStyle name="Финансовый 3 3 2 2 2 8 2" xfId="5487"/>
    <cellStyle name="Финансовый 3 3 2 2 2 8 2 2" xfId="12291"/>
    <cellStyle name="Финансовый 3 3 2 2 2 8 2 2 2" xfId="25899"/>
    <cellStyle name="Финансовый 3 3 2 2 2 8 2 2 3" xfId="39507"/>
    <cellStyle name="Финансовый 3 3 2 2 2 8 2 3" xfId="19095"/>
    <cellStyle name="Финансовый 3 3 2 2 2 8 2 4" xfId="32703"/>
    <cellStyle name="Финансовый 3 3 2 2 2 8 3" xfId="3219"/>
    <cellStyle name="Финансовый 3 3 2 2 2 8 3 2" xfId="10023"/>
    <cellStyle name="Финансовый 3 3 2 2 2 8 3 2 2" xfId="23631"/>
    <cellStyle name="Финансовый 3 3 2 2 2 8 3 2 3" xfId="37239"/>
    <cellStyle name="Финансовый 3 3 2 2 2 8 3 3" xfId="16827"/>
    <cellStyle name="Финансовый 3 3 2 2 2 8 3 4" xfId="30435"/>
    <cellStyle name="Финансовый 3 3 2 2 2 8 4" xfId="7755"/>
    <cellStyle name="Финансовый 3 3 2 2 2 8 4 2" xfId="21363"/>
    <cellStyle name="Финансовый 3 3 2 2 2 8 4 3" xfId="34971"/>
    <cellStyle name="Финансовый 3 3 2 2 2 8 5" xfId="14559"/>
    <cellStyle name="Финансовый 3 3 2 2 2 8 6" xfId="28167"/>
    <cellStyle name="Финансовый 3 3 2 2 2 9" xfId="573"/>
    <cellStyle name="Финансовый 3 3 2 2 2 9 2" xfId="5109"/>
    <cellStyle name="Финансовый 3 3 2 2 2 9 2 2" xfId="11913"/>
    <cellStyle name="Финансовый 3 3 2 2 2 9 2 2 2" xfId="25521"/>
    <cellStyle name="Финансовый 3 3 2 2 2 9 2 2 3" xfId="39129"/>
    <cellStyle name="Финансовый 3 3 2 2 2 9 2 3" xfId="18717"/>
    <cellStyle name="Финансовый 3 3 2 2 2 9 2 4" xfId="32325"/>
    <cellStyle name="Финансовый 3 3 2 2 2 9 3" xfId="2841"/>
    <cellStyle name="Финансовый 3 3 2 2 2 9 3 2" xfId="9645"/>
    <cellStyle name="Финансовый 3 3 2 2 2 9 3 2 2" xfId="23253"/>
    <cellStyle name="Финансовый 3 3 2 2 2 9 3 2 3" xfId="36861"/>
    <cellStyle name="Финансовый 3 3 2 2 2 9 3 3" xfId="16449"/>
    <cellStyle name="Финансовый 3 3 2 2 2 9 3 4" xfId="30057"/>
    <cellStyle name="Финансовый 3 3 2 2 2 9 4" xfId="7377"/>
    <cellStyle name="Финансовый 3 3 2 2 2 9 4 2" xfId="20985"/>
    <cellStyle name="Финансовый 3 3 2 2 2 9 4 3" xfId="34593"/>
    <cellStyle name="Финансовый 3 3 2 2 2 9 5" xfId="14181"/>
    <cellStyle name="Финансовый 3 3 2 2 2 9 6" xfId="27789"/>
    <cellStyle name="Финансовый 3 3 2 2 3" xfId="216"/>
    <cellStyle name="Финансовый 3 3 2 2 3 10" xfId="2484"/>
    <cellStyle name="Финансовый 3 3 2 2 3 10 2" xfId="9288"/>
    <cellStyle name="Финансовый 3 3 2 2 3 10 2 2" xfId="22896"/>
    <cellStyle name="Финансовый 3 3 2 2 3 10 2 3" xfId="36504"/>
    <cellStyle name="Финансовый 3 3 2 2 3 10 3" xfId="16092"/>
    <cellStyle name="Финансовый 3 3 2 2 3 10 4" xfId="29700"/>
    <cellStyle name="Финансовый 3 3 2 2 3 11" xfId="7020"/>
    <cellStyle name="Финансовый 3 3 2 2 3 11 2" xfId="20628"/>
    <cellStyle name="Финансовый 3 3 2 2 3 11 3" xfId="34236"/>
    <cellStyle name="Финансовый 3 3 2 2 3 12" xfId="13824"/>
    <cellStyle name="Финансовый 3 3 2 2 3 13" xfId="27432"/>
    <cellStyle name="Финансовый 3 3 2 2 3 2" xfId="297"/>
    <cellStyle name="Финансовый 3 3 2 2 3 2 10" xfId="7101"/>
    <cellStyle name="Финансовый 3 3 2 2 3 2 10 2" xfId="20709"/>
    <cellStyle name="Финансовый 3 3 2 2 3 2 10 3" xfId="34317"/>
    <cellStyle name="Финансовый 3 3 2 2 3 2 11" xfId="13905"/>
    <cellStyle name="Финансовый 3 3 2 2 3 2 12" xfId="27513"/>
    <cellStyle name="Финансовый 3 3 2 2 3 2 2" xfId="499"/>
    <cellStyle name="Финансовый 3 3 2 2 3 2 2 10" xfId="14107"/>
    <cellStyle name="Финансовый 3 3 2 2 3 2 2 11" xfId="27715"/>
    <cellStyle name="Финансовый 3 3 2 2 3 2 2 2" xfId="2011"/>
    <cellStyle name="Финансовый 3 3 2 2 3 2 2 2 2" xfId="6547"/>
    <cellStyle name="Финансовый 3 3 2 2 3 2 2 2 2 2" xfId="13351"/>
    <cellStyle name="Финансовый 3 3 2 2 3 2 2 2 2 2 2" xfId="26959"/>
    <cellStyle name="Финансовый 3 3 2 2 3 2 2 2 2 2 3" xfId="40567"/>
    <cellStyle name="Финансовый 3 3 2 2 3 2 2 2 2 3" xfId="20155"/>
    <cellStyle name="Финансовый 3 3 2 2 3 2 2 2 2 4" xfId="33763"/>
    <cellStyle name="Финансовый 3 3 2 2 3 2 2 2 3" xfId="4279"/>
    <cellStyle name="Финансовый 3 3 2 2 3 2 2 2 3 2" xfId="11083"/>
    <cellStyle name="Финансовый 3 3 2 2 3 2 2 2 3 2 2" xfId="24691"/>
    <cellStyle name="Финансовый 3 3 2 2 3 2 2 2 3 2 3" xfId="38299"/>
    <cellStyle name="Финансовый 3 3 2 2 3 2 2 2 3 3" xfId="17887"/>
    <cellStyle name="Финансовый 3 3 2 2 3 2 2 2 3 4" xfId="31495"/>
    <cellStyle name="Финансовый 3 3 2 2 3 2 2 2 4" xfId="8815"/>
    <cellStyle name="Финансовый 3 3 2 2 3 2 2 2 4 2" xfId="22423"/>
    <cellStyle name="Финансовый 3 3 2 2 3 2 2 2 4 3" xfId="36031"/>
    <cellStyle name="Финансовый 3 3 2 2 3 2 2 2 5" xfId="15619"/>
    <cellStyle name="Финансовый 3 3 2 2 3 2 2 2 6" xfId="29227"/>
    <cellStyle name="Финансовый 3 3 2 2 3 2 2 3" xfId="1633"/>
    <cellStyle name="Финансовый 3 3 2 2 3 2 2 3 2" xfId="6169"/>
    <cellStyle name="Финансовый 3 3 2 2 3 2 2 3 2 2" xfId="12973"/>
    <cellStyle name="Финансовый 3 3 2 2 3 2 2 3 2 2 2" xfId="26581"/>
    <cellStyle name="Финансовый 3 3 2 2 3 2 2 3 2 2 3" xfId="40189"/>
    <cellStyle name="Финансовый 3 3 2 2 3 2 2 3 2 3" xfId="19777"/>
    <cellStyle name="Финансовый 3 3 2 2 3 2 2 3 2 4" xfId="33385"/>
    <cellStyle name="Финансовый 3 3 2 2 3 2 2 3 3" xfId="3901"/>
    <cellStyle name="Финансовый 3 3 2 2 3 2 2 3 3 2" xfId="10705"/>
    <cellStyle name="Финансовый 3 3 2 2 3 2 2 3 3 2 2" xfId="24313"/>
    <cellStyle name="Финансовый 3 3 2 2 3 2 2 3 3 2 3" xfId="37921"/>
    <cellStyle name="Финансовый 3 3 2 2 3 2 2 3 3 3" xfId="17509"/>
    <cellStyle name="Финансовый 3 3 2 2 3 2 2 3 3 4" xfId="31117"/>
    <cellStyle name="Финансовый 3 3 2 2 3 2 2 3 4" xfId="8437"/>
    <cellStyle name="Финансовый 3 3 2 2 3 2 2 3 4 2" xfId="22045"/>
    <cellStyle name="Финансовый 3 3 2 2 3 2 2 3 4 3" xfId="35653"/>
    <cellStyle name="Финансовый 3 3 2 2 3 2 2 3 5" xfId="15241"/>
    <cellStyle name="Финансовый 3 3 2 2 3 2 2 3 6" xfId="28849"/>
    <cellStyle name="Финансовый 3 3 2 2 3 2 2 4" xfId="2389"/>
    <cellStyle name="Финансовый 3 3 2 2 3 2 2 4 2" xfId="6925"/>
    <cellStyle name="Финансовый 3 3 2 2 3 2 2 4 2 2" xfId="13729"/>
    <cellStyle name="Финансовый 3 3 2 2 3 2 2 4 2 2 2" xfId="27337"/>
    <cellStyle name="Финансовый 3 3 2 2 3 2 2 4 2 2 3" xfId="40945"/>
    <cellStyle name="Финансовый 3 3 2 2 3 2 2 4 2 3" xfId="20533"/>
    <cellStyle name="Финансовый 3 3 2 2 3 2 2 4 2 4" xfId="34141"/>
    <cellStyle name="Финансовый 3 3 2 2 3 2 2 4 3" xfId="4657"/>
    <cellStyle name="Финансовый 3 3 2 2 3 2 2 4 3 2" xfId="11461"/>
    <cellStyle name="Финансовый 3 3 2 2 3 2 2 4 3 2 2" xfId="25069"/>
    <cellStyle name="Финансовый 3 3 2 2 3 2 2 4 3 2 3" xfId="38677"/>
    <cellStyle name="Финансовый 3 3 2 2 3 2 2 4 3 3" xfId="18265"/>
    <cellStyle name="Финансовый 3 3 2 2 3 2 2 4 3 4" xfId="31873"/>
    <cellStyle name="Финансовый 3 3 2 2 3 2 2 4 4" xfId="9193"/>
    <cellStyle name="Финансовый 3 3 2 2 3 2 2 4 4 2" xfId="22801"/>
    <cellStyle name="Финансовый 3 3 2 2 3 2 2 4 4 3" xfId="36409"/>
    <cellStyle name="Финансовый 3 3 2 2 3 2 2 4 5" xfId="15997"/>
    <cellStyle name="Финансовый 3 3 2 2 3 2 2 4 6" xfId="29605"/>
    <cellStyle name="Финансовый 3 3 2 2 3 2 2 5" xfId="1255"/>
    <cellStyle name="Финансовый 3 3 2 2 3 2 2 5 2" xfId="5791"/>
    <cellStyle name="Финансовый 3 3 2 2 3 2 2 5 2 2" xfId="12595"/>
    <cellStyle name="Финансовый 3 3 2 2 3 2 2 5 2 2 2" xfId="26203"/>
    <cellStyle name="Финансовый 3 3 2 2 3 2 2 5 2 2 3" xfId="39811"/>
    <cellStyle name="Финансовый 3 3 2 2 3 2 2 5 2 3" xfId="19399"/>
    <cellStyle name="Финансовый 3 3 2 2 3 2 2 5 2 4" xfId="33007"/>
    <cellStyle name="Финансовый 3 3 2 2 3 2 2 5 3" xfId="3523"/>
    <cellStyle name="Финансовый 3 3 2 2 3 2 2 5 3 2" xfId="10327"/>
    <cellStyle name="Финансовый 3 3 2 2 3 2 2 5 3 2 2" xfId="23935"/>
    <cellStyle name="Финансовый 3 3 2 2 3 2 2 5 3 2 3" xfId="37543"/>
    <cellStyle name="Финансовый 3 3 2 2 3 2 2 5 3 3" xfId="17131"/>
    <cellStyle name="Финансовый 3 3 2 2 3 2 2 5 3 4" xfId="30739"/>
    <cellStyle name="Финансовый 3 3 2 2 3 2 2 5 4" xfId="8059"/>
    <cellStyle name="Финансовый 3 3 2 2 3 2 2 5 4 2" xfId="21667"/>
    <cellStyle name="Финансовый 3 3 2 2 3 2 2 5 4 3" xfId="35275"/>
    <cellStyle name="Финансовый 3 3 2 2 3 2 2 5 5" xfId="14863"/>
    <cellStyle name="Финансовый 3 3 2 2 3 2 2 5 6" xfId="28471"/>
    <cellStyle name="Финансовый 3 3 2 2 3 2 2 6" xfId="877"/>
    <cellStyle name="Финансовый 3 3 2 2 3 2 2 6 2" xfId="5413"/>
    <cellStyle name="Финансовый 3 3 2 2 3 2 2 6 2 2" xfId="12217"/>
    <cellStyle name="Финансовый 3 3 2 2 3 2 2 6 2 2 2" xfId="25825"/>
    <cellStyle name="Финансовый 3 3 2 2 3 2 2 6 2 2 3" xfId="39433"/>
    <cellStyle name="Финансовый 3 3 2 2 3 2 2 6 2 3" xfId="19021"/>
    <cellStyle name="Финансовый 3 3 2 2 3 2 2 6 2 4" xfId="32629"/>
    <cellStyle name="Финансовый 3 3 2 2 3 2 2 6 3" xfId="3145"/>
    <cellStyle name="Финансовый 3 3 2 2 3 2 2 6 3 2" xfId="9949"/>
    <cellStyle name="Финансовый 3 3 2 2 3 2 2 6 3 2 2" xfId="23557"/>
    <cellStyle name="Финансовый 3 3 2 2 3 2 2 6 3 2 3" xfId="37165"/>
    <cellStyle name="Финансовый 3 3 2 2 3 2 2 6 3 3" xfId="16753"/>
    <cellStyle name="Финансовый 3 3 2 2 3 2 2 6 3 4" xfId="30361"/>
    <cellStyle name="Финансовый 3 3 2 2 3 2 2 6 4" xfId="7681"/>
    <cellStyle name="Финансовый 3 3 2 2 3 2 2 6 4 2" xfId="21289"/>
    <cellStyle name="Финансовый 3 3 2 2 3 2 2 6 4 3" xfId="34897"/>
    <cellStyle name="Финансовый 3 3 2 2 3 2 2 6 5" xfId="14485"/>
    <cellStyle name="Финансовый 3 3 2 2 3 2 2 6 6" xfId="28093"/>
    <cellStyle name="Финансовый 3 3 2 2 3 2 2 7" xfId="5035"/>
    <cellStyle name="Финансовый 3 3 2 2 3 2 2 7 2" xfId="11839"/>
    <cellStyle name="Финансовый 3 3 2 2 3 2 2 7 2 2" xfId="25447"/>
    <cellStyle name="Финансовый 3 3 2 2 3 2 2 7 2 3" xfId="39055"/>
    <cellStyle name="Финансовый 3 3 2 2 3 2 2 7 3" xfId="18643"/>
    <cellStyle name="Финансовый 3 3 2 2 3 2 2 7 4" xfId="32251"/>
    <cellStyle name="Финансовый 3 3 2 2 3 2 2 8" xfId="2767"/>
    <cellStyle name="Финансовый 3 3 2 2 3 2 2 8 2" xfId="9571"/>
    <cellStyle name="Финансовый 3 3 2 2 3 2 2 8 2 2" xfId="23179"/>
    <cellStyle name="Финансовый 3 3 2 2 3 2 2 8 2 3" xfId="36787"/>
    <cellStyle name="Финансовый 3 3 2 2 3 2 2 8 3" xfId="16375"/>
    <cellStyle name="Финансовый 3 3 2 2 3 2 2 8 4" xfId="29983"/>
    <cellStyle name="Финансовый 3 3 2 2 3 2 2 9" xfId="7303"/>
    <cellStyle name="Финансовый 3 3 2 2 3 2 2 9 2" xfId="20911"/>
    <cellStyle name="Финансовый 3 3 2 2 3 2 2 9 3" xfId="34519"/>
    <cellStyle name="Финансовый 3 3 2 2 3 2 3" xfId="1809"/>
    <cellStyle name="Финансовый 3 3 2 2 3 2 3 2" xfId="6345"/>
    <cellStyle name="Финансовый 3 3 2 2 3 2 3 2 2" xfId="13149"/>
    <cellStyle name="Финансовый 3 3 2 2 3 2 3 2 2 2" xfId="26757"/>
    <cellStyle name="Финансовый 3 3 2 2 3 2 3 2 2 3" xfId="40365"/>
    <cellStyle name="Финансовый 3 3 2 2 3 2 3 2 3" xfId="19953"/>
    <cellStyle name="Финансовый 3 3 2 2 3 2 3 2 4" xfId="33561"/>
    <cellStyle name="Финансовый 3 3 2 2 3 2 3 3" xfId="4077"/>
    <cellStyle name="Финансовый 3 3 2 2 3 2 3 3 2" xfId="10881"/>
    <cellStyle name="Финансовый 3 3 2 2 3 2 3 3 2 2" xfId="24489"/>
    <cellStyle name="Финансовый 3 3 2 2 3 2 3 3 2 3" xfId="38097"/>
    <cellStyle name="Финансовый 3 3 2 2 3 2 3 3 3" xfId="17685"/>
    <cellStyle name="Финансовый 3 3 2 2 3 2 3 3 4" xfId="31293"/>
    <cellStyle name="Финансовый 3 3 2 2 3 2 3 4" xfId="8613"/>
    <cellStyle name="Финансовый 3 3 2 2 3 2 3 4 2" xfId="22221"/>
    <cellStyle name="Финансовый 3 3 2 2 3 2 3 4 3" xfId="35829"/>
    <cellStyle name="Финансовый 3 3 2 2 3 2 3 5" xfId="15417"/>
    <cellStyle name="Финансовый 3 3 2 2 3 2 3 6" xfId="29025"/>
    <cellStyle name="Финансовый 3 3 2 2 3 2 4" xfId="1431"/>
    <cellStyle name="Финансовый 3 3 2 2 3 2 4 2" xfId="5967"/>
    <cellStyle name="Финансовый 3 3 2 2 3 2 4 2 2" xfId="12771"/>
    <cellStyle name="Финансовый 3 3 2 2 3 2 4 2 2 2" xfId="26379"/>
    <cellStyle name="Финансовый 3 3 2 2 3 2 4 2 2 3" xfId="39987"/>
    <cellStyle name="Финансовый 3 3 2 2 3 2 4 2 3" xfId="19575"/>
    <cellStyle name="Финансовый 3 3 2 2 3 2 4 2 4" xfId="33183"/>
    <cellStyle name="Финансовый 3 3 2 2 3 2 4 3" xfId="3699"/>
    <cellStyle name="Финансовый 3 3 2 2 3 2 4 3 2" xfId="10503"/>
    <cellStyle name="Финансовый 3 3 2 2 3 2 4 3 2 2" xfId="24111"/>
    <cellStyle name="Финансовый 3 3 2 2 3 2 4 3 2 3" xfId="37719"/>
    <cellStyle name="Финансовый 3 3 2 2 3 2 4 3 3" xfId="17307"/>
    <cellStyle name="Финансовый 3 3 2 2 3 2 4 3 4" xfId="30915"/>
    <cellStyle name="Финансовый 3 3 2 2 3 2 4 4" xfId="8235"/>
    <cellStyle name="Финансовый 3 3 2 2 3 2 4 4 2" xfId="21843"/>
    <cellStyle name="Финансовый 3 3 2 2 3 2 4 4 3" xfId="35451"/>
    <cellStyle name="Финансовый 3 3 2 2 3 2 4 5" xfId="15039"/>
    <cellStyle name="Финансовый 3 3 2 2 3 2 4 6" xfId="28647"/>
    <cellStyle name="Финансовый 3 3 2 2 3 2 5" xfId="2187"/>
    <cellStyle name="Финансовый 3 3 2 2 3 2 5 2" xfId="6723"/>
    <cellStyle name="Финансовый 3 3 2 2 3 2 5 2 2" xfId="13527"/>
    <cellStyle name="Финансовый 3 3 2 2 3 2 5 2 2 2" xfId="27135"/>
    <cellStyle name="Финансовый 3 3 2 2 3 2 5 2 2 3" xfId="40743"/>
    <cellStyle name="Финансовый 3 3 2 2 3 2 5 2 3" xfId="20331"/>
    <cellStyle name="Финансовый 3 3 2 2 3 2 5 2 4" xfId="33939"/>
    <cellStyle name="Финансовый 3 3 2 2 3 2 5 3" xfId="4455"/>
    <cellStyle name="Финансовый 3 3 2 2 3 2 5 3 2" xfId="11259"/>
    <cellStyle name="Финансовый 3 3 2 2 3 2 5 3 2 2" xfId="24867"/>
    <cellStyle name="Финансовый 3 3 2 2 3 2 5 3 2 3" xfId="38475"/>
    <cellStyle name="Финансовый 3 3 2 2 3 2 5 3 3" xfId="18063"/>
    <cellStyle name="Финансовый 3 3 2 2 3 2 5 3 4" xfId="31671"/>
    <cellStyle name="Финансовый 3 3 2 2 3 2 5 4" xfId="8991"/>
    <cellStyle name="Финансовый 3 3 2 2 3 2 5 4 2" xfId="22599"/>
    <cellStyle name="Финансовый 3 3 2 2 3 2 5 4 3" xfId="36207"/>
    <cellStyle name="Финансовый 3 3 2 2 3 2 5 5" xfId="15795"/>
    <cellStyle name="Финансовый 3 3 2 2 3 2 5 6" xfId="29403"/>
    <cellStyle name="Финансовый 3 3 2 2 3 2 6" xfId="1053"/>
    <cellStyle name="Финансовый 3 3 2 2 3 2 6 2" xfId="5589"/>
    <cellStyle name="Финансовый 3 3 2 2 3 2 6 2 2" xfId="12393"/>
    <cellStyle name="Финансовый 3 3 2 2 3 2 6 2 2 2" xfId="26001"/>
    <cellStyle name="Финансовый 3 3 2 2 3 2 6 2 2 3" xfId="39609"/>
    <cellStyle name="Финансовый 3 3 2 2 3 2 6 2 3" xfId="19197"/>
    <cellStyle name="Финансовый 3 3 2 2 3 2 6 2 4" xfId="32805"/>
    <cellStyle name="Финансовый 3 3 2 2 3 2 6 3" xfId="3321"/>
    <cellStyle name="Финансовый 3 3 2 2 3 2 6 3 2" xfId="10125"/>
    <cellStyle name="Финансовый 3 3 2 2 3 2 6 3 2 2" xfId="23733"/>
    <cellStyle name="Финансовый 3 3 2 2 3 2 6 3 2 3" xfId="37341"/>
    <cellStyle name="Финансовый 3 3 2 2 3 2 6 3 3" xfId="16929"/>
    <cellStyle name="Финансовый 3 3 2 2 3 2 6 3 4" xfId="30537"/>
    <cellStyle name="Финансовый 3 3 2 2 3 2 6 4" xfId="7857"/>
    <cellStyle name="Финансовый 3 3 2 2 3 2 6 4 2" xfId="21465"/>
    <cellStyle name="Финансовый 3 3 2 2 3 2 6 4 3" xfId="35073"/>
    <cellStyle name="Финансовый 3 3 2 2 3 2 6 5" xfId="14661"/>
    <cellStyle name="Финансовый 3 3 2 2 3 2 6 6" xfId="28269"/>
    <cellStyle name="Финансовый 3 3 2 2 3 2 7" xfId="675"/>
    <cellStyle name="Финансовый 3 3 2 2 3 2 7 2" xfId="5211"/>
    <cellStyle name="Финансовый 3 3 2 2 3 2 7 2 2" xfId="12015"/>
    <cellStyle name="Финансовый 3 3 2 2 3 2 7 2 2 2" xfId="25623"/>
    <cellStyle name="Финансовый 3 3 2 2 3 2 7 2 2 3" xfId="39231"/>
    <cellStyle name="Финансовый 3 3 2 2 3 2 7 2 3" xfId="18819"/>
    <cellStyle name="Финансовый 3 3 2 2 3 2 7 2 4" xfId="32427"/>
    <cellStyle name="Финансовый 3 3 2 2 3 2 7 3" xfId="2943"/>
    <cellStyle name="Финансовый 3 3 2 2 3 2 7 3 2" xfId="9747"/>
    <cellStyle name="Финансовый 3 3 2 2 3 2 7 3 2 2" xfId="23355"/>
    <cellStyle name="Финансовый 3 3 2 2 3 2 7 3 2 3" xfId="36963"/>
    <cellStyle name="Финансовый 3 3 2 2 3 2 7 3 3" xfId="16551"/>
    <cellStyle name="Финансовый 3 3 2 2 3 2 7 3 4" xfId="30159"/>
    <cellStyle name="Финансовый 3 3 2 2 3 2 7 4" xfId="7479"/>
    <cellStyle name="Финансовый 3 3 2 2 3 2 7 4 2" xfId="21087"/>
    <cellStyle name="Финансовый 3 3 2 2 3 2 7 4 3" xfId="34695"/>
    <cellStyle name="Финансовый 3 3 2 2 3 2 7 5" xfId="14283"/>
    <cellStyle name="Финансовый 3 3 2 2 3 2 7 6" xfId="27891"/>
    <cellStyle name="Финансовый 3 3 2 2 3 2 8" xfId="4833"/>
    <cellStyle name="Финансовый 3 3 2 2 3 2 8 2" xfId="11637"/>
    <cellStyle name="Финансовый 3 3 2 2 3 2 8 2 2" xfId="25245"/>
    <cellStyle name="Финансовый 3 3 2 2 3 2 8 2 3" xfId="38853"/>
    <cellStyle name="Финансовый 3 3 2 2 3 2 8 3" xfId="18441"/>
    <cellStyle name="Финансовый 3 3 2 2 3 2 8 4" xfId="32049"/>
    <cellStyle name="Финансовый 3 3 2 2 3 2 9" xfId="2565"/>
    <cellStyle name="Финансовый 3 3 2 2 3 2 9 2" xfId="9369"/>
    <cellStyle name="Финансовый 3 3 2 2 3 2 9 2 2" xfId="22977"/>
    <cellStyle name="Финансовый 3 3 2 2 3 2 9 2 3" xfId="36585"/>
    <cellStyle name="Финансовый 3 3 2 2 3 2 9 3" xfId="16173"/>
    <cellStyle name="Финансовый 3 3 2 2 3 2 9 4" xfId="29781"/>
    <cellStyle name="Финансовый 3 3 2 2 3 3" xfId="418"/>
    <cellStyle name="Финансовый 3 3 2 2 3 3 10" xfId="14026"/>
    <cellStyle name="Финансовый 3 3 2 2 3 3 11" xfId="27634"/>
    <cellStyle name="Финансовый 3 3 2 2 3 3 2" xfId="1930"/>
    <cellStyle name="Финансовый 3 3 2 2 3 3 2 2" xfId="6466"/>
    <cellStyle name="Финансовый 3 3 2 2 3 3 2 2 2" xfId="13270"/>
    <cellStyle name="Финансовый 3 3 2 2 3 3 2 2 2 2" xfId="26878"/>
    <cellStyle name="Финансовый 3 3 2 2 3 3 2 2 2 3" xfId="40486"/>
    <cellStyle name="Финансовый 3 3 2 2 3 3 2 2 3" xfId="20074"/>
    <cellStyle name="Финансовый 3 3 2 2 3 3 2 2 4" xfId="33682"/>
    <cellStyle name="Финансовый 3 3 2 2 3 3 2 3" xfId="4198"/>
    <cellStyle name="Финансовый 3 3 2 2 3 3 2 3 2" xfId="11002"/>
    <cellStyle name="Финансовый 3 3 2 2 3 3 2 3 2 2" xfId="24610"/>
    <cellStyle name="Финансовый 3 3 2 2 3 3 2 3 2 3" xfId="38218"/>
    <cellStyle name="Финансовый 3 3 2 2 3 3 2 3 3" xfId="17806"/>
    <cellStyle name="Финансовый 3 3 2 2 3 3 2 3 4" xfId="31414"/>
    <cellStyle name="Финансовый 3 3 2 2 3 3 2 4" xfId="8734"/>
    <cellStyle name="Финансовый 3 3 2 2 3 3 2 4 2" xfId="22342"/>
    <cellStyle name="Финансовый 3 3 2 2 3 3 2 4 3" xfId="35950"/>
    <cellStyle name="Финансовый 3 3 2 2 3 3 2 5" xfId="15538"/>
    <cellStyle name="Финансовый 3 3 2 2 3 3 2 6" xfId="29146"/>
    <cellStyle name="Финансовый 3 3 2 2 3 3 3" xfId="1552"/>
    <cellStyle name="Финансовый 3 3 2 2 3 3 3 2" xfId="6088"/>
    <cellStyle name="Финансовый 3 3 2 2 3 3 3 2 2" xfId="12892"/>
    <cellStyle name="Финансовый 3 3 2 2 3 3 3 2 2 2" xfId="26500"/>
    <cellStyle name="Финансовый 3 3 2 2 3 3 3 2 2 3" xfId="40108"/>
    <cellStyle name="Финансовый 3 3 2 2 3 3 3 2 3" xfId="19696"/>
    <cellStyle name="Финансовый 3 3 2 2 3 3 3 2 4" xfId="33304"/>
    <cellStyle name="Финансовый 3 3 2 2 3 3 3 3" xfId="3820"/>
    <cellStyle name="Финансовый 3 3 2 2 3 3 3 3 2" xfId="10624"/>
    <cellStyle name="Финансовый 3 3 2 2 3 3 3 3 2 2" xfId="24232"/>
    <cellStyle name="Финансовый 3 3 2 2 3 3 3 3 2 3" xfId="37840"/>
    <cellStyle name="Финансовый 3 3 2 2 3 3 3 3 3" xfId="17428"/>
    <cellStyle name="Финансовый 3 3 2 2 3 3 3 3 4" xfId="31036"/>
    <cellStyle name="Финансовый 3 3 2 2 3 3 3 4" xfId="8356"/>
    <cellStyle name="Финансовый 3 3 2 2 3 3 3 4 2" xfId="21964"/>
    <cellStyle name="Финансовый 3 3 2 2 3 3 3 4 3" xfId="35572"/>
    <cellStyle name="Финансовый 3 3 2 2 3 3 3 5" xfId="15160"/>
    <cellStyle name="Финансовый 3 3 2 2 3 3 3 6" xfId="28768"/>
    <cellStyle name="Финансовый 3 3 2 2 3 3 4" xfId="2308"/>
    <cellStyle name="Финансовый 3 3 2 2 3 3 4 2" xfId="6844"/>
    <cellStyle name="Финансовый 3 3 2 2 3 3 4 2 2" xfId="13648"/>
    <cellStyle name="Финансовый 3 3 2 2 3 3 4 2 2 2" xfId="27256"/>
    <cellStyle name="Финансовый 3 3 2 2 3 3 4 2 2 3" xfId="40864"/>
    <cellStyle name="Финансовый 3 3 2 2 3 3 4 2 3" xfId="20452"/>
    <cellStyle name="Финансовый 3 3 2 2 3 3 4 2 4" xfId="34060"/>
    <cellStyle name="Финансовый 3 3 2 2 3 3 4 3" xfId="4576"/>
    <cellStyle name="Финансовый 3 3 2 2 3 3 4 3 2" xfId="11380"/>
    <cellStyle name="Финансовый 3 3 2 2 3 3 4 3 2 2" xfId="24988"/>
    <cellStyle name="Финансовый 3 3 2 2 3 3 4 3 2 3" xfId="38596"/>
    <cellStyle name="Финансовый 3 3 2 2 3 3 4 3 3" xfId="18184"/>
    <cellStyle name="Финансовый 3 3 2 2 3 3 4 3 4" xfId="31792"/>
    <cellStyle name="Финансовый 3 3 2 2 3 3 4 4" xfId="9112"/>
    <cellStyle name="Финансовый 3 3 2 2 3 3 4 4 2" xfId="22720"/>
    <cellStyle name="Финансовый 3 3 2 2 3 3 4 4 3" xfId="36328"/>
    <cellStyle name="Финансовый 3 3 2 2 3 3 4 5" xfId="15916"/>
    <cellStyle name="Финансовый 3 3 2 2 3 3 4 6" xfId="29524"/>
    <cellStyle name="Финансовый 3 3 2 2 3 3 5" xfId="1174"/>
    <cellStyle name="Финансовый 3 3 2 2 3 3 5 2" xfId="5710"/>
    <cellStyle name="Финансовый 3 3 2 2 3 3 5 2 2" xfId="12514"/>
    <cellStyle name="Финансовый 3 3 2 2 3 3 5 2 2 2" xfId="26122"/>
    <cellStyle name="Финансовый 3 3 2 2 3 3 5 2 2 3" xfId="39730"/>
    <cellStyle name="Финансовый 3 3 2 2 3 3 5 2 3" xfId="19318"/>
    <cellStyle name="Финансовый 3 3 2 2 3 3 5 2 4" xfId="32926"/>
    <cellStyle name="Финансовый 3 3 2 2 3 3 5 3" xfId="3442"/>
    <cellStyle name="Финансовый 3 3 2 2 3 3 5 3 2" xfId="10246"/>
    <cellStyle name="Финансовый 3 3 2 2 3 3 5 3 2 2" xfId="23854"/>
    <cellStyle name="Финансовый 3 3 2 2 3 3 5 3 2 3" xfId="37462"/>
    <cellStyle name="Финансовый 3 3 2 2 3 3 5 3 3" xfId="17050"/>
    <cellStyle name="Финансовый 3 3 2 2 3 3 5 3 4" xfId="30658"/>
    <cellStyle name="Финансовый 3 3 2 2 3 3 5 4" xfId="7978"/>
    <cellStyle name="Финансовый 3 3 2 2 3 3 5 4 2" xfId="21586"/>
    <cellStyle name="Финансовый 3 3 2 2 3 3 5 4 3" xfId="35194"/>
    <cellStyle name="Финансовый 3 3 2 2 3 3 5 5" xfId="14782"/>
    <cellStyle name="Финансовый 3 3 2 2 3 3 5 6" xfId="28390"/>
    <cellStyle name="Финансовый 3 3 2 2 3 3 6" xfId="796"/>
    <cellStyle name="Финансовый 3 3 2 2 3 3 6 2" xfId="5332"/>
    <cellStyle name="Финансовый 3 3 2 2 3 3 6 2 2" xfId="12136"/>
    <cellStyle name="Финансовый 3 3 2 2 3 3 6 2 2 2" xfId="25744"/>
    <cellStyle name="Финансовый 3 3 2 2 3 3 6 2 2 3" xfId="39352"/>
    <cellStyle name="Финансовый 3 3 2 2 3 3 6 2 3" xfId="18940"/>
    <cellStyle name="Финансовый 3 3 2 2 3 3 6 2 4" xfId="32548"/>
    <cellStyle name="Финансовый 3 3 2 2 3 3 6 3" xfId="3064"/>
    <cellStyle name="Финансовый 3 3 2 2 3 3 6 3 2" xfId="9868"/>
    <cellStyle name="Финансовый 3 3 2 2 3 3 6 3 2 2" xfId="23476"/>
    <cellStyle name="Финансовый 3 3 2 2 3 3 6 3 2 3" xfId="37084"/>
    <cellStyle name="Финансовый 3 3 2 2 3 3 6 3 3" xfId="16672"/>
    <cellStyle name="Финансовый 3 3 2 2 3 3 6 3 4" xfId="30280"/>
    <cellStyle name="Финансовый 3 3 2 2 3 3 6 4" xfId="7600"/>
    <cellStyle name="Финансовый 3 3 2 2 3 3 6 4 2" xfId="21208"/>
    <cellStyle name="Финансовый 3 3 2 2 3 3 6 4 3" xfId="34816"/>
    <cellStyle name="Финансовый 3 3 2 2 3 3 6 5" xfId="14404"/>
    <cellStyle name="Финансовый 3 3 2 2 3 3 6 6" xfId="28012"/>
    <cellStyle name="Финансовый 3 3 2 2 3 3 7" xfId="4954"/>
    <cellStyle name="Финансовый 3 3 2 2 3 3 7 2" xfId="11758"/>
    <cellStyle name="Финансовый 3 3 2 2 3 3 7 2 2" xfId="25366"/>
    <cellStyle name="Финансовый 3 3 2 2 3 3 7 2 3" xfId="38974"/>
    <cellStyle name="Финансовый 3 3 2 2 3 3 7 3" xfId="18562"/>
    <cellStyle name="Финансовый 3 3 2 2 3 3 7 4" xfId="32170"/>
    <cellStyle name="Финансовый 3 3 2 2 3 3 8" xfId="2686"/>
    <cellStyle name="Финансовый 3 3 2 2 3 3 8 2" xfId="9490"/>
    <cellStyle name="Финансовый 3 3 2 2 3 3 8 2 2" xfId="23098"/>
    <cellStyle name="Финансовый 3 3 2 2 3 3 8 2 3" xfId="36706"/>
    <cellStyle name="Финансовый 3 3 2 2 3 3 8 3" xfId="16294"/>
    <cellStyle name="Финансовый 3 3 2 2 3 3 8 4" xfId="29902"/>
    <cellStyle name="Финансовый 3 3 2 2 3 3 9" xfId="7222"/>
    <cellStyle name="Финансовый 3 3 2 2 3 3 9 2" xfId="20830"/>
    <cellStyle name="Финансовый 3 3 2 2 3 3 9 3" xfId="34438"/>
    <cellStyle name="Финансовый 3 3 2 2 3 4" xfId="1728"/>
    <cellStyle name="Финансовый 3 3 2 2 3 4 2" xfId="6264"/>
    <cellStyle name="Финансовый 3 3 2 2 3 4 2 2" xfId="13068"/>
    <cellStyle name="Финансовый 3 3 2 2 3 4 2 2 2" xfId="26676"/>
    <cellStyle name="Финансовый 3 3 2 2 3 4 2 2 3" xfId="40284"/>
    <cellStyle name="Финансовый 3 3 2 2 3 4 2 3" xfId="19872"/>
    <cellStyle name="Финансовый 3 3 2 2 3 4 2 4" xfId="33480"/>
    <cellStyle name="Финансовый 3 3 2 2 3 4 3" xfId="3996"/>
    <cellStyle name="Финансовый 3 3 2 2 3 4 3 2" xfId="10800"/>
    <cellStyle name="Финансовый 3 3 2 2 3 4 3 2 2" xfId="24408"/>
    <cellStyle name="Финансовый 3 3 2 2 3 4 3 2 3" xfId="38016"/>
    <cellStyle name="Финансовый 3 3 2 2 3 4 3 3" xfId="17604"/>
    <cellStyle name="Финансовый 3 3 2 2 3 4 3 4" xfId="31212"/>
    <cellStyle name="Финансовый 3 3 2 2 3 4 4" xfId="8532"/>
    <cellStyle name="Финансовый 3 3 2 2 3 4 4 2" xfId="22140"/>
    <cellStyle name="Финансовый 3 3 2 2 3 4 4 3" xfId="35748"/>
    <cellStyle name="Финансовый 3 3 2 2 3 4 5" xfId="15336"/>
    <cellStyle name="Финансовый 3 3 2 2 3 4 6" xfId="28944"/>
    <cellStyle name="Финансовый 3 3 2 2 3 5" xfId="1350"/>
    <cellStyle name="Финансовый 3 3 2 2 3 5 2" xfId="5886"/>
    <cellStyle name="Финансовый 3 3 2 2 3 5 2 2" xfId="12690"/>
    <cellStyle name="Финансовый 3 3 2 2 3 5 2 2 2" xfId="26298"/>
    <cellStyle name="Финансовый 3 3 2 2 3 5 2 2 3" xfId="39906"/>
    <cellStyle name="Финансовый 3 3 2 2 3 5 2 3" xfId="19494"/>
    <cellStyle name="Финансовый 3 3 2 2 3 5 2 4" xfId="33102"/>
    <cellStyle name="Финансовый 3 3 2 2 3 5 3" xfId="3618"/>
    <cellStyle name="Финансовый 3 3 2 2 3 5 3 2" xfId="10422"/>
    <cellStyle name="Финансовый 3 3 2 2 3 5 3 2 2" xfId="24030"/>
    <cellStyle name="Финансовый 3 3 2 2 3 5 3 2 3" xfId="37638"/>
    <cellStyle name="Финансовый 3 3 2 2 3 5 3 3" xfId="17226"/>
    <cellStyle name="Финансовый 3 3 2 2 3 5 3 4" xfId="30834"/>
    <cellStyle name="Финансовый 3 3 2 2 3 5 4" xfId="8154"/>
    <cellStyle name="Финансовый 3 3 2 2 3 5 4 2" xfId="21762"/>
    <cellStyle name="Финансовый 3 3 2 2 3 5 4 3" xfId="35370"/>
    <cellStyle name="Финансовый 3 3 2 2 3 5 5" xfId="14958"/>
    <cellStyle name="Финансовый 3 3 2 2 3 5 6" xfId="28566"/>
    <cellStyle name="Финансовый 3 3 2 2 3 6" xfId="2106"/>
    <cellStyle name="Финансовый 3 3 2 2 3 6 2" xfId="6642"/>
    <cellStyle name="Финансовый 3 3 2 2 3 6 2 2" xfId="13446"/>
    <cellStyle name="Финансовый 3 3 2 2 3 6 2 2 2" xfId="27054"/>
    <cellStyle name="Финансовый 3 3 2 2 3 6 2 2 3" xfId="40662"/>
    <cellStyle name="Финансовый 3 3 2 2 3 6 2 3" xfId="20250"/>
    <cellStyle name="Финансовый 3 3 2 2 3 6 2 4" xfId="33858"/>
    <cellStyle name="Финансовый 3 3 2 2 3 6 3" xfId="4374"/>
    <cellStyle name="Финансовый 3 3 2 2 3 6 3 2" xfId="11178"/>
    <cellStyle name="Финансовый 3 3 2 2 3 6 3 2 2" xfId="24786"/>
    <cellStyle name="Финансовый 3 3 2 2 3 6 3 2 3" xfId="38394"/>
    <cellStyle name="Финансовый 3 3 2 2 3 6 3 3" xfId="17982"/>
    <cellStyle name="Финансовый 3 3 2 2 3 6 3 4" xfId="31590"/>
    <cellStyle name="Финансовый 3 3 2 2 3 6 4" xfId="8910"/>
    <cellStyle name="Финансовый 3 3 2 2 3 6 4 2" xfId="22518"/>
    <cellStyle name="Финансовый 3 3 2 2 3 6 4 3" xfId="36126"/>
    <cellStyle name="Финансовый 3 3 2 2 3 6 5" xfId="15714"/>
    <cellStyle name="Финансовый 3 3 2 2 3 6 6" xfId="29322"/>
    <cellStyle name="Финансовый 3 3 2 2 3 7" xfId="972"/>
    <cellStyle name="Финансовый 3 3 2 2 3 7 2" xfId="5508"/>
    <cellStyle name="Финансовый 3 3 2 2 3 7 2 2" xfId="12312"/>
    <cellStyle name="Финансовый 3 3 2 2 3 7 2 2 2" xfId="25920"/>
    <cellStyle name="Финансовый 3 3 2 2 3 7 2 2 3" xfId="39528"/>
    <cellStyle name="Финансовый 3 3 2 2 3 7 2 3" xfId="19116"/>
    <cellStyle name="Финансовый 3 3 2 2 3 7 2 4" xfId="32724"/>
    <cellStyle name="Финансовый 3 3 2 2 3 7 3" xfId="3240"/>
    <cellStyle name="Финансовый 3 3 2 2 3 7 3 2" xfId="10044"/>
    <cellStyle name="Финансовый 3 3 2 2 3 7 3 2 2" xfId="23652"/>
    <cellStyle name="Финансовый 3 3 2 2 3 7 3 2 3" xfId="37260"/>
    <cellStyle name="Финансовый 3 3 2 2 3 7 3 3" xfId="16848"/>
    <cellStyle name="Финансовый 3 3 2 2 3 7 3 4" xfId="30456"/>
    <cellStyle name="Финансовый 3 3 2 2 3 7 4" xfId="7776"/>
    <cellStyle name="Финансовый 3 3 2 2 3 7 4 2" xfId="21384"/>
    <cellStyle name="Финансовый 3 3 2 2 3 7 4 3" xfId="34992"/>
    <cellStyle name="Финансовый 3 3 2 2 3 7 5" xfId="14580"/>
    <cellStyle name="Финансовый 3 3 2 2 3 7 6" xfId="28188"/>
    <cellStyle name="Финансовый 3 3 2 2 3 8" xfId="594"/>
    <cellStyle name="Финансовый 3 3 2 2 3 8 2" xfId="5130"/>
    <cellStyle name="Финансовый 3 3 2 2 3 8 2 2" xfId="11934"/>
    <cellStyle name="Финансовый 3 3 2 2 3 8 2 2 2" xfId="25542"/>
    <cellStyle name="Финансовый 3 3 2 2 3 8 2 2 3" xfId="39150"/>
    <cellStyle name="Финансовый 3 3 2 2 3 8 2 3" xfId="18738"/>
    <cellStyle name="Финансовый 3 3 2 2 3 8 2 4" xfId="32346"/>
    <cellStyle name="Финансовый 3 3 2 2 3 8 3" xfId="2862"/>
    <cellStyle name="Финансовый 3 3 2 2 3 8 3 2" xfId="9666"/>
    <cellStyle name="Финансовый 3 3 2 2 3 8 3 2 2" xfId="23274"/>
    <cellStyle name="Финансовый 3 3 2 2 3 8 3 2 3" xfId="36882"/>
    <cellStyle name="Финансовый 3 3 2 2 3 8 3 3" xfId="16470"/>
    <cellStyle name="Финансовый 3 3 2 2 3 8 3 4" xfId="30078"/>
    <cellStyle name="Финансовый 3 3 2 2 3 8 4" xfId="7398"/>
    <cellStyle name="Финансовый 3 3 2 2 3 8 4 2" xfId="21006"/>
    <cellStyle name="Финансовый 3 3 2 2 3 8 4 3" xfId="34614"/>
    <cellStyle name="Финансовый 3 3 2 2 3 8 5" xfId="14202"/>
    <cellStyle name="Финансовый 3 3 2 2 3 8 6" xfId="27810"/>
    <cellStyle name="Финансовый 3 3 2 2 3 9" xfId="4752"/>
    <cellStyle name="Финансовый 3 3 2 2 3 9 2" xfId="11556"/>
    <cellStyle name="Финансовый 3 3 2 2 3 9 2 2" xfId="25164"/>
    <cellStyle name="Финансовый 3 3 2 2 3 9 2 3" xfId="38772"/>
    <cellStyle name="Финансовый 3 3 2 2 3 9 3" xfId="18360"/>
    <cellStyle name="Финансовый 3 3 2 2 3 9 4" xfId="31968"/>
    <cellStyle name="Финансовый 3 3 2 2 4" xfId="183"/>
    <cellStyle name="Финансовый 3 3 2 2 4 10" xfId="2451"/>
    <cellStyle name="Финансовый 3 3 2 2 4 10 2" xfId="9255"/>
    <cellStyle name="Финансовый 3 3 2 2 4 10 2 2" xfId="22863"/>
    <cellStyle name="Финансовый 3 3 2 2 4 10 2 3" xfId="36471"/>
    <cellStyle name="Финансовый 3 3 2 2 4 10 3" xfId="16059"/>
    <cellStyle name="Финансовый 3 3 2 2 4 10 4" xfId="29667"/>
    <cellStyle name="Финансовый 3 3 2 2 4 11" xfId="6987"/>
    <cellStyle name="Финансовый 3 3 2 2 4 11 2" xfId="20595"/>
    <cellStyle name="Финансовый 3 3 2 2 4 11 3" xfId="34203"/>
    <cellStyle name="Финансовый 3 3 2 2 4 12" xfId="13791"/>
    <cellStyle name="Финансовый 3 3 2 2 4 13" xfId="27399"/>
    <cellStyle name="Финансовый 3 3 2 2 4 2" xfId="264"/>
    <cellStyle name="Финансовый 3 3 2 2 4 2 10" xfId="7068"/>
    <cellStyle name="Финансовый 3 3 2 2 4 2 10 2" xfId="20676"/>
    <cellStyle name="Финансовый 3 3 2 2 4 2 10 3" xfId="34284"/>
    <cellStyle name="Финансовый 3 3 2 2 4 2 11" xfId="13872"/>
    <cellStyle name="Финансовый 3 3 2 2 4 2 12" xfId="27480"/>
    <cellStyle name="Финансовый 3 3 2 2 4 2 2" xfId="466"/>
    <cellStyle name="Финансовый 3 3 2 2 4 2 2 10" xfId="14074"/>
    <cellStyle name="Финансовый 3 3 2 2 4 2 2 11" xfId="27682"/>
    <cellStyle name="Финансовый 3 3 2 2 4 2 2 2" xfId="1978"/>
    <cellStyle name="Финансовый 3 3 2 2 4 2 2 2 2" xfId="6514"/>
    <cellStyle name="Финансовый 3 3 2 2 4 2 2 2 2 2" xfId="13318"/>
    <cellStyle name="Финансовый 3 3 2 2 4 2 2 2 2 2 2" xfId="26926"/>
    <cellStyle name="Финансовый 3 3 2 2 4 2 2 2 2 2 3" xfId="40534"/>
    <cellStyle name="Финансовый 3 3 2 2 4 2 2 2 2 3" xfId="20122"/>
    <cellStyle name="Финансовый 3 3 2 2 4 2 2 2 2 4" xfId="33730"/>
    <cellStyle name="Финансовый 3 3 2 2 4 2 2 2 3" xfId="4246"/>
    <cellStyle name="Финансовый 3 3 2 2 4 2 2 2 3 2" xfId="11050"/>
    <cellStyle name="Финансовый 3 3 2 2 4 2 2 2 3 2 2" xfId="24658"/>
    <cellStyle name="Финансовый 3 3 2 2 4 2 2 2 3 2 3" xfId="38266"/>
    <cellStyle name="Финансовый 3 3 2 2 4 2 2 2 3 3" xfId="17854"/>
    <cellStyle name="Финансовый 3 3 2 2 4 2 2 2 3 4" xfId="31462"/>
    <cellStyle name="Финансовый 3 3 2 2 4 2 2 2 4" xfId="8782"/>
    <cellStyle name="Финансовый 3 3 2 2 4 2 2 2 4 2" xfId="22390"/>
    <cellStyle name="Финансовый 3 3 2 2 4 2 2 2 4 3" xfId="35998"/>
    <cellStyle name="Финансовый 3 3 2 2 4 2 2 2 5" xfId="15586"/>
    <cellStyle name="Финансовый 3 3 2 2 4 2 2 2 6" xfId="29194"/>
    <cellStyle name="Финансовый 3 3 2 2 4 2 2 3" xfId="1600"/>
    <cellStyle name="Финансовый 3 3 2 2 4 2 2 3 2" xfId="6136"/>
    <cellStyle name="Финансовый 3 3 2 2 4 2 2 3 2 2" xfId="12940"/>
    <cellStyle name="Финансовый 3 3 2 2 4 2 2 3 2 2 2" xfId="26548"/>
    <cellStyle name="Финансовый 3 3 2 2 4 2 2 3 2 2 3" xfId="40156"/>
    <cellStyle name="Финансовый 3 3 2 2 4 2 2 3 2 3" xfId="19744"/>
    <cellStyle name="Финансовый 3 3 2 2 4 2 2 3 2 4" xfId="33352"/>
    <cellStyle name="Финансовый 3 3 2 2 4 2 2 3 3" xfId="3868"/>
    <cellStyle name="Финансовый 3 3 2 2 4 2 2 3 3 2" xfId="10672"/>
    <cellStyle name="Финансовый 3 3 2 2 4 2 2 3 3 2 2" xfId="24280"/>
    <cellStyle name="Финансовый 3 3 2 2 4 2 2 3 3 2 3" xfId="37888"/>
    <cellStyle name="Финансовый 3 3 2 2 4 2 2 3 3 3" xfId="17476"/>
    <cellStyle name="Финансовый 3 3 2 2 4 2 2 3 3 4" xfId="31084"/>
    <cellStyle name="Финансовый 3 3 2 2 4 2 2 3 4" xfId="8404"/>
    <cellStyle name="Финансовый 3 3 2 2 4 2 2 3 4 2" xfId="22012"/>
    <cellStyle name="Финансовый 3 3 2 2 4 2 2 3 4 3" xfId="35620"/>
    <cellStyle name="Финансовый 3 3 2 2 4 2 2 3 5" xfId="15208"/>
    <cellStyle name="Финансовый 3 3 2 2 4 2 2 3 6" xfId="28816"/>
    <cellStyle name="Финансовый 3 3 2 2 4 2 2 4" xfId="2356"/>
    <cellStyle name="Финансовый 3 3 2 2 4 2 2 4 2" xfId="6892"/>
    <cellStyle name="Финансовый 3 3 2 2 4 2 2 4 2 2" xfId="13696"/>
    <cellStyle name="Финансовый 3 3 2 2 4 2 2 4 2 2 2" xfId="27304"/>
    <cellStyle name="Финансовый 3 3 2 2 4 2 2 4 2 2 3" xfId="40912"/>
    <cellStyle name="Финансовый 3 3 2 2 4 2 2 4 2 3" xfId="20500"/>
    <cellStyle name="Финансовый 3 3 2 2 4 2 2 4 2 4" xfId="34108"/>
    <cellStyle name="Финансовый 3 3 2 2 4 2 2 4 3" xfId="4624"/>
    <cellStyle name="Финансовый 3 3 2 2 4 2 2 4 3 2" xfId="11428"/>
    <cellStyle name="Финансовый 3 3 2 2 4 2 2 4 3 2 2" xfId="25036"/>
    <cellStyle name="Финансовый 3 3 2 2 4 2 2 4 3 2 3" xfId="38644"/>
    <cellStyle name="Финансовый 3 3 2 2 4 2 2 4 3 3" xfId="18232"/>
    <cellStyle name="Финансовый 3 3 2 2 4 2 2 4 3 4" xfId="31840"/>
    <cellStyle name="Финансовый 3 3 2 2 4 2 2 4 4" xfId="9160"/>
    <cellStyle name="Финансовый 3 3 2 2 4 2 2 4 4 2" xfId="22768"/>
    <cellStyle name="Финансовый 3 3 2 2 4 2 2 4 4 3" xfId="36376"/>
    <cellStyle name="Финансовый 3 3 2 2 4 2 2 4 5" xfId="15964"/>
    <cellStyle name="Финансовый 3 3 2 2 4 2 2 4 6" xfId="29572"/>
    <cellStyle name="Финансовый 3 3 2 2 4 2 2 5" xfId="1222"/>
    <cellStyle name="Финансовый 3 3 2 2 4 2 2 5 2" xfId="5758"/>
    <cellStyle name="Финансовый 3 3 2 2 4 2 2 5 2 2" xfId="12562"/>
    <cellStyle name="Финансовый 3 3 2 2 4 2 2 5 2 2 2" xfId="26170"/>
    <cellStyle name="Финансовый 3 3 2 2 4 2 2 5 2 2 3" xfId="39778"/>
    <cellStyle name="Финансовый 3 3 2 2 4 2 2 5 2 3" xfId="19366"/>
    <cellStyle name="Финансовый 3 3 2 2 4 2 2 5 2 4" xfId="32974"/>
    <cellStyle name="Финансовый 3 3 2 2 4 2 2 5 3" xfId="3490"/>
    <cellStyle name="Финансовый 3 3 2 2 4 2 2 5 3 2" xfId="10294"/>
    <cellStyle name="Финансовый 3 3 2 2 4 2 2 5 3 2 2" xfId="23902"/>
    <cellStyle name="Финансовый 3 3 2 2 4 2 2 5 3 2 3" xfId="37510"/>
    <cellStyle name="Финансовый 3 3 2 2 4 2 2 5 3 3" xfId="17098"/>
    <cellStyle name="Финансовый 3 3 2 2 4 2 2 5 3 4" xfId="30706"/>
    <cellStyle name="Финансовый 3 3 2 2 4 2 2 5 4" xfId="8026"/>
    <cellStyle name="Финансовый 3 3 2 2 4 2 2 5 4 2" xfId="21634"/>
    <cellStyle name="Финансовый 3 3 2 2 4 2 2 5 4 3" xfId="35242"/>
    <cellStyle name="Финансовый 3 3 2 2 4 2 2 5 5" xfId="14830"/>
    <cellStyle name="Финансовый 3 3 2 2 4 2 2 5 6" xfId="28438"/>
    <cellStyle name="Финансовый 3 3 2 2 4 2 2 6" xfId="844"/>
    <cellStyle name="Финансовый 3 3 2 2 4 2 2 6 2" xfId="5380"/>
    <cellStyle name="Финансовый 3 3 2 2 4 2 2 6 2 2" xfId="12184"/>
    <cellStyle name="Финансовый 3 3 2 2 4 2 2 6 2 2 2" xfId="25792"/>
    <cellStyle name="Финансовый 3 3 2 2 4 2 2 6 2 2 3" xfId="39400"/>
    <cellStyle name="Финансовый 3 3 2 2 4 2 2 6 2 3" xfId="18988"/>
    <cellStyle name="Финансовый 3 3 2 2 4 2 2 6 2 4" xfId="32596"/>
    <cellStyle name="Финансовый 3 3 2 2 4 2 2 6 3" xfId="3112"/>
    <cellStyle name="Финансовый 3 3 2 2 4 2 2 6 3 2" xfId="9916"/>
    <cellStyle name="Финансовый 3 3 2 2 4 2 2 6 3 2 2" xfId="23524"/>
    <cellStyle name="Финансовый 3 3 2 2 4 2 2 6 3 2 3" xfId="37132"/>
    <cellStyle name="Финансовый 3 3 2 2 4 2 2 6 3 3" xfId="16720"/>
    <cellStyle name="Финансовый 3 3 2 2 4 2 2 6 3 4" xfId="30328"/>
    <cellStyle name="Финансовый 3 3 2 2 4 2 2 6 4" xfId="7648"/>
    <cellStyle name="Финансовый 3 3 2 2 4 2 2 6 4 2" xfId="21256"/>
    <cellStyle name="Финансовый 3 3 2 2 4 2 2 6 4 3" xfId="34864"/>
    <cellStyle name="Финансовый 3 3 2 2 4 2 2 6 5" xfId="14452"/>
    <cellStyle name="Финансовый 3 3 2 2 4 2 2 6 6" xfId="28060"/>
    <cellStyle name="Финансовый 3 3 2 2 4 2 2 7" xfId="5002"/>
    <cellStyle name="Финансовый 3 3 2 2 4 2 2 7 2" xfId="11806"/>
    <cellStyle name="Финансовый 3 3 2 2 4 2 2 7 2 2" xfId="25414"/>
    <cellStyle name="Финансовый 3 3 2 2 4 2 2 7 2 3" xfId="39022"/>
    <cellStyle name="Финансовый 3 3 2 2 4 2 2 7 3" xfId="18610"/>
    <cellStyle name="Финансовый 3 3 2 2 4 2 2 7 4" xfId="32218"/>
    <cellStyle name="Финансовый 3 3 2 2 4 2 2 8" xfId="2734"/>
    <cellStyle name="Финансовый 3 3 2 2 4 2 2 8 2" xfId="9538"/>
    <cellStyle name="Финансовый 3 3 2 2 4 2 2 8 2 2" xfId="23146"/>
    <cellStyle name="Финансовый 3 3 2 2 4 2 2 8 2 3" xfId="36754"/>
    <cellStyle name="Финансовый 3 3 2 2 4 2 2 8 3" xfId="16342"/>
    <cellStyle name="Финансовый 3 3 2 2 4 2 2 8 4" xfId="29950"/>
    <cellStyle name="Финансовый 3 3 2 2 4 2 2 9" xfId="7270"/>
    <cellStyle name="Финансовый 3 3 2 2 4 2 2 9 2" xfId="20878"/>
    <cellStyle name="Финансовый 3 3 2 2 4 2 2 9 3" xfId="34486"/>
    <cellStyle name="Финансовый 3 3 2 2 4 2 3" xfId="1776"/>
    <cellStyle name="Финансовый 3 3 2 2 4 2 3 2" xfId="6312"/>
    <cellStyle name="Финансовый 3 3 2 2 4 2 3 2 2" xfId="13116"/>
    <cellStyle name="Финансовый 3 3 2 2 4 2 3 2 2 2" xfId="26724"/>
    <cellStyle name="Финансовый 3 3 2 2 4 2 3 2 2 3" xfId="40332"/>
    <cellStyle name="Финансовый 3 3 2 2 4 2 3 2 3" xfId="19920"/>
    <cellStyle name="Финансовый 3 3 2 2 4 2 3 2 4" xfId="33528"/>
    <cellStyle name="Финансовый 3 3 2 2 4 2 3 3" xfId="4044"/>
    <cellStyle name="Финансовый 3 3 2 2 4 2 3 3 2" xfId="10848"/>
    <cellStyle name="Финансовый 3 3 2 2 4 2 3 3 2 2" xfId="24456"/>
    <cellStyle name="Финансовый 3 3 2 2 4 2 3 3 2 3" xfId="38064"/>
    <cellStyle name="Финансовый 3 3 2 2 4 2 3 3 3" xfId="17652"/>
    <cellStyle name="Финансовый 3 3 2 2 4 2 3 3 4" xfId="31260"/>
    <cellStyle name="Финансовый 3 3 2 2 4 2 3 4" xfId="8580"/>
    <cellStyle name="Финансовый 3 3 2 2 4 2 3 4 2" xfId="22188"/>
    <cellStyle name="Финансовый 3 3 2 2 4 2 3 4 3" xfId="35796"/>
    <cellStyle name="Финансовый 3 3 2 2 4 2 3 5" xfId="15384"/>
    <cellStyle name="Финансовый 3 3 2 2 4 2 3 6" xfId="28992"/>
    <cellStyle name="Финансовый 3 3 2 2 4 2 4" xfId="1398"/>
    <cellStyle name="Финансовый 3 3 2 2 4 2 4 2" xfId="5934"/>
    <cellStyle name="Финансовый 3 3 2 2 4 2 4 2 2" xfId="12738"/>
    <cellStyle name="Финансовый 3 3 2 2 4 2 4 2 2 2" xfId="26346"/>
    <cellStyle name="Финансовый 3 3 2 2 4 2 4 2 2 3" xfId="39954"/>
    <cellStyle name="Финансовый 3 3 2 2 4 2 4 2 3" xfId="19542"/>
    <cellStyle name="Финансовый 3 3 2 2 4 2 4 2 4" xfId="33150"/>
    <cellStyle name="Финансовый 3 3 2 2 4 2 4 3" xfId="3666"/>
    <cellStyle name="Финансовый 3 3 2 2 4 2 4 3 2" xfId="10470"/>
    <cellStyle name="Финансовый 3 3 2 2 4 2 4 3 2 2" xfId="24078"/>
    <cellStyle name="Финансовый 3 3 2 2 4 2 4 3 2 3" xfId="37686"/>
    <cellStyle name="Финансовый 3 3 2 2 4 2 4 3 3" xfId="17274"/>
    <cellStyle name="Финансовый 3 3 2 2 4 2 4 3 4" xfId="30882"/>
    <cellStyle name="Финансовый 3 3 2 2 4 2 4 4" xfId="8202"/>
    <cellStyle name="Финансовый 3 3 2 2 4 2 4 4 2" xfId="21810"/>
    <cellStyle name="Финансовый 3 3 2 2 4 2 4 4 3" xfId="35418"/>
    <cellStyle name="Финансовый 3 3 2 2 4 2 4 5" xfId="15006"/>
    <cellStyle name="Финансовый 3 3 2 2 4 2 4 6" xfId="28614"/>
    <cellStyle name="Финансовый 3 3 2 2 4 2 5" xfId="2154"/>
    <cellStyle name="Финансовый 3 3 2 2 4 2 5 2" xfId="6690"/>
    <cellStyle name="Финансовый 3 3 2 2 4 2 5 2 2" xfId="13494"/>
    <cellStyle name="Финансовый 3 3 2 2 4 2 5 2 2 2" xfId="27102"/>
    <cellStyle name="Финансовый 3 3 2 2 4 2 5 2 2 3" xfId="40710"/>
    <cellStyle name="Финансовый 3 3 2 2 4 2 5 2 3" xfId="20298"/>
    <cellStyle name="Финансовый 3 3 2 2 4 2 5 2 4" xfId="33906"/>
    <cellStyle name="Финансовый 3 3 2 2 4 2 5 3" xfId="4422"/>
    <cellStyle name="Финансовый 3 3 2 2 4 2 5 3 2" xfId="11226"/>
    <cellStyle name="Финансовый 3 3 2 2 4 2 5 3 2 2" xfId="24834"/>
    <cellStyle name="Финансовый 3 3 2 2 4 2 5 3 2 3" xfId="38442"/>
    <cellStyle name="Финансовый 3 3 2 2 4 2 5 3 3" xfId="18030"/>
    <cellStyle name="Финансовый 3 3 2 2 4 2 5 3 4" xfId="31638"/>
    <cellStyle name="Финансовый 3 3 2 2 4 2 5 4" xfId="8958"/>
    <cellStyle name="Финансовый 3 3 2 2 4 2 5 4 2" xfId="22566"/>
    <cellStyle name="Финансовый 3 3 2 2 4 2 5 4 3" xfId="36174"/>
    <cellStyle name="Финансовый 3 3 2 2 4 2 5 5" xfId="15762"/>
    <cellStyle name="Финансовый 3 3 2 2 4 2 5 6" xfId="29370"/>
    <cellStyle name="Финансовый 3 3 2 2 4 2 6" xfId="1020"/>
    <cellStyle name="Финансовый 3 3 2 2 4 2 6 2" xfId="5556"/>
    <cellStyle name="Финансовый 3 3 2 2 4 2 6 2 2" xfId="12360"/>
    <cellStyle name="Финансовый 3 3 2 2 4 2 6 2 2 2" xfId="25968"/>
    <cellStyle name="Финансовый 3 3 2 2 4 2 6 2 2 3" xfId="39576"/>
    <cellStyle name="Финансовый 3 3 2 2 4 2 6 2 3" xfId="19164"/>
    <cellStyle name="Финансовый 3 3 2 2 4 2 6 2 4" xfId="32772"/>
    <cellStyle name="Финансовый 3 3 2 2 4 2 6 3" xfId="3288"/>
    <cellStyle name="Финансовый 3 3 2 2 4 2 6 3 2" xfId="10092"/>
    <cellStyle name="Финансовый 3 3 2 2 4 2 6 3 2 2" xfId="23700"/>
    <cellStyle name="Финансовый 3 3 2 2 4 2 6 3 2 3" xfId="37308"/>
    <cellStyle name="Финансовый 3 3 2 2 4 2 6 3 3" xfId="16896"/>
    <cellStyle name="Финансовый 3 3 2 2 4 2 6 3 4" xfId="30504"/>
    <cellStyle name="Финансовый 3 3 2 2 4 2 6 4" xfId="7824"/>
    <cellStyle name="Финансовый 3 3 2 2 4 2 6 4 2" xfId="21432"/>
    <cellStyle name="Финансовый 3 3 2 2 4 2 6 4 3" xfId="35040"/>
    <cellStyle name="Финансовый 3 3 2 2 4 2 6 5" xfId="14628"/>
    <cellStyle name="Финансовый 3 3 2 2 4 2 6 6" xfId="28236"/>
    <cellStyle name="Финансовый 3 3 2 2 4 2 7" xfId="642"/>
    <cellStyle name="Финансовый 3 3 2 2 4 2 7 2" xfId="5178"/>
    <cellStyle name="Финансовый 3 3 2 2 4 2 7 2 2" xfId="11982"/>
    <cellStyle name="Финансовый 3 3 2 2 4 2 7 2 2 2" xfId="25590"/>
    <cellStyle name="Финансовый 3 3 2 2 4 2 7 2 2 3" xfId="39198"/>
    <cellStyle name="Финансовый 3 3 2 2 4 2 7 2 3" xfId="18786"/>
    <cellStyle name="Финансовый 3 3 2 2 4 2 7 2 4" xfId="32394"/>
    <cellStyle name="Финансовый 3 3 2 2 4 2 7 3" xfId="2910"/>
    <cellStyle name="Финансовый 3 3 2 2 4 2 7 3 2" xfId="9714"/>
    <cellStyle name="Финансовый 3 3 2 2 4 2 7 3 2 2" xfId="23322"/>
    <cellStyle name="Финансовый 3 3 2 2 4 2 7 3 2 3" xfId="36930"/>
    <cellStyle name="Финансовый 3 3 2 2 4 2 7 3 3" xfId="16518"/>
    <cellStyle name="Финансовый 3 3 2 2 4 2 7 3 4" xfId="30126"/>
    <cellStyle name="Финансовый 3 3 2 2 4 2 7 4" xfId="7446"/>
    <cellStyle name="Финансовый 3 3 2 2 4 2 7 4 2" xfId="21054"/>
    <cellStyle name="Финансовый 3 3 2 2 4 2 7 4 3" xfId="34662"/>
    <cellStyle name="Финансовый 3 3 2 2 4 2 7 5" xfId="14250"/>
    <cellStyle name="Финансовый 3 3 2 2 4 2 7 6" xfId="27858"/>
    <cellStyle name="Финансовый 3 3 2 2 4 2 8" xfId="4800"/>
    <cellStyle name="Финансовый 3 3 2 2 4 2 8 2" xfId="11604"/>
    <cellStyle name="Финансовый 3 3 2 2 4 2 8 2 2" xfId="25212"/>
    <cellStyle name="Финансовый 3 3 2 2 4 2 8 2 3" xfId="38820"/>
    <cellStyle name="Финансовый 3 3 2 2 4 2 8 3" xfId="18408"/>
    <cellStyle name="Финансовый 3 3 2 2 4 2 8 4" xfId="32016"/>
    <cellStyle name="Финансовый 3 3 2 2 4 2 9" xfId="2532"/>
    <cellStyle name="Финансовый 3 3 2 2 4 2 9 2" xfId="9336"/>
    <cellStyle name="Финансовый 3 3 2 2 4 2 9 2 2" xfId="22944"/>
    <cellStyle name="Финансовый 3 3 2 2 4 2 9 2 3" xfId="36552"/>
    <cellStyle name="Финансовый 3 3 2 2 4 2 9 3" xfId="16140"/>
    <cellStyle name="Финансовый 3 3 2 2 4 2 9 4" xfId="29748"/>
    <cellStyle name="Финансовый 3 3 2 2 4 3" xfId="385"/>
    <cellStyle name="Финансовый 3 3 2 2 4 3 10" xfId="13993"/>
    <cellStyle name="Финансовый 3 3 2 2 4 3 11" xfId="27601"/>
    <cellStyle name="Финансовый 3 3 2 2 4 3 2" xfId="1897"/>
    <cellStyle name="Финансовый 3 3 2 2 4 3 2 2" xfId="6433"/>
    <cellStyle name="Финансовый 3 3 2 2 4 3 2 2 2" xfId="13237"/>
    <cellStyle name="Финансовый 3 3 2 2 4 3 2 2 2 2" xfId="26845"/>
    <cellStyle name="Финансовый 3 3 2 2 4 3 2 2 2 3" xfId="40453"/>
    <cellStyle name="Финансовый 3 3 2 2 4 3 2 2 3" xfId="20041"/>
    <cellStyle name="Финансовый 3 3 2 2 4 3 2 2 4" xfId="33649"/>
    <cellStyle name="Финансовый 3 3 2 2 4 3 2 3" xfId="4165"/>
    <cellStyle name="Финансовый 3 3 2 2 4 3 2 3 2" xfId="10969"/>
    <cellStyle name="Финансовый 3 3 2 2 4 3 2 3 2 2" xfId="24577"/>
    <cellStyle name="Финансовый 3 3 2 2 4 3 2 3 2 3" xfId="38185"/>
    <cellStyle name="Финансовый 3 3 2 2 4 3 2 3 3" xfId="17773"/>
    <cellStyle name="Финансовый 3 3 2 2 4 3 2 3 4" xfId="31381"/>
    <cellStyle name="Финансовый 3 3 2 2 4 3 2 4" xfId="8701"/>
    <cellStyle name="Финансовый 3 3 2 2 4 3 2 4 2" xfId="22309"/>
    <cellStyle name="Финансовый 3 3 2 2 4 3 2 4 3" xfId="35917"/>
    <cellStyle name="Финансовый 3 3 2 2 4 3 2 5" xfId="15505"/>
    <cellStyle name="Финансовый 3 3 2 2 4 3 2 6" xfId="29113"/>
    <cellStyle name="Финансовый 3 3 2 2 4 3 3" xfId="1519"/>
    <cellStyle name="Финансовый 3 3 2 2 4 3 3 2" xfId="6055"/>
    <cellStyle name="Финансовый 3 3 2 2 4 3 3 2 2" xfId="12859"/>
    <cellStyle name="Финансовый 3 3 2 2 4 3 3 2 2 2" xfId="26467"/>
    <cellStyle name="Финансовый 3 3 2 2 4 3 3 2 2 3" xfId="40075"/>
    <cellStyle name="Финансовый 3 3 2 2 4 3 3 2 3" xfId="19663"/>
    <cellStyle name="Финансовый 3 3 2 2 4 3 3 2 4" xfId="33271"/>
    <cellStyle name="Финансовый 3 3 2 2 4 3 3 3" xfId="3787"/>
    <cellStyle name="Финансовый 3 3 2 2 4 3 3 3 2" xfId="10591"/>
    <cellStyle name="Финансовый 3 3 2 2 4 3 3 3 2 2" xfId="24199"/>
    <cellStyle name="Финансовый 3 3 2 2 4 3 3 3 2 3" xfId="37807"/>
    <cellStyle name="Финансовый 3 3 2 2 4 3 3 3 3" xfId="17395"/>
    <cellStyle name="Финансовый 3 3 2 2 4 3 3 3 4" xfId="31003"/>
    <cellStyle name="Финансовый 3 3 2 2 4 3 3 4" xfId="8323"/>
    <cellStyle name="Финансовый 3 3 2 2 4 3 3 4 2" xfId="21931"/>
    <cellStyle name="Финансовый 3 3 2 2 4 3 3 4 3" xfId="35539"/>
    <cellStyle name="Финансовый 3 3 2 2 4 3 3 5" xfId="15127"/>
    <cellStyle name="Финансовый 3 3 2 2 4 3 3 6" xfId="28735"/>
    <cellStyle name="Финансовый 3 3 2 2 4 3 4" xfId="2275"/>
    <cellStyle name="Финансовый 3 3 2 2 4 3 4 2" xfId="6811"/>
    <cellStyle name="Финансовый 3 3 2 2 4 3 4 2 2" xfId="13615"/>
    <cellStyle name="Финансовый 3 3 2 2 4 3 4 2 2 2" xfId="27223"/>
    <cellStyle name="Финансовый 3 3 2 2 4 3 4 2 2 3" xfId="40831"/>
    <cellStyle name="Финансовый 3 3 2 2 4 3 4 2 3" xfId="20419"/>
    <cellStyle name="Финансовый 3 3 2 2 4 3 4 2 4" xfId="34027"/>
    <cellStyle name="Финансовый 3 3 2 2 4 3 4 3" xfId="4543"/>
    <cellStyle name="Финансовый 3 3 2 2 4 3 4 3 2" xfId="11347"/>
    <cellStyle name="Финансовый 3 3 2 2 4 3 4 3 2 2" xfId="24955"/>
    <cellStyle name="Финансовый 3 3 2 2 4 3 4 3 2 3" xfId="38563"/>
    <cellStyle name="Финансовый 3 3 2 2 4 3 4 3 3" xfId="18151"/>
    <cellStyle name="Финансовый 3 3 2 2 4 3 4 3 4" xfId="31759"/>
    <cellStyle name="Финансовый 3 3 2 2 4 3 4 4" xfId="9079"/>
    <cellStyle name="Финансовый 3 3 2 2 4 3 4 4 2" xfId="22687"/>
    <cellStyle name="Финансовый 3 3 2 2 4 3 4 4 3" xfId="36295"/>
    <cellStyle name="Финансовый 3 3 2 2 4 3 4 5" xfId="15883"/>
    <cellStyle name="Финансовый 3 3 2 2 4 3 4 6" xfId="29491"/>
    <cellStyle name="Финансовый 3 3 2 2 4 3 5" xfId="1141"/>
    <cellStyle name="Финансовый 3 3 2 2 4 3 5 2" xfId="5677"/>
    <cellStyle name="Финансовый 3 3 2 2 4 3 5 2 2" xfId="12481"/>
    <cellStyle name="Финансовый 3 3 2 2 4 3 5 2 2 2" xfId="26089"/>
    <cellStyle name="Финансовый 3 3 2 2 4 3 5 2 2 3" xfId="39697"/>
    <cellStyle name="Финансовый 3 3 2 2 4 3 5 2 3" xfId="19285"/>
    <cellStyle name="Финансовый 3 3 2 2 4 3 5 2 4" xfId="32893"/>
    <cellStyle name="Финансовый 3 3 2 2 4 3 5 3" xfId="3409"/>
    <cellStyle name="Финансовый 3 3 2 2 4 3 5 3 2" xfId="10213"/>
    <cellStyle name="Финансовый 3 3 2 2 4 3 5 3 2 2" xfId="23821"/>
    <cellStyle name="Финансовый 3 3 2 2 4 3 5 3 2 3" xfId="37429"/>
    <cellStyle name="Финансовый 3 3 2 2 4 3 5 3 3" xfId="17017"/>
    <cellStyle name="Финансовый 3 3 2 2 4 3 5 3 4" xfId="30625"/>
    <cellStyle name="Финансовый 3 3 2 2 4 3 5 4" xfId="7945"/>
    <cellStyle name="Финансовый 3 3 2 2 4 3 5 4 2" xfId="21553"/>
    <cellStyle name="Финансовый 3 3 2 2 4 3 5 4 3" xfId="35161"/>
    <cellStyle name="Финансовый 3 3 2 2 4 3 5 5" xfId="14749"/>
    <cellStyle name="Финансовый 3 3 2 2 4 3 5 6" xfId="28357"/>
    <cellStyle name="Финансовый 3 3 2 2 4 3 6" xfId="763"/>
    <cellStyle name="Финансовый 3 3 2 2 4 3 6 2" xfId="5299"/>
    <cellStyle name="Финансовый 3 3 2 2 4 3 6 2 2" xfId="12103"/>
    <cellStyle name="Финансовый 3 3 2 2 4 3 6 2 2 2" xfId="25711"/>
    <cellStyle name="Финансовый 3 3 2 2 4 3 6 2 2 3" xfId="39319"/>
    <cellStyle name="Финансовый 3 3 2 2 4 3 6 2 3" xfId="18907"/>
    <cellStyle name="Финансовый 3 3 2 2 4 3 6 2 4" xfId="32515"/>
    <cellStyle name="Финансовый 3 3 2 2 4 3 6 3" xfId="3031"/>
    <cellStyle name="Финансовый 3 3 2 2 4 3 6 3 2" xfId="9835"/>
    <cellStyle name="Финансовый 3 3 2 2 4 3 6 3 2 2" xfId="23443"/>
    <cellStyle name="Финансовый 3 3 2 2 4 3 6 3 2 3" xfId="37051"/>
    <cellStyle name="Финансовый 3 3 2 2 4 3 6 3 3" xfId="16639"/>
    <cellStyle name="Финансовый 3 3 2 2 4 3 6 3 4" xfId="30247"/>
    <cellStyle name="Финансовый 3 3 2 2 4 3 6 4" xfId="7567"/>
    <cellStyle name="Финансовый 3 3 2 2 4 3 6 4 2" xfId="21175"/>
    <cellStyle name="Финансовый 3 3 2 2 4 3 6 4 3" xfId="34783"/>
    <cellStyle name="Финансовый 3 3 2 2 4 3 6 5" xfId="14371"/>
    <cellStyle name="Финансовый 3 3 2 2 4 3 6 6" xfId="27979"/>
    <cellStyle name="Финансовый 3 3 2 2 4 3 7" xfId="4921"/>
    <cellStyle name="Финансовый 3 3 2 2 4 3 7 2" xfId="11725"/>
    <cellStyle name="Финансовый 3 3 2 2 4 3 7 2 2" xfId="25333"/>
    <cellStyle name="Финансовый 3 3 2 2 4 3 7 2 3" xfId="38941"/>
    <cellStyle name="Финансовый 3 3 2 2 4 3 7 3" xfId="18529"/>
    <cellStyle name="Финансовый 3 3 2 2 4 3 7 4" xfId="32137"/>
    <cellStyle name="Финансовый 3 3 2 2 4 3 8" xfId="2653"/>
    <cellStyle name="Финансовый 3 3 2 2 4 3 8 2" xfId="9457"/>
    <cellStyle name="Финансовый 3 3 2 2 4 3 8 2 2" xfId="23065"/>
    <cellStyle name="Финансовый 3 3 2 2 4 3 8 2 3" xfId="36673"/>
    <cellStyle name="Финансовый 3 3 2 2 4 3 8 3" xfId="16261"/>
    <cellStyle name="Финансовый 3 3 2 2 4 3 8 4" xfId="29869"/>
    <cellStyle name="Финансовый 3 3 2 2 4 3 9" xfId="7189"/>
    <cellStyle name="Финансовый 3 3 2 2 4 3 9 2" xfId="20797"/>
    <cellStyle name="Финансовый 3 3 2 2 4 3 9 3" xfId="34405"/>
    <cellStyle name="Финансовый 3 3 2 2 4 4" xfId="1695"/>
    <cellStyle name="Финансовый 3 3 2 2 4 4 2" xfId="6231"/>
    <cellStyle name="Финансовый 3 3 2 2 4 4 2 2" xfId="13035"/>
    <cellStyle name="Финансовый 3 3 2 2 4 4 2 2 2" xfId="26643"/>
    <cellStyle name="Финансовый 3 3 2 2 4 4 2 2 3" xfId="40251"/>
    <cellStyle name="Финансовый 3 3 2 2 4 4 2 3" xfId="19839"/>
    <cellStyle name="Финансовый 3 3 2 2 4 4 2 4" xfId="33447"/>
    <cellStyle name="Финансовый 3 3 2 2 4 4 3" xfId="3963"/>
    <cellStyle name="Финансовый 3 3 2 2 4 4 3 2" xfId="10767"/>
    <cellStyle name="Финансовый 3 3 2 2 4 4 3 2 2" xfId="24375"/>
    <cellStyle name="Финансовый 3 3 2 2 4 4 3 2 3" xfId="37983"/>
    <cellStyle name="Финансовый 3 3 2 2 4 4 3 3" xfId="17571"/>
    <cellStyle name="Финансовый 3 3 2 2 4 4 3 4" xfId="31179"/>
    <cellStyle name="Финансовый 3 3 2 2 4 4 4" xfId="8499"/>
    <cellStyle name="Финансовый 3 3 2 2 4 4 4 2" xfId="22107"/>
    <cellStyle name="Финансовый 3 3 2 2 4 4 4 3" xfId="35715"/>
    <cellStyle name="Финансовый 3 3 2 2 4 4 5" xfId="15303"/>
    <cellStyle name="Финансовый 3 3 2 2 4 4 6" xfId="28911"/>
    <cellStyle name="Финансовый 3 3 2 2 4 5" xfId="1317"/>
    <cellStyle name="Финансовый 3 3 2 2 4 5 2" xfId="5853"/>
    <cellStyle name="Финансовый 3 3 2 2 4 5 2 2" xfId="12657"/>
    <cellStyle name="Финансовый 3 3 2 2 4 5 2 2 2" xfId="26265"/>
    <cellStyle name="Финансовый 3 3 2 2 4 5 2 2 3" xfId="39873"/>
    <cellStyle name="Финансовый 3 3 2 2 4 5 2 3" xfId="19461"/>
    <cellStyle name="Финансовый 3 3 2 2 4 5 2 4" xfId="33069"/>
    <cellStyle name="Финансовый 3 3 2 2 4 5 3" xfId="3585"/>
    <cellStyle name="Финансовый 3 3 2 2 4 5 3 2" xfId="10389"/>
    <cellStyle name="Финансовый 3 3 2 2 4 5 3 2 2" xfId="23997"/>
    <cellStyle name="Финансовый 3 3 2 2 4 5 3 2 3" xfId="37605"/>
    <cellStyle name="Финансовый 3 3 2 2 4 5 3 3" xfId="17193"/>
    <cellStyle name="Финансовый 3 3 2 2 4 5 3 4" xfId="30801"/>
    <cellStyle name="Финансовый 3 3 2 2 4 5 4" xfId="8121"/>
    <cellStyle name="Финансовый 3 3 2 2 4 5 4 2" xfId="21729"/>
    <cellStyle name="Финансовый 3 3 2 2 4 5 4 3" xfId="35337"/>
    <cellStyle name="Финансовый 3 3 2 2 4 5 5" xfId="14925"/>
    <cellStyle name="Финансовый 3 3 2 2 4 5 6" xfId="28533"/>
    <cellStyle name="Финансовый 3 3 2 2 4 6" xfId="2073"/>
    <cellStyle name="Финансовый 3 3 2 2 4 6 2" xfId="6609"/>
    <cellStyle name="Финансовый 3 3 2 2 4 6 2 2" xfId="13413"/>
    <cellStyle name="Финансовый 3 3 2 2 4 6 2 2 2" xfId="27021"/>
    <cellStyle name="Финансовый 3 3 2 2 4 6 2 2 3" xfId="40629"/>
    <cellStyle name="Финансовый 3 3 2 2 4 6 2 3" xfId="20217"/>
    <cellStyle name="Финансовый 3 3 2 2 4 6 2 4" xfId="33825"/>
    <cellStyle name="Финансовый 3 3 2 2 4 6 3" xfId="4341"/>
    <cellStyle name="Финансовый 3 3 2 2 4 6 3 2" xfId="11145"/>
    <cellStyle name="Финансовый 3 3 2 2 4 6 3 2 2" xfId="24753"/>
    <cellStyle name="Финансовый 3 3 2 2 4 6 3 2 3" xfId="38361"/>
    <cellStyle name="Финансовый 3 3 2 2 4 6 3 3" xfId="17949"/>
    <cellStyle name="Финансовый 3 3 2 2 4 6 3 4" xfId="31557"/>
    <cellStyle name="Финансовый 3 3 2 2 4 6 4" xfId="8877"/>
    <cellStyle name="Финансовый 3 3 2 2 4 6 4 2" xfId="22485"/>
    <cellStyle name="Финансовый 3 3 2 2 4 6 4 3" xfId="36093"/>
    <cellStyle name="Финансовый 3 3 2 2 4 6 5" xfId="15681"/>
    <cellStyle name="Финансовый 3 3 2 2 4 6 6" xfId="29289"/>
    <cellStyle name="Финансовый 3 3 2 2 4 7" xfId="939"/>
    <cellStyle name="Финансовый 3 3 2 2 4 7 2" xfId="5475"/>
    <cellStyle name="Финансовый 3 3 2 2 4 7 2 2" xfId="12279"/>
    <cellStyle name="Финансовый 3 3 2 2 4 7 2 2 2" xfId="25887"/>
    <cellStyle name="Финансовый 3 3 2 2 4 7 2 2 3" xfId="39495"/>
    <cellStyle name="Финансовый 3 3 2 2 4 7 2 3" xfId="19083"/>
    <cellStyle name="Финансовый 3 3 2 2 4 7 2 4" xfId="32691"/>
    <cellStyle name="Финансовый 3 3 2 2 4 7 3" xfId="3207"/>
    <cellStyle name="Финансовый 3 3 2 2 4 7 3 2" xfId="10011"/>
    <cellStyle name="Финансовый 3 3 2 2 4 7 3 2 2" xfId="23619"/>
    <cellStyle name="Финансовый 3 3 2 2 4 7 3 2 3" xfId="37227"/>
    <cellStyle name="Финансовый 3 3 2 2 4 7 3 3" xfId="16815"/>
    <cellStyle name="Финансовый 3 3 2 2 4 7 3 4" xfId="30423"/>
    <cellStyle name="Финансовый 3 3 2 2 4 7 4" xfId="7743"/>
    <cellStyle name="Финансовый 3 3 2 2 4 7 4 2" xfId="21351"/>
    <cellStyle name="Финансовый 3 3 2 2 4 7 4 3" xfId="34959"/>
    <cellStyle name="Финансовый 3 3 2 2 4 7 5" xfId="14547"/>
    <cellStyle name="Финансовый 3 3 2 2 4 7 6" xfId="28155"/>
    <cellStyle name="Финансовый 3 3 2 2 4 8" xfId="561"/>
    <cellStyle name="Финансовый 3 3 2 2 4 8 2" xfId="5097"/>
    <cellStyle name="Финансовый 3 3 2 2 4 8 2 2" xfId="11901"/>
    <cellStyle name="Финансовый 3 3 2 2 4 8 2 2 2" xfId="25509"/>
    <cellStyle name="Финансовый 3 3 2 2 4 8 2 2 3" xfId="39117"/>
    <cellStyle name="Финансовый 3 3 2 2 4 8 2 3" xfId="18705"/>
    <cellStyle name="Финансовый 3 3 2 2 4 8 2 4" xfId="32313"/>
    <cellStyle name="Финансовый 3 3 2 2 4 8 3" xfId="2829"/>
    <cellStyle name="Финансовый 3 3 2 2 4 8 3 2" xfId="9633"/>
    <cellStyle name="Финансовый 3 3 2 2 4 8 3 2 2" xfId="23241"/>
    <cellStyle name="Финансовый 3 3 2 2 4 8 3 2 3" xfId="36849"/>
    <cellStyle name="Финансовый 3 3 2 2 4 8 3 3" xfId="16437"/>
    <cellStyle name="Финансовый 3 3 2 2 4 8 3 4" xfId="30045"/>
    <cellStyle name="Финансовый 3 3 2 2 4 8 4" xfId="7365"/>
    <cellStyle name="Финансовый 3 3 2 2 4 8 4 2" xfId="20973"/>
    <cellStyle name="Финансовый 3 3 2 2 4 8 4 3" xfId="34581"/>
    <cellStyle name="Финансовый 3 3 2 2 4 8 5" xfId="14169"/>
    <cellStyle name="Финансовый 3 3 2 2 4 8 6" xfId="27777"/>
    <cellStyle name="Финансовый 3 3 2 2 4 9" xfId="4719"/>
    <cellStyle name="Финансовый 3 3 2 2 4 9 2" xfId="11523"/>
    <cellStyle name="Финансовый 3 3 2 2 4 9 2 2" xfId="25131"/>
    <cellStyle name="Финансовый 3 3 2 2 4 9 2 3" xfId="38739"/>
    <cellStyle name="Финансовый 3 3 2 2 4 9 3" xfId="18327"/>
    <cellStyle name="Финансовый 3 3 2 2 4 9 4" xfId="31935"/>
    <cellStyle name="Финансовый 3 3 2 2 5" xfId="318"/>
    <cellStyle name="Финансовый 3 3 2 2 5 10" xfId="7122"/>
    <cellStyle name="Финансовый 3 3 2 2 5 10 2" xfId="20730"/>
    <cellStyle name="Финансовый 3 3 2 2 5 10 3" xfId="34338"/>
    <cellStyle name="Финансовый 3 3 2 2 5 11" xfId="13926"/>
    <cellStyle name="Финансовый 3 3 2 2 5 12" xfId="27534"/>
    <cellStyle name="Финансовый 3 3 2 2 5 2" xfId="445"/>
    <cellStyle name="Финансовый 3 3 2 2 5 2 10" xfId="14053"/>
    <cellStyle name="Финансовый 3 3 2 2 5 2 11" xfId="27661"/>
    <cellStyle name="Финансовый 3 3 2 2 5 2 2" xfId="1957"/>
    <cellStyle name="Финансовый 3 3 2 2 5 2 2 2" xfId="6493"/>
    <cellStyle name="Финансовый 3 3 2 2 5 2 2 2 2" xfId="13297"/>
    <cellStyle name="Финансовый 3 3 2 2 5 2 2 2 2 2" xfId="26905"/>
    <cellStyle name="Финансовый 3 3 2 2 5 2 2 2 2 3" xfId="40513"/>
    <cellStyle name="Финансовый 3 3 2 2 5 2 2 2 3" xfId="20101"/>
    <cellStyle name="Финансовый 3 3 2 2 5 2 2 2 4" xfId="33709"/>
    <cellStyle name="Финансовый 3 3 2 2 5 2 2 3" xfId="4225"/>
    <cellStyle name="Финансовый 3 3 2 2 5 2 2 3 2" xfId="11029"/>
    <cellStyle name="Финансовый 3 3 2 2 5 2 2 3 2 2" xfId="24637"/>
    <cellStyle name="Финансовый 3 3 2 2 5 2 2 3 2 3" xfId="38245"/>
    <cellStyle name="Финансовый 3 3 2 2 5 2 2 3 3" xfId="17833"/>
    <cellStyle name="Финансовый 3 3 2 2 5 2 2 3 4" xfId="31441"/>
    <cellStyle name="Финансовый 3 3 2 2 5 2 2 4" xfId="8761"/>
    <cellStyle name="Финансовый 3 3 2 2 5 2 2 4 2" xfId="22369"/>
    <cellStyle name="Финансовый 3 3 2 2 5 2 2 4 3" xfId="35977"/>
    <cellStyle name="Финансовый 3 3 2 2 5 2 2 5" xfId="15565"/>
    <cellStyle name="Финансовый 3 3 2 2 5 2 2 6" xfId="29173"/>
    <cellStyle name="Финансовый 3 3 2 2 5 2 3" xfId="1579"/>
    <cellStyle name="Финансовый 3 3 2 2 5 2 3 2" xfId="6115"/>
    <cellStyle name="Финансовый 3 3 2 2 5 2 3 2 2" xfId="12919"/>
    <cellStyle name="Финансовый 3 3 2 2 5 2 3 2 2 2" xfId="26527"/>
    <cellStyle name="Финансовый 3 3 2 2 5 2 3 2 2 3" xfId="40135"/>
    <cellStyle name="Финансовый 3 3 2 2 5 2 3 2 3" xfId="19723"/>
    <cellStyle name="Финансовый 3 3 2 2 5 2 3 2 4" xfId="33331"/>
    <cellStyle name="Финансовый 3 3 2 2 5 2 3 3" xfId="3847"/>
    <cellStyle name="Финансовый 3 3 2 2 5 2 3 3 2" xfId="10651"/>
    <cellStyle name="Финансовый 3 3 2 2 5 2 3 3 2 2" xfId="24259"/>
    <cellStyle name="Финансовый 3 3 2 2 5 2 3 3 2 3" xfId="37867"/>
    <cellStyle name="Финансовый 3 3 2 2 5 2 3 3 3" xfId="17455"/>
    <cellStyle name="Финансовый 3 3 2 2 5 2 3 3 4" xfId="31063"/>
    <cellStyle name="Финансовый 3 3 2 2 5 2 3 4" xfId="8383"/>
    <cellStyle name="Финансовый 3 3 2 2 5 2 3 4 2" xfId="21991"/>
    <cellStyle name="Финансовый 3 3 2 2 5 2 3 4 3" xfId="35599"/>
    <cellStyle name="Финансовый 3 3 2 2 5 2 3 5" xfId="15187"/>
    <cellStyle name="Финансовый 3 3 2 2 5 2 3 6" xfId="28795"/>
    <cellStyle name="Финансовый 3 3 2 2 5 2 4" xfId="2335"/>
    <cellStyle name="Финансовый 3 3 2 2 5 2 4 2" xfId="6871"/>
    <cellStyle name="Финансовый 3 3 2 2 5 2 4 2 2" xfId="13675"/>
    <cellStyle name="Финансовый 3 3 2 2 5 2 4 2 2 2" xfId="27283"/>
    <cellStyle name="Финансовый 3 3 2 2 5 2 4 2 2 3" xfId="40891"/>
    <cellStyle name="Финансовый 3 3 2 2 5 2 4 2 3" xfId="20479"/>
    <cellStyle name="Финансовый 3 3 2 2 5 2 4 2 4" xfId="34087"/>
    <cellStyle name="Финансовый 3 3 2 2 5 2 4 3" xfId="4603"/>
    <cellStyle name="Финансовый 3 3 2 2 5 2 4 3 2" xfId="11407"/>
    <cellStyle name="Финансовый 3 3 2 2 5 2 4 3 2 2" xfId="25015"/>
    <cellStyle name="Финансовый 3 3 2 2 5 2 4 3 2 3" xfId="38623"/>
    <cellStyle name="Финансовый 3 3 2 2 5 2 4 3 3" xfId="18211"/>
    <cellStyle name="Финансовый 3 3 2 2 5 2 4 3 4" xfId="31819"/>
    <cellStyle name="Финансовый 3 3 2 2 5 2 4 4" xfId="9139"/>
    <cellStyle name="Финансовый 3 3 2 2 5 2 4 4 2" xfId="22747"/>
    <cellStyle name="Финансовый 3 3 2 2 5 2 4 4 3" xfId="36355"/>
    <cellStyle name="Финансовый 3 3 2 2 5 2 4 5" xfId="15943"/>
    <cellStyle name="Финансовый 3 3 2 2 5 2 4 6" xfId="29551"/>
    <cellStyle name="Финансовый 3 3 2 2 5 2 5" xfId="1201"/>
    <cellStyle name="Финансовый 3 3 2 2 5 2 5 2" xfId="5737"/>
    <cellStyle name="Финансовый 3 3 2 2 5 2 5 2 2" xfId="12541"/>
    <cellStyle name="Финансовый 3 3 2 2 5 2 5 2 2 2" xfId="26149"/>
    <cellStyle name="Финансовый 3 3 2 2 5 2 5 2 2 3" xfId="39757"/>
    <cellStyle name="Финансовый 3 3 2 2 5 2 5 2 3" xfId="19345"/>
    <cellStyle name="Финансовый 3 3 2 2 5 2 5 2 4" xfId="32953"/>
    <cellStyle name="Финансовый 3 3 2 2 5 2 5 3" xfId="3469"/>
    <cellStyle name="Финансовый 3 3 2 2 5 2 5 3 2" xfId="10273"/>
    <cellStyle name="Финансовый 3 3 2 2 5 2 5 3 2 2" xfId="23881"/>
    <cellStyle name="Финансовый 3 3 2 2 5 2 5 3 2 3" xfId="37489"/>
    <cellStyle name="Финансовый 3 3 2 2 5 2 5 3 3" xfId="17077"/>
    <cellStyle name="Финансовый 3 3 2 2 5 2 5 3 4" xfId="30685"/>
    <cellStyle name="Финансовый 3 3 2 2 5 2 5 4" xfId="8005"/>
    <cellStyle name="Финансовый 3 3 2 2 5 2 5 4 2" xfId="21613"/>
    <cellStyle name="Финансовый 3 3 2 2 5 2 5 4 3" xfId="35221"/>
    <cellStyle name="Финансовый 3 3 2 2 5 2 5 5" xfId="14809"/>
    <cellStyle name="Финансовый 3 3 2 2 5 2 5 6" xfId="28417"/>
    <cellStyle name="Финансовый 3 3 2 2 5 2 6" xfId="823"/>
    <cellStyle name="Финансовый 3 3 2 2 5 2 6 2" xfId="5359"/>
    <cellStyle name="Финансовый 3 3 2 2 5 2 6 2 2" xfId="12163"/>
    <cellStyle name="Финансовый 3 3 2 2 5 2 6 2 2 2" xfId="25771"/>
    <cellStyle name="Финансовый 3 3 2 2 5 2 6 2 2 3" xfId="39379"/>
    <cellStyle name="Финансовый 3 3 2 2 5 2 6 2 3" xfId="18967"/>
    <cellStyle name="Финансовый 3 3 2 2 5 2 6 2 4" xfId="32575"/>
    <cellStyle name="Финансовый 3 3 2 2 5 2 6 3" xfId="3091"/>
    <cellStyle name="Финансовый 3 3 2 2 5 2 6 3 2" xfId="9895"/>
    <cellStyle name="Финансовый 3 3 2 2 5 2 6 3 2 2" xfId="23503"/>
    <cellStyle name="Финансовый 3 3 2 2 5 2 6 3 2 3" xfId="37111"/>
    <cellStyle name="Финансовый 3 3 2 2 5 2 6 3 3" xfId="16699"/>
    <cellStyle name="Финансовый 3 3 2 2 5 2 6 3 4" xfId="30307"/>
    <cellStyle name="Финансовый 3 3 2 2 5 2 6 4" xfId="7627"/>
    <cellStyle name="Финансовый 3 3 2 2 5 2 6 4 2" xfId="21235"/>
    <cellStyle name="Финансовый 3 3 2 2 5 2 6 4 3" xfId="34843"/>
    <cellStyle name="Финансовый 3 3 2 2 5 2 6 5" xfId="14431"/>
    <cellStyle name="Финансовый 3 3 2 2 5 2 6 6" xfId="28039"/>
    <cellStyle name="Финансовый 3 3 2 2 5 2 7" xfId="4981"/>
    <cellStyle name="Финансовый 3 3 2 2 5 2 7 2" xfId="11785"/>
    <cellStyle name="Финансовый 3 3 2 2 5 2 7 2 2" xfId="25393"/>
    <cellStyle name="Финансовый 3 3 2 2 5 2 7 2 3" xfId="39001"/>
    <cellStyle name="Финансовый 3 3 2 2 5 2 7 3" xfId="18589"/>
    <cellStyle name="Финансовый 3 3 2 2 5 2 7 4" xfId="32197"/>
    <cellStyle name="Финансовый 3 3 2 2 5 2 8" xfId="2713"/>
    <cellStyle name="Финансовый 3 3 2 2 5 2 8 2" xfId="9517"/>
    <cellStyle name="Финансовый 3 3 2 2 5 2 8 2 2" xfId="23125"/>
    <cellStyle name="Финансовый 3 3 2 2 5 2 8 2 3" xfId="36733"/>
    <cellStyle name="Финансовый 3 3 2 2 5 2 8 3" xfId="16321"/>
    <cellStyle name="Финансовый 3 3 2 2 5 2 8 4" xfId="29929"/>
    <cellStyle name="Финансовый 3 3 2 2 5 2 9" xfId="7249"/>
    <cellStyle name="Финансовый 3 3 2 2 5 2 9 2" xfId="20857"/>
    <cellStyle name="Финансовый 3 3 2 2 5 2 9 3" xfId="34465"/>
    <cellStyle name="Финансовый 3 3 2 2 5 3" xfId="1830"/>
    <cellStyle name="Финансовый 3 3 2 2 5 3 2" xfId="6366"/>
    <cellStyle name="Финансовый 3 3 2 2 5 3 2 2" xfId="13170"/>
    <cellStyle name="Финансовый 3 3 2 2 5 3 2 2 2" xfId="26778"/>
    <cellStyle name="Финансовый 3 3 2 2 5 3 2 2 3" xfId="40386"/>
    <cellStyle name="Финансовый 3 3 2 2 5 3 2 3" xfId="19974"/>
    <cellStyle name="Финансовый 3 3 2 2 5 3 2 4" xfId="33582"/>
    <cellStyle name="Финансовый 3 3 2 2 5 3 3" xfId="4098"/>
    <cellStyle name="Финансовый 3 3 2 2 5 3 3 2" xfId="10902"/>
    <cellStyle name="Финансовый 3 3 2 2 5 3 3 2 2" xfId="24510"/>
    <cellStyle name="Финансовый 3 3 2 2 5 3 3 2 3" xfId="38118"/>
    <cellStyle name="Финансовый 3 3 2 2 5 3 3 3" xfId="17706"/>
    <cellStyle name="Финансовый 3 3 2 2 5 3 3 4" xfId="31314"/>
    <cellStyle name="Финансовый 3 3 2 2 5 3 4" xfId="8634"/>
    <cellStyle name="Финансовый 3 3 2 2 5 3 4 2" xfId="22242"/>
    <cellStyle name="Финансовый 3 3 2 2 5 3 4 3" xfId="35850"/>
    <cellStyle name="Финансовый 3 3 2 2 5 3 5" xfId="15438"/>
    <cellStyle name="Финансовый 3 3 2 2 5 3 6" xfId="29046"/>
    <cellStyle name="Финансовый 3 3 2 2 5 4" xfId="1452"/>
    <cellStyle name="Финансовый 3 3 2 2 5 4 2" xfId="5988"/>
    <cellStyle name="Финансовый 3 3 2 2 5 4 2 2" xfId="12792"/>
    <cellStyle name="Финансовый 3 3 2 2 5 4 2 2 2" xfId="26400"/>
    <cellStyle name="Финансовый 3 3 2 2 5 4 2 2 3" xfId="40008"/>
    <cellStyle name="Финансовый 3 3 2 2 5 4 2 3" xfId="19596"/>
    <cellStyle name="Финансовый 3 3 2 2 5 4 2 4" xfId="33204"/>
    <cellStyle name="Финансовый 3 3 2 2 5 4 3" xfId="3720"/>
    <cellStyle name="Финансовый 3 3 2 2 5 4 3 2" xfId="10524"/>
    <cellStyle name="Финансовый 3 3 2 2 5 4 3 2 2" xfId="24132"/>
    <cellStyle name="Финансовый 3 3 2 2 5 4 3 2 3" xfId="37740"/>
    <cellStyle name="Финансовый 3 3 2 2 5 4 3 3" xfId="17328"/>
    <cellStyle name="Финансовый 3 3 2 2 5 4 3 4" xfId="30936"/>
    <cellStyle name="Финансовый 3 3 2 2 5 4 4" xfId="8256"/>
    <cellStyle name="Финансовый 3 3 2 2 5 4 4 2" xfId="21864"/>
    <cellStyle name="Финансовый 3 3 2 2 5 4 4 3" xfId="35472"/>
    <cellStyle name="Финансовый 3 3 2 2 5 4 5" xfId="15060"/>
    <cellStyle name="Финансовый 3 3 2 2 5 4 6" xfId="28668"/>
    <cellStyle name="Финансовый 3 3 2 2 5 5" xfId="2208"/>
    <cellStyle name="Финансовый 3 3 2 2 5 5 2" xfId="6744"/>
    <cellStyle name="Финансовый 3 3 2 2 5 5 2 2" xfId="13548"/>
    <cellStyle name="Финансовый 3 3 2 2 5 5 2 2 2" xfId="27156"/>
    <cellStyle name="Финансовый 3 3 2 2 5 5 2 2 3" xfId="40764"/>
    <cellStyle name="Финансовый 3 3 2 2 5 5 2 3" xfId="20352"/>
    <cellStyle name="Финансовый 3 3 2 2 5 5 2 4" xfId="33960"/>
    <cellStyle name="Финансовый 3 3 2 2 5 5 3" xfId="4476"/>
    <cellStyle name="Финансовый 3 3 2 2 5 5 3 2" xfId="11280"/>
    <cellStyle name="Финансовый 3 3 2 2 5 5 3 2 2" xfId="24888"/>
    <cellStyle name="Финансовый 3 3 2 2 5 5 3 2 3" xfId="38496"/>
    <cellStyle name="Финансовый 3 3 2 2 5 5 3 3" xfId="18084"/>
    <cellStyle name="Финансовый 3 3 2 2 5 5 3 4" xfId="31692"/>
    <cellStyle name="Финансовый 3 3 2 2 5 5 4" xfId="9012"/>
    <cellStyle name="Финансовый 3 3 2 2 5 5 4 2" xfId="22620"/>
    <cellStyle name="Финансовый 3 3 2 2 5 5 4 3" xfId="36228"/>
    <cellStyle name="Финансовый 3 3 2 2 5 5 5" xfId="15816"/>
    <cellStyle name="Финансовый 3 3 2 2 5 5 6" xfId="29424"/>
    <cellStyle name="Финансовый 3 3 2 2 5 6" xfId="1074"/>
    <cellStyle name="Финансовый 3 3 2 2 5 6 2" xfId="5610"/>
    <cellStyle name="Финансовый 3 3 2 2 5 6 2 2" xfId="12414"/>
    <cellStyle name="Финансовый 3 3 2 2 5 6 2 2 2" xfId="26022"/>
    <cellStyle name="Финансовый 3 3 2 2 5 6 2 2 3" xfId="39630"/>
    <cellStyle name="Финансовый 3 3 2 2 5 6 2 3" xfId="19218"/>
    <cellStyle name="Финансовый 3 3 2 2 5 6 2 4" xfId="32826"/>
    <cellStyle name="Финансовый 3 3 2 2 5 6 3" xfId="3342"/>
    <cellStyle name="Финансовый 3 3 2 2 5 6 3 2" xfId="10146"/>
    <cellStyle name="Финансовый 3 3 2 2 5 6 3 2 2" xfId="23754"/>
    <cellStyle name="Финансовый 3 3 2 2 5 6 3 2 3" xfId="37362"/>
    <cellStyle name="Финансовый 3 3 2 2 5 6 3 3" xfId="16950"/>
    <cellStyle name="Финансовый 3 3 2 2 5 6 3 4" xfId="30558"/>
    <cellStyle name="Финансовый 3 3 2 2 5 6 4" xfId="7878"/>
    <cellStyle name="Финансовый 3 3 2 2 5 6 4 2" xfId="21486"/>
    <cellStyle name="Финансовый 3 3 2 2 5 6 4 3" xfId="35094"/>
    <cellStyle name="Финансовый 3 3 2 2 5 6 5" xfId="14682"/>
    <cellStyle name="Финансовый 3 3 2 2 5 6 6" xfId="28290"/>
    <cellStyle name="Финансовый 3 3 2 2 5 7" xfId="696"/>
    <cellStyle name="Финансовый 3 3 2 2 5 7 2" xfId="5232"/>
    <cellStyle name="Финансовый 3 3 2 2 5 7 2 2" xfId="12036"/>
    <cellStyle name="Финансовый 3 3 2 2 5 7 2 2 2" xfId="25644"/>
    <cellStyle name="Финансовый 3 3 2 2 5 7 2 2 3" xfId="39252"/>
    <cellStyle name="Финансовый 3 3 2 2 5 7 2 3" xfId="18840"/>
    <cellStyle name="Финансовый 3 3 2 2 5 7 2 4" xfId="32448"/>
    <cellStyle name="Финансовый 3 3 2 2 5 7 3" xfId="2964"/>
    <cellStyle name="Финансовый 3 3 2 2 5 7 3 2" xfId="9768"/>
    <cellStyle name="Финансовый 3 3 2 2 5 7 3 2 2" xfId="23376"/>
    <cellStyle name="Финансовый 3 3 2 2 5 7 3 2 3" xfId="36984"/>
    <cellStyle name="Финансовый 3 3 2 2 5 7 3 3" xfId="16572"/>
    <cellStyle name="Финансовый 3 3 2 2 5 7 3 4" xfId="30180"/>
    <cellStyle name="Финансовый 3 3 2 2 5 7 4" xfId="7500"/>
    <cellStyle name="Финансовый 3 3 2 2 5 7 4 2" xfId="21108"/>
    <cellStyle name="Финансовый 3 3 2 2 5 7 4 3" xfId="34716"/>
    <cellStyle name="Финансовый 3 3 2 2 5 7 5" xfId="14304"/>
    <cellStyle name="Финансовый 3 3 2 2 5 7 6" xfId="27912"/>
    <cellStyle name="Финансовый 3 3 2 2 5 8" xfId="4854"/>
    <cellStyle name="Финансовый 3 3 2 2 5 8 2" xfId="11658"/>
    <cellStyle name="Финансовый 3 3 2 2 5 8 2 2" xfId="25266"/>
    <cellStyle name="Финансовый 3 3 2 2 5 8 2 3" xfId="38874"/>
    <cellStyle name="Финансовый 3 3 2 2 5 8 3" xfId="18462"/>
    <cellStyle name="Финансовый 3 3 2 2 5 8 4" xfId="32070"/>
    <cellStyle name="Финансовый 3 3 2 2 5 9" xfId="2586"/>
    <cellStyle name="Финансовый 3 3 2 2 5 9 2" xfId="9390"/>
    <cellStyle name="Финансовый 3 3 2 2 5 9 2 2" xfId="22998"/>
    <cellStyle name="Финансовый 3 3 2 2 5 9 2 3" xfId="36606"/>
    <cellStyle name="Финансовый 3 3 2 2 5 9 3" xfId="16194"/>
    <cellStyle name="Финансовый 3 3 2 2 5 9 4" xfId="29802"/>
    <cellStyle name="Финансовый 3 3 2 2 6" xfId="243"/>
    <cellStyle name="Финансовый 3 3 2 2 6 10" xfId="7047"/>
    <cellStyle name="Финансовый 3 3 2 2 6 10 2" xfId="20655"/>
    <cellStyle name="Финансовый 3 3 2 2 6 10 3" xfId="34263"/>
    <cellStyle name="Финансовый 3 3 2 2 6 11" xfId="13851"/>
    <cellStyle name="Финансовый 3 3 2 2 6 12" xfId="27459"/>
    <cellStyle name="Финансовый 3 3 2 2 6 2" xfId="507"/>
    <cellStyle name="Финансовый 3 3 2 2 6 2 10" xfId="14115"/>
    <cellStyle name="Финансовый 3 3 2 2 6 2 11" xfId="27723"/>
    <cellStyle name="Финансовый 3 3 2 2 6 2 2" xfId="2019"/>
    <cellStyle name="Финансовый 3 3 2 2 6 2 2 2" xfId="6555"/>
    <cellStyle name="Финансовый 3 3 2 2 6 2 2 2 2" xfId="13359"/>
    <cellStyle name="Финансовый 3 3 2 2 6 2 2 2 2 2" xfId="26967"/>
    <cellStyle name="Финансовый 3 3 2 2 6 2 2 2 2 3" xfId="40575"/>
    <cellStyle name="Финансовый 3 3 2 2 6 2 2 2 3" xfId="20163"/>
    <cellStyle name="Финансовый 3 3 2 2 6 2 2 2 4" xfId="33771"/>
    <cellStyle name="Финансовый 3 3 2 2 6 2 2 3" xfId="4287"/>
    <cellStyle name="Финансовый 3 3 2 2 6 2 2 3 2" xfId="11091"/>
    <cellStyle name="Финансовый 3 3 2 2 6 2 2 3 2 2" xfId="24699"/>
    <cellStyle name="Финансовый 3 3 2 2 6 2 2 3 2 3" xfId="38307"/>
    <cellStyle name="Финансовый 3 3 2 2 6 2 2 3 3" xfId="17895"/>
    <cellStyle name="Финансовый 3 3 2 2 6 2 2 3 4" xfId="31503"/>
    <cellStyle name="Финансовый 3 3 2 2 6 2 2 4" xfId="8823"/>
    <cellStyle name="Финансовый 3 3 2 2 6 2 2 4 2" xfId="22431"/>
    <cellStyle name="Финансовый 3 3 2 2 6 2 2 4 3" xfId="36039"/>
    <cellStyle name="Финансовый 3 3 2 2 6 2 2 5" xfId="15627"/>
    <cellStyle name="Финансовый 3 3 2 2 6 2 2 6" xfId="29235"/>
    <cellStyle name="Финансовый 3 3 2 2 6 2 3" xfId="1641"/>
    <cellStyle name="Финансовый 3 3 2 2 6 2 3 2" xfId="6177"/>
    <cellStyle name="Финансовый 3 3 2 2 6 2 3 2 2" xfId="12981"/>
    <cellStyle name="Финансовый 3 3 2 2 6 2 3 2 2 2" xfId="26589"/>
    <cellStyle name="Финансовый 3 3 2 2 6 2 3 2 2 3" xfId="40197"/>
    <cellStyle name="Финансовый 3 3 2 2 6 2 3 2 3" xfId="19785"/>
    <cellStyle name="Финансовый 3 3 2 2 6 2 3 2 4" xfId="33393"/>
    <cellStyle name="Финансовый 3 3 2 2 6 2 3 3" xfId="3909"/>
    <cellStyle name="Финансовый 3 3 2 2 6 2 3 3 2" xfId="10713"/>
    <cellStyle name="Финансовый 3 3 2 2 6 2 3 3 2 2" xfId="24321"/>
    <cellStyle name="Финансовый 3 3 2 2 6 2 3 3 2 3" xfId="37929"/>
    <cellStyle name="Финансовый 3 3 2 2 6 2 3 3 3" xfId="17517"/>
    <cellStyle name="Финансовый 3 3 2 2 6 2 3 3 4" xfId="31125"/>
    <cellStyle name="Финансовый 3 3 2 2 6 2 3 4" xfId="8445"/>
    <cellStyle name="Финансовый 3 3 2 2 6 2 3 4 2" xfId="22053"/>
    <cellStyle name="Финансовый 3 3 2 2 6 2 3 4 3" xfId="35661"/>
    <cellStyle name="Финансовый 3 3 2 2 6 2 3 5" xfId="15249"/>
    <cellStyle name="Финансовый 3 3 2 2 6 2 3 6" xfId="28857"/>
    <cellStyle name="Финансовый 3 3 2 2 6 2 4" xfId="2397"/>
    <cellStyle name="Финансовый 3 3 2 2 6 2 4 2" xfId="6933"/>
    <cellStyle name="Финансовый 3 3 2 2 6 2 4 2 2" xfId="13737"/>
    <cellStyle name="Финансовый 3 3 2 2 6 2 4 2 2 2" xfId="27345"/>
    <cellStyle name="Финансовый 3 3 2 2 6 2 4 2 2 3" xfId="40953"/>
    <cellStyle name="Финансовый 3 3 2 2 6 2 4 2 3" xfId="20541"/>
    <cellStyle name="Финансовый 3 3 2 2 6 2 4 2 4" xfId="34149"/>
    <cellStyle name="Финансовый 3 3 2 2 6 2 4 3" xfId="4665"/>
    <cellStyle name="Финансовый 3 3 2 2 6 2 4 3 2" xfId="11469"/>
    <cellStyle name="Финансовый 3 3 2 2 6 2 4 3 2 2" xfId="25077"/>
    <cellStyle name="Финансовый 3 3 2 2 6 2 4 3 2 3" xfId="38685"/>
    <cellStyle name="Финансовый 3 3 2 2 6 2 4 3 3" xfId="18273"/>
    <cellStyle name="Финансовый 3 3 2 2 6 2 4 3 4" xfId="31881"/>
    <cellStyle name="Финансовый 3 3 2 2 6 2 4 4" xfId="9201"/>
    <cellStyle name="Финансовый 3 3 2 2 6 2 4 4 2" xfId="22809"/>
    <cellStyle name="Финансовый 3 3 2 2 6 2 4 4 3" xfId="36417"/>
    <cellStyle name="Финансовый 3 3 2 2 6 2 4 5" xfId="16005"/>
    <cellStyle name="Финансовый 3 3 2 2 6 2 4 6" xfId="29613"/>
    <cellStyle name="Финансовый 3 3 2 2 6 2 5" xfId="1263"/>
    <cellStyle name="Финансовый 3 3 2 2 6 2 5 2" xfId="5799"/>
    <cellStyle name="Финансовый 3 3 2 2 6 2 5 2 2" xfId="12603"/>
    <cellStyle name="Финансовый 3 3 2 2 6 2 5 2 2 2" xfId="26211"/>
    <cellStyle name="Финансовый 3 3 2 2 6 2 5 2 2 3" xfId="39819"/>
    <cellStyle name="Финансовый 3 3 2 2 6 2 5 2 3" xfId="19407"/>
    <cellStyle name="Финансовый 3 3 2 2 6 2 5 2 4" xfId="33015"/>
    <cellStyle name="Финансовый 3 3 2 2 6 2 5 3" xfId="3531"/>
    <cellStyle name="Финансовый 3 3 2 2 6 2 5 3 2" xfId="10335"/>
    <cellStyle name="Финансовый 3 3 2 2 6 2 5 3 2 2" xfId="23943"/>
    <cellStyle name="Финансовый 3 3 2 2 6 2 5 3 2 3" xfId="37551"/>
    <cellStyle name="Финансовый 3 3 2 2 6 2 5 3 3" xfId="17139"/>
    <cellStyle name="Финансовый 3 3 2 2 6 2 5 3 4" xfId="30747"/>
    <cellStyle name="Финансовый 3 3 2 2 6 2 5 4" xfId="8067"/>
    <cellStyle name="Финансовый 3 3 2 2 6 2 5 4 2" xfId="21675"/>
    <cellStyle name="Финансовый 3 3 2 2 6 2 5 4 3" xfId="35283"/>
    <cellStyle name="Финансовый 3 3 2 2 6 2 5 5" xfId="14871"/>
    <cellStyle name="Финансовый 3 3 2 2 6 2 5 6" xfId="28479"/>
    <cellStyle name="Финансовый 3 3 2 2 6 2 6" xfId="885"/>
    <cellStyle name="Финансовый 3 3 2 2 6 2 6 2" xfId="5421"/>
    <cellStyle name="Финансовый 3 3 2 2 6 2 6 2 2" xfId="12225"/>
    <cellStyle name="Финансовый 3 3 2 2 6 2 6 2 2 2" xfId="25833"/>
    <cellStyle name="Финансовый 3 3 2 2 6 2 6 2 2 3" xfId="39441"/>
    <cellStyle name="Финансовый 3 3 2 2 6 2 6 2 3" xfId="19029"/>
    <cellStyle name="Финансовый 3 3 2 2 6 2 6 2 4" xfId="32637"/>
    <cellStyle name="Финансовый 3 3 2 2 6 2 6 3" xfId="3153"/>
    <cellStyle name="Финансовый 3 3 2 2 6 2 6 3 2" xfId="9957"/>
    <cellStyle name="Финансовый 3 3 2 2 6 2 6 3 2 2" xfId="23565"/>
    <cellStyle name="Финансовый 3 3 2 2 6 2 6 3 2 3" xfId="37173"/>
    <cellStyle name="Финансовый 3 3 2 2 6 2 6 3 3" xfId="16761"/>
    <cellStyle name="Финансовый 3 3 2 2 6 2 6 3 4" xfId="30369"/>
    <cellStyle name="Финансовый 3 3 2 2 6 2 6 4" xfId="7689"/>
    <cellStyle name="Финансовый 3 3 2 2 6 2 6 4 2" xfId="21297"/>
    <cellStyle name="Финансовый 3 3 2 2 6 2 6 4 3" xfId="34905"/>
    <cellStyle name="Финансовый 3 3 2 2 6 2 6 5" xfId="14493"/>
    <cellStyle name="Финансовый 3 3 2 2 6 2 6 6" xfId="28101"/>
    <cellStyle name="Финансовый 3 3 2 2 6 2 7" xfId="5043"/>
    <cellStyle name="Финансовый 3 3 2 2 6 2 7 2" xfId="11847"/>
    <cellStyle name="Финансовый 3 3 2 2 6 2 7 2 2" xfId="25455"/>
    <cellStyle name="Финансовый 3 3 2 2 6 2 7 2 3" xfId="39063"/>
    <cellStyle name="Финансовый 3 3 2 2 6 2 7 3" xfId="18651"/>
    <cellStyle name="Финансовый 3 3 2 2 6 2 7 4" xfId="32259"/>
    <cellStyle name="Финансовый 3 3 2 2 6 2 8" xfId="2775"/>
    <cellStyle name="Финансовый 3 3 2 2 6 2 8 2" xfId="9579"/>
    <cellStyle name="Финансовый 3 3 2 2 6 2 8 2 2" xfId="23187"/>
    <cellStyle name="Финансовый 3 3 2 2 6 2 8 2 3" xfId="36795"/>
    <cellStyle name="Финансовый 3 3 2 2 6 2 8 3" xfId="16383"/>
    <cellStyle name="Финансовый 3 3 2 2 6 2 8 4" xfId="29991"/>
    <cellStyle name="Финансовый 3 3 2 2 6 2 9" xfId="7311"/>
    <cellStyle name="Финансовый 3 3 2 2 6 2 9 2" xfId="20919"/>
    <cellStyle name="Финансовый 3 3 2 2 6 2 9 3" xfId="34527"/>
    <cellStyle name="Финансовый 3 3 2 2 6 3" xfId="1755"/>
    <cellStyle name="Финансовый 3 3 2 2 6 3 2" xfId="6291"/>
    <cellStyle name="Финансовый 3 3 2 2 6 3 2 2" xfId="13095"/>
    <cellStyle name="Финансовый 3 3 2 2 6 3 2 2 2" xfId="26703"/>
    <cellStyle name="Финансовый 3 3 2 2 6 3 2 2 3" xfId="40311"/>
    <cellStyle name="Финансовый 3 3 2 2 6 3 2 3" xfId="19899"/>
    <cellStyle name="Финансовый 3 3 2 2 6 3 2 4" xfId="33507"/>
    <cellStyle name="Финансовый 3 3 2 2 6 3 3" xfId="4023"/>
    <cellStyle name="Финансовый 3 3 2 2 6 3 3 2" xfId="10827"/>
    <cellStyle name="Финансовый 3 3 2 2 6 3 3 2 2" xfId="24435"/>
    <cellStyle name="Финансовый 3 3 2 2 6 3 3 2 3" xfId="38043"/>
    <cellStyle name="Финансовый 3 3 2 2 6 3 3 3" xfId="17631"/>
    <cellStyle name="Финансовый 3 3 2 2 6 3 3 4" xfId="31239"/>
    <cellStyle name="Финансовый 3 3 2 2 6 3 4" xfId="8559"/>
    <cellStyle name="Финансовый 3 3 2 2 6 3 4 2" xfId="22167"/>
    <cellStyle name="Финансовый 3 3 2 2 6 3 4 3" xfId="35775"/>
    <cellStyle name="Финансовый 3 3 2 2 6 3 5" xfId="15363"/>
    <cellStyle name="Финансовый 3 3 2 2 6 3 6" xfId="28971"/>
    <cellStyle name="Финансовый 3 3 2 2 6 4" xfId="1377"/>
    <cellStyle name="Финансовый 3 3 2 2 6 4 2" xfId="5913"/>
    <cellStyle name="Финансовый 3 3 2 2 6 4 2 2" xfId="12717"/>
    <cellStyle name="Финансовый 3 3 2 2 6 4 2 2 2" xfId="26325"/>
    <cellStyle name="Финансовый 3 3 2 2 6 4 2 2 3" xfId="39933"/>
    <cellStyle name="Финансовый 3 3 2 2 6 4 2 3" xfId="19521"/>
    <cellStyle name="Финансовый 3 3 2 2 6 4 2 4" xfId="33129"/>
    <cellStyle name="Финансовый 3 3 2 2 6 4 3" xfId="3645"/>
    <cellStyle name="Финансовый 3 3 2 2 6 4 3 2" xfId="10449"/>
    <cellStyle name="Финансовый 3 3 2 2 6 4 3 2 2" xfId="24057"/>
    <cellStyle name="Финансовый 3 3 2 2 6 4 3 2 3" xfId="37665"/>
    <cellStyle name="Финансовый 3 3 2 2 6 4 3 3" xfId="17253"/>
    <cellStyle name="Финансовый 3 3 2 2 6 4 3 4" xfId="30861"/>
    <cellStyle name="Финансовый 3 3 2 2 6 4 4" xfId="8181"/>
    <cellStyle name="Финансовый 3 3 2 2 6 4 4 2" xfId="21789"/>
    <cellStyle name="Финансовый 3 3 2 2 6 4 4 3" xfId="35397"/>
    <cellStyle name="Финансовый 3 3 2 2 6 4 5" xfId="14985"/>
    <cellStyle name="Финансовый 3 3 2 2 6 4 6" xfId="28593"/>
    <cellStyle name="Финансовый 3 3 2 2 6 5" xfId="2133"/>
    <cellStyle name="Финансовый 3 3 2 2 6 5 2" xfId="6669"/>
    <cellStyle name="Финансовый 3 3 2 2 6 5 2 2" xfId="13473"/>
    <cellStyle name="Финансовый 3 3 2 2 6 5 2 2 2" xfId="27081"/>
    <cellStyle name="Финансовый 3 3 2 2 6 5 2 2 3" xfId="40689"/>
    <cellStyle name="Финансовый 3 3 2 2 6 5 2 3" xfId="20277"/>
    <cellStyle name="Финансовый 3 3 2 2 6 5 2 4" xfId="33885"/>
    <cellStyle name="Финансовый 3 3 2 2 6 5 3" xfId="4401"/>
    <cellStyle name="Финансовый 3 3 2 2 6 5 3 2" xfId="11205"/>
    <cellStyle name="Финансовый 3 3 2 2 6 5 3 2 2" xfId="24813"/>
    <cellStyle name="Финансовый 3 3 2 2 6 5 3 2 3" xfId="38421"/>
    <cellStyle name="Финансовый 3 3 2 2 6 5 3 3" xfId="18009"/>
    <cellStyle name="Финансовый 3 3 2 2 6 5 3 4" xfId="31617"/>
    <cellStyle name="Финансовый 3 3 2 2 6 5 4" xfId="8937"/>
    <cellStyle name="Финансовый 3 3 2 2 6 5 4 2" xfId="22545"/>
    <cellStyle name="Финансовый 3 3 2 2 6 5 4 3" xfId="36153"/>
    <cellStyle name="Финансовый 3 3 2 2 6 5 5" xfId="15741"/>
    <cellStyle name="Финансовый 3 3 2 2 6 5 6" xfId="29349"/>
    <cellStyle name="Финансовый 3 3 2 2 6 6" xfId="999"/>
    <cellStyle name="Финансовый 3 3 2 2 6 6 2" xfId="5535"/>
    <cellStyle name="Финансовый 3 3 2 2 6 6 2 2" xfId="12339"/>
    <cellStyle name="Финансовый 3 3 2 2 6 6 2 2 2" xfId="25947"/>
    <cellStyle name="Финансовый 3 3 2 2 6 6 2 2 3" xfId="39555"/>
    <cellStyle name="Финансовый 3 3 2 2 6 6 2 3" xfId="19143"/>
    <cellStyle name="Финансовый 3 3 2 2 6 6 2 4" xfId="32751"/>
    <cellStyle name="Финансовый 3 3 2 2 6 6 3" xfId="3267"/>
    <cellStyle name="Финансовый 3 3 2 2 6 6 3 2" xfId="10071"/>
    <cellStyle name="Финансовый 3 3 2 2 6 6 3 2 2" xfId="23679"/>
    <cellStyle name="Финансовый 3 3 2 2 6 6 3 2 3" xfId="37287"/>
    <cellStyle name="Финансовый 3 3 2 2 6 6 3 3" xfId="16875"/>
    <cellStyle name="Финансовый 3 3 2 2 6 6 3 4" xfId="30483"/>
    <cellStyle name="Финансовый 3 3 2 2 6 6 4" xfId="7803"/>
    <cellStyle name="Финансовый 3 3 2 2 6 6 4 2" xfId="21411"/>
    <cellStyle name="Финансовый 3 3 2 2 6 6 4 3" xfId="35019"/>
    <cellStyle name="Финансовый 3 3 2 2 6 6 5" xfId="14607"/>
    <cellStyle name="Финансовый 3 3 2 2 6 6 6" xfId="28215"/>
    <cellStyle name="Финансовый 3 3 2 2 6 7" xfId="621"/>
    <cellStyle name="Финансовый 3 3 2 2 6 7 2" xfId="5157"/>
    <cellStyle name="Финансовый 3 3 2 2 6 7 2 2" xfId="11961"/>
    <cellStyle name="Финансовый 3 3 2 2 6 7 2 2 2" xfId="25569"/>
    <cellStyle name="Финансовый 3 3 2 2 6 7 2 2 3" xfId="39177"/>
    <cellStyle name="Финансовый 3 3 2 2 6 7 2 3" xfId="18765"/>
    <cellStyle name="Финансовый 3 3 2 2 6 7 2 4" xfId="32373"/>
    <cellStyle name="Финансовый 3 3 2 2 6 7 3" xfId="2889"/>
    <cellStyle name="Финансовый 3 3 2 2 6 7 3 2" xfId="9693"/>
    <cellStyle name="Финансовый 3 3 2 2 6 7 3 2 2" xfId="23301"/>
    <cellStyle name="Финансовый 3 3 2 2 6 7 3 2 3" xfId="36909"/>
    <cellStyle name="Финансовый 3 3 2 2 6 7 3 3" xfId="16497"/>
    <cellStyle name="Финансовый 3 3 2 2 6 7 3 4" xfId="30105"/>
    <cellStyle name="Финансовый 3 3 2 2 6 7 4" xfId="7425"/>
    <cellStyle name="Финансовый 3 3 2 2 6 7 4 2" xfId="21033"/>
    <cellStyle name="Финансовый 3 3 2 2 6 7 4 3" xfId="34641"/>
    <cellStyle name="Финансовый 3 3 2 2 6 7 5" xfId="14229"/>
    <cellStyle name="Финансовый 3 3 2 2 6 7 6" xfId="27837"/>
    <cellStyle name="Финансовый 3 3 2 2 6 8" xfId="4779"/>
    <cellStyle name="Финансовый 3 3 2 2 6 8 2" xfId="11583"/>
    <cellStyle name="Финансовый 3 3 2 2 6 8 2 2" xfId="25191"/>
    <cellStyle name="Финансовый 3 3 2 2 6 8 2 3" xfId="38799"/>
    <cellStyle name="Финансовый 3 3 2 2 6 8 3" xfId="18387"/>
    <cellStyle name="Финансовый 3 3 2 2 6 8 4" xfId="31995"/>
    <cellStyle name="Финансовый 3 3 2 2 6 9" xfId="2511"/>
    <cellStyle name="Финансовый 3 3 2 2 6 9 2" xfId="9315"/>
    <cellStyle name="Финансовый 3 3 2 2 6 9 2 2" xfId="22923"/>
    <cellStyle name="Финансовый 3 3 2 2 6 9 2 3" xfId="36531"/>
    <cellStyle name="Финансовый 3 3 2 2 6 9 3" xfId="16119"/>
    <cellStyle name="Финансовый 3 3 2 2 6 9 4" xfId="29727"/>
    <cellStyle name="Финансовый 3 3 2 2 7" xfId="364"/>
    <cellStyle name="Финансовый 3 3 2 2 7 10" xfId="13972"/>
    <cellStyle name="Финансовый 3 3 2 2 7 11" xfId="27580"/>
    <cellStyle name="Финансовый 3 3 2 2 7 2" xfId="1876"/>
    <cellStyle name="Финансовый 3 3 2 2 7 2 2" xfId="6412"/>
    <cellStyle name="Финансовый 3 3 2 2 7 2 2 2" xfId="13216"/>
    <cellStyle name="Финансовый 3 3 2 2 7 2 2 2 2" xfId="26824"/>
    <cellStyle name="Финансовый 3 3 2 2 7 2 2 2 3" xfId="40432"/>
    <cellStyle name="Финансовый 3 3 2 2 7 2 2 3" xfId="20020"/>
    <cellStyle name="Финансовый 3 3 2 2 7 2 2 4" xfId="33628"/>
    <cellStyle name="Финансовый 3 3 2 2 7 2 3" xfId="4144"/>
    <cellStyle name="Финансовый 3 3 2 2 7 2 3 2" xfId="10948"/>
    <cellStyle name="Финансовый 3 3 2 2 7 2 3 2 2" xfId="24556"/>
    <cellStyle name="Финансовый 3 3 2 2 7 2 3 2 3" xfId="38164"/>
    <cellStyle name="Финансовый 3 3 2 2 7 2 3 3" xfId="17752"/>
    <cellStyle name="Финансовый 3 3 2 2 7 2 3 4" xfId="31360"/>
    <cellStyle name="Финансовый 3 3 2 2 7 2 4" xfId="8680"/>
    <cellStyle name="Финансовый 3 3 2 2 7 2 4 2" xfId="22288"/>
    <cellStyle name="Финансовый 3 3 2 2 7 2 4 3" xfId="35896"/>
    <cellStyle name="Финансовый 3 3 2 2 7 2 5" xfId="15484"/>
    <cellStyle name="Финансовый 3 3 2 2 7 2 6" xfId="29092"/>
    <cellStyle name="Финансовый 3 3 2 2 7 3" xfId="1498"/>
    <cellStyle name="Финансовый 3 3 2 2 7 3 2" xfId="6034"/>
    <cellStyle name="Финансовый 3 3 2 2 7 3 2 2" xfId="12838"/>
    <cellStyle name="Финансовый 3 3 2 2 7 3 2 2 2" xfId="26446"/>
    <cellStyle name="Финансовый 3 3 2 2 7 3 2 2 3" xfId="40054"/>
    <cellStyle name="Финансовый 3 3 2 2 7 3 2 3" xfId="19642"/>
    <cellStyle name="Финансовый 3 3 2 2 7 3 2 4" xfId="33250"/>
    <cellStyle name="Финансовый 3 3 2 2 7 3 3" xfId="3766"/>
    <cellStyle name="Финансовый 3 3 2 2 7 3 3 2" xfId="10570"/>
    <cellStyle name="Финансовый 3 3 2 2 7 3 3 2 2" xfId="24178"/>
    <cellStyle name="Финансовый 3 3 2 2 7 3 3 2 3" xfId="37786"/>
    <cellStyle name="Финансовый 3 3 2 2 7 3 3 3" xfId="17374"/>
    <cellStyle name="Финансовый 3 3 2 2 7 3 3 4" xfId="30982"/>
    <cellStyle name="Финансовый 3 3 2 2 7 3 4" xfId="8302"/>
    <cellStyle name="Финансовый 3 3 2 2 7 3 4 2" xfId="21910"/>
    <cellStyle name="Финансовый 3 3 2 2 7 3 4 3" xfId="35518"/>
    <cellStyle name="Финансовый 3 3 2 2 7 3 5" xfId="15106"/>
    <cellStyle name="Финансовый 3 3 2 2 7 3 6" xfId="28714"/>
    <cellStyle name="Финансовый 3 3 2 2 7 4" xfId="2254"/>
    <cellStyle name="Финансовый 3 3 2 2 7 4 2" xfId="6790"/>
    <cellStyle name="Финансовый 3 3 2 2 7 4 2 2" xfId="13594"/>
    <cellStyle name="Финансовый 3 3 2 2 7 4 2 2 2" xfId="27202"/>
    <cellStyle name="Финансовый 3 3 2 2 7 4 2 2 3" xfId="40810"/>
    <cellStyle name="Финансовый 3 3 2 2 7 4 2 3" xfId="20398"/>
    <cellStyle name="Финансовый 3 3 2 2 7 4 2 4" xfId="34006"/>
    <cellStyle name="Финансовый 3 3 2 2 7 4 3" xfId="4522"/>
    <cellStyle name="Финансовый 3 3 2 2 7 4 3 2" xfId="11326"/>
    <cellStyle name="Финансовый 3 3 2 2 7 4 3 2 2" xfId="24934"/>
    <cellStyle name="Финансовый 3 3 2 2 7 4 3 2 3" xfId="38542"/>
    <cellStyle name="Финансовый 3 3 2 2 7 4 3 3" xfId="18130"/>
    <cellStyle name="Финансовый 3 3 2 2 7 4 3 4" xfId="31738"/>
    <cellStyle name="Финансовый 3 3 2 2 7 4 4" xfId="9058"/>
    <cellStyle name="Финансовый 3 3 2 2 7 4 4 2" xfId="22666"/>
    <cellStyle name="Финансовый 3 3 2 2 7 4 4 3" xfId="36274"/>
    <cellStyle name="Финансовый 3 3 2 2 7 4 5" xfId="15862"/>
    <cellStyle name="Финансовый 3 3 2 2 7 4 6" xfId="29470"/>
    <cellStyle name="Финансовый 3 3 2 2 7 5" xfId="1120"/>
    <cellStyle name="Финансовый 3 3 2 2 7 5 2" xfId="5656"/>
    <cellStyle name="Финансовый 3 3 2 2 7 5 2 2" xfId="12460"/>
    <cellStyle name="Финансовый 3 3 2 2 7 5 2 2 2" xfId="26068"/>
    <cellStyle name="Финансовый 3 3 2 2 7 5 2 2 3" xfId="39676"/>
    <cellStyle name="Финансовый 3 3 2 2 7 5 2 3" xfId="19264"/>
    <cellStyle name="Финансовый 3 3 2 2 7 5 2 4" xfId="32872"/>
    <cellStyle name="Финансовый 3 3 2 2 7 5 3" xfId="3388"/>
    <cellStyle name="Финансовый 3 3 2 2 7 5 3 2" xfId="10192"/>
    <cellStyle name="Финансовый 3 3 2 2 7 5 3 2 2" xfId="23800"/>
    <cellStyle name="Финансовый 3 3 2 2 7 5 3 2 3" xfId="37408"/>
    <cellStyle name="Финансовый 3 3 2 2 7 5 3 3" xfId="16996"/>
    <cellStyle name="Финансовый 3 3 2 2 7 5 3 4" xfId="30604"/>
    <cellStyle name="Финансовый 3 3 2 2 7 5 4" xfId="7924"/>
    <cellStyle name="Финансовый 3 3 2 2 7 5 4 2" xfId="21532"/>
    <cellStyle name="Финансовый 3 3 2 2 7 5 4 3" xfId="35140"/>
    <cellStyle name="Финансовый 3 3 2 2 7 5 5" xfId="14728"/>
    <cellStyle name="Финансовый 3 3 2 2 7 5 6" xfId="28336"/>
    <cellStyle name="Финансовый 3 3 2 2 7 6" xfId="742"/>
    <cellStyle name="Финансовый 3 3 2 2 7 6 2" xfId="5278"/>
    <cellStyle name="Финансовый 3 3 2 2 7 6 2 2" xfId="12082"/>
    <cellStyle name="Финансовый 3 3 2 2 7 6 2 2 2" xfId="25690"/>
    <cellStyle name="Финансовый 3 3 2 2 7 6 2 2 3" xfId="39298"/>
    <cellStyle name="Финансовый 3 3 2 2 7 6 2 3" xfId="18886"/>
    <cellStyle name="Финансовый 3 3 2 2 7 6 2 4" xfId="32494"/>
    <cellStyle name="Финансовый 3 3 2 2 7 6 3" xfId="3010"/>
    <cellStyle name="Финансовый 3 3 2 2 7 6 3 2" xfId="9814"/>
    <cellStyle name="Финансовый 3 3 2 2 7 6 3 2 2" xfId="23422"/>
    <cellStyle name="Финансовый 3 3 2 2 7 6 3 2 3" xfId="37030"/>
    <cellStyle name="Финансовый 3 3 2 2 7 6 3 3" xfId="16618"/>
    <cellStyle name="Финансовый 3 3 2 2 7 6 3 4" xfId="30226"/>
    <cellStyle name="Финансовый 3 3 2 2 7 6 4" xfId="7546"/>
    <cellStyle name="Финансовый 3 3 2 2 7 6 4 2" xfId="21154"/>
    <cellStyle name="Финансовый 3 3 2 2 7 6 4 3" xfId="34762"/>
    <cellStyle name="Финансовый 3 3 2 2 7 6 5" xfId="14350"/>
    <cellStyle name="Финансовый 3 3 2 2 7 6 6" xfId="27958"/>
    <cellStyle name="Финансовый 3 3 2 2 7 7" xfId="4900"/>
    <cellStyle name="Финансовый 3 3 2 2 7 7 2" xfId="11704"/>
    <cellStyle name="Финансовый 3 3 2 2 7 7 2 2" xfId="25312"/>
    <cellStyle name="Финансовый 3 3 2 2 7 7 2 3" xfId="38920"/>
    <cellStyle name="Финансовый 3 3 2 2 7 7 3" xfId="18508"/>
    <cellStyle name="Финансовый 3 3 2 2 7 7 4" xfId="32116"/>
    <cellStyle name="Финансовый 3 3 2 2 7 8" xfId="2632"/>
    <cellStyle name="Финансовый 3 3 2 2 7 8 2" xfId="9436"/>
    <cellStyle name="Финансовый 3 3 2 2 7 8 2 2" xfId="23044"/>
    <cellStyle name="Финансовый 3 3 2 2 7 8 2 3" xfId="36652"/>
    <cellStyle name="Финансовый 3 3 2 2 7 8 3" xfId="16240"/>
    <cellStyle name="Финансовый 3 3 2 2 7 8 4" xfId="29848"/>
    <cellStyle name="Финансовый 3 3 2 2 7 9" xfId="7168"/>
    <cellStyle name="Финансовый 3 3 2 2 7 9 2" xfId="20776"/>
    <cellStyle name="Финансовый 3 3 2 2 7 9 3" xfId="34384"/>
    <cellStyle name="Финансовый 3 3 2 2 8" xfId="1674"/>
    <cellStyle name="Финансовый 3 3 2 2 8 2" xfId="6210"/>
    <cellStyle name="Финансовый 3 3 2 2 8 2 2" xfId="13014"/>
    <cellStyle name="Финансовый 3 3 2 2 8 2 2 2" xfId="26622"/>
    <cellStyle name="Финансовый 3 3 2 2 8 2 2 3" xfId="40230"/>
    <cellStyle name="Финансовый 3 3 2 2 8 2 3" xfId="19818"/>
    <cellStyle name="Финансовый 3 3 2 2 8 2 4" xfId="33426"/>
    <cellStyle name="Финансовый 3 3 2 2 8 3" xfId="3942"/>
    <cellStyle name="Финансовый 3 3 2 2 8 3 2" xfId="10746"/>
    <cellStyle name="Финансовый 3 3 2 2 8 3 2 2" xfId="24354"/>
    <cellStyle name="Финансовый 3 3 2 2 8 3 2 3" xfId="37962"/>
    <cellStyle name="Финансовый 3 3 2 2 8 3 3" xfId="17550"/>
    <cellStyle name="Финансовый 3 3 2 2 8 3 4" xfId="31158"/>
    <cellStyle name="Финансовый 3 3 2 2 8 4" xfId="8478"/>
    <cellStyle name="Финансовый 3 3 2 2 8 4 2" xfId="22086"/>
    <cellStyle name="Финансовый 3 3 2 2 8 4 3" xfId="35694"/>
    <cellStyle name="Финансовый 3 3 2 2 8 5" xfId="15282"/>
    <cellStyle name="Финансовый 3 3 2 2 8 6" xfId="28890"/>
    <cellStyle name="Финансовый 3 3 2 2 9" xfId="1296"/>
    <cellStyle name="Финансовый 3 3 2 2 9 2" xfId="5832"/>
    <cellStyle name="Финансовый 3 3 2 2 9 2 2" xfId="12636"/>
    <cellStyle name="Финансовый 3 3 2 2 9 2 2 2" xfId="26244"/>
    <cellStyle name="Финансовый 3 3 2 2 9 2 2 3" xfId="39852"/>
    <cellStyle name="Финансовый 3 3 2 2 9 2 3" xfId="19440"/>
    <cellStyle name="Финансовый 3 3 2 2 9 2 4" xfId="33048"/>
    <cellStyle name="Финансовый 3 3 2 2 9 3" xfId="3564"/>
    <cellStyle name="Финансовый 3 3 2 2 9 3 2" xfId="10368"/>
    <cellStyle name="Финансовый 3 3 2 2 9 3 2 2" xfId="23976"/>
    <cellStyle name="Финансовый 3 3 2 2 9 3 2 3" xfId="37584"/>
    <cellStyle name="Финансовый 3 3 2 2 9 3 3" xfId="17172"/>
    <cellStyle name="Финансовый 3 3 2 2 9 3 4" xfId="30780"/>
    <cellStyle name="Финансовый 3 3 2 2 9 4" xfId="8100"/>
    <cellStyle name="Финансовый 3 3 2 2 9 4 2" xfId="21708"/>
    <cellStyle name="Финансовый 3 3 2 2 9 4 3" xfId="35316"/>
    <cellStyle name="Финансовый 3 3 2 2 9 5" xfId="14904"/>
    <cellStyle name="Финансовый 3 3 2 2 9 6" xfId="28512"/>
    <cellStyle name="Финансовый 3 3 2 3" xfId="156"/>
    <cellStyle name="Финансовый 3 3 2 3 10" xfId="912"/>
    <cellStyle name="Финансовый 3 3 2 3 10 2" xfId="5448"/>
    <cellStyle name="Финансовый 3 3 2 3 10 2 2" xfId="12252"/>
    <cellStyle name="Финансовый 3 3 2 3 10 2 2 2" xfId="25860"/>
    <cellStyle name="Финансовый 3 3 2 3 10 2 2 3" xfId="39468"/>
    <cellStyle name="Финансовый 3 3 2 3 10 2 3" xfId="19056"/>
    <cellStyle name="Финансовый 3 3 2 3 10 2 4" xfId="32664"/>
    <cellStyle name="Финансовый 3 3 2 3 10 3" xfId="3180"/>
    <cellStyle name="Финансовый 3 3 2 3 10 3 2" xfId="9984"/>
    <cellStyle name="Финансовый 3 3 2 3 10 3 2 2" xfId="23592"/>
    <cellStyle name="Финансовый 3 3 2 3 10 3 2 3" xfId="37200"/>
    <cellStyle name="Финансовый 3 3 2 3 10 3 3" xfId="16788"/>
    <cellStyle name="Финансовый 3 3 2 3 10 3 4" xfId="30396"/>
    <cellStyle name="Финансовый 3 3 2 3 10 4" xfId="7716"/>
    <cellStyle name="Финансовый 3 3 2 3 10 4 2" xfId="21324"/>
    <cellStyle name="Финансовый 3 3 2 3 10 4 3" xfId="34932"/>
    <cellStyle name="Финансовый 3 3 2 3 10 5" xfId="14520"/>
    <cellStyle name="Финансовый 3 3 2 3 10 6" xfId="28128"/>
    <cellStyle name="Финансовый 3 3 2 3 11" xfId="534"/>
    <cellStyle name="Финансовый 3 3 2 3 11 2" xfId="5070"/>
    <cellStyle name="Финансовый 3 3 2 3 11 2 2" xfId="11874"/>
    <cellStyle name="Финансовый 3 3 2 3 11 2 2 2" xfId="25482"/>
    <cellStyle name="Финансовый 3 3 2 3 11 2 2 3" xfId="39090"/>
    <cellStyle name="Финансовый 3 3 2 3 11 2 3" xfId="18678"/>
    <cellStyle name="Финансовый 3 3 2 3 11 2 4" xfId="32286"/>
    <cellStyle name="Финансовый 3 3 2 3 11 3" xfId="2802"/>
    <cellStyle name="Финансовый 3 3 2 3 11 3 2" xfId="9606"/>
    <cellStyle name="Финансовый 3 3 2 3 11 3 2 2" xfId="23214"/>
    <cellStyle name="Финансовый 3 3 2 3 11 3 2 3" xfId="36822"/>
    <cellStyle name="Финансовый 3 3 2 3 11 3 3" xfId="16410"/>
    <cellStyle name="Финансовый 3 3 2 3 11 3 4" xfId="30018"/>
    <cellStyle name="Финансовый 3 3 2 3 11 4" xfId="7338"/>
    <cellStyle name="Финансовый 3 3 2 3 11 4 2" xfId="20946"/>
    <cellStyle name="Финансовый 3 3 2 3 11 4 3" xfId="34554"/>
    <cellStyle name="Финансовый 3 3 2 3 11 5" xfId="14142"/>
    <cellStyle name="Финансовый 3 3 2 3 11 6" xfId="27750"/>
    <cellStyle name="Финансовый 3 3 2 3 12" xfId="4692"/>
    <cellStyle name="Финансовый 3 3 2 3 12 2" xfId="11496"/>
    <cellStyle name="Финансовый 3 3 2 3 12 2 2" xfId="25104"/>
    <cellStyle name="Финансовый 3 3 2 3 12 2 3" xfId="38712"/>
    <cellStyle name="Финансовый 3 3 2 3 12 3" xfId="18300"/>
    <cellStyle name="Финансовый 3 3 2 3 12 4" xfId="31908"/>
    <cellStyle name="Финансовый 3 3 2 3 13" xfId="2424"/>
    <cellStyle name="Финансовый 3 3 2 3 13 2" xfId="9228"/>
    <cellStyle name="Финансовый 3 3 2 3 13 2 2" xfId="22836"/>
    <cellStyle name="Финансовый 3 3 2 3 13 2 3" xfId="36444"/>
    <cellStyle name="Финансовый 3 3 2 3 13 3" xfId="16032"/>
    <cellStyle name="Финансовый 3 3 2 3 13 4" xfId="29640"/>
    <cellStyle name="Финансовый 3 3 2 3 14" xfId="6960"/>
    <cellStyle name="Финансовый 3 3 2 3 14 2" xfId="20568"/>
    <cellStyle name="Финансовый 3 3 2 3 14 3" xfId="34176"/>
    <cellStyle name="Финансовый 3 3 2 3 15" xfId="13764"/>
    <cellStyle name="Финансовый 3 3 2 3 16" xfId="27372"/>
    <cellStyle name="Финансовый 3 3 2 3 2" xfId="210"/>
    <cellStyle name="Финансовый 3 3 2 3 2 10" xfId="2478"/>
    <cellStyle name="Финансовый 3 3 2 3 2 10 2" xfId="9282"/>
    <cellStyle name="Финансовый 3 3 2 3 2 10 2 2" xfId="22890"/>
    <cellStyle name="Финансовый 3 3 2 3 2 10 2 3" xfId="36498"/>
    <cellStyle name="Финансовый 3 3 2 3 2 10 3" xfId="16086"/>
    <cellStyle name="Финансовый 3 3 2 3 2 10 4" xfId="29694"/>
    <cellStyle name="Финансовый 3 3 2 3 2 11" xfId="7014"/>
    <cellStyle name="Финансовый 3 3 2 3 2 11 2" xfId="20622"/>
    <cellStyle name="Финансовый 3 3 2 3 2 11 3" xfId="34230"/>
    <cellStyle name="Финансовый 3 3 2 3 2 12" xfId="13818"/>
    <cellStyle name="Финансовый 3 3 2 3 2 13" xfId="27426"/>
    <cellStyle name="Финансовый 3 3 2 3 2 2" xfId="291"/>
    <cellStyle name="Финансовый 3 3 2 3 2 2 10" xfId="7095"/>
    <cellStyle name="Финансовый 3 3 2 3 2 2 10 2" xfId="20703"/>
    <cellStyle name="Финансовый 3 3 2 3 2 2 10 3" xfId="34311"/>
    <cellStyle name="Финансовый 3 3 2 3 2 2 11" xfId="13899"/>
    <cellStyle name="Финансовый 3 3 2 3 2 2 12" xfId="27507"/>
    <cellStyle name="Финансовый 3 3 2 3 2 2 2" xfId="493"/>
    <cellStyle name="Финансовый 3 3 2 3 2 2 2 10" xfId="14101"/>
    <cellStyle name="Финансовый 3 3 2 3 2 2 2 11" xfId="27709"/>
    <cellStyle name="Финансовый 3 3 2 3 2 2 2 2" xfId="2005"/>
    <cellStyle name="Финансовый 3 3 2 3 2 2 2 2 2" xfId="6541"/>
    <cellStyle name="Финансовый 3 3 2 3 2 2 2 2 2 2" xfId="13345"/>
    <cellStyle name="Финансовый 3 3 2 3 2 2 2 2 2 2 2" xfId="26953"/>
    <cellStyle name="Финансовый 3 3 2 3 2 2 2 2 2 2 3" xfId="40561"/>
    <cellStyle name="Финансовый 3 3 2 3 2 2 2 2 2 3" xfId="20149"/>
    <cellStyle name="Финансовый 3 3 2 3 2 2 2 2 2 4" xfId="33757"/>
    <cellStyle name="Финансовый 3 3 2 3 2 2 2 2 3" xfId="4273"/>
    <cellStyle name="Финансовый 3 3 2 3 2 2 2 2 3 2" xfId="11077"/>
    <cellStyle name="Финансовый 3 3 2 3 2 2 2 2 3 2 2" xfId="24685"/>
    <cellStyle name="Финансовый 3 3 2 3 2 2 2 2 3 2 3" xfId="38293"/>
    <cellStyle name="Финансовый 3 3 2 3 2 2 2 2 3 3" xfId="17881"/>
    <cellStyle name="Финансовый 3 3 2 3 2 2 2 2 3 4" xfId="31489"/>
    <cellStyle name="Финансовый 3 3 2 3 2 2 2 2 4" xfId="8809"/>
    <cellStyle name="Финансовый 3 3 2 3 2 2 2 2 4 2" xfId="22417"/>
    <cellStyle name="Финансовый 3 3 2 3 2 2 2 2 4 3" xfId="36025"/>
    <cellStyle name="Финансовый 3 3 2 3 2 2 2 2 5" xfId="15613"/>
    <cellStyle name="Финансовый 3 3 2 3 2 2 2 2 6" xfId="29221"/>
    <cellStyle name="Финансовый 3 3 2 3 2 2 2 3" xfId="1627"/>
    <cellStyle name="Финансовый 3 3 2 3 2 2 2 3 2" xfId="6163"/>
    <cellStyle name="Финансовый 3 3 2 3 2 2 2 3 2 2" xfId="12967"/>
    <cellStyle name="Финансовый 3 3 2 3 2 2 2 3 2 2 2" xfId="26575"/>
    <cellStyle name="Финансовый 3 3 2 3 2 2 2 3 2 2 3" xfId="40183"/>
    <cellStyle name="Финансовый 3 3 2 3 2 2 2 3 2 3" xfId="19771"/>
    <cellStyle name="Финансовый 3 3 2 3 2 2 2 3 2 4" xfId="33379"/>
    <cellStyle name="Финансовый 3 3 2 3 2 2 2 3 3" xfId="3895"/>
    <cellStyle name="Финансовый 3 3 2 3 2 2 2 3 3 2" xfId="10699"/>
    <cellStyle name="Финансовый 3 3 2 3 2 2 2 3 3 2 2" xfId="24307"/>
    <cellStyle name="Финансовый 3 3 2 3 2 2 2 3 3 2 3" xfId="37915"/>
    <cellStyle name="Финансовый 3 3 2 3 2 2 2 3 3 3" xfId="17503"/>
    <cellStyle name="Финансовый 3 3 2 3 2 2 2 3 3 4" xfId="31111"/>
    <cellStyle name="Финансовый 3 3 2 3 2 2 2 3 4" xfId="8431"/>
    <cellStyle name="Финансовый 3 3 2 3 2 2 2 3 4 2" xfId="22039"/>
    <cellStyle name="Финансовый 3 3 2 3 2 2 2 3 4 3" xfId="35647"/>
    <cellStyle name="Финансовый 3 3 2 3 2 2 2 3 5" xfId="15235"/>
    <cellStyle name="Финансовый 3 3 2 3 2 2 2 3 6" xfId="28843"/>
    <cellStyle name="Финансовый 3 3 2 3 2 2 2 4" xfId="2383"/>
    <cellStyle name="Финансовый 3 3 2 3 2 2 2 4 2" xfId="6919"/>
    <cellStyle name="Финансовый 3 3 2 3 2 2 2 4 2 2" xfId="13723"/>
    <cellStyle name="Финансовый 3 3 2 3 2 2 2 4 2 2 2" xfId="27331"/>
    <cellStyle name="Финансовый 3 3 2 3 2 2 2 4 2 2 3" xfId="40939"/>
    <cellStyle name="Финансовый 3 3 2 3 2 2 2 4 2 3" xfId="20527"/>
    <cellStyle name="Финансовый 3 3 2 3 2 2 2 4 2 4" xfId="34135"/>
    <cellStyle name="Финансовый 3 3 2 3 2 2 2 4 3" xfId="4651"/>
    <cellStyle name="Финансовый 3 3 2 3 2 2 2 4 3 2" xfId="11455"/>
    <cellStyle name="Финансовый 3 3 2 3 2 2 2 4 3 2 2" xfId="25063"/>
    <cellStyle name="Финансовый 3 3 2 3 2 2 2 4 3 2 3" xfId="38671"/>
    <cellStyle name="Финансовый 3 3 2 3 2 2 2 4 3 3" xfId="18259"/>
    <cellStyle name="Финансовый 3 3 2 3 2 2 2 4 3 4" xfId="31867"/>
    <cellStyle name="Финансовый 3 3 2 3 2 2 2 4 4" xfId="9187"/>
    <cellStyle name="Финансовый 3 3 2 3 2 2 2 4 4 2" xfId="22795"/>
    <cellStyle name="Финансовый 3 3 2 3 2 2 2 4 4 3" xfId="36403"/>
    <cellStyle name="Финансовый 3 3 2 3 2 2 2 4 5" xfId="15991"/>
    <cellStyle name="Финансовый 3 3 2 3 2 2 2 4 6" xfId="29599"/>
    <cellStyle name="Финансовый 3 3 2 3 2 2 2 5" xfId="1249"/>
    <cellStyle name="Финансовый 3 3 2 3 2 2 2 5 2" xfId="5785"/>
    <cellStyle name="Финансовый 3 3 2 3 2 2 2 5 2 2" xfId="12589"/>
    <cellStyle name="Финансовый 3 3 2 3 2 2 2 5 2 2 2" xfId="26197"/>
    <cellStyle name="Финансовый 3 3 2 3 2 2 2 5 2 2 3" xfId="39805"/>
    <cellStyle name="Финансовый 3 3 2 3 2 2 2 5 2 3" xfId="19393"/>
    <cellStyle name="Финансовый 3 3 2 3 2 2 2 5 2 4" xfId="33001"/>
    <cellStyle name="Финансовый 3 3 2 3 2 2 2 5 3" xfId="3517"/>
    <cellStyle name="Финансовый 3 3 2 3 2 2 2 5 3 2" xfId="10321"/>
    <cellStyle name="Финансовый 3 3 2 3 2 2 2 5 3 2 2" xfId="23929"/>
    <cellStyle name="Финансовый 3 3 2 3 2 2 2 5 3 2 3" xfId="37537"/>
    <cellStyle name="Финансовый 3 3 2 3 2 2 2 5 3 3" xfId="17125"/>
    <cellStyle name="Финансовый 3 3 2 3 2 2 2 5 3 4" xfId="30733"/>
    <cellStyle name="Финансовый 3 3 2 3 2 2 2 5 4" xfId="8053"/>
    <cellStyle name="Финансовый 3 3 2 3 2 2 2 5 4 2" xfId="21661"/>
    <cellStyle name="Финансовый 3 3 2 3 2 2 2 5 4 3" xfId="35269"/>
    <cellStyle name="Финансовый 3 3 2 3 2 2 2 5 5" xfId="14857"/>
    <cellStyle name="Финансовый 3 3 2 3 2 2 2 5 6" xfId="28465"/>
    <cellStyle name="Финансовый 3 3 2 3 2 2 2 6" xfId="871"/>
    <cellStyle name="Финансовый 3 3 2 3 2 2 2 6 2" xfId="5407"/>
    <cellStyle name="Финансовый 3 3 2 3 2 2 2 6 2 2" xfId="12211"/>
    <cellStyle name="Финансовый 3 3 2 3 2 2 2 6 2 2 2" xfId="25819"/>
    <cellStyle name="Финансовый 3 3 2 3 2 2 2 6 2 2 3" xfId="39427"/>
    <cellStyle name="Финансовый 3 3 2 3 2 2 2 6 2 3" xfId="19015"/>
    <cellStyle name="Финансовый 3 3 2 3 2 2 2 6 2 4" xfId="32623"/>
    <cellStyle name="Финансовый 3 3 2 3 2 2 2 6 3" xfId="3139"/>
    <cellStyle name="Финансовый 3 3 2 3 2 2 2 6 3 2" xfId="9943"/>
    <cellStyle name="Финансовый 3 3 2 3 2 2 2 6 3 2 2" xfId="23551"/>
    <cellStyle name="Финансовый 3 3 2 3 2 2 2 6 3 2 3" xfId="37159"/>
    <cellStyle name="Финансовый 3 3 2 3 2 2 2 6 3 3" xfId="16747"/>
    <cellStyle name="Финансовый 3 3 2 3 2 2 2 6 3 4" xfId="30355"/>
    <cellStyle name="Финансовый 3 3 2 3 2 2 2 6 4" xfId="7675"/>
    <cellStyle name="Финансовый 3 3 2 3 2 2 2 6 4 2" xfId="21283"/>
    <cellStyle name="Финансовый 3 3 2 3 2 2 2 6 4 3" xfId="34891"/>
    <cellStyle name="Финансовый 3 3 2 3 2 2 2 6 5" xfId="14479"/>
    <cellStyle name="Финансовый 3 3 2 3 2 2 2 6 6" xfId="28087"/>
    <cellStyle name="Финансовый 3 3 2 3 2 2 2 7" xfId="5029"/>
    <cellStyle name="Финансовый 3 3 2 3 2 2 2 7 2" xfId="11833"/>
    <cellStyle name="Финансовый 3 3 2 3 2 2 2 7 2 2" xfId="25441"/>
    <cellStyle name="Финансовый 3 3 2 3 2 2 2 7 2 3" xfId="39049"/>
    <cellStyle name="Финансовый 3 3 2 3 2 2 2 7 3" xfId="18637"/>
    <cellStyle name="Финансовый 3 3 2 3 2 2 2 7 4" xfId="32245"/>
    <cellStyle name="Финансовый 3 3 2 3 2 2 2 8" xfId="2761"/>
    <cellStyle name="Финансовый 3 3 2 3 2 2 2 8 2" xfId="9565"/>
    <cellStyle name="Финансовый 3 3 2 3 2 2 2 8 2 2" xfId="23173"/>
    <cellStyle name="Финансовый 3 3 2 3 2 2 2 8 2 3" xfId="36781"/>
    <cellStyle name="Финансовый 3 3 2 3 2 2 2 8 3" xfId="16369"/>
    <cellStyle name="Финансовый 3 3 2 3 2 2 2 8 4" xfId="29977"/>
    <cellStyle name="Финансовый 3 3 2 3 2 2 2 9" xfId="7297"/>
    <cellStyle name="Финансовый 3 3 2 3 2 2 2 9 2" xfId="20905"/>
    <cellStyle name="Финансовый 3 3 2 3 2 2 2 9 3" xfId="34513"/>
    <cellStyle name="Финансовый 3 3 2 3 2 2 3" xfId="1803"/>
    <cellStyle name="Финансовый 3 3 2 3 2 2 3 2" xfId="6339"/>
    <cellStyle name="Финансовый 3 3 2 3 2 2 3 2 2" xfId="13143"/>
    <cellStyle name="Финансовый 3 3 2 3 2 2 3 2 2 2" xfId="26751"/>
    <cellStyle name="Финансовый 3 3 2 3 2 2 3 2 2 3" xfId="40359"/>
    <cellStyle name="Финансовый 3 3 2 3 2 2 3 2 3" xfId="19947"/>
    <cellStyle name="Финансовый 3 3 2 3 2 2 3 2 4" xfId="33555"/>
    <cellStyle name="Финансовый 3 3 2 3 2 2 3 3" xfId="4071"/>
    <cellStyle name="Финансовый 3 3 2 3 2 2 3 3 2" xfId="10875"/>
    <cellStyle name="Финансовый 3 3 2 3 2 2 3 3 2 2" xfId="24483"/>
    <cellStyle name="Финансовый 3 3 2 3 2 2 3 3 2 3" xfId="38091"/>
    <cellStyle name="Финансовый 3 3 2 3 2 2 3 3 3" xfId="17679"/>
    <cellStyle name="Финансовый 3 3 2 3 2 2 3 3 4" xfId="31287"/>
    <cellStyle name="Финансовый 3 3 2 3 2 2 3 4" xfId="8607"/>
    <cellStyle name="Финансовый 3 3 2 3 2 2 3 4 2" xfId="22215"/>
    <cellStyle name="Финансовый 3 3 2 3 2 2 3 4 3" xfId="35823"/>
    <cellStyle name="Финансовый 3 3 2 3 2 2 3 5" xfId="15411"/>
    <cellStyle name="Финансовый 3 3 2 3 2 2 3 6" xfId="29019"/>
    <cellStyle name="Финансовый 3 3 2 3 2 2 4" xfId="1425"/>
    <cellStyle name="Финансовый 3 3 2 3 2 2 4 2" xfId="5961"/>
    <cellStyle name="Финансовый 3 3 2 3 2 2 4 2 2" xfId="12765"/>
    <cellStyle name="Финансовый 3 3 2 3 2 2 4 2 2 2" xfId="26373"/>
    <cellStyle name="Финансовый 3 3 2 3 2 2 4 2 2 3" xfId="39981"/>
    <cellStyle name="Финансовый 3 3 2 3 2 2 4 2 3" xfId="19569"/>
    <cellStyle name="Финансовый 3 3 2 3 2 2 4 2 4" xfId="33177"/>
    <cellStyle name="Финансовый 3 3 2 3 2 2 4 3" xfId="3693"/>
    <cellStyle name="Финансовый 3 3 2 3 2 2 4 3 2" xfId="10497"/>
    <cellStyle name="Финансовый 3 3 2 3 2 2 4 3 2 2" xfId="24105"/>
    <cellStyle name="Финансовый 3 3 2 3 2 2 4 3 2 3" xfId="37713"/>
    <cellStyle name="Финансовый 3 3 2 3 2 2 4 3 3" xfId="17301"/>
    <cellStyle name="Финансовый 3 3 2 3 2 2 4 3 4" xfId="30909"/>
    <cellStyle name="Финансовый 3 3 2 3 2 2 4 4" xfId="8229"/>
    <cellStyle name="Финансовый 3 3 2 3 2 2 4 4 2" xfId="21837"/>
    <cellStyle name="Финансовый 3 3 2 3 2 2 4 4 3" xfId="35445"/>
    <cellStyle name="Финансовый 3 3 2 3 2 2 4 5" xfId="15033"/>
    <cellStyle name="Финансовый 3 3 2 3 2 2 4 6" xfId="28641"/>
    <cellStyle name="Финансовый 3 3 2 3 2 2 5" xfId="2181"/>
    <cellStyle name="Финансовый 3 3 2 3 2 2 5 2" xfId="6717"/>
    <cellStyle name="Финансовый 3 3 2 3 2 2 5 2 2" xfId="13521"/>
    <cellStyle name="Финансовый 3 3 2 3 2 2 5 2 2 2" xfId="27129"/>
    <cellStyle name="Финансовый 3 3 2 3 2 2 5 2 2 3" xfId="40737"/>
    <cellStyle name="Финансовый 3 3 2 3 2 2 5 2 3" xfId="20325"/>
    <cellStyle name="Финансовый 3 3 2 3 2 2 5 2 4" xfId="33933"/>
    <cellStyle name="Финансовый 3 3 2 3 2 2 5 3" xfId="4449"/>
    <cellStyle name="Финансовый 3 3 2 3 2 2 5 3 2" xfId="11253"/>
    <cellStyle name="Финансовый 3 3 2 3 2 2 5 3 2 2" xfId="24861"/>
    <cellStyle name="Финансовый 3 3 2 3 2 2 5 3 2 3" xfId="38469"/>
    <cellStyle name="Финансовый 3 3 2 3 2 2 5 3 3" xfId="18057"/>
    <cellStyle name="Финансовый 3 3 2 3 2 2 5 3 4" xfId="31665"/>
    <cellStyle name="Финансовый 3 3 2 3 2 2 5 4" xfId="8985"/>
    <cellStyle name="Финансовый 3 3 2 3 2 2 5 4 2" xfId="22593"/>
    <cellStyle name="Финансовый 3 3 2 3 2 2 5 4 3" xfId="36201"/>
    <cellStyle name="Финансовый 3 3 2 3 2 2 5 5" xfId="15789"/>
    <cellStyle name="Финансовый 3 3 2 3 2 2 5 6" xfId="29397"/>
    <cellStyle name="Финансовый 3 3 2 3 2 2 6" xfId="1047"/>
    <cellStyle name="Финансовый 3 3 2 3 2 2 6 2" xfId="5583"/>
    <cellStyle name="Финансовый 3 3 2 3 2 2 6 2 2" xfId="12387"/>
    <cellStyle name="Финансовый 3 3 2 3 2 2 6 2 2 2" xfId="25995"/>
    <cellStyle name="Финансовый 3 3 2 3 2 2 6 2 2 3" xfId="39603"/>
    <cellStyle name="Финансовый 3 3 2 3 2 2 6 2 3" xfId="19191"/>
    <cellStyle name="Финансовый 3 3 2 3 2 2 6 2 4" xfId="32799"/>
    <cellStyle name="Финансовый 3 3 2 3 2 2 6 3" xfId="3315"/>
    <cellStyle name="Финансовый 3 3 2 3 2 2 6 3 2" xfId="10119"/>
    <cellStyle name="Финансовый 3 3 2 3 2 2 6 3 2 2" xfId="23727"/>
    <cellStyle name="Финансовый 3 3 2 3 2 2 6 3 2 3" xfId="37335"/>
    <cellStyle name="Финансовый 3 3 2 3 2 2 6 3 3" xfId="16923"/>
    <cellStyle name="Финансовый 3 3 2 3 2 2 6 3 4" xfId="30531"/>
    <cellStyle name="Финансовый 3 3 2 3 2 2 6 4" xfId="7851"/>
    <cellStyle name="Финансовый 3 3 2 3 2 2 6 4 2" xfId="21459"/>
    <cellStyle name="Финансовый 3 3 2 3 2 2 6 4 3" xfId="35067"/>
    <cellStyle name="Финансовый 3 3 2 3 2 2 6 5" xfId="14655"/>
    <cellStyle name="Финансовый 3 3 2 3 2 2 6 6" xfId="28263"/>
    <cellStyle name="Финансовый 3 3 2 3 2 2 7" xfId="669"/>
    <cellStyle name="Финансовый 3 3 2 3 2 2 7 2" xfId="5205"/>
    <cellStyle name="Финансовый 3 3 2 3 2 2 7 2 2" xfId="12009"/>
    <cellStyle name="Финансовый 3 3 2 3 2 2 7 2 2 2" xfId="25617"/>
    <cellStyle name="Финансовый 3 3 2 3 2 2 7 2 2 3" xfId="39225"/>
    <cellStyle name="Финансовый 3 3 2 3 2 2 7 2 3" xfId="18813"/>
    <cellStyle name="Финансовый 3 3 2 3 2 2 7 2 4" xfId="32421"/>
    <cellStyle name="Финансовый 3 3 2 3 2 2 7 3" xfId="2937"/>
    <cellStyle name="Финансовый 3 3 2 3 2 2 7 3 2" xfId="9741"/>
    <cellStyle name="Финансовый 3 3 2 3 2 2 7 3 2 2" xfId="23349"/>
    <cellStyle name="Финансовый 3 3 2 3 2 2 7 3 2 3" xfId="36957"/>
    <cellStyle name="Финансовый 3 3 2 3 2 2 7 3 3" xfId="16545"/>
    <cellStyle name="Финансовый 3 3 2 3 2 2 7 3 4" xfId="30153"/>
    <cellStyle name="Финансовый 3 3 2 3 2 2 7 4" xfId="7473"/>
    <cellStyle name="Финансовый 3 3 2 3 2 2 7 4 2" xfId="21081"/>
    <cellStyle name="Финансовый 3 3 2 3 2 2 7 4 3" xfId="34689"/>
    <cellStyle name="Финансовый 3 3 2 3 2 2 7 5" xfId="14277"/>
    <cellStyle name="Финансовый 3 3 2 3 2 2 7 6" xfId="27885"/>
    <cellStyle name="Финансовый 3 3 2 3 2 2 8" xfId="4827"/>
    <cellStyle name="Финансовый 3 3 2 3 2 2 8 2" xfId="11631"/>
    <cellStyle name="Финансовый 3 3 2 3 2 2 8 2 2" xfId="25239"/>
    <cellStyle name="Финансовый 3 3 2 3 2 2 8 2 3" xfId="38847"/>
    <cellStyle name="Финансовый 3 3 2 3 2 2 8 3" xfId="18435"/>
    <cellStyle name="Финансовый 3 3 2 3 2 2 8 4" xfId="32043"/>
    <cellStyle name="Финансовый 3 3 2 3 2 2 9" xfId="2559"/>
    <cellStyle name="Финансовый 3 3 2 3 2 2 9 2" xfId="9363"/>
    <cellStyle name="Финансовый 3 3 2 3 2 2 9 2 2" xfId="22971"/>
    <cellStyle name="Финансовый 3 3 2 3 2 2 9 2 3" xfId="36579"/>
    <cellStyle name="Финансовый 3 3 2 3 2 2 9 3" xfId="16167"/>
    <cellStyle name="Финансовый 3 3 2 3 2 2 9 4" xfId="29775"/>
    <cellStyle name="Финансовый 3 3 2 3 2 3" xfId="412"/>
    <cellStyle name="Финансовый 3 3 2 3 2 3 10" xfId="14020"/>
    <cellStyle name="Финансовый 3 3 2 3 2 3 11" xfId="27628"/>
    <cellStyle name="Финансовый 3 3 2 3 2 3 2" xfId="1924"/>
    <cellStyle name="Финансовый 3 3 2 3 2 3 2 2" xfId="6460"/>
    <cellStyle name="Финансовый 3 3 2 3 2 3 2 2 2" xfId="13264"/>
    <cellStyle name="Финансовый 3 3 2 3 2 3 2 2 2 2" xfId="26872"/>
    <cellStyle name="Финансовый 3 3 2 3 2 3 2 2 2 3" xfId="40480"/>
    <cellStyle name="Финансовый 3 3 2 3 2 3 2 2 3" xfId="20068"/>
    <cellStyle name="Финансовый 3 3 2 3 2 3 2 2 4" xfId="33676"/>
    <cellStyle name="Финансовый 3 3 2 3 2 3 2 3" xfId="4192"/>
    <cellStyle name="Финансовый 3 3 2 3 2 3 2 3 2" xfId="10996"/>
    <cellStyle name="Финансовый 3 3 2 3 2 3 2 3 2 2" xfId="24604"/>
    <cellStyle name="Финансовый 3 3 2 3 2 3 2 3 2 3" xfId="38212"/>
    <cellStyle name="Финансовый 3 3 2 3 2 3 2 3 3" xfId="17800"/>
    <cellStyle name="Финансовый 3 3 2 3 2 3 2 3 4" xfId="31408"/>
    <cellStyle name="Финансовый 3 3 2 3 2 3 2 4" xfId="8728"/>
    <cellStyle name="Финансовый 3 3 2 3 2 3 2 4 2" xfId="22336"/>
    <cellStyle name="Финансовый 3 3 2 3 2 3 2 4 3" xfId="35944"/>
    <cellStyle name="Финансовый 3 3 2 3 2 3 2 5" xfId="15532"/>
    <cellStyle name="Финансовый 3 3 2 3 2 3 2 6" xfId="29140"/>
    <cellStyle name="Финансовый 3 3 2 3 2 3 3" xfId="1546"/>
    <cellStyle name="Финансовый 3 3 2 3 2 3 3 2" xfId="6082"/>
    <cellStyle name="Финансовый 3 3 2 3 2 3 3 2 2" xfId="12886"/>
    <cellStyle name="Финансовый 3 3 2 3 2 3 3 2 2 2" xfId="26494"/>
    <cellStyle name="Финансовый 3 3 2 3 2 3 3 2 2 3" xfId="40102"/>
    <cellStyle name="Финансовый 3 3 2 3 2 3 3 2 3" xfId="19690"/>
    <cellStyle name="Финансовый 3 3 2 3 2 3 3 2 4" xfId="33298"/>
    <cellStyle name="Финансовый 3 3 2 3 2 3 3 3" xfId="3814"/>
    <cellStyle name="Финансовый 3 3 2 3 2 3 3 3 2" xfId="10618"/>
    <cellStyle name="Финансовый 3 3 2 3 2 3 3 3 2 2" xfId="24226"/>
    <cellStyle name="Финансовый 3 3 2 3 2 3 3 3 2 3" xfId="37834"/>
    <cellStyle name="Финансовый 3 3 2 3 2 3 3 3 3" xfId="17422"/>
    <cellStyle name="Финансовый 3 3 2 3 2 3 3 3 4" xfId="31030"/>
    <cellStyle name="Финансовый 3 3 2 3 2 3 3 4" xfId="8350"/>
    <cellStyle name="Финансовый 3 3 2 3 2 3 3 4 2" xfId="21958"/>
    <cellStyle name="Финансовый 3 3 2 3 2 3 3 4 3" xfId="35566"/>
    <cellStyle name="Финансовый 3 3 2 3 2 3 3 5" xfId="15154"/>
    <cellStyle name="Финансовый 3 3 2 3 2 3 3 6" xfId="28762"/>
    <cellStyle name="Финансовый 3 3 2 3 2 3 4" xfId="2302"/>
    <cellStyle name="Финансовый 3 3 2 3 2 3 4 2" xfId="6838"/>
    <cellStyle name="Финансовый 3 3 2 3 2 3 4 2 2" xfId="13642"/>
    <cellStyle name="Финансовый 3 3 2 3 2 3 4 2 2 2" xfId="27250"/>
    <cellStyle name="Финансовый 3 3 2 3 2 3 4 2 2 3" xfId="40858"/>
    <cellStyle name="Финансовый 3 3 2 3 2 3 4 2 3" xfId="20446"/>
    <cellStyle name="Финансовый 3 3 2 3 2 3 4 2 4" xfId="34054"/>
    <cellStyle name="Финансовый 3 3 2 3 2 3 4 3" xfId="4570"/>
    <cellStyle name="Финансовый 3 3 2 3 2 3 4 3 2" xfId="11374"/>
    <cellStyle name="Финансовый 3 3 2 3 2 3 4 3 2 2" xfId="24982"/>
    <cellStyle name="Финансовый 3 3 2 3 2 3 4 3 2 3" xfId="38590"/>
    <cellStyle name="Финансовый 3 3 2 3 2 3 4 3 3" xfId="18178"/>
    <cellStyle name="Финансовый 3 3 2 3 2 3 4 3 4" xfId="31786"/>
    <cellStyle name="Финансовый 3 3 2 3 2 3 4 4" xfId="9106"/>
    <cellStyle name="Финансовый 3 3 2 3 2 3 4 4 2" xfId="22714"/>
    <cellStyle name="Финансовый 3 3 2 3 2 3 4 4 3" xfId="36322"/>
    <cellStyle name="Финансовый 3 3 2 3 2 3 4 5" xfId="15910"/>
    <cellStyle name="Финансовый 3 3 2 3 2 3 4 6" xfId="29518"/>
    <cellStyle name="Финансовый 3 3 2 3 2 3 5" xfId="1168"/>
    <cellStyle name="Финансовый 3 3 2 3 2 3 5 2" xfId="5704"/>
    <cellStyle name="Финансовый 3 3 2 3 2 3 5 2 2" xfId="12508"/>
    <cellStyle name="Финансовый 3 3 2 3 2 3 5 2 2 2" xfId="26116"/>
    <cellStyle name="Финансовый 3 3 2 3 2 3 5 2 2 3" xfId="39724"/>
    <cellStyle name="Финансовый 3 3 2 3 2 3 5 2 3" xfId="19312"/>
    <cellStyle name="Финансовый 3 3 2 3 2 3 5 2 4" xfId="32920"/>
    <cellStyle name="Финансовый 3 3 2 3 2 3 5 3" xfId="3436"/>
    <cellStyle name="Финансовый 3 3 2 3 2 3 5 3 2" xfId="10240"/>
    <cellStyle name="Финансовый 3 3 2 3 2 3 5 3 2 2" xfId="23848"/>
    <cellStyle name="Финансовый 3 3 2 3 2 3 5 3 2 3" xfId="37456"/>
    <cellStyle name="Финансовый 3 3 2 3 2 3 5 3 3" xfId="17044"/>
    <cellStyle name="Финансовый 3 3 2 3 2 3 5 3 4" xfId="30652"/>
    <cellStyle name="Финансовый 3 3 2 3 2 3 5 4" xfId="7972"/>
    <cellStyle name="Финансовый 3 3 2 3 2 3 5 4 2" xfId="21580"/>
    <cellStyle name="Финансовый 3 3 2 3 2 3 5 4 3" xfId="35188"/>
    <cellStyle name="Финансовый 3 3 2 3 2 3 5 5" xfId="14776"/>
    <cellStyle name="Финансовый 3 3 2 3 2 3 5 6" xfId="28384"/>
    <cellStyle name="Финансовый 3 3 2 3 2 3 6" xfId="790"/>
    <cellStyle name="Финансовый 3 3 2 3 2 3 6 2" xfId="5326"/>
    <cellStyle name="Финансовый 3 3 2 3 2 3 6 2 2" xfId="12130"/>
    <cellStyle name="Финансовый 3 3 2 3 2 3 6 2 2 2" xfId="25738"/>
    <cellStyle name="Финансовый 3 3 2 3 2 3 6 2 2 3" xfId="39346"/>
    <cellStyle name="Финансовый 3 3 2 3 2 3 6 2 3" xfId="18934"/>
    <cellStyle name="Финансовый 3 3 2 3 2 3 6 2 4" xfId="32542"/>
    <cellStyle name="Финансовый 3 3 2 3 2 3 6 3" xfId="3058"/>
    <cellStyle name="Финансовый 3 3 2 3 2 3 6 3 2" xfId="9862"/>
    <cellStyle name="Финансовый 3 3 2 3 2 3 6 3 2 2" xfId="23470"/>
    <cellStyle name="Финансовый 3 3 2 3 2 3 6 3 2 3" xfId="37078"/>
    <cellStyle name="Финансовый 3 3 2 3 2 3 6 3 3" xfId="16666"/>
    <cellStyle name="Финансовый 3 3 2 3 2 3 6 3 4" xfId="30274"/>
    <cellStyle name="Финансовый 3 3 2 3 2 3 6 4" xfId="7594"/>
    <cellStyle name="Финансовый 3 3 2 3 2 3 6 4 2" xfId="21202"/>
    <cellStyle name="Финансовый 3 3 2 3 2 3 6 4 3" xfId="34810"/>
    <cellStyle name="Финансовый 3 3 2 3 2 3 6 5" xfId="14398"/>
    <cellStyle name="Финансовый 3 3 2 3 2 3 6 6" xfId="28006"/>
    <cellStyle name="Финансовый 3 3 2 3 2 3 7" xfId="4948"/>
    <cellStyle name="Финансовый 3 3 2 3 2 3 7 2" xfId="11752"/>
    <cellStyle name="Финансовый 3 3 2 3 2 3 7 2 2" xfId="25360"/>
    <cellStyle name="Финансовый 3 3 2 3 2 3 7 2 3" xfId="38968"/>
    <cellStyle name="Финансовый 3 3 2 3 2 3 7 3" xfId="18556"/>
    <cellStyle name="Финансовый 3 3 2 3 2 3 7 4" xfId="32164"/>
    <cellStyle name="Финансовый 3 3 2 3 2 3 8" xfId="2680"/>
    <cellStyle name="Финансовый 3 3 2 3 2 3 8 2" xfId="9484"/>
    <cellStyle name="Финансовый 3 3 2 3 2 3 8 2 2" xfId="23092"/>
    <cellStyle name="Финансовый 3 3 2 3 2 3 8 2 3" xfId="36700"/>
    <cellStyle name="Финансовый 3 3 2 3 2 3 8 3" xfId="16288"/>
    <cellStyle name="Финансовый 3 3 2 3 2 3 8 4" xfId="29896"/>
    <cellStyle name="Финансовый 3 3 2 3 2 3 9" xfId="7216"/>
    <cellStyle name="Финансовый 3 3 2 3 2 3 9 2" xfId="20824"/>
    <cellStyle name="Финансовый 3 3 2 3 2 3 9 3" xfId="34432"/>
    <cellStyle name="Финансовый 3 3 2 3 2 4" xfId="1722"/>
    <cellStyle name="Финансовый 3 3 2 3 2 4 2" xfId="6258"/>
    <cellStyle name="Финансовый 3 3 2 3 2 4 2 2" xfId="13062"/>
    <cellStyle name="Финансовый 3 3 2 3 2 4 2 2 2" xfId="26670"/>
    <cellStyle name="Финансовый 3 3 2 3 2 4 2 2 3" xfId="40278"/>
    <cellStyle name="Финансовый 3 3 2 3 2 4 2 3" xfId="19866"/>
    <cellStyle name="Финансовый 3 3 2 3 2 4 2 4" xfId="33474"/>
    <cellStyle name="Финансовый 3 3 2 3 2 4 3" xfId="3990"/>
    <cellStyle name="Финансовый 3 3 2 3 2 4 3 2" xfId="10794"/>
    <cellStyle name="Финансовый 3 3 2 3 2 4 3 2 2" xfId="24402"/>
    <cellStyle name="Финансовый 3 3 2 3 2 4 3 2 3" xfId="38010"/>
    <cellStyle name="Финансовый 3 3 2 3 2 4 3 3" xfId="17598"/>
    <cellStyle name="Финансовый 3 3 2 3 2 4 3 4" xfId="31206"/>
    <cellStyle name="Финансовый 3 3 2 3 2 4 4" xfId="8526"/>
    <cellStyle name="Финансовый 3 3 2 3 2 4 4 2" xfId="22134"/>
    <cellStyle name="Финансовый 3 3 2 3 2 4 4 3" xfId="35742"/>
    <cellStyle name="Финансовый 3 3 2 3 2 4 5" xfId="15330"/>
    <cellStyle name="Финансовый 3 3 2 3 2 4 6" xfId="28938"/>
    <cellStyle name="Финансовый 3 3 2 3 2 5" xfId="1344"/>
    <cellStyle name="Финансовый 3 3 2 3 2 5 2" xfId="5880"/>
    <cellStyle name="Финансовый 3 3 2 3 2 5 2 2" xfId="12684"/>
    <cellStyle name="Финансовый 3 3 2 3 2 5 2 2 2" xfId="26292"/>
    <cellStyle name="Финансовый 3 3 2 3 2 5 2 2 3" xfId="39900"/>
    <cellStyle name="Финансовый 3 3 2 3 2 5 2 3" xfId="19488"/>
    <cellStyle name="Финансовый 3 3 2 3 2 5 2 4" xfId="33096"/>
    <cellStyle name="Финансовый 3 3 2 3 2 5 3" xfId="3612"/>
    <cellStyle name="Финансовый 3 3 2 3 2 5 3 2" xfId="10416"/>
    <cellStyle name="Финансовый 3 3 2 3 2 5 3 2 2" xfId="24024"/>
    <cellStyle name="Финансовый 3 3 2 3 2 5 3 2 3" xfId="37632"/>
    <cellStyle name="Финансовый 3 3 2 3 2 5 3 3" xfId="17220"/>
    <cellStyle name="Финансовый 3 3 2 3 2 5 3 4" xfId="30828"/>
    <cellStyle name="Финансовый 3 3 2 3 2 5 4" xfId="8148"/>
    <cellStyle name="Финансовый 3 3 2 3 2 5 4 2" xfId="21756"/>
    <cellStyle name="Финансовый 3 3 2 3 2 5 4 3" xfId="35364"/>
    <cellStyle name="Финансовый 3 3 2 3 2 5 5" xfId="14952"/>
    <cellStyle name="Финансовый 3 3 2 3 2 5 6" xfId="28560"/>
    <cellStyle name="Финансовый 3 3 2 3 2 6" xfId="2100"/>
    <cellStyle name="Финансовый 3 3 2 3 2 6 2" xfId="6636"/>
    <cellStyle name="Финансовый 3 3 2 3 2 6 2 2" xfId="13440"/>
    <cellStyle name="Финансовый 3 3 2 3 2 6 2 2 2" xfId="27048"/>
    <cellStyle name="Финансовый 3 3 2 3 2 6 2 2 3" xfId="40656"/>
    <cellStyle name="Финансовый 3 3 2 3 2 6 2 3" xfId="20244"/>
    <cellStyle name="Финансовый 3 3 2 3 2 6 2 4" xfId="33852"/>
    <cellStyle name="Финансовый 3 3 2 3 2 6 3" xfId="4368"/>
    <cellStyle name="Финансовый 3 3 2 3 2 6 3 2" xfId="11172"/>
    <cellStyle name="Финансовый 3 3 2 3 2 6 3 2 2" xfId="24780"/>
    <cellStyle name="Финансовый 3 3 2 3 2 6 3 2 3" xfId="38388"/>
    <cellStyle name="Финансовый 3 3 2 3 2 6 3 3" xfId="17976"/>
    <cellStyle name="Финансовый 3 3 2 3 2 6 3 4" xfId="31584"/>
    <cellStyle name="Финансовый 3 3 2 3 2 6 4" xfId="8904"/>
    <cellStyle name="Финансовый 3 3 2 3 2 6 4 2" xfId="22512"/>
    <cellStyle name="Финансовый 3 3 2 3 2 6 4 3" xfId="36120"/>
    <cellStyle name="Финансовый 3 3 2 3 2 6 5" xfId="15708"/>
    <cellStyle name="Финансовый 3 3 2 3 2 6 6" xfId="29316"/>
    <cellStyle name="Финансовый 3 3 2 3 2 7" xfId="966"/>
    <cellStyle name="Финансовый 3 3 2 3 2 7 2" xfId="5502"/>
    <cellStyle name="Финансовый 3 3 2 3 2 7 2 2" xfId="12306"/>
    <cellStyle name="Финансовый 3 3 2 3 2 7 2 2 2" xfId="25914"/>
    <cellStyle name="Финансовый 3 3 2 3 2 7 2 2 3" xfId="39522"/>
    <cellStyle name="Финансовый 3 3 2 3 2 7 2 3" xfId="19110"/>
    <cellStyle name="Финансовый 3 3 2 3 2 7 2 4" xfId="32718"/>
    <cellStyle name="Финансовый 3 3 2 3 2 7 3" xfId="3234"/>
    <cellStyle name="Финансовый 3 3 2 3 2 7 3 2" xfId="10038"/>
    <cellStyle name="Финансовый 3 3 2 3 2 7 3 2 2" xfId="23646"/>
    <cellStyle name="Финансовый 3 3 2 3 2 7 3 2 3" xfId="37254"/>
    <cellStyle name="Финансовый 3 3 2 3 2 7 3 3" xfId="16842"/>
    <cellStyle name="Финансовый 3 3 2 3 2 7 3 4" xfId="30450"/>
    <cellStyle name="Финансовый 3 3 2 3 2 7 4" xfId="7770"/>
    <cellStyle name="Финансовый 3 3 2 3 2 7 4 2" xfId="21378"/>
    <cellStyle name="Финансовый 3 3 2 3 2 7 4 3" xfId="34986"/>
    <cellStyle name="Финансовый 3 3 2 3 2 7 5" xfId="14574"/>
    <cellStyle name="Финансовый 3 3 2 3 2 7 6" xfId="28182"/>
    <cellStyle name="Финансовый 3 3 2 3 2 8" xfId="588"/>
    <cellStyle name="Финансовый 3 3 2 3 2 8 2" xfId="5124"/>
    <cellStyle name="Финансовый 3 3 2 3 2 8 2 2" xfId="11928"/>
    <cellStyle name="Финансовый 3 3 2 3 2 8 2 2 2" xfId="25536"/>
    <cellStyle name="Финансовый 3 3 2 3 2 8 2 2 3" xfId="39144"/>
    <cellStyle name="Финансовый 3 3 2 3 2 8 2 3" xfId="18732"/>
    <cellStyle name="Финансовый 3 3 2 3 2 8 2 4" xfId="32340"/>
    <cellStyle name="Финансовый 3 3 2 3 2 8 3" xfId="2856"/>
    <cellStyle name="Финансовый 3 3 2 3 2 8 3 2" xfId="9660"/>
    <cellStyle name="Финансовый 3 3 2 3 2 8 3 2 2" xfId="23268"/>
    <cellStyle name="Финансовый 3 3 2 3 2 8 3 2 3" xfId="36876"/>
    <cellStyle name="Финансовый 3 3 2 3 2 8 3 3" xfId="16464"/>
    <cellStyle name="Финансовый 3 3 2 3 2 8 3 4" xfId="30072"/>
    <cellStyle name="Финансовый 3 3 2 3 2 8 4" xfId="7392"/>
    <cellStyle name="Финансовый 3 3 2 3 2 8 4 2" xfId="21000"/>
    <cellStyle name="Финансовый 3 3 2 3 2 8 4 3" xfId="34608"/>
    <cellStyle name="Финансовый 3 3 2 3 2 8 5" xfId="14196"/>
    <cellStyle name="Финансовый 3 3 2 3 2 8 6" xfId="27804"/>
    <cellStyle name="Финансовый 3 3 2 3 2 9" xfId="4746"/>
    <cellStyle name="Финансовый 3 3 2 3 2 9 2" xfId="11550"/>
    <cellStyle name="Финансовый 3 3 2 3 2 9 2 2" xfId="25158"/>
    <cellStyle name="Финансовый 3 3 2 3 2 9 2 3" xfId="38766"/>
    <cellStyle name="Финансовый 3 3 2 3 2 9 3" xfId="18354"/>
    <cellStyle name="Финансовый 3 3 2 3 2 9 4" xfId="31962"/>
    <cellStyle name="Финансовый 3 3 2 3 3" xfId="177"/>
    <cellStyle name="Финансовый 3 3 2 3 3 10" xfId="2445"/>
    <cellStyle name="Финансовый 3 3 2 3 3 10 2" xfId="9249"/>
    <cellStyle name="Финансовый 3 3 2 3 3 10 2 2" xfId="22857"/>
    <cellStyle name="Финансовый 3 3 2 3 3 10 2 3" xfId="36465"/>
    <cellStyle name="Финансовый 3 3 2 3 3 10 3" xfId="16053"/>
    <cellStyle name="Финансовый 3 3 2 3 3 10 4" xfId="29661"/>
    <cellStyle name="Финансовый 3 3 2 3 3 11" xfId="6981"/>
    <cellStyle name="Финансовый 3 3 2 3 3 11 2" xfId="20589"/>
    <cellStyle name="Финансовый 3 3 2 3 3 11 3" xfId="34197"/>
    <cellStyle name="Финансовый 3 3 2 3 3 12" xfId="13785"/>
    <cellStyle name="Финансовый 3 3 2 3 3 13" xfId="27393"/>
    <cellStyle name="Финансовый 3 3 2 3 3 2" xfId="258"/>
    <cellStyle name="Финансовый 3 3 2 3 3 2 10" xfId="7062"/>
    <cellStyle name="Финансовый 3 3 2 3 3 2 10 2" xfId="20670"/>
    <cellStyle name="Финансовый 3 3 2 3 3 2 10 3" xfId="34278"/>
    <cellStyle name="Финансовый 3 3 2 3 3 2 11" xfId="13866"/>
    <cellStyle name="Финансовый 3 3 2 3 3 2 12" xfId="27474"/>
    <cellStyle name="Финансовый 3 3 2 3 3 2 2" xfId="460"/>
    <cellStyle name="Финансовый 3 3 2 3 3 2 2 10" xfId="14068"/>
    <cellStyle name="Финансовый 3 3 2 3 3 2 2 11" xfId="27676"/>
    <cellStyle name="Финансовый 3 3 2 3 3 2 2 2" xfId="1972"/>
    <cellStyle name="Финансовый 3 3 2 3 3 2 2 2 2" xfId="6508"/>
    <cellStyle name="Финансовый 3 3 2 3 3 2 2 2 2 2" xfId="13312"/>
    <cellStyle name="Финансовый 3 3 2 3 3 2 2 2 2 2 2" xfId="26920"/>
    <cellStyle name="Финансовый 3 3 2 3 3 2 2 2 2 2 3" xfId="40528"/>
    <cellStyle name="Финансовый 3 3 2 3 3 2 2 2 2 3" xfId="20116"/>
    <cellStyle name="Финансовый 3 3 2 3 3 2 2 2 2 4" xfId="33724"/>
    <cellStyle name="Финансовый 3 3 2 3 3 2 2 2 3" xfId="4240"/>
    <cellStyle name="Финансовый 3 3 2 3 3 2 2 2 3 2" xfId="11044"/>
    <cellStyle name="Финансовый 3 3 2 3 3 2 2 2 3 2 2" xfId="24652"/>
    <cellStyle name="Финансовый 3 3 2 3 3 2 2 2 3 2 3" xfId="38260"/>
    <cellStyle name="Финансовый 3 3 2 3 3 2 2 2 3 3" xfId="17848"/>
    <cellStyle name="Финансовый 3 3 2 3 3 2 2 2 3 4" xfId="31456"/>
    <cellStyle name="Финансовый 3 3 2 3 3 2 2 2 4" xfId="8776"/>
    <cellStyle name="Финансовый 3 3 2 3 3 2 2 2 4 2" xfId="22384"/>
    <cellStyle name="Финансовый 3 3 2 3 3 2 2 2 4 3" xfId="35992"/>
    <cellStyle name="Финансовый 3 3 2 3 3 2 2 2 5" xfId="15580"/>
    <cellStyle name="Финансовый 3 3 2 3 3 2 2 2 6" xfId="29188"/>
    <cellStyle name="Финансовый 3 3 2 3 3 2 2 3" xfId="1594"/>
    <cellStyle name="Финансовый 3 3 2 3 3 2 2 3 2" xfId="6130"/>
    <cellStyle name="Финансовый 3 3 2 3 3 2 2 3 2 2" xfId="12934"/>
    <cellStyle name="Финансовый 3 3 2 3 3 2 2 3 2 2 2" xfId="26542"/>
    <cellStyle name="Финансовый 3 3 2 3 3 2 2 3 2 2 3" xfId="40150"/>
    <cellStyle name="Финансовый 3 3 2 3 3 2 2 3 2 3" xfId="19738"/>
    <cellStyle name="Финансовый 3 3 2 3 3 2 2 3 2 4" xfId="33346"/>
    <cellStyle name="Финансовый 3 3 2 3 3 2 2 3 3" xfId="3862"/>
    <cellStyle name="Финансовый 3 3 2 3 3 2 2 3 3 2" xfId="10666"/>
    <cellStyle name="Финансовый 3 3 2 3 3 2 2 3 3 2 2" xfId="24274"/>
    <cellStyle name="Финансовый 3 3 2 3 3 2 2 3 3 2 3" xfId="37882"/>
    <cellStyle name="Финансовый 3 3 2 3 3 2 2 3 3 3" xfId="17470"/>
    <cellStyle name="Финансовый 3 3 2 3 3 2 2 3 3 4" xfId="31078"/>
    <cellStyle name="Финансовый 3 3 2 3 3 2 2 3 4" xfId="8398"/>
    <cellStyle name="Финансовый 3 3 2 3 3 2 2 3 4 2" xfId="22006"/>
    <cellStyle name="Финансовый 3 3 2 3 3 2 2 3 4 3" xfId="35614"/>
    <cellStyle name="Финансовый 3 3 2 3 3 2 2 3 5" xfId="15202"/>
    <cellStyle name="Финансовый 3 3 2 3 3 2 2 3 6" xfId="28810"/>
    <cellStyle name="Финансовый 3 3 2 3 3 2 2 4" xfId="2350"/>
    <cellStyle name="Финансовый 3 3 2 3 3 2 2 4 2" xfId="6886"/>
    <cellStyle name="Финансовый 3 3 2 3 3 2 2 4 2 2" xfId="13690"/>
    <cellStyle name="Финансовый 3 3 2 3 3 2 2 4 2 2 2" xfId="27298"/>
    <cellStyle name="Финансовый 3 3 2 3 3 2 2 4 2 2 3" xfId="40906"/>
    <cellStyle name="Финансовый 3 3 2 3 3 2 2 4 2 3" xfId="20494"/>
    <cellStyle name="Финансовый 3 3 2 3 3 2 2 4 2 4" xfId="34102"/>
    <cellStyle name="Финансовый 3 3 2 3 3 2 2 4 3" xfId="4618"/>
    <cellStyle name="Финансовый 3 3 2 3 3 2 2 4 3 2" xfId="11422"/>
    <cellStyle name="Финансовый 3 3 2 3 3 2 2 4 3 2 2" xfId="25030"/>
    <cellStyle name="Финансовый 3 3 2 3 3 2 2 4 3 2 3" xfId="38638"/>
    <cellStyle name="Финансовый 3 3 2 3 3 2 2 4 3 3" xfId="18226"/>
    <cellStyle name="Финансовый 3 3 2 3 3 2 2 4 3 4" xfId="31834"/>
    <cellStyle name="Финансовый 3 3 2 3 3 2 2 4 4" xfId="9154"/>
    <cellStyle name="Финансовый 3 3 2 3 3 2 2 4 4 2" xfId="22762"/>
    <cellStyle name="Финансовый 3 3 2 3 3 2 2 4 4 3" xfId="36370"/>
    <cellStyle name="Финансовый 3 3 2 3 3 2 2 4 5" xfId="15958"/>
    <cellStyle name="Финансовый 3 3 2 3 3 2 2 4 6" xfId="29566"/>
    <cellStyle name="Финансовый 3 3 2 3 3 2 2 5" xfId="1216"/>
    <cellStyle name="Финансовый 3 3 2 3 3 2 2 5 2" xfId="5752"/>
    <cellStyle name="Финансовый 3 3 2 3 3 2 2 5 2 2" xfId="12556"/>
    <cellStyle name="Финансовый 3 3 2 3 3 2 2 5 2 2 2" xfId="26164"/>
    <cellStyle name="Финансовый 3 3 2 3 3 2 2 5 2 2 3" xfId="39772"/>
    <cellStyle name="Финансовый 3 3 2 3 3 2 2 5 2 3" xfId="19360"/>
    <cellStyle name="Финансовый 3 3 2 3 3 2 2 5 2 4" xfId="32968"/>
    <cellStyle name="Финансовый 3 3 2 3 3 2 2 5 3" xfId="3484"/>
    <cellStyle name="Финансовый 3 3 2 3 3 2 2 5 3 2" xfId="10288"/>
    <cellStyle name="Финансовый 3 3 2 3 3 2 2 5 3 2 2" xfId="23896"/>
    <cellStyle name="Финансовый 3 3 2 3 3 2 2 5 3 2 3" xfId="37504"/>
    <cellStyle name="Финансовый 3 3 2 3 3 2 2 5 3 3" xfId="17092"/>
    <cellStyle name="Финансовый 3 3 2 3 3 2 2 5 3 4" xfId="30700"/>
    <cellStyle name="Финансовый 3 3 2 3 3 2 2 5 4" xfId="8020"/>
    <cellStyle name="Финансовый 3 3 2 3 3 2 2 5 4 2" xfId="21628"/>
    <cellStyle name="Финансовый 3 3 2 3 3 2 2 5 4 3" xfId="35236"/>
    <cellStyle name="Финансовый 3 3 2 3 3 2 2 5 5" xfId="14824"/>
    <cellStyle name="Финансовый 3 3 2 3 3 2 2 5 6" xfId="28432"/>
    <cellStyle name="Финансовый 3 3 2 3 3 2 2 6" xfId="838"/>
    <cellStyle name="Финансовый 3 3 2 3 3 2 2 6 2" xfId="5374"/>
    <cellStyle name="Финансовый 3 3 2 3 3 2 2 6 2 2" xfId="12178"/>
    <cellStyle name="Финансовый 3 3 2 3 3 2 2 6 2 2 2" xfId="25786"/>
    <cellStyle name="Финансовый 3 3 2 3 3 2 2 6 2 2 3" xfId="39394"/>
    <cellStyle name="Финансовый 3 3 2 3 3 2 2 6 2 3" xfId="18982"/>
    <cellStyle name="Финансовый 3 3 2 3 3 2 2 6 2 4" xfId="32590"/>
    <cellStyle name="Финансовый 3 3 2 3 3 2 2 6 3" xfId="3106"/>
    <cellStyle name="Финансовый 3 3 2 3 3 2 2 6 3 2" xfId="9910"/>
    <cellStyle name="Финансовый 3 3 2 3 3 2 2 6 3 2 2" xfId="23518"/>
    <cellStyle name="Финансовый 3 3 2 3 3 2 2 6 3 2 3" xfId="37126"/>
    <cellStyle name="Финансовый 3 3 2 3 3 2 2 6 3 3" xfId="16714"/>
    <cellStyle name="Финансовый 3 3 2 3 3 2 2 6 3 4" xfId="30322"/>
    <cellStyle name="Финансовый 3 3 2 3 3 2 2 6 4" xfId="7642"/>
    <cellStyle name="Финансовый 3 3 2 3 3 2 2 6 4 2" xfId="21250"/>
    <cellStyle name="Финансовый 3 3 2 3 3 2 2 6 4 3" xfId="34858"/>
    <cellStyle name="Финансовый 3 3 2 3 3 2 2 6 5" xfId="14446"/>
    <cellStyle name="Финансовый 3 3 2 3 3 2 2 6 6" xfId="28054"/>
    <cellStyle name="Финансовый 3 3 2 3 3 2 2 7" xfId="4996"/>
    <cellStyle name="Финансовый 3 3 2 3 3 2 2 7 2" xfId="11800"/>
    <cellStyle name="Финансовый 3 3 2 3 3 2 2 7 2 2" xfId="25408"/>
    <cellStyle name="Финансовый 3 3 2 3 3 2 2 7 2 3" xfId="39016"/>
    <cellStyle name="Финансовый 3 3 2 3 3 2 2 7 3" xfId="18604"/>
    <cellStyle name="Финансовый 3 3 2 3 3 2 2 7 4" xfId="32212"/>
    <cellStyle name="Финансовый 3 3 2 3 3 2 2 8" xfId="2728"/>
    <cellStyle name="Финансовый 3 3 2 3 3 2 2 8 2" xfId="9532"/>
    <cellStyle name="Финансовый 3 3 2 3 3 2 2 8 2 2" xfId="23140"/>
    <cellStyle name="Финансовый 3 3 2 3 3 2 2 8 2 3" xfId="36748"/>
    <cellStyle name="Финансовый 3 3 2 3 3 2 2 8 3" xfId="16336"/>
    <cellStyle name="Финансовый 3 3 2 3 3 2 2 8 4" xfId="29944"/>
    <cellStyle name="Финансовый 3 3 2 3 3 2 2 9" xfId="7264"/>
    <cellStyle name="Финансовый 3 3 2 3 3 2 2 9 2" xfId="20872"/>
    <cellStyle name="Финансовый 3 3 2 3 3 2 2 9 3" xfId="34480"/>
    <cellStyle name="Финансовый 3 3 2 3 3 2 3" xfId="1770"/>
    <cellStyle name="Финансовый 3 3 2 3 3 2 3 2" xfId="6306"/>
    <cellStyle name="Финансовый 3 3 2 3 3 2 3 2 2" xfId="13110"/>
    <cellStyle name="Финансовый 3 3 2 3 3 2 3 2 2 2" xfId="26718"/>
    <cellStyle name="Финансовый 3 3 2 3 3 2 3 2 2 3" xfId="40326"/>
    <cellStyle name="Финансовый 3 3 2 3 3 2 3 2 3" xfId="19914"/>
    <cellStyle name="Финансовый 3 3 2 3 3 2 3 2 4" xfId="33522"/>
    <cellStyle name="Финансовый 3 3 2 3 3 2 3 3" xfId="4038"/>
    <cellStyle name="Финансовый 3 3 2 3 3 2 3 3 2" xfId="10842"/>
    <cellStyle name="Финансовый 3 3 2 3 3 2 3 3 2 2" xfId="24450"/>
    <cellStyle name="Финансовый 3 3 2 3 3 2 3 3 2 3" xfId="38058"/>
    <cellStyle name="Финансовый 3 3 2 3 3 2 3 3 3" xfId="17646"/>
    <cellStyle name="Финансовый 3 3 2 3 3 2 3 3 4" xfId="31254"/>
    <cellStyle name="Финансовый 3 3 2 3 3 2 3 4" xfId="8574"/>
    <cellStyle name="Финансовый 3 3 2 3 3 2 3 4 2" xfId="22182"/>
    <cellStyle name="Финансовый 3 3 2 3 3 2 3 4 3" xfId="35790"/>
    <cellStyle name="Финансовый 3 3 2 3 3 2 3 5" xfId="15378"/>
    <cellStyle name="Финансовый 3 3 2 3 3 2 3 6" xfId="28986"/>
    <cellStyle name="Финансовый 3 3 2 3 3 2 4" xfId="1392"/>
    <cellStyle name="Финансовый 3 3 2 3 3 2 4 2" xfId="5928"/>
    <cellStyle name="Финансовый 3 3 2 3 3 2 4 2 2" xfId="12732"/>
    <cellStyle name="Финансовый 3 3 2 3 3 2 4 2 2 2" xfId="26340"/>
    <cellStyle name="Финансовый 3 3 2 3 3 2 4 2 2 3" xfId="39948"/>
    <cellStyle name="Финансовый 3 3 2 3 3 2 4 2 3" xfId="19536"/>
    <cellStyle name="Финансовый 3 3 2 3 3 2 4 2 4" xfId="33144"/>
    <cellStyle name="Финансовый 3 3 2 3 3 2 4 3" xfId="3660"/>
    <cellStyle name="Финансовый 3 3 2 3 3 2 4 3 2" xfId="10464"/>
    <cellStyle name="Финансовый 3 3 2 3 3 2 4 3 2 2" xfId="24072"/>
    <cellStyle name="Финансовый 3 3 2 3 3 2 4 3 2 3" xfId="37680"/>
    <cellStyle name="Финансовый 3 3 2 3 3 2 4 3 3" xfId="17268"/>
    <cellStyle name="Финансовый 3 3 2 3 3 2 4 3 4" xfId="30876"/>
    <cellStyle name="Финансовый 3 3 2 3 3 2 4 4" xfId="8196"/>
    <cellStyle name="Финансовый 3 3 2 3 3 2 4 4 2" xfId="21804"/>
    <cellStyle name="Финансовый 3 3 2 3 3 2 4 4 3" xfId="35412"/>
    <cellStyle name="Финансовый 3 3 2 3 3 2 4 5" xfId="15000"/>
    <cellStyle name="Финансовый 3 3 2 3 3 2 4 6" xfId="28608"/>
    <cellStyle name="Финансовый 3 3 2 3 3 2 5" xfId="2148"/>
    <cellStyle name="Финансовый 3 3 2 3 3 2 5 2" xfId="6684"/>
    <cellStyle name="Финансовый 3 3 2 3 3 2 5 2 2" xfId="13488"/>
    <cellStyle name="Финансовый 3 3 2 3 3 2 5 2 2 2" xfId="27096"/>
    <cellStyle name="Финансовый 3 3 2 3 3 2 5 2 2 3" xfId="40704"/>
    <cellStyle name="Финансовый 3 3 2 3 3 2 5 2 3" xfId="20292"/>
    <cellStyle name="Финансовый 3 3 2 3 3 2 5 2 4" xfId="33900"/>
    <cellStyle name="Финансовый 3 3 2 3 3 2 5 3" xfId="4416"/>
    <cellStyle name="Финансовый 3 3 2 3 3 2 5 3 2" xfId="11220"/>
    <cellStyle name="Финансовый 3 3 2 3 3 2 5 3 2 2" xfId="24828"/>
    <cellStyle name="Финансовый 3 3 2 3 3 2 5 3 2 3" xfId="38436"/>
    <cellStyle name="Финансовый 3 3 2 3 3 2 5 3 3" xfId="18024"/>
    <cellStyle name="Финансовый 3 3 2 3 3 2 5 3 4" xfId="31632"/>
    <cellStyle name="Финансовый 3 3 2 3 3 2 5 4" xfId="8952"/>
    <cellStyle name="Финансовый 3 3 2 3 3 2 5 4 2" xfId="22560"/>
    <cellStyle name="Финансовый 3 3 2 3 3 2 5 4 3" xfId="36168"/>
    <cellStyle name="Финансовый 3 3 2 3 3 2 5 5" xfId="15756"/>
    <cellStyle name="Финансовый 3 3 2 3 3 2 5 6" xfId="29364"/>
    <cellStyle name="Финансовый 3 3 2 3 3 2 6" xfId="1014"/>
    <cellStyle name="Финансовый 3 3 2 3 3 2 6 2" xfId="5550"/>
    <cellStyle name="Финансовый 3 3 2 3 3 2 6 2 2" xfId="12354"/>
    <cellStyle name="Финансовый 3 3 2 3 3 2 6 2 2 2" xfId="25962"/>
    <cellStyle name="Финансовый 3 3 2 3 3 2 6 2 2 3" xfId="39570"/>
    <cellStyle name="Финансовый 3 3 2 3 3 2 6 2 3" xfId="19158"/>
    <cellStyle name="Финансовый 3 3 2 3 3 2 6 2 4" xfId="32766"/>
    <cellStyle name="Финансовый 3 3 2 3 3 2 6 3" xfId="3282"/>
    <cellStyle name="Финансовый 3 3 2 3 3 2 6 3 2" xfId="10086"/>
    <cellStyle name="Финансовый 3 3 2 3 3 2 6 3 2 2" xfId="23694"/>
    <cellStyle name="Финансовый 3 3 2 3 3 2 6 3 2 3" xfId="37302"/>
    <cellStyle name="Финансовый 3 3 2 3 3 2 6 3 3" xfId="16890"/>
    <cellStyle name="Финансовый 3 3 2 3 3 2 6 3 4" xfId="30498"/>
    <cellStyle name="Финансовый 3 3 2 3 3 2 6 4" xfId="7818"/>
    <cellStyle name="Финансовый 3 3 2 3 3 2 6 4 2" xfId="21426"/>
    <cellStyle name="Финансовый 3 3 2 3 3 2 6 4 3" xfId="35034"/>
    <cellStyle name="Финансовый 3 3 2 3 3 2 6 5" xfId="14622"/>
    <cellStyle name="Финансовый 3 3 2 3 3 2 6 6" xfId="28230"/>
    <cellStyle name="Финансовый 3 3 2 3 3 2 7" xfId="636"/>
    <cellStyle name="Финансовый 3 3 2 3 3 2 7 2" xfId="5172"/>
    <cellStyle name="Финансовый 3 3 2 3 3 2 7 2 2" xfId="11976"/>
    <cellStyle name="Финансовый 3 3 2 3 3 2 7 2 2 2" xfId="25584"/>
    <cellStyle name="Финансовый 3 3 2 3 3 2 7 2 2 3" xfId="39192"/>
    <cellStyle name="Финансовый 3 3 2 3 3 2 7 2 3" xfId="18780"/>
    <cellStyle name="Финансовый 3 3 2 3 3 2 7 2 4" xfId="32388"/>
    <cellStyle name="Финансовый 3 3 2 3 3 2 7 3" xfId="2904"/>
    <cellStyle name="Финансовый 3 3 2 3 3 2 7 3 2" xfId="9708"/>
    <cellStyle name="Финансовый 3 3 2 3 3 2 7 3 2 2" xfId="23316"/>
    <cellStyle name="Финансовый 3 3 2 3 3 2 7 3 2 3" xfId="36924"/>
    <cellStyle name="Финансовый 3 3 2 3 3 2 7 3 3" xfId="16512"/>
    <cellStyle name="Финансовый 3 3 2 3 3 2 7 3 4" xfId="30120"/>
    <cellStyle name="Финансовый 3 3 2 3 3 2 7 4" xfId="7440"/>
    <cellStyle name="Финансовый 3 3 2 3 3 2 7 4 2" xfId="21048"/>
    <cellStyle name="Финансовый 3 3 2 3 3 2 7 4 3" xfId="34656"/>
    <cellStyle name="Финансовый 3 3 2 3 3 2 7 5" xfId="14244"/>
    <cellStyle name="Финансовый 3 3 2 3 3 2 7 6" xfId="27852"/>
    <cellStyle name="Финансовый 3 3 2 3 3 2 8" xfId="4794"/>
    <cellStyle name="Финансовый 3 3 2 3 3 2 8 2" xfId="11598"/>
    <cellStyle name="Финансовый 3 3 2 3 3 2 8 2 2" xfId="25206"/>
    <cellStyle name="Финансовый 3 3 2 3 3 2 8 2 3" xfId="38814"/>
    <cellStyle name="Финансовый 3 3 2 3 3 2 8 3" xfId="18402"/>
    <cellStyle name="Финансовый 3 3 2 3 3 2 8 4" xfId="32010"/>
    <cellStyle name="Финансовый 3 3 2 3 3 2 9" xfId="2526"/>
    <cellStyle name="Финансовый 3 3 2 3 3 2 9 2" xfId="9330"/>
    <cellStyle name="Финансовый 3 3 2 3 3 2 9 2 2" xfId="22938"/>
    <cellStyle name="Финансовый 3 3 2 3 3 2 9 2 3" xfId="36546"/>
    <cellStyle name="Финансовый 3 3 2 3 3 2 9 3" xfId="16134"/>
    <cellStyle name="Финансовый 3 3 2 3 3 2 9 4" xfId="29742"/>
    <cellStyle name="Финансовый 3 3 2 3 3 3" xfId="379"/>
    <cellStyle name="Финансовый 3 3 2 3 3 3 10" xfId="13987"/>
    <cellStyle name="Финансовый 3 3 2 3 3 3 11" xfId="27595"/>
    <cellStyle name="Финансовый 3 3 2 3 3 3 2" xfId="1891"/>
    <cellStyle name="Финансовый 3 3 2 3 3 3 2 2" xfId="6427"/>
    <cellStyle name="Финансовый 3 3 2 3 3 3 2 2 2" xfId="13231"/>
    <cellStyle name="Финансовый 3 3 2 3 3 3 2 2 2 2" xfId="26839"/>
    <cellStyle name="Финансовый 3 3 2 3 3 3 2 2 2 3" xfId="40447"/>
    <cellStyle name="Финансовый 3 3 2 3 3 3 2 2 3" xfId="20035"/>
    <cellStyle name="Финансовый 3 3 2 3 3 3 2 2 4" xfId="33643"/>
    <cellStyle name="Финансовый 3 3 2 3 3 3 2 3" xfId="4159"/>
    <cellStyle name="Финансовый 3 3 2 3 3 3 2 3 2" xfId="10963"/>
    <cellStyle name="Финансовый 3 3 2 3 3 3 2 3 2 2" xfId="24571"/>
    <cellStyle name="Финансовый 3 3 2 3 3 3 2 3 2 3" xfId="38179"/>
    <cellStyle name="Финансовый 3 3 2 3 3 3 2 3 3" xfId="17767"/>
    <cellStyle name="Финансовый 3 3 2 3 3 3 2 3 4" xfId="31375"/>
    <cellStyle name="Финансовый 3 3 2 3 3 3 2 4" xfId="8695"/>
    <cellStyle name="Финансовый 3 3 2 3 3 3 2 4 2" xfId="22303"/>
    <cellStyle name="Финансовый 3 3 2 3 3 3 2 4 3" xfId="35911"/>
    <cellStyle name="Финансовый 3 3 2 3 3 3 2 5" xfId="15499"/>
    <cellStyle name="Финансовый 3 3 2 3 3 3 2 6" xfId="29107"/>
    <cellStyle name="Финансовый 3 3 2 3 3 3 3" xfId="1513"/>
    <cellStyle name="Финансовый 3 3 2 3 3 3 3 2" xfId="6049"/>
    <cellStyle name="Финансовый 3 3 2 3 3 3 3 2 2" xfId="12853"/>
    <cellStyle name="Финансовый 3 3 2 3 3 3 3 2 2 2" xfId="26461"/>
    <cellStyle name="Финансовый 3 3 2 3 3 3 3 2 2 3" xfId="40069"/>
    <cellStyle name="Финансовый 3 3 2 3 3 3 3 2 3" xfId="19657"/>
    <cellStyle name="Финансовый 3 3 2 3 3 3 3 2 4" xfId="33265"/>
    <cellStyle name="Финансовый 3 3 2 3 3 3 3 3" xfId="3781"/>
    <cellStyle name="Финансовый 3 3 2 3 3 3 3 3 2" xfId="10585"/>
    <cellStyle name="Финансовый 3 3 2 3 3 3 3 3 2 2" xfId="24193"/>
    <cellStyle name="Финансовый 3 3 2 3 3 3 3 3 2 3" xfId="37801"/>
    <cellStyle name="Финансовый 3 3 2 3 3 3 3 3 3" xfId="17389"/>
    <cellStyle name="Финансовый 3 3 2 3 3 3 3 3 4" xfId="30997"/>
    <cellStyle name="Финансовый 3 3 2 3 3 3 3 4" xfId="8317"/>
    <cellStyle name="Финансовый 3 3 2 3 3 3 3 4 2" xfId="21925"/>
    <cellStyle name="Финансовый 3 3 2 3 3 3 3 4 3" xfId="35533"/>
    <cellStyle name="Финансовый 3 3 2 3 3 3 3 5" xfId="15121"/>
    <cellStyle name="Финансовый 3 3 2 3 3 3 3 6" xfId="28729"/>
    <cellStyle name="Финансовый 3 3 2 3 3 3 4" xfId="2269"/>
    <cellStyle name="Финансовый 3 3 2 3 3 3 4 2" xfId="6805"/>
    <cellStyle name="Финансовый 3 3 2 3 3 3 4 2 2" xfId="13609"/>
    <cellStyle name="Финансовый 3 3 2 3 3 3 4 2 2 2" xfId="27217"/>
    <cellStyle name="Финансовый 3 3 2 3 3 3 4 2 2 3" xfId="40825"/>
    <cellStyle name="Финансовый 3 3 2 3 3 3 4 2 3" xfId="20413"/>
    <cellStyle name="Финансовый 3 3 2 3 3 3 4 2 4" xfId="34021"/>
    <cellStyle name="Финансовый 3 3 2 3 3 3 4 3" xfId="4537"/>
    <cellStyle name="Финансовый 3 3 2 3 3 3 4 3 2" xfId="11341"/>
    <cellStyle name="Финансовый 3 3 2 3 3 3 4 3 2 2" xfId="24949"/>
    <cellStyle name="Финансовый 3 3 2 3 3 3 4 3 2 3" xfId="38557"/>
    <cellStyle name="Финансовый 3 3 2 3 3 3 4 3 3" xfId="18145"/>
    <cellStyle name="Финансовый 3 3 2 3 3 3 4 3 4" xfId="31753"/>
    <cellStyle name="Финансовый 3 3 2 3 3 3 4 4" xfId="9073"/>
    <cellStyle name="Финансовый 3 3 2 3 3 3 4 4 2" xfId="22681"/>
    <cellStyle name="Финансовый 3 3 2 3 3 3 4 4 3" xfId="36289"/>
    <cellStyle name="Финансовый 3 3 2 3 3 3 4 5" xfId="15877"/>
    <cellStyle name="Финансовый 3 3 2 3 3 3 4 6" xfId="29485"/>
    <cellStyle name="Финансовый 3 3 2 3 3 3 5" xfId="1135"/>
    <cellStyle name="Финансовый 3 3 2 3 3 3 5 2" xfId="5671"/>
    <cellStyle name="Финансовый 3 3 2 3 3 3 5 2 2" xfId="12475"/>
    <cellStyle name="Финансовый 3 3 2 3 3 3 5 2 2 2" xfId="26083"/>
    <cellStyle name="Финансовый 3 3 2 3 3 3 5 2 2 3" xfId="39691"/>
    <cellStyle name="Финансовый 3 3 2 3 3 3 5 2 3" xfId="19279"/>
    <cellStyle name="Финансовый 3 3 2 3 3 3 5 2 4" xfId="32887"/>
    <cellStyle name="Финансовый 3 3 2 3 3 3 5 3" xfId="3403"/>
    <cellStyle name="Финансовый 3 3 2 3 3 3 5 3 2" xfId="10207"/>
    <cellStyle name="Финансовый 3 3 2 3 3 3 5 3 2 2" xfId="23815"/>
    <cellStyle name="Финансовый 3 3 2 3 3 3 5 3 2 3" xfId="37423"/>
    <cellStyle name="Финансовый 3 3 2 3 3 3 5 3 3" xfId="17011"/>
    <cellStyle name="Финансовый 3 3 2 3 3 3 5 3 4" xfId="30619"/>
    <cellStyle name="Финансовый 3 3 2 3 3 3 5 4" xfId="7939"/>
    <cellStyle name="Финансовый 3 3 2 3 3 3 5 4 2" xfId="21547"/>
    <cellStyle name="Финансовый 3 3 2 3 3 3 5 4 3" xfId="35155"/>
    <cellStyle name="Финансовый 3 3 2 3 3 3 5 5" xfId="14743"/>
    <cellStyle name="Финансовый 3 3 2 3 3 3 5 6" xfId="28351"/>
    <cellStyle name="Финансовый 3 3 2 3 3 3 6" xfId="757"/>
    <cellStyle name="Финансовый 3 3 2 3 3 3 6 2" xfId="5293"/>
    <cellStyle name="Финансовый 3 3 2 3 3 3 6 2 2" xfId="12097"/>
    <cellStyle name="Финансовый 3 3 2 3 3 3 6 2 2 2" xfId="25705"/>
    <cellStyle name="Финансовый 3 3 2 3 3 3 6 2 2 3" xfId="39313"/>
    <cellStyle name="Финансовый 3 3 2 3 3 3 6 2 3" xfId="18901"/>
    <cellStyle name="Финансовый 3 3 2 3 3 3 6 2 4" xfId="32509"/>
    <cellStyle name="Финансовый 3 3 2 3 3 3 6 3" xfId="3025"/>
    <cellStyle name="Финансовый 3 3 2 3 3 3 6 3 2" xfId="9829"/>
    <cellStyle name="Финансовый 3 3 2 3 3 3 6 3 2 2" xfId="23437"/>
    <cellStyle name="Финансовый 3 3 2 3 3 3 6 3 2 3" xfId="37045"/>
    <cellStyle name="Финансовый 3 3 2 3 3 3 6 3 3" xfId="16633"/>
    <cellStyle name="Финансовый 3 3 2 3 3 3 6 3 4" xfId="30241"/>
    <cellStyle name="Финансовый 3 3 2 3 3 3 6 4" xfId="7561"/>
    <cellStyle name="Финансовый 3 3 2 3 3 3 6 4 2" xfId="21169"/>
    <cellStyle name="Финансовый 3 3 2 3 3 3 6 4 3" xfId="34777"/>
    <cellStyle name="Финансовый 3 3 2 3 3 3 6 5" xfId="14365"/>
    <cellStyle name="Финансовый 3 3 2 3 3 3 6 6" xfId="27973"/>
    <cellStyle name="Финансовый 3 3 2 3 3 3 7" xfId="4915"/>
    <cellStyle name="Финансовый 3 3 2 3 3 3 7 2" xfId="11719"/>
    <cellStyle name="Финансовый 3 3 2 3 3 3 7 2 2" xfId="25327"/>
    <cellStyle name="Финансовый 3 3 2 3 3 3 7 2 3" xfId="38935"/>
    <cellStyle name="Финансовый 3 3 2 3 3 3 7 3" xfId="18523"/>
    <cellStyle name="Финансовый 3 3 2 3 3 3 7 4" xfId="32131"/>
    <cellStyle name="Финансовый 3 3 2 3 3 3 8" xfId="2647"/>
    <cellStyle name="Финансовый 3 3 2 3 3 3 8 2" xfId="9451"/>
    <cellStyle name="Финансовый 3 3 2 3 3 3 8 2 2" xfId="23059"/>
    <cellStyle name="Финансовый 3 3 2 3 3 3 8 2 3" xfId="36667"/>
    <cellStyle name="Финансовый 3 3 2 3 3 3 8 3" xfId="16255"/>
    <cellStyle name="Финансовый 3 3 2 3 3 3 8 4" xfId="29863"/>
    <cellStyle name="Финансовый 3 3 2 3 3 3 9" xfId="7183"/>
    <cellStyle name="Финансовый 3 3 2 3 3 3 9 2" xfId="20791"/>
    <cellStyle name="Финансовый 3 3 2 3 3 3 9 3" xfId="34399"/>
    <cellStyle name="Финансовый 3 3 2 3 3 4" xfId="1689"/>
    <cellStyle name="Финансовый 3 3 2 3 3 4 2" xfId="6225"/>
    <cellStyle name="Финансовый 3 3 2 3 3 4 2 2" xfId="13029"/>
    <cellStyle name="Финансовый 3 3 2 3 3 4 2 2 2" xfId="26637"/>
    <cellStyle name="Финансовый 3 3 2 3 3 4 2 2 3" xfId="40245"/>
    <cellStyle name="Финансовый 3 3 2 3 3 4 2 3" xfId="19833"/>
    <cellStyle name="Финансовый 3 3 2 3 3 4 2 4" xfId="33441"/>
    <cellStyle name="Финансовый 3 3 2 3 3 4 3" xfId="3957"/>
    <cellStyle name="Финансовый 3 3 2 3 3 4 3 2" xfId="10761"/>
    <cellStyle name="Финансовый 3 3 2 3 3 4 3 2 2" xfId="24369"/>
    <cellStyle name="Финансовый 3 3 2 3 3 4 3 2 3" xfId="37977"/>
    <cellStyle name="Финансовый 3 3 2 3 3 4 3 3" xfId="17565"/>
    <cellStyle name="Финансовый 3 3 2 3 3 4 3 4" xfId="31173"/>
    <cellStyle name="Финансовый 3 3 2 3 3 4 4" xfId="8493"/>
    <cellStyle name="Финансовый 3 3 2 3 3 4 4 2" xfId="22101"/>
    <cellStyle name="Финансовый 3 3 2 3 3 4 4 3" xfId="35709"/>
    <cellStyle name="Финансовый 3 3 2 3 3 4 5" xfId="15297"/>
    <cellStyle name="Финансовый 3 3 2 3 3 4 6" xfId="28905"/>
    <cellStyle name="Финансовый 3 3 2 3 3 5" xfId="1311"/>
    <cellStyle name="Финансовый 3 3 2 3 3 5 2" xfId="5847"/>
    <cellStyle name="Финансовый 3 3 2 3 3 5 2 2" xfId="12651"/>
    <cellStyle name="Финансовый 3 3 2 3 3 5 2 2 2" xfId="26259"/>
    <cellStyle name="Финансовый 3 3 2 3 3 5 2 2 3" xfId="39867"/>
    <cellStyle name="Финансовый 3 3 2 3 3 5 2 3" xfId="19455"/>
    <cellStyle name="Финансовый 3 3 2 3 3 5 2 4" xfId="33063"/>
    <cellStyle name="Финансовый 3 3 2 3 3 5 3" xfId="3579"/>
    <cellStyle name="Финансовый 3 3 2 3 3 5 3 2" xfId="10383"/>
    <cellStyle name="Финансовый 3 3 2 3 3 5 3 2 2" xfId="23991"/>
    <cellStyle name="Финансовый 3 3 2 3 3 5 3 2 3" xfId="37599"/>
    <cellStyle name="Финансовый 3 3 2 3 3 5 3 3" xfId="17187"/>
    <cellStyle name="Финансовый 3 3 2 3 3 5 3 4" xfId="30795"/>
    <cellStyle name="Финансовый 3 3 2 3 3 5 4" xfId="8115"/>
    <cellStyle name="Финансовый 3 3 2 3 3 5 4 2" xfId="21723"/>
    <cellStyle name="Финансовый 3 3 2 3 3 5 4 3" xfId="35331"/>
    <cellStyle name="Финансовый 3 3 2 3 3 5 5" xfId="14919"/>
    <cellStyle name="Финансовый 3 3 2 3 3 5 6" xfId="28527"/>
    <cellStyle name="Финансовый 3 3 2 3 3 6" xfId="2067"/>
    <cellStyle name="Финансовый 3 3 2 3 3 6 2" xfId="6603"/>
    <cellStyle name="Финансовый 3 3 2 3 3 6 2 2" xfId="13407"/>
    <cellStyle name="Финансовый 3 3 2 3 3 6 2 2 2" xfId="27015"/>
    <cellStyle name="Финансовый 3 3 2 3 3 6 2 2 3" xfId="40623"/>
    <cellStyle name="Финансовый 3 3 2 3 3 6 2 3" xfId="20211"/>
    <cellStyle name="Финансовый 3 3 2 3 3 6 2 4" xfId="33819"/>
    <cellStyle name="Финансовый 3 3 2 3 3 6 3" xfId="4335"/>
    <cellStyle name="Финансовый 3 3 2 3 3 6 3 2" xfId="11139"/>
    <cellStyle name="Финансовый 3 3 2 3 3 6 3 2 2" xfId="24747"/>
    <cellStyle name="Финансовый 3 3 2 3 3 6 3 2 3" xfId="38355"/>
    <cellStyle name="Финансовый 3 3 2 3 3 6 3 3" xfId="17943"/>
    <cellStyle name="Финансовый 3 3 2 3 3 6 3 4" xfId="31551"/>
    <cellStyle name="Финансовый 3 3 2 3 3 6 4" xfId="8871"/>
    <cellStyle name="Финансовый 3 3 2 3 3 6 4 2" xfId="22479"/>
    <cellStyle name="Финансовый 3 3 2 3 3 6 4 3" xfId="36087"/>
    <cellStyle name="Финансовый 3 3 2 3 3 6 5" xfId="15675"/>
    <cellStyle name="Финансовый 3 3 2 3 3 6 6" xfId="29283"/>
    <cellStyle name="Финансовый 3 3 2 3 3 7" xfId="933"/>
    <cellStyle name="Финансовый 3 3 2 3 3 7 2" xfId="5469"/>
    <cellStyle name="Финансовый 3 3 2 3 3 7 2 2" xfId="12273"/>
    <cellStyle name="Финансовый 3 3 2 3 3 7 2 2 2" xfId="25881"/>
    <cellStyle name="Финансовый 3 3 2 3 3 7 2 2 3" xfId="39489"/>
    <cellStyle name="Финансовый 3 3 2 3 3 7 2 3" xfId="19077"/>
    <cellStyle name="Финансовый 3 3 2 3 3 7 2 4" xfId="32685"/>
    <cellStyle name="Финансовый 3 3 2 3 3 7 3" xfId="3201"/>
    <cellStyle name="Финансовый 3 3 2 3 3 7 3 2" xfId="10005"/>
    <cellStyle name="Финансовый 3 3 2 3 3 7 3 2 2" xfId="23613"/>
    <cellStyle name="Финансовый 3 3 2 3 3 7 3 2 3" xfId="37221"/>
    <cellStyle name="Финансовый 3 3 2 3 3 7 3 3" xfId="16809"/>
    <cellStyle name="Финансовый 3 3 2 3 3 7 3 4" xfId="30417"/>
    <cellStyle name="Финансовый 3 3 2 3 3 7 4" xfId="7737"/>
    <cellStyle name="Финансовый 3 3 2 3 3 7 4 2" xfId="21345"/>
    <cellStyle name="Финансовый 3 3 2 3 3 7 4 3" xfId="34953"/>
    <cellStyle name="Финансовый 3 3 2 3 3 7 5" xfId="14541"/>
    <cellStyle name="Финансовый 3 3 2 3 3 7 6" xfId="28149"/>
    <cellStyle name="Финансовый 3 3 2 3 3 8" xfId="555"/>
    <cellStyle name="Финансовый 3 3 2 3 3 8 2" xfId="5091"/>
    <cellStyle name="Финансовый 3 3 2 3 3 8 2 2" xfId="11895"/>
    <cellStyle name="Финансовый 3 3 2 3 3 8 2 2 2" xfId="25503"/>
    <cellStyle name="Финансовый 3 3 2 3 3 8 2 2 3" xfId="39111"/>
    <cellStyle name="Финансовый 3 3 2 3 3 8 2 3" xfId="18699"/>
    <cellStyle name="Финансовый 3 3 2 3 3 8 2 4" xfId="32307"/>
    <cellStyle name="Финансовый 3 3 2 3 3 8 3" xfId="2823"/>
    <cellStyle name="Финансовый 3 3 2 3 3 8 3 2" xfId="9627"/>
    <cellStyle name="Финансовый 3 3 2 3 3 8 3 2 2" xfId="23235"/>
    <cellStyle name="Финансовый 3 3 2 3 3 8 3 2 3" xfId="36843"/>
    <cellStyle name="Финансовый 3 3 2 3 3 8 3 3" xfId="16431"/>
    <cellStyle name="Финансовый 3 3 2 3 3 8 3 4" xfId="30039"/>
    <cellStyle name="Финансовый 3 3 2 3 3 8 4" xfId="7359"/>
    <cellStyle name="Финансовый 3 3 2 3 3 8 4 2" xfId="20967"/>
    <cellStyle name="Финансовый 3 3 2 3 3 8 4 3" xfId="34575"/>
    <cellStyle name="Финансовый 3 3 2 3 3 8 5" xfId="14163"/>
    <cellStyle name="Финансовый 3 3 2 3 3 8 6" xfId="27771"/>
    <cellStyle name="Финансовый 3 3 2 3 3 9" xfId="4713"/>
    <cellStyle name="Финансовый 3 3 2 3 3 9 2" xfId="11517"/>
    <cellStyle name="Финансовый 3 3 2 3 3 9 2 2" xfId="25125"/>
    <cellStyle name="Финансовый 3 3 2 3 3 9 2 3" xfId="38733"/>
    <cellStyle name="Финансовый 3 3 2 3 3 9 3" xfId="18321"/>
    <cellStyle name="Финансовый 3 3 2 3 3 9 4" xfId="31929"/>
    <cellStyle name="Финансовый 3 3 2 3 4" xfId="312"/>
    <cellStyle name="Финансовый 3 3 2 3 4 10" xfId="7116"/>
    <cellStyle name="Финансовый 3 3 2 3 4 10 2" xfId="20724"/>
    <cellStyle name="Финансовый 3 3 2 3 4 10 3" xfId="34332"/>
    <cellStyle name="Финансовый 3 3 2 3 4 11" xfId="13920"/>
    <cellStyle name="Финансовый 3 3 2 3 4 12" xfId="27528"/>
    <cellStyle name="Финансовый 3 3 2 3 4 2" xfId="439"/>
    <cellStyle name="Финансовый 3 3 2 3 4 2 10" xfId="14047"/>
    <cellStyle name="Финансовый 3 3 2 3 4 2 11" xfId="27655"/>
    <cellStyle name="Финансовый 3 3 2 3 4 2 2" xfId="1951"/>
    <cellStyle name="Финансовый 3 3 2 3 4 2 2 2" xfId="6487"/>
    <cellStyle name="Финансовый 3 3 2 3 4 2 2 2 2" xfId="13291"/>
    <cellStyle name="Финансовый 3 3 2 3 4 2 2 2 2 2" xfId="26899"/>
    <cellStyle name="Финансовый 3 3 2 3 4 2 2 2 2 3" xfId="40507"/>
    <cellStyle name="Финансовый 3 3 2 3 4 2 2 2 3" xfId="20095"/>
    <cellStyle name="Финансовый 3 3 2 3 4 2 2 2 4" xfId="33703"/>
    <cellStyle name="Финансовый 3 3 2 3 4 2 2 3" xfId="4219"/>
    <cellStyle name="Финансовый 3 3 2 3 4 2 2 3 2" xfId="11023"/>
    <cellStyle name="Финансовый 3 3 2 3 4 2 2 3 2 2" xfId="24631"/>
    <cellStyle name="Финансовый 3 3 2 3 4 2 2 3 2 3" xfId="38239"/>
    <cellStyle name="Финансовый 3 3 2 3 4 2 2 3 3" xfId="17827"/>
    <cellStyle name="Финансовый 3 3 2 3 4 2 2 3 4" xfId="31435"/>
    <cellStyle name="Финансовый 3 3 2 3 4 2 2 4" xfId="8755"/>
    <cellStyle name="Финансовый 3 3 2 3 4 2 2 4 2" xfId="22363"/>
    <cellStyle name="Финансовый 3 3 2 3 4 2 2 4 3" xfId="35971"/>
    <cellStyle name="Финансовый 3 3 2 3 4 2 2 5" xfId="15559"/>
    <cellStyle name="Финансовый 3 3 2 3 4 2 2 6" xfId="29167"/>
    <cellStyle name="Финансовый 3 3 2 3 4 2 3" xfId="1573"/>
    <cellStyle name="Финансовый 3 3 2 3 4 2 3 2" xfId="6109"/>
    <cellStyle name="Финансовый 3 3 2 3 4 2 3 2 2" xfId="12913"/>
    <cellStyle name="Финансовый 3 3 2 3 4 2 3 2 2 2" xfId="26521"/>
    <cellStyle name="Финансовый 3 3 2 3 4 2 3 2 2 3" xfId="40129"/>
    <cellStyle name="Финансовый 3 3 2 3 4 2 3 2 3" xfId="19717"/>
    <cellStyle name="Финансовый 3 3 2 3 4 2 3 2 4" xfId="33325"/>
    <cellStyle name="Финансовый 3 3 2 3 4 2 3 3" xfId="3841"/>
    <cellStyle name="Финансовый 3 3 2 3 4 2 3 3 2" xfId="10645"/>
    <cellStyle name="Финансовый 3 3 2 3 4 2 3 3 2 2" xfId="24253"/>
    <cellStyle name="Финансовый 3 3 2 3 4 2 3 3 2 3" xfId="37861"/>
    <cellStyle name="Финансовый 3 3 2 3 4 2 3 3 3" xfId="17449"/>
    <cellStyle name="Финансовый 3 3 2 3 4 2 3 3 4" xfId="31057"/>
    <cellStyle name="Финансовый 3 3 2 3 4 2 3 4" xfId="8377"/>
    <cellStyle name="Финансовый 3 3 2 3 4 2 3 4 2" xfId="21985"/>
    <cellStyle name="Финансовый 3 3 2 3 4 2 3 4 3" xfId="35593"/>
    <cellStyle name="Финансовый 3 3 2 3 4 2 3 5" xfId="15181"/>
    <cellStyle name="Финансовый 3 3 2 3 4 2 3 6" xfId="28789"/>
    <cellStyle name="Финансовый 3 3 2 3 4 2 4" xfId="2329"/>
    <cellStyle name="Финансовый 3 3 2 3 4 2 4 2" xfId="6865"/>
    <cellStyle name="Финансовый 3 3 2 3 4 2 4 2 2" xfId="13669"/>
    <cellStyle name="Финансовый 3 3 2 3 4 2 4 2 2 2" xfId="27277"/>
    <cellStyle name="Финансовый 3 3 2 3 4 2 4 2 2 3" xfId="40885"/>
    <cellStyle name="Финансовый 3 3 2 3 4 2 4 2 3" xfId="20473"/>
    <cellStyle name="Финансовый 3 3 2 3 4 2 4 2 4" xfId="34081"/>
    <cellStyle name="Финансовый 3 3 2 3 4 2 4 3" xfId="4597"/>
    <cellStyle name="Финансовый 3 3 2 3 4 2 4 3 2" xfId="11401"/>
    <cellStyle name="Финансовый 3 3 2 3 4 2 4 3 2 2" xfId="25009"/>
    <cellStyle name="Финансовый 3 3 2 3 4 2 4 3 2 3" xfId="38617"/>
    <cellStyle name="Финансовый 3 3 2 3 4 2 4 3 3" xfId="18205"/>
    <cellStyle name="Финансовый 3 3 2 3 4 2 4 3 4" xfId="31813"/>
    <cellStyle name="Финансовый 3 3 2 3 4 2 4 4" xfId="9133"/>
    <cellStyle name="Финансовый 3 3 2 3 4 2 4 4 2" xfId="22741"/>
    <cellStyle name="Финансовый 3 3 2 3 4 2 4 4 3" xfId="36349"/>
    <cellStyle name="Финансовый 3 3 2 3 4 2 4 5" xfId="15937"/>
    <cellStyle name="Финансовый 3 3 2 3 4 2 4 6" xfId="29545"/>
    <cellStyle name="Финансовый 3 3 2 3 4 2 5" xfId="1195"/>
    <cellStyle name="Финансовый 3 3 2 3 4 2 5 2" xfId="5731"/>
    <cellStyle name="Финансовый 3 3 2 3 4 2 5 2 2" xfId="12535"/>
    <cellStyle name="Финансовый 3 3 2 3 4 2 5 2 2 2" xfId="26143"/>
    <cellStyle name="Финансовый 3 3 2 3 4 2 5 2 2 3" xfId="39751"/>
    <cellStyle name="Финансовый 3 3 2 3 4 2 5 2 3" xfId="19339"/>
    <cellStyle name="Финансовый 3 3 2 3 4 2 5 2 4" xfId="32947"/>
    <cellStyle name="Финансовый 3 3 2 3 4 2 5 3" xfId="3463"/>
    <cellStyle name="Финансовый 3 3 2 3 4 2 5 3 2" xfId="10267"/>
    <cellStyle name="Финансовый 3 3 2 3 4 2 5 3 2 2" xfId="23875"/>
    <cellStyle name="Финансовый 3 3 2 3 4 2 5 3 2 3" xfId="37483"/>
    <cellStyle name="Финансовый 3 3 2 3 4 2 5 3 3" xfId="17071"/>
    <cellStyle name="Финансовый 3 3 2 3 4 2 5 3 4" xfId="30679"/>
    <cellStyle name="Финансовый 3 3 2 3 4 2 5 4" xfId="7999"/>
    <cellStyle name="Финансовый 3 3 2 3 4 2 5 4 2" xfId="21607"/>
    <cellStyle name="Финансовый 3 3 2 3 4 2 5 4 3" xfId="35215"/>
    <cellStyle name="Финансовый 3 3 2 3 4 2 5 5" xfId="14803"/>
    <cellStyle name="Финансовый 3 3 2 3 4 2 5 6" xfId="28411"/>
    <cellStyle name="Финансовый 3 3 2 3 4 2 6" xfId="817"/>
    <cellStyle name="Финансовый 3 3 2 3 4 2 6 2" xfId="5353"/>
    <cellStyle name="Финансовый 3 3 2 3 4 2 6 2 2" xfId="12157"/>
    <cellStyle name="Финансовый 3 3 2 3 4 2 6 2 2 2" xfId="25765"/>
    <cellStyle name="Финансовый 3 3 2 3 4 2 6 2 2 3" xfId="39373"/>
    <cellStyle name="Финансовый 3 3 2 3 4 2 6 2 3" xfId="18961"/>
    <cellStyle name="Финансовый 3 3 2 3 4 2 6 2 4" xfId="32569"/>
    <cellStyle name="Финансовый 3 3 2 3 4 2 6 3" xfId="3085"/>
    <cellStyle name="Финансовый 3 3 2 3 4 2 6 3 2" xfId="9889"/>
    <cellStyle name="Финансовый 3 3 2 3 4 2 6 3 2 2" xfId="23497"/>
    <cellStyle name="Финансовый 3 3 2 3 4 2 6 3 2 3" xfId="37105"/>
    <cellStyle name="Финансовый 3 3 2 3 4 2 6 3 3" xfId="16693"/>
    <cellStyle name="Финансовый 3 3 2 3 4 2 6 3 4" xfId="30301"/>
    <cellStyle name="Финансовый 3 3 2 3 4 2 6 4" xfId="7621"/>
    <cellStyle name="Финансовый 3 3 2 3 4 2 6 4 2" xfId="21229"/>
    <cellStyle name="Финансовый 3 3 2 3 4 2 6 4 3" xfId="34837"/>
    <cellStyle name="Финансовый 3 3 2 3 4 2 6 5" xfId="14425"/>
    <cellStyle name="Финансовый 3 3 2 3 4 2 6 6" xfId="28033"/>
    <cellStyle name="Финансовый 3 3 2 3 4 2 7" xfId="4975"/>
    <cellStyle name="Финансовый 3 3 2 3 4 2 7 2" xfId="11779"/>
    <cellStyle name="Финансовый 3 3 2 3 4 2 7 2 2" xfId="25387"/>
    <cellStyle name="Финансовый 3 3 2 3 4 2 7 2 3" xfId="38995"/>
    <cellStyle name="Финансовый 3 3 2 3 4 2 7 3" xfId="18583"/>
    <cellStyle name="Финансовый 3 3 2 3 4 2 7 4" xfId="32191"/>
    <cellStyle name="Финансовый 3 3 2 3 4 2 8" xfId="2707"/>
    <cellStyle name="Финансовый 3 3 2 3 4 2 8 2" xfId="9511"/>
    <cellStyle name="Финансовый 3 3 2 3 4 2 8 2 2" xfId="23119"/>
    <cellStyle name="Финансовый 3 3 2 3 4 2 8 2 3" xfId="36727"/>
    <cellStyle name="Финансовый 3 3 2 3 4 2 8 3" xfId="16315"/>
    <cellStyle name="Финансовый 3 3 2 3 4 2 8 4" xfId="29923"/>
    <cellStyle name="Финансовый 3 3 2 3 4 2 9" xfId="7243"/>
    <cellStyle name="Финансовый 3 3 2 3 4 2 9 2" xfId="20851"/>
    <cellStyle name="Финансовый 3 3 2 3 4 2 9 3" xfId="34459"/>
    <cellStyle name="Финансовый 3 3 2 3 4 3" xfId="1824"/>
    <cellStyle name="Финансовый 3 3 2 3 4 3 2" xfId="6360"/>
    <cellStyle name="Финансовый 3 3 2 3 4 3 2 2" xfId="13164"/>
    <cellStyle name="Финансовый 3 3 2 3 4 3 2 2 2" xfId="26772"/>
    <cellStyle name="Финансовый 3 3 2 3 4 3 2 2 3" xfId="40380"/>
    <cellStyle name="Финансовый 3 3 2 3 4 3 2 3" xfId="19968"/>
    <cellStyle name="Финансовый 3 3 2 3 4 3 2 4" xfId="33576"/>
    <cellStyle name="Финансовый 3 3 2 3 4 3 3" xfId="4092"/>
    <cellStyle name="Финансовый 3 3 2 3 4 3 3 2" xfId="10896"/>
    <cellStyle name="Финансовый 3 3 2 3 4 3 3 2 2" xfId="24504"/>
    <cellStyle name="Финансовый 3 3 2 3 4 3 3 2 3" xfId="38112"/>
    <cellStyle name="Финансовый 3 3 2 3 4 3 3 3" xfId="17700"/>
    <cellStyle name="Финансовый 3 3 2 3 4 3 3 4" xfId="31308"/>
    <cellStyle name="Финансовый 3 3 2 3 4 3 4" xfId="8628"/>
    <cellStyle name="Финансовый 3 3 2 3 4 3 4 2" xfId="22236"/>
    <cellStyle name="Финансовый 3 3 2 3 4 3 4 3" xfId="35844"/>
    <cellStyle name="Финансовый 3 3 2 3 4 3 5" xfId="15432"/>
    <cellStyle name="Финансовый 3 3 2 3 4 3 6" xfId="29040"/>
    <cellStyle name="Финансовый 3 3 2 3 4 4" xfId="1446"/>
    <cellStyle name="Финансовый 3 3 2 3 4 4 2" xfId="5982"/>
    <cellStyle name="Финансовый 3 3 2 3 4 4 2 2" xfId="12786"/>
    <cellStyle name="Финансовый 3 3 2 3 4 4 2 2 2" xfId="26394"/>
    <cellStyle name="Финансовый 3 3 2 3 4 4 2 2 3" xfId="40002"/>
    <cellStyle name="Финансовый 3 3 2 3 4 4 2 3" xfId="19590"/>
    <cellStyle name="Финансовый 3 3 2 3 4 4 2 4" xfId="33198"/>
    <cellStyle name="Финансовый 3 3 2 3 4 4 3" xfId="3714"/>
    <cellStyle name="Финансовый 3 3 2 3 4 4 3 2" xfId="10518"/>
    <cellStyle name="Финансовый 3 3 2 3 4 4 3 2 2" xfId="24126"/>
    <cellStyle name="Финансовый 3 3 2 3 4 4 3 2 3" xfId="37734"/>
    <cellStyle name="Финансовый 3 3 2 3 4 4 3 3" xfId="17322"/>
    <cellStyle name="Финансовый 3 3 2 3 4 4 3 4" xfId="30930"/>
    <cellStyle name="Финансовый 3 3 2 3 4 4 4" xfId="8250"/>
    <cellStyle name="Финансовый 3 3 2 3 4 4 4 2" xfId="21858"/>
    <cellStyle name="Финансовый 3 3 2 3 4 4 4 3" xfId="35466"/>
    <cellStyle name="Финансовый 3 3 2 3 4 4 5" xfId="15054"/>
    <cellStyle name="Финансовый 3 3 2 3 4 4 6" xfId="28662"/>
    <cellStyle name="Финансовый 3 3 2 3 4 5" xfId="2202"/>
    <cellStyle name="Финансовый 3 3 2 3 4 5 2" xfId="6738"/>
    <cellStyle name="Финансовый 3 3 2 3 4 5 2 2" xfId="13542"/>
    <cellStyle name="Финансовый 3 3 2 3 4 5 2 2 2" xfId="27150"/>
    <cellStyle name="Финансовый 3 3 2 3 4 5 2 2 3" xfId="40758"/>
    <cellStyle name="Финансовый 3 3 2 3 4 5 2 3" xfId="20346"/>
    <cellStyle name="Финансовый 3 3 2 3 4 5 2 4" xfId="33954"/>
    <cellStyle name="Финансовый 3 3 2 3 4 5 3" xfId="4470"/>
    <cellStyle name="Финансовый 3 3 2 3 4 5 3 2" xfId="11274"/>
    <cellStyle name="Финансовый 3 3 2 3 4 5 3 2 2" xfId="24882"/>
    <cellStyle name="Финансовый 3 3 2 3 4 5 3 2 3" xfId="38490"/>
    <cellStyle name="Финансовый 3 3 2 3 4 5 3 3" xfId="18078"/>
    <cellStyle name="Финансовый 3 3 2 3 4 5 3 4" xfId="31686"/>
    <cellStyle name="Финансовый 3 3 2 3 4 5 4" xfId="9006"/>
    <cellStyle name="Финансовый 3 3 2 3 4 5 4 2" xfId="22614"/>
    <cellStyle name="Финансовый 3 3 2 3 4 5 4 3" xfId="36222"/>
    <cellStyle name="Финансовый 3 3 2 3 4 5 5" xfId="15810"/>
    <cellStyle name="Финансовый 3 3 2 3 4 5 6" xfId="29418"/>
    <cellStyle name="Финансовый 3 3 2 3 4 6" xfId="1068"/>
    <cellStyle name="Финансовый 3 3 2 3 4 6 2" xfId="5604"/>
    <cellStyle name="Финансовый 3 3 2 3 4 6 2 2" xfId="12408"/>
    <cellStyle name="Финансовый 3 3 2 3 4 6 2 2 2" xfId="26016"/>
    <cellStyle name="Финансовый 3 3 2 3 4 6 2 2 3" xfId="39624"/>
    <cellStyle name="Финансовый 3 3 2 3 4 6 2 3" xfId="19212"/>
    <cellStyle name="Финансовый 3 3 2 3 4 6 2 4" xfId="32820"/>
    <cellStyle name="Финансовый 3 3 2 3 4 6 3" xfId="3336"/>
    <cellStyle name="Финансовый 3 3 2 3 4 6 3 2" xfId="10140"/>
    <cellStyle name="Финансовый 3 3 2 3 4 6 3 2 2" xfId="23748"/>
    <cellStyle name="Финансовый 3 3 2 3 4 6 3 2 3" xfId="37356"/>
    <cellStyle name="Финансовый 3 3 2 3 4 6 3 3" xfId="16944"/>
    <cellStyle name="Финансовый 3 3 2 3 4 6 3 4" xfId="30552"/>
    <cellStyle name="Финансовый 3 3 2 3 4 6 4" xfId="7872"/>
    <cellStyle name="Финансовый 3 3 2 3 4 6 4 2" xfId="21480"/>
    <cellStyle name="Финансовый 3 3 2 3 4 6 4 3" xfId="35088"/>
    <cellStyle name="Финансовый 3 3 2 3 4 6 5" xfId="14676"/>
    <cellStyle name="Финансовый 3 3 2 3 4 6 6" xfId="28284"/>
    <cellStyle name="Финансовый 3 3 2 3 4 7" xfId="690"/>
    <cellStyle name="Финансовый 3 3 2 3 4 7 2" xfId="5226"/>
    <cellStyle name="Финансовый 3 3 2 3 4 7 2 2" xfId="12030"/>
    <cellStyle name="Финансовый 3 3 2 3 4 7 2 2 2" xfId="25638"/>
    <cellStyle name="Финансовый 3 3 2 3 4 7 2 2 3" xfId="39246"/>
    <cellStyle name="Финансовый 3 3 2 3 4 7 2 3" xfId="18834"/>
    <cellStyle name="Финансовый 3 3 2 3 4 7 2 4" xfId="32442"/>
    <cellStyle name="Финансовый 3 3 2 3 4 7 3" xfId="2958"/>
    <cellStyle name="Финансовый 3 3 2 3 4 7 3 2" xfId="9762"/>
    <cellStyle name="Финансовый 3 3 2 3 4 7 3 2 2" xfId="23370"/>
    <cellStyle name="Финансовый 3 3 2 3 4 7 3 2 3" xfId="36978"/>
    <cellStyle name="Финансовый 3 3 2 3 4 7 3 3" xfId="16566"/>
    <cellStyle name="Финансовый 3 3 2 3 4 7 3 4" xfId="30174"/>
    <cellStyle name="Финансовый 3 3 2 3 4 7 4" xfId="7494"/>
    <cellStyle name="Финансовый 3 3 2 3 4 7 4 2" xfId="21102"/>
    <cellStyle name="Финансовый 3 3 2 3 4 7 4 3" xfId="34710"/>
    <cellStyle name="Финансовый 3 3 2 3 4 7 5" xfId="14298"/>
    <cellStyle name="Финансовый 3 3 2 3 4 7 6" xfId="27906"/>
    <cellStyle name="Финансовый 3 3 2 3 4 8" xfId="4848"/>
    <cellStyle name="Финансовый 3 3 2 3 4 8 2" xfId="11652"/>
    <cellStyle name="Финансовый 3 3 2 3 4 8 2 2" xfId="25260"/>
    <cellStyle name="Финансовый 3 3 2 3 4 8 2 3" xfId="38868"/>
    <cellStyle name="Финансовый 3 3 2 3 4 8 3" xfId="18456"/>
    <cellStyle name="Финансовый 3 3 2 3 4 8 4" xfId="32064"/>
    <cellStyle name="Финансовый 3 3 2 3 4 9" xfId="2580"/>
    <cellStyle name="Финансовый 3 3 2 3 4 9 2" xfId="9384"/>
    <cellStyle name="Финансовый 3 3 2 3 4 9 2 2" xfId="22992"/>
    <cellStyle name="Финансовый 3 3 2 3 4 9 2 3" xfId="36600"/>
    <cellStyle name="Финансовый 3 3 2 3 4 9 3" xfId="16188"/>
    <cellStyle name="Финансовый 3 3 2 3 4 9 4" xfId="29796"/>
    <cellStyle name="Финансовый 3 3 2 3 5" xfId="237"/>
    <cellStyle name="Финансовый 3 3 2 3 5 10" xfId="7041"/>
    <cellStyle name="Финансовый 3 3 2 3 5 10 2" xfId="20649"/>
    <cellStyle name="Финансовый 3 3 2 3 5 10 3" xfId="34257"/>
    <cellStyle name="Финансовый 3 3 2 3 5 11" xfId="13845"/>
    <cellStyle name="Финансовый 3 3 2 3 5 12" xfId="27453"/>
    <cellStyle name="Финансовый 3 3 2 3 5 2" xfId="336"/>
    <cellStyle name="Финансовый 3 3 2 3 5 2 10" xfId="13944"/>
    <cellStyle name="Финансовый 3 3 2 3 5 2 11" xfId="27552"/>
    <cellStyle name="Финансовый 3 3 2 3 5 2 2" xfId="1848"/>
    <cellStyle name="Финансовый 3 3 2 3 5 2 2 2" xfId="6384"/>
    <cellStyle name="Финансовый 3 3 2 3 5 2 2 2 2" xfId="13188"/>
    <cellStyle name="Финансовый 3 3 2 3 5 2 2 2 2 2" xfId="26796"/>
    <cellStyle name="Финансовый 3 3 2 3 5 2 2 2 2 3" xfId="40404"/>
    <cellStyle name="Финансовый 3 3 2 3 5 2 2 2 3" xfId="19992"/>
    <cellStyle name="Финансовый 3 3 2 3 5 2 2 2 4" xfId="33600"/>
    <cellStyle name="Финансовый 3 3 2 3 5 2 2 3" xfId="4116"/>
    <cellStyle name="Финансовый 3 3 2 3 5 2 2 3 2" xfId="10920"/>
    <cellStyle name="Финансовый 3 3 2 3 5 2 2 3 2 2" xfId="24528"/>
    <cellStyle name="Финансовый 3 3 2 3 5 2 2 3 2 3" xfId="38136"/>
    <cellStyle name="Финансовый 3 3 2 3 5 2 2 3 3" xfId="17724"/>
    <cellStyle name="Финансовый 3 3 2 3 5 2 2 3 4" xfId="31332"/>
    <cellStyle name="Финансовый 3 3 2 3 5 2 2 4" xfId="8652"/>
    <cellStyle name="Финансовый 3 3 2 3 5 2 2 4 2" xfId="22260"/>
    <cellStyle name="Финансовый 3 3 2 3 5 2 2 4 3" xfId="35868"/>
    <cellStyle name="Финансовый 3 3 2 3 5 2 2 5" xfId="15456"/>
    <cellStyle name="Финансовый 3 3 2 3 5 2 2 6" xfId="29064"/>
    <cellStyle name="Финансовый 3 3 2 3 5 2 3" xfId="1470"/>
    <cellStyle name="Финансовый 3 3 2 3 5 2 3 2" xfId="6006"/>
    <cellStyle name="Финансовый 3 3 2 3 5 2 3 2 2" xfId="12810"/>
    <cellStyle name="Финансовый 3 3 2 3 5 2 3 2 2 2" xfId="26418"/>
    <cellStyle name="Финансовый 3 3 2 3 5 2 3 2 2 3" xfId="40026"/>
    <cellStyle name="Финансовый 3 3 2 3 5 2 3 2 3" xfId="19614"/>
    <cellStyle name="Финансовый 3 3 2 3 5 2 3 2 4" xfId="33222"/>
    <cellStyle name="Финансовый 3 3 2 3 5 2 3 3" xfId="3738"/>
    <cellStyle name="Финансовый 3 3 2 3 5 2 3 3 2" xfId="10542"/>
    <cellStyle name="Финансовый 3 3 2 3 5 2 3 3 2 2" xfId="24150"/>
    <cellStyle name="Финансовый 3 3 2 3 5 2 3 3 2 3" xfId="37758"/>
    <cellStyle name="Финансовый 3 3 2 3 5 2 3 3 3" xfId="17346"/>
    <cellStyle name="Финансовый 3 3 2 3 5 2 3 3 4" xfId="30954"/>
    <cellStyle name="Финансовый 3 3 2 3 5 2 3 4" xfId="8274"/>
    <cellStyle name="Финансовый 3 3 2 3 5 2 3 4 2" xfId="21882"/>
    <cellStyle name="Финансовый 3 3 2 3 5 2 3 4 3" xfId="35490"/>
    <cellStyle name="Финансовый 3 3 2 3 5 2 3 5" xfId="15078"/>
    <cellStyle name="Финансовый 3 3 2 3 5 2 3 6" xfId="28686"/>
    <cellStyle name="Финансовый 3 3 2 3 5 2 4" xfId="2226"/>
    <cellStyle name="Финансовый 3 3 2 3 5 2 4 2" xfId="6762"/>
    <cellStyle name="Финансовый 3 3 2 3 5 2 4 2 2" xfId="13566"/>
    <cellStyle name="Финансовый 3 3 2 3 5 2 4 2 2 2" xfId="27174"/>
    <cellStyle name="Финансовый 3 3 2 3 5 2 4 2 2 3" xfId="40782"/>
    <cellStyle name="Финансовый 3 3 2 3 5 2 4 2 3" xfId="20370"/>
    <cellStyle name="Финансовый 3 3 2 3 5 2 4 2 4" xfId="33978"/>
    <cellStyle name="Финансовый 3 3 2 3 5 2 4 3" xfId="4494"/>
    <cellStyle name="Финансовый 3 3 2 3 5 2 4 3 2" xfId="11298"/>
    <cellStyle name="Финансовый 3 3 2 3 5 2 4 3 2 2" xfId="24906"/>
    <cellStyle name="Финансовый 3 3 2 3 5 2 4 3 2 3" xfId="38514"/>
    <cellStyle name="Финансовый 3 3 2 3 5 2 4 3 3" xfId="18102"/>
    <cellStyle name="Финансовый 3 3 2 3 5 2 4 3 4" xfId="31710"/>
    <cellStyle name="Финансовый 3 3 2 3 5 2 4 4" xfId="9030"/>
    <cellStyle name="Финансовый 3 3 2 3 5 2 4 4 2" xfId="22638"/>
    <cellStyle name="Финансовый 3 3 2 3 5 2 4 4 3" xfId="36246"/>
    <cellStyle name="Финансовый 3 3 2 3 5 2 4 5" xfId="15834"/>
    <cellStyle name="Финансовый 3 3 2 3 5 2 4 6" xfId="29442"/>
    <cellStyle name="Финансовый 3 3 2 3 5 2 5" xfId="1092"/>
    <cellStyle name="Финансовый 3 3 2 3 5 2 5 2" xfId="5628"/>
    <cellStyle name="Финансовый 3 3 2 3 5 2 5 2 2" xfId="12432"/>
    <cellStyle name="Финансовый 3 3 2 3 5 2 5 2 2 2" xfId="26040"/>
    <cellStyle name="Финансовый 3 3 2 3 5 2 5 2 2 3" xfId="39648"/>
    <cellStyle name="Финансовый 3 3 2 3 5 2 5 2 3" xfId="19236"/>
    <cellStyle name="Финансовый 3 3 2 3 5 2 5 2 4" xfId="32844"/>
    <cellStyle name="Финансовый 3 3 2 3 5 2 5 3" xfId="3360"/>
    <cellStyle name="Финансовый 3 3 2 3 5 2 5 3 2" xfId="10164"/>
    <cellStyle name="Финансовый 3 3 2 3 5 2 5 3 2 2" xfId="23772"/>
    <cellStyle name="Финансовый 3 3 2 3 5 2 5 3 2 3" xfId="37380"/>
    <cellStyle name="Финансовый 3 3 2 3 5 2 5 3 3" xfId="16968"/>
    <cellStyle name="Финансовый 3 3 2 3 5 2 5 3 4" xfId="30576"/>
    <cellStyle name="Финансовый 3 3 2 3 5 2 5 4" xfId="7896"/>
    <cellStyle name="Финансовый 3 3 2 3 5 2 5 4 2" xfId="21504"/>
    <cellStyle name="Финансовый 3 3 2 3 5 2 5 4 3" xfId="35112"/>
    <cellStyle name="Финансовый 3 3 2 3 5 2 5 5" xfId="14700"/>
    <cellStyle name="Финансовый 3 3 2 3 5 2 5 6" xfId="28308"/>
    <cellStyle name="Финансовый 3 3 2 3 5 2 6" xfId="714"/>
    <cellStyle name="Финансовый 3 3 2 3 5 2 6 2" xfId="5250"/>
    <cellStyle name="Финансовый 3 3 2 3 5 2 6 2 2" xfId="12054"/>
    <cellStyle name="Финансовый 3 3 2 3 5 2 6 2 2 2" xfId="25662"/>
    <cellStyle name="Финансовый 3 3 2 3 5 2 6 2 2 3" xfId="39270"/>
    <cellStyle name="Финансовый 3 3 2 3 5 2 6 2 3" xfId="18858"/>
    <cellStyle name="Финансовый 3 3 2 3 5 2 6 2 4" xfId="32466"/>
    <cellStyle name="Финансовый 3 3 2 3 5 2 6 3" xfId="2982"/>
    <cellStyle name="Финансовый 3 3 2 3 5 2 6 3 2" xfId="9786"/>
    <cellStyle name="Финансовый 3 3 2 3 5 2 6 3 2 2" xfId="23394"/>
    <cellStyle name="Финансовый 3 3 2 3 5 2 6 3 2 3" xfId="37002"/>
    <cellStyle name="Финансовый 3 3 2 3 5 2 6 3 3" xfId="16590"/>
    <cellStyle name="Финансовый 3 3 2 3 5 2 6 3 4" xfId="30198"/>
    <cellStyle name="Финансовый 3 3 2 3 5 2 6 4" xfId="7518"/>
    <cellStyle name="Финансовый 3 3 2 3 5 2 6 4 2" xfId="21126"/>
    <cellStyle name="Финансовый 3 3 2 3 5 2 6 4 3" xfId="34734"/>
    <cellStyle name="Финансовый 3 3 2 3 5 2 6 5" xfId="14322"/>
    <cellStyle name="Финансовый 3 3 2 3 5 2 6 6" xfId="27930"/>
    <cellStyle name="Финансовый 3 3 2 3 5 2 7" xfId="4872"/>
    <cellStyle name="Финансовый 3 3 2 3 5 2 7 2" xfId="11676"/>
    <cellStyle name="Финансовый 3 3 2 3 5 2 7 2 2" xfId="25284"/>
    <cellStyle name="Финансовый 3 3 2 3 5 2 7 2 3" xfId="38892"/>
    <cellStyle name="Финансовый 3 3 2 3 5 2 7 3" xfId="18480"/>
    <cellStyle name="Финансовый 3 3 2 3 5 2 7 4" xfId="32088"/>
    <cellStyle name="Финансовый 3 3 2 3 5 2 8" xfId="2604"/>
    <cellStyle name="Финансовый 3 3 2 3 5 2 8 2" xfId="9408"/>
    <cellStyle name="Финансовый 3 3 2 3 5 2 8 2 2" xfId="23016"/>
    <cellStyle name="Финансовый 3 3 2 3 5 2 8 2 3" xfId="36624"/>
    <cellStyle name="Финансовый 3 3 2 3 5 2 8 3" xfId="16212"/>
    <cellStyle name="Финансовый 3 3 2 3 5 2 8 4" xfId="29820"/>
    <cellStyle name="Финансовый 3 3 2 3 5 2 9" xfId="7140"/>
    <cellStyle name="Финансовый 3 3 2 3 5 2 9 2" xfId="20748"/>
    <cellStyle name="Финансовый 3 3 2 3 5 2 9 3" xfId="34356"/>
    <cellStyle name="Финансовый 3 3 2 3 5 3" xfId="1749"/>
    <cellStyle name="Финансовый 3 3 2 3 5 3 2" xfId="6285"/>
    <cellStyle name="Финансовый 3 3 2 3 5 3 2 2" xfId="13089"/>
    <cellStyle name="Финансовый 3 3 2 3 5 3 2 2 2" xfId="26697"/>
    <cellStyle name="Финансовый 3 3 2 3 5 3 2 2 3" xfId="40305"/>
    <cellStyle name="Финансовый 3 3 2 3 5 3 2 3" xfId="19893"/>
    <cellStyle name="Финансовый 3 3 2 3 5 3 2 4" xfId="33501"/>
    <cellStyle name="Финансовый 3 3 2 3 5 3 3" xfId="4017"/>
    <cellStyle name="Финансовый 3 3 2 3 5 3 3 2" xfId="10821"/>
    <cellStyle name="Финансовый 3 3 2 3 5 3 3 2 2" xfId="24429"/>
    <cellStyle name="Финансовый 3 3 2 3 5 3 3 2 3" xfId="38037"/>
    <cellStyle name="Финансовый 3 3 2 3 5 3 3 3" xfId="17625"/>
    <cellStyle name="Финансовый 3 3 2 3 5 3 3 4" xfId="31233"/>
    <cellStyle name="Финансовый 3 3 2 3 5 3 4" xfId="8553"/>
    <cellStyle name="Финансовый 3 3 2 3 5 3 4 2" xfId="22161"/>
    <cellStyle name="Финансовый 3 3 2 3 5 3 4 3" xfId="35769"/>
    <cellStyle name="Финансовый 3 3 2 3 5 3 5" xfId="15357"/>
    <cellStyle name="Финансовый 3 3 2 3 5 3 6" xfId="28965"/>
    <cellStyle name="Финансовый 3 3 2 3 5 4" xfId="1371"/>
    <cellStyle name="Финансовый 3 3 2 3 5 4 2" xfId="5907"/>
    <cellStyle name="Финансовый 3 3 2 3 5 4 2 2" xfId="12711"/>
    <cellStyle name="Финансовый 3 3 2 3 5 4 2 2 2" xfId="26319"/>
    <cellStyle name="Финансовый 3 3 2 3 5 4 2 2 3" xfId="39927"/>
    <cellStyle name="Финансовый 3 3 2 3 5 4 2 3" xfId="19515"/>
    <cellStyle name="Финансовый 3 3 2 3 5 4 2 4" xfId="33123"/>
    <cellStyle name="Финансовый 3 3 2 3 5 4 3" xfId="3639"/>
    <cellStyle name="Финансовый 3 3 2 3 5 4 3 2" xfId="10443"/>
    <cellStyle name="Финансовый 3 3 2 3 5 4 3 2 2" xfId="24051"/>
    <cellStyle name="Финансовый 3 3 2 3 5 4 3 2 3" xfId="37659"/>
    <cellStyle name="Финансовый 3 3 2 3 5 4 3 3" xfId="17247"/>
    <cellStyle name="Финансовый 3 3 2 3 5 4 3 4" xfId="30855"/>
    <cellStyle name="Финансовый 3 3 2 3 5 4 4" xfId="8175"/>
    <cellStyle name="Финансовый 3 3 2 3 5 4 4 2" xfId="21783"/>
    <cellStyle name="Финансовый 3 3 2 3 5 4 4 3" xfId="35391"/>
    <cellStyle name="Финансовый 3 3 2 3 5 4 5" xfId="14979"/>
    <cellStyle name="Финансовый 3 3 2 3 5 4 6" xfId="28587"/>
    <cellStyle name="Финансовый 3 3 2 3 5 5" xfId="2127"/>
    <cellStyle name="Финансовый 3 3 2 3 5 5 2" xfId="6663"/>
    <cellStyle name="Финансовый 3 3 2 3 5 5 2 2" xfId="13467"/>
    <cellStyle name="Финансовый 3 3 2 3 5 5 2 2 2" xfId="27075"/>
    <cellStyle name="Финансовый 3 3 2 3 5 5 2 2 3" xfId="40683"/>
    <cellStyle name="Финансовый 3 3 2 3 5 5 2 3" xfId="20271"/>
    <cellStyle name="Финансовый 3 3 2 3 5 5 2 4" xfId="33879"/>
    <cellStyle name="Финансовый 3 3 2 3 5 5 3" xfId="4395"/>
    <cellStyle name="Финансовый 3 3 2 3 5 5 3 2" xfId="11199"/>
    <cellStyle name="Финансовый 3 3 2 3 5 5 3 2 2" xfId="24807"/>
    <cellStyle name="Финансовый 3 3 2 3 5 5 3 2 3" xfId="38415"/>
    <cellStyle name="Финансовый 3 3 2 3 5 5 3 3" xfId="18003"/>
    <cellStyle name="Финансовый 3 3 2 3 5 5 3 4" xfId="31611"/>
    <cellStyle name="Финансовый 3 3 2 3 5 5 4" xfId="8931"/>
    <cellStyle name="Финансовый 3 3 2 3 5 5 4 2" xfId="22539"/>
    <cellStyle name="Финансовый 3 3 2 3 5 5 4 3" xfId="36147"/>
    <cellStyle name="Финансовый 3 3 2 3 5 5 5" xfId="15735"/>
    <cellStyle name="Финансовый 3 3 2 3 5 5 6" xfId="29343"/>
    <cellStyle name="Финансовый 3 3 2 3 5 6" xfId="993"/>
    <cellStyle name="Финансовый 3 3 2 3 5 6 2" xfId="5529"/>
    <cellStyle name="Финансовый 3 3 2 3 5 6 2 2" xfId="12333"/>
    <cellStyle name="Финансовый 3 3 2 3 5 6 2 2 2" xfId="25941"/>
    <cellStyle name="Финансовый 3 3 2 3 5 6 2 2 3" xfId="39549"/>
    <cellStyle name="Финансовый 3 3 2 3 5 6 2 3" xfId="19137"/>
    <cellStyle name="Финансовый 3 3 2 3 5 6 2 4" xfId="32745"/>
    <cellStyle name="Финансовый 3 3 2 3 5 6 3" xfId="3261"/>
    <cellStyle name="Финансовый 3 3 2 3 5 6 3 2" xfId="10065"/>
    <cellStyle name="Финансовый 3 3 2 3 5 6 3 2 2" xfId="23673"/>
    <cellStyle name="Финансовый 3 3 2 3 5 6 3 2 3" xfId="37281"/>
    <cellStyle name="Финансовый 3 3 2 3 5 6 3 3" xfId="16869"/>
    <cellStyle name="Финансовый 3 3 2 3 5 6 3 4" xfId="30477"/>
    <cellStyle name="Финансовый 3 3 2 3 5 6 4" xfId="7797"/>
    <cellStyle name="Финансовый 3 3 2 3 5 6 4 2" xfId="21405"/>
    <cellStyle name="Финансовый 3 3 2 3 5 6 4 3" xfId="35013"/>
    <cellStyle name="Финансовый 3 3 2 3 5 6 5" xfId="14601"/>
    <cellStyle name="Финансовый 3 3 2 3 5 6 6" xfId="28209"/>
    <cellStyle name="Финансовый 3 3 2 3 5 7" xfId="615"/>
    <cellStyle name="Финансовый 3 3 2 3 5 7 2" xfId="5151"/>
    <cellStyle name="Финансовый 3 3 2 3 5 7 2 2" xfId="11955"/>
    <cellStyle name="Финансовый 3 3 2 3 5 7 2 2 2" xfId="25563"/>
    <cellStyle name="Финансовый 3 3 2 3 5 7 2 2 3" xfId="39171"/>
    <cellStyle name="Финансовый 3 3 2 3 5 7 2 3" xfId="18759"/>
    <cellStyle name="Финансовый 3 3 2 3 5 7 2 4" xfId="32367"/>
    <cellStyle name="Финансовый 3 3 2 3 5 7 3" xfId="2883"/>
    <cellStyle name="Финансовый 3 3 2 3 5 7 3 2" xfId="9687"/>
    <cellStyle name="Финансовый 3 3 2 3 5 7 3 2 2" xfId="23295"/>
    <cellStyle name="Финансовый 3 3 2 3 5 7 3 2 3" xfId="36903"/>
    <cellStyle name="Финансовый 3 3 2 3 5 7 3 3" xfId="16491"/>
    <cellStyle name="Финансовый 3 3 2 3 5 7 3 4" xfId="30099"/>
    <cellStyle name="Финансовый 3 3 2 3 5 7 4" xfId="7419"/>
    <cellStyle name="Финансовый 3 3 2 3 5 7 4 2" xfId="21027"/>
    <cellStyle name="Финансовый 3 3 2 3 5 7 4 3" xfId="34635"/>
    <cellStyle name="Финансовый 3 3 2 3 5 7 5" xfId="14223"/>
    <cellStyle name="Финансовый 3 3 2 3 5 7 6" xfId="27831"/>
    <cellStyle name="Финансовый 3 3 2 3 5 8" xfId="4773"/>
    <cellStyle name="Финансовый 3 3 2 3 5 8 2" xfId="11577"/>
    <cellStyle name="Финансовый 3 3 2 3 5 8 2 2" xfId="25185"/>
    <cellStyle name="Финансовый 3 3 2 3 5 8 2 3" xfId="38793"/>
    <cellStyle name="Финансовый 3 3 2 3 5 8 3" xfId="18381"/>
    <cellStyle name="Финансовый 3 3 2 3 5 8 4" xfId="31989"/>
    <cellStyle name="Финансовый 3 3 2 3 5 9" xfId="2505"/>
    <cellStyle name="Финансовый 3 3 2 3 5 9 2" xfId="9309"/>
    <cellStyle name="Финансовый 3 3 2 3 5 9 2 2" xfId="22917"/>
    <cellStyle name="Финансовый 3 3 2 3 5 9 2 3" xfId="36525"/>
    <cellStyle name="Финансовый 3 3 2 3 5 9 3" xfId="16113"/>
    <cellStyle name="Финансовый 3 3 2 3 5 9 4" xfId="29721"/>
    <cellStyle name="Финансовый 3 3 2 3 6" xfId="358"/>
    <cellStyle name="Финансовый 3 3 2 3 6 10" xfId="13966"/>
    <cellStyle name="Финансовый 3 3 2 3 6 11" xfId="27574"/>
    <cellStyle name="Финансовый 3 3 2 3 6 2" xfId="1870"/>
    <cellStyle name="Финансовый 3 3 2 3 6 2 2" xfId="6406"/>
    <cellStyle name="Финансовый 3 3 2 3 6 2 2 2" xfId="13210"/>
    <cellStyle name="Финансовый 3 3 2 3 6 2 2 2 2" xfId="26818"/>
    <cellStyle name="Финансовый 3 3 2 3 6 2 2 2 3" xfId="40426"/>
    <cellStyle name="Финансовый 3 3 2 3 6 2 2 3" xfId="20014"/>
    <cellStyle name="Финансовый 3 3 2 3 6 2 2 4" xfId="33622"/>
    <cellStyle name="Финансовый 3 3 2 3 6 2 3" xfId="4138"/>
    <cellStyle name="Финансовый 3 3 2 3 6 2 3 2" xfId="10942"/>
    <cellStyle name="Финансовый 3 3 2 3 6 2 3 2 2" xfId="24550"/>
    <cellStyle name="Финансовый 3 3 2 3 6 2 3 2 3" xfId="38158"/>
    <cellStyle name="Финансовый 3 3 2 3 6 2 3 3" xfId="17746"/>
    <cellStyle name="Финансовый 3 3 2 3 6 2 3 4" xfId="31354"/>
    <cellStyle name="Финансовый 3 3 2 3 6 2 4" xfId="8674"/>
    <cellStyle name="Финансовый 3 3 2 3 6 2 4 2" xfId="22282"/>
    <cellStyle name="Финансовый 3 3 2 3 6 2 4 3" xfId="35890"/>
    <cellStyle name="Финансовый 3 3 2 3 6 2 5" xfId="15478"/>
    <cellStyle name="Финансовый 3 3 2 3 6 2 6" xfId="29086"/>
    <cellStyle name="Финансовый 3 3 2 3 6 3" xfId="1492"/>
    <cellStyle name="Финансовый 3 3 2 3 6 3 2" xfId="6028"/>
    <cellStyle name="Финансовый 3 3 2 3 6 3 2 2" xfId="12832"/>
    <cellStyle name="Финансовый 3 3 2 3 6 3 2 2 2" xfId="26440"/>
    <cellStyle name="Финансовый 3 3 2 3 6 3 2 2 3" xfId="40048"/>
    <cellStyle name="Финансовый 3 3 2 3 6 3 2 3" xfId="19636"/>
    <cellStyle name="Финансовый 3 3 2 3 6 3 2 4" xfId="33244"/>
    <cellStyle name="Финансовый 3 3 2 3 6 3 3" xfId="3760"/>
    <cellStyle name="Финансовый 3 3 2 3 6 3 3 2" xfId="10564"/>
    <cellStyle name="Финансовый 3 3 2 3 6 3 3 2 2" xfId="24172"/>
    <cellStyle name="Финансовый 3 3 2 3 6 3 3 2 3" xfId="37780"/>
    <cellStyle name="Финансовый 3 3 2 3 6 3 3 3" xfId="17368"/>
    <cellStyle name="Финансовый 3 3 2 3 6 3 3 4" xfId="30976"/>
    <cellStyle name="Финансовый 3 3 2 3 6 3 4" xfId="8296"/>
    <cellStyle name="Финансовый 3 3 2 3 6 3 4 2" xfId="21904"/>
    <cellStyle name="Финансовый 3 3 2 3 6 3 4 3" xfId="35512"/>
    <cellStyle name="Финансовый 3 3 2 3 6 3 5" xfId="15100"/>
    <cellStyle name="Финансовый 3 3 2 3 6 3 6" xfId="28708"/>
    <cellStyle name="Финансовый 3 3 2 3 6 4" xfId="2248"/>
    <cellStyle name="Финансовый 3 3 2 3 6 4 2" xfId="6784"/>
    <cellStyle name="Финансовый 3 3 2 3 6 4 2 2" xfId="13588"/>
    <cellStyle name="Финансовый 3 3 2 3 6 4 2 2 2" xfId="27196"/>
    <cellStyle name="Финансовый 3 3 2 3 6 4 2 2 3" xfId="40804"/>
    <cellStyle name="Финансовый 3 3 2 3 6 4 2 3" xfId="20392"/>
    <cellStyle name="Финансовый 3 3 2 3 6 4 2 4" xfId="34000"/>
    <cellStyle name="Финансовый 3 3 2 3 6 4 3" xfId="4516"/>
    <cellStyle name="Финансовый 3 3 2 3 6 4 3 2" xfId="11320"/>
    <cellStyle name="Финансовый 3 3 2 3 6 4 3 2 2" xfId="24928"/>
    <cellStyle name="Финансовый 3 3 2 3 6 4 3 2 3" xfId="38536"/>
    <cellStyle name="Финансовый 3 3 2 3 6 4 3 3" xfId="18124"/>
    <cellStyle name="Финансовый 3 3 2 3 6 4 3 4" xfId="31732"/>
    <cellStyle name="Финансовый 3 3 2 3 6 4 4" xfId="9052"/>
    <cellStyle name="Финансовый 3 3 2 3 6 4 4 2" xfId="22660"/>
    <cellStyle name="Финансовый 3 3 2 3 6 4 4 3" xfId="36268"/>
    <cellStyle name="Финансовый 3 3 2 3 6 4 5" xfId="15856"/>
    <cellStyle name="Финансовый 3 3 2 3 6 4 6" xfId="29464"/>
    <cellStyle name="Финансовый 3 3 2 3 6 5" xfId="1114"/>
    <cellStyle name="Финансовый 3 3 2 3 6 5 2" xfId="5650"/>
    <cellStyle name="Финансовый 3 3 2 3 6 5 2 2" xfId="12454"/>
    <cellStyle name="Финансовый 3 3 2 3 6 5 2 2 2" xfId="26062"/>
    <cellStyle name="Финансовый 3 3 2 3 6 5 2 2 3" xfId="39670"/>
    <cellStyle name="Финансовый 3 3 2 3 6 5 2 3" xfId="19258"/>
    <cellStyle name="Финансовый 3 3 2 3 6 5 2 4" xfId="32866"/>
    <cellStyle name="Финансовый 3 3 2 3 6 5 3" xfId="3382"/>
    <cellStyle name="Финансовый 3 3 2 3 6 5 3 2" xfId="10186"/>
    <cellStyle name="Финансовый 3 3 2 3 6 5 3 2 2" xfId="23794"/>
    <cellStyle name="Финансовый 3 3 2 3 6 5 3 2 3" xfId="37402"/>
    <cellStyle name="Финансовый 3 3 2 3 6 5 3 3" xfId="16990"/>
    <cellStyle name="Финансовый 3 3 2 3 6 5 3 4" xfId="30598"/>
    <cellStyle name="Финансовый 3 3 2 3 6 5 4" xfId="7918"/>
    <cellStyle name="Финансовый 3 3 2 3 6 5 4 2" xfId="21526"/>
    <cellStyle name="Финансовый 3 3 2 3 6 5 4 3" xfId="35134"/>
    <cellStyle name="Финансовый 3 3 2 3 6 5 5" xfId="14722"/>
    <cellStyle name="Финансовый 3 3 2 3 6 5 6" xfId="28330"/>
    <cellStyle name="Финансовый 3 3 2 3 6 6" xfId="736"/>
    <cellStyle name="Финансовый 3 3 2 3 6 6 2" xfId="5272"/>
    <cellStyle name="Финансовый 3 3 2 3 6 6 2 2" xfId="12076"/>
    <cellStyle name="Финансовый 3 3 2 3 6 6 2 2 2" xfId="25684"/>
    <cellStyle name="Финансовый 3 3 2 3 6 6 2 2 3" xfId="39292"/>
    <cellStyle name="Финансовый 3 3 2 3 6 6 2 3" xfId="18880"/>
    <cellStyle name="Финансовый 3 3 2 3 6 6 2 4" xfId="32488"/>
    <cellStyle name="Финансовый 3 3 2 3 6 6 3" xfId="3004"/>
    <cellStyle name="Финансовый 3 3 2 3 6 6 3 2" xfId="9808"/>
    <cellStyle name="Финансовый 3 3 2 3 6 6 3 2 2" xfId="23416"/>
    <cellStyle name="Финансовый 3 3 2 3 6 6 3 2 3" xfId="37024"/>
    <cellStyle name="Финансовый 3 3 2 3 6 6 3 3" xfId="16612"/>
    <cellStyle name="Финансовый 3 3 2 3 6 6 3 4" xfId="30220"/>
    <cellStyle name="Финансовый 3 3 2 3 6 6 4" xfId="7540"/>
    <cellStyle name="Финансовый 3 3 2 3 6 6 4 2" xfId="21148"/>
    <cellStyle name="Финансовый 3 3 2 3 6 6 4 3" xfId="34756"/>
    <cellStyle name="Финансовый 3 3 2 3 6 6 5" xfId="14344"/>
    <cellStyle name="Финансовый 3 3 2 3 6 6 6" xfId="27952"/>
    <cellStyle name="Финансовый 3 3 2 3 6 7" xfId="4894"/>
    <cellStyle name="Финансовый 3 3 2 3 6 7 2" xfId="11698"/>
    <cellStyle name="Финансовый 3 3 2 3 6 7 2 2" xfId="25306"/>
    <cellStyle name="Финансовый 3 3 2 3 6 7 2 3" xfId="38914"/>
    <cellStyle name="Финансовый 3 3 2 3 6 7 3" xfId="18502"/>
    <cellStyle name="Финансовый 3 3 2 3 6 7 4" xfId="32110"/>
    <cellStyle name="Финансовый 3 3 2 3 6 8" xfId="2626"/>
    <cellStyle name="Финансовый 3 3 2 3 6 8 2" xfId="9430"/>
    <cellStyle name="Финансовый 3 3 2 3 6 8 2 2" xfId="23038"/>
    <cellStyle name="Финансовый 3 3 2 3 6 8 2 3" xfId="36646"/>
    <cellStyle name="Финансовый 3 3 2 3 6 8 3" xfId="16234"/>
    <cellStyle name="Финансовый 3 3 2 3 6 8 4" xfId="29842"/>
    <cellStyle name="Финансовый 3 3 2 3 6 9" xfId="7162"/>
    <cellStyle name="Финансовый 3 3 2 3 6 9 2" xfId="20770"/>
    <cellStyle name="Финансовый 3 3 2 3 6 9 3" xfId="34378"/>
    <cellStyle name="Финансовый 3 3 2 3 7" xfId="1668"/>
    <cellStyle name="Финансовый 3 3 2 3 7 2" xfId="6204"/>
    <cellStyle name="Финансовый 3 3 2 3 7 2 2" xfId="13008"/>
    <cellStyle name="Финансовый 3 3 2 3 7 2 2 2" xfId="26616"/>
    <cellStyle name="Финансовый 3 3 2 3 7 2 2 3" xfId="40224"/>
    <cellStyle name="Финансовый 3 3 2 3 7 2 3" xfId="19812"/>
    <cellStyle name="Финансовый 3 3 2 3 7 2 4" xfId="33420"/>
    <cellStyle name="Финансовый 3 3 2 3 7 3" xfId="3936"/>
    <cellStyle name="Финансовый 3 3 2 3 7 3 2" xfId="10740"/>
    <cellStyle name="Финансовый 3 3 2 3 7 3 2 2" xfId="24348"/>
    <cellStyle name="Финансовый 3 3 2 3 7 3 2 3" xfId="37956"/>
    <cellStyle name="Финансовый 3 3 2 3 7 3 3" xfId="17544"/>
    <cellStyle name="Финансовый 3 3 2 3 7 3 4" xfId="31152"/>
    <cellStyle name="Финансовый 3 3 2 3 7 4" xfId="8472"/>
    <cellStyle name="Финансовый 3 3 2 3 7 4 2" xfId="22080"/>
    <cellStyle name="Финансовый 3 3 2 3 7 4 3" xfId="35688"/>
    <cellStyle name="Финансовый 3 3 2 3 7 5" xfId="15276"/>
    <cellStyle name="Финансовый 3 3 2 3 7 6" xfId="28884"/>
    <cellStyle name="Финансовый 3 3 2 3 8" xfId="1290"/>
    <cellStyle name="Финансовый 3 3 2 3 8 2" xfId="5826"/>
    <cellStyle name="Финансовый 3 3 2 3 8 2 2" xfId="12630"/>
    <cellStyle name="Финансовый 3 3 2 3 8 2 2 2" xfId="26238"/>
    <cellStyle name="Финансовый 3 3 2 3 8 2 2 3" xfId="39846"/>
    <cellStyle name="Финансовый 3 3 2 3 8 2 3" xfId="19434"/>
    <cellStyle name="Финансовый 3 3 2 3 8 2 4" xfId="33042"/>
    <cellStyle name="Финансовый 3 3 2 3 8 3" xfId="3558"/>
    <cellStyle name="Финансовый 3 3 2 3 8 3 2" xfId="10362"/>
    <cellStyle name="Финансовый 3 3 2 3 8 3 2 2" xfId="23970"/>
    <cellStyle name="Финансовый 3 3 2 3 8 3 2 3" xfId="37578"/>
    <cellStyle name="Финансовый 3 3 2 3 8 3 3" xfId="17166"/>
    <cellStyle name="Финансовый 3 3 2 3 8 3 4" xfId="30774"/>
    <cellStyle name="Финансовый 3 3 2 3 8 4" xfId="8094"/>
    <cellStyle name="Финансовый 3 3 2 3 8 4 2" xfId="21702"/>
    <cellStyle name="Финансовый 3 3 2 3 8 4 3" xfId="35310"/>
    <cellStyle name="Финансовый 3 3 2 3 8 5" xfId="14898"/>
    <cellStyle name="Финансовый 3 3 2 3 8 6" xfId="28506"/>
    <cellStyle name="Финансовый 3 3 2 3 9" xfId="2046"/>
    <cellStyle name="Финансовый 3 3 2 3 9 2" xfId="6582"/>
    <cellStyle name="Финансовый 3 3 2 3 9 2 2" xfId="13386"/>
    <cellStyle name="Финансовый 3 3 2 3 9 2 2 2" xfId="26994"/>
    <cellStyle name="Финансовый 3 3 2 3 9 2 2 3" xfId="40602"/>
    <cellStyle name="Финансовый 3 3 2 3 9 2 3" xfId="20190"/>
    <cellStyle name="Финансовый 3 3 2 3 9 2 4" xfId="33798"/>
    <cellStyle name="Финансовый 3 3 2 3 9 3" xfId="4314"/>
    <cellStyle name="Финансовый 3 3 2 3 9 3 2" xfId="11118"/>
    <cellStyle name="Финансовый 3 3 2 3 9 3 2 2" xfId="24726"/>
    <cellStyle name="Финансовый 3 3 2 3 9 3 2 3" xfId="38334"/>
    <cellStyle name="Финансовый 3 3 2 3 9 3 3" xfId="17922"/>
    <cellStyle name="Финансовый 3 3 2 3 9 3 4" xfId="31530"/>
    <cellStyle name="Финансовый 3 3 2 3 9 4" xfId="8850"/>
    <cellStyle name="Финансовый 3 3 2 3 9 4 2" xfId="22458"/>
    <cellStyle name="Финансовый 3 3 2 3 9 4 3" xfId="36066"/>
    <cellStyle name="Финансовый 3 3 2 3 9 5" xfId="15654"/>
    <cellStyle name="Финансовый 3 3 2 3 9 6" xfId="29262"/>
    <cellStyle name="Финансовый 3 3 2 4" xfId="189"/>
    <cellStyle name="Финансовый 3 3 2 4 10" xfId="4725"/>
    <cellStyle name="Финансовый 3 3 2 4 10 2" xfId="11529"/>
    <cellStyle name="Финансовый 3 3 2 4 10 2 2" xfId="25137"/>
    <cellStyle name="Финансовый 3 3 2 4 10 2 3" xfId="38745"/>
    <cellStyle name="Финансовый 3 3 2 4 10 3" xfId="18333"/>
    <cellStyle name="Финансовый 3 3 2 4 10 4" xfId="31941"/>
    <cellStyle name="Финансовый 3 3 2 4 11" xfId="2457"/>
    <cellStyle name="Финансовый 3 3 2 4 11 2" xfId="9261"/>
    <cellStyle name="Финансовый 3 3 2 4 11 2 2" xfId="22869"/>
    <cellStyle name="Финансовый 3 3 2 4 11 2 3" xfId="36477"/>
    <cellStyle name="Финансовый 3 3 2 4 11 3" xfId="16065"/>
    <cellStyle name="Финансовый 3 3 2 4 11 4" xfId="29673"/>
    <cellStyle name="Финансовый 3 3 2 4 12" xfId="6993"/>
    <cellStyle name="Финансовый 3 3 2 4 12 2" xfId="20601"/>
    <cellStyle name="Финансовый 3 3 2 4 12 3" xfId="34209"/>
    <cellStyle name="Финансовый 3 3 2 4 13" xfId="13797"/>
    <cellStyle name="Финансовый 3 3 2 4 14" xfId="27405"/>
    <cellStyle name="Финансовый 3 3 2 4 2" xfId="324"/>
    <cellStyle name="Финансовый 3 3 2 4 2 10" xfId="7128"/>
    <cellStyle name="Финансовый 3 3 2 4 2 10 2" xfId="20736"/>
    <cellStyle name="Финансовый 3 3 2 4 2 10 3" xfId="34344"/>
    <cellStyle name="Финансовый 3 3 2 4 2 11" xfId="13932"/>
    <cellStyle name="Финансовый 3 3 2 4 2 12" xfId="27540"/>
    <cellStyle name="Финансовый 3 3 2 4 2 2" xfId="472"/>
    <cellStyle name="Финансовый 3 3 2 4 2 2 10" xfId="14080"/>
    <cellStyle name="Финансовый 3 3 2 4 2 2 11" xfId="27688"/>
    <cellStyle name="Финансовый 3 3 2 4 2 2 2" xfId="1984"/>
    <cellStyle name="Финансовый 3 3 2 4 2 2 2 2" xfId="6520"/>
    <cellStyle name="Финансовый 3 3 2 4 2 2 2 2 2" xfId="13324"/>
    <cellStyle name="Финансовый 3 3 2 4 2 2 2 2 2 2" xfId="26932"/>
    <cellStyle name="Финансовый 3 3 2 4 2 2 2 2 2 3" xfId="40540"/>
    <cellStyle name="Финансовый 3 3 2 4 2 2 2 2 3" xfId="20128"/>
    <cellStyle name="Финансовый 3 3 2 4 2 2 2 2 4" xfId="33736"/>
    <cellStyle name="Финансовый 3 3 2 4 2 2 2 3" xfId="4252"/>
    <cellStyle name="Финансовый 3 3 2 4 2 2 2 3 2" xfId="11056"/>
    <cellStyle name="Финансовый 3 3 2 4 2 2 2 3 2 2" xfId="24664"/>
    <cellStyle name="Финансовый 3 3 2 4 2 2 2 3 2 3" xfId="38272"/>
    <cellStyle name="Финансовый 3 3 2 4 2 2 2 3 3" xfId="17860"/>
    <cellStyle name="Финансовый 3 3 2 4 2 2 2 3 4" xfId="31468"/>
    <cellStyle name="Финансовый 3 3 2 4 2 2 2 4" xfId="8788"/>
    <cellStyle name="Финансовый 3 3 2 4 2 2 2 4 2" xfId="22396"/>
    <cellStyle name="Финансовый 3 3 2 4 2 2 2 4 3" xfId="36004"/>
    <cellStyle name="Финансовый 3 3 2 4 2 2 2 5" xfId="15592"/>
    <cellStyle name="Финансовый 3 3 2 4 2 2 2 6" xfId="29200"/>
    <cellStyle name="Финансовый 3 3 2 4 2 2 3" xfId="1606"/>
    <cellStyle name="Финансовый 3 3 2 4 2 2 3 2" xfId="6142"/>
    <cellStyle name="Финансовый 3 3 2 4 2 2 3 2 2" xfId="12946"/>
    <cellStyle name="Финансовый 3 3 2 4 2 2 3 2 2 2" xfId="26554"/>
    <cellStyle name="Финансовый 3 3 2 4 2 2 3 2 2 3" xfId="40162"/>
    <cellStyle name="Финансовый 3 3 2 4 2 2 3 2 3" xfId="19750"/>
    <cellStyle name="Финансовый 3 3 2 4 2 2 3 2 4" xfId="33358"/>
    <cellStyle name="Финансовый 3 3 2 4 2 2 3 3" xfId="3874"/>
    <cellStyle name="Финансовый 3 3 2 4 2 2 3 3 2" xfId="10678"/>
    <cellStyle name="Финансовый 3 3 2 4 2 2 3 3 2 2" xfId="24286"/>
    <cellStyle name="Финансовый 3 3 2 4 2 2 3 3 2 3" xfId="37894"/>
    <cellStyle name="Финансовый 3 3 2 4 2 2 3 3 3" xfId="17482"/>
    <cellStyle name="Финансовый 3 3 2 4 2 2 3 3 4" xfId="31090"/>
    <cellStyle name="Финансовый 3 3 2 4 2 2 3 4" xfId="8410"/>
    <cellStyle name="Финансовый 3 3 2 4 2 2 3 4 2" xfId="22018"/>
    <cellStyle name="Финансовый 3 3 2 4 2 2 3 4 3" xfId="35626"/>
    <cellStyle name="Финансовый 3 3 2 4 2 2 3 5" xfId="15214"/>
    <cellStyle name="Финансовый 3 3 2 4 2 2 3 6" xfId="28822"/>
    <cellStyle name="Финансовый 3 3 2 4 2 2 4" xfId="2362"/>
    <cellStyle name="Финансовый 3 3 2 4 2 2 4 2" xfId="6898"/>
    <cellStyle name="Финансовый 3 3 2 4 2 2 4 2 2" xfId="13702"/>
    <cellStyle name="Финансовый 3 3 2 4 2 2 4 2 2 2" xfId="27310"/>
    <cellStyle name="Финансовый 3 3 2 4 2 2 4 2 2 3" xfId="40918"/>
    <cellStyle name="Финансовый 3 3 2 4 2 2 4 2 3" xfId="20506"/>
    <cellStyle name="Финансовый 3 3 2 4 2 2 4 2 4" xfId="34114"/>
    <cellStyle name="Финансовый 3 3 2 4 2 2 4 3" xfId="4630"/>
    <cellStyle name="Финансовый 3 3 2 4 2 2 4 3 2" xfId="11434"/>
    <cellStyle name="Финансовый 3 3 2 4 2 2 4 3 2 2" xfId="25042"/>
    <cellStyle name="Финансовый 3 3 2 4 2 2 4 3 2 3" xfId="38650"/>
    <cellStyle name="Финансовый 3 3 2 4 2 2 4 3 3" xfId="18238"/>
    <cellStyle name="Финансовый 3 3 2 4 2 2 4 3 4" xfId="31846"/>
    <cellStyle name="Финансовый 3 3 2 4 2 2 4 4" xfId="9166"/>
    <cellStyle name="Финансовый 3 3 2 4 2 2 4 4 2" xfId="22774"/>
    <cellStyle name="Финансовый 3 3 2 4 2 2 4 4 3" xfId="36382"/>
    <cellStyle name="Финансовый 3 3 2 4 2 2 4 5" xfId="15970"/>
    <cellStyle name="Финансовый 3 3 2 4 2 2 4 6" xfId="29578"/>
    <cellStyle name="Финансовый 3 3 2 4 2 2 5" xfId="1228"/>
    <cellStyle name="Финансовый 3 3 2 4 2 2 5 2" xfId="5764"/>
    <cellStyle name="Финансовый 3 3 2 4 2 2 5 2 2" xfId="12568"/>
    <cellStyle name="Финансовый 3 3 2 4 2 2 5 2 2 2" xfId="26176"/>
    <cellStyle name="Финансовый 3 3 2 4 2 2 5 2 2 3" xfId="39784"/>
    <cellStyle name="Финансовый 3 3 2 4 2 2 5 2 3" xfId="19372"/>
    <cellStyle name="Финансовый 3 3 2 4 2 2 5 2 4" xfId="32980"/>
    <cellStyle name="Финансовый 3 3 2 4 2 2 5 3" xfId="3496"/>
    <cellStyle name="Финансовый 3 3 2 4 2 2 5 3 2" xfId="10300"/>
    <cellStyle name="Финансовый 3 3 2 4 2 2 5 3 2 2" xfId="23908"/>
    <cellStyle name="Финансовый 3 3 2 4 2 2 5 3 2 3" xfId="37516"/>
    <cellStyle name="Финансовый 3 3 2 4 2 2 5 3 3" xfId="17104"/>
    <cellStyle name="Финансовый 3 3 2 4 2 2 5 3 4" xfId="30712"/>
    <cellStyle name="Финансовый 3 3 2 4 2 2 5 4" xfId="8032"/>
    <cellStyle name="Финансовый 3 3 2 4 2 2 5 4 2" xfId="21640"/>
    <cellStyle name="Финансовый 3 3 2 4 2 2 5 4 3" xfId="35248"/>
    <cellStyle name="Финансовый 3 3 2 4 2 2 5 5" xfId="14836"/>
    <cellStyle name="Финансовый 3 3 2 4 2 2 5 6" xfId="28444"/>
    <cellStyle name="Финансовый 3 3 2 4 2 2 6" xfId="850"/>
    <cellStyle name="Финансовый 3 3 2 4 2 2 6 2" xfId="5386"/>
    <cellStyle name="Финансовый 3 3 2 4 2 2 6 2 2" xfId="12190"/>
    <cellStyle name="Финансовый 3 3 2 4 2 2 6 2 2 2" xfId="25798"/>
    <cellStyle name="Финансовый 3 3 2 4 2 2 6 2 2 3" xfId="39406"/>
    <cellStyle name="Финансовый 3 3 2 4 2 2 6 2 3" xfId="18994"/>
    <cellStyle name="Финансовый 3 3 2 4 2 2 6 2 4" xfId="32602"/>
    <cellStyle name="Финансовый 3 3 2 4 2 2 6 3" xfId="3118"/>
    <cellStyle name="Финансовый 3 3 2 4 2 2 6 3 2" xfId="9922"/>
    <cellStyle name="Финансовый 3 3 2 4 2 2 6 3 2 2" xfId="23530"/>
    <cellStyle name="Финансовый 3 3 2 4 2 2 6 3 2 3" xfId="37138"/>
    <cellStyle name="Финансовый 3 3 2 4 2 2 6 3 3" xfId="16726"/>
    <cellStyle name="Финансовый 3 3 2 4 2 2 6 3 4" xfId="30334"/>
    <cellStyle name="Финансовый 3 3 2 4 2 2 6 4" xfId="7654"/>
    <cellStyle name="Финансовый 3 3 2 4 2 2 6 4 2" xfId="21262"/>
    <cellStyle name="Финансовый 3 3 2 4 2 2 6 4 3" xfId="34870"/>
    <cellStyle name="Финансовый 3 3 2 4 2 2 6 5" xfId="14458"/>
    <cellStyle name="Финансовый 3 3 2 4 2 2 6 6" xfId="28066"/>
    <cellStyle name="Финансовый 3 3 2 4 2 2 7" xfId="5008"/>
    <cellStyle name="Финансовый 3 3 2 4 2 2 7 2" xfId="11812"/>
    <cellStyle name="Финансовый 3 3 2 4 2 2 7 2 2" xfId="25420"/>
    <cellStyle name="Финансовый 3 3 2 4 2 2 7 2 3" xfId="39028"/>
    <cellStyle name="Финансовый 3 3 2 4 2 2 7 3" xfId="18616"/>
    <cellStyle name="Финансовый 3 3 2 4 2 2 7 4" xfId="32224"/>
    <cellStyle name="Финансовый 3 3 2 4 2 2 8" xfId="2740"/>
    <cellStyle name="Финансовый 3 3 2 4 2 2 8 2" xfId="9544"/>
    <cellStyle name="Финансовый 3 3 2 4 2 2 8 2 2" xfId="23152"/>
    <cellStyle name="Финансовый 3 3 2 4 2 2 8 2 3" xfId="36760"/>
    <cellStyle name="Финансовый 3 3 2 4 2 2 8 3" xfId="16348"/>
    <cellStyle name="Финансовый 3 3 2 4 2 2 8 4" xfId="29956"/>
    <cellStyle name="Финансовый 3 3 2 4 2 2 9" xfId="7276"/>
    <cellStyle name="Финансовый 3 3 2 4 2 2 9 2" xfId="20884"/>
    <cellStyle name="Финансовый 3 3 2 4 2 2 9 3" xfId="34492"/>
    <cellStyle name="Финансовый 3 3 2 4 2 3" xfId="1836"/>
    <cellStyle name="Финансовый 3 3 2 4 2 3 2" xfId="6372"/>
    <cellStyle name="Финансовый 3 3 2 4 2 3 2 2" xfId="13176"/>
    <cellStyle name="Финансовый 3 3 2 4 2 3 2 2 2" xfId="26784"/>
    <cellStyle name="Финансовый 3 3 2 4 2 3 2 2 3" xfId="40392"/>
    <cellStyle name="Финансовый 3 3 2 4 2 3 2 3" xfId="19980"/>
    <cellStyle name="Финансовый 3 3 2 4 2 3 2 4" xfId="33588"/>
    <cellStyle name="Финансовый 3 3 2 4 2 3 3" xfId="4104"/>
    <cellStyle name="Финансовый 3 3 2 4 2 3 3 2" xfId="10908"/>
    <cellStyle name="Финансовый 3 3 2 4 2 3 3 2 2" xfId="24516"/>
    <cellStyle name="Финансовый 3 3 2 4 2 3 3 2 3" xfId="38124"/>
    <cellStyle name="Финансовый 3 3 2 4 2 3 3 3" xfId="17712"/>
    <cellStyle name="Финансовый 3 3 2 4 2 3 3 4" xfId="31320"/>
    <cellStyle name="Финансовый 3 3 2 4 2 3 4" xfId="8640"/>
    <cellStyle name="Финансовый 3 3 2 4 2 3 4 2" xfId="22248"/>
    <cellStyle name="Финансовый 3 3 2 4 2 3 4 3" xfId="35856"/>
    <cellStyle name="Финансовый 3 3 2 4 2 3 5" xfId="15444"/>
    <cellStyle name="Финансовый 3 3 2 4 2 3 6" xfId="29052"/>
    <cellStyle name="Финансовый 3 3 2 4 2 4" xfId="1458"/>
    <cellStyle name="Финансовый 3 3 2 4 2 4 2" xfId="5994"/>
    <cellStyle name="Финансовый 3 3 2 4 2 4 2 2" xfId="12798"/>
    <cellStyle name="Финансовый 3 3 2 4 2 4 2 2 2" xfId="26406"/>
    <cellStyle name="Финансовый 3 3 2 4 2 4 2 2 3" xfId="40014"/>
    <cellStyle name="Финансовый 3 3 2 4 2 4 2 3" xfId="19602"/>
    <cellStyle name="Финансовый 3 3 2 4 2 4 2 4" xfId="33210"/>
    <cellStyle name="Финансовый 3 3 2 4 2 4 3" xfId="3726"/>
    <cellStyle name="Финансовый 3 3 2 4 2 4 3 2" xfId="10530"/>
    <cellStyle name="Финансовый 3 3 2 4 2 4 3 2 2" xfId="24138"/>
    <cellStyle name="Финансовый 3 3 2 4 2 4 3 2 3" xfId="37746"/>
    <cellStyle name="Финансовый 3 3 2 4 2 4 3 3" xfId="17334"/>
    <cellStyle name="Финансовый 3 3 2 4 2 4 3 4" xfId="30942"/>
    <cellStyle name="Финансовый 3 3 2 4 2 4 4" xfId="8262"/>
    <cellStyle name="Финансовый 3 3 2 4 2 4 4 2" xfId="21870"/>
    <cellStyle name="Финансовый 3 3 2 4 2 4 4 3" xfId="35478"/>
    <cellStyle name="Финансовый 3 3 2 4 2 4 5" xfId="15066"/>
    <cellStyle name="Финансовый 3 3 2 4 2 4 6" xfId="28674"/>
    <cellStyle name="Финансовый 3 3 2 4 2 5" xfId="2214"/>
    <cellStyle name="Финансовый 3 3 2 4 2 5 2" xfId="6750"/>
    <cellStyle name="Финансовый 3 3 2 4 2 5 2 2" xfId="13554"/>
    <cellStyle name="Финансовый 3 3 2 4 2 5 2 2 2" xfId="27162"/>
    <cellStyle name="Финансовый 3 3 2 4 2 5 2 2 3" xfId="40770"/>
    <cellStyle name="Финансовый 3 3 2 4 2 5 2 3" xfId="20358"/>
    <cellStyle name="Финансовый 3 3 2 4 2 5 2 4" xfId="33966"/>
    <cellStyle name="Финансовый 3 3 2 4 2 5 3" xfId="4482"/>
    <cellStyle name="Финансовый 3 3 2 4 2 5 3 2" xfId="11286"/>
    <cellStyle name="Финансовый 3 3 2 4 2 5 3 2 2" xfId="24894"/>
    <cellStyle name="Финансовый 3 3 2 4 2 5 3 2 3" xfId="38502"/>
    <cellStyle name="Финансовый 3 3 2 4 2 5 3 3" xfId="18090"/>
    <cellStyle name="Финансовый 3 3 2 4 2 5 3 4" xfId="31698"/>
    <cellStyle name="Финансовый 3 3 2 4 2 5 4" xfId="9018"/>
    <cellStyle name="Финансовый 3 3 2 4 2 5 4 2" xfId="22626"/>
    <cellStyle name="Финансовый 3 3 2 4 2 5 4 3" xfId="36234"/>
    <cellStyle name="Финансовый 3 3 2 4 2 5 5" xfId="15822"/>
    <cellStyle name="Финансовый 3 3 2 4 2 5 6" xfId="29430"/>
    <cellStyle name="Финансовый 3 3 2 4 2 6" xfId="1080"/>
    <cellStyle name="Финансовый 3 3 2 4 2 6 2" xfId="5616"/>
    <cellStyle name="Финансовый 3 3 2 4 2 6 2 2" xfId="12420"/>
    <cellStyle name="Финансовый 3 3 2 4 2 6 2 2 2" xfId="26028"/>
    <cellStyle name="Финансовый 3 3 2 4 2 6 2 2 3" xfId="39636"/>
    <cellStyle name="Финансовый 3 3 2 4 2 6 2 3" xfId="19224"/>
    <cellStyle name="Финансовый 3 3 2 4 2 6 2 4" xfId="32832"/>
    <cellStyle name="Финансовый 3 3 2 4 2 6 3" xfId="3348"/>
    <cellStyle name="Финансовый 3 3 2 4 2 6 3 2" xfId="10152"/>
    <cellStyle name="Финансовый 3 3 2 4 2 6 3 2 2" xfId="23760"/>
    <cellStyle name="Финансовый 3 3 2 4 2 6 3 2 3" xfId="37368"/>
    <cellStyle name="Финансовый 3 3 2 4 2 6 3 3" xfId="16956"/>
    <cellStyle name="Финансовый 3 3 2 4 2 6 3 4" xfId="30564"/>
    <cellStyle name="Финансовый 3 3 2 4 2 6 4" xfId="7884"/>
    <cellStyle name="Финансовый 3 3 2 4 2 6 4 2" xfId="21492"/>
    <cellStyle name="Финансовый 3 3 2 4 2 6 4 3" xfId="35100"/>
    <cellStyle name="Финансовый 3 3 2 4 2 6 5" xfId="14688"/>
    <cellStyle name="Финансовый 3 3 2 4 2 6 6" xfId="28296"/>
    <cellStyle name="Финансовый 3 3 2 4 2 7" xfId="702"/>
    <cellStyle name="Финансовый 3 3 2 4 2 7 2" xfId="5238"/>
    <cellStyle name="Финансовый 3 3 2 4 2 7 2 2" xfId="12042"/>
    <cellStyle name="Финансовый 3 3 2 4 2 7 2 2 2" xfId="25650"/>
    <cellStyle name="Финансовый 3 3 2 4 2 7 2 2 3" xfId="39258"/>
    <cellStyle name="Финансовый 3 3 2 4 2 7 2 3" xfId="18846"/>
    <cellStyle name="Финансовый 3 3 2 4 2 7 2 4" xfId="32454"/>
    <cellStyle name="Финансовый 3 3 2 4 2 7 3" xfId="2970"/>
    <cellStyle name="Финансовый 3 3 2 4 2 7 3 2" xfId="9774"/>
    <cellStyle name="Финансовый 3 3 2 4 2 7 3 2 2" xfId="23382"/>
    <cellStyle name="Финансовый 3 3 2 4 2 7 3 2 3" xfId="36990"/>
    <cellStyle name="Финансовый 3 3 2 4 2 7 3 3" xfId="16578"/>
    <cellStyle name="Финансовый 3 3 2 4 2 7 3 4" xfId="30186"/>
    <cellStyle name="Финансовый 3 3 2 4 2 7 4" xfId="7506"/>
    <cellStyle name="Финансовый 3 3 2 4 2 7 4 2" xfId="21114"/>
    <cellStyle name="Финансовый 3 3 2 4 2 7 4 3" xfId="34722"/>
    <cellStyle name="Финансовый 3 3 2 4 2 7 5" xfId="14310"/>
    <cellStyle name="Финансовый 3 3 2 4 2 7 6" xfId="27918"/>
    <cellStyle name="Финансовый 3 3 2 4 2 8" xfId="4860"/>
    <cellStyle name="Финансовый 3 3 2 4 2 8 2" xfId="11664"/>
    <cellStyle name="Финансовый 3 3 2 4 2 8 2 2" xfId="25272"/>
    <cellStyle name="Финансовый 3 3 2 4 2 8 2 3" xfId="38880"/>
    <cellStyle name="Финансовый 3 3 2 4 2 8 3" xfId="18468"/>
    <cellStyle name="Финансовый 3 3 2 4 2 8 4" xfId="32076"/>
    <cellStyle name="Финансовый 3 3 2 4 2 9" xfId="2592"/>
    <cellStyle name="Финансовый 3 3 2 4 2 9 2" xfId="9396"/>
    <cellStyle name="Финансовый 3 3 2 4 2 9 2 2" xfId="23004"/>
    <cellStyle name="Финансовый 3 3 2 4 2 9 2 3" xfId="36612"/>
    <cellStyle name="Финансовый 3 3 2 4 2 9 3" xfId="16200"/>
    <cellStyle name="Финансовый 3 3 2 4 2 9 4" xfId="29808"/>
    <cellStyle name="Финансовый 3 3 2 4 3" xfId="270"/>
    <cellStyle name="Финансовый 3 3 2 4 3 10" xfId="7074"/>
    <cellStyle name="Финансовый 3 3 2 4 3 10 2" xfId="20682"/>
    <cellStyle name="Финансовый 3 3 2 4 3 10 3" xfId="34290"/>
    <cellStyle name="Финансовый 3 3 2 4 3 11" xfId="13878"/>
    <cellStyle name="Финансовый 3 3 2 4 3 12" xfId="27486"/>
    <cellStyle name="Финансовый 3 3 2 4 3 2" xfId="513"/>
    <cellStyle name="Финансовый 3 3 2 4 3 2 10" xfId="14121"/>
    <cellStyle name="Финансовый 3 3 2 4 3 2 11" xfId="27729"/>
    <cellStyle name="Финансовый 3 3 2 4 3 2 2" xfId="2025"/>
    <cellStyle name="Финансовый 3 3 2 4 3 2 2 2" xfId="6561"/>
    <cellStyle name="Финансовый 3 3 2 4 3 2 2 2 2" xfId="13365"/>
    <cellStyle name="Финансовый 3 3 2 4 3 2 2 2 2 2" xfId="26973"/>
    <cellStyle name="Финансовый 3 3 2 4 3 2 2 2 2 3" xfId="40581"/>
    <cellStyle name="Финансовый 3 3 2 4 3 2 2 2 3" xfId="20169"/>
    <cellStyle name="Финансовый 3 3 2 4 3 2 2 2 4" xfId="33777"/>
    <cellStyle name="Финансовый 3 3 2 4 3 2 2 3" xfId="4293"/>
    <cellStyle name="Финансовый 3 3 2 4 3 2 2 3 2" xfId="11097"/>
    <cellStyle name="Финансовый 3 3 2 4 3 2 2 3 2 2" xfId="24705"/>
    <cellStyle name="Финансовый 3 3 2 4 3 2 2 3 2 3" xfId="38313"/>
    <cellStyle name="Финансовый 3 3 2 4 3 2 2 3 3" xfId="17901"/>
    <cellStyle name="Финансовый 3 3 2 4 3 2 2 3 4" xfId="31509"/>
    <cellStyle name="Финансовый 3 3 2 4 3 2 2 4" xfId="8829"/>
    <cellStyle name="Финансовый 3 3 2 4 3 2 2 4 2" xfId="22437"/>
    <cellStyle name="Финансовый 3 3 2 4 3 2 2 4 3" xfId="36045"/>
    <cellStyle name="Финансовый 3 3 2 4 3 2 2 5" xfId="15633"/>
    <cellStyle name="Финансовый 3 3 2 4 3 2 2 6" xfId="29241"/>
    <cellStyle name="Финансовый 3 3 2 4 3 2 3" xfId="1647"/>
    <cellStyle name="Финансовый 3 3 2 4 3 2 3 2" xfId="6183"/>
    <cellStyle name="Финансовый 3 3 2 4 3 2 3 2 2" xfId="12987"/>
    <cellStyle name="Финансовый 3 3 2 4 3 2 3 2 2 2" xfId="26595"/>
    <cellStyle name="Финансовый 3 3 2 4 3 2 3 2 2 3" xfId="40203"/>
    <cellStyle name="Финансовый 3 3 2 4 3 2 3 2 3" xfId="19791"/>
    <cellStyle name="Финансовый 3 3 2 4 3 2 3 2 4" xfId="33399"/>
    <cellStyle name="Финансовый 3 3 2 4 3 2 3 3" xfId="3915"/>
    <cellStyle name="Финансовый 3 3 2 4 3 2 3 3 2" xfId="10719"/>
    <cellStyle name="Финансовый 3 3 2 4 3 2 3 3 2 2" xfId="24327"/>
    <cellStyle name="Финансовый 3 3 2 4 3 2 3 3 2 3" xfId="37935"/>
    <cellStyle name="Финансовый 3 3 2 4 3 2 3 3 3" xfId="17523"/>
    <cellStyle name="Финансовый 3 3 2 4 3 2 3 3 4" xfId="31131"/>
    <cellStyle name="Финансовый 3 3 2 4 3 2 3 4" xfId="8451"/>
    <cellStyle name="Финансовый 3 3 2 4 3 2 3 4 2" xfId="22059"/>
    <cellStyle name="Финансовый 3 3 2 4 3 2 3 4 3" xfId="35667"/>
    <cellStyle name="Финансовый 3 3 2 4 3 2 3 5" xfId="15255"/>
    <cellStyle name="Финансовый 3 3 2 4 3 2 3 6" xfId="28863"/>
    <cellStyle name="Финансовый 3 3 2 4 3 2 4" xfId="2403"/>
    <cellStyle name="Финансовый 3 3 2 4 3 2 4 2" xfId="6939"/>
    <cellStyle name="Финансовый 3 3 2 4 3 2 4 2 2" xfId="13743"/>
    <cellStyle name="Финансовый 3 3 2 4 3 2 4 2 2 2" xfId="27351"/>
    <cellStyle name="Финансовый 3 3 2 4 3 2 4 2 2 3" xfId="40959"/>
    <cellStyle name="Финансовый 3 3 2 4 3 2 4 2 3" xfId="20547"/>
    <cellStyle name="Финансовый 3 3 2 4 3 2 4 2 4" xfId="34155"/>
    <cellStyle name="Финансовый 3 3 2 4 3 2 4 3" xfId="4671"/>
    <cellStyle name="Финансовый 3 3 2 4 3 2 4 3 2" xfId="11475"/>
    <cellStyle name="Финансовый 3 3 2 4 3 2 4 3 2 2" xfId="25083"/>
    <cellStyle name="Финансовый 3 3 2 4 3 2 4 3 2 3" xfId="38691"/>
    <cellStyle name="Финансовый 3 3 2 4 3 2 4 3 3" xfId="18279"/>
    <cellStyle name="Финансовый 3 3 2 4 3 2 4 3 4" xfId="31887"/>
    <cellStyle name="Финансовый 3 3 2 4 3 2 4 4" xfId="9207"/>
    <cellStyle name="Финансовый 3 3 2 4 3 2 4 4 2" xfId="22815"/>
    <cellStyle name="Финансовый 3 3 2 4 3 2 4 4 3" xfId="36423"/>
    <cellStyle name="Финансовый 3 3 2 4 3 2 4 5" xfId="16011"/>
    <cellStyle name="Финансовый 3 3 2 4 3 2 4 6" xfId="29619"/>
    <cellStyle name="Финансовый 3 3 2 4 3 2 5" xfId="1269"/>
    <cellStyle name="Финансовый 3 3 2 4 3 2 5 2" xfId="5805"/>
    <cellStyle name="Финансовый 3 3 2 4 3 2 5 2 2" xfId="12609"/>
    <cellStyle name="Финансовый 3 3 2 4 3 2 5 2 2 2" xfId="26217"/>
    <cellStyle name="Финансовый 3 3 2 4 3 2 5 2 2 3" xfId="39825"/>
    <cellStyle name="Финансовый 3 3 2 4 3 2 5 2 3" xfId="19413"/>
    <cellStyle name="Финансовый 3 3 2 4 3 2 5 2 4" xfId="33021"/>
    <cellStyle name="Финансовый 3 3 2 4 3 2 5 3" xfId="3537"/>
    <cellStyle name="Финансовый 3 3 2 4 3 2 5 3 2" xfId="10341"/>
    <cellStyle name="Финансовый 3 3 2 4 3 2 5 3 2 2" xfId="23949"/>
    <cellStyle name="Финансовый 3 3 2 4 3 2 5 3 2 3" xfId="37557"/>
    <cellStyle name="Финансовый 3 3 2 4 3 2 5 3 3" xfId="17145"/>
    <cellStyle name="Финансовый 3 3 2 4 3 2 5 3 4" xfId="30753"/>
    <cellStyle name="Финансовый 3 3 2 4 3 2 5 4" xfId="8073"/>
    <cellStyle name="Финансовый 3 3 2 4 3 2 5 4 2" xfId="21681"/>
    <cellStyle name="Финансовый 3 3 2 4 3 2 5 4 3" xfId="35289"/>
    <cellStyle name="Финансовый 3 3 2 4 3 2 5 5" xfId="14877"/>
    <cellStyle name="Финансовый 3 3 2 4 3 2 5 6" xfId="28485"/>
    <cellStyle name="Финансовый 3 3 2 4 3 2 6" xfId="891"/>
    <cellStyle name="Финансовый 3 3 2 4 3 2 6 2" xfId="5427"/>
    <cellStyle name="Финансовый 3 3 2 4 3 2 6 2 2" xfId="12231"/>
    <cellStyle name="Финансовый 3 3 2 4 3 2 6 2 2 2" xfId="25839"/>
    <cellStyle name="Финансовый 3 3 2 4 3 2 6 2 2 3" xfId="39447"/>
    <cellStyle name="Финансовый 3 3 2 4 3 2 6 2 3" xfId="19035"/>
    <cellStyle name="Финансовый 3 3 2 4 3 2 6 2 4" xfId="32643"/>
    <cellStyle name="Финансовый 3 3 2 4 3 2 6 3" xfId="3159"/>
    <cellStyle name="Финансовый 3 3 2 4 3 2 6 3 2" xfId="9963"/>
    <cellStyle name="Финансовый 3 3 2 4 3 2 6 3 2 2" xfId="23571"/>
    <cellStyle name="Финансовый 3 3 2 4 3 2 6 3 2 3" xfId="37179"/>
    <cellStyle name="Финансовый 3 3 2 4 3 2 6 3 3" xfId="16767"/>
    <cellStyle name="Финансовый 3 3 2 4 3 2 6 3 4" xfId="30375"/>
    <cellStyle name="Финансовый 3 3 2 4 3 2 6 4" xfId="7695"/>
    <cellStyle name="Финансовый 3 3 2 4 3 2 6 4 2" xfId="21303"/>
    <cellStyle name="Финансовый 3 3 2 4 3 2 6 4 3" xfId="34911"/>
    <cellStyle name="Финансовый 3 3 2 4 3 2 6 5" xfId="14499"/>
    <cellStyle name="Финансовый 3 3 2 4 3 2 6 6" xfId="28107"/>
    <cellStyle name="Финансовый 3 3 2 4 3 2 7" xfId="5049"/>
    <cellStyle name="Финансовый 3 3 2 4 3 2 7 2" xfId="11853"/>
    <cellStyle name="Финансовый 3 3 2 4 3 2 7 2 2" xfId="25461"/>
    <cellStyle name="Финансовый 3 3 2 4 3 2 7 2 3" xfId="39069"/>
    <cellStyle name="Финансовый 3 3 2 4 3 2 7 3" xfId="18657"/>
    <cellStyle name="Финансовый 3 3 2 4 3 2 7 4" xfId="32265"/>
    <cellStyle name="Финансовый 3 3 2 4 3 2 8" xfId="2781"/>
    <cellStyle name="Финансовый 3 3 2 4 3 2 8 2" xfId="9585"/>
    <cellStyle name="Финансовый 3 3 2 4 3 2 8 2 2" xfId="23193"/>
    <cellStyle name="Финансовый 3 3 2 4 3 2 8 2 3" xfId="36801"/>
    <cellStyle name="Финансовый 3 3 2 4 3 2 8 3" xfId="16389"/>
    <cellStyle name="Финансовый 3 3 2 4 3 2 8 4" xfId="29997"/>
    <cellStyle name="Финансовый 3 3 2 4 3 2 9" xfId="7317"/>
    <cellStyle name="Финансовый 3 3 2 4 3 2 9 2" xfId="20925"/>
    <cellStyle name="Финансовый 3 3 2 4 3 2 9 3" xfId="34533"/>
    <cellStyle name="Финансовый 3 3 2 4 3 3" xfId="1782"/>
    <cellStyle name="Финансовый 3 3 2 4 3 3 2" xfId="6318"/>
    <cellStyle name="Финансовый 3 3 2 4 3 3 2 2" xfId="13122"/>
    <cellStyle name="Финансовый 3 3 2 4 3 3 2 2 2" xfId="26730"/>
    <cellStyle name="Финансовый 3 3 2 4 3 3 2 2 3" xfId="40338"/>
    <cellStyle name="Финансовый 3 3 2 4 3 3 2 3" xfId="19926"/>
    <cellStyle name="Финансовый 3 3 2 4 3 3 2 4" xfId="33534"/>
    <cellStyle name="Финансовый 3 3 2 4 3 3 3" xfId="4050"/>
    <cellStyle name="Финансовый 3 3 2 4 3 3 3 2" xfId="10854"/>
    <cellStyle name="Финансовый 3 3 2 4 3 3 3 2 2" xfId="24462"/>
    <cellStyle name="Финансовый 3 3 2 4 3 3 3 2 3" xfId="38070"/>
    <cellStyle name="Финансовый 3 3 2 4 3 3 3 3" xfId="17658"/>
    <cellStyle name="Финансовый 3 3 2 4 3 3 3 4" xfId="31266"/>
    <cellStyle name="Финансовый 3 3 2 4 3 3 4" xfId="8586"/>
    <cellStyle name="Финансовый 3 3 2 4 3 3 4 2" xfId="22194"/>
    <cellStyle name="Финансовый 3 3 2 4 3 3 4 3" xfId="35802"/>
    <cellStyle name="Финансовый 3 3 2 4 3 3 5" xfId="15390"/>
    <cellStyle name="Финансовый 3 3 2 4 3 3 6" xfId="28998"/>
    <cellStyle name="Финансовый 3 3 2 4 3 4" xfId="1404"/>
    <cellStyle name="Финансовый 3 3 2 4 3 4 2" xfId="5940"/>
    <cellStyle name="Финансовый 3 3 2 4 3 4 2 2" xfId="12744"/>
    <cellStyle name="Финансовый 3 3 2 4 3 4 2 2 2" xfId="26352"/>
    <cellStyle name="Финансовый 3 3 2 4 3 4 2 2 3" xfId="39960"/>
    <cellStyle name="Финансовый 3 3 2 4 3 4 2 3" xfId="19548"/>
    <cellStyle name="Финансовый 3 3 2 4 3 4 2 4" xfId="33156"/>
    <cellStyle name="Финансовый 3 3 2 4 3 4 3" xfId="3672"/>
    <cellStyle name="Финансовый 3 3 2 4 3 4 3 2" xfId="10476"/>
    <cellStyle name="Финансовый 3 3 2 4 3 4 3 2 2" xfId="24084"/>
    <cellStyle name="Финансовый 3 3 2 4 3 4 3 2 3" xfId="37692"/>
    <cellStyle name="Финансовый 3 3 2 4 3 4 3 3" xfId="17280"/>
    <cellStyle name="Финансовый 3 3 2 4 3 4 3 4" xfId="30888"/>
    <cellStyle name="Финансовый 3 3 2 4 3 4 4" xfId="8208"/>
    <cellStyle name="Финансовый 3 3 2 4 3 4 4 2" xfId="21816"/>
    <cellStyle name="Финансовый 3 3 2 4 3 4 4 3" xfId="35424"/>
    <cellStyle name="Финансовый 3 3 2 4 3 4 5" xfId="15012"/>
    <cellStyle name="Финансовый 3 3 2 4 3 4 6" xfId="28620"/>
    <cellStyle name="Финансовый 3 3 2 4 3 5" xfId="2160"/>
    <cellStyle name="Финансовый 3 3 2 4 3 5 2" xfId="6696"/>
    <cellStyle name="Финансовый 3 3 2 4 3 5 2 2" xfId="13500"/>
    <cellStyle name="Финансовый 3 3 2 4 3 5 2 2 2" xfId="27108"/>
    <cellStyle name="Финансовый 3 3 2 4 3 5 2 2 3" xfId="40716"/>
    <cellStyle name="Финансовый 3 3 2 4 3 5 2 3" xfId="20304"/>
    <cellStyle name="Финансовый 3 3 2 4 3 5 2 4" xfId="33912"/>
    <cellStyle name="Финансовый 3 3 2 4 3 5 3" xfId="4428"/>
    <cellStyle name="Финансовый 3 3 2 4 3 5 3 2" xfId="11232"/>
    <cellStyle name="Финансовый 3 3 2 4 3 5 3 2 2" xfId="24840"/>
    <cellStyle name="Финансовый 3 3 2 4 3 5 3 2 3" xfId="38448"/>
    <cellStyle name="Финансовый 3 3 2 4 3 5 3 3" xfId="18036"/>
    <cellStyle name="Финансовый 3 3 2 4 3 5 3 4" xfId="31644"/>
    <cellStyle name="Финансовый 3 3 2 4 3 5 4" xfId="8964"/>
    <cellStyle name="Финансовый 3 3 2 4 3 5 4 2" xfId="22572"/>
    <cellStyle name="Финансовый 3 3 2 4 3 5 4 3" xfId="36180"/>
    <cellStyle name="Финансовый 3 3 2 4 3 5 5" xfId="15768"/>
    <cellStyle name="Финансовый 3 3 2 4 3 5 6" xfId="29376"/>
    <cellStyle name="Финансовый 3 3 2 4 3 6" xfId="1026"/>
    <cellStyle name="Финансовый 3 3 2 4 3 6 2" xfId="5562"/>
    <cellStyle name="Финансовый 3 3 2 4 3 6 2 2" xfId="12366"/>
    <cellStyle name="Финансовый 3 3 2 4 3 6 2 2 2" xfId="25974"/>
    <cellStyle name="Финансовый 3 3 2 4 3 6 2 2 3" xfId="39582"/>
    <cellStyle name="Финансовый 3 3 2 4 3 6 2 3" xfId="19170"/>
    <cellStyle name="Финансовый 3 3 2 4 3 6 2 4" xfId="32778"/>
    <cellStyle name="Финансовый 3 3 2 4 3 6 3" xfId="3294"/>
    <cellStyle name="Финансовый 3 3 2 4 3 6 3 2" xfId="10098"/>
    <cellStyle name="Финансовый 3 3 2 4 3 6 3 2 2" xfId="23706"/>
    <cellStyle name="Финансовый 3 3 2 4 3 6 3 2 3" xfId="37314"/>
    <cellStyle name="Финансовый 3 3 2 4 3 6 3 3" xfId="16902"/>
    <cellStyle name="Финансовый 3 3 2 4 3 6 3 4" xfId="30510"/>
    <cellStyle name="Финансовый 3 3 2 4 3 6 4" xfId="7830"/>
    <cellStyle name="Финансовый 3 3 2 4 3 6 4 2" xfId="21438"/>
    <cellStyle name="Финансовый 3 3 2 4 3 6 4 3" xfId="35046"/>
    <cellStyle name="Финансовый 3 3 2 4 3 6 5" xfId="14634"/>
    <cellStyle name="Финансовый 3 3 2 4 3 6 6" xfId="28242"/>
    <cellStyle name="Финансовый 3 3 2 4 3 7" xfId="648"/>
    <cellStyle name="Финансовый 3 3 2 4 3 7 2" xfId="5184"/>
    <cellStyle name="Финансовый 3 3 2 4 3 7 2 2" xfId="11988"/>
    <cellStyle name="Финансовый 3 3 2 4 3 7 2 2 2" xfId="25596"/>
    <cellStyle name="Финансовый 3 3 2 4 3 7 2 2 3" xfId="39204"/>
    <cellStyle name="Финансовый 3 3 2 4 3 7 2 3" xfId="18792"/>
    <cellStyle name="Финансовый 3 3 2 4 3 7 2 4" xfId="32400"/>
    <cellStyle name="Финансовый 3 3 2 4 3 7 3" xfId="2916"/>
    <cellStyle name="Финансовый 3 3 2 4 3 7 3 2" xfId="9720"/>
    <cellStyle name="Финансовый 3 3 2 4 3 7 3 2 2" xfId="23328"/>
    <cellStyle name="Финансовый 3 3 2 4 3 7 3 2 3" xfId="36936"/>
    <cellStyle name="Финансовый 3 3 2 4 3 7 3 3" xfId="16524"/>
    <cellStyle name="Финансовый 3 3 2 4 3 7 3 4" xfId="30132"/>
    <cellStyle name="Финансовый 3 3 2 4 3 7 4" xfId="7452"/>
    <cellStyle name="Финансовый 3 3 2 4 3 7 4 2" xfId="21060"/>
    <cellStyle name="Финансовый 3 3 2 4 3 7 4 3" xfId="34668"/>
    <cellStyle name="Финансовый 3 3 2 4 3 7 5" xfId="14256"/>
    <cellStyle name="Финансовый 3 3 2 4 3 7 6" xfId="27864"/>
    <cellStyle name="Финансовый 3 3 2 4 3 8" xfId="4806"/>
    <cellStyle name="Финансовый 3 3 2 4 3 8 2" xfId="11610"/>
    <cellStyle name="Финансовый 3 3 2 4 3 8 2 2" xfId="25218"/>
    <cellStyle name="Финансовый 3 3 2 4 3 8 2 3" xfId="38826"/>
    <cellStyle name="Финансовый 3 3 2 4 3 8 3" xfId="18414"/>
    <cellStyle name="Финансовый 3 3 2 4 3 8 4" xfId="32022"/>
    <cellStyle name="Финансовый 3 3 2 4 3 9" xfId="2538"/>
    <cellStyle name="Финансовый 3 3 2 4 3 9 2" xfId="9342"/>
    <cellStyle name="Финансовый 3 3 2 4 3 9 2 2" xfId="22950"/>
    <cellStyle name="Финансовый 3 3 2 4 3 9 2 3" xfId="36558"/>
    <cellStyle name="Финансовый 3 3 2 4 3 9 3" xfId="16146"/>
    <cellStyle name="Финансовый 3 3 2 4 3 9 4" xfId="29754"/>
    <cellStyle name="Финансовый 3 3 2 4 4" xfId="391"/>
    <cellStyle name="Финансовый 3 3 2 4 4 10" xfId="13999"/>
    <cellStyle name="Финансовый 3 3 2 4 4 11" xfId="27607"/>
    <cellStyle name="Финансовый 3 3 2 4 4 2" xfId="1903"/>
    <cellStyle name="Финансовый 3 3 2 4 4 2 2" xfId="6439"/>
    <cellStyle name="Финансовый 3 3 2 4 4 2 2 2" xfId="13243"/>
    <cellStyle name="Финансовый 3 3 2 4 4 2 2 2 2" xfId="26851"/>
    <cellStyle name="Финансовый 3 3 2 4 4 2 2 2 3" xfId="40459"/>
    <cellStyle name="Финансовый 3 3 2 4 4 2 2 3" xfId="20047"/>
    <cellStyle name="Финансовый 3 3 2 4 4 2 2 4" xfId="33655"/>
    <cellStyle name="Финансовый 3 3 2 4 4 2 3" xfId="4171"/>
    <cellStyle name="Финансовый 3 3 2 4 4 2 3 2" xfId="10975"/>
    <cellStyle name="Финансовый 3 3 2 4 4 2 3 2 2" xfId="24583"/>
    <cellStyle name="Финансовый 3 3 2 4 4 2 3 2 3" xfId="38191"/>
    <cellStyle name="Финансовый 3 3 2 4 4 2 3 3" xfId="17779"/>
    <cellStyle name="Финансовый 3 3 2 4 4 2 3 4" xfId="31387"/>
    <cellStyle name="Финансовый 3 3 2 4 4 2 4" xfId="8707"/>
    <cellStyle name="Финансовый 3 3 2 4 4 2 4 2" xfId="22315"/>
    <cellStyle name="Финансовый 3 3 2 4 4 2 4 3" xfId="35923"/>
    <cellStyle name="Финансовый 3 3 2 4 4 2 5" xfId="15511"/>
    <cellStyle name="Финансовый 3 3 2 4 4 2 6" xfId="29119"/>
    <cellStyle name="Финансовый 3 3 2 4 4 3" xfId="1525"/>
    <cellStyle name="Финансовый 3 3 2 4 4 3 2" xfId="6061"/>
    <cellStyle name="Финансовый 3 3 2 4 4 3 2 2" xfId="12865"/>
    <cellStyle name="Финансовый 3 3 2 4 4 3 2 2 2" xfId="26473"/>
    <cellStyle name="Финансовый 3 3 2 4 4 3 2 2 3" xfId="40081"/>
    <cellStyle name="Финансовый 3 3 2 4 4 3 2 3" xfId="19669"/>
    <cellStyle name="Финансовый 3 3 2 4 4 3 2 4" xfId="33277"/>
    <cellStyle name="Финансовый 3 3 2 4 4 3 3" xfId="3793"/>
    <cellStyle name="Финансовый 3 3 2 4 4 3 3 2" xfId="10597"/>
    <cellStyle name="Финансовый 3 3 2 4 4 3 3 2 2" xfId="24205"/>
    <cellStyle name="Финансовый 3 3 2 4 4 3 3 2 3" xfId="37813"/>
    <cellStyle name="Финансовый 3 3 2 4 4 3 3 3" xfId="17401"/>
    <cellStyle name="Финансовый 3 3 2 4 4 3 3 4" xfId="31009"/>
    <cellStyle name="Финансовый 3 3 2 4 4 3 4" xfId="8329"/>
    <cellStyle name="Финансовый 3 3 2 4 4 3 4 2" xfId="21937"/>
    <cellStyle name="Финансовый 3 3 2 4 4 3 4 3" xfId="35545"/>
    <cellStyle name="Финансовый 3 3 2 4 4 3 5" xfId="15133"/>
    <cellStyle name="Финансовый 3 3 2 4 4 3 6" xfId="28741"/>
    <cellStyle name="Финансовый 3 3 2 4 4 4" xfId="2281"/>
    <cellStyle name="Финансовый 3 3 2 4 4 4 2" xfId="6817"/>
    <cellStyle name="Финансовый 3 3 2 4 4 4 2 2" xfId="13621"/>
    <cellStyle name="Финансовый 3 3 2 4 4 4 2 2 2" xfId="27229"/>
    <cellStyle name="Финансовый 3 3 2 4 4 4 2 2 3" xfId="40837"/>
    <cellStyle name="Финансовый 3 3 2 4 4 4 2 3" xfId="20425"/>
    <cellStyle name="Финансовый 3 3 2 4 4 4 2 4" xfId="34033"/>
    <cellStyle name="Финансовый 3 3 2 4 4 4 3" xfId="4549"/>
    <cellStyle name="Финансовый 3 3 2 4 4 4 3 2" xfId="11353"/>
    <cellStyle name="Финансовый 3 3 2 4 4 4 3 2 2" xfId="24961"/>
    <cellStyle name="Финансовый 3 3 2 4 4 4 3 2 3" xfId="38569"/>
    <cellStyle name="Финансовый 3 3 2 4 4 4 3 3" xfId="18157"/>
    <cellStyle name="Финансовый 3 3 2 4 4 4 3 4" xfId="31765"/>
    <cellStyle name="Финансовый 3 3 2 4 4 4 4" xfId="9085"/>
    <cellStyle name="Финансовый 3 3 2 4 4 4 4 2" xfId="22693"/>
    <cellStyle name="Финансовый 3 3 2 4 4 4 4 3" xfId="36301"/>
    <cellStyle name="Финансовый 3 3 2 4 4 4 5" xfId="15889"/>
    <cellStyle name="Финансовый 3 3 2 4 4 4 6" xfId="29497"/>
    <cellStyle name="Финансовый 3 3 2 4 4 5" xfId="1147"/>
    <cellStyle name="Финансовый 3 3 2 4 4 5 2" xfId="5683"/>
    <cellStyle name="Финансовый 3 3 2 4 4 5 2 2" xfId="12487"/>
    <cellStyle name="Финансовый 3 3 2 4 4 5 2 2 2" xfId="26095"/>
    <cellStyle name="Финансовый 3 3 2 4 4 5 2 2 3" xfId="39703"/>
    <cellStyle name="Финансовый 3 3 2 4 4 5 2 3" xfId="19291"/>
    <cellStyle name="Финансовый 3 3 2 4 4 5 2 4" xfId="32899"/>
    <cellStyle name="Финансовый 3 3 2 4 4 5 3" xfId="3415"/>
    <cellStyle name="Финансовый 3 3 2 4 4 5 3 2" xfId="10219"/>
    <cellStyle name="Финансовый 3 3 2 4 4 5 3 2 2" xfId="23827"/>
    <cellStyle name="Финансовый 3 3 2 4 4 5 3 2 3" xfId="37435"/>
    <cellStyle name="Финансовый 3 3 2 4 4 5 3 3" xfId="17023"/>
    <cellStyle name="Финансовый 3 3 2 4 4 5 3 4" xfId="30631"/>
    <cellStyle name="Финансовый 3 3 2 4 4 5 4" xfId="7951"/>
    <cellStyle name="Финансовый 3 3 2 4 4 5 4 2" xfId="21559"/>
    <cellStyle name="Финансовый 3 3 2 4 4 5 4 3" xfId="35167"/>
    <cellStyle name="Финансовый 3 3 2 4 4 5 5" xfId="14755"/>
    <cellStyle name="Финансовый 3 3 2 4 4 5 6" xfId="28363"/>
    <cellStyle name="Финансовый 3 3 2 4 4 6" xfId="769"/>
    <cellStyle name="Финансовый 3 3 2 4 4 6 2" xfId="5305"/>
    <cellStyle name="Финансовый 3 3 2 4 4 6 2 2" xfId="12109"/>
    <cellStyle name="Финансовый 3 3 2 4 4 6 2 2 2" xfId="25717"/>
    <cellStyle name="Финансовый 3 3 2 4 4 6 2 2 3" xfId="39325"/>
    <cellStyle name="Финансовый 3 3 2 4 4 6 2 3" xfId="18913"/>
    <cellStyle name="Финансовый 3 3 2 4 4 6 2 4" xfId="32521"/>
    <cellStyle name="Финансовый 3 3 2 4 4 6 3" xfId="3037"/>
    <cellStyle name="Финансовый 3 3 2 4 4 6 3 2" xfId="9841"/>
    <cellStyle name="Финансовый 3 3 2 4 4 6 3 2 2" xfId="23449"/>
    <cellStyle name="Финансовый 3 3 2 4 4 6 3 2 3" xfId="37057"/>
    <cellStyle name="Финансовый 3 3 2 4 4 6 3 3" xfId="16645"/>
    <cellStyle name="Финансовый 3 3 2 4 4 6 3 4" xfId="30253"/>
    <cellStyle name="Финансовый 3 3 2 4 4 6 4" xfId="7573"/>
    <cellStyle name="Финансовый 3 3 2 4 4 6 4 2" xfId="21181"/>
    <cellStyle name="Финансовый 3 3 2 4 4 6 4 3" xfId="34789"/>
    <cellStyle name="Финансовый 3 3 2 4 4 6 5" xfId="14377"/>
    <cellStyle name="Финансовый 3 3 2 4 4 6 6" xfId="27985"/>
    <cellStyle name="Финансовый 3 3 2 4 4 7" xfId="4927"/>
    <cellStyle name="Финансовый 3 3 2 4 4 7 2" xfId="11731"/>
    <cellStyle name="Финансовый 3 3 2 4 4 7 2 2" xfId="25339"/>
    <cellStyle name="Финансовый 3 3 2 4 4 7 2 3" xfId="38947"/>
    <cellStyle name="Финансовый 3 3 2 4 4 7 3" xfId="18535"/>
    <cellStyle name="Финансовый 3 3 2 4 4 7 4" xfId="32143"/>
    <cellStyle name="Финансовый 3 3 2 4 4 8" xfId="2659"/>
    <cellStyle name="Финансовый 3 3 2 4 4 8 2" xfId="9463"/>
    <cellStyle name="Финансовый 3 3 2 4 4 8 2 2" xfId="23071"/>
    <cellStyle name="Финансовый 3 3 2 4 4 8 2 3" xfId="36679"/>
    <cellStyle name="Финансовый 3 3 2 4 4 8 3" xfId="16267"/>
    <cellStyle name="Финансовый 3 3 2 4 4 8 4" xfId="29875"/>
    <cellStyle name="Финансовый 3 3 2 4 4 9" xfId="7195"/>
    <cellStyle name="Финансовый 3 3 2 4 4 9 2" xfId="20803"/>
    <cellStyle name="Финансовый 3 3 2 4 4 9 3" xfId="34411"/>
    <cellStyle name="Финансовый 3 3 2 4 5" xfId="1701"/>
    <cellStyle name="Финансовый 3 3 2 4 5 2" xfId="6237"/>
    <cellStyle name="Финансовый 3 3 2 4 5 2 2" xfId="13041"/>
    <cellStyle name="Финансовый 3 3 2 4 5 2 2 2" xfId="26649"/>
    <cellStyle name="Финансовый 3 3 2 4 5 2 2 3" xfId="40257"/>
    <cellStyle name="Финансовый 3 3 2 4 5 2 3" xfId="19845"/>
    <cellStyle name="Финансовый 3 3 2 4 5 2 4" xfId="33453"/>
    <cellStyle name="Финансовый 3 3 2 4 5 3" xfId="3969"/>
    <cellStyle name="Финансовый 3 3 2 4 5 3 2" xfId="10773"/>
    <cellStyle name="Финансовый 3 3 2 4 5 3 2 2" xfId="24381"/>
    <cellStyle name="Финансовый 3 3 2 4 5 3 2 3" xfId="37989"/>
    <cellStyle name="Финансовый 3 3 2 4 5 3 3" xfId="17577"/>
    <cellStyle name="Финансовый 3 3 2 4 5 3 4" xfId="31185"/>
    <cellStyle name="Финансовый 3 3 2 4 5 4" xfId="8505"/>
    <cellStyle name="Финансовый 3 3 2 4 5 4 2" xfId="22113"/>
    <cellStyle name="Финансовый 3 3 2 4 5 4 3" xfId="35721"/>
    <cellStyle name="Финансовый 3 3 2 4 5 5" xfId="15309"/>
    <cellStyle name="Финансовый 3 3 2 4 5 6" xfId="28917"/>
    <cellStyle name="Финансовый 3 3 2 4 6" xfId="1323"/>
    <cellStyle name="Финансовый 3 3 2 4 6 2" xfId="5859"/>
    <cellStyle name="Финансовый 3 3 2 4 6 2 2" xfId="12663"/>
    <cellStyle name="Финансовый 3 3 2 4 6 2 2 2" xfId="26271"/>
    <cellStyle name="Финансовый 3 3 2 4 6 2 2 3" xfId="39879"/>
    <cellStyle name="Финансовый 3 3 2 4 6 2 3" xfId="19467"/>
    <cellStyle name="Финансовый 3 3 2 4 6 2 4" xfId="33075"/>
    <cellStyle name="Финансовый 3 3 2 4 6 3" xfId="3591"/>
    <cellStyle name="Финансовый 3 3 2 4 6 3 2" xfId="10395"/>
    <cellStyle name="Финансовый 3 3 2 4 6 3 2 2" xfId="24003"/>
    <cellStyle name="Финансовый 3 3 2 4 6 3 2 3" xfId="37611"/>
    <cellStyle name="Финансовый 3 3 2 4 6 3 3" xfId="17199"/>
    <cellStyle name="Финансовый 3 3 2 4 6 3 4" xfId="30807"/>
    <cellStyle name="Финансовый 3 3 2 4 6 4" xfId="8127"/>
    <cellStyle name="Финансовый 3 3 2 4 6 4 2" xfId="21735"/>
    <cellStyle name="Финансовый 3 3 2 4 6 4 3" xfId="35343"/>
    <cellStyle name="Финансовый 3 3 2 4 6 5" xfId="14931"/>
    <cellStyle name="Финансовый 3 3 2 4 6 6" xfId="28539"/>
    <cellStyle name="Финансовый 3 3 2 4 7" xfId="2079"/>
    <cellStyle name="Финансовый 3 3 2 4 7 2" xfId="6615"/>
    <cellStyle name="Финансовый 3 3 2 4 7 2 2" xfId="13419"/>
    <cellStyle name="Финансовый 3 3 2 4 7 2 2 2" xfId="27027"/>
    <cellStyle name="Финансовый 3 3 2 4 7 2 2 3" xfId="40635"/>
    <cellStyle name="Финансовый 3 3 2 4 7 2 3" xfId="20223"/>
    <cellStyle name="Финансовый 3 3 2 4 7 2 4" xfId="33831"/>
    <cellStyle name="Финансовый 3 3 2 4 7 3" xfId="4347"/>
    <cellStyle name="Финансовый 3 3 2 4 7 3 2" xfId="11151"/>
    <cellStyle name="Финансовый 3 3 2 4 7 3 2 2" xfId="24759"/>
    <cellStyle name="Финансовый 3 3 2 4 7 3 2 3" xfId="38367"/>
    <cellStyle name="Финансовый 3 3 2 4 7 3 3" xfId="17955"/>
    <cellStyle name="Финансовый 3 3 2 4 7 3 4" xfId="31563"/>
    <cellStyle name="Финансовый 3 3 2 4 7 4" xfId="8883"/>
    <cellStyle name="Финансовый 3 3 2 4 7 4 2" xfId="22491"/>
    <cellStyle name="Финансовый 3 3 2 4 7 4 3" xfId="36099"/>
    <cellStyle name="Финансовый 3 3 2 4 7 5" xfId="15687"/>
    <cellStyle name="Финансовый 3 3 2 4 7 6" xfId="29295"/>
    <cellStyle name="Финансовый 3 3 2 4 8" xfId="945"/>
    <cellStyle name="Финансовый 3 3 2 4 8 2" xfId="5481"/>
    <cellStyle name="Финансовый 3 3 2 4 8 2 2" xfId="12285"/>
    <cellStyle name="Финансовый 3 3 2 4 8 2 2 2" xfId="25893"/>
    <cellStyle name="Финансовый 3 3 2 4 8 2 2 3" xfId="39501"/>
    <cellStyle name="Финансовый 3 3 2 4 8 2 3" xfId="19089"/>
    <cellStyle name="Финансовый 3 3 2 4 8 2 4" xfId="32697"/>
    <cellStyle name="Финансовый 3 3 2 4 8 3" xfId="3213"/>
    <cellStyle name="Финансовый 3 3 2 4 8 3 2" xfId="10017"/>
    <cellStyle name="Финансовый 3 3 2 4 8 3 2 2" xfId="23625"/>
    <cellStyle name="Финансовый 3 3 2 4 8 3 2 3" xfId="37233"/>
    <cellStyle name="Финансовый 3 3 2 4 8 3 3" xfId="16821"/>
    <cellStyle name="Финансовый 3 3 2 4 8 3 4" xfId="30429"/>
    <cellStyle name="Финансовый 3 3 2 4 8 4" xfId="7749"/>
    <cellStyle name="Финансовый 3 3 2 4 8 4 2" xfId="21357"/>
    <cellStyle name="Финансовый 3 3 2 4 8 4 3" xfId="34965"/>
    <cellStyle name="Финансовый 3 3 2 4 8 5" xfId="14553"/>
    <cellStyle name="Финансовый 3 3 2 4 8 6" xfId="28161"/>
    <cellStyle name="Финансовый 3 3 2 4 9" xfId="567"/>
    <cellStyle name="Финансовый 3 3 2 4 9 2" xfId="5103"/>
    <cellStyle name="Финансовый 3 3 2 4 9 2 2" xfId="11907"/>
    <cellStyle name="Финансовый 3 3 2 4 9 2 2 2" xfId="25515"/>
    <cellStyle name="Финансовый 3 3 2 4 9 2 2 3" xfId="39123"/>
    <cellStyle name="Финансовый 3 3 2 4 9 2 3" xfId="18711"/>
    <cellStyle name="Финансовый 3 3 2 4 9 2 4" xfId="32319"/>
    <cellStyle name="Финансовый 3 3 2 4 9 3" xfId="2835"/>
    <cellStyle name="Финансовый 3 3 2 4 9 3 2" xfId="9639"/>
    <cellStyle name="Финансовый 3 3 2 4 9 3 2 2" xfId="23247"/>
    <cellStyle name="Финансовый 3 3 2 4 9 3 2 3" xfId="36855"/>
    <cellStyle name="Финансовый 3 3 2 4 9 3 3" xfId="16443"/>
    <cellStyle name="Финансовый 3 3 2 4 9 3 4" xfId="30051"/>
    <cellStyle name="Финансовый 3 3 2 4 9 4" xfId="7371"/>
    <cellStyle name="Финансовый 3 3 2 4 9 4 2" xfId="20979"/>
    <cellStyle name="Финансовый 3 3 2 4 9 4 3" xfId="34587"/>
    <cellStyle name="Финансовый 3 3 2 4 9 5" xfId="14175"/>
    <cellStyle name="Финансовый 3 3 2 4 9 6" xfId="27783"/>
    <cellStyle name="Финансовый 3 3 2 5" xfId="201"/>
    <cellStyle name="Финансовый 3 3 2 5 10" xfId="2469"/>
    <cellStyle name="Финансовый 3 3 2 5 10 2" xfId="9273"/>
    <cellStyle name="Финансовый 3 3 2 5 10 2 2" xfId="22881"/>
    <cellStyle name="Финансовый 3 3 2 5 10 2 3" xfId="36489"/>
    <cellStyle name="Финансовый 3 3 2 5 10 3" xfId="16077"/>
    <cellStyle name="Финансовый 3 3 2 5 10 4" xfId="29685"/>
    <cellStyle name="Финансовый 3 3 2 5 11" xfId="7005"/>
    <cellStyle name="Финансовый 3 3 2 5 11 2" xfId="20613"/>
    <cellStyle name="Финансовый 3 3 2 5 11 3" xfId="34221"/>
    <cellStyle name="Финансовый 3 3 2 5 12" xfId="13809"/>
    <cellStyle name="Финансовый 3 3 2 5 13" xfId="27417"/>
    <cellStyle name="Финансовый 3 3 2 5 2" xfId="282"/>
    <cellStyle name="Финансовый 3 3 2 5 2 10" xfId="7086"/>
    <cellStyle name="Финансовый 3 3 2 5 2 10 2" xfId="20694"/>
    <cellStyle name="Финансовый 3 3 2 5 2 10 3" xfId="34302"/>
    <cellStyle name="Финансовый 3 3 2 5 2 11" xfId="13890"/>
    <cellStyle name="Финансовый 3 3 2 5 2 12" xfId="27498"/>
    <cellStyle name="Финансовый 3 3 2 5 2 2" xfId="484"/>
    <cellStyle name="Финансовый 3 3 2 5 2 2 10" xfId="14092"/>
    <cellStyle name="Финансовый 3 3 2 5 2 2 11" xfId="27700"/>
    <cellStyle name="Финансовый 3 3 2 5 2 2 2" xfId="1996"/>
    <cellStyle name="Финансовый 3 3 2 5 2 2 2 2" xfId="6532"/>
    <cellStyle name="Финансовый 3 3 2 5 2 2 2 2 2" xfId="13336"/>
    <cellStyle name="Финансовый 3 3 2 5 2 2 2 2 2 2" xfId="26944"/>
    <cellStyle name="Финансовый 3 3 2 5 2 2 2 2 2 3" xfId="40552"/>
    <cellStyle name="Финансовый 3 3 2 5 2 2 2 2 3" xfId="20140"/>
    <cellStyle name="Финансовый 3 3 2 5 2 2 2 2 4" xfId="33748"/>
    <cellStyle name="Финансовый 3 3 2 5 2 2 2 3" xfId="4264"/>
    <cellStyle name="Финансовый 3 3 2 5 2 2 2 3 2" xfId="11068"/>
    <cellStyle name="Финансовый 3 3 2 5 2 2 2 3 2 2" xfId="24676"/>
    <cellStyle name="Финансовый 3 3 2 5 2 2 2 3 2 3" xfId="38284"/>
    <cellStyle name="Финансовый 3 3 2 5 2 2 2 3 3" xfId="17872"/>
    <cellStyle name="Финансовый 3 3 2 5 2 2 2 3 4" xfId="31480"/>
    <cellStyle name="Финансовый 3 3 2 5 2 2 2 4" xfId="8800"/>
    <cellStyle name="Финансовый 3 3 2 5 2 2 2 4 2" xfId="22408"/>
    <cellStyle name="Финансовый 3 3 2 5 2 2 2 4 3" xfId="36016"/>
    <cellStyle name="Финансовый 3 3 2 5 2 2 2 5" xfId="15604"/>
    <cellStyle name="Финансовый 3 3 2 5 2 2 2 6" xfId="29212"/>
    <cellStyle name="Финансовый 3 3 2 5 2 2 3" xfId="1618"/>
    <cellStyle name="Финансовый 3 3 2 5 2 2 3 2" xfId="6154"/>
    <cellStyle name="Финансовый 3 3 2 5 2 2 3 2 2" xfId="12958"/>
    <cellStyle name="Финансовый 3 3 2 5 2 2 3 2 2 2" xfId="26566"/>
    <cellStyle name="Финансовый 3 3 2 5 2 2 3 2 2 3" xfId="40174"/>
    <cellStyle name="Финансовый 3 3 2 5 2 2 3 2 3" xfId="19762"/>
    <cellStyle name="Финансовый 3 3 2 5 2 2 3 2 4" xfId="33370"/>
    <cellStyle name="Финансовый 3 3 2 5 2 2 3 3" xfId="3886"/>
    <cellStyle name="Финансовый 3 3 2 5 2 2 3 3 2" xfId="10690"/>
    <cellStyle name="Финансовый 3 3 2 5 2 2 3 3 2 2" xfId="24298"/>
    <cellStyle name="Финансовый 3 3 2 5 2 2 3 3 2 3" xfId="37906"/>
    <cellStyle name="Финансовый 3 3 2 5 2 2 3 3 3" xfId="17494"/>
    <cellStyle name="Финансовый 3 3 2 5 2 2 3 3 4" xfId="31102"/>
    <cellStyle name="Финансовый 3 3 2 5 2 2 3 4" xfId="8422"/>
    <cellStyle name="Финансовый 3 3 2 5 2 2 3 4 2" xfId="22030"/>
    <cellStyle name="Финансовый 3 3 2 5 2 2 3 4 3" xfId="35638"/>
    <cellStyle name="Финансовый 3 3 2 5 2 2 3 5" xfId="15226"/>
    <cellStyle name="Финансовый 3 3 2 5 2 2 3 6" xfId="28834"/>
    <cellStyle name="Финансовый 3 3 2 5 2 2 4" xfId="2374"/>
    <cellStyle name="Финансовый 3 3 2 5 2 2 4 2" xfId="6910"/>
    <cellStyle name="Финансовый 3 3 2 5 2 2 4 2 2" xfId="13714"/>
    <cellStyle name="Финансовый 3 3 2 5 2 2 4 2 2 2" xfId="27322"/>
    <cellStyle name="Финансовый 3 3 2 5 2 2 4 2 2 3" xfId="40930"/>
    <cellStyle name="Финансовый 3 3 2 5 2 2 4 2 3" xfId="20518"/>
    <cellStyle name="Финансовый 3 3 2 5 2 2 4 2 4" xfId="34126"/>
    <cellStyle name="Финансовый 3 3 2 5 2 2 4 3" xfId="4642"/>
    <cellStyle name="Финансовый 3 3 2 5 2 2 4 3 2" xfId="11446"/>
    <cellStyle name="Финансовый 3 3 2 5 2 2 4 3 2 2" xfId="25054"/>
    <cellStyle name="Финансовый 3 3 2 5 2 2 4 3 2 3" xfId="38662"/>
    <cellStyle name="Финансовый 3 3 2 5 2 2 4 3 3" xfId="18250"/>
    <cellStyle name="Финансовый 3 3 2 5 2 2 4 3 4" xfId="31858"/>
    <cellStyle name="Финансовый 3 3 2 5 2 2 4 4" xfId="9178"/>
    <cellStyle name="Финансовый 3 3 2 5 2 2 4 4 2" xfId="22786"/>
    <cellStyle name="Финансовый 3 3 2 5 2 2 4 4 3" xfId="36394"/>
    <cellStyle name="Финансовый 3 3 2 5 2 2 4 5" xfId="15982"/>
    <cellStyle name="Финансовый 3 3 2 5 2 2 4 6" xfId="29590"/>
    <cellStyle name="Финансовый 3 3 2 5 2 2 5" xfId="1240"/>
    <cellStyle name="Финансовый 3 3 2 5 2 2 5 2" xfId="5776"/>
    <cellStyle name="Финансовый 3 3 2 5 2 2 5 2 2" xfId="12580"/>
    <cellStyle name="Финансовый 3 3 2 5 2 2 5 2 2 2" xfId="26188"/>
    <cellStyle name="Финансовый 3 3 2 5 2 2 5 2 2 3" xfId="39796"/>
    <cellStyle name="Финансовый 3 3 2 5 2 2 5 2 3" xfId="19384"/>
    <cellStyle name="Финансовый 3 3 2 5 2 2 5 2 4" xfId="32992"/>
    <cellStyle name="Финансовый 3 3 2 5 2 2 5 3" xfId="3508"/>
    <cellStyle name="Финансовый 3 3 2 5 2 2 5 3 2" xfId="10312"/>
    <cellStyle name="Финансовый 3 3 2 5 2 2 5 3 2 2" xfId="23920"/>
    <cellStyle name="Финансовый 3 3 2 5 2 2 5 3 2 3" xfId="37528"/>
    <cellStyle name="Финансовый 3 3 2 5 2 2 5 3 3" xfId="17116"/>
    <cellStyle name="Финансовый 3 3 2 5 2 2 5 3 4" xfId="30724"/>
    <cellStyle name="Финансовый 3 3 2 5 2 2 5 4" xfId="8044"/>
    <cellStyle name="Финансовый 3 3 2 5 2 2 5 4 2" xfId="21652"/>
    <cellStyle name="Финансовый 3 3 2 5 2 2 5 4 3" xfId="35260"/>
    <cellStyle name="Финансовый 3 3 2 5 2 2 5 5" xfId="14848"/>
    <cellStyle name="Финансовый 3 3 2 5 2 2 5 6" xfId="28456"/>
    <cellStyle name="Финансовый 3 3 2 5 2 2 6" xfId="862"/>
    <cellStyle name="Финансовый 3 3 2 5 2 2 6 2" xfId="5398"/>
    <cellStyle name="Финансовый 3 3 2 5 2 2 6 2 2" xfId="12202"/>
    <cellStyle name="Финансовый 3 3 2 5 2 2 6 2 2 2" xfId="25810"/>
    <cellStyle name="Финансовый 3 3 2 5 2 2 6 2 2 3" xfId="39418"/>
    <cellStyle name="Финансовый 3 3 2 5 2 2 6 2 3" xfId="19006"/>
    <cellStyle name="Финансовый 3 3 2 5 2 2 6 2 4" xfId="32614"/>
    <cellStyle name="Финансовый 3 3 2 5 2 2 6 3" xfId="3130"/>
    <cellStyle name="Финансовый 3 3 2 5 2 2 6 3 2" xfId="9934"/>
    <cellStyle name="Финансовый 3 3 2 5 2 2 6 3 2 2" xfId="23542"/>
    <cellStyle name="Финансовый 3 3 2 5 2 2 6 3 2 3" xfId="37150"/>
    <cellStyle name="Финансовый 3 3 2 5 2 2 6 3 3" xfId="16738"/>
    <cellStyle name="Финансовый 3 3 2 5 2 2 6 3 4" xfId="30346"/>
    <cellStyle name="Финансовый 3 3 2 5 2 2 6 4" xfId="7666"/>
    <cellStyle name="Финансовый 3 3 2 5 2 2 6 4 2" xfId="21274"/>
    <cellStyle name="Финансовый 3 3 2 5 2 2 6 4 3" xfId="34882"/>
    <cellStyle name="Финансовый 3 3 2 5 2 2 6 5" xfId="14470"/>
    <cellStyle name="Финансовый 3 3 2 5 2 2 6 6" xfId="28078"/>
    <cellStyle name="Финансовый 3 3 2 5 2 2 7" xfId="5020"/>
    <cellStyle name="Финансовый 3 3 2 5 2 2 7 2" xfId="11824"/>
    <cellStyle name="Финансовый 3 3 2 5 2 2 7 2 2" xfId="25432"/>
    <cellStyle name="Финансовый 3 3 2 5 2 2 7 2 3" xfId="39040"/>
    <cellStyle name="Финансовый 3 3 2 5 2 2 7 3" xfId="18628"/>
    <cellStyle name="Финансовый 3 3 2 5 2 2 7 4" xfId="32236"/>
    <cellStyle name="Финансовый 3 3 2 5 2 2 8" xfId="2752"/>
    <cellStyle name="Финансовый 3 3 2 5 2 2 8 2" xfId="9556"/>
    <cellStyle name="Финансовый 3 3 2 5 2 2 8 2 2" xfId="23164"/>
    <cellStyle name="Финансовый 3 3 2 5 2 2 8 2 3" xfId="36772"/>
    <cellStyle name="Финансовый 3 3 2 5 2 2 8 3" xfId="16360"/>
    <cellStyle name="Финансовый 3 3 2 5 2 2 8 4" xfId="29968"/>
    <cellStyle name="Финансовый 3 3 2 5 2 2 9" xfId="7288"/>
    <cellStyle name="Финансовый 3 3 2 5 2 2 9 2" xfId="20896"/>
    <cellStyle name="Финансовый 3 3 2 5 2 2 9 3" xfId="34504"/>
    <cellStyle name="Финансовый 3 3 2 5 2 3" xfId="1794"/>
    <cellStyle name="Финансовый 3 3 2 5 2 3 2" xfId="6330"/>
    <cellStyle name="Финансовый 3 3 2 5 2 3 2 2" xfId="13134"/>
    <cellStyle name="Финансовый 3 3 2 5 2 3 2 2 2" xfId="26742"/>
    <cellStyle name="Финансовый 3 3 2 5 2 3 2 2 3" xfId="40350"/>
    <cellStyle name="Финансовый 3 3 2 5 2 3 2 3" xfId="19938"/>
    <cellStyle name="Финансовый 3 3 2 5 2 3 2 4" xfId="33546"/>
    <cellStyle name="Финансовый 3 3 2 5 2 3 3" xfId="4062"/>
    <cellStyle name="Финансовый 3 3 2 5 2 3 3 2" xfId="10866"/>
    <cellStyle name="Финансовый 3 3 2 5 2 3 3 2 2" xfId="24474"/>
    <cellStyle name="Финансовый 3 3 2 5 2 3 3 2 3" xfId="38082"/>
    <cellStyle name="Финансовый 3 3 2 5 2 3 3 3" xfId="17670"/>
    <cellStyle name="Финансовый 3 3 2 5 2 3 3 4" xfId="31278"/>
    <cellStyle name="Финансовый 3 3 2 5 2 3 4" xfId="8598"/>
    <cellStyle name="Финансовый 3 3 2 5 2 3 4 2" xfId="22206"/>
    <cellStyle name="Финансовый 3 3 2 5 2 3 4 3" xfId="35814"/>
    <cellStyle name="Финансовый 3 3 2 5 2 3 5" xfId="15402"/>
    <cellStyle name="Финансовый 3 3 2 5 2 3 6" xfId="29010"/>
    <cellStyle name="Финансовый 3 3 2 5 2 4" xfId="1416"/>
    <cellStyle name="Финансовый 3 3 2 5 2 4 2" xfId="5952"/>
    <cellStyle name="Финансовый 3 3 2 5 2 4 2 2" xfId="12756"/>
    <cellStyle name="Финансовый 3 3 2 5 2 4 2 2 2" xfId="26364"/>
    <cellStyle name="Финансовый 3 3 2 5 2 4 2 2 3" xfId="39972"/>
    <cellStyle name="Финансовый 3 3 2 5 2 4 2 3" xfId="19560"/>
    <cellStyle name="Финансовый 3 3 2 5 2 4 2 4" xfId="33168"/>
    <cellStyle name="Финансовый 3 3 2 5 2 4 3" xfId="3684"/>
    <cellStyle name="Финансовый 3 3 2 5 2 4 3 2" xfId="10488"/>
    <cellStyle name="Финансовый 3 3 2 5 2 4 3 2 2" xfId="24096"/>
    <cellStyle name="Финансовый 3 3 2 5 2 4 3 2 3" xfId="37704"/>
    <cellStyle name="Финансовый 3 3 2 5 2 4 3 3" xfId="17292"/>
    <cellStyle name="Финансовый 3 3 2 5 2 4 3 4" xfId="30900"/>
    <cellStyle name="Финансовый 3 3 2 5 2 4 4" xfId="8220"/>
    <cellStyle name="Финансовый 3 3 2 5 2 4 4 2" xfId="21828"/>
    <cellStyle name="Финансовый 3 3 2 5 2 4 4 3" xfId="35436"/>
    <cellStyle name="Финансовый 3 3 2 5 2 4 5" xfId="15024"/>
    <cellStyle name="Финансовый 3 3 2 5 2 4 6" xfId="28632"/>
    <cellStyle name="Финансовый 3 3 2 5 2 5" xfId="2172"/>
    <cellStyle name="Финансовый 3 3 2 5 2 5 2" xfId="6708"/>
    <cellStyle name="Финансовый 3 3 2 5 2 5 2 2" xfId="13512"/>
    <cellStyle name="Финансовый 3 3 2 5 2 5 2 2 2" xfId="27120"/>
    <cellStyle name="Финансовый 3 3 2 5 2 5 2 2 3" xfId="40728"/>
    <cellStyle name="Финансовый 3 3 2 5 2 5 2 3" xfId="20316"/>
    <cellStyle name="Финансовый 3 3 2 5 2 5 2 4" xfId="33924"/>
    <cellStyle name="Финансовый 3 3 2 5 2 5 3" xfId="4440"/>
    <cellStyle name="Финансовый 3 3 2 5 2 5 3 2" xfId="11244"/>
    <cellStyle name="Финансовый 3 3 2 5 2 5 3 2 2" xfId="24852"/>
    <cellStyle name="Финансовый 3 3 2 5 2 5 3 2 3" xfId="38460"/>
    <cellStyle name="Финансовый 3 3 2 5 2 5 3 3" xfId="18048"/>
    <cellStyle name="Финансовый 3 3 2 5 2 5 3 4" xfId="31656"/>
    <cellStyle name="Финансовый 3 3 2 5 2 5 4" xfId="8976"/>
    <cellStyle name="Финансовый 3 3 2 5 2 5 4 2" xfId="22584"/>
    <cellStyle name="Финансовый 3 3 2 5 2 5 4 3" xfId="36192"/>
    <cellStyle name="Финансовый 3 3 2 5 2 5 5" xfId="15780"/>
    <cellStyle name="Финансовый 3 3 2 5 2 5 6" xfId="29388"/>
    <cellStyle name="Финансовый 3 3 2 5 2 6" xfId="1038"/>
    <cellStyle name="Финансовый 3 3 2 5 2 6 2" xfId="5574"/>
    <cellStyle name="Финансовый 3 3 2 5 2 6 2 2" xfId="12378"/>
    <cellStyle name="Финансовый 3 3 2 5 2 6 2 2 2" xfId="25986"/>
    <cellStyle name="Финансовый 3 3 2 5 2 6 2 2 3" xfId="39594"/>
    <cellStyle name="Финансовый 3 3 2 5 2 6 2 3" xfId="19182"/>
    <cellStyle name="Финансовый 3 3 2 5 2 6 2 4" xfId="32790"/>
    <cellStyle name="Финансовый 3 3 2 5 2 6 3" xfId="3306"/>
    <cellStyle name="Финансовый 3 3 2 5 2 6 3 2" xfId="10110"/>
    <cellStyle name="Финансовый 3 3 2 5 2 6 3 2 2" xfId="23718"/>
    <cellStyle name="Финансовый 3 3 2 5 2 6 3 2 3" xfId="37326"/>
    <cellStyle name="Финансовый 3 3 2 5 2 6 3 3" xfId="16914"/>
    <cellStyle name="Финансовый 3 3 2 5 2 6 3 4" xfId="30522"/>
    <cellStyle name="Финансовый 3 3 2 5 2 6 4" xfId="7842"/>
    <cellStyle name="Финансовый 3 3 2 5 2 6 4 2" xfId="21450"/>
    <cellStyle name="Финансовый 3 3 2 5 2 6 4 3" xfId="35058"/>
    <cellStyle name="Финансовый 3 3 2 5 2 6 5" xfId="14646"/>
    <cellStyle name="Финансовый 3 3 2 5 2 6 6" xfId="28254"/>
    <cellStyle name="Финансовый 3 3 2 5 2 7" xfId="660"/>
    <cellStyle name="Финансовый 3 3 2 5 2 7 2" xfId="5196"/>
    <cellStyle name="Финансовый 3 3 2 5 2 7 2 2" xfId="12000"/>
    <cellStyle name="Финансовый 3 3 2 5 2 7 2 2 2" xfId="25608"/>
    <cellStyle name="Финансовый 3 3 2 5 2 7 2 2 3" xfId="39216"/>
    <cellStyle name="Финансовый 3 3 2 5 2 7 2 3" xfId="18804"/>
    <cellStyle name="Финансовый 3 3 2 5 2 7 2 4" xfId="32412"/>
    <cellStyle name="Финансовый 3 3 2 5 2 7 3" xfId="2928"/>
    <cellStyle name="Финансовый 3 3 2 5 2 7 3 2" xfId="9732"/>
    <cellStyle name="Финансовый 3 3 2 5 2 7 3 2 2" xfId="23340"/>
    <cellStyle name="Финансовый 3 3 2 5 2 7 3 2 3" xfId="36948"/>
    <cellStyle name="Финансовый 3 3 2 5 2 7 3 3" xfId="16536"/>
    <cellStyle name="Финансовый 3 3 2 5 2 7 3 4" xfId="30144"/>
    <cellStyle name="Финансовый 3 3 2 5 2 7 4" xfId="7464"/>
    <cellStyle name="Финансовый 3 3 2 5 2 7 4 2" xfId="21072"/>
    <cellStyle name="Финансовый 3 3 2 5 2 7 4 3" xfId="34680"/>
    <cellStyle name="Финансовый 3 3 2 5 2 7 5" xfId="14268"/>
    <cellStyle name="Финансовый 3 3 2 5 2 7 6" xfId="27876"/>
    <cellStyle name="Финансовый 3 3 2 5 2 8" xfId="4818"/>
    <cellStyle name="Финансовый 3 3 2 5 2 8 2" xfId="11622"/>
    <cellStyle name="Финансовый 3 3 2 5 2 8 2 2" xfId="25230"/>
    <cellStyle name="Финансовый 3 3 2 5 2 8 2 3" xfId="38838"/>
    <cellStyle name="Финансовый 3 3 2 5 2 8 3" xfId="18426"/>
    <cellStyle name="Финансовый 3 3 2 5 2 8 4" xfId="32034"/>
    <cellStyle name="Финансовый 3 3 2 5 2 9" xfId="2550"/>
    <cellStyle name="Финансовый 3 3 2 5 2 9 2" xfId="9354"/>
    <cellStyle name="Финансовый 3 3 2 5 2 9 2 2" xfId="22962"/>
    <cellStyle name="Финансовый 3 3 2 5 2 9 2 3" xfId="36570"/>
    <cellStyle name="Финансовый 3 3 2 5 2 9 3" xfId="16158"/>
    <cellStyle name="Финансовый 3 3 2 5 2 9 4" xfId="29766"/>
    <cellStyle name="Финансовый 3 3 2 5 3" xfId="403"/>
    <cellStyle name="Финансовый 3 3 2 5 3 10" xfId="14011"/>
    <cellStyle name="Финансовый 3 3 2 5 3 11" xfId="27619"/>
    <cellStyle name="Финансовый 3 3 2 5 3 2" xfId="1915"/>
    <cellStyle name="Финансовый 3 3 2 5 3 2 2" xfId="6451"/>
    <cellStyle name="Финансовый 3 3 2 5 3 2 2 2" xfId="13255"/>
    <cellStyle name="Финансовый 3 3 2 5 3 2 2 2 2" xfId="26863"/>
    <cellStyle name="Финансовый 3 3 2 5 3 2 2 2 3" xfId="40471"/>
    <cellStyle name="Финансовый 3 3 2 5 3 2 2 3" xfId="20059"/>
    <cellStyle name="Финансовый 3 3 2 5 3 2 2 4" xfId="33667"/>
    <cellStyle name="Финансовый 3 3 2 5 3 2 3" xfId="4183"/>
    <cellStyle name="Финансовый 3 3 2 5 3 2 3 2" xfId="10987"/>
    <cellStyle name="Финансовый 3 3 2 5 3 2 3 2 2" xfId="24595"/>
    <cellStyle name="Финансовый 3 3 2 5 3 2 3 2 3" xfId="38203"/>
    <cellStyle name="Финансовый 3 3 2 5 3 2 3 3" xfId="17791"/>
    <cellStyle name="Финансовый 3 3 2 5 3 2 3 4" xfId="31399"/>
    <cellStyle name="Финансовый 3 3 2 5 3 2 4" xfId="8719"/>
    <cellStyle name="Финансовый 3 3 2 5 3 2 4 2" xfId="22327"/>
    <cellStyle name="Финансовый 3 3 2 5 3 2 4 3" xfId="35935"/>
    <cellStyle name="Финансовый 3 3 2 5 3 2 5" xfId="15523"/>
    <cellStyle name="Финансовый 3 3 2 5 3 2 6" xfId="29131"/>
    <cellStyle name="Финансовый 3 3 2 5 3 3" xfId="1537"/>
    <cellStyle name="Финансовый 3 3 2 5 3 3 2" xfId="6073"/>
    <cellStyle name="Финансовый 3 3 2 5 3 3 2 2" xfId="12877"/>
    <cellStyle name="Финансовый 3 3 2 5 3 3 2 2 2" xfId="26485"/>
    <cellStyle name="Финансовый 3 3 2 5 3 3 2 2 3" xfId="40093"/>
    <cellStyle name="Финансовый 3 3 2 5 3 3 2 3" xfId="19681"/>
    <cellStyle name="Финансовый 3 3 2 5 3 3 2 4" xfId="33289"/>
    <cellStyle name="Финансовый 3 3 2 5 3 3 3" xfId="3805"/>
    <cellStyle name="Финансовый 3 3 2 5 3 3 3 2" xfId="10609"/>
    <cellStyle name="Финансовый 3 3 2 5 3 3 3 2 2" xfId="24217"/>
    <cellStyle name="Финансовый 3 3 2 5 3 3 3 2 3" xfId="37825"/>
    <cellStyle name="Финансовый 3 3 2 5 3 3 3 3" xfId="17413"/>
    <cellStyle name="Финансовый 3 3 2 5 3 3 3 4" xfId="31021"/>
    <cellStyle name="Финансовый 3 3 2 5 3 3 4" xfId="8341"/>
    <cellStyle name="Финансовый 3 3 2 5 3 3 4 2" xfId="21949"/>
    <cellStyle name="Финансовый 3 3 2 5 3 3 4 3" xfId="35557"/>
    <cellStyle name="Финансовый 3 3 2 5 3 3 5" xfId="15145"/>
    <cellStyle name="Финансовый 3 3 2 5 3 3 6" xfId="28753"/>
    <cellStyle name="Финансовый 3 3 2 5 3 4" xfId="2293"/>
    <cellStyle name="Финансовый 3 3 2 5 3 4 2" xfId="6829"/>
    <cellStyle name="Финансовый 3 3 2 5 3 4 2 2" xfId="13633"/>
    <cellStyle name="Финансовый 3 3 2 5 3 4 2 2 2" xfId="27241"/>
    <cellStyle name="Финансовый 3 3 2 5 3 4 2 2 3" xfId="40849"/>
    <cellStyle name="Финансовый 3 3 2 5 3 4 2 3" xfId="20437"/>
    <cellStyle name="Финансовый 3 3 2 5 3 4 2 4" xfId="34045"/>
    <cellStyle name="Финансовый 3 3 2 5 3 4 3" xfId="4561"/>
    <cellStyle name="Финансовый 3 3 2 5 3 4 3 2" xfId="11365"/>
    <cellStyle name="Финансовый 3 3 2 5 3 4 3 2 2" xfId="24973"/>
    <cellStyle name="Финансовый 3 3 2 5 3 4 3 2 3" xfId="38581"/>
    <cellStyle name="Финансовый 3 3 2 5 3 4 3 3" xfId="18169"/>
    <cellStyle name="Финансовый 3 3 2 5 3 4 3 4" xfId="31777"/>
    <cellStyle name="Финансовый 3 3 2 5 3 4 4" xfId="9097"/>
    <cellStyle name="Финансовый 3 3 2 5 3 4 4 2" xfId="22705"/>
    <cellStyle name="Финансовый 3 3 2 5 3 4 4 3" xfId="36313"/>
    <cellStyle name="Финансовый 3 3 2 5 3 4 5" xfId="15901"/>
    <cellStyle name="Финансовый 3 3 2 5 3 4 6" xfId="29509"/>
    <cellStyle name="Финансовый 3 3 2 5 3 5" xfId="1159"/>
    <cellStyle name="Финансовый 3 3 2 5 3 5 2" xfId="5695"/>
    <cellStyle name="Финансовый 3 3 2 5 3 5 2 2" xfId="12499"/>
    <cellStyle name="Финансовый 3 3 2 5 3 5 2 2 2" xfId="26107"/>
    <cellStyle name="Финансовый 3 3 2 5 3 5 2 2 3" xfId="39715"/>
    <cellStyle name="Финансовый 3 3 2 5 3 5 2 3" xfId="19303"/>
    <cellStyle name="Финансовый 3 3 2 5 3 5 2 4" xfId="32911"/>
    <cellStyle name="Финансовый 3 3 2 5 3 5 3" xfId="3427"/>
    <cellStyle name="Финансовый 3 3 2 5 3 5 3 2" xfId="10231"/>
    <cellStyle name="Финансовый 3 3 2 5 3 5 3 2 2" xfId="23839"/>
    <cellStyle name="Финансовый 3 3 2 5 3 5 3 2 3" xfId="37447"/>
    <cellStyle name="Финансовый 3 3 2 5 3 5 3 3" xfId="17035"/>
    <cellStyle name="Финансовый 3 3 2 5 3 5 3 4" xfId="30643"/>
    <cellStyle name="Финансовый 3 3 2 5 3 5 4" xfId="7963"/>
    <cellStyle name="Финансовый 3 3 2 5 3 5 4 2" xfId="21571"/>
    <cellStyle name="Финансовый 3 3 2 5 3 5 4 3" xfId="35179"/>
    <cellStyle name="Финансовый 3 3 2 5 3 5 5" xfId="14767"/>
    <cellStyle name="Финансовый 3 3 2 5 3 5 6" xfId="28375"/>
    <cellStyle name="Финансовый 3 3 2 5 3 6" xfId="781"/>
    <cellStyle name="Финансовый 3 3 2 5 3 6 2" xfId="5317"/>
    <cellStyle name="Финансовый 3 3 2 5 3 6 2 2" xfId="12121"/>
    <cellStyle name="Финансовый 3 3 2 5 3 6 2 2 2" xfId="25729"/>
    <cellStyle name="Финансовый 3 3 2 5 3 6 2 2 3" xfId="39337"/>
    <cellStyle name="Финансовый 3 3 2 5 3 6 2 3" xfId="18925"/>
    <cellStyle name="Финансовый 3 3 2 5 3 6 2 4" xfId="32533"/>
    <cellStyle name="Финансовый 3 3 2 5 3 6 3" xfId="3049"/>
    <cellStyle name="Финансовый 3 3 2 5 3 6 3 2" xfId="9853"/>
    <cellStyle name="Финансовый 3 3 2 5 3 6 3 2 2" xfId="23461"/>
    <cellStyle name="Финансовый 3 3 2 5 3 6 3 2 3" xfId="37069"/>
    <cellStyle name="Финансовый 3 3 2 5 3 6 3 3" xfId="16657"/>
    <cellStyle name="Финансовый 3 3 2 5 3 6 3 4" xfId="30265"/>
    <cellStyle name="Финансовый 3 3 2 5 3 6 4" xfId="7585"/>
    <cellStyle name="Финансовый 3 3 2 5 3 6 4 2" xfId="21193"/>
    <cellStyle name="Финансовый 3 3 2 5 3 6 4 3" xfId="34801"/>
    <cellStyle name="Финансовый 3 3 2 5 3 6 5" xfId="14389"/>
    <cellStyle name="Финансовый 3 3 2 5 3 6 6" xfId="27997"/>
    <cellStyle name="Финансовый 3 3 2 5 3 7" xfId="4939"/>
    <cellStyle name="Финансовый 3 3 2 5 3 7 2" xfId="11743"/>
    <cellStyle name="Финансовый 3 3 2 5 3 7 2 2" xfId="25351"/>
    <cellStyle name="Финансовый 3 3 2 5 3 7 2 3" xfId="38959"/>
    <cellStyle name="Финансовый 3 3 2 5 3 7 3" xfId="18547"/>
    <cellStyle name="Финансовый 3 3 2 5 3 7 4" xfId="32155"/>
    <cellStyle name="Финансовый 3 3 2 5 3 8" xfId="2671"/>
    <cellStyle name="Финансовый 3 3 2 5 3 8 2" xfId="9475"/>
    <cellStyle name="Финансовый 3 3 2 5 3 8 2 2" xfId="23083"/>
    <cellStyle name="Финансовый 3 3 2 5 3 8 2 3" xfId="36691"/>
    <cellStyle name="Финансовый 3 3 2 5 3 8 3" xfId="16279"/>
    <cellStyle name="Финансовый 3 3 2 5 3 8 4" xfId="29887"/>
    <cellStyle name="Финансовый 3 3 2 5 3 9" xfId="7207"/>
    <cellStyle name="Финансовый 3 3 2 5 3 9 2" xfId="20815"/>
    <cellStyle name="Финансовый 3 3 2 5 3 9 3" xfId="34423"/>
    <cellStyle name="Финансовый 3 3 2 5 4" xfId="1713"/>
    <cellStyle name="Финансовый 3 3 2 5 4 2" xfId="6249"/>
    <cellStyle name="Финансовый 3 3 2 5 4 2 2" xfId="13053"/>
    <cellStyle name="Финансовый 3 3 2 5 4 2 2 2" xfId="26661"/>
    <cellStyle name="Финансовый 3 3 2 5 4 2 2 3" xfId="40269"/>
    <cellStyle name="Финансовый 3 3 2 5 4 2 3" xfId="19857"/>
    <cellStyle name="Финансовый 3 3 2 5 4 2 4" xfId="33465"/>
    <cellStyle name="Финансовый 3 3 2 5 4 3" xfId="3981"/>
    <cellStyle name="Финансовый 3 3 2 5 4 3 2" xfId="10785"/>
    <cellStyle name="Финансовый 3 3 2 5 4 3 2 2" xfId="24393"/>
    <cellStyle name="Финансовый 3 3 2 5 4 3 2 3" xfId="38001"/>
    <cellStyle name="Финансовый 3 3 2 5 4 3 3" xfId="17589"/>
    <cellStyle name="Финансовый 3 3 2 5 4 3 4" xfId="31197"/>
    <cellStyle name="Финансовый 3 3 2 5 4 4" xfId="8517"/>
    <cellStyle name="Финансовый 3 3 2 5 4 4 2" xfId="22125"/>
    <cellStyle name="Финансовый 3 3 2 5 4 4 3" xfId="35733"/>
    <cellStyle name="Финансовый 3 3 2 5 4 5" xfId="15321"/>
    <cellStyle name="Финансовый 3 3 2 5 4 6" xfId="28929"/>
    <cellStyle name="Финансовый 3 3 2 5 5" xfId="1335"/>
    <cellStyle name="Финансовый 3 3 2 5 5 2" xfId="5871"/>
    <cellStyle name="Финансовый 3 3 2 5 5 2 2" xfId="12675"/>
    <cellStyle name="Финансовый 3 3 2 5 5 2 2 2" xfId="26283"/>
    <cellStyle name="Финансовый 3 3 2 5 5 2 2 3" xfId="39891"/>
    <cellStyle name="Финансовый 3 3 2 5 5 2 3" xfId="19479"/>
    <cellStyle name="Финансовый 3 3 2 5 5 2 4" xfId="33087"/>
    <cellStyle name="Финансовый 3 3 2 5 5 3" xfId="3603"/>
    <cellStyle name="Финансовый 3 3 2 5 5 3 2" xfId="10407"/>
    <cellStyle name="Финансовый 3 3 2 5 5 3 2 2" xfId="24015"/>
    <cellStyle name="Финансовый 3 3 2 5 5 3 2 3" xfId="37623"/>
    <cellStyle name="Финансовый 3 3 2 5 5 3 3" xfId="17211"/>
    <cellStyle name="Финансовый 3 3 2 5 5 3 4" xfId="30819"/>
    <cellStyle name="Финансовый 3 3 2 5 5 4" xfId="8139"/>
    <cellStyle name="Финансовый 3 3 2 5 5 4 2" xfId="21747"/>
    <cellStyle name="Финансовый 3 3 2 5 5 4 3" xfId="35355"/>
    <cellStyle name="Финансовый 3 3 2 5 5 5" xfId="14943"/>
    <cellStyle name="Финансовый 3 3 2 5 5 6" xfId="28551"/>
    <cellStyle name="Финансовый 3 3 2 5 6" xfId="2091"/>
    <cellStyle name="Финансовый 3 3 2 5 6 2" xfId="6627"/>
    <cellStyle name="Финансовый 3 3 2 5 6 2 2" xfId="13431"/>
    <cellStyle name="Финансовый 3 3 2 5 6 2 2 2" xfId="27039"/>
    <cellStyle name="Финансовый 3 3 2 5 6 2 2 3" xfId="40647"/>
    <cellStyle name="Финансовый 3 3 2 5 6 2 3" xfId="20235"/>
    <cellStyle name="Финансовый 3 3 2 5 6 2 4" xfId="33843"/>
    <cellStyle name="Финансовый 3 3 2 5 6 3" xfId="4359"/>
    <cellStyle name="Финансовый 3 3 2 5 6 3 2" xfId="11163"/>
    <cellStyle name="Финансовый 3 3 2 5 6 3 2 2" xfId="24771"/>
    <cellStyle name="Финансовый 3 3 2 5 6 3 2 3" xfId="38379"/>
    <cellStyle name="Финансовый 3 3 2 5 6 3 3" xfId="17967"/>
    <cellStyle name="Финансовый 3 3 2 5 6 3 4" xfId="31575"/>
    <cellStyle name="Финансовый 3 3 2 5 6 4" xfId="8895"/>
    <cellStyle name="Финансовый 3 3 2 5 6 4 2" xfId="22503"/>
    <cellStyle name="Финансовый 3 3 2 5 6 4 3" xfId="36111"/>
    <cellStyle name="Финансовый 3 3 2 5 6 5" xfId="15699"/>
    <cellStyle name="Финансовый 3 3 2 5 6 6" xfId="29307"/>
    <cellStyle name="Финансовый 3 3 2 5 7" xfId="957"/>
    <cellStyle name="Финансовый 3 3 2 5 7 2" xfId="5493"/>
    <cellStyle name="Финансовый 3 3 2 5 7 2 2" xfId="12297"/>
    <cellStyle name="Финансовый 3 3 2 5 7 2 2 2" xfId="25905"/>
    <cellStyle name="Финансовый 3 3 2 5 7 2 2 3" xfId="39513"/>
    <cellStyle name="Финансовый 3 3 2 5 7 2 3" xfId="19101"/>
    <cellStyle name="Финансовый 3 3 2 5 7 2 4" xfId="32709"/>
    <cellStyle name="Финансовый 3 3 2 5 7 3" xfId="3225"/>
    <cellStyle name="Финансовый 3 3 2 5 7 3 2" xfId="10029"/>
    <cellStyle name="Финансовый 3 3 2 5 7 3 2 2" xfId="23637"/>
    <cellStyle name="Финансовый 3 3 2 5 7 3 2 3" xfId="37245"/>
    <cellStyle name="Финансовый 3 3 2 5 7 3 3" xfId="16833"/>
    <cellStyle name="Финансовый 3 3 2 5 7 3 4" xfId="30441"/>
    <cellStyle name="Финансовый 3 3 2 5 7 4" xfId="7761"/>
    <cellStyle name="Финансовый 3 3 2 5 7 4 2" xfId="21369"/>
    <cellStyle name="Финансовый 3 3 2 5 7 4 3" xfId="34977"/>
    <cellStyle name="Финансовый 3 3 2 5 7 5" xfId="14565"/>
    <cellStyle name="Финансовый 3 3 2 5 7 6" xfId="28173"/>
    <cellStyle name="Финансовый 3 3 2 5 8" xfId="579"/>
    <cellStyle name="Финансовый 3 3 2 5 8 2" xfId="5115"/>
    <cellStyle name="Финансовый 3 3 2 5 8 2 2" xfId="11919"/>
    <cellStyle name="Финансовый 3 3 2 5 8 2 2 2" xfId="25527"/>
    <cellStyle name="Финансовый 3 3 2 5 8 2 2 3" xfId="39135"/>
    <cellStyle name="Финансовый 3 3 2 5 8 2 3" xfId="18723"/>
    <cellStyle name="Финансовый 3 3 2 5 8 2 4" xfId="32331"/>
    <cellStyle name="Финансовый 3 3 2 5 8 3" xfId="2847"/>
    <cellStyle name="Финансовый 3 3 2 5 8 3 2" xfId="9651"/>
    <cellStyle name="Финансовый 3 3 2 5 8 3 2 2" xfId="23259"/>
    <cellStyle name="Финансовый 3 3 2 5 8 3 2 3" xfId="36867"/>
    <cellStyle name="Финансовый 3 3 2 5 8 3 3" xfId="16455"/>
    <cellStyle name="Финансовый 3 3 2 5 8 3 4" xfId="30063"/>
    <cellStyle name="Финансовый 3 3 2 5 8 4" xfId="7383"/>
    <cellStyle name="Финансовый 3 3 2 5 8 4 2" xfId="20991"/>
    <cellStyle name="Финансовый 3 3 2 5 8 4 3" xfId="34599"/>
    <cellStyle name="Финансовый 3 3 2 5 8 5" xfId="14187"/>
    <cellStyle name="Финансовый 3 3 2 5 8 6" xfId="27795"/>
    <cellStyle name="Финансовый 3 3 2 5 9" xfId="4737"/>
    <cellStyle name="Финансовый 3 3 2 5 9 2" xfId="11541"/>
    <cellStyle name="Финансовый 3 3 2 5 9 2 2" xfId="25149"/>
    <cellStyle name="Финансовый 3 3 2 5 9 2 3" xfId="38757"/>
    <cellStyle name="Финансовый 3 3 2 5 9 3" xfId="18345"/>
    <cellStyle name="Финансовый 3 3 2 5 9 4" xfId="31953"/>
    <cellStyle name="Финансовый 3 3 2 6" xfId="168"/>
    <cellStyle name="Финансовый 3 3 2 6 10" xfId="2436"/>
    <cellStyle name="Финансовый 3 3 2 6 10 2" xfId="9240"/>
    <cellStyle name="Финансовый 3 3 2 6 10 2 2" xfId="22848"/>
    <cellStyle name="Финансовый 3 3 2 6 10 2 3" xfId="36456"/>
    <cellStyle name="Финансовый 3 3 2 6 10 3" xfId="16044"/>
    <cellStyle name="Финансовый 3 3 2 6 10 4" xfId="29652"/>
    <cellStyle name="Финансовый 3 3 2 6 11" xfId="6972"/>
    <cellStyle name="Финансовый 3 3 2 6 11 2" xfId="20580"/>
    <cellStyle name="Финансовый 3 3 2 6 11 3" xfId="34188"/>
    <cellStyle name="Финансовый 3 3 2 6 12" xfId="13776"/>
    <cellStyle name="Финансовый 3 3 2 6 13" xfId="27384"/>
    <cellStyle name="Финансовый 3 3 2 6 2" xfId="249"/>
    <cellStyle name="Финансовый 3 3 2 6 2 10" xfId="7053"/>
    <cellStyle name="Финансовый 3 3 2 6 2 10 2" xfId="20661"/>
    <cellStyle name="Финансовый 3 3 2 6 2 10 3" xfId="34269"/>
    <cellStyle name="Финансовый 3 3 2 6 2 11" xfId="13857"/>
    <cellStyle name="Финансовый 3 3 2 6 2 12" xfId="27465"/>
    <cellStyle name="Финансовый 3 3 2 6 2 2" xfId="451"/>
    <cellStyle name="Финансовый 3 3 2 6 2 2 10" xfId="14059"/>
    <cellStyle name="Финансовый 3 3 2 6 2 2 11" xfId="27667"/>
    <cellStyle name="Финансовый 3 3 2 6 2 2 2" xfId="1963"/>
    <cellStyle name="Финансовый 3 3 2 6 2 2 2 2" xfId="6499"/>
    <cellStyle name="Финансовый 3 3 2 6 2 2 2 2 2" xfId="13303"/>
    <cellStyle name="Финансовый 3 3 2 6 2 2 2 2 2 2" xfId="26911"/>
    <cellStyle name="Финансовый 3 3 2 6 2 2 2 2 2 3" xfId="40519"/>
    <cellStyle name="Финансовый 3 3 2 6 2 2 2 2 3" xfId="20107"/>
    <cellStyle name="Финансовый 3 3 2 6 2 2 2 2 4" xfId="33715"/>
    <cellStyle name="Финансовый 3 3 2 6 2 2 2 3" xfId="4231"/>
    <cellStyle name="Финансовый 3 3 2 6 2 2 2 3 2" xfId="11035"/>
    <cellStyle name="Финансовый 3 3 2 6 2 2 2 3 2 2" xfId="24643"/>
    <cellStyle name="Финансовый 3 3 2 6 2 2 2 3 2 3" xfId="38251"/>
    <cellStyle name="Финансовый 3 3 2 6 2 2 2 3 3" xfId="17839"/>
    <cellStyle name="Финансовый 3 3 2 6 2 2 2 3 4" xfId="31447"/>
    <cellStyle name="Финансовый 3 3 2 6 2 2 2 4" xfId="8767"/>
    <cellStyle name="Финансовый 3 3 2 6 2 2 2 4 2" xfId="22375"/>
    <cellStyle name="Финансовый 3 3 2 6 2 2 2 4 3" xfId="35983"/>
    <cellStyle name="Финансовый 3 3 2 6 2 2 2 5" xfId="15571"/>
    <cellStyle name="Финансовый 3 3 2 6 2 2 2 6" xfId="29179"/>
    <cellStyle name="Финансовый 3 3 2 6 2 2 3" xfId="1585"/>
    <cellStyle name="Финансовый 3 3 2 6 2 2 3 2" xfId="6121"/>
    <cellStyle name="Финансовый 3 3 2 6 2 2 3 2 2" xfId="12925"/>
    <cellStyle name="Финансовый 3 3 2 6 2 2 3 2 2 2" xfId="26533"/>
    <cellStyle name="Финансовый 3 3 2 6 2 2 3 2 2 3" xfId="40141"/>
    <cellStyle name="Финансовый 3 3 2 6 2 2 3 2 3" xfId="19729"/>
    <cellStyle name="Финансовый 3 3 2 6 2 2 3 2 4" xfId="33337"/>
    <cellStyle name="Финансовый 3 3 2 6 2 2 3 3" xfId="3853"/>
    <cellStyle name="Финансовый 3 3 2 6 2 2 3 3 2" xfId="10657"/>
    <cellStyle name="Финансовый 3 3 2 6 2 2 3 3 2 2" xfId="24265"/>
    <cellStyle name="Финансовый 3 3 2 6 2 2 3 3 2 3" xfId="37873"/>
    <cellStyle name="Финансовый 3 3 2 6 2 2 3 3 3" xfId="17461"/>
    <cellStyle name="Финансовый 3 3 2 6 2 2 3 3 4" xfId="31069"/>
    <cellStyle name="Финансовый 3 3 2 6 2 2 3 4" xfId="8389"/>
    <cellStyle name="Финансовый 3 3 2 6 2 2 3 4 2" xfId="21997"/>
    <cellStyle name="Финансовый 3 3 2 6 2 2 3 4 3" xfId="35605"/>
    <cellStyle name="Финансовый 3 3 2 6 2 2 3 5" xfId="15193"/>
    <cellStyle name="Финансовый 3 3 2 6 2 2 3 6" xfId="28801"/>
    <cellStyle name="Финансовый 3 3 2 6 2 2 4" xfId="2341"/>
    <cellStyle name="Финансовый 3 3 2 6 2 2 4 2" xfId="6877"/>
    <cellStyle name="Финансовый 3 3 2 6 2 2 4 2 2" xfId="13681"/>
    <cellStyle name="Финансовый 3 3 2 6 2 2 4 2 2 2" xfId="27289"/>
    <cellStyle name="Финансовый 3 3 2 6 2 2 4 2 2 3" xfId="40897"/>
    <cellStyle name="Финансовый 3 3 2 6 2 2 4 2 3" xfId="20485"/>
    <cellStyle name="Финансовый 3 3 2 6 2 2 4 2 4" xfId="34093"/>
    <cellStyle name="Финансовый 3 3 2 6 2 2 4 3" xfId="4609"/>
    <cellStyle name="Финансовый 3 3 2 6 2 2 4 3 2" xfId="11413"/>
    <cellStyle name="Финансовый 3 3 2 6 2 2 4 3 2 2" xfId="25021"/>
    <cellStyle name="Финансовый 3 3 2 6 2 2 4 3 2 3" xfId="38629"/>
    <cellStyle name="Финансовый 3 3 2 6 2 2 4 3 3" xfId="18217"/>
    <cellStyle name="Финансовый 3 3 2 6 2 2 4 3 4" xfId="31825"/>
    <cellStyle name="Финансовый 3 3 2 6 2 2 4 4" xfId="9145"/>
    <cellStyle name="Финансовый 3 3 2 6 2 2 4 4 2" xfId="22753"/>
    <cellStyle name="Финансовый 3 3 2 6 2 2 4 4 3" xfId="36361"/>
    <cellStyle name="Финансовый 3 3 2 6 2 2 4 5" xfId="15949"/>
    <cellStyle name="Финансовый 3 3 2 6 2 2 4 6" xfId="29557"/>
    <cellStyle name="Финансовый 3 3 2 6 2 2 5" xfId="1207"/>
    <cellStyle name="Финансовый 3 3 2 6 2 2 5 2" xfId="5743"/>
    <cellStyle name="Финансовый 3 3 2 6 2 2 5 2 2" xfId="12547"/>
    <cellStyle name="Финансовый 3 3 2 6 2 2 5 2 2 2" xfId="26155"/>
    <cellStyle name="Финансовый 3 3 2 6 2 2 5 2 2 3" xfId="39763"/>
    <cellStyle name="Финансовый 3 3 2 6 2 2 5 2 3" xfId="19351"/>
    <cellStyle name="Финансовый 3 3 2 6 2 2 5 2 4" xfId="32959"/>
    <cellStyle name="Финансовый 3 3 2 6 2 2 5 3" xfId="3475"/>
    <cellStyle name="Финансовый 3 3 2 6 2 2 5 3 2" xfId="10279"/>
    <cellStyle name="Финансовый 3 3 2 6 2 2 5 3 2 2" xfId="23887"/>
    <cellStyle name="Финансовый 3 3 2 6 2 2 5 3 2 3" xfId="37495"/>
    <cellStyle name="Финансовый 3 3 2 6 2 2 5 3 3" xfId="17083"/>
    <cellStyle name="Финансовый 3 3 2 6 2 2 5 3 4" xfId="30691"/>
    <cellStyle name="Финансовый 3 3 2 6 2 2 5 4" xfId="8011"/>
    <cellStyle name="Финансовый 3 3 2 6 2 2 5 4 2" xfId="21619"/>
    <cellStyle name="Финансовый 3 3 2 6 2 2 5 4 3" xfId="35227"/>
    <cellStyle name="Финансовый 3 3 2 6 2 2 5 5" xfId="14815"/>
    <cellStyle name="Финансовый 3 3 2 6 2 2 5 6" xfId="28423"/>
    <cellStyle name="Финансовый 3 3 2 6 2 2 6" xfId="829"/>
    <cellStyle name="Финансовый 3 3 2 6 2 2 6 2" xfId="5365"/>
    <cellStyle name="Финансовый 3 3 2 6 2 2 6 2 2" xfId="12169"/>
    <cellStyle name="Финансовый 3 3 2 6 2 2 6 2 2 2" xfId="25777"/>
    <cellStyle name="Финансовый 3 3 2 6 2 2 6 2 2 3" xfId="39385"/>
    <cellStyle name="Финансовый 3 3 2 6 2 2 6 2 3" xfId="18973"/>
    <cellStyle name="Финансовый 3 3 2 6 2 2 6 2 4" xfId="32581"/>
    <cellStyle name="Финансовый 3 3 2 6 2 2 6 3" xfId="3097"/>
    <cellStyle name="Финансовый 3 3 2 6 2 2 6 3 2" xfId="9901"/>
    <cellStyle name="Финансовый 3 3 2 6 2 2 6 3 2 2" xfId="23509"/>
    <cellStyle name="Финансовый 3 3 2 6 2 2 6 3 2 3" xfId="37117"/>
    <cellStyle name="Финансовый 3 3 2 6 2 2 6 3 3" xfId="16705"/>
    <cellStyle name="Финансовый 3 3 2 6 2 2 6 3 4" xfId="30313"/>
    <cellStyle name="Финансовый 3 3 2 6 2 2 6 4" xfId="7633"/>
    <cellStyle name="Финансовый 3 3 2 6 2 2 6 4 2" xfId="21241"/>
    <cellStyle name="Финансовый 3 3 2 6 2 2 6 4 3" xfId="34849"/>
    <cellStyle name="Финансовый 3 3 2 6 2 2 6 5" xfId="14437"/>
    <cellStyle name="Финансовый 3 3 2 6 2 2 6 6" xfId="28045"/>
    <cellStyle name="Финансовый 3 3 2 6 2 2 7" xfId="4987"/>
    <cellStyle name="Финансовый 3 3 2 6 2 2 7 2" xfId="11791"/>
    <cellStyle name="Финансовый 3 3 2 6 2 2 7 2 2" xfId="25399"/>
    <cellStyle name="Финансовый 3 3 2 6 2 2 7 2 3" xfId="39007"/>
    <cellStyle name="Финансовый 3 3 2 6 2 2 7 3" xfId="18595"/>
    <cellStyle name="Финансовый 3 3 2 6 2 2 7 4" xfId="32203"/>
    <cellStyle name="Финансовый 3 3 2 6 2 2 8" xfId="2719"/>
    <cellStyle name="Финансовый 3 3 2 6 2 2 8 2" xfId="9523"/>
    <cellStyle name="Финансовый 3 3 2 6 2 2 8 2 2" xfId="23131"/>
    <cellStyle name="Финансовый 3 3 2 6 2 2 8 2 3" xfId="36739"/>
    <cellStyle name="Финансовый 3 3 2 6 2 2 8 3" xfId="16327"/>
    <cellStyle name="Финансовый 3 3 2 6 2 2 8 4" xfId="29935"/>
    <cellStyle name="Финансовый 3 3 2 6 2 2 9" xfId="7255"/>
    <cellStyle name="Финансовый 3 3 2 6 2 2 9 2" xfId="20863"/>
    <cellStyle name="Финансовый 3 3 2 6 2 2 9 3" xfId="34471"/>
    <cellStyle name="Финансовый 3 3 2 6 2 3" xfId="1761"/>
    <cellStyle name="Финансовый 3 3 2 6 2 3 2" xfId="6297"/>
    <cellStyle name="Финансовый 3 3 2 6 2 3 2 2" xfId="13101"/>
    <cellStyle name="Финансовый 3 3 2 6 2 3 2 2 2" xfId="26709"/>
    <cellStyle name="Финансовый 3 3 2 6 2 3 2 2 3" xfId="40317"/>
    <cellStyle name="Финансовый 3 3 2 6 2 3 2 3" xfId="19905"/>
    <cellStyle name="Финансовый 3 3 2 6 2 3 2 4" xfId="33513"/>
    <cellStyle name="Финансовый 3 3 2 6 2 3 3" xfId="4029"/>
    <cellStyle name="Финансовый 3 3 2 6 2 3 3 2" xfId="10833"/>
    <cellStyle name="Финансовый 3 3 2 6 2 3 3 2 2" xfId="24441"/>
    <cellStyle name="Финансовый 3 3 2 6 2 3 3 2 3" xfId="38049"/>
    <cellStyle name="Финансовый 3 3 2 6 2 3 3 3" xfId="17637"/>
    <cellStyle name="Финансовый 3 3 2 6 2 3 3 4" xfId="31245"/>
    <cellStyle name="Финансовый 3 3 2 6 2 3 4" xfId="8565"/>
    <cellStyle name="Финансовый 3 3 2 6 2 3 4 2" xfId="22173"/>
    <cellStyle name="Финансовый 3 3 2 6 2 3 4 3" xfId="35781"/>
    <cellStyle name="Финансовый 3 3 2 6 2 3 5" xfId="15369"/>
    <cellStyle name="Финансовый 3 3 2 6 2 3 6" xfId="28977"/>
    <cellStyle name="Финансовый 3 3 2 6 2 4" xfId="1383"/>
    <cellStyle name="Финансовый 3 3 2 6 2 4 2" xfId="5919"/>
    <cellStyle name="Финансовый 3 3 2 6 2 4 2 2" xfId="12723"/>
    <cellStyle name="Финансовый 3 3 2 6 2 4 2 2 2" xfId="26331"/>
    <cellStyle name="Финансовый 3 3 2 6 2 4 2 2 3" xfId="39939"/>
    <cellStyle name="Финансовый 3 3 2 6 2 4 2 3" xfId="19527"/>
    <cellStyle name="Финансовый 3 3 2 6 2 4 2 4" xfId="33135"/>
    <cellStyle name="Финансовый 3 3 2 6 2 4 3" xfId="3651"/>
    <cellStyle name="Финансовый 3 3 2 6 2 4 3 2" xfId="10455"/>
    <cellStyle name="Финансовый 3 3 2 6 2 4 3 2 2" xfId="24063"/>
    <cellStyle name="Финансовый 3 3 2 6 2 4 3 2 3" xfId="37671"/>
    <cellStyle name="Финансовый 3 3 2 6 2 4 3 3" xfId="17259"/>
    <cellStyle name="Финансовый 3 3 2 6 2 4 3 4" xfId="30867"/>
    <cellStyle name="Финансовый 3 3 2 6 2 4 4" xfId="8187"/>
    <cellStyle name="Финансовый 3 3 2 6 2 4 4 2" xfId="21795"/>
    <cellStyle name="Финансовый 3 3 2 6 2 4 4 3" xfId="35403"/>
    <cellStyle name="Финансовый 3 3 2 6 2 4 5" xfId="14991"/>
    <cellStyle name="Финансовый 3 3 2 6 2 4 6" xfId="28599"/>
    <cellStyle name="Финансовый 3 3 2 6 2 5" xfId="2139"/>
    <cellStyle name="Финансовый 3 3 2 6 2 5 2" xfId="6675"/>
    <cellStyle name="Финансовый 3 3 2 6 2 5 2 2" xfId="13479"/>
    <cellStyle name="Финансовый 3 3 2 6 2 5 2 2 2" xfId="27087"/>
    <cellStyle name="Финансовый 3 3 2 6 2 5 2 2 3" xfId="40695"/>
    <cellStyle name="Финансовый 3 3 2 6 2 5 2 3" xfId="20283"/>
    <cellStyle name="Финансовый 3 3 2 6 2 5 2 4" xfId="33891"/>
    <cellStyle name="Финансовый 3 3 2 6 2 5 3" xfId="4407"/>
    <cellStyle name="Финансовый 3 3 2 6 2 5 3 2" xfId="11211"/>
    <cellStyle name="Финансовый 3 3 2 6 2 5 3 2 2" xfId="24819"/>
    <cellStyle name="Финансовый 3 3 2 6 2 5 3 2 3" xfId="38427"/>
    <cellStyle name="Финансовый 3 3 2 6 2 5 3 3" xfId="18015"/>
    <cellStyle name="Финансовый 3 3 2 6 2 5 3 4" xfId="31623"/>
    <cellStyle name="Финансовый 3 3 2 6 2 5 4" xfId="8943"/>
    <cellStyle name="Финансовый 3 3 2 6 2 5 4 2" xfId="22551"/>
    <cellStyle name="Финансовый 3 3 2 6 2 5 4 3" xfId="36159"/>
    <cellStyle name="Финансовый 3 3 2 6 2 5 5" xfId="15747"/>
    <cellStyle name="Финансовый 3 3 2 6 2 5 6" xfId="29355"/>
    <cellStyle name="Финансовый 3 3 2 6 2 6" xfId="1005"/>
    <cellStyle name="Финансовый 3 3 2 6 2 6 2" xfId="5541"/>
    <cellStyle name="Финансовый 3 3 2 6 2 6 2 2" xfId="12345"/>
    <cellStyle name="Финансовый 3 3 2 6 2 6 2 2 2" xfId="25953"/>
    <cellStyle name="Финансовый 3 3 2 6 2 6 2 2 3" xfId="39561"/>
    <cellStyle name="Финансовый 3 3 2 6 2 6 2 3" xfId="19149"/>
    <cellStyle name="Финансовый 3 3 2 6 2 6 2 4" xfId="32757"/>
    <cellStyle name="Финансовый 3 3 2 6 2 6 3" xfId="3273"/>
    <cellStyle name="Финансовый 3 3 2 6 2 6 3 2" xfId="10077"/>
    <cellStyle name="Финансовый 3 3 2 6 2 6 3 2 2" xfId="23685"/>
    <cellStyle name="Финансовый 3 3 2 6 2 6 3 2 3" xfId="37293"/>
    <cellStyle name="Финансовый 3 3 2 6 2 6 3 3" xfId="16881"/>
    <cellStyle name="Финансовый 3 3 2 6 2 6 3 4" xfId="30489"/>
    <cellStyle name="Финансовый 3 3 2 6 2 6 4" xfId="7809"/>
    <cellStyle name="Финансовый 3 3 2 6 2 6 4 2" xfId="21417"/>
    <cellStyle name="Финансовый 3 3 2 6 2 6 4 3" xfId="35025"/>
    <cellStyle name="Финансовый 3 3 2 6 2 6 5" xfId="14613"/>
    <cellStyle name="Финансовый 3 3 2 6 2 6 6" xfId="28221"/>
    <cellStyle name="Финансовый 3 3 2 6 2 7" xfId="627"/>
    <cellStyle name="Финансовый 3 3 2 6 2 7 2" xfId="5163"/>
    <cellStyle name="Финансовый 3 3 2 6 2 7 2 2" xfId="11967"/>
    <cellStyle name="Финансовый 3 3 2 6 2 7 2 2 2" xfId="25575"/>
    <cellStyle name="Финансовый 3 3 2 6 2 7 2 2 3" xfId="39183"/>
    <cellStyle name="Финансовый 3 3 2 6 2 7 2 3" xfId="18771"/>
    <cellStyle name="Финансовый 3 3 2 6 2 7 2 4" xfId="32379"/>
    <cellStyle name="Финансовый 3 3 2 6 2 7 3" xfId="2895"/>
    <cellStyle name="Финансовый 3 3 2 6 2 7 3 2" xfId="9699"/>
    <cellStyle name="Финансовый 3 3 2 6 2 7 3 2 2" xfId="23307"/>
    <cellStyle name="Финансовый 3 3 2 6 2 7 3 2 3" xfId="36915"/>
    <cellStyle name="Финансовый 3 3 2 6 2 7 3 3" xfId="16503"/>
    <cellStyle name="Финансовый 3 3 2 6 2 7 3 4" xfId="30111"/>
    <cellStyle name="Финансовый 3 3 2 6 2 7 4" xfId="7431"/>
    <cellStyle name="Финансовый 3 3 2 6 2 7 4 2" xfId="21039"/>
    <cellStyle name="Финансовый 3 3 2 6 2 7 4 3" xfId="34647"/>
    <cellStyle name="Финансовый 3 3 2 6 2 7 5" xfId="14235"/>
    <cellStyle name="Финансовый 3 3 2 6 2 7 6" xfId="27843"/>
    <cellStyle name="Финансовый 3 3 2 6 2 8" xfId="4785"/>
    <cellStyle name="Финансовый 3 3 2 6 2 8 2" xfId="11589"/>
    <cellStyle name="Финансовый 3 3 2 6 2 8 2 2" xfId="25197"/>
    <cellStyle name="Финансовый 3 3 2 6 2 8 2 3" xfId="38805"/>
    <cellStyle name="Финансовый 3 3 2 6 2 8 3" xfId="18393"/>
    <cellStyle name="Финансовый 3 3 2 6 2 8 4" xfId="32001"/>
    <cellStyle name="Финансовый 3 3 2 6 2 9" xfId="2517"/>
    <cellStyle name="Финансовый 3 3 2 6 2 9 2" xfId="9321"/>
    <cellStyle name="Финансовый 3 3 2 6 2 9 2 2" xfId="22929"/>
    <cellStyle name="Финансовый 3 3 2 6 2 9 2 3" xfId="36537"/>
    <cellStyle name="Финансовый 3 3 2 6 2 9 3" xfId="16125"/>
    <cellStyle name="Финансовый 3 3 2 6 2 9 4" xfId="29733"/>
    <cellStyle name="Финансовый 3 3 2 6 3" xfId="370"/>
    <cellStyle name="Финансовый 3 3 2 6 3 10" xfId="13978"/>
    <cellStyle name="Финансовый 3 3 2 6 3 11" xfId="27586"/>
    <cellStyle name="Финансовый 3 3 2 6 3 2" xfId="1882"/>
    <cellStyle name="Финансовый 3 3 2 6 3 2 2" xfId="6418"/>
    <cellStyle name="Финансовый 3 3 2 6 3 2 2 2" xfId="13222"/>
    <cellStyle name="Финансовый 3 3 2 6 3 2 2 2 2" xfId="26830"/>
    <cellStyle name="Финансовый 3 3 2 6 3 2 2 2 3" xfId="40438"/>
    <cellStyle name="Финансовый 3 3 2 6 3 2 2 3" xfId="20026"/>
    <cellStyle name="Финансовый 3 3 2 6 3 2 2 4" xfId="33634"/>
    <cellStyle name="Финансовый 3 3 2 6 3 2 3" xfId="4150"/>
    <cellStyle name="Финансовый 3 3 2 6 3 2 3 2" xfId="10954"/>
    <cellStyle name="Финансовый 3 3 2 6 3 2 3 2 2" xfId="24562"/>
    <cellStyle name="Финансовый 3 3 2 6 3 2 3 2 3" xfId="38170"/>
    <cellStyle name="Финансовый 3 3 2 6 3 2 3 3" xfId="17758"/>
    <cellStyle name="Финансовый 3 3 2 6 3 2 3 4" xfId="31366"/>
    <cellStyle name="Финансовый 3 3 2 6 3 2 4" xfId="8686"/>
    <cellStyle name="Финансовый 3 3 2 6 3 2 4 2" xfId="22294"/>
    <cellStyle name="Финансовый 3 3 2 6 3 2 4 3" xfId="35902"/>
    <cellStyle name="Финансовый 3 3 2 6 3 2 5" xfId="15490"/>
    <cellStyle name="Финансовый 3 3 2 6 3 2 6" xfId="29098"/>
    <cellStyle name="Финансовый 3 3 2 6 3 3" xfId="1504"/>
    <cellStyle name="Финансовый 3 3 2 6 3 3 2" xfId="6040"/>
    <cellStyle name="Финансовый 3 3 2 6 3 3 2 2" xfId="12844"/>
    <cellStyle name="Финансовый 3 3 2 6 3 3 2 2 2" xfId="26452"/>
    <cellStyle name="Финансовый 3 3 2 6 3 3 2 2 3" xfId="40060"/>
    <cellStyle name="Финансовый 3 3 2 6 3 3 2 3" xfId="19648"/>
    <cellStyle name="Финансовый 3 3 2 6 3 3 2 4" xfId="33256"/>
    <cellStyle name="Финансовый 3 3 2 6 3 3 3" xfId="3772"/>
    <cellStyle name="Финансовый 3 3 2 6 3 3 3 2" xfId="10576"/>
    <cellStyle name="Финансовый 3 3 2 6 3 3 3 2 2" xfId="24184"/>
    <cellStyle name="Финансовый 3 3 2 6 3 3 3 2 3" xfId="37792"/>
    <cellStyle name="Финансовый 3 3 2 6 3 3 3 3" xfId="17380"/>
    <cellStyle name="Финансовый 3 3 2 6 3 3 3 4" xfId="30988"/>
    <cellStyle name="Финансовый 3 3 2 6 3 3 4" xfId="8308"/>
    <cellStyle name="Финансовый 3 3 2 6 3 3 4 2" xfId="21916"/>
    <cellStyle name="Финансовый 3 3 2 6 3 3 4 3" xfId="35524"/>
    <cellStyle name="Финансовый 3 3 2 6 3 3 5" xfId="15112"/>
    <cellStyle name="Финансовый 3 3 2 6 3 3 6" xfId="28720"/>
    <cellStyle name="Финансовый 3 3 2 6 3 4" xfId="2260"/>
    <cellStyle name="Финансовый 3 3 2 6 3 4 2" xfId="6796"/>
    <cellStyle name="Финансовый 3 3 2 6 3 4 2 2" xfId="13600"/>
    <cellStyle name="Финансовый 3 3 2 6 3 4 2 2 2" xfId="27208"/>
    <cellStyle name="Финансовый 3 3 2 6 3 4 2 2 3" xfId="40816"/>
    <cellStyle name="Финансовый 3 3 2 6 3 4 2 3" xfId="20404"/>
    <cellStyle name="Финансовый 3 3 2 6 3 4 2 4" xfId="34012"/>
    <cellStyle name="Финансовый 3 3 2 6 3 4 3" xfId="4528"/>
    <cellStyle name="Финансовый 3 3 2 6 3 4 3 2" xfId="11332"/>
    <cellStyle name="Финансовый 3 3 2 6 3 4 3 2 2" xfId="24940"/>
    <cellStyle name="Финансовый 3 3 2 6 3 4 3 2 3" xfId="38548"/>
    <cellStyle name="Финансовый 3 3 2 6 3 4 3 3" xfId="18136"/>
    <cellStyle name="Финансовый 3 3 2 6 3 4 3 4" xfId="31744"/>
    <cellStyle name="Финансовый 3 3 2 6 3 4 4" xfId="9064"/>
    <cellStyle name="Финансовый 3 3 2 6 3 4 4 2" xfId="22672"/>
    <cellStyle name="Финансовый 3 3 2 6 3 4 4 3" xfId="36280"/>
    <cellStyle name="Финансовый 3 3 2 6 3 4 5" xfId="15868"/>
    <cellStyle name="Финансовый 3 3 2 6 3 4 6" xfId="29476"/>
    <cellStyle name="Финансовый 3 3 2 6 3 5" xfId="1126"/>
    <cellStyle name="Финансовый 3 3 2 6 3 5 2" xfId="5662"/>
    <cellStyle name="Финансовый 3 3 2 6 3 5 2 2" xfId="12466"/>
    <cellStyle name="Финансовый 3 3 2 6 3 5 2 2 2" xfId="26074"/>
    <cellStyle name="Финансовый 3 3 2 6 3 5 2 2 3" xfId="39682"/>
    <cellStyle name="Финансовый 3 3 2 6 3 5 2 3" xfId="19270"/>
    <cellStyle name="Финансовый 3 3 2 6 3 5 2 4" xfId="32878"/>
    <cellStyle name="Финансовый 3 3 2 6 3 5 3" xfId="3394"/>
    <cellStyle name="Финансовый 3 3 2 6 3 5 3 2" xfId="10198"/>
    <cellStyle name="Финансовый 3 3 2 6 3 5 3 2 2" xfId="23806"/>
    <cellStyle name="Финансовый 3 3 2 6 3 5 3 2 3" xfId="37414"/>
    <cellStyle name="Финансовый 3 3 2 6 3 5 3 3" xfId="17002"/>
    <cellStyle name="Финансовый 3 3 2 6 3 5 3 4" xfId="30610"/>
    <cellStyle name="Финансовый 3 3 2 6 3 5 4" xfId="7930"/>
    <cellStyle name="Финансовый 3 3 2 6 3 5 4 2" xfId="21538"/>
    <cellStyle name="Финансовый 3 3 2 6 3 5 4 3" xfId="35146"/>
    <cellStyle name="Финансовый 3 3 2 6 3 5 5" xfId="14734"/>
    <cellStyle name="Финансовый 3 3 2 6 3 5 6" xfId="28342"/>
    <cellStyle name="Финансовый 3 3 2 6 3 6" xfId="748"/>
    <cellStyle name="Финансовый 3 3 2 6 3 6 2" xfId="5284"/>
    <cellStyle name="Финансовый 3 3 2 6 3 6 2 2" xfId="12088"/>
    <cellStyle name="Финансовый 3 3 2 6 3 6 2 2 2" xfId="25696"/>
    <cellStyle name="Финансовый 3 3 2 6 3 6 2 2 3" xfId="39304"/>
    <cellStyle name="Финансовый 3 3 2 6 3 6 2 3" xfId="18892"/>
    <cellStyle name="Финансовый 3 3 2 6 3 6 2 4" xfId="32500"/>
    <cellStyle name="Финансовый 3 3 2 6 3 6 3" xfId="3016"/>
    <cellStyle name="Финансовый 3 3 2 6 3 6 3 2" xfId="9820"/>
    <cellStyle name="Финансовый 3 3 2 6 3 6 3 2 2" xfId="23428"/>
    <cellStyle name="Финансовый 3 3 2 6 3 6 3 2 3" xfId="37036"/>
    <cellStyle name="Финансовый 3 3 2 6 3 6 3 3" xfId="16624"/>
    <cellStyle name="Финансовый 3 3 2 6 3 6 3 4" xfId="30232"/>
    <cellStyle name="Финансовый 3 3 2 6 3 6 4" xfId="7552"/>
    <cellStyle name="Финансовый 3 3 2 6 3 6 4 2" xfId="21160"/>
    <cellStyle name="Финансовый 3 3 2 6 3 6 4 3" xfId="34768"/>
    <cellStyle name="Финансовый 3 3 2 6 3 6 5" xfId="14356"/>
    <cellStyle name="Финансовый 3 3 2 6 3 6 6" xfId="27964"/>
    <cellStyle name="Финансовый 3 3 2 6 3 7" xfId="4906"/>
    <cellStyle name="Финансовый 3 3 2 6 3 7 2" xfId="11710"/>
    <cellStyle name="Финансовый 3 3 2 6 3 7 2 2" xfId="25318"/>
    <cellStyle name="Финансовый 3 3 2 6 3 7 2 3" xfId="38926"/>
    <cellStyle name="Финансовый 3 3 2 6 3 7 3" xfId="18514"/>
    <cellStyle name="Финансовый 3 3 2 6 3 7 4" xfId="32122"/>
    <cellStyle name="Финансовый 3 3 2 6 3 8" xfId="2638"/>
    <cellStyle name="Финансовый 3 3 2 6 3 8 2" xfId="9442"/>
    <cellStyle name="Финансовый 3 3 2 6 3 8 2 2" xfId="23050"/>
    <cellStyle name="Финансовый 3 3 2 6 3 8 2 3" xfId="36658"/>
    <cellStyle name="Финансовый 3 3 2 6 3 8 3" xfId="16246"/>
    <cellStyle name="Финансовый 3 3 2 6 3 8 4" xfId="29854"/>
    <cellStyle name="Финансовый 3 3 2 6 3 9" xfId="7174"/>
    <cellStyle name="Финансовый 3 3 2 6 3 9 2" xfId="20782"/>
    <cellStyle name="Финансовый 3 3 2 6 3 9 3" xfId="34390"/>
    <cellStyle name="Финансовый 3 3 2 6 4" xfId="1680"/>
    <cellStyle name="Финансовый 3 3 2 6 4 2" xfId="6216"/>
    <cellStyle name="Финансовый 3 3 2 6 4 2 2" xfId="13020"/>
    <cellStyle name="Финансовый 3 3 2 6 4 2 2 2" xfId="26628"/>
    <cellStyle name="Финансовый 3 3 2 6 4 2 2 3" xfId="40236"/>
    <cellStyle name="Финансовый 3 3 2 6 4 2 3" xfId="19824"/>
    <cellStyle name="Финансовый 3 3 2 6 4 2 4" xfId="33432"/>
    <cellStyle name="Финансовый 3 3 2 6 4 3" xfId="3948"/>
    <cellStyle name="Финансовый 3 3 2 6 4 3 2" xfId="10752"/>
    <cellStyle name="Финансовый 3 3 2 6 4 3 2 2" xfId="24360"/>
    <cellStyle name="Финансовый 3 3 2 6 4 3 2 3" xfId="37968"/>
    <cellStyle name="Финансовый 3 3 2 6 4 3 3" xfId="17556"/>
    <cellStyle name="Финансовый 3 3 2 6 4 3 4" xfId="31164"/>
    <cellStyle name="Финансовый 3 3 2 6 4 4" xfId="8484"/>
    <cellStyle name="Финансовый 3 3 2 6 4 4 2" xfId="22092"/>
    <cellStyle name="Финансовый 3 3 2 6 4 4 3" xfId="35700"/>
    <cellStyle name="Финансовый 3 3 2 6 4 5" xfId="15288"/>
    <cellStyle name="Финансовый 3 3 2 6 4 6" xfId="28896"/>
    <cellStyle name="Финансовый 3 3 2 6 5" xfId="1302"/>
    <cellStyle name="Финансовый 3 3 2 6 5 2" xfId="5838"/>
    <cellStyle name="Финансовый 3 3 2 6 5 2 2" xfId="12642"/>
    <cellStyle name="Финансовый 3 3 2 6 5 2 2 2" xfId="26250"/>
    <cellStyle name="Финансовый 3 3 2 6 5 2 2 3" xfId="39858"/>
    <cellStyle name="Финансовый 3 3 2 6 5 2 3" xfId="19446"/>
    <cellStyle name="Финансовый 3 3 2 6 5 2 4" xfId="33054"/>
    <cellStyle name="Финансовый 3 3 2 6 5 3" xfId="3570"/>
    <cellStyle name="Финансовый 3 3 2 6 5 3 2" xfId="10374"/>
    <cellStyle name="Финансовый 3 3 2 6 5 3 2 2" xfId="23982"/>
    <cellStyle name="Финансовый 3 3 2 6 5 3 2 3" xfId="37590"/>
    <cellStyle name="Финансовый 3 3 2 6 5 3 3" xfId="17178"/>
    <cellStyle name="Финансовый 3 3 2 6 5 3 4" xfId="30786"/>
    <cellStyle name="Финансовый 3 3 2 6 5 4" xfId="8106"/>
    <cellStyle name="Финансовый 3 3 2 6 5 4 2" xfId="21714"/>
    <cellStyle name="Финансовый 3 3 2 6 5 4 3" xfId="35322"/>
    <cellStyle name="Финансовый 3 3 2 6 5 5" xfId="14910"/>
    <cellStyle name="Финансовый 3 3 2 6 5 6" xfId="28518"/>
    <cellStyle name="Финансовый 3 3 2 6 6" xfId="2058"/>
    <cellStyle name="Финансовый 3 3 2 6 6 2" xfId="6594"/>
    <cellStyle name="Финансовый 3 3 2 6 6 2 2" xfId="13398"/>
    <cellStyle name="Финансовый 3 3 2 6 6 2 2 2" xfId="27006"/>
    <cellStyle name="Финансовый 3 3 2 6 6 2 2 3" xfId="40614"/>
    <cellStyle name="Финансовый 3 3 2 6 6 2 3" xfId="20202"/>
    <cellStyle name="Финансовый 3 3 2 6 6 2 4" xfId="33810"/>
    <cellStyle name="Финансовый 3 3 2 6 6 3" xfId="4326"/>
    <cellStyle name="Финансовый 3 3 2 6 6 3 2" xfId="11130"/>
    <cellStyle name="Финансовый 3 3 2 6 6 3 2 2" xfId="24738"/>
    <cellStyle name="Финансовый 3 3 2 6 6 3 2 3" xfId="38346"/>
    <cellStyle name="Финансовый 3 3 2 6 6 3 3" xfId="17934"/>
    <cellStyle name="Финансовый 3 3 2 6 6 3 4" xfId="31542"/>
    <cellStyle name="Финансовый 3 3 2 6 6 4" xfId="8862"/>
    <cellStyle name="Финансовый 3 3 2 6 6 4 2" xfId="22470"/>
    <cellStyle name="Финансовый 3 3 2 6 6 4 3" xfId="36078"/>
    <cellStyle name="Финансовый 3 3 2 6 6 5" xfId="15666"/>
    <cellStyle name="Финансовый 3 3 2 6 6 6" xfId="29274"/>
    <cellStyle name="Финансовый 3 3 2 6 7" xfId="924"/>
    <cellStyle name="Финансовый 3 3 2 6 7 2" xfId="5460"/>
    <cellStyle name="Финансовый 3 3 2 6 7 2 2" xfId="12264"/>
    <cellStyle name="Финансовый 3 3 2 6 7 2 2 2" xfId="25872"/>
    <cellStyle name="Финансовый 3 3 2 6 7 2 2 3" xfId="39480"/>
    <cellStyle name="Финансовый 3 3 2 6 7 2 3" xfId="19068"/>
    <cellStyle name="Финансовый 3 3 2 6 7 2 4" xfId="32676"/>
    <cellStyle name="Финансовый 3 3 2 6 7 3" xfId="3192"/>
    <cellStyle name="Финансовый 3 3 2 6 7 3 2" xfId="9996"/>
    <cellStyle name="Финансовый 3 3 2 6 7 3 2 2" xfId="23604"/>
    <cellStyle name="Финансовый 3 3 2 6 7 3 2 3" xfId="37212"/>
    <cellStyle name="Финансовый 3 3 2 6 7 3 3" xfId="16800"/>
    <cellStyle name="Финансовый 3 3 2 6 7 3 4" xfId="30408"/>
    <cellStyle name="Финансовый 3 3 2 6 7 4" xfId="7728"/>
    <cellStyle name="Финансовый 3 3 2 6 7 4 2" xfId="21336"/>
    <cellStyle name="Финансовый 3 3 2 6 7 4 3" xfId="34944"/>
    <cellStyle name="Финансовый 3 3 2 6 7 5" xfId="14532"/>
    <cellStyle name="Финансовый 3 3 2 6 7 6" xfId="28140"/>
    <cellStyle name="Финансовый 3 3 2 6 8" xfId="546"/>
    <cellStyle name="Финансовый 3 3 2 6 8 2" xfId="5082"/>
    <cellStyle name="Финансовый 3 3 2 6 8 2 2" xfId="11886"/>
    <cellStyle name="Финансовый 3 3 2 6 8 2 2 2" xfId="25494"/>
    <cellStyle name="Финансовый 3 3 2 6 8 2 2 3" xfId="39102"/>
    <cellStyle name="Финансовый 3 3 2 6 8 2 3" xfId="18690"/>
    <cellStyle name="Финансовый 3 3 2 6 8 2 4" xfId="32298"/>
    <cellStyle name="Финансовый 3 3 2 6 8 3" xfId="2814"/>
    <cellStyle name="Финансовый 3 3 2 6 8 3 2" xfId="9618"/>
    <cellStyle name="Финансовый 3 3 2 6 8 3 2 2" xfId="23226"/>
    <cellStyle name="Финансовый 3 3 2 6 8 3 2 3" xfId="36834"/>
    <cellStyle name="Финансовый 3 3 2 6 8 3 3" xfId="16422"/>
    <cellStyle name="Финансовый 3 3 2 6 8 3 4" xfId="30030"/>
    <cellStyle name="Финансовый 3 3 2 6 8 4" xfId="7350"/>
    <cellStyle name="Финансовый 3 3 2 6 8 4 2" xfId="20958"/>
    <cellStyle name="Финансовый 3 3 2 6 8 4 3" xfId="34566"/>
    <cellStyle name="Финансовый 3 3 2 6 8 5" xfId="14154"/>
    <cellStyle name="Финансовый 3 3 2 6 8 6" xfId="27762"/>
    <cellStyle name="Финансовый 3 3 2 6 9" xfId="4704"/>
    <cellStyle name="Финансовый 3 3 2 6 9 2" xfId="11508"/>
    <cellStyle name="Финансовый 3 3 2 6 9 2 2" xfId="25116"/>
    <cellStyle name="Финансовый 3 3 2 6 9 2 3" xfId="38724"/>
    <cellStyle name="Финансовый 3 3 2 6 9 3" xfId="18312"/>
    <cellStyle name="Финансовый 3 3 2 6 9 4" xfId="31920"/>
    <cellStyle name="Финансовый 3 3 2 7" xfId="222"/>
    <cellStyle name="Финансовый 3 3 2 7 10" xfId="2490"/>
    <cellStyle name="Финансовый 3 3 2 7 10 2" xfId="9294"/>
    <cellStyle name="Финансовый 3 3 2 7 10 2 2" xfId="22902"/>
    <cellStyle name="Финансовый 3 3 2 7 10 2 3" xfId="36510"/>
    <cellStyle name="Финансовый 3 3 2 7 10 3" xfId="16098"/>
    <cellStyle name="Финансовый 3 3 2 7 10 4" xfId="29706"/>
    <cellStyle name="Финансовый 3 3 2 7 11" xfId="7026"/>
    <cellStyle name="Финансовый 3 3 2 7 11 2" xfId="20634"/>
    <cellStyle name="Финансовый 3 3 2 7 11 3" xfId="34242"/>
    <cellStyle name="Финансовый 3 3 2 7 12" xfId="13830"/>
    <cellStyle name="Финансовый 3 3 2 7 13" xfId="27438"/>
    <cellStyle name="Финансовый 3 3 2 7 2" xfId="303"/>
    <cellStyle name="Финансовый 3 3 2 7 2 10" xfId="7107"/>
    <cellStyle name="Финансовый 3 3 2 7 2 10 2" xfId="20715"/>
    <cellStyle name="Финансовый 3 3 2 7 2 10 3" xfId="34323"/>
    <cellStyle name="Финансовый 3 3 2 7 2 11" xfId="13911"/>
    <cellStyle name="Финансовый 3 3 2 7 2 12" xfId="27519"/>
    <cellStyle name="Финансовый 3 3 2 7 2 2" xfId="505"/>
    <cellStyle name="Финансовый 3 3 2 7 2 2 10" xfId="14113"/>
    <cellStyle name="Финансовый 3 3 2 7 2 2 11" xfId="27721"/>
    <cellStyle name="Финансовый 3 3 2 7 2 2 2" xfId="2017"/>
    <cellStyle name="Финансовый 3 3 2 7 2 2 2 2" xfId="6553"/>
    <cellStyle name="Финансовый 3 3 2 7 2 2 2 2 2" xfId="13357"/>
    <cellStyle name="Финансовый 3 3 2 7 2 2 2 2 2 2" xfId="26965"/>
    <cellStyle name="Финансовый 3 3 2 7 2 2 2 2 2 3" xfId="40573"/>
    <cellStyle name="Финансовый 3 3 2 7 2 2 2 2 3" xfId="20161"/>
    <cellStyle name="Финансовый 3 3 2 7 2 2 2 2 4" xfId="33769"/>
    <cellStyle name="Финансовый 3 3 2 7 2 2 2 3" xfId="4285"/>
    <cellStyle name="Финансовый 3 3 2 7 2 2 2 3 2" xfId="11089"/>
    <cellStyle name="Финансовый 3 3 2 7 2 2 2 3 2 2" xfId="24697"/>
    <cellStyle name="Финансовый 3 3 2 7 2 2 2 3 2 3" xfId="38305"/>
    <cellStyle name="Финансовый 3 3 2 7 2 2 2 3 3" xfId="17893"/>
    <cellStyle name="Финансовый 3 3 2 7 2 2 2 3 4" xfId="31501"/>
    <cellStyle name="Финансовый 3 3 2 7 2 2 2 4" xfId="8821"/>
    <cellStyle name="Финансовый 3 3 2 7 2 2 2 4 2" xfId="22429"/>
    <cellStyle name="Финансовый 3 3 2 7 2 2 2 4 3" xfId="36037"/>
    <cellStyle name="Финансовый 3 3 2 7 2 2 2 5" xfId="15625"/>
    <cellStyle name="Финансовый 3 3 2 7 2 2 2 6" xfId="29233"/>
    <cellStyle name="Финансовый 3 3 2 7 2 2 3" xfId="1639"/>
    <cellStyle name="Финансовый 3 3 2 7 2 2 3 2" xfId="6175"/>
    <cellStyle name="Финансовый 3 3 2 7 2 2 3 2 2" xfId="12979"/>
    <cellStyle name="Финансовый 3 3 2 7 2 2 3 2 2 2" xfId="26587"/>
    <cellStyle name="Финансовый 3 3 2 7 2 2 3 2 2 3" xfId="40195"/>
    <cellStyle name="Финансовый 3 3 2 7 2 2 3 2 3" xfId="19783"/>
    <cellStyle name="Финансовый 3 3 2 7 2 2 3 2 4" xfId="33391"/>
    <cellStyle name="Финансовый 3 3 2 7 2 2 3 3" xfId="3907"/>
    <cellStyle name="Финансовый 3 3 2 7 2 2 3 3 2" xfId="10711"/>
    <cellStyle name="Финансовый 3 3 2 7 2 2 3 3 2 2" xfId="24319"/>
    <cellStyle name="Финансовый 3 3 2 7 2 2 3 3 2 3" xfId="37927"/>
    <cellStyle name="Финансовый 3 3 2 7 2 2 3 3 3" xfId="17515"/>
    <cellStyle name="Финансовый 3 3 2 7 2 2 3 3 4" xfId="31123"/>
    <cellStyle name="Финансовый 3 3 2 7 2 2 3 4" xfId="8443"/>
    <cellStyle name="Финансовый 3 3 2 7 2 2 3 4 2" xfId="22051"/>
    <cellStyle name="Финансовый 3 3 2 7 2 2 3 4 3" xfId="35659"/>
    <cellStyle name="Финансовый 3 3 2 7 2 2 3 5" xfId="15247"/>
    <cellStyle name="Финансовый 3 3 2 7 2 2 3 6" xfId="28855"/>
    <cellStyle name="Финансовый 3 3 2 7 2 2 4" xfId="2395"/>
    <cellStyle name="Финансовый 3 3 2 7 2 2 4 2" xfId="6931"/>
    <cellStyle name="Финансовый 3 3 2 7 2 2 4 2 2" xfId="13735"/>
    <cellStyle name="Финансовый 3 3 2 7 2 2 4 2 2 2" xfId="27343"/>
    <cellStyle name="Финансовый 3 3 2 7 2 2 4 2 2 3" xfId="40951"/>
    <cellStyle name="Финансовый 3 3 2 7 2 2 4 2 3" xfId="20539"/>
    <cellStyle name="Финансовый 3 3 2 7 2 2 4 2 4" xfId="34147"/>
    <cellStyle name="Финансовый 3 3 2 7 2 2 4 3" xfId="4663"/>
    <cellStyle name="Финансовый 3 3 2 7 2 2 4 3 2" xfId="11467"/>
    <cellStyle name="Финансовый 3 3 2 7 2 2 4 3 2 2" xfId="25075"/>
    <cellStyle name="Финансовый 3 3 2 7 2 2 4 3 2 3" xfId="38683"/>
    <cellStyle name="Финансовый 3 3 2 7 2 2 4 3 3" xfId="18271"/>
    <cellStyle name="Финансовый 3 3 2 7 2 2 4 3 4" xfId="31879"/>
    <cellStyle name="Финансовый 3 3 2 7 2 2 4 4" xfId="9199"/>
    <cellStyle name="Финансовый 3 3 2 7 2 2 4 4 2" xfId="22807"/>
    <cellStyle name="Финансовый 3 3 2 7 2 2 4 4 3" xfId="36415"/>
    <cellStyle name="Финансовый 3 3 2 7 2 2 4 5" xfId="16003"/>
    <cellStyle name="Финансовый 3 3 2 7 2 2 4 6" xfId="29611"/>
    <cellStyle name="Финансовый 3 3 2 7 2 2 5" xfId="1261"/>
    <cellStyle name="Финансовый 3 3 2 7 2 2 5 2" xfId="5797"/>
    <cellStyle name="Финансовый 3 3 2 7 2 2 5 2 2" xfId="12601"/>
    <cellStyle name="Финансовый 3 3 2 7 2 2 5 2 2 2" xfId="26209"/>
    <cellStyle name="Финансовый 3 3 2 7 2 2 5 2 2 3" xfId="39817"/>
    <cellStyle name="Финансовый 3 3 2 7 2 2 5 2 3" xfId="19405"/>
    <cellStyle name="Финансовый 3 3 2 7 2 2 5 2 4" xfId="33013"/>
    <cellStyle name="Финансовый 3 3 2 7 2 2 5 3" xfId="3529"/>
    <cellStyle name="Финансовый 3 3 2 7 2 2 5 3 2" xfId="10333"/>
    <cellStyle name="Финансовый 3 3 2 7 2 2 5 3 2 2" xfId="23941"/>
    <cellStyle name="Финансовый 3 3 2 7 2 2 5 3 2 3" xfId="37549"/>
    <cellStyle name="Финансовый 3 3 2 7 2 2 5 3 3" xfId="17137"/>
    <cellStyle name="Финансовый 3 3 2 7 2 2 5 3 4" xfId="30745"/>
    <cellStyle name="Финансовый 3 3 2 7 2 2 5 4" xfId="8065"/>
    <cellStyle name="Финансовый 3 3 2 7 2 2 5 4 2" xfId="21673"/>
    <cellStyle name="Финансовый 3 3 2 7 2 2 5 4 3" xfId="35281"/>
    <cellStyle name="Финансовый 3 3 2 7 2 2 5 5" xfId="14869"/>
    <cellStyle name="Финансовый 3 3 2 7 2 2 5 6" xfId="28477"/>
    <cellStyle name="Финансовый 3 3 2 7 2 2 6" xfId="883"/>
    <cellStyle name="Финансовый 3 3 2 7 2 2 6 2" xfId="5419"/>
    <cellStyle name="Финансовый 3 3 2 7 2 2 6 2 2" xfId="12223"/>
    <cellStyle name="Финансовый 3 3 2 7 2 2 6 2 2 2" xfId="25831"/>
    <cellStyle name="Финансовый 3 3 2 7 2 2 6 2 2 3" xfId="39439"/>
    <cellStyle name="Финансовый 3 3 2 7 2 2 6 2 3" xfId="19027"/>
    <cellStyle name="Финансовый 3 3 2 7 2 2 6 2 4" xfId="32635"/>
    <cellStyle name="Финансовый 3 3 2 7 2 2 6 3" xfId="3151"/>
    <cellStyle name="Финансовый 3 3 2 7 2 2 6 3 2" xfId="9955"/>
    <cellStyle name="Финансовый 3 3 2 7 2 2 6 3 2 2" xfId="23563"/>
    <cellStyle name="Финансовый 3 3 2 7 2 2 6 3 2 3" xfId="37171"/>
    <cellStyle name="Финансовый 3 3 2 7 2 2 6 3 3" xfId="16759"/>
    <cellStyle name="Финансовый 3 3 2 7 2 2 6 3 4" xfId="30367"/>
    <cellStyle name="Финансовый 3 3 2 7 2 2 6 4" xfId="7687"/>
    <cellStyle name="Финансовый 3 3 2 7 2 2 6 4 2" xfId="21295"/>
    <cellStyle name="Финансовый 3 3 2 7 2 2 6 4 3" xfId="34903"/>
    <cellStyle name="Финансовый 3 3 2 7 2 2 6 5" xfId="14491"/>
    <cellStyle name="Финансовый 3 3 2 7 2 2 6 6" xfId="28099"/>
    <cellStyle name="Финансовый 3 3 2 7 2 2 7" xfId="5041"/>
    <cellStyle name="Финансовый 3 3 2 7 2 2 7 2" xfId="11845"/>
    <cellStyle name="Финансовый 3 3 2 7 2 2 7 2 2" xfId="25453"/>
    <cellStyle name="Финансовый 3 3 2 7 2 2 7 2 3" xfId="39061"/>
    <cellStyle name="Финансовый 3 3 2 7 2 2 7 3" xfId="18649"/>
    <cellStyle name="Финансовый 3 3 2 7 2 2 7 4" xfId="32257"/>
    <cellStyle name="Финансовый 3 3 2 7 2 2 8" xfId="2773"/>
    <cellStyle name="Финансовый 3 3 2 7 2 2 8 2" xfId="9577"/>
    <cellStyle name="Финансовый 3 3 2 7 2 2 8 2 2" xfId="23185"/>
    <cellStyle name="Финансовый 3 3 2 7 2 2 8 2 3" xfId="36793"/>
    <cellStyle name="Финансовый 3 3 2 7 2 2 8 3" xfId="16381"/>
    <cellStyle name="Финансовый 3 3 2 7 2 2 8 4" xfId="29989"/>
    <cellStyle name="Финансовый 3 3 2 7 2 2 9" xfId="7309"/>
    <cellStyle name="Финансовый 3 3 2 7 2 2 9 2" xfId="20917"/>
    <cellStyle name="Финансовый 3 3 2 7 2 2 9 3" xfId="34525"/>
    <cellStyle name="Финансовый 3 3 2 7 2 3" xfId="1815"/>
    <cellStyle name="Финансовый 3 3 2 7 2 3 2" xfId="6351"/>
    <cellStyle name="Финансовый 3 3 2 7 2 3 2 2" xfId="13155"/>
    <cellStyle name="Финансовый 3 3 2 7 2 3 2 2 2" xfId="26763"/>
    <cellStyle name="Финансовый 3 3 2 7 2 3 2 2 3" xfId="40371"/>
    <cellStyle name="Финансовый 3 3 2 7 2 3 2 3" xfId="19959"/>
    <cellStyle name="Финансовый 3 3 2 7 2 3 2 4" xfId="33567"/>
    <cellStyle name="Финансовый 3 3 2 7 2 3 3" xfId="4083"/>
    <cellStyle name="Финансовый 3 3 2 7 2 3 3 2" xfId="10887"/>
    <cellStyle name="Финансовый 3 3 2 7 2 3 3 2 2" xfId="24495"/>
    <cellStyle name="Финансовый 3 3 2 7 2 3 3 2 3" xfId="38103"/>
    <cellStyle name="Финансовый 3 3 2 7 2 3 3 3" xfId="17691"/>
    <cellStyle name="Финансовый 3 3 2 7 2 3 3 4" xfId="31299"/>
    <cellStyle name="Финансовый 3 3 2 7 2 3 4" xfId="8619"/>
    <cellStyle name="Финансовый 3 3 2 7 2 3 4 2" xfId="22227"/>
    <cellStyle name="Финансовый 3 3 2 7 2 3 4 3" xfId="35835"/>
    <cellStyle name="Финансовый 3 3 2 7 2 3 5" xfId="15423"/>
    <cellStyle name="Финансовый 3 3 2 7 2 3 6" xfId="29031"/>
    <cellStyle name="Финансовый 3 3 2 7 2 4" xfId="1437"/>
    <cellStyle name="Финансовый 3 3 2 7 2 4 2" xfId="5973"/>
    <cellStyle name="Финансовый 3 3 2 7 2 4 2 2" xfId="12777"/>
    <cellStyle name="Финансовый 3 3 2 7 2 4 2 2 2" xfId="26385"/>
    <cellStyle name="Финансовый 3 3 2 7 2 4 2 2 3" xfId="39993"/>
    <cellStyle name="Финансовый 3 3 2 7 2 4 2 3" xfId="19581"/>
    <cellStyle name="Финансовый 3 3 2 7 2 4 2 4" xfId="33189"/>
    <cellStyle name="Финансовый 3 3 2 7 2 4 3" xfId="3705"/>
    <cellStyle name="Финансовый 3 3 2 7 2 4 3 2" xfId="10509"/>
    <cellStyle name="Финансовый 3 3 2 7 2 4 3 2 2" xfId="24117"/>
    <cellStyle name="Финансовый 3 3 2 7 2 4 3 2 3" xfId="37725"/>
    <cellStyle name="Финансовый 3 3 2 7 2 4 3 3" xfId="17313"/>
    <cellStyle name="Финансовый 3 3 2 7 2 4 3 4" xfId="30921"/>
    <cellStyle name="Финансовый 3 3 2 7 2 4 4" xfId="8241"/>
    <cellStyle name="Финансовый 3 3 2 7 2 4 4 2" xfId="21849"/>
    <cellStyle name="Финансовый 3 3 2 7 2 4 4 3" xfId="35457"/>
    <cellStyle name="Финансовый 3 3 2 7 2 4 5" xfId="15045"/>
    <cellStyle name="Финансовый 3 3 2 7 2 4 6" xfId="28653"/>
    <cellStyle name="Финансовый 3 3 2 7 2 5" xfId="2193"/>
    <cellStyle name="Финансовый 3 3 2 7 2 5 2" xfId="6729"/>
    <cellStyle name="Финансовый 3 3 2 7 2 5 2 2" xfId="13533"/>
    <cellStyle name="Финансовый 3 3 2 7 2 5 2 2 2" xfId="27141"/>
    <cellStyle name="Финансовый 3 3 2 7 2 5 2 2 3" xfId="40749"/>
    <cellStyle name="Финансовый 3 3 2 7 2 5 2 3" xfId="20337"/>
    <cellStyle name="Финансовый 3 3 2 7 2 5 2 4" xfId="33945"/>
    <cellStyle name="Финансовый 3 3 2 7 2 5 3" xfId="4461"/>
    <cellStyle name="Финансовый 3 3 2 7 2 5 3 2" xfId="11265"/>
    <cellStyle name="Финансовый 3 3 2 7 2 5 3 2 2" xfId="24873"/>
    <cellStyle name="Финансовый 3 3 2 7 2 5 3 2 3" xfId="38481"/>
    <cellStyle name="Финансовый 3 3 2 7 2 5 3 3" xfId="18069"/>
    <cellStyle name="Финансовый 3 3 2 7 2 5 3 4" xfId="31677"/>
    <cellStyle name="Финансовый 3 3 2 7 2 5 4" xfId="8997"/>
    <cellStyle name="Финансовый 3 3 2 7 2 5 4 2" xfId="22605"/>
    <cellStyle name="Финансовый 3 3 2 7 2 5 4 3" xfId="36213"/>
    <cellStyle name="Финансовый 3 3 2 7 2 5 5" xfId="15801"/>
    <cellStyle name="Финансовый 3 3 2 7 2 5 6" xfId="29409"/>
    <cellStyle name="Финансовый 3 3 2 7 2 6" xfId="1059"/>
    <cellStyle name="Финансовый 3 3 2 7 2 6 2" xfId="5595"/>
    <cellStyle name="Финансовый 3 3 2 7 2 6 2 2" xfId="12399"/>
    <cellStyle name="Финансовый 3 3 2 7 2 6 2 2 2" xfId="26007"/>
    <cellStyle name="Финансовый 3 3 2 7 2 6 2 2 3" xfId="39615"/>
    <cellStyle name="Финансовый 3 3 2 7 2 6 2 3" xfId="19203"/>
    <cellStyle name="Финансовый 3 3 2 7 2 6 2 4" xfId="32811"/>
    <cellStyle name="Финансовый 3 3 2 7 2 6 3" xfId="3327"/>
    <cellStyle name="Финансовый 3 3 2 7 2 6 3 2" xfId="10131"/>
    <cellStyle name="Финансовый 3 3 2 7 2 6 3 2 2" xfId="23739"/>
    <cellStyle name="Финансовый 3 3 2 7 2 6 3 2 3" xfId="37347"/>
    <cellStyle name="Финансовый 3 3 2 7 2 6 3 3" xfId="16935"/>
    <cellStyle name="Финансовый 3 3 2 7 2 6 3 4" xfId="30543"/>
    <cellStyle name="Финансовый 3 3 2 7 2 6 4" xfId="7863"/>
    <cellStyle name="Финансовый 3 3 2 7 2 6 4 2" xfId="21471"/>
    <cellStyle name="Финансовый 3 3 2 7 2 6 4 3" xfId="35079"/>
    <cellStyle name="Финансовый 3 3 2 7 2 6 5" xfId="14667"/>
    <cellStyle name="Финансовый 3 3 2 7 2 6 6" xfId="28275"/>
    <cellStyle name="Финансовый 3 3 2 7 2 7" xfId="681"/>
    <cellStyle name="Финансовый 3 3 2 7 2 7 2" xfId="5217"/>
    <cellStyle name="Финансовый 3 3 2 7 2 7 2 2" xfId="12021"/>
    <cellStyle name="Финансовый 3 3 2 7 2 7 2 2 2" xfId="25629"/>
    <cellStyle name="Финансовый 3 3 2 7 2 7 2 2 3" xfId="39237"/>
    <cellStyle name="Финансовый 3 3 2 7 2 7 2 3" xfId="18825"/>
    <cellStyle name="Финансовый 3 3 2 7 2 7 2 4" xfId="32433"/>
    <cellStyle name="Финансовый 3 3 2 7 2 7 3" xfId="2949"/>
    <cellStyle name="Финансовый 3 3 2 7 2 7 3 2" xfId="9753"/>
    <cellStyle name="Финансовый 3 3 2 7 2 7 3 2 2" xfId="23361"/>
    <cellStyle name="Финансовый 3 3 2 7 2 7 3 2 3" xfId="36969"/>
    <cellStyle name="Финансовый 3 3 2 7 2 7 3 3" xfId="16557"/>
    <cellStyle name="Финансовый 3 3 2 7 2 7 3 4" xfId="30165"/>
    <cellStyle name="Финансовый 3 3 2 7 2 7 4" xfId="7485"/>
    <cellStyle name="Финансовый 3 3 2 7 2 7 4 2" xfId="21093"/>
    <cellStyle name="Финансовый 3 3 2 7 2 7 4 3" xfId="34701"/>
    <cellStyle name="Финансовый 3 3 2 7 2 7 5" xfId="14289"/>
    <cellStyle name="Финансовый 3 3 2 7 2 7 6" xfId="27897"/>
    <cellStyle name="Финансовый 3 3 2 7 2 8" xfId="4839"/>
    <cellStyle name="Финансовый 3 3 2 7 2 8 2" xfId="11643"/>
    <cellStyle name="Финансовый 3 3 2 7 2 8 2 2" xfId="25251"/>
    <cellStyle name="Финансовый 3 3 2 7 2 8 2 3" xfId="38859"/>
    <cellStyle name="Финансовый 3 3 2 7 2 8 3" xfId="18447"/>
    <cellStyle name="Финансовый 3 3 2 7 2 8 4" xfId="32055"/>
    <cellStyle name="Финансовый 3 3 2 7 2 9" xfId="2571"/>
    <cellStyle name="Финансовый 3 3 2 7 2 9 2" xfId="9375"/>
    <cellStyle name="Финансовый 3 3 2 7 2 9 2 2" xfId="22983"/>
    <cellStyle name="Финансовый 3 3 2 7 2 9 2 3" xfId="36591"/>
    <cellStyle name="Финансовый 3 3 2 7 2 9 3" xfId="16179"/>
    <cellStyle name="Финансовый 3 3 2 7 2 9 4" xfId="29787"/>
    <cellStyle name="Финансовый 3 3 2 7 3" xfId="424"/>
    <cellStyle name="Финансовый 3 3 2 7 3 10" xfId="14032"/>
    <cellStyle name="Финансовый 3 3 2 7 3 11" xfId="27640"/>
    <cellStyle name="Финансовый 3 3 2 7 3 2" xfId="1936"/>
    <cellStyle name="Финансовый 3 3 2 7 3 2 2" xfId="6472"/>
    <cellStyle name="Финансовый 3 3 2 7 3 2 2 2" xfId="13276"/>
    <cellStyle name="Финансовый 3 3 2 7 3 2 2 2 2" xfId="26884"/>
    <cellStyle name="Финансовый 3 3 2 7 3 2 2 2 3" xfId="40492"/>
    <cellStyle name="Финансовый 3 3 2 7 3 2 2 3" xfId="20080"/>
    <cellStyle name="Финансовый 3 3 2 7 3 2 2 4" xfId="33688"/>
    <cellStyle name="Финансовый 3 3 2 7 3 2 3" xfId="4204"/>
    <cellStyle name="Финансовый 3 3 2 7 3 2 3 2" xfId="11008"/>
    <cellStyle name="Финансовый 3 3 2 7 3 2 3 2 2" xfId="24616"/>
    <cellStyle name="Финансовый 3 3 2 7 3 2 3 2 3" xfId="38224"/>
    <cellStyle name="Финансовый 3 3 2 7 3 2 3 3" xfId="17812"/>
    <cellStyle name="Финансовый 3 3 2 7 3 2 3 4" xfId="31420"/>
    <cellStyle name="Финансовый 3 3 2 7 3 2 4" xfId="8740"/>
    <cellStyle name="Финансовый 3 3 2 7 3 2 4 2" xfId="22348"/>
    <cellStyle name="Финансовый 3 3 2 7 3 2 4 3" xfId="35956"/>
    <cellStyle name="Финансовый 3 3 2 7 3 2 5" xfId="15544"/>
    <cellStyle name="Финансовый 3 3 2 7 3 2 6" xfId="29152"/>
    <cellStyle name="Финансовый 3 3 2 7 3 3" xfId="1558"/>
    <cellStyle name="Финансовый 3 3 2 7 3 3 2" xfId="6094"/>
    <cellStyle name="Финансовый 3 3 2 7 3 3 2 2" xfId="12898"/>
    <cellStyle name="Финансовый 3 3 2 7 3 3 2 2 2" xfId="26506"/>
    <cellStyle name="Финансовый 3 3 2 7 3 3 2 2 3" xfId="40114"/>
    <cellStyle name="Финансовый 3 3 2 7 3 3 2 3" xfId="19702"/>
    <cellStyle name="Финансовый 3 3 2 7 3 3 2 4" xfId="33310"/>
    <cellStyle name="Финансовый 3 3 2 7 3 3 3" xfId="3826"/>
    <cellStyle name="Финансовый 3 3 2 7 3 3 3 2" xfId="10630"/>
    <cellStyle name="Финансовый 3 3 2 7 3 3 3 2 2" xfId="24238"/>
    <cellStyle name="Финансовый 3 3 2 7 3 3 3 2 3" xfId="37846"/>
    <cellStyle name="Финансовый 3 3 2 7 3 3 3 3" xfId="17434"/>
    <cellStyle name="Финансовый 3 3 2 7 3 3 3 4" xfId="31042"/>
    <cellStyle name="Финансовый 3 3 2 7 3 3 4" xfId="8362"/>
    <cellStyle name="Финансовый 3 3 2 7 3 3 4 2" xfId="21970"/>
    <cellStyle name="Финансовый 3 3 2 7 3 3 4 3" xfId="35578"/>
    <cellStyle name="Финансовый 3 3 2 7 3 3 5" xfId="15166"/>
    <cellStyle name="Финансовый 3 3 2 7 3 3 6" xfId="28774"/>
    <cellStyle name="Финансовый 3 3 2 7 3 4" xfId="2314"/>
    <cellStyle name="Финансовый 3 3 2 7 3 4 2" xfId="6850"/>
    <cellStyle name="Финансовый 3 3 2 7 3 4 2 2" xfId="13654"/>
    <cellStyle name="Финансовый 3 3 2 7 3 4 2 2 2" xfId="27262"/>
    <cellStyle name="Финансовый 3 3 2 7 3 4 2 2 3" xfId="40870"/>
    <cellStyle name="Финансовый 3 3 2 7 3 4 2 3" xfId="20458"/>
    <cellStyle name="Финансовый 3 3 2 7 3 4 2 4" xfId="34066"/>
    <cellStyle name="Финансовый 3 3 2 7 3 4 3" xfId="4582"/>
    <cellStyle name="Финансовый 3 3 2 7 3 4 3 2" xfId="11386"/>
    <cellStyle name="Финансовый 3 3 2 7 3 4 3 2 2" xfId="24994"/>
    <cellStyle name="Финансовый 3 3 2 7 3 4 3 2 3" xfId="38602"/>
    <cellStyle name="Финансовый 3 3 2 7 3 4 3 3" xfId="18190"/>
    <cellStyle name="Финансовый 3 3 2 7 3 4 3 4" xfId="31798"/>
    <cellStyle name="Финансовый 3 3 2 7 3 4 4" xfId="9118"/>
    <cellStyle name="Финансовый 3 3 2 7 3 4 4 2" xfId="22726"/>
    <cellStyle name="Финансовый 3 3 2 7 3 4 4 3" xfId="36334"/>
    <cellStyle name="Финансовый 3 3 2 7 3 4 5" xfId="15922"/>
    <cellStyle name="Финансовый 3 3 2 7 3 4 6" xfId="29530"/>
    <cellStyle name="Финансовый 3 3 2 7 3 5" xfId="1180"/>
    <cellStyle name="Финансовый 3 3 2 7 3 5 2" xfId="5716"/>
    <cellStyle name="Финансовый 3 3 2 7 3 5 2 2" xfId="12520"/>
    <cellStyle name="Финансовый 3 3 2 7 3 5 2 2 2" xfId="26128"/>
    <cellStyle name="Финансовый 3 3 2 7 3 5 2 2 3" xfId="39736"/>
    <cellStyle name="Финансовый 3 3 2 7 3 5 2 3" xfId="19324"/>
    <cellStyle name="Финансовый 3 3 2 7 3 5 2 4" xfId="32932"/>
    <cellStyle name="Финансовый 3 3 2 7 3 5 3" xfId="3448"/>
    <cellStyle name="Финансовый 3 3 2 7 3 5 3 2" xfId="10252"/>
    <cellStyle name="Финансовый 3 3 2 7 3 5 3 2 2" xfId="23860"/>
    <cellStyle name="Финансовый 3 3 2 7 3 5 3 2 3" xfId="37468"/>
    <cellStyle name="Финансовый 3 3 2 7 3 5 3 3" xfId="17056"/>
    <cellStyle name="Финансовый 3 3 2 7 3 5 3 4" xfId="30664"/>
    <cellStyle name="Финансовый 3 3 2 7 3 5 4" xfId="7984"/>
    <cellStyle name="Финансовый 3 3 2 7 3 5 4 2" xfId="21592"/>
    <cellStyle name="Финансовый 3 3 2 7 3 5 4 3" xfId="35200"/>
    <cellStyle name="Финансовый 3 3 2 7 3 5 5" xfId="14788"/>
    <cellStyle name="Финансовый 3 3 2 7 3 5 6" xfId="28396"/>
    <cellStyle name="Финансовый 3 3 2 7 3 6" xfId="802"/>
    <cellStyle name="Финансовый 3 3 2 7 3 6 2" xfId="5338"/>
    <cellStyle name="Финансовый 3 3 2 7 3 6 2 2" xfId="12142"/>
    <cellStyle name="Финансовый 3 3 2 7 3 6 2 2 2" xfId="25750"/>
    <cellStyle name="Финансовый 3 3 2 7 3 6 2 2 3" xfId="39358"/>
    <cellStyle name="Финансовый 3 3 2 7 3 6 2 3" xfId="18946"/>
    <cellStyle name="Финансовый 3 3 2 7 3 6 2 4" xfId="32554"/>
    <cellStyle name="Финансовый 3 3 2 7 3 6 3" xfId="3070"/>
    <cellStyle name="Финансовый 3 3 2 7 3 6 3 2" xfId="9874"/>
    <cellStyle name="Финансовый 3 3 2 7 3 6 3 2 2" xfId="23482"/>
    <cellStyle name="Финансовый 3 3 2 7 3 6 3 2 3" xfId="37090"/>
    <cellStyle name="Финансовый 3 3 2 7 3 6 3 3" xfId="16678"/>
    <cellStyle name="Финансовый 3 3 2 7 3 6 3 4" xfId="30286"/>
    <cellStyle name="Финансовый 3 3 2 7 3 6 4" xfId="7606"/>
    <cellStyle name="Финансовый 3 3 2 7 3 6 4 2" xfId="21214"/>
    <cellStyle name="Финансовый 3 3 2 7 3 6 4 3" xfId="34822"/>
    <cellStyle name="Финансовый 3 3 2 7 3 6 5" xfId="14410"/>
    <cellStyle name="Финансовый 3 3 2 7 3 6 6" xfId="28018"/>
    <cellStyle name="Финансовый 3 3 2 7 3 7" xfId="4960"/>
    <cellStyle name="Финансовый 3 3 2 7 3 7 2" xfId="11764"/>
    <cellStyle name="Финансовый 3 3 2 7 3 7 2 2" xfId="25372"/>
    <cellStyle name="Финансовый 3 3 2 7 3 7 2 3" xfId="38980"/>
    <cellStyle name="Финансовый 3 3 2 7 3 7 3" xfId="18568"/>
    <cellStyle name="Финансовый 3 3 2 7 3 7 4" xfId="32176"/>
    <cellStyle name="Финансовый 3 3 2 7 3 8" xfId="2692"/>
    <cellStyle name="Финансовый 3 3 2 7 3 8 2" xfId="9496"/>
    <cellStyle name="Финансовый 3 3 2 7 3 8 2 2" xfId="23104"/>
    <cellStyle name="Финансовый 3 3 2 7 3 8 2 3" xfId="36712"/>
    <cellStyle name="Финансовый 3 3 2 7 3 8 3" xfId="16300"/>
    <cellStyle name="Финансовый 3 3 2 7 3 8 4" xfId="29908"/>
    <cellStyle name="Финансовый 3 3 2 7 3 9" xfId="7228"/>
    <cellStyle name="Финансовый 3 3 2 7 3 9 2" xfId="20836"/>
    <cellStyle name="Финансовый 3 3 2 7 3 9 3" xfId="34444"/>
    <cellStyle name="Финансовый 3 3 2 7 4" xfId="1734"/>
    <cellStyle name="Финансовый 3 3 2 7 4 2" xfId="6270"/>
    <cellStyle name="Финансовый 3 3 2 7 4 2 2" xfId="13074"/>
    <cellStyle name="Финансовый 3 3 2 7 4 2 2 2" xfId="26682"/>
    <cellStyle name="Финансовый 3 3 2 7 4 2 2 3" xfId="40290"/>
    <cellStyle name="Финансовый 3 3 2 7 4 2 3" xfId="19878"/>
    <cellStyle name="Финансовый 3 3 2 7 4 2 4" xfId="33486"/>
    <cellStyle name="Финансовый 3 3 2 7 4 3" xfId="4002"/>
    <cellStyle name="Финансовый 3 3 2 7 4 3 2" xfId="10806"/>
    <cellStyle name="Финансовый 3 3 2 7 4 3 2 2" xfId="24414"/>
    <cellStyle name="Финансовый 3 3 2 7 4 3 2 3" xfId="38022"/>
    <cellStyle name="Финансовый 3 3 2 7 4 3 3" xfId="17610"/>
    <cellStyle name="Финансовый 3 3 2 7 4 3 4" xfId="31218"/>
    <cellStyle name="Финансовый 3 3 2 7 4 4" xfId="8538"/>
    <cellStyle name="Финансовый 3 3 2 7 4 4 2" xfId="22146"/>
    <cellStyle name="Финансовый 3 3 2 7 4 4 3" xfId="35754"/>
    <cellStyle name="Финансовый 3 3 2 7 4 5" xfId="15342"/>
    <cellStyle name="Финансовый 3 3 2 7 4 6" xfId="28950"/>
    <cellStyle name="Финансовый 3 3 2 7 5" xfId="1356"/>
    <cellStyle name="Финансовый 3 3 2 7 5 2" xfId="5892"/>
    <cellStyle name="Финансовый 3 3 2 7 5 2 2" xfId="12696"/>
    <cellStyle name="Финансовый 3 3 2 7 5 2 2 2" xfId="26304"/>
    <cellStyle name="Финансовый 3 3 2 7 5 2 2 3" xfId="39912"/>
    <cellStyle name="Финансовый 3 3 2 7 5 2 3" xfId="19500"/>
    <cellStyle name="Финансовый 3 3 2 7 5 2 4" xfId="33108"/>
    <cellStyle name="Финансовый 3 3 2 7 5 3" xfId="3624"/>
    <cellStyle name="Финансовый 3 3 2 7 5 3 2" xfId="10428"/>
    <cellStyle name="Финансовый 3 3 2 7 5 3 2 2" xfId="24036"/>
    <cellStyle name="Финансовый 3 3 2 7 5 3 2 3" xfId="37644"/>
    <cellStyle name="Финансовый 3 3 2 7 5 3 3" xfId="17232"/>
    <cellStyle name="Финансовый 3 3 2 7 5 3 4" xfId="30840"/>
    <cellStyle name="Финансовый 3 3 2 7 5 4" xfId="8160"/>
    <cellStyle name="Финансовый 3 3 2 7 5 4 2" xfId="21768"/>
    <cellStyle name="Финансовый 3 3 2 7 5 4 3" xfId="35376"/>
    <cellStyle name="Финансовый 3 3 2 7 5 5" xfId="14964"/>
    <cellStyle name="Финансовый 3 3 2 7 5 6" xfId="28572"/>
    <cellStyle name="Финансовый 3 3 2 7 6" xfId="2112"/>
    <cellStyle name="Финансовый 3 3 2 7 6 2" xfId="6648"/>
    <cellStyle name="Финансовый 3 3 2 7 6 2 2" xfId="13452"/>
    <cellStyle name="Финансовый 3 3 2 7 6 2 2 2" xfId="27060"/>
    <cellStyle name="Финансовый 3 3 2 7 6 2 2 3" xfId="40668"/>
    <cellStyle name="Финансовый 3 3 2 7 6 2 3" xfId="20256"/>
    <cellStyle name="Финансовый 3 3 2 7 6 2 4" xfId="33864"/>
    <cellStyle name="Финансовый 3 3 2 7 6 3" xfId="4380"/>
    <cellStyle name="Финансовый 3 3 2 7 6 3 2" xfId="11184"/>
    <cellStyle name="Финансовый 3 3 2 7 6 3 2 2" xfId="24792"/>
    <cellStyle name="Финансовый 3 3 2 7 6 3 2 3" xfId="38400"/>
    <cellStyle name="Финансовый 3 3 2 7 6 3 3" xfId="17988"/>
    <cellStyle name="Финансовый 3 3 2 7 6 3 4" xfId="31596"/>
    <cellStyle name="Финансовый 3 3 2 7 6 4" xfId="8916"/>
    <cellStyle name="Финансовый 3 3 2 7 6 4 2" xfId="22524"/>
    <cellStyle name="Финансовый 3 3 2 7 6 4 3" xfId="36132"/>
    <cellStyle name="Финансовый 3 3 2 7 6 5" xfId="15720"/>
    <cellStyle name="Финансовый 3 3 2 7 6 6" xfId="29328"/>
    <cellStyle name="Финансовый 3 3 2 7 7" xfId="978"/>
    <cellStyle name="Финансовый 3 3 2 7 7 2" xfId="5514"/>
    <cellStyle name="Финансовый 3 3 2 7 7 2 2" xfId="12318"/>
    <cellStyle name="Финансовый 3 3 2 7 7 2 2 2" xfId="25926"/>
    <cellStyle name="Финансовый 3 3 2 7 7 2 2 3" xfId="39534"/>
    <cellStyle name="Финансовый 3 3 2 7 7 2 3" xfId="19122"/>
    <cellStyle name="Финансовый 3 3 2 7 7 2 4" xfId="32730"/>
    <cellStyle name="Финансовый 3 3 2 7 7 3" xfId="3246"/>
    <cellStyle name="Финансовый 3 3 2 7 7 3 2" xfId="10050"/>
    <cellStyle name="Финансовый 3 3 2 7 7 3 2 2" xfId="23658"/>
    <cellStyle name="Финансовый 3 3 2 7 7 3 2 3" xfId="37266"/>
    <cellStyle name="Финансовый 3 3 2 7 7 3 3" xfId="16854"/>
    <cellStyle name="Финансовый 3 3 2 7 7 3 4" xfId="30462"/>
    <cellStyle name="Финансовый 3 3 2 7 7 4" xfId="7782"/>
    <cellStyle name="Финансовый 3 3 2 7 7 4 2" xfId="21390"/>
    <cellStyle name="Финансовый 3 3 2 7 7 4 3" xfId="34998"/>
    <cellStyle name="Финансовый 3 3 2 7 7 5" xfId="14586"/>
    <cellStyle name="Финансовый 3 3 2 7 7 6" xfId="28194"/>
    <cellStyle name="Финансовый 3 3 2 7 8" xfId="600"/>
    <cellStyle name="Финансовый 3 3 2 7 8 2" xfId="5136"/>
    <cellStyle name="Финансовый 3 3 2 7 8 2 2" xfId="11940"/>
    <cellStyle name="Финансовый 3 3 2 7 8 2 2 2" xfId="25548"/>
    <cellStyle name="Финансовый 3 3 2 7 8 2 2 3" xfId="39156"/>
    <cellStyle name="Финансовый 3 3 2 7 8 2 3" xfId="18744"/>
    <cellStyle name="Финансовый 3 3 2 7 8 2 4" xfId="32352"/>
    <cellStyle name="Финансовый 3 3 2 7 8 3" xfId="2868"/>
    <cellStyle name="Финансовый 3 3 2 7 8 3 2" xfId="9672"/>
    <cellStyle name="Финансовый 3 3 2 7 8 3 2 2" xfId="23280"/>
    <cellStyle name="Финансовый 3 3 2 7 8 3 2 3" xfId="36888"/>
    <cellStyle name="Финансовый 3 3 2 7 8 3 3" xfId="16476"/>
    <cellStyle name="Финансовый 3 3 2 7 8 3 4" xfId="30084"/>
    <cellStyle name="Финансовый 3 3 2 7 8 4" xfId="7404"/>
    <cellStyle name="Финансовый 3 3 2 7 8 4 2" xfId="21012"/>
    <cellStyle name="Финансовый 3 3 2 7 8 4 3" xfId="34620"/>
    <cellStyle name="Финансовый 3 3 2 7 8 5" xfId="14208"/>
    <cellStyle name="Финансовый 3 3 2 7 8 6" xfId="27816"/>
    <cellStyle name="Финансовый 3 3 2 7 9" xfId="4758"/>
    <cellStyle name="Финансовый 3 3 2 7 9 2" xfId="11562"/>
    <cellStyle name="Финансовый 3 3 2 7 9 2 2" xfId="25170"/>
    <cellStyle name="Финансовый 3 3 2 7 9 2 3" xfId="38778"/>
    <cellStyle name="Финансовый 3 3 2 7 9 3" xfId="18366"/>
    <cellStyle name="Финансовый 3 3 2 7 9 4" xfId="31974"/>
    <cellStyle name="Финансовый 3 3 2 8" xfId="228"/>
    <cellStyle name="Финансовый 3 3 2 8 10" xfId="7032"/>
    <cellStyle name="Финансовый 3 3 2 8 10 2" xfId="20640"/>
    <cellStyle name="Финансовый 3 3 2 8 10 3" xfId="34248"/>
    <cellStyle name="Финансовый 3 3 2 8 11" xfId="13836"/>
    <cellStyle name="Финансовый 3 3 2 8 12" xfId="27444"/>
    <cellStyle name="Финансовый 3 3 2 8 2" xfId="430"/>
    <cellStyle name="Финансовый 3 3 2 8 2 10" xfId="14038"/>
    <cellStyle name="Финансовый 3 3 2 8 2 11" xfId="27646"/>
    <cellStyle name="Финансовый 3 3 2 8 2 2" xfId="1942"/>
    <cellStyle name="Финансовый 3 3 2 8 2 2 2" xfId="6478"/>
    <cellStyle name="Финансовый 3 3 2 8 2 2 2 2" xfId="13282"/>
    <cellStyle name="Финансовый 3 3 2 8 2 2 2 2 2" xfId="26890"/>
    <cellStyle name="Финансовый 3 3 2 8 2 2 2 2 3" xfId="40498"/>
    <cellStyle name="Финансовый 3 3 2 8 2 2 2 3" xfId="20086"/>
    <cellStyle name="Финансовый 3 3 2 8 2 2 2 4" xfId="33694"/>
    <cellStyle name="Финансовый 3 3 2 8 2 2 3" xfId="4210"/>
    <cellStyle name="Финансовый 3 3 2 8 2 2 3 2" xfId="11014"/>
    <cellStyle name="Финансовый 3 3 2 8 2 2 3 2 2" xfId="24622"/>
    <cellStyle name="Финансовый 3 3 2 8 2 2 3 2 3" xfId="38230"/>
    <cellStyle name="Финансовый 3 3 2 8 2 2 3 3" xfId="17818"/>
    <cellStyle name="Финансовый 3 3 2 8 2 2 3 4" xfId="31426"/>
    <cellStyle name="Финансовый 3 3 2 8 2 2 4" xfId="8746"/>
    <cellStyle name="Финансовый 3 3 2 8 2 2 4 2" xfId="22354"/>
    <cellStyle name="Финансовый 3 3 2 8 2 2 4 3" xfId="35962"/>
    <cellStyle name="Финансовый 3 3 2 8 2 2 5" xfId="15550"/>
    <cellStyle name="Финансовый 3 3 2 8 2 2 6" xfId="29158"/>
    <cellStyle name="Финансовый 3 3 2 8 2 3" xfId="1564"/>
    <cellStyle name="Финансовый 3 3 2 8 2 3 2" xfId="6100"/>
    <cellStyle name="Финансовый 3 3 2 8 2 3 2 2" xfId="12904"/>
    <cellStyle name="Финансовый 3 3 2 8 2 3 2 2 2" xfId="26512"/>
    <cellStyle name="Финансовый 3 3 2 8 2 3 2 2 3" xfId="40120"/>
    <cellStyle name="Финансовый 3 3 2 8 2 3 2 3" xfId="19708"/>
    <cellStyle name="Финансовый 3 3 2 8 2 3 2 4" xfId="33316"/>
    <cellStyle name="Финансовый 3 3 2 8 2 3 3" xfId="3832"/>
    <cellStyle name="Финансовый 3 3 2 8 2 3 3 2" xfId="10636"/>
    <cellStyle name="Финансовый 3 3 2 8 2 3 3 2 2" xfId="24244"/>
    <cellStyle name="Финансовый 3 3 2 8 2 3 3 2 3" xfId="37852"/>
    <cellStyle name="Финансовый 3 3 2 8 2 3 3 3" xfId="17440"/>
    <cellStyle name="Финансовый 3 3 2 8 2 3 3 4" xfId="31048"/>
    <cellStyle name="Финансовый 3 3 2 8 2 3 4" xfId="8368"/>
    <cellStyle name="Финансовый 3 3 2 8 2 3 4 2" xfId="21976"/>
    <cellStyle name="Финансовый 3 3 2 8 2 3 4 3" xfId="35584"/>
    <cellStyle name="Финансовый 3 3 2 8 2 3 5" xfId="15172"/>
    <cellStyle name="Финансовый 3 3 2 8 2 3 6" xfId="28780"/>
    <cellStyle name="Финансовый 3 3 2 8 2 4" xfId="2320"/>
    <cellStyle name="Финансовый 3 3 2 8 2 4 2" xfId="6856"/>
    <cellStyle name="Финансовый 3 3 2 8 2 4 2 2" xfId="13660"/>
    <cellStyle name="Финансовый 3 3 2 8 2 4 2 2 2" xfId="27268"/>
    <cellStyle name="Финансовый 3 3 2 8 2 4 2 2 3" xfId="40876"/>
    <cellStyle name="Финансовый 3 3 2 8 2 4 2 3" xfId="20464"/>
    <cellStyle name="Финансовый 3 3 2 8 2 4 2 4" xfId="34072"/>
    <cellStyle name="Финансовый 3 3 2 8 2 4 3" xfId="4588"/>
    <cellStyle name="Финансовый 3 3 2 8 2 4 3 2" xfId="11392"/>
    <cellStyle name="Финансовый 3 3 2 8 2 4 3 2 2" xfId="25000"/>
    <cellStyle name="Финансовый 3 3 2 8 2 4 3 2 3" xfId="38608"/>
    <cellStyle name="Финансовый 3 3 2 8 2 4 3 3" xfId="18196"/>
    <cellStyle name="Финансовый 3 3 2 8 2 4 3 4" xfId="31804"/>
    <cellStyle name="Финансовый 3 3 2 8 2 4 4" xfId="9124"/>
    <cellStyle name="Финансовый 3 3 2 8 2 4 4 2" xfId="22732"/>
    <cellStyle name="Финансовый 3 3 2 8 2 4 4 3" xfId="36340"/>
    <cellStyle name="Финансовый 3 3 2 8 2 4 5" xfId="15928"/>
    <cellStyle name="Финансовый 3 3 2 8 2 4 6" xfId="29536"/>
    <cellStyle name="Финансовый 3 3 2 8 2 5" xfId="1186"/>
    <cellStyle name="Финансовый 3 3 2 8 2 5 2" xfId="5722"/>
    <cellStyle name="Финансовый 3 3 2 8 2 5 2 2" xfId="12526"/>
    <cellStyle name="Финансовый 3 3 2 8 2 5 2 2 2" xfId="26134"/>
    <cellStyle name="Финансовый 3 3 2 8 2 5 2 2 3" xfId="39742"/>
    <cellStyle name="Финансовый 3 3 2 8 2 5 2 3" xfId="19330"/>
    <cellStyle name="Финансовый 3 3 2 8 2 5 2 4" xfId="32938"/>
    <cellStyle name="Финансовый 3 3 2 8 2 5 3" xfId="3454"/>
    <cellStyle name="Финансовый 3 3 2 8 2 5 3 2" xfId="10258"/>
    <cellStyle name="Финансовый 3 3 2 8 2 5 3 2 2" xfId="23866"/>
    <cellStyle name="Финансовый 3 3 2 8 2 5 3 2 3" xfId="37474"/>
    <cellStyle name="Финансовый 3 3 2 8 2 5 3 3" xfId="17062"/>
    <cellStyle name="Финансовый 3 3 2 8 2 5 3 4" xfId="30670"/>
    <cellStyle name="Финансовый 3 3 2 8 2 5 4" xfId="7990"/>
    <cellStyle name="Финансовый 3 3 2 8 2 5 4 2" xfId="21598"/>
    <cellStyle name="Финансовый 3 3 2 8 2 5 4 3" xfId="35206"/>
    <cellStyle name="Финансовый 3 3 2 8 2 5 5" xfId="14794"/>
    <cellStyle name="Финансовый 3 3 2 8 2 5 6" xfId="28402"/>
    <cellStyle name="Финансовый 3 3 2 8 2 6" xfId="808"/>
    <cellStyle name="Финансовый 3 3 2 8 2 6 2" xfId="5344"/>
    <cellStyle name="Финансовый 3 3 2 8 2 6 2 2" xfId="12148"/>
    <cellStyle name="Финансовый 3 3 2 8 2 6 2 2 2" xfId="25756"/>
    <cellStyle name="Финансовый 3 3 2 8 2 6 2 2 3" xfId="39364"/>
    <cellStyle name="Финансовый 3 3 2 8 2 6 2 3" xfId="18952"/>
    <cellStyle name="Финансовый 3 3 2 8 2 6 2 4" xfId="32560"/>
    <cellStyle name="Финансовый 3 3 2 8 2 6 3" xfId="3076"/>
    <cellStyle name="Финансовый 3 3 2 8 2 6 3 2" xfId="9880"/>
    <cellStyle name="Финансовый 3 3 2 8 2 6 3 2 2" xfId="23488"/>
    <cellStyle name="Финансовый 3 3 2 8 2 6 3 2 3" xfId="37096"/>
    <cellStyle name="Финансовый 3 3 2 8 2 6 3 3" xfId="16684"/>
    <cellStyle name="Финансовый 3 3 2 8 2 6 3 4" xfId="30292"/>
    <cellStyle name="Финансовый 3 3 2 8 2 6 4" xfId="7612"/>
    <cellStyle name="Финансовый 3 3 2 8 2 6 4 2" xfId="21220"/>
    <cellStyle name="Финансовый 3 3 2 8 2 6 4 3" xfId="34828"/>
    <cellStyle name="Финансовый 3 3 2 8 2 6 5" xfId="14416"/>
    <cellStyle name="Финансовый 3 3 2 8 2 6 6" xfId="28024"/>
    <cellStyle name="Финансовый 3 3 2 8 2 7" xfId="4966"/>
    <cellStyle name="Финансовый 3 3 2 8 2 7 2" xfId="11770"/>
    <cellStyle name="Финансовый 3 3 2 8 2 7 2 2" xfId="25378"/>
    <cellStyle name="Финансовый 3 3 2 8 2 7 2 3" xfId="38986"/>
    <cellStyle name="Финансовый 3 3 2 8 2 7 3" xfId="18574"/>
    <cellStyle name="Финансовый 3 3 2 8 2 7 4" xfId="32182"/>
    <cellStyle name="Финансовый 3 3 2 8 2 8" xfId="2698"/>
    <cellStyle name="Финансовый 3 3 2 8 2 8 2" xfId="9502"/>
    <cellStyle name="Финансовый 3 3 2 8 2 8 2 2" xfId="23110"/>
    <cellStyle name="Финансовый 3 3 2 8 2 8 2 3" xfId="36718"/>
    <cellStyle name="Финансовый 3 3 2 8 2 8 3" xfId="16306"/>
    <cellStyle name="Финансовый 3 3 2 8 2 8 4" xfId="29914"/>
    <cellStyle name="Финансовый 3 3 2 8 2 9" xfId="7234"/>
    <cellStyle name="Финансовый 3 3 2 8 2 9 2" xfId="20842"/>
    <cellStyle name="Финансовый 3 3 2 8 2 9 3" xfId="34450"/>
    <cellStyle name="Финансовый 3 3 2 8 3" xfId="1740"/>
    <cellStyle name="Финансовый 3 3 2 8 3 2" xfId="6276"/>
    <cellStyle name="Финансовый 3 3 2 8 3 2 2" xfId="13080"/>
    <cellStyle name="Финансовый 3 3 2 8 3 2 2 2" xfId="26688"/>
    <cellStyle name="Финансовый 3 3 2 8 3 2 2 3" xfId="40296"/>
    <cellStyle name="Финансовый 3 3 2 8 3 2 3" xfId="19884"/>
    <cellStyle name="Финансовый 3 3 2 8 3 2 4" xfId="33492"/>
    <cellStyle name="Финансовый 3 3 2 8 3 3" xfId="4008"/>
    <cellStyle name="Финансовый 3 3 2 8 3 3 2" xfId="10812"/>
    <cellStyle name="Финансовый 3 3 2 8 3 3 2 2" xfId="24420"/>
    <cellStyle name="Финансовый 3 3 2 8 3 3 2 3" xfId="38028"/>
    <cellStyle name="Финансовый 3 3 2 8 3 3 3" xfId="17616"/>
    <cellStyle name="Финансовый 3 3 2 8 3 3 4" xfId="31224"/>
    <cellStyle name="Финансовый 3 3 2 8 3 4" xfId="8544"/>
    <cellStyle name="Финансовый 3 3 2 8 3 4 2" xfId="22152"/>
    <cellStyle name="Финансовый 3 3 2 8 3 4 3" xfId="35760"/>
    <cellStyle name="Финансовый 3 3 2 8 3 5" xfId="15348"/>
    <cellStyle name="Финансовый 3 3 2 8 3 6" xfId="28956"/>
    <cellStyle name="Финансовый 3 3 2 8 4" xfId="1362"/>
    <cellStyle name="Финансовый 3 3 2 8 4 2" xfId="5898"/>
    <cellStyle name="Финансовый 3 3 2 8 4 2 2" xfId="12702"/>
    <cellStyle name="Финансовый 3 3 2 8 4 2 2 2" xfId="26310"/>
    <cellStyle name="Финансовый 3 3 2 8 4 2 2 3" xfId="39918"/>
    <cellStyle name="Финансовый 3 3 2 8 4 2 3" xfId="19506"/>
    <cellStyle name="Финансовый 3 3 2 8 4 2 4" xfId="33114"/>
    <cellStyle name="Финансовый 3 3 2 8 4 3" xfId="3630"/>
    <cellStyle name="Финансовый 3 3 2 8 4 3 2" xfId="10434"/>
    <cellStyle name="Финансовый 3 3 2 8 4 3 2 2" xfId="24042"/>
    <cellStyle name="Финансовый 3 3 2 8 4 3 2 3" xfId="37650"/>
    <cellStyle name="Финансовый 3 3 2 8 4 3 3" xfId="17238"/>
    <cellStyle name="Финансовый 3 3 2 8 4 3 4" xfId="30846"/>
    <cellStyle name="Финансовый 3 3 2 8 4 4" xfId="8166"/>
    <cellStyle name="Финансовый 3 3 2 8 4 4 2" xfId="21774"/>
    <cellStyle name="Финансовый 3 3 2 8 4 4 3" xfId="35382"/>
    <cellStyle name="Финансовый 3 3 2 8 4 5" xfId="14970"/>
    <cellStyle name="Финансовый 3 3 2 8 4 6" xfId="28578"/>
    <cellStyle name="Финансовый 3 3 2 8 5" xfId="2118"/>
    <cellStyle name="Финансовый 3 3 2 8 5 2" xfId="6654"/>
    <cellStyle name="Финансовый 3 3 2 8 5 2 2" xfId="13458"/>
    <cellStyle name="Финансовый 3 3 2 8 5 2 2 2" xfId="27066"/>
    <cellStyle name="Финансовый 3 3 2 8 5 2 2 3" xfId="40674"/>
    <cellStyle name="Финансовый 3 3 2 8 5 2 3" xfId="20262"/>
    <cellStyle name="Финансовый 3 3 2 8 5 2 4" xfId="33870"/>
    <cellStyle name="Финансовый 3 3 2 8 5 3" xfId="4386"/>
    <cellStyle name="Финансовый 3 3 2 8 5 3 2" xfId="11190"/>
    <cellStyle name="Финансовый 3 3 2 8 5 3 2 2" xfId="24798"/>
    <cellStyle name="Финансовый 3 3 2 8 5 3 2 3" xfId="38406"/>
    <cellStyle name="Финансовый 3 3 2 8 5 3 3" xfId="17994"/>
    <cellStyle name="Финансовый 3 3 2 8 5 3 4" xfId="31602"/>
    <cellStyle name="Финансовый 3 3 2 8 5 4" xfId="8922"/>
    <cellStyle name="Финансовый 3 3 2 8 5 4 2" xfId="22530"/>
    <cellStyle name="Финансовый 3 3 2 8 5 4 3" xfId="36138"/>
    <cellStyle name="Финансовый 3 3 2 8 5 5" xfId="15726"/>
    <cellStyle name="Финансовый 3 3 2 8 5 6" xfId="29334"/>
    <cellStyle name="Финансовый 3 3 2 8 6" xfId="984"/>
    <cellStyle name="Финансовый 3 3 2 8 6 2" xfId="5520"/>
    <cellStyle name="Финансовый 3 3 2 8 6 2 2" xfId="12324"/>
    <cellStyle name="Финансовый 3 3 2 8 6 2 2 2" xfId="25932"/>
    <cellStyle name="Финансовый 3 3 2 8 6 2 2 3" xfId="39540"/>
    <cellStyle name="Финансовый 3 3 2 8 6 2 3" xfId="19128"/>
    <cellStyle name="Финансовый 3 3 2 8 6 2 4" xfId="32736"/>
    <cellStyle name="Финансовый 3 3 2 8 6 3" xfId="3252"/>
    <cellStyle name="Финансовый 3 3 2 8 6 3 2" xfId="10056"/>
    <cellStyle name="Финансовый 3 3 2 8 6 3 2 2" xfId="23664"/>
    <cellStyle name="Финансовый 3 3 2 8 6 3 2 3" xfId="37272"/>
    <cellStyle name="Финансовый 3 3 2 8 6 3 3" xfId="16860"/>
    <cellStyle name="Финансовый 3 3 2 8 6 3 4" xfId="30468"/>
    <cellStyle name="Финансовый 3 3 2 8 6 4" xfId="7788"/>
    <cellStyle name="Финансовый 3 3 2 8 6 4 2" xfId="21396"/>
    <cellStyle name="Финансовый 3 3 2 8 6 4 3" xfId="35004"/>
    <cellStyle name="Финансовый 3 3 2 8 6 5" xfId="14592"/>
    <cellStyle name="Финансовый 3 3 2 8 6 6" xfId="28200"/>
    <cellStyle name="Финансовый 3 3 2 8 7" xfId="606"/>
    <cellStyle name="Финансовый 3 3 2 8 7 2" xfId="5142"/>
    <cellStyle name="Финансовый 3 3 2 8 7 2 2" xfId="11946"/>
    <cellStyle name="Финансовый 3 3 2 8 7 2 2 2" xfId="25554"/>
    <cellStyle name="Финансовый 3 3 2 8 7 2 2 3" xfId="39162"/>
    <cellStyle name="Финансовый 3 3 2 8 7 2 3" xfId="18750"/>
    <cellStyle name="Финансовый 3 3 2 8 7 2 4" xfId="32358"/>
    <cellStyle name="Финансовый 3 3 2 8 7 3" xfId="2874"/>
    <cellStyle name="Финансовый 3 3 2 8 7 3 2" xfId="9678"/>
    <cellStyle name="Финансовый 3 3 2 8 7 3 2 2" xfId="23286"/>
    <cellStyle name="Финансовый 3 3 2 8 7 3 2 3" xfId="36894"/>
    <cellStyle name="Финансовый 3 3 2 8 7 3 3" xfId="16482"/>
    <cellStyle name="Финансовый 3 3 2 8 7 3 4" xfId="30090"/>
    <cellStyle name="Финансовый 3 3 2 8 7 4" xfId="7410"/>
    <cellStyle name="Финансовый 3 3 2 8 7 4 2" xfId="21018"/>
    <cellStyle name="Финансовый 3 3 2 8 7 4 3" xfId="34626"/>
    <cellStyle name="Финансовый 3 3 2 8 7 5" xfId="14214"/>
    <cellStyle name="Финансовый 3 3 2 8 7 6" xfId="27822"/>
    <cellStyle name="Финансовый 3 3 2 8 8" xfId="4764"/>
    <cellStyle name="Финансовый 3 3 2 8 8 2" xfId="11568"/>
    <cellStyle name="Финансовый 3 3 2 8 8 2 2" xfId="25176"/>
    <cellStyle name="Финансовый 3 3 2 8 8 2 3" xfId="38784"/>
    <cellStyle name="Финансовый 3 3 2 8 8 3" xfId="18372"/>
    <cellStyle name="Финансовый 3 3 2 8 8 4" xfId="31980"/>
    <cellStyle name="Финансовый 3 3 2 8 9" xfId="2496"/>
    <cellStyle name="Финансовый 3 3 2 8 9 2" xfId="9300"/>
    <cellStyle name="Финансовый 3 3 2 8 9 2 2" xfId="22908"/>
    <cellStyle name="Финансовый 3 3 2 8 9 2 3" xfId="36516"/>
    <cellStyle name="Финансовый 3 3 2 8 9 3" xfId="16104"/>
    <cellStyle name="Финансовый 3 3 2 8 9 4" xfId="29712"/>
    <cellStyle name="Финансовый 3 3 2 9" xfId="349"/>
    <cellStyle name="Финансовый 3 3 2 9 10" xfId="13957"/>
    <cellStyle name="Финансовый 3 3 2 9 11" xfId="27565"/>
    <cellStyle name="Финансовый 3 3 2 9 2" xfId="1861"/>
    <cellStyle name="Финансовый 3 3 2 9 2 2" xfId="6397"/>
    <cellStyle name="Финансовый 3 3 2 9 2 2 2" xfId="13201"/>
    <cellStyle name="Финансовый 3 3 2 9 2 2 2 2" xfId="26809"/>
    <cellStyle name="Финансовый 3 3 2 9 2 2 2 3" xfId="40417"/>
    <cellStyle name="Финансовый 3 3 2 9 2 2 3" xfId="20005"/>
    <cellStyle name="Финансовый 3 3 2 9 2 2 4" xfId="33613"/>
    <cellStyle name="Финансовый 3 3 2 9 2 3" xfId="4129"/>
    <cellStyle name="Финансовый 3 3 2 9 2 3 2" xfId="10933"/>
    <cellStyle name="Финансовый 3 3 2 9 2 3 2 2" xfId="24541"/>
    <cellStyle name="Финансовый 3 3 2 9 2 3 2 3" xfId="38149"/>
    <cellStyle name="Финансовый 3 3 2 9 2 3 3" xfId="17737"/>
    <cellStyle name="Финансовый 3 3 2 9 2 3 4" xfId="31345"/>
    <cellStyle name="Финансовый 3 3 2 9 2 4" xfId="8665"/>
    <cellStyle name="Финансовый 3 3 2 9 2 4 2" xfId="22273"/>
    <cellStyle name="Финансовый 3 3 2 9 2 4 3" xfId="35881"/>
    <cellStyle name="Финансовый 3 3 2 9 2 5" xfId="15469"/>
    <cellStyle name="Финансовый 3 3 2 9 2 6" xfId="29077"/>
    <cellStyle name="Финансовый 3 3 2 9 3" xfId="1483"/>
    <cellStyle name="Финансовый 3 3 2 9 3 2" xfId="6019"/>
    <cellStyle name="Финансовый 3 3 2 9 3 2 2" xfId="12823"/>
    <cellStyle name="Финансовый 3 3 2 9 3 2 2 2" xfId="26431"/>
    <cellStyle name="Финансовый 3 3 2 9 3 2 2 3" xfId="40039"/>
    <cellStyle name="Финансовый 3 3 2 9 3 2 3" xfId="19627"/>
    <cellStyle name="Финансовый 3 3 2 9 3 2 4" xfId="33235"/>
    <cellStyle name="Финансовый 3 3 2 9 3 3" xfId="3751"/>
    <cellStyle name="Финансовый 3 3 2 9 3 3 2" xfId="10555"/>
    <cellStyle name="Финансовый 3 3 2 9 3 3 2 2" xfId="24163"/>
    <cellStyle name="Финансовый 3 3 2 9 3 3 2 3" xfId="37771"/>
    <cellStyle name="Финансовый 3 3 2 9 3 3 3" xfId="17359"/>
    <cellStyle name="Финансовый 3 3 2 9 3 3 4" xfId="30967"/>
    <cellStyle name="Финансовый 3 3 2 9 3 4" xfId="8287"/>
    <cellStyle name="Финансовый 3 3 2 9 3 4 2" xfId="21895"/>
    <cellStyle name="Финансовый 3 3 2 9 3 4 3" xfId="35503"/>
    <cellStyle name="Финансовый 3 3 2 9 3 5" xfId="15091"/>
    <cellStyle name="Финансовый 3 3 2 9 3 6" xfId="28699"/>
    <cellStyle name="Финансовый 3 3 2 9 4" xfId="2239"/>
    <cellStyle name="Финансовый 3 3 2 9 4 2" xfId="6775"/>
    <cellStyle name="Финансовый 3 3 2 9 4 2 2" xfId="13579"/>
    <cellStyle name="Финансовый 3 3 2 9 4 2 2 2" xfId="27187"/>
    <cellStyle name="Финансовый 3 3 2 9 4 2 2 3" xfId="40795"/>
    <cellStyle name="Финансовый 3 3 2 9 4 2 3" xfId="20383"/>
    <cellStyle name="Финансовый 3 3 2 9 4 2 4" xfId="33991"/>
    <cellStyle name="Финансовый 3 3 2 9 4 3" xfId="4507"/>
    <cellStyle name="Финансовый 3 3 2 9 4 3 2" xfId="11311"/>
    <cellStyle name="Финансовый 3 3 2 9 4 3 2 2" xfId="24919"/>
    <cellStyle name="Финансовый 3 3 2 9 4 3 2 3" xfId="38527"/>
    <cellStyle name="Финансовый 3 3 2 9 4 3 3" xfId="18115"/>
    <cellStyle name="Финансовый 3 3 2 9 4 3 4" xfId="31723"/>
    <cellStyle name="Финансовый 3 3 2 9 4 4" xfId="9043"/>
    <cellStyle name="Финансовый 3 3 2 9 4 4 2" xfId="22651"/>
    <cellStyle name="Финансовый 3 3 2 9 4 4 3" xfId="36259"/>
    <cellStyle name="Финансовый 3 3 2 9 4 5" xfId="15847"/>
    <cellStyle name="Финансовый 3 3 2 9 4 6" xfId="29455"/>
    <cellStyle name="Финансовый 3 3 2 9 5" xfId="1105"/>
    <cellStyle name="Финансовый 3 3 2 9 5 2" xfId="5641"/>
    <cellStyle name="Финансовый 3 3 2 9 5 2 2" xfId="12445"/>
    <cellStyle name="Финансовый 3 3 2 9 5 2 2 2" xfId="26053"/>
    <cellStyle name="Финансовый 3 3 2 9 5 2 2 3" xfId="39661"/>
    <cellStyle name="Финансовый 3 3 2 9 5 2 3" xfId="19249"/>
    <cellStyle name="Финансовый 3 3 2 9 5 2 4" xfId="32857"/>
    <cellStyle name="Финансовый 3 3 2 9 5 3" xfId="3373"/>
    <cellStyle name="Финансовый 3 3 2 9 5 3 2" xfId="10177"/>
    <cellStyle name="Финансовый 3 3 2 9 5 3 2 2" xfId="23785"/>
    <cellStyle name="Финансовый 3 3 2 9 5 3 2 3" xfId="37393"/>
    <cellStyle name="Финансовый 3 3 2 9 5 3 3" xfId="16981"/>
    <cellStyle name="Финансовый 3 3 2 9 5 3 4" xfId="30589"/>
    <cellStyle name="Финансовый 3 3 2 9 5 4" xfId="7909"/>
    <cellStyle name="Финансовый 3 3 2 9 5 4 2" xfId="21517"/>
    <cellStyle name="Финансовый 3 3 2 9 5 4 3" xfId="35125"/>
    <cellStyle name="Финансовый 3 3 2 9 5 5" xfId="14713"/>
    <cellStyle name="Финансовый 3 3 2 9 5 6" xfId="28321"/>
    <cellStyle name="Финансовый 3 3 2 9 6" xfId="727"/>
    <cellStyle name="Финансовый 3 3 2 9 6 2" xfId="5263"/>
    <cellStyle name="Финансовый 3 3 2 9 6 2 2" xfId="12067"/>
    <cellStyle name="Финансовый 3 3 2 9 6 2 2 2" xfId="25675"/>
    <cellStyle name="Финансовый 3 3 2 9 6 2 2 3" xfId="39283"/>
    <cellStyle name="Финансовый 3 3 2 9 6 2 3" xfId="18871"/>
    <cellStyle name="Финансовый 3 3 2 9 6 2 4" xfId="32479"/>
    <cellStyle name="Финансовый 3 3 2 9 6 3" xfId="2995"/>
    <cellStyle name="Финансовый 3 3 2 9 6 3 2" xfId="9799"/>
    <cellStyle name="Финансовый 3 3 2 9 6 3 2 2" xfId="23407"/>
    <cellStyle name="Финансовый 3 3 2 9 6 3 2 3" xfId="37015"/>
    <cellStyle name="Финансовый 3 3 2 9 6 3 3" xfId="16603"/>
    <cellStyle name="Финансовый 3 3 2 9 6 3 4" xfId="30211"/>
    <cellStyle name="Финансовый 3 3 2 9 6 4" xfId="7531"/>
    <cellStyle name="Финансовый 3 3 2 9 6 4 2" xfId="21139"/>
    <cellStyle name="Финансовый 3 3 2 9 6 4 3" xfId="34747"/>
    <cellStyle name="Финансовый 3 3 2 9 6 5" xfId="14335"/>
    <cellStyle name="Финансовый 3 3 2 9 6 6" xfId="27943"/>
    <cellStyle name="Финансовый 3 3 2 9 7" xfId="4885"/>
    <cellStyle name="Финансовый 3 3 2 9 7 2" xfId="11689"/>
    <cellStyle name="Финансовый 3 3 2 9 7 2 2" xfId="25297"/>
    <cellStyle name="Финансовый 3 3 2 9 7 2 3" xfId="38905"/>
    <cellStyle name="Финансовый 3 3 2 9 7 3" xfId="18493"/>
    <cellStyle name="Финансовый 3 3 2 9 7 4" xfId="32101"/>
    <cellStyle name="Финансовый 3 3 2 9 8" xfId="2617"/>
    <cellStyle name="Финансовый 3 3 2 9 8 2" xfId="9421"/>
    <cellStyle name="Финансовый 3 3 2 9 8 2 2" xfId="23029"/>
    <cellStyle name="Финансовый 3 3 2 9 8 2 3" xfId="36637"/>
    <cellStyle name="Финансовый 3 3 2 9 8 3" xfId="16225"/>
    <cellStyle name="Финансовый 3 3 2 9 8 4" xfId="29833"/>
    <cellStyle name="Финансовый 3 3 2 9 9" xfId="7153"/>
    <cellStyle name="Финансовый 3 3 2 9 9 2" xfId="20761"/>
    <cellStyle name="Финансовый 3 3 2 9 9 3" xfId="34369"/>
    <cellStyle name="Финансовый 3 3 2_Лист1" xfId="56693"/>
    <cellStyle name="Финансовый 3 3 20" xfId="27360"/>
    <cellStyle name="Финансовый 3 3 3" xfId="150"/>
    <cellStyle name="Финансовый 3 3 3 10" xfId="1284"/>
    <cellStyle name="Финансовый 3 3 3 10 2" xfId="5820"/>
    <cellStyle name="Финансовый 3 3 3 10 2 2" xfId="12624"/>
    <cellStyle name="Финансовый 3 3 3 10 2 2 2" xfId="26232"/>
    <cellStyle name="Финансовый 3 3 3 10 2 2 3" xfId="39840"/>
    <cellStyle name="Финансовый 3 3 3 10 2 3" xfId="19428"/>
    <cellStyle name="Финансовый 3 3 3 10 2 4" xfId="33036"/>
    <cellStyle name="Финансовый 3 3 3 10 3" xfId="3552"/>
    <cellStyle name="Финансовый 3 3 3 10 3 2" xfId="10356"/>
    <cellStyle name="Финансовый 3 3 3 10 3 2 2" xfId="23964"/>
    <cellStyle name="Финансовый 3 3 3 10 3 2 3" xfId="37572"/>
    <cellStyle name="Финансовый 3 3 3 10 3 3" xfId="17160"/>
    <cellStyle name="Финансовый 3 3 3 10 3 4" xfId="30768"/>
    <cellStyle name="Финансовый 3 3 3 10 4" xfId="8088"/>
    <cellStyle name="Финансовый 3 3 3 10 4 2" xfId="21696"/>
    <cellStyle name="Финансовый 3 3 3 10 4 3" xfId="35304"/>
    <cellStyle name="Финансовый 3 3 3 10 5" xfId="14892"/>
    <cellStyle name="Финансовый 3 3 3 10 6" xfId="28500"/>
    <cellStyle name="Финансовый 3 3 3 11" xfId="2040"/>
    <cellStyle name="Финансовый 3 3 3 11 2" xfId="6576"/>
    <cellStyle name="Финансовый 3 3 3 11 2 2" xfId="13380"/>
    <cellStyle name="Финансовый 3 3 3 11 2 2 2" xfId="26988"/>
    <cellStyle name="Финансовый 3 3 3 11 2 2 3" xfId="40596"/>
    <cellStyle name="Финансовый 3 3 3 11 2 3" xfId="20184"/>
    <cellStyle name="Финансовый 3 3 3 11 2 4" xfId="33792"/>
    <cellStyle name="Финансовый 3 3 3 11 3" xfId="4308"/>
    <cellStyle name="Финансовый 3 3 3 11 3 2" xfId="11112"/>
    <cellStyle name="Финансовый 3 3 3 11 3 2 2" xfId="24720"/>
    <cellStyle name="Финансовый 3 3 3 11 3 2 3" xfId="38328"/>
    <cellStyle name="Финансовый 3 3 3 11 3 3" xfId="17916"/>
    <cellStyle name="Финансовый 3 3 3 11 3 4" xfId="31524"/>
    <cellStyle name="Финансовый 3 3 3 11 4" xfId="8844"/>
    <cellStyle name="Финансовый 3 3 3 11 4 2" xfId="22452"/>
    <cellStyle name="Финансовый 3 3 3 11 4 3" xfId="36060"/>
    <cellStyle name="Финансовый 3 3 3 11 5" xfId="15648"/>
    <cellStyle name="Финансовый 3 3 3 11 6" xfId="29256"/>
    <cellStyle name="Финансовый 3 3 3 12" xfId="906"/>
    <cellStyle name="Финансовый 3 3 3 12 2" xfId="5442"/>
    <cellStyle name="Финансовый 3 3 3 12 2 2" xfId="12246"/>
    <cellStyle name="Финансовый 3 3 3 12 2 2 2" xfId="25854"/>
    <cellStyle name="Финансовый 3 3 3 12 2 2 3" xfId="39462"/>
    <cellStyle name="Финансовый 3 3 3 12 2 3" xfId="19050"/>
    <cellStyle name="Финансовый 3 3 3 12 2 4" xfId="32658"/>
    <cellStyle name="Финансовый 3 3 3 12 3" xfId="3174"/>
    <cellStyle name="Финансовый 3 3 3 12 3 2" xfId="9978"/>
    <cellStyle name="Финансовый 3 3 3 12 3 2 2" xfId="23586"/>
    <cellStyle name="Финансовый 3 3 3 12 3 2 3" xfId="37194"/>
    <cellStyle name="Финансовый 3 3 3 12 3 3" xfId="16782"/>
    <cellStyle name="Финансовый 3 3 3 12 3 4" xfId="30390"/>
    <cellStyle name="Финансовый 3 3 3 12 4" xfId="7710"/>
    <cellStyle name="Финансовый 3 3 3 12 4 2" xfId="21318"/>
    <cellStyle name="Финансовый 3 3 3 12 4 3" xfId="34926"/>
    <cellStyle name="Финансовый 3 3 3 12 5" xfId="14514"/>
    <cellStyle name="Финансовый 3 3 3 12 6" xfId="28122"/>
    <cellStyle name="Финансовый 3 3 3 13" xfId="528"/>
    <cellStyle name="Финансовый 3 3 3 13 2" xfId="5064"/>
    <cellStyle name="Финансовый 3 3 3 13 2 2" xfId="11868"/>
    <cellStyle name="Финансовый 3 3 3 13 2 2 2" xfId="25476"/>
    <cellStyle name="Финансовый 3 3 3 13 2 2 3" xfId="39084"/>
    <cellStyle name="Финансовый 3 3 3 13 2 3" xfId="18672"/>
    <cellStyle name="Финансовый 3 3 3 13 2 4" xfId="32280"/>
    <cellStyle name="Финансовый 3 3 3 13 3" xfId="2796"/>
    <cellStyle name="Финансовый 3 3 3 13 3 2" xfId="9600"/>
    <cellStyle name="Финансовый 3 3 3 13 3 2 2" xfId="23208"/>
    <cellStyle name="Финансовый 3 3 3 13 3 2 3" xfId="36816"/>
    <cellStyle name="Финансовый 3 3 3 13 3 3" xfId="16404"/>
    <cellStyle name="Финансовый 3 3 3 13 3 4" xfId="30012"/>
    <cellStyle name="Финансовый 3 3 3 13 4" xfId="7332"/>
    <cellStyle name="Финансовый 3 3 3 13 4 2" xfId="20940"/>
    <cellStyle name="Финансовый 3 3 3 13 4 3" xfId="34548"/>
    <cellStyle name="Финансовый 3 3 3 13 5" xfId="14136"/>
    <cellStyle name="Финансовый 3 3 3 13 6" xfId="27744"/>
    <cellStyle name="Финансовый 3 3 3 14" xfId="4686"/>
    <cellStyle name="Финансовый 3 3 3 14 2" xfId="11490"/>
    <cellStyle name="Финансовый 3 3 3 14 2 2" xfId="25098"/>
    <cellStyle name="Финансовый 3 3 3 14 2 3" xfId="38706"/>
    <cellStyle name="Финансовый 3 3 3 14 3" xfId="18294"/>
    <cellStyle name="Финансовый 3 3 3 14 4" xfId="31902"/>
    <cellStyle name="Финансовый 3 3 3 15" xfId="2418"/>
    <cellStyle name="Финансовый 3 3 3 15 2" xfId="9222"/>
    <cellStyle name="Финансовый 3 3 3 15 2 2" xfId="22830"/>
    <cellStyle name="Финансовый 3 3 3 15 2 3" xfId="36438"/>
    <cellStyle name="Финансовый 3 3 3 15 3" xfId="16026"/>
    <cellStyle name="Финансовый 3 3 3 15 4" xfId="29634"/>
    <cellStyle name="Финансовый 3 3 3 16" xfId="6954"/>
    <cellStyle name="Финансовый 3 3 3 16 2" xfId="20562"/>
    <cellStyle name="Финансовый 3 3 3 16 3" xfId="34170"/>
    <cellStyle name="Финансовый 3 3 3 17" xfId="13758"/>
    <cellStyle name="Финансовый 3 3 3 18" xfId="27366"/>
    <cellStyle name="Финансовый 3 3 3 2" xfId="159"/>
    <cellStyle name="Финансовый 3 3 3 2 10" xfId="915"/>
    <cellStyle name="Финансовый 3 3 3 2 10 2" xfId="5451"/>
    <cellStyle name="Финансовый 3 3 3 2 10 2 2" xfId="12255"/>
    <cellStyle name="Финансовый 3 3 3 2 10 2 2 2" xfId="25863"/>
    <cellStyle name="Финансовый 3 3 3 2 10 2 2 3" xfId="39471"/>
    <cellStyle name="Финансовый 3 3 3 2 10 2 3" xfId="19059"/>
    <cellStyle name="Финансовый 3 3 3 2 10 2 4" xfId="32667"/>
    <cellStyle name="Финансовый 3 3 3 2 10 3" xfId="3183"/>
    <cellStyle name="Финансовый 3 3 3 2 10 3 2" xfId="9987"/>
    <cellStyle name="Финансовый 3 3 3 2 10 3 2 2" xfId="23595"/>
    <cellStyle name="Финансовый 3 3 3 2 10 3 2 3" xfId="37203"/>
    <cellStyle name="Финансовый 3 3 3 2 10 3 3" xfId="16791"/>
    <cellStyle name="Финансовый 3 3 3 2 10 3 4" xfId="30399"/>
    <cellStyle name="Финансовый 3 3 3 2 10 4" xfId="7719"/>
    <cellStyle name="Финансовый 3 3 3 2 10 4 2" xfId="21327"/>
    <cellStyle name="Финансовый 3 3 3 2 10 4 3" xfId="34935"/>
    <cellStyle name="Финансовый 3 3 3 2 10 5" xfId="14523"/>
    <cellStyle name="Финансовый 3 3 3 2 10 6" xfId="28131"/>
    <cellStyle name="Финансовый 3 3 3 2 11" xfId="537"/>
    <cellStyle name="Финансовый 3 3 3 2 11 2" xfId="5073"/>
    <cellStyle name="Финансовый 3 3 3 2 11 2 2" xfId="11877"/>
    <cellStyle name="Финансовый 3 3 3 2 11 2 2 2" xfId="25485"/>
    <cellStyle name="Финансовый 3 3 3 2 11 2 2 3" xfId="39093"/>
    <cellStyle name="Финансовый 3 3 3 2 11 2 3" xfId="18681"/>
    <cellStyle name="Финансовый 3 3 3 2 11 2 4" xfId="32289"/>
    <cellStyle name="Финансовый 3 3 3 2 11 3" xfId="2805"/>
    <cellStyle name="Финансовый 3 3 3 2 11 3 2" xfId="9609"/>
    <cellStyle name="Финансовый 3 3 3 2 11 3 2 2" xfId="23217"/>
    <cellStyle name="Финансовый 3 3 3 2 11 3 2 3" xfId="36825"/>
    <cellStyle name="Финансовый 3 3 3 2 11 3 3" xfId="16413"/>
    <cellStyle name="Финансовый 3 3 3 2 11 3 4" xfId="30021"/>
    <cellStyle name="Финансовый 3 3 3 2 11 4" xfId="7341"/>
    <cellStyle name="Финансовый 3 3 3 2 11 4 2" xfId="20949"/>
    <cellStyle name="Финансовый 3 3 3 2 11 4 3" xfId="34557"/>
    <cellStyle name="Финансовый 3 3 3 2 11 5" xfId="14145"/>
    <cellStyle name="Финансовый 3 3 3 2 11 6" xfId="27753"/>
    <cellStyle name="Финансовый 3 3 3 2 12" xfId="4695"/>
    <cellStyle name="Финансовый 3 3 3 2 12 2" xfId="11499"/>
    <cellStyle name="Финансовый 3 3 3 2 12 2 2" xfId="25107"/>
    <cellStyle name="Финансовый 3 3 3 2 12 2 3" xfId="38715"/>
    <cellStyle name="Финансовый 3 3 3 2 12 3" xfId="18303"/>
    <cellStyle name="Финансовый 3 3 3 2 12 4" xfId="31911"/>
    <cellStyle name="Финансовый 3 3 3 2 13" xfId="2427"/>
    <cellStyle name="Финансовый 3 3 3 2 13 2" xfId="9231"/>
    <cellStyle name="Финансовый 3 3 3 2 13 2 2" xfId="22839"/>
    <cellStyle name="Финансовый 3 3 3 2 13 2 3" xfId="36447"/>
    <cellStyle name="Финансовый 3 3 3 2 13 3" xfId="16035"/>
    <cellStyle name="Финансовый 3 3 3 2 13 4" xfId="29643"/>
    <cellStyle name="Финансовый 3 3 3 2 14" xfId="6963"/>
    <cellStyle name="Финансовый 3 3 3 2 14 2" xfId="20571"/>
    <cellStyle name="Финансовый 3 3 3 2 14 3" xfId="34179"/>
    <cellStyle name="Финансовый 3 3 3 2 15" xfId="13767"/>
    <cellStyle name="Финансовый 3 3 3 2 16" xfId="27375"/>
    <cellStyle name="Финансовый 3 3 3 2 2" xfId="213"/>
    <cellStyle name="Финансовый 3 3 3 2 2 10" xfId="2481"/>
    <cellStyle name="Финансовый 3 3 3 2 2 10 2" xfId="9285"/>
    <cellStyle name="Финансовый 3 3 3 2 2 10 2 2" xfId="22893"/>
    <cellStyle name="Финансовый 3 3 3 2 2 10 2 3" xfId="36501"/>
    <cellStyle name="Финансовый 3 3 3 2 2 10 3" xfId="16089"/>
    <cellStyle name="Финансовый 3 3 3 2 2 10 4" xfId="29697"/>
    <cellStyle name="Финансовый 3 3 3 2 2 11" xfId="7017"/>
    <cellStyle name="Финансовый 3 3 3 2 2 11 2" xfId="20625"/>
    <cellStyle name="Финансовый 3 3 3 2 2 11 3" xfId="34233"/>
    <cellStyle name="Финансовый 3 3 3 2 2 12" xfId="13821"/>
    <cellStyle name="Финансовый 3 3 3 2 2 13" xfId="27429"/>
    <cellStyle name="Финансовый 3 3 3 2 2 2" xfId="294"/>
    <cellStyle name="Финансовый 3 3 3 2 2 2 10" xfId="7098"/>
    <cellStyle name="Финансовый 3 3 3 2 2 2 10 2" xfId="20706"/>
    <cellStyle name="Финансовый 3 3 3 2 2 2 10 3" xfId="34314"/>
    <cellStyle name="Финансовый 3 3 3 2 2 2 11" xfId="13902"/>
    <cellStyle name="Финансовый 3 3 3 2 2 2 12" xfId="27510"/>
    <cellStyle name="Финансовый 3 3 3 2 2 2 2" xfId="496"/>
    <cellStyle name="Финансовый 3 3 3 2 2 2 2 10" xfId="14104"/>
    <cellStyle name="Финансовый 3 3 3 2 2 2 2 11" xfId="27712"/>
    <cellStyle name="Финансовый 3 3 3 2 2 2 2 2" xfId="2008"/>
    <cellStyle name="Финансовый 3 3 3 2 2 2 2 2 2" xfId="6544"/>
    <cellStyle name="Финансовый 3 3 3 2 2 2 2 2 2 2" xfId="13348"/>
    <cellStyle name="Финансовый 3 3 3 2 2 2 2 2 2 2 2" xfId="26956"/>
    <cellStyle name="Финансовый 3 3 3 2 2 2 2 2 2 2 3" xfId="40564"/>
    <cellStyle name="Финансовый 3 3 3 2 2 2 2 2 2 3" xfId="20152"/>
    <cellStyle name="Финансовый 3 3 3 2 2 2 2 2 2 4" xfId="33760"/>
    <cellStyle name="Финансовый 3 3 3 2 2 2 2 2 3" xfId="4276"/>
    <cellStyle name="Финансовый 3 3 3 2 2 2 2 2 3 2" xfId="11080"/>
    <cellStyle name="Финансовый 3 3 3 2 2 2 2 2 3 2 2" xfId="24688"/>
    <cellStyle name="Финансовый 3 3 3 2 2 2 2 2 3 2 3" xfId="38296"/>
    <cellStyle name="Финансовый 3 3 3 2 2 2 2 2 3 3" xfId="17884"/>
    <cellStyle name="Финансовый 3 3 3 2 2 2 2 2 3 4" xfId="31492"/>
    <cellStyle name="Финансовый 3 3 3 2 2 2 2 2 4" xfId="8812"/>
    <cellStyle name="Финансовый 3 3 3 2 2 2 2 2 4 2" xfId="22420"/>
    <cellStyle name="Финансовый 3 3 3 2 2 2 2 2 4 3" xfId="36028"/>
    <cellStyle name="Финансовый 3 3 3 2 2 2 2 2 5" xfId="15616"/>
    <cellStyle name="Финансовый 3 3 3 2 2 2 2 2 6" xfId="29224"/>
    <cellStyle name="Финансовый 3 3 3 2 2 2 2 3" xfId="1630"/>
    <cellStyle name="Финансовый 3 3 3 2 2 2 2 3 2" xfId="6166"/>
    <cellStyle name="Финансовый 3 3 3 2 2 2 2 3 2 2" xfId="12970"/>
    <cellStyle name="Финансовый 3 3 3 2 2 2 2 3 2 2 2" xfId="26578"/>
    <cellStyle name="Финансовый 3 3 3 2 2 2 2 3 2 2 3" xfId="40186"/>
    <cellStyle name="Финансовый 3 3 3 2 2 2 2 3 2 3" xfId="19774"/>
    <cellStyle name="Финансовый 3 3 3 2 2 2 2 3 2 4" xfId="33382"/>
    <cellStyle name="Финансовый 3 3 3 2 2 2 2 3 3" xfId="3898"/>
    <cellStyle name="Финансовый 3 3 3 2 2 2 2 3 3 2" xfId="10702"/>
    <cellStyle name="Финансовый 3 3 3 2 2 2 2 3 3 2 2" xfId="24310"/>
    <cellStyle name="Финансовый 3 3 3 2 2 2 2 3 3 2 3" xfId="37918"/>
    <cellStyle name="Финансовый 3 3 3 2 2 2 2 3 3 3" xfId="17506"/>
    <cellStyle name="Финансовый 3 3 3 2 2 2 2 3 3 4" xfId="31114"/>
    <cellStyle name="Финансовый 3 3 3 2 2 2 2 3 4" xfId="8434"/>
    <cellStyle name="Финансовый 3 3 3 2 2 2 2 3 4 2" xfId="22042"/>
    <cellStyle name="Финансовый 3 3 3 2 2 2 2 3 4 3" xfId="35650"/>
    <cellStyle name="Финансовый 3 3 3 2 2 2 2 3 5" xfId="15238"/>
    <cellStyle name="Финансовый 3 3 3 2 2 2 2 3 6" xfId="28846"/>
    <cellStyle name="Финансовый 3 3 3 2 2 2 2 4" xfId="2386"/>
    <cellStyle name="Финансовый 3 3 3 2 2 2 2 4 2" xfId="6922"/>
    <cellStyle name="Финансовый 3 3 3 2 2 2 2 4 2 2" xfId="13726"/>
    <cellStyle name="Финансовый 3 3 3 2 2 2 2 4 2 2 2" xfId="27334"/>
    <cellStyle name="Финансовый 3 3 3 2 2 2 2 4 2 2 3" xfId="40942"/>
    <cellStyle name="Финансовый 3 3 3 2 2 2 2 4 2 3" xfId="20530"/>
    <cellStyle name="Финансовый 3 3 3 2 2 2 2 4 2 4" xfId="34138"/>
    <cellStyle name="Финансовый 3 3 3 2 2 2 2 4 3" xfId="4654"/>
    <cellStyle name="Финансовый 3 3 3 2 2 2 2 4 3 2" xfId="11458"/>
    <cellStyle name="Финансовый 3 3 3 2 2 2 2 4 3 2 2" xfId="25066"/>
    <cellStyle name="Финансовый 3 3 3 2 2 2 2 4 3 2 3" xfId="38674"/>
    <cellStyle name="Финансовый 3 3 3 2 2 2 2 4 3 3" xfId="18262"/>
    <cellStyle name="Финансовый 3 3 3 2 2 2 2 4 3 4" xfId="31870"/>
    <cellStyle name="Финансовый 3 3 3 2 2 2 2 4 4" xfId="9190"/>
    <cellStyle name="Финансовый 3 3 3 2 2 2 2 4 4 2" xfId="22798"/>
    <cellStyle name="Финансовый 3 3 3 2 2 2 2 4 4 3" xfId="36406"/>
    <cellStyle name="Финансовый 3 3 3 2 2 2 2 4 5" xfId="15994"/>
    <cellStyle name="Финансовый 3 3 3 2 2 2 2 4 6" xfId="29602"/>
    <cellStyle name="Финансовый 3 3 3 2 2 2 2 5" xfId="1252"/>
    <cellStyle name="Финансовый 3 3 3 2 2 2 2 5 2" xfId="5788"/>
    <cellStyle name="Финансовый 3 3 3 2 2 2 2 5 2 2" xfId="12592"/>
    <cellStyle name="Финансовый 3 3 3 2 2 2 2 5 2 2 2" xfId="26200"/>
    <cellStyle name="Финансовый 3 3 3 2 2 2 2 5 2 2 3" xfId="39808"/>
    <cellStyle name="Финансовый 3 3 3 2 2 2 2 5 2 3" xfId="19396"/>
    <cellStyle name="Финансовый 3 3 3 2 2 2 2 5 2 4" xfId="33004"/>
    <cellStyle name="Финансовый 3 3 3 2 2 2 2 5 3" xfId="3520"/>
    <cellStyle name="Финансовый 3 3 3 2 2 2 2 5 3 2" xfId="10324"/>
    <cellStyle name="Финансовый 3 3 3 2 2 2 2 5 3 2 2" xfId="23932"/>
    <cellStyle name="Финансовый 3 3 3 2 2 2 2 5 3 2 3" xfId="37540"/>
    <cellStyle name="Финансовый 3 3 3 2 2 2 2 5 3 3" xfId="17128"/>
    <cellStyle name="Финансовый 3 3 3 2 2 2 2 5 3 4" xfId="30736"/>
    <cellStyle name="Финансовый 3 3 3 2 2 2 2 5 4" xfId="8056"/>
    <cellStyle name="Финансовый 3 3 3 2 2 2 2 5 4 2" xfId="21664"/>
    <cellStyle name="Финансовый 3 3 3 2 2 2 2 5 4 3" xfId="35272"/>
    <cellStyle name="Финансовый 3 3 3 2 2 2 2 5 5" xfId="14860"/>
    <cellStyle name="Финансовый 3 3 3 2 2 2 2 5 6" xfId="28468"/>
    <cellStyle name="Финансовый 3 3 3 2 2 2 2 6" xfId="874"/>
    <cellStyle name="Финансовый 3 3 3 2 2 2 2 6 2" xfId="5410"/>
    <cellStyle name="Финансовый 3 3 3 2 2 2 2 6 2 2" xfId="12214"/>
    <cellStyle name="Финансовый 3 3 3 2 2 2 2 6 2 2 2" xfId="25822"/>
    <cellStyle name="Финансовый 3 3 3 2 2 2 2 6 2 2 3" xfId="39430"/>
    <cellStyle name="Финансовый 3 3 3 2 2 2 2 6 2 3" xfId="19018"/>
    <cellStyle name="Финансовый 3 3 3 2 2 2 2 6 2 4" xfId="32626"/>
    <cellStyle name="Финансовый 3 3 3 2 2 2 2 6 3" xfId="3142"/>
    <cellStyle name="Финансовый 3 3 3 2 2 2 2 6 3 2" xfId="9946"/>
    <cellStyle name="Финансовый 3 3 3 2 2 2 2 6 3 2 2" xfId="23554"/>
    <cellStyle name="Финансовый 3 3 3 2 2 2 2 6 3 2 3" xfId="37162"/>
    <cellStyle name="Финансовый 3 3 3 2 2 2 2 6 3 3" xfId="16750"/>
    <cellStyle name="Финансовый 3 3 3 2 2 2 2 6 3 4" xfId="30358"/>
    <cellStyle name="Финансовый 3 3 3 2 2 2 2 6 4" xfId="7678"/>
    <cellStyle name="Финансовый 3 3 3 2 2 2 2 6 4 2" xfId="21286"/>
    <cellStyle name="Финансовый 3 3 3 2 2 2 2 6 4 3" xfId="34894"/>
    <cellStyle name="Финансовый 3 3 3 2 2 2 2 6 5" xfId="14482"/>
    <cellStyle name="Финансовый 3 3 3 2 2 2 2 6 6" xfId="28090"/>
    <cellStyle name="Финансовый 3 3 3 2 2 2 2 7" xfId="5032"/>
    <cellStyle name="Финансовый 3 3 3 2 2 2 2 7 2" xfId="11836"/>
    <cellStyle name="Финансовый 3 3 3 2 2 2 2 7 2 2" xfId="25444"/>
    <cellStyle name="Финансовый 3 3 3 2 2 2 2 7 2 3" xfId="39052"/>
    <cellStyle name="Финансовый 3 3 3 2 2 2 2 7 3" xfId="18640"/>
    <cellStyle name="Финансовый 3 3 3 2 2 2 2 7 4" xfId="32248"/>
    <cellStyle name="Финансовый 3 3 3 2 2 2 2 8" xfId="2764"/>
    <cellStyle name="Финансовый 3 3 3 2 2 2 2 8 2" xfId="9568"/>
    <cellStyle name="Финансовый 3 3 3 2 2 2 2 8 2 2" xfId="23176"/>
    <cellStyle name="Финансовый 3 3 3 2 2 2 2 8 2 3" xfId="36784"/>
    <cellStyle name="Финансовый 3 3 3 2 2 2 2 8 3" xfId="16372"/>
    <cellStyle name="Финансовый 3 3 3 2 2 2 2 8 4" xfId="29980"/>
    <cellStyle name="Финансовый 3 3 3 2 2 2 2 9" xfId="7300"/>
    <cellStyle name="Финансовый 3 3 3 2 2 2 2 9 2" xfId="20908"/>
    <cellStyle name="Финансовый 3 3 3 2 2 2 2 9 3" xfId="34516"/>
    <cellStyle name="Финансовый 3 3 3 2 2 2 3" xfId="1806"/>
    <cellStyle name="Финансовый 3 3 3 2 2 2 3 2" xfId="6342"/>
    <cellStyle name="Финансовый 3 3 3 2 2 2 3 2 2" xfId="13146"/>
    <cellStyle name="Финансовый 3 3 3 2 2 2 3 2 2 2" xfId="26754"/>
    <cellStyle name="Финансовый 3 3 3 2 2 2 3 2 2 3" xfId="40362"/>
    <cellStyle name="Финансовый 3 3 3 2 2 2 3 2 3" xfId="19950"/>
    <cellStyle name="Финансовый 3 3 3 2 2 2 3 2 4" xfId="33558"/>
    <cellStyle name="Финансовый 3 3 3 2 2 2 3 3" xfId="4074"/>
    <cellStyle name="Финансовый 3 3 3 2 2 2 3 3 2" xfId="10878"/>
    <cellStyle name="Финансовый 3 3 3 2 2 2 3 3 2 2" xfId="24486"/>
    <cellStyle name="Финансовый 3 3 3 2 2 2 3 3 2 3" xfId="38094"/>
    <cellStyle name="Финансовый 3 3 3 2 2 2 3 3 3" xfId="17682"/>
    <cellStyle name="Финансовый 3 3 3 2 2 2 3 3 4" xfId="31290"/>
    <cellStyle name="Финансовый 3 3 3 2 2 2 3 4" xfId="8610"/>
    <cellStyle name="Финансовый 3 3 3 2 2 2 3 4 2" xfId="22218"/>
    <cellStyle name="Финансовый 3 3 3 2 2 2 3 4 3" xfId="35826"/>
    <cellStyle name="Финансовый 3 3 3 2 2 2 3 5" xfId="15414"/>
    <cellStyle name="Финансовый 3 3 3 2 2 2 3 6" xfId="29022"/>
    <cellStyle name="Финансовый 3 3 3 2 2 2 4" xfId="1428"/>
    <cellStyle name="Финансовый 3 3 3 2 2 2 4 2" xfId="5964"/>
    <cellStyle name="Финансовый 3 3 3 2 2 2 4 2 2" xfId="12768"/>
    <cellStyle name="Финансовый 3 3 3 2 2 2 4 2 2 2" xfId="26376"/>
    <cellStyle name="Финансовый 3 3 3 2 2 2 4 2 2 3" xfId="39984"/>
    <cellStyle name="Финансовый 3 3 3 2 2 2 4 2 3" xfId="19572"/>
    <cellStyle name="Финансовый 3 3 3 2 2 2 4 2 4" xfId="33180"/>
    <cellStyle name="Финансовый 3 3 3 2 2 2 4 3" xfId="3696"/>
    <cellStyle name="Финансовый 3 3 3 2 2 2 4 3 2" xfId="10500"/>
    <cellStyle name="Финансовый 3 3 3 2 2 2 4 3 2 2" xfId="24108"/>
    <cellStyle name="Финансовый 3 3 3 2 2 2 4 3 2 3" xfId="37716"/>
    <cellStyle name="Финансовый 3 3 3 2 2 2 4 3 3" xfId="17304"/>
    <cellStyle name="Финансовый 3 3 3 2 2 2 4 3 4" xfId="30912"/>
    <cellStyle name="Финансовый 3 3 3 2 2 2 4 4" xfId="8232"/>
    <cellStyle name="Финансовый 3 3 3 2 2 2 4 4 2" xfId="21840"/>
    <cellStyle name="Финансовый 3 3 3 2 2 2 4 4 3" xfId="35448"/>
    <cellStyle name="Финансовый 3 3 3 2 2 2 4 5" xfId="15036"/>
    <cellStyle name="Финансовый 3 3 3 2 2 2 4 6" xfId="28644"/>
    <cellStyle name="Финансовый 3 3 3 2 2 2 5" xfId="2184"/>
    <cellStyle name="Финансовый 3 3 3 2 2 2 5 2" xfId="6720"/>
    <cellStyle name="Финансовый 3 3 3 2 2 2 5 2 2" xfId="13524"/>
    <cellStyle name="Финансовый 3 3 3 2 2 2 5 2 2 2" xfId="27132"/>
    <cellStyle name="Финансовый 3 3 3 2 2 2 5 2 2 3" xfId="40740"/>
    <cellStyle name="Финансовый 3 3 3 2 2 2 5 2 3" xfId="20328"/>
    <cellStyle name="Финансовый 3 3 3 2 2 2 5 2 4" xfId="33936"/>
    <cellStyle name="Финансовый 3 3 3 2 2 2 5 3" xfId="4452"/>
    <cellStyle name="Финансовый 3 3 3 2 2 2 5 3 2" xfId="11256"/>
    <cellStyle name="Финансовый 3 3 3 2 2 2 5 3 2 2" xfId="24864"/>
    <cellStyle name="Финансовый 3 3 3 2 2 2 5 3 2 3" xfId="38472"/>
    <cellStyle name="Финансовый 3 3 3 2 2 2 5 3 3" xfId="18060"/>
    <cellStyle name="Финансовый 3 3 3 2 2 2 5 3 4" xfId="31668"/>
    <cellStyle name="Финансовый 3 3 3 2 2 2 5 4" xfId="8988"/>
    <cellStyle name="Финансовый 3 3 3 2 2 2 5 4 2" xfId="22596"/>
    <cellStyle name="Финансовый 3 3 3 2 2 2 5 4 3" xfId="36204"/>
    <cellStyle name="Финансовый 3 3 3 2 2 2 5 5" xfId="15792"/>
    <cellStyle name="Финансовый 3 3 3 2 2 2 5 6" xfId="29400"/>
    <cellStyle name="Финансовый 3 3 3 2 2 2 6" xfId="1050"/>
    <cellStyle name="Финансовый 3 3 3 2 2 2 6 2" xfId="5586"/>
    <cellStyle name="Финансовый 3 3 3 2 2 2 6 2 2" xfId="12390"/>
    <cellStyle name="Финансовый 3 3 3 2 2 2 6 2 2 2" xfId="25998"/>
    <cellStyle name="Финансовый 3 3 3 2 2 2 6 2 2 3" xfId="39606"/>
    <cellStyle name="Финансовый 3 3 3 2 2 2 6 2 3" xfId="19194"/>
    <cellStyle name="Финансовый 3 3 3 2 2 2 6 2 4" xfId="32802"/>
    <cellStyle name="Финансовый 3 3 3 2 2 2 6 3" xfId="3318"/>
    <cellStyle name="Финансовый 3 3 3 2 2 2 6 3 2" xfId="10122"/>
    <cellStyle name="Финансовый 3 3 3 2 2 2 6 3 2 2" xfId="23730"/>
    <cellStyle name="Финансовый 3 3 3 2 2 2 6 3 2 3" xfId="37338"/>
    <cellStyle name="Финансовый 3 3 3 2 2 2 6 3 3" xfId="16926"/>
    <cellStyle name="Финансовый 3 3 3 2 2 2 6 3 4" xfId="30534"/>
    <cellStyle name="Финансовый 3 3 3 2 2 2 6 4" xfId="7854"/>
    <cellStyle name="Финансовый 3 3 3 2 2 2 6 4 2" xfId="21462"/>
    <cellStyle name="Финансовый 3 3 3 2 2 2 6 4 3" xfId="35070"/>
    <cellStyle name="Финансовый 3 3 3 2 2 2 6 5" xfId="14658"/>
    <cellStyle name="Финансовый 3 3 3 2 2 2 6 6" xfId="28266"/>
    <cellStyle name="Финансовый 3 3 3 2 2 2 7" xfId="672"/>
    <cellStyle name="Финансовый 3 3 3 2 2 2 7 2" xfId="5208"/>
    <cellStyle name="Финансовый 3 3 3 2 2 2 7 2 2" xfId="12012"/>
    <cellStyle name="Финансовый 3 3 3 2 2 2 7 2 2 2" xfId="25620"/>
    <cellStyle name="Финансовый 3 3 3 2 2 2 7 2 2 3" xfId="39228"/>
    <cellStyle name="Финансовый 3 3 3 2 2 2 7 2 3" xfId="18816"/>
    <cellStyle name="Финансовый 3 3 3 2 2 2 7 2 4" xfId="32424"/>
    <cellStyle name="Финансовый 3 3 3 2 2 2 7 3" xfId="2940"/>
    <cellStyle name="Финансовый 3 3 3 2 2 2 7 3 2" xfId="9744"/>
    <cellStyle name="Финансовый 3 3 3 2 2 2 7 3 2 2" xfId="23352"/>
    <cellStyle name="Финансовый 3 3 3 2 2 2 7 3 2 3" xfId="36960"/>
    <cellStyle name="Финансовый 3 3 3 2 2 2 7 3 3" xfId="16548"/>
    <cellStyle name="Финансовый 3 3 3 2 2 2 7 3 4" xfId="30156"/>
    <cellStyle name="Финансовый 3 3 3 2 2 2 7 4" xfId="7476"/>
    <cellStyle name="Финансовый 3 3 3 2 2 2 7 4 2" xfId="21084"/>
    <cellStyle name="Финансовый 3 3 3 2 2 2 7 4 3" xfId="34692"/>
    <cellStyle name="Финансовый 3 3 3 2 2 2 7 5" xfId="14280"/>
    <cellStyle name="Финансовый 3 3 3 2 2 2 7 6" xfId="27888"/>
    <cellStyle name="Финансовый 3 3 3 2 2 2 8" xfId="4830"/>
    <cellStyle name="Финансовый 3 3 3 2 2 2 8 2" xfId="11634"/>
    <cellStyle name="Финансовый 3 3 3 2 2 2 8 2 2" xfId="25242"/>
    <cellStyle name="Финансовый 3 3 3 2 2 2 8 2 3" xfId="38850"/>
    <cellStyle name="Финансовый 3 3 3 2 2 2 8 3" xfId="18438"/>
    <cellStyle name="Финансовый 3 3 3 2 2 2 8 4" xfId="32046"/>
    <cellStyle name="Финансовый 3 3 3 2 2 2 9" xfId="2562"/>
    <cellStyle name="Финансовый 3 3 3 2 2 2 9 2" xfId="9366"/>
    <cellStyle name="Финансовый 3 3 3 2 2 2 9 2 2" xfId="22974"/>
    <cellStyle name="Финансовый 3 3 3 2 2 2 9 2 3" xfId="36582"/>
    <cellStyle name="Финансовый 3 3 3 2 2 2 9 3" xfId="16170"/>
    <cellStyle name="Финансовый 3 3 3 2 2 2 9 4" xfId="29778"/>
    <cellStyle name="Финансовый 3 3 3 2 2 3" xfId="415"/>
    <cellStyle name="Финансовый 3 3 3 2 2 3 10" xfId="14023"/>
    <cellStyle name="Финансовый 3 3 3 2 2 3 11" xfId="27631"/>
    <cellStyle name="Финансовый 3 3 3 2 2 3 2" xfId="1927"/>
    <cellStyle name="Финансовый 3 3 3 2 2 3 2 2" xfId="6463"/>
    <cellStyle name="Финансовый 3 3 3 2 2 3 2 2 2" xfId="13267"/>
    <cellStyle name="Финансовый 3 3 3 2 2 3 2 2 2 2" xfId="26875"/>
    <cellStyle name="Финансовый 3 3 3 2 2 3 2 2 2 3" xfId="40483"/>
    <cellStyle name="Финансовый 3 3 3 2 2 3 2 2 3" xfId="20071"/>
    <cellStyle name="Финансовый 3 3 3 2 2 3 2 2 4" xfId="33679"/>
    <cellStyle name="Финансовый 3 3 3 2 2 3 2 3" xfId="4195"/>
    <cellStyle name="Финансовый 3 3 3 2 2 3 2 3 2" xfId="10999"/>
    <cellStyle name="Финансовый 3 3 3 2 2 3 2 3 2 2" xfId="24607"/>
    <cellStyle name="Финансовый 3 3 3 2 2 3 2 3 2 3" xfId="38215"/>
    <cellStyle name="Финансовый 3 3 3 2 2 3 2 3 3" xfId="17803"/>
    <cellStyle name="Финансовый 3 3 3 2 2 3 2 3 4" xfId="31411"/>
    <cellStyle name="Финансовый 3 3 3 2 2 3 2 4" xfId="8731"/>
    <cellStyle name="Финансовый 3 3 3 2 2 3 2 4 2" xfId="22339"/>
    <cellStyle name="Финансовый 3 3 3 2 2 3 2 4 3" xfId="35947"/>
    <cellStyle name="Финансовый 3 3 3 2 2 3 2 5" xfId="15535"/>
    <cellStyle name="Финансовый 3 3 3 2 2 3 2 6" xfId="29143"/>
    <cellStyle name="Финансовый 3 3 3 2 2 3 3" xfId="1549"/>
    <cellStyle name="Финансовый 3 3 3 2 2 3 3 2" xfId="6085"/>
    <cellStyle name="Финансовый 3 3 3 2 2 3 3 2 2" xfId="12889"/>
    <cellStyle name="Финансовый 3 3 3 2 2 3 3 2 2 2" xfId="26497"/>
    <cellStyle name="Финансовый 3 3 3 2 2 3 3 2 2 3" xfId="40105"/>
    <cellStyle name="Финансовый 3 3 3 2 2 3 3 2 3" xfId="19693"/>
    <cellStyle name="Финансовый 3 3 3 2 2 3 3 2 4" xfId="33301"/>
    <cellStyle name="Финансовый 3 3 3 2 2 3 3 3" xfId="3817"/>
    <cellStyle name="Финансовый 3 3 3 2 2 3 3 3 2" xfId="10621"/>
    <cellStyle name="Финансовый 3 3 3 2 2 3 3 3 2 2" xfId="24229"/>
    <cellStyle name="Финансовый 3 3 3 2 2 3 3 3 2 3" xfId="37837"/>
    <cellStyle name="Финансовый 3 3 3 2 2 3 3 3 3" xfId="17425"/>
    <cellStyle name="Финансовый 3 3 3 2 2 3 3 3 4" xfId="31033"/>
    <cellStyle name="Финансовый 3 3 3 2 2 3 3 4" xfId="8353"/>
    <cellStyle name="Финансовый 3 3 3 2 2 3 3 4 2" xfId="21961"/>
    <cellStyle name="Финансовый 3 3 3 2 2 3 3 4 3" xfId="35569"/>
    <cellStyle name="Финансовый 3 3 3 2 2 3 3 5" xfId="15157"/>
    <cellStyle name="Финансовый 3 3 3 2 2 3 3 6" xfId="28765"/>
    <cellStyle name="Финансовый 3 3 3 2 2 3 4" xfId="2305"/>
    <cellStyle name="Финансовый 3 3 3 2 2 3 4 2" xfId="6841"/>
    <cellStyle name="Финансовый 3 3 3 2 2 3 4 2 2" xfId="13645"/>
    <cellStyle name="Финансовый 3 3 3 2 2 3 4 2 2 2" xfId="27253"/>
    <cellStyle name="Финансовый 3 3 3 2 2 3 4 2 2 3" xfId="40861"/>
    <cellStyle name="Финансовый 3 3 3 2 2 3 4 2 3" xfId="20449"/>
    <cellStyle name="Финансовый 3 3 3 2 2 3 4 2 4" xfId="34057"/>
    <cellStyle name="Финансовый 3 3 3 2 2 3 4 3" xfId="4573"/>
    <cellStyle name="Финансовый 3 3 3 2 2 3 4 3 2" xfId="11377"/>
    <cellStyle name="Финансовый 3 3 3 2 2 3 4 3 2 2" xfId="24985"/>
    <cellStyle name="Финансовый 3 3 3 2 2 3 4 3 2 3" xfId="38593"/>
    <cellStyle name="Финансовый 3 3 3 2 2 3 4 3 3" xfId="18181"/>
    <cellStyle name="Финансовый 3 3 3 2 2 3 4 3 4" xfId="31789"/>
    <cellStyle name="Финансовый 3 3 3 2 2 3 4 4" xfId="9109"/>
    <cellStyle name="Финансовый 3 3 3 2 2 3 4 4 2" xfId="22717"/>
    <cellStyle name="Финансовый 3 3 3 2 2 3 4 4 3" xfId="36325"/>
    <cellStyle name="Финансовый 3 3 3 2 2 3 4 5" xfId="15913"/>
    <cellStyle name="Финансовый 3 3 3 2 2 3 4 6" xfId="29521"/>
    <cellStyle name="Финансовый 3 3 3 2 2 3 5" xfId="1171"/>
    <cellStyle name="Финансовый 3 3 3 2 2 3 5 2" xfId="5707"/>
    <cellStyle name="Финансовый 3 3 3 2 2 3 5 2 2" xfId="12511"/>
    <cellStyle name="Финансовый 3 3 3 2 2 3 5 2 2 2" xfId="26119"/>
    <cellStyle name="Финансовый 3 3 3 2 2 3 5 2 2 3" xfId="39727"/>
    <cellStyle name="Финансовый 3 3 3 2 2 3 5 2 3" xfId="19315"/>
    <cellStyle name="Финансовый 3 3 3 2 2 3 5 2 4" xfId="32923"/>
    <cellStyle name="Финансовый 3 3 3 2 2 3 5 3" xfId="3439"/>
    <cellStyle name="Финансовый 3 3 3 2 2 3 5 3 2" xfId="10243"/>
    <cellStyle name="Финансовый 3 3 3 2 2 3 5 3 2 2" xfId="23851"/>
    <cellStyle name="Финансовый 3 3 3 2 2 3 5 3 2 3" xfId="37459"/>
    <cellStyle name="Финансовый 3 3 3 2 2 3 5 3 3" xfId="17047"/>
    <cellStyle name="Финансовый 3 3 3 2 2 3 5 3 4" xfId="30655"/>
    <cellStyle name="Финансовый 3 3 3 2 2 3 5 4" xfId="7975"/>
    <cellStyle name="Финансовый 3 3 3 2 2 3 5 4 2" xfId="21583"/>
    <cellStyle name="Финансовый 3 3 3 2 2 3 5 4 3" xfId="35191"/>
    <cellStyle name="Финансовый 3 3 3 2 2 3 5 5" xfId="14779"/>
    <cellStyle name="Финансовый 3 3 3 2 2 3 5 6" xfId="28387"/>
    <cellStyle name="Финансовый 3 3 3 2 2 3 6" xfId="793"/>
    <cellStyle name="Финансовый 3 3 3 2 2 3 6 2" xfId="5329"/>
    <cellStyle name="Финансовый 3 3 3 2 2 3 6 2 2" xfId="12133"/>
    <cellStyle name="Финансовый 3 3 3 2 2 3 6 2 2 2" xfId="25741"/>
    <cellStyle name="Финансовый 3 3 3 2 2 3 6 2 2 3" xfId="39349"/>
    <cellStyle name="Финансовый 3 3 3 2 2 3 6 2 3" xfId="18937"/>
    <cellStyle name="Финансовый 3 3 3 2 2 3 6 2 4" xfId="32545"/>
    <cellStyle name="Финансовый 3 3 3 2 2 3 6 3" xfId="3061"/>
    <cellStyle name="Финансовый 3 3 3 2 2 3 6 3 2" xfId="9865"/>
    <cellStyle name="Финансовый 3 3 3 2 2 3 6 3 2 2" xfId="23473"/>
    <cellStyle name="Финансовый 3 3 3 2 2 3 6 3 2 3" xfId="37081"/>
    <cellStyle name="Финансовый 3 3 3 2 2 3 6 3 3" xfId="16669"/>
    <cellStyle name="Финансовый 3 3 3 2 2 3 6 3 4" xfId="30277"/>
    <cellStyle name="Финансовый 3 3 3 2 2 3 6 4" xfId="7597"/>
    <cellStyle name="Финансовый 3 3 3 2 2 3 6 4 2" xfId="21205"/>
    <cellStyle name="Финансовый 3 3 3 2 2 3 6 4 3" xfId="34813"/>
    <cellStyle name="Финансовый 3 3 3 2 2 3 6 5" xfId="14401"/>
    <cellStyle name="Финансовый 3 3 3 2 2 3 6 6" xfId="28009"/>
    <cellStyle name="Финансовый 3 3 3 2 2 3 7" xfId="4951"/>
    <cellStyle name="Финансовый 3 3 3 2 2 3 7 2" xfId="11755"/>
    <cellStyle name="Финансовый 3 3 3 2 2 3 7 2 2" xfId="25363"/>
    <cellStyle name="Финансовый 3 3 3 2 2 3 7 2 3" xfId="38971"/>
    <cellStyle name="Финансовый 3 3 3 2 2 3 7 3" xfId="18559"/>
    <cellStyle name="Финансовый 3 3 3 2 2 3 7 4" xfId="32167"/>
    <cellStyle name="Финансовый 3 3 3 2 2 3 8" xfId="2683"/>
    <cellStyle name="Финансовый 3 3 3 2 2 3 8 2" xfId="9487"/>
    <cellStyle name="Финансовый 3 3 3 2 2 3 8 2 2" xfId="23095"/>
    <cellStyle name="Финансовый 3 3 3 2 2 3 8 2 3" xfId="36703"/>
    <cellStyle name="Финансовый 3 3 3 2 2 3 8 3" xfId="16291"/>
    <cellStyle name="Финансовый 3 3 3 2 2 3 8 4" xfId="29899"/>
    <cellStyle name="Финансовый 3 3 3 2 2 3 9" xfId="7219"/>
    <cellStyle name="Финансовый 3 3 3 2 2 3 9 2" xfId="20827"/>
    <cellStyle name="Финансовый 3 3 3 2 2 3 9 3" xfId="34435"/>
    <cellStyle name="Финансовый 3 3 3 2 2 4" xfId="1725"/>
    <cellStyle name="Финансовый 3 3 3 2 2 4 2" xfId="6261"/>
    <cellStyle name="Финансовый 3 3 3 2 2 4 2 2" xfId="13065"/>
    <cellStyle name="Финансовый 3 3 3 2 2 4 2 2 2" xfId="26673"/>
    <cellStyle name="Финансовый 3 3 3 2 2 4 2 2 3" xfId="40281"/>
    <cellStyle name="Финансовый 3 3 3 2 2 4 2 3" xfId="19869"/>
    <cellStyle name="Финансовый 3 3 3 2 2 4 2 4" xfId="33477"/>
    <cellStyle name="Финансовый 3 3 3 2 2 4 3" xfId="3993"/>
    <cellStyle name="Финансовый 3 3 3 2 2 4 3 2" xfId="10797"/>
    <cellStyle name="Финансовый 3 3 3 2 2 4 3 2 2" xfId="24405"/>
    <cellStyle name="Финансовый 3 3 3 2 2 4 3 2 3" xfId="38013"/>
    <cellStyle name="Финансовый 3 3 3 2 2 4 3 3" xfId="17601"/>
    <cellStyle name="Финансовый 3 3 3 2 2 4 3 4" xfId="31209"/>
    <cellStyle name="Финансовый 3 3 3 2 2 4 4" xfId="8529"/>
    <cellStyle name="Финансовый 3 3 3 2 2 4 4 2" xfId="22137"/>
    <cellStyle name="Финансовый 3 3 3 2 2 4 4 3" xfId="35745"/>
    <cellStyle name="Финансовый 3 3 3 2 2 4 5" xfId="15333"/>
    <cellStyle name="Финансовый 3 3 3 2 2 4 6" xfId="28941"/>
    <cellStyle name="Финансовый 3 3 3 2 2 5" xfId="1347"/>
    <cellStyle name="Финансовый 3 3 3 2 2 5 2" xfId="5883"/>
    <cellStyle name="Финансовый 3 3 3 2 2 5 2 2" xfId="12687"/>
    <cellStyle name="Финансовый 3 3 3 2 2 5 2 2 2" xfId="26295"/>
    <cellStyle name="Финансовый 3 3 3 2 2 5 2 2 3" xfId="39903"/>
    <cellStyle name="Финансовый 3 3 3 2 2 5 2 3" xfId="19491"/>
    <cellStyle name="Финансовый 3 3 3 2 2 5 2 4" xfId="33099"/>
    <cellStyle name="Финансовый 3 3 3 2 2 5 3" xfId="3615"/>
    <cellStyle name="Финансовый 3 3 3 2 2 5 3 2" xfId="10419"/>
    <cellStyle name="Финансовый 3 3 3 2 2 5 3 2 2" xfId="24027"/>
    <cellStyle name="Финансовый 3 3 3 2 2 5 3 2 3" xfId="37635"/>
    <cellStyle name="Финансовый 3 3 3 2 2 5 3 3" xfId="17223"/>
    <cellStyle name="Финансовый 3 3 3 2 2 5 3 4" xfId="30831"/>
    <cellStyle name="Финансовый 3 3 3 2 2 5 4" xfId="8151"/>
    <cellStyle name="Финансовый 3 3 3 2 2 5 4 2" xfId="21759"/>
    <cellStyle name="Финансовый 3 3 3 2 2 5 4 3" xfId="35367"/>
    <cellStyle name="Финансовый 3 3 3 2 2 5 5" xfId="14955"/>
    <cellStyle name="Финансовый 3 3 3 2 2 5 6" xfId="28563"/>
    <cellStyle name="Финансовый 3 3 3 2 2 6" xfId="2103"/>
    <cellStyle name="Финансовый 3 3 3 2 2 6 2" xfId="6639"/>
    <cellStyle name="Финансовый 3 3 3 2 2 6 2 2" xfId="13443"/>
    <cellStyle name="Финансовый 3 3 3 2 2 6 2 2 2" xfId="27051"/>
    <cellStyle name="Финансовый 3 3 3 2 2 6 2 2 3" xfId="40659"/>
    <cellStyle name="Финансовый 3 3 3 2 2 6 2 3" xfId="20247"/>
    <cellStyle name="Финансовый 3 3 3 2 2 6 2 4" xfId="33855"/>
    <cellStyle name="Финансовый 3 3 3 2 2 6 3" xfId="4371"/>
    <cellStyle name="Финансовый 3 3 3 2 2 6 3 2" xfId="11175"/>
    <cellStyle name="Финансовый 3 3 3 2 2 6 3 2 2" xfId="24783"/>
    <cellStyle name="Финансовый 3 3 3 2 2 6 3 2 3" xfId="38391"/>
    <cellStyle name="Финансовый 3 3 3 2 2 6 3 3" xfId="17979"/>
    <cellStyle name="Финансовый 3 3 3 2 2 6 3 4" xfId="31587"/>
    <cellStyle name="Финансовый 3 3 3 2 2 6 4" xfId="8907"/>
    <cellStyle name="Финансовый 3 3 3 2 2 6 4 2" xfId="22515"/>
    <cellStyle name="Финансовый 3 3 3 2 2 6 4 3" xfId="36123"/>
    <cellStyle name="Финансовый 3 3 3 2 2 6 5" xfId="15711"/>
    <cellStyle name="Финансовый 3 3 3 2 2 6 6" xfId="29319"/>
    <cellStyle name="Финансовый 3 3 3 2 2 7" xfId="969"/>
    <cellStyle name="Финансовый 3 3 3 2 2 7 2" xfId="5505"/>
    <cellStyle name="Финансовый 3 3 3 2 2 7 2 2" xfId="12309"/>
    <cellStyle name="Финансовый 3 3 3 2 2 7 2 2 2" xfId="25917"/>
    <cellStyle name="Финансовый 3 3 3 2 2 7 2 2 3" xfId="39525"/>
    <cellStyle name="Финансовый 3 3 3 2 2 7 2 3" xfId="19113"/>
    <cellStyle name="Финансовый 3 3 3 2 2 7 2 4" xfId="32721"/>
    <cellStyle name="Финансовый 3 3 3 2 2 7 3" xfId="3237"/>
    <cellStyle name="Финансовый 3 3 3 2 2 7 3 2" xfId="10041"/>
    <cellStyle name="Финансовый 3 3 3 2 2 7 3 2 2" xfId="23649"/>
    <cellStyle name="Финансовый 3 3 3 2 2 7 3 2 3" xfId="37257"/>
    <cellStyle name="Финансовый 3 3 3 2 2 7 3 3" xfId="16845"/>
    <cellStyle name="Финансовый 3 3 3 2 2 7 3 4" xfId="30453"/>
    <cellStyle name="Финансовый 3 3 3 2 2 7 4" xfId="7773"/>
    <cellStyle name="Финансовый 3 3 3 2 2 7 4 2" xfId="21381"/>
    <cellStyle name="Финансовый 3 3 3 2 2 7 4 3" xfId="34989"/>
    <cellStyle name="Финансовый 3 3 3 2 2 7 5" xfId="14577"/>
    <cellStyle name="Финансовый 3 3 3 2 2 7 6" xfId="28185"/>
    <cellStyle name="Финансовый 3 3 3 2 2 8" xfId="591"/>
    <cellStyle name="Финансовый 3 3 3 2 2 8 2" xfId="5127"/>
    <cellStyle name="Финансовый 3 3 3 2 2 8 2 2" xfId="11931"/>
    <cellStyle name="Финансовый 3 3 3 2 2 8 2 2 2" xfId="25539"/>
    <cellStyle name="Финансовый 3 3 3 2 2 8 2 2 3" xfId="39147"/>
    <cellStyle name="Финансовый 3 3 3 2 2 8 2 3" xfId="18735"/>
    <cellStyle name="Финансовый 3 3 3 2 2 8 2 4" xfId="32343"/>
    <cellStyle name="Финансовый 3 3 3 2 2 8 3" xfId="2859"/>
    <cellStyle name="Финансовый 3 3 3 2 2 8 3 2" xfId="9663"/>
    <cellStyle name="Финансовый 3 3 3 2 2 8 3 2 2" xfId="23271"/>
    <cellStyle name="Финансовый 3 3 3 2 2 8 3 2 3" xfId="36879"/>
    <cellStyle name="Финансовый 3 3 3 2 2 8 3 3" xfId="16467"/>
    <cellStyle name="Финансовый 3 3 3 2 2 8 3 4" xfId="30075"/>
    <cellStyle name="Финансовый 3 3 3 2 2 8 4" xfId="7395"/>
    <cellStyle name="Финансовый 3 3 3 2 2 8 4 2" xfId="21003"/>
    <cellStyle name="Финансовый 3 3 3 2 2 8 4 3" xfId="34611"/>
    <cellStyle name="Финансовый 3 3 3 2 2 8 5" xfId="14199"/>
    <cellStyle name="Финансовый 3 3 3 2 2 8 6" xfId="27807"/>
    <cellStyle name="Финансовый 3 3 3 2 2 9" xfId="4749"/>
    <cellStyle name="Финансовый 3 3 3 2 2 9 2" xfId="11553"/>
    <cellStyle name="Финансовый 3 3 3 2 2 9 2 2" xfId="25161"/>
    <cellStyle name="Финансовый 3 3 3 2 2 9 2 3" xfId="38769"/>
    <cellStyle name="Финансовый 3 3 3 2 2 9 3" xfId="18357"/>
    <cellStyle name="Финансовый 3 3 3 2 2 9 4" xfId="31965"/>
    <cellStyle name="Финансовый 3 3 3 2 3" xfId="180"/>
    <cellStyle name="Финансовый 3 3 3 2 3 10" xfId="2448"/>
    <cellStyle name="Финансовый 3 3 3 2 3 10 2" xfId="9252"/>
    <cellStyle name="Финансовый 3 3 3 2 3 10 2 2" xfId="22860"/>
    <cellStyle name="Финансовый 3 3 3 2 3 10 2 3" xfId="36468"/>
    <cellStyle name="Финансовый 3 3 3 2 3 10 3" xfId="16056"/>
    <cellStyle name="Финансовый 3 3 3 2 3 10 4" xfId="29664"/>
    <cellStyle name="Финансовый 3 3 3 2 3 11" xfId="6984"/>
    <cellStyle name="Финансовый 3 3 3 2 3 11 2" xfId="20592"/>
    <cellStyle name="Финансовый 3 3 3 2 3 11 3" xfId="34200"/>
    <cellStyle name="Финансовый 3 3 3 2 3 12" xfId="13788"/>
    <cellStyle name="Финансовый 3 3 3 2 3 13" xfId="27396"/>
    <cellStyle name="Финансовый 3 3 3 2 3 2" xfId="261"/>
    <cellStyle name="Финансовый 3 3 3 2 3 2 10" xfId="7065"/>
    <cellStyle name="Финансовый 3 3 3 2 3 2 10 2" xfId="20673"/>
    <cellStyle name="Финансовый 3 3 3 2 3 2 10 3" xfId="34281"/>
    <cellStyle name="Финансовый 3 3 3 2 3 2 11" xfId="13869"/>
    <cellStyle name="Финансовый 3 3 3 2 3 2 12" xfId="27477"/>
    <cellStyle name="Финансовый 3 3 3 2 3 2 2" xfId="463"/>
    <cellStyle name="Финансовый 3 3 3 2 3 2 2 10" xfId="14071"/>
    <cellStyle name="Финансовый 3 3 3 2 3 2 2 11" xfId="27679"/>
    <cellStyle name="Финансовый 3 3 3 2 3 2 2 2" xfId="1975"/>
    <cellStyle name="Финансовый 3 3 3 2 3 2 2 2 2" xfId="6511"/>
    <cellStyle name="Финансовый 3 3 3 2 3 2 2 2 2 2" xfId="13315"/>
    <cellStyle name="Финансовый 3 3 3 2 3 2 2 2 2 2 2" xfId="26923"/>
    <cellStyle name="Финансовый 3 3 3 2 3 2 2 2 2 2 3" xfId="40531"/>
    <cellStyle name="Финансовый 3 3 3 2 3 2 2 2 2 3" xfId="20119"/>
    <cellStyle name="Финансовый 3 3 3 2 3 2 2 2 2 4" xfId="33727"/>
    <cellStyle name="Финансовый 3 3 3 2 3 2 2 2 3" xfId="4243"/>
    <cellStyle name="Финансовый 3 3 3 2 3 2 2 2 3 2" xfId="11047"/>
    <cellStyle name="Финансовый 3 3 3 2 3 2 2 2 3 2 2" xfId="24655"/>
    <cellStyle name="Финансовый 3 3 3 2 3 2 2 2 3 2 3" xfId="38263"/>
    <cellStyle name="Финансовый 3 3 3 2 3 2 2 2 3 3" xfId="17851"/>
    <cellStyle name="Финансовый 3 3 3 2 3 2 2 2 3 4" xfId="31459"/>
    <cellStyle name="Финансовый 3 3 3 2 3 2 2 2 4" xfId="8779"/>
    <cellStyle name="Финансовый 3 3 3 2 3 2 2 2 4 2" xfId="22387"/>
    <cellStyle name="Финансовый 3 3 3 2 3 2 2 2 4 3" xfId="35995"/>
    <cellStyle name="Финансовый 3 3 3 2 3 2 2 2 5" xfId="15583"/>
    <cellStyle name="Финансовый 3 3 3 2 3 2 2 2 6" xfId="29191"/>
    <cellStyle name="Финансовый 3 3 3 2 3 2 2 3" xfId="1597"/>
    <cellStyle name="Финансовый 3 3 3 2 3 2 2 3 2" xfId="6133"/>
    <cellStyle name="Финансовый 3 3 3 2 3 2 2 3 2 2" xfId="12937"/>
    <cellStyle name="Финансовый 3 3 3 2 3 2 2 3 2 2 2" xfId="26545"/>
    <cellStyle name="Финансовый 3 3 3 2 3 2 2 3 2 2 3" xfId="40153"/>
    <cellStyle name="Финансовый 3 3 3 2 3 2 2 3 2 3" xfId="19741"/>
    <cellStyle name="Финансовый 3 3 3 2 3 2 2 3 2 4" xfId="33349"/>
    <cellStyle name="Финансовый 3 3 3 2 3 2 2 3 3" xfId="3865"/>
    <cellStyle name="Финансовый 3 3 3 2 3 2 2 3 3 2" xfId="10669"/>
    <cellStyle name="Финансовый 3 3 3 2 3 2 2 3 3 2 2" xfId="24277"/>
    <cellStyle name="Финансовый 3 3 3 2 3 2 2 3 3 2 3" xfId="37885"/>
    <cellStyle name="Финансовый 3 3 3 2 3 2 2 3 3 3" xfId="17473"/>
    <cellStyle name="Финансовый 3 3 3 2 3 2 2 3 3 4" xfId="31081"/>
    <cellStyle name="Финансовый 3 3 3 2 3 2 2 3 4" xfId="8401"/>
    <cellStyle name="Финансовый 3 3 3 2 3 2 2 3 4 2" xfId="22009"/>
    <cellStyle name="Финансовый 3 3 3 2 3 2 2 3 4 3" xfId="35617"/>
    <cellStyle name="Финансовый 3 3 3 2 3 2 2 3 5" xfId="15205"/>
    <cellStyle name="Финансовый 3 3 3 2 3 2 2 3 6" xfId="28813"/>
    <cellStyle name="Финансовый 3 3 3 2 3 2 2 4" xfId="2353"/>
    <cellStyle name="Финансовый 3 3 3 2 3 2 2 4 2" xfId="6889"/>
    <cellStyle name="Финансовый 3 3 3 2 3 2 2 4 2 2" xfId="13693"/>
    <cellStyle name="Финансовый 3 3 3 2 3 2 2 4 2 2 2" xfId="27301"/>
    <cellStyle name="Финансовый 3 3 3 2 3 2 2 4 2 2 3" xfId="40909"/>
    <cellStyle name="Финансовый 3 3 3 2 3 2 2 4 2 3" xfId="20497"/>
    <cellStyle name="Финансовый 3 3 3 2 3 2 2 4 2 4" xfId="34105"/>
    <cellStyle name="Финансовый 3 3 3 2 3 2 2 4 3" xfId="4621"/>
    <cellStyle name="Финансовый 3 3 3 2 3 2 2 4 3 2" xfId="11425"/>
    <cellStyle name="Финансовый 3 3 3 2 3 2 2 4 3 2 2" xfId="25033"/>
    <cellStyle name="Финансовый 3 3 3 2 3 2 2 4 3 2 3" xfId="38641"/>
    <cellStyle name="Финансовый 3 3 3 2 3 2 2 4 3 3" xfId="18229"/>
    <cellStyle name="Финансовый 3 3 3 2 3 2 2 4 3 4" xfId="31837"/>
    <cellStyle name="Финансовый 3 3 3 2 3 2 2 4 4" xfId="9157"/>
    <cellStyle name="Финансовый 3 3 3 2 3 2 2 4 4 2" xfId="22765"/>
    <cellStyle name="Финансовый 3 3 3 2 3 2 2 4 4 3" xfId="36373"/>
    <cellStyle name="Финансовый 3 3 3 2 3 2 2 4 5" xfId="15961"/>
    <cellStyle name="Финансовый 3 3 3 2 3 2 2 4 6" xfId="29569"/>
    <cellStyle name="Финансовый 3 3 3 2 3 2 2 5" xfId="1219"/>
    <cellStyle name="Финансовый 3 3 3 2 3 2 2 5 2" xfId="5755"/>
    <cellStyle name="Финансовый 3 3 3 2 3 2 2 5 2 2" xfId="12559"/>
    <cellStyle name="Финансовый 3 3 3 2 3 2 2 5 2 2 2" xfId="26167"/>
    <cellStyle name="Финансовый 3 3 3 2 3 2 2 5 2 2 3" xfId="39775"/>
    <cellStyle name="Финансовый 3 3 3 2 3 2 2 5 2 3" xfId="19363"/>
    <cellStyle name="Финансовый 3 3 3 2 3 2 2 5 2 4" xfId="32971"/>
    <cellStyle name="Финансовый 3 3 3 2 3 2 2 5 3" xfId="3487"/>
    <cellStyle name="Финансовый 3 3 3 2 3 2 2 5 3 2" xfId="10291"/>
    <cellStyle name="Финансовый 3 3 3 2 3 2 2 5 3 2 2" xfId="23899"/>
    <cellStyle name="Финансовый 3 3 3 2 3 2 2 5 3 2 3" xfId="37507"/>
    <cellStyle name="Финансовый 3 3 3 2 3 2 2 5 3 3" xfId="17095"/>
    <cellStyle name="Финансовый 3 3 3 2 3 2 2 5 3 4" xfId="30703"/>
    <cellStyle name="Финансовый 3 3 3 2 3 2 2 5 4" xfId="8023"/>
    <cellStyle name="Финансовый 3 3 3 2 3 2 2 5 4 2" xfId="21631"/>
    <cellStyle name="Финансовый 3 3 3 2 3 2 2 5 4 3" xfId="35239"/>
    <cellStyle name="Финансовый 3 3 3 2 3 2 2 5 5" xfId="14827"/>
    <cellStyle name="Финансовый 3 3 3 2 3 2 2 5 6" xfId="28435"/>
    <cellStyle name="Финансовый 3 3 3 2 3 2 2 6" xfId="841"/>
    <cellStyle name="Финансовый 3 3 3 2 3 2 2 6 2" xfId="5377"/>
    <cellStyle name="Финансовый 3 3 3 2 3 2 2 6 2 2" xfId="12181"/>
    <cellStyle name="Финансовый 3 3 3 2 3 2 2 6 2 2 2" xfId="25789"/>
    <cellStyle name="Финансовый 3 3 3 2 3 2 2 6 2 2 3" xfId="39397"/>
    <cellStyle name="Финансовый 3 3 3 2 3 2 2 6 2 3" xfId="18985"/>
    <cellStyle name="Финансовый 3 3 3 2 3 2 2 6 2 4" xfId="32593"/>
    <cellStyle name="Финансовый 3 3 3 2 3 2 2 6 3" xfId="3109"/>
    <cellStyle name="Финансовый 3 3 3 2 3 2 2 6 3 2" xfId="9913"/>
    <cellStyle name="Финансовый 3 3 3 2 3 2 2 6 3 2 2" xfId="23521"/>
    <cellStyle name="Финансовый 3 3 3 2 3 2 2 6 3 2 3" xfId="37129"/>
    <cellStyle name="Финансовый 3 3 3 2 3 2 2 6 3 3" xfId="16717"/>
    <cellStyle name="Финансовый 3 3 3 2 3 2 2 6 3 4" xfId="30325"/>
    <cellStyle name="Финансовый 3 3 3 2 3 2 2 6 4" xfId="7645"/>
    <cellStyle name="Финансовый 3 3 3 2 3 2 2 6 4 2" xfId="21253"/>
    <cellStyle name="Финансовый 3 3 3 2 3 2 2 6 4 3" xfId="34861"/>
    <cellStyle name="Финансовый 3 3 3 2 3 2 2 6 5" xfId="14449"/>
    <cellStyle name="Финансовый 3 3 3 2 3 2 2 6 6" xfId="28057"/>
    <cellStyle name="Финансовый 3 3 3 2 3 2 2 7" xfId="4999"/>
    <cellStyle name="Финансовый 3 3 3 2 3 2 2 7 2" xfId="11803"/>
    <cellStyle name="Финансовый 3 3 3 2 3 2 2 7 2 2" xfId="25411"/>
    <cellStyle name="Финансовый 3 3 3 2 3 2 2 7 2 3" xfId="39019"/>
    <cellStyle name="Финансовый 3 3 3 2 3 2 2 7 3" xfId="18607"/>
    <cellStyle name="Финансовый 3 3 3 2 3 2 2 7 4" xfId="32215"/>
    <cellStyle name="Финансовый 3 3 3 2 3 2 2 8" xfId="2731"/>
    <cellStyle name="Финансовый 3 3 3 2 3 2 2 8 2" xfId="9535"/>
    <cellStyle name="Финансовый 3 3 3 2 3 2 2 8 2 2" xfId="23143"/>
    <cellStyle name="Финансовый 3 3 3 2 3 2 2 8 2 3" xfId="36751"/>
    <cellStyle name="Финансовый 3 3 3 2 3 2 2 8 3" xfId="16339"/>
    <cellStyle name="Финансовый 3 3 3 2 3 2 2 8 4" xfId="29947"/>
    <cellStyle name="Финансовый 3 3 3 2 3 2 2 9" xfId="7267"/>
    <cellStyle name="Финансовый 3 3 3 2 3 2 2 9 2" xfId="20875"/>
    <cellStyle name="Финансовый 3 3 3 2 3 2 2 9 3" xfId="34483"/>
    <cellStyle name="Финансовый 3 3 3 2 3 2 3" xfId="1773"/>
    <cellStyle name="Финансовый 3 3 3 2 3 2 3 2" xfId="6309"/>
    <cellStyle name="Финансовый 3 3 3 2 3 2 3 2 2" xfId="13113"/>
    <cellStyle name="Финансовый 3 3 3 2 3 2 3 2 2 2" xfId="26721"/>
    <cellStyle name="Финансовый 3 3 3 2 3 2 3 2 2 3" xfId="40329"/>
    <cellStyle name="Финансовый 3 3 3 2 3 2 3 2 3" xfId="19917"/>
    <cellStyle name="Финансовый 3 3 3 2 3 2 3 2 4" xfId="33525"/>
    <cellStyle name="Финансовый 3 3 3 2 3 2 3 3" xfId="4041"/>
    <cellStyle name="Финансовый 3 3 3 2 3 2 3 3 2" xfId="10845"/>
    <cellStyle name="Финансовый 3 3 3 2 3 2 3 3 2 2" xfId="24453"/>
    <cellStyle name="Финансовый 3 3 3 2 3 2 3 3 2 3" xfId="38061"/>
    <cellStyle name="Финансовый 3 3 3 2 3 2 3 3 3" xfId="17649"/>
    <cellStyle name="Финансовый 3 3 3 2 3 2 3 3 4" xfId="31257"/>
    <cellStyle name="Финансовый 3 3 3 2 3 2 3 4" xfId="8577"/>
    <cellStyle name="Финансовый 3 3 3 2 3 2 3 4 2" xfId="22185"/>
    <cellStyle name="Финансовый 3 3 3 2 3 2 3 4 3" xfId="35793"/>
    <cellStyle name="Финансовый 3 3 3 2 3 2 3 5" xfId="15381"/>
    <cellStyle name="Финансовый 3 3 3 2 3 2 3 6" xfId="28989"/>
    <cellStyle name="Финансовый 3 3 3 2 3 2 4" xfId="1395"/>
    <cellStyle name="Финансовый 3 3 3 2 3 2 4 2" xfId="5931"/>
    <cellStyle name="Финансовый 3 3 3 2 3 2 4 2 2" xfId="12735"/>
    <cellStyle name="Финансовый 3 3 3 2 3 2 4 2 2 2" xfId="26343"/>
    <cellStyle name="Финансовый 3 3 3 2 3 2 4 2 2 3" xfId="39951"/>
    <cellStyle name="Финансовый 3 3 3 2 3 2 4 2 3" xfId="19539"/>
    <cellStyle name="Финансовый 3 3 3 2 3 2 4 2 4" xfId="33147"/>
    <cellStyle name="Финансовый 3 3 3 2 3 2 4 3" xfId="3663"/>
    <cellStyle name="Финансовый 3 3 3 2 3 2 4 3 2" xfId="10467"/>
    <cellStyle name="Финансовый 3 3 3 2 3 2 4 3 2 2" xfId="24075"/>
    <cellStyle name="Финансовый 3 3 3 2 3 2 4 3 2 3" xfId="37683"/>
    <cellStyle name="Финансовый 3 3 3 2 3 2 4 3 3" xfId="17271"/>
    <cellStyle name="Финансовый 3 3 3 2 3 2 4 3 4" xfId="30879"/>
    <cellStyle name="Финансовый 3 3 3 2 3 2 4 4" xfId="8199"/>
    <cellStyle name="Финансовый 3 3 3 2 3 2 4 4 2" xfId="21807"/>
    <cellStyle name="Финансовый 3 3 3 2 3 2 4 4 3" xfId="35415"/>
    <cellStyle name="Финансовый 3 3 3 2 3 2 4 5" xfId="15003"/>
    <cellStyle name="Финансовый 3 3 3 2 3 2 4 6" xfId="28611"/>
    <cellStyle name="Финансовый 3 3 3 2 3 2 5" xfId="2151"/>
    <cellStyle name="Финансовый 3 3 3 2 3 2 5 2" xfId="6687"/>
    <cellStyle name="Финансовый 3 3 3 2 3 2 5 2 2" xfId="13491"/>
    <cellStyle name="Финансовый 3 3 3 2 3 2 5 2 2 2" xfId="27099"/>
    <cellStyle name="Финансовый 3 3 3 2 3 2 5 2 2 3" xfId="40707"/>
    <cellStyle name="Финансовый 3 3 3 2 3 2 5 2 3" xfId="20295"/>
    <cellStyle name="Финансовый 3 3 3 2 3 2 5 2 4" xfId="33903"/>
    <cellStyle name="Финансовый 3 3 3 2 3 2 5 3" xfId="4419"/>
    <cellStyle name="Финансовый 3 3 3 2 3 2 5 3 2" xfId="11223"/>
    <cellStyle name="Финансовый 3 3 3 2 3 2 5 3 2 2" xfId="24831"/>
    <cellStyle name="Финансовый 3 3 3 2 3 2 5 3 2 3" xfId="38439"/>
    <cellStyle name="Финансовый 3 3 3 2 3 2 5 3 3" xfId="18027"/>
    <cellStyle name="Финансовый 3 3 3 2 3 2 5 3 4" xfId="31635"/>
    <cellStyle name="Финансовый 3 3 3 2 3 2 5 4" xfId="8955"/>
    <cellStyle name="Финансовый 3 3 3 2 3 2 5 4 2" xfId="22563"/>
    <cellStyle name="Финансовый 3 3 3 2 3 2 5 4 3" xfId="36171"/>
    <cellStyle name="Финансовый 3 3 3 2 3 2 5 5" xfId="15759"/>
    <cellStyle name="Финансовый 3 3 3 2 3 2 5 6" xfId="29367"/>
    <cellStyle name="Финансовый 3 3 3 2 3 2 6" xfId="1017"/>
    <cellStyle name="Финансовый 3 3 3 2 3 2 6 2" xfId="5553"/>
    <cellStyle name="Финансовый 3 3 3 2 3 2 6 2 2" xfId="12357"/>
    <cellStyle name="Финансовый 3 3 3 2 3 2 6 2 2 2" xfId="25965"/>
    <cellStyle name="Финансовый 3 3 3 2 3 2 6 2 2 3" xfId="39573"/>
    <cellStyle name="Финансовый 3 3 3 2 3 2 6 2 3" xfId="19161"/>
    <cellStyle name="Финансовый 3 3 3 2 3 2 6 2 4" xfId="32769"/>
    <cellStyle name="Финансовый 3 3 3 2 3 2 6 3" xfId="3285"/>
    <cellStyle name="Финансовый 3 3 3 2 3 2 6 3 2" xfId="10089"/>
    <cellStyle name="Финансовый 3 3 3 2 3 2 6 3 2 2" xfId="23697"/>
    <cellStyle name="Финансовый 3 3 3 2 3 2 6 3 2 3" xfId="37305"/>
    <cellStyle name="Финансовый 3 3 3 2 3 2 6 3 3" xfId="16893"/>
    <cellStyle name="Финансовый 3 3 3 2 3 2 6 3 4" xfId="30501"/>
    <cellStyle name="Финансовый 3 3 3 2 3 2 6 4" xfId="7821"/>
    <cellStyle name="Финансовый 3 3 3 2 3 2 6 4 2" xfId="21429"/>
    <cellStyle name="Финансовый 3 3 3 2 3 2 6 4 3" xfId="35037"/>
    <cellStyle name="Финансовый 3 3 3 2 3 2 6 5" xfId="14625"/>
    <cellStyle name="Финансовый 3 3 3 2 3 2 6 6" xfId="28233"/>
    <cellStyle name="Финансовый 3 3 3 2 3 2 7" xfId="639"/>
    <cellStyle name="Финансовый 3 3 3 2 3 2 7 2" xfId="5175"/>
    <cellStyle name="Финансовый 3 3 3 2 3 2 7 2 2" xfId="11979"/>
    <cellStyle name="Финансовый 3 3 3 2 3 2 7 2 2 2" xfId="25587"/>
    <cellStyle name="Финансовый 3 3 3 2 3 2 7 2 2 3" xfId="39195"/>
    <cellStyle name="Финансовый 3 3 3 2 3 2 7 2 3" xfId="18783"/>
    <cellStyle name="Финансовый 3 3 3 2 3 2 7 2 4" xfId="32391"/>
    <cellStyle name="Финансовый 3 3 3 2 3 2 7 3" xfId="2907"/>
    <cellStyle name="Финансовый 3 3 3 2 3 2 7 3 2" xfId="9711"/>
    <cellStyle name="Финансовый 3 3 3 2 3 2 7 3 2 2" xfId="23319"/>
    <cellStyle name="Финансовый 3 3 3 2 3 2 7 3 2 3" xfId="36927"/>
    <cellStyle name="Финансовый 3 3 3 2 3 2 7 3 3" xfId="16515"/>
    <cellStyle name="Финансовый 3 3 3 2 3 2 7 3 4" xfId="30123"/>
    <cellStyle name="Финансовый 3 3 3 2 3 2 7 4" xfId="7443"/>
    <cellStyle name="Финансовый 3 3 3 2 3 2 7 4 2" xfId="21051"/>
    <cellStyle name="Финансовый 3 3 3 2 3 2 7 4 3" xfId="34659"/>
    <cellStyle name="Финансовый 3 3 3 2 3 2 7 5" xfId="14247"/>
    <cellStyle name="Финансовый 3 3 3 2 3 2 7 6" xfId="27855"/>
    <cellStyle name="Финансовый 3 3 3 2 3 2 8" xfId="4797"/>
    <cellStyle name="Финансовый 3 3 3 2 3 2 8 2" xfId="11601"/>
    <cellStyle name="Финансовый 3 3 3 2 3 2 8 2 2" xfId="25209"/>
    <cellStyle name="Финансовый 3 3 3 2 3 2 8 2 3" xfId="38817"/>
    <cellStyle name="Финансовый 3 3 3 2 3 2 8 3" xfId="18405"/>
    <cellStyle name="Финансовый 3 3 3 2 3 2 8 4" xfId="32013"/>
    <cellStyle name="Финансовый 3 3 3 2 3 2 9" xfId="2529"/>
    <cellStyle name="Финансовый 3 3 3 2 3 2 9 2" xfId="9333"/>
    <cellStyle name="Финансовый 3 3 3 2 3 2 9 2 2" xfId="22941"/>
    <cellStyle name="Финансовый 3 3 3 2 3 2 9 2 3" xfId="36549"/>
    <cellStyle name="Финансовый 3 3 3 2 3 2 9 3" xfId="16137"/>
    <cellStyle name="Финансовый 3 3 3 2 3 2 9 4" xfId="29745"/>
    <cellStyle name="Финансовый 3 3 3 2 3 3" xfId="382"/>
    <cellStyle name="Финансовый 3 3 3 2 3 3 10" xfId="13990"/>
    <cellStyle name="Финансовый 3 3 3 2 3 3 11" xfId="27598"/>
    <cellStyle name="Финансовый 3 3 3 2 3 3 2" xfId="1894"/>
    <cellStyle name="Финансовый 3 3 3 2 3 3 2 2" xfId="6430"/>
    <cellStyle name="Финансовый 3 3 3 2 3 3 2 2 2" xfId="13234"/>
    <cellStyle name="Финансовый 3 3 3 2 3 3 2 2 2 2" xfId="26842"/>
    <cellStyle name="Финансовый 3 3 3 2 3 3 2 2 2 3" xfId="40450"/>
    <cellStyle name="Финансовый 3 3 3 2 3 3 2 2 3" xfId="20038"/>
    <cellStyle name="Финансовый 3 3 3 2 3 3 2 2 4" xfId="33646"/>
    <cellStyle name="Финансовый 3 3 3 2 3 3 2 3" xfId="4162"/>
    <cellStyle name="Финансовый 3 3 3 2 3 3 2 3 2" xfId="10966"/>
    <cellStyle name="Финансовый 3 3 3 2 3 3 2 3 2 2" xfId="24574"/>
    <cellStyle name="Финансовый 3 3 3 2 3 3 2 3 2 3" xfId="38182"/>
    <cellStyle name="Финансовый 3 3 3 2 3 3 2 3 3" xfId="17770"/>
    <cellStyle name="Финансовый 3 3 3 2 3 3 2 3 4" xfId="31378"/>
    <cellStyle name="Финансовый 3 3 3 2 3 3 2 4" xfId="8698"/>
    <cellStyle name="Финансовый 3 3 3 2 3 3 2 4 2" xfId="22306"/>
    <cellStyle name="Финансовый 3 3 3 2 3 3 2 4 3" xfId="35914"/>
    <cellStyle name="Финансовый 3 3 3 2 3 3 2 5" xfId="15502"/>
    <cellStyle name="Финансовый 3 3 3 2 3 3 2 6" xfId="29110"/>
    <cellStyle name="Финансовый 3 3 3 2 3 3 3" xfId="1516"/>
    <cellStyle name="Финансовый 3 3 3 2 3 3 3 2" xfId="6052"/>
    <cellStyle name="Финансовый 3 3 3 2 3 3 3 2 2" xfId="12856"/>
    <cellStyle name="Финансовый 3 3 3 2 3 3 3 2 2 2" xfId="26464"/>
    <cellStyle name="Финансовый 3 3 3 2 3 3 3 2 2 3" xfId="40072"/>
    <cellStyle name="Финансовый 3 3 3 2 3 3 3 2 3" xfId="19660"/>
    <cellStyle name="Финансовый 3 3 3 2 3 3 3 2 4" xfId="33268"/>
    <cellStyle name="Финансовый 3 3 3 2 3 3 3 3" xfId="3784"/>
    <cellStyle name="Финансовый 3 3 3 2 3 3 3 3 2" xfId="10588"/>
    <cellStyle name="Финансовый 3 3 3 2 3 3 3 3 2 2" xfId="24196"/>
    <cellStyle name="Финансовый 3 3 3 2 3 3 3 3 2 3" xfId="37804"/>
    <cellStyle name="Финансовый 3 3 3 2 3 3 3 3 3" xfId="17392"/>
    <cellStyle name="Финансовый 3 3 3 2 3 3 3 3 4" xfId="31000"/>
    <cellStyle name="Финансовый 3 3 3 2 3 3 3 4" xfId="8320"/>
    <cellStyle name="Финансовый 3 3 3 2 3 3 3 4 2" xfId="21928"/>
    <cellStyle name="Финансовый 3 3 3 2 3 3 3 4 3" xfId="35536"/>
    <cellStyle name="Финансовый 3 3 3 2 3 3 3 5" xfId="15124"/>
    <cellStyle name="Финансовый 3 3 3 2 3 3 3 6" xfId="28732"/>
    <cellStyle name="Финансовый 3 3 3 2 3 3 4" xfId="2272"/>
    <cellStyle name="Финансовый 3 3 3 2 3 3 4 2" xfId="6808"/>
    <cellStyle name="Финансовый 3 3 3 2 3 3 4 2 2" xfId="13612"/>
    <cellStyle name="Финансовый 3 3 3 2 3 3 4 2 2 2" xfId="27220"/>
    <cellStyle name="Финансовый 3 3 3 2 3 3 4 2 2 3" xfId="40828"/>
    <cellStyle name="Финансовый 3 3 3 2 3 3 4 2 3" xfId="20416"/>
    <cellStyle name="Финансовый 3 3 3 2 3 3 4 2 4" xfId="34024"/>
    <cellStyle name="Финансовый 3 3 3 2 3 3 4 3" xfId="4540"/>
    <cellStyle name="Финансовый 3 3 3 2 3 3 4 3 2" xfId="11344"/>
    <cellStyle name="Финансовый 3 3 3 2 3 3 4 3 2 2" xfId="24952"/>
    <cellStyle name="Финансовый 3 3 3 2 3 3 4 3 2 3" xfId="38560"/>
    <cellStyle name="Финансовый 3 3 3 2 3 3 4 3 3" xfId="18148"/>
    <cellStyle name="Финансовый 3 3 3 2 3 3 4 3 4" xfId="31756"/>
    <cellStyle name="Финансовый 3 3 3 2 3 3 4 4" xfId="9076"/>
    <cellStyle name="Финансовый 3 3 3 2 3 3 4 4 2" xfId="22684"/>
    <cellStyle name="Финансовый 3 3 3 2 3 3 4 4 3" xfId="36292"/>
    <cellStyle name="Финансовый 3 3 3 2 3 3 4 5" xfId="15880"/>
    <cellStyle name="Финансовый 3 3 3 2 3 3 4 6" xfId="29488"/>
    <cellStyle name="Финансовый 3 3 3 2 3 3 5" xfId="1138"/>
    <cellStyle name="Финансовый 3 3 3 2 3 3 5 2" xfId="5674"/>
    <cellStyle name="Финансовый 3 3 3 2 3 3 5 2 2" xfId="12478"/>
    <cellStyle name="Финансовый 3 3 3 2 3 3 5 2 2 2" xfId="26086"/>
    <cellStyle name="Финансовый 3 3 3 2 3 3 5 2 2 3" xfId="39694"/>
    <cellStyle name="Финансовый 3 3 3 2 3 3 5 2 3" xfId="19282"/>
    <cellStyle name="Финансовый 3 3 3 2 3 3 5 2 4" xfId="32890"/>
    <cellStyle name="Финансовый 3 3 3 2 3 3 5 3" xfId="3406"/>
    <cellStyle name="Финансовый 3 3 3 2 3 3 5 3 2" xfId="10210"/>
    <cellStyle name="Финансовый 3 3 3 2 3 3 5 3 2 2" xfId="23818"/>
    <cellStyle name="Финансовый 3 3 3 2 3 3 5 3 2 3" xfId="37426"/>
    <cellStyle name="Финансовый 3 3 3 2 3 3 5 3 3" xfId="17014"/>
    <cellStyle name="Финансовый 3 3 3 2 3 3 5 3 4" xfId="30622"/>
    <cellStyle name="Финансовый 3 3 3 2 3 3 5 4" xfId="7942"/>
    <cellStyle name="Финансовый 3 3 3 2 3 3 5 4 2" xfId="21550"/>
    <cellStyle name="Финансовый 3 3 3 2 3 3 5 4 3" xfId="35158"/>
    <cellStyle name="Финансовый 3 3 3 2 3 3 5 5" xfId="14746"/>
    <cellStyle name="Финансовый 3 3 3 2 3 3 5 6" xfId="28354"/>
    <cellStyle name="Финансовый 3 3 3 2 3 3 6" xfId="760"/>
    <cellStyle name="Финансовый 3 3 3 2 3 3 6 2" xfId="5296"/>
    <cellStyle name="Финансовый 3 3 3 2 3 3 6 2 2" xfId="12100"/>
    <cellStyle name="Финансовый 3 3 3 2 3 3 6 2 2 2" xfId="25708"/>
    <cellStyle name="Финансовый 3 3 3 2 3 3 6 2 2 3" xfId="39316"/>
    <cellStyle name="Финансовый 3 3 3 2 3 3 6 2 3" xfId="18904"/>
    <cellStyle name="Финансовый 3 3 3 2 3 3 6 2 4" xfId="32512"/>
    <cellStyle name="Финансовый 3 3 3 2 3 3 6 3" xfId="3028"/>
    <cellStyle name="Финансовый 3 3 3 2 3 3 6 3 2" xfId="9832"/>
    <cellStyle name="Финансовый 3 3 3 2 3 3 6 3 2 2" xfId="23440"/>
    <cellStyle name="Финансовый 3 3 3 2 3 3 6 3 2 3" xfId="37048"/>
    <cellStyle name="Финансовый 3 3 3 2 3 3 6 3 3" xfId="16636"/>
    <cellStyle name="Финансовый 3 3 3 2 3 3 6 3 4" xfId="30244"/>
    <cellStyle name="Финансовый 3 3 3 2 3 3 6 4" xfId="7564"/>
    <cellStyle name="Финансовый 3 3 3 2 3 3 6 4 2" xfId="21172"/>
    <cellStyle name="Финансовый 3 3 3 2 3 3 6 4 3" xfId="34780"/>
    <cellStyle name="Финансовый 3 3 3 2 3 3 6 5" xfId="14368"/>
    <cellStyle name="Финансовый 3 3 3 2 3 3 6 6" xfId="27976"/>
    <cellStyle name="Финансовый 3 3 3 2 3 3 7" xfId="4918"/>
    <cellStyle name="Финансовый 3 3 3 2 3 3 7 2" xfId="11722"/>
    <cellStyle name="Финансовый 3 3 3 2 3 3 7 2 2" xfId="25330"/>
    <cellStyle name="Финансовый 3 3 3 2 3 3 7 2 3" xfId="38938"/>
    <cellStyle name="Финансовый 3 3 3 2 3 3 7 3" xfId="18526"/>
    <cellStyle name="Финансовый 3 3 3 2 3 3 7 4" xfId="32134"/>
    <cellStyle name="Финансовый 3 3 3 2 3 3 8" xfId="2650"/>
    <cellStyle name="Финансовый 3 3 3 2 3 3 8 2" xfId="9454"/>
    <cellStyle name="Финансовый 3 3 3 2 3 3 8 2 2" xfId="23062"/>
    <cellStyle name="Финансовый 3 3 3 2 3 3 8 2 3" xfId="36670"/>
    <cellStyle name="Финансовый 3 3 3 2 3 3 8 3" xfId="16258"/>
    <cellStyle name="Финансовый 3 3 3 2 3 3 8 4" xfId="29866"/>
    <cellStyle name="Финансовый 3 3 3 2 3 3 9" xfId="7186"/>
    <cellStyle name="Финансовый 3 3 3 2 3 3 9 2" xfId="20794"/>
    <cellStyle name="Финансовый 3 3 3 2 3 3 9 3" xfId="34402"/>
    <cellStyle name="Финансовый 3 3 3 2 3 4" xfId="1692"/>
    <cellStyle name="Финансовый 3 3 3 2 3 4 2" xfId="6228"/>
    <cellStyle name="Финансовый 3 3 3 2 3 4 2 2" xfId="13032"/>
    <cellStyle name="Финансовый 3 3 3 2 3 4 2 2 2" xfId="26640"/>
    <cellStyle name="Финансовый 3 3 3 2 3 4 2 2 3" xfId="40248"/>
    <cellStyle name="Финансовый 3 3 3 2 3 4 2 3" xfId="19836"/>
    <cellStyle name="Финансовый 3 3 3 2 3 4 2 4" xfId="33444"/>
    <cellStyle name="Финансовый 3 3 3 2 3 4 3" xfId="3960"/>
    <cellStyle name="Финансовый 3 3 3 2 3 4 3 2" xfId="10764"/>
    <cellStyle name="Финансовый 3 3 3 2 3 4 3 2 2" xfId="24372"/>
    <cellStyle name="Финансовый 3 3 3 2 3 4 3 2 3" xfId="37980"/>
    <cellStyle name="Финансовый 3 3 3 2 3 4 3 3" xfId="17568"/>
    <cellStyle name="Финансовый 3 3 3 2 3 4 3 4" xfId="31176"/>
    <cellStyle name="Финансовый 3 3 3 2 3 4 4" xfId="8496"/>
    <cellStyle name="Финансовый 3 3 3 2 3 4 4 2" xfId="22104"/>
    <cellStyle name="Финансовый 3 3 3 2 3 4 4 3" xfId="35712"/>
    <cellStyle name="Финансовый 3 3 3 2 3 4 5" xfId="15300"/>
    <cellStyle name="Финансовый 3 3 3 2 3 4 6" xfId="28908"/>
    <cellStyle name="Финансовый 3 3 3 2 3 5" xfId="1314"/>
    <cellStyle name="Финансовый 3 3 3 2 3 5 2" xfId="5850"/>
    <cellStyle name="Финансовый 3 3 3 2 3 5 2 2" xfId="12654"/>
    <cellStyle name="Финансовый 3 3 3 2 3 5 2 2 2" xfId="26262"/>
    <cellStyle name="Финансовый 3 3 3 2 3 5 2 2 3" xfId="39870"/>
    <cellStyle name="Финансовый 3 3 3 2 3 5 2 3" xfId="19458"/>
    <cellStyle name="Финансовый 3 3 3 2 3 5 2 4" xfId="33066"/>
    <cellStyle name="Финансовый 3 3 3 2 3 5 3" xfId="3582"/>
    <cellStyle name="Финансовый 3 3 3 2 3 5 3 2" xfId="10386"/>
    <cellStyle name="Финансовый 3 3 3 2 3 5 3 2 2" xfId="23994"/>
    <cellStyle name="Финансовый 3 3 3 2 3 5 3 2 3" xfId="37602"/>
    <cellStyle name="Финансовый 3 3 3 2 3 5 3 3" xfId="17190"/>
    <cellStyle name="Финансовый 3 3 3 2 3 5 3 4" xfId="30798"/>
    <cellStyle name="Финансовый 3 3 3 2 3 5 4" xfId="8118"/>
    <cellStyle name="Финансовый 3 3 3 2 3 5 4 2" xfId="21726"/>
    <cellStyle name="Финансовый 3 3 3 2 3 5 4 3" xfId="35334"/>
    <cellStyle name="Финансовый 3 3 3 2 3 5 5" xfId="14922"/>
    <cellStyle name="Финансовый 3 3 3 2 3 5 6" xfId="28530"/>
    <cellStyle name="Финансовый 3 3 3 2 3 6" xfId="2070"/>
    <cellStyle name="Финансовый 3 3 3 2 3 6 2" xfId="6606"/>
    <cellStyle name="Финансовый 3 3 3 2 3 6 2 2" xfId="13410"/>
    <cellStyle name="Финансовый 3 3 3 2 3 6 2 2 2" xfId="27018"/>
    <cellStyle name="Финансовый 3 3 3 2 3 6 2 2 3" xfId="40626"/>
    <cellStyle name="Финансовый 3 3 3 2 3 6 2 3" xfId="20214"/>
    <cellStyle name="Финансовый 3 3 3 2 3 6 2 4" xfId="33822"/>
    <cellStyle name="Финансовый 3 3 3 2 3 6 3" xfId="4338"/>
    <cellStyle name="Финансовый 3 3 3 2 3 6 3 2" xfId="11142"/>
    <cellStyle name="Финансовый 3 3 3 2 3 6 3 2 2" xfId="24750"/>
    <cellStyle name="Финансовый 3 3 3 2 3 6 3 2 3" xfId="38358"/>
    <cellStyle name="Финансовый 3 3 3 2 3 6 3 3" xfId="17946"/>
    <cellStyle name="Финансовый 3 3 3 2 3 6 3 4" xfId="31554"/>
    <cellStyle name="Финансовый 3 3 3 2 3 6 4" xfId="8874"/>
    <cellStyle name="Финансовый 3 3 3 2 3 6 4 2" xfId="22482"/>
    <cellStyle name="Финансовый 3 3 3 2 3 6 4 3" xfId="36090"/>
    <cellStyle name="Финансовый 3 3 3 2 3 6 5" xfId="15678"/>
    <cellStyle name="Финансовый 3 3 3 2 3 6 6" xfId="29286"/>
    <cellStyle name="Финансовый 3 3 3 2 3 7" xfId="936"/>
    <cellStyle name="Финансовый 3 3 3 2 3 7 2" xfId="5472"/>
    <cellStyle name="Финансовый 3 3 3 2 3 7 2 2" xfId="12276"/>
    <cellStyle name="Финансовый 3 3 3 2 3 7 2 2 2" xfId="25884"/>
    <cellStyle name="Финансовый 3 3 3 2 3 7 2 2 3" xfId="39492"/>
    <cellStyle name="Финансовый 3 3 3 2 3 7 2 3" xfId="19080"/>
    <cellStyle name="Финансовый 3 3 3 2 3 7 2 4" xfId="32688"/>
    <cellStyle name="Финансовый 3 3 3 2 3 7 3" xfId="3204"/>
    <cellStyle name="Финансовый 3 3 3 2 3 7 3 2" xfId="10008"/>
    <cellStyle name="Финансовый 3 3 3 2 3 7 3 2 2" xfId="23616"/>
    <cellStyle name="Финансовый 3 3 3 2 3 7 3 2 3" xfId="37224"/>
    <cellStyle name="Финансовый 3 3 3 2 3 7 3 3" xfId="16812"/>
    <cellStyle name="Финансовый 3 3 3 2 3 7 3 4" xfId="30420"/>
    <cellStyle name="Финансовый 3 3 3 2 3 7 4" xfId="7740"/>
    <cellStyle name="Финансовый 3 3 3 2 3 7 4 2" xfId="21348"/>
    <cellStyle name="Финансовый 3 3 3 2 3 7 4 3" xfId="34956"/>
    <cellStyle name="Финансовый 3 3 3 2 3 7 5" xfId="14544"/>
    <cellStyle name="Финансовый 3 3 3 2 3 7 6" xfId="28152"/>
    <cellStyle name="Финансовый 3 3 3 2 3 8" xfId="558"/>
    <cellStyle name="Финансовый 3 3 3 2 3 8 2" xfId="5094"/>
    <cellStyle name="Финансовый 3 3 3 2 3 8 2 2" xfId="11898"/>
    <cellStyle name="Финансовый 3 3 3 2 3 8 2 2 2" xfId="25506"/>
    <cellStyle name="Финансовый 3 3 3 2 3 8 2 2 3" xfId="39114"/>
    <cellStyle name="Финансовый 3 3 3 2 3 8 2 3" xfId="18702"/>
    <cellStyle name="Финансовый 3 3 3 2 3 8 2 4" xfId="32310"/>
    <cellStyle name="Финансовый 3 3 3 2 3 8 3" xfId="2826"/>
    <cellStyle name="Финансовый 3 3 3 2 3 8 3 2" xfId="9630"/>
    <cellStyle name="Финансовый 3 3 3 2 3 8 3 2 2" xfId="23238"/>
    <cellStyle name="Финансовый 3 3 3 2 3 8 3 2 3" xfId="36846"/>
    <cellStyle name="Финансовый 3 3 3 2 3 8 3 3" xfId="16434"/>
    <cellStyle name="Финансовый 3 3 3 2 3 8 3 4" xfId="30042"/>
    <cellStyle name="Финансовый 3 3 3 2 3 8 4" xfId="7362"/>
    <cellStyle name="Финансовый 3 3 3 2 3 8 4 2" xfId="20970"/>
    <cellStyle name="Финансовый 3 3 3 2 3 8 4 3" xfId="34578"/>
    <cellStyle name="Финансовый 3 3 3 2 3 8 5" xfId="14166"/>
    <cellStyle name="Финансовый 3 3 3 2 3 8 6" xfId="27774"/>
    <cellStyle name="Финансовый 3 3 3 2 3 9" xfId="4716"/>
    <cellStyle name="Финансовый 3 3 3 2 3 9 2" xfId="11520"/>
    <cellStyle name="Финансовый 3 3 3 2 3 9 2 2" xfId="25128"/>
    <cellStyle name="Финансовый 3 3 3 2 3 9 2 3" xfId="38736"/>
    <cellStyle name="Финансовый 3 3 3 2 3 9 3" xfId="18324"/>
    <cellStyle name="Финансовый 3 3 3 2 3 9 4" xfId="31932"/>
    <cellStyle name="Финансовый 3 3 3 2 4" xfId="315"/>
    <cellStyle name="Финансовый 3 3 3 2 4 10" xfId="7119"/>
    <cellStyle name="Финансовый 3 3 3 2 4 10 2" xfId="20727"/>
    <cellStyle name="Финансовый 3 3 3 2 4 10 3" xfId="34335"/>
    <cellStyle name="Финансовый 3 3 3 2 4 11" xfId="13923"/>
    <cellStyle name="Финансовый 3 3 3 2 4 12" xfId="27531"/>
    <cellStyle name="Финансовый 3 3 3 2 4 2" xfId="442"/>
    <cellStyle name="Финансовый 3 3 3 2 4 2 10" xfId="14050"/>
    <cellStyle name="Финансовый 3 3 3 2 4 2 11" xfId="27658"/>
    <cellStyle name="Финансовый 3 3 3 2 4 2 2" xfId="1954"/>
    <cellStyle name="Финансовый 3 3 3 2 4 2 2 2" xfId="6490"/>
    <cellStyle name="Финансовый 3 3 3 2 4 2 2 2 2" xfId="13294"/>
    <cellStyle name="Финансовый 3 3 3 2 4 2 2 2 2 2" xfId="26902"/>
    <cellStyle name="Финансовый 3 3 3 2 4 2 2 2 2 3" xfId="40510"/>
    <cellStyle name="Финансовый 3 3 3 2 4 2 2 2 3" xfId="20098"/>
    <cellStyle name="Финансовый 3 3 3 2 4 2 2 2 4" xfId="33706"/>
    <cellStyle name="Финансовый 3 3 3 2 4 2 2 3" xfId="4222"/>
    <cellStyle name="Финансовый 3 3 3 2 4 2 2 3 2" xfId="11026"/>
    <cellStyle name="Финансовый 3 3 3 2 4 2 2 3 2 2" xfId="24634"/>
    <cellStyle name="Финансовый 3 3 3 2 4 2 2 3 2 3" xfId="38242"/>
    <cellStyle name="Финансовый 3 3 3 2 4 2 2 3 3" xfId="17830"/>
    <cellStyle name="Финансовый 3 3 3 2 4 2 2 3 4" xfId="31438"/>
    <cellStyle name="Финансовый 3 3 3 2 4 2 2 4" xfId="8758"/>
    <cellStyle name="Финансовый 3 3 3 2 4 2 2 4 2" xfId="22366"/>
    <cellStyle name="Финансовый 3 3 3 2 4 2 2 4 3" xfId="35974"/>
    <cellStyle name="Финансовый 3 3 3 2 4 2 2 5" xfId="15562"/>
    <cellStyle name="Финансовый 3 3 3 2 4 2 2 6" xfId="29170"/>
    <cellStyle name="Финансовый 3 3 3 2 4 2 3" xfId="1576"/>
    <cellStyle name="Финансовый 3 3 3 2 4 2 3 2" xfId="6112"/>
    <cellStyle name="Финансовый 3 3 3 2 4 2 3 2 2" xfId="12916"/>
    <cellStyle name="Финансовый 3 3 3 2 4 2 3 2 2 2" xfId="26524"/>
    <cellStyle name="Финансовый 3 3 3 2 4 2 3 2 2 3" xfId="40132"/>
    <cellStyle name="Финансовый 3 3 3 2 4 2 3 2 3" xfId="19720"/>
    <cellStyle name="Финансовый 3 3 3 2 4 2 3 2 4" xfId="33328"/>
    <cellStyle name="Финансовый 3 3 3 2 4 2 3 3" xfId="3844"/>
    <cellStyle name="Финансовый 3 3 3 2 4 2 3 3 2" xfId="10648"/>
    <cellStyle name="Финансовый 3 3 3 2 4 2 3 3 2 2" xfId="24256"/>
    <cellStyle name="Финансовый 3 3 3 2 4 2 3 3 2 3" xfId="37864"/>
    <cellStyle name="Финансовый 3 3 3 2 4 2 3 3 3" xfId="17452"/>
    <cellStyle name="Финансовый 3 3 3 2 4 2 3 3 4" xfId="31060"/>
    <cellStyle name="Финансовый 3 3 3 2 4 2 3 4" xfId="8380"/>
    <cellStyle name="Финансовый 3 3 3 2 4 2 3 4 2" xfId="21988"/>
    <cellStyle name="Финансовый 3 3 3 2 4 2 3 4 3" xfId="35596"/>
    <cellStyle name="Финансовый 3 3 3 2 4 2 3 5" xfId="15184"/>
    <cellStyle name="Финансовый 3 3 3 2 4 2 3 6" xfId="28792"/>
    <cellStyle name="Финансовый 3 3 3 2 4 2 4" xfId="2332"/>
    <cellStyle name="Финансовый 3 3 3 2 4 2 4 2" xfId="6868"/>
    <cellStyle name="Финансовый 3 3 3 2 4 2 4 2 2" xfId="13672"/>
    <cellStyle name="Финансовый 3 3 3 2 4 2 4 2 2 2" xfId="27280"/>
    <cellStyle name="Финансовый 3 3 3 2 4 2 4 2 2 3" xfId="40888"/>
    <cellStyle name="Финансовый 3 3 3 2 4 2 4 2 3" xfId="20476"/>
    <cellStyle name="Финансовый 3 3 3 2 4 2 4 2 4" xfId="34084"/>
    <cellStyle name="Финансовый 3 3 3 2 4 2 4 3" xfId="4600"/>
    <cellStyle name="Финансовый 3 3 3 2 4 2 4 3 2" xfId="11404"/>
    <cellStyle name="Финансовый 3 3 3 2 4 2 4 3 2 2" xfId="25012"/>
    <cellStyle name="Финансовый 3 3 3 2 4 2 4 3 2 3" xfId="38620"/>
    <cellStyle name="Финансовый 3 3 3 2 4 2 4 3 3" xfId="18208"/>
    <cellStyle name="Финансовый 3 3 3 2 4 2 4 3 4" xfId="31816"/>
    <cellStyle name="Финансовый 3 3 3 2 4 2 4 4" xfId="9136"/>
    <cellStyle name="Финансовый 3 3 3 2 4 2 4 4 2" xfId="22744"/>
    <cellStyle name="Финансовый 3 3 3 2 4 2 4 4 3" xfId="36352"/>
    <cellStyle name="Финансовый 3 3 3 2 4 2 4 5" xfId="15940"/>
    <cellStyle name="Финансовый 3 3 3 2 4 2 4 6" xfId="29548"/>
    <cellStyle name="Финансовый 3 3 3 2 4 2 5" xfId="1198"/>
    <cellStyle name="Финансовый 3 3 3 2 4 2 5 2" xfId="5734"/>
    <cellStyle name="Финансовый 3 3 3 2 4 2 5 2 2" xfId="12538"/>
    <cellStyle name="Финансовый 3 3 3 2 4 2 5 2 2 2" xfId="26146"/>
    <cellStyle name="Финансовый 3 3 3 2 4 2 5 2 2 3" xfId="39754"/>
    <cellStyle name="Финансовый 3 3 3 2 4 2 5 2 3" xfId="19342"/>
    <cellStyle name="Финансовый 3 3 3 2 4 2 5 2 4" xfId="32950"/>
    <cellStyle name="Финансовый 3 3 3 2 4 2 5 3" xfId="3466"/>
    <cellStyle name="Финансовый 3 3 3 2 4 2 5 3 2" xfId="10270"/>
    <cellStyle name="Финансовый 3 3 3 2 4 2 5 3 2 2" xfId="23878"/>
    <cellStyle name="Финансовый 3 3 3 2 4 2 5 3 2 3" xfId="37486"/>
    <cellStyle name="Финансовый 3 3 3 2 4 2 5 3 3" xfId="17074"/>
    <cellStyle name="Финансовый 3 3 3 2 4 2 5 3 4" xfId="30682"/>
    <cellStyle name="Финансовый 3 3 3 2 4 2 5 4" xfId="8002"/>
    <cellStyle name="Финансовый 3 3 3 2 4 2 5 4 2" xfId="21610"/>
    <cellStyle name="Финансовый 3 3 3 2 4 2 5 4 3" xfId="35218"/>
    <cellStyle name="Финансовый 3 3 3 2 4 2 5 5" xfId="14806"/>
    <cellStyle name="Финансовый 3 3 3 2 4 2 5 6" xfId="28414"/>
    <cellStyle name="Финансовый 3 3 3 2 4 2 6" xfId="820"/>
    <cellStyle name="Финансовый 3 3 3 2 4 2 6 2" xfId="5356"/>
    <cellStyle name="Финансовый 3 3 3 2 4 2 6 2 2" xfId="12160"/>
    <cellStyle name="Финансовый 3 3 3 2 4 2 6 2 2 2" xfId="25768"/>
    <cellStyle name="Финансовый 3 3 3 2 4 2 6 2 2 3" xfId="39376"/>
    <cellStyle name="Финансовый 3 3 3 2 4 2 6 2 3" xfId="18964"/>
    <cellStyle name="Финансовый 3 3 3 2 4 2 6 2 4" xfId="32572"/>
    <cellStyle name="Финансовый 3 3 3 2 4 2 6 3" xfId="3088"/>
    <cellStyle name="Финансовый 3 3 3 2 4 2 6 3 2" xfId="9892"/>
    <cellStyle name="Финансовый 3 3 3 2 4 2 6 3 2 2" xfId="23500"/>
    <cellStyle name="Финансовый 3 3 3 2 4 2 6 3 2 3" xfId="37108"/>
    <cellStyle name="Финансовый 3 3 3 2 4 2 6 3 3" xfId="16696"/>
    <cellStyle name="Финансовый 3 3 3 2 4 2 6 3 4" xfId="30304"/>
    <cellStyle name="Финансовый 3 3 3 2 4 2 6 4" xfId="7624"/>
    <cellStyle name="Финансовый 3 3 3 2 4 2 6 4 2" xfId="21232"/>
    <cellStyle name="Финансовый 3 3 3 2 4 2 6 4 3" xfId="34840"/>
    <cellStyle name="Финансовый 3 3 3 2 4 2 6 5" xfId="14428"/>
    <cellStyle name="Финансовый 3 3 3 2 4 2 6 6" xfId="28036"/>
    <cellStyle name="Финансовый 3 3 3 2 4 2 7" xfId="4978"/>
    <cellStyle name="Финансовый 3 3 3 2 4 2 7 2" xfId="11782"/>
    <cellStyle name="Финансовый 3 3 3 2 4 2 7 2 2" xfId="25390"/>
    <cellStyle name="Финансовый 3 3 3 2 4 2 7 2 3" xfId="38998"/>
    <cellStyle name="Финансовый 3 3 3 2 4 2 7 3" xfId="18586"/>
    <cellStyle name="Финансовый 3 3 3 2 4 2 7 4" xfId="32194"/>
    <cellStyle name="Финансовый 3 3 3 2 4 2 8" xfId="2710"/>
    <cellStyle name="Финансовый 3 3 3 2 4 2 8 2" xfId="9514"/>
    <cellStyle name="Финансовый 3 3 3 2 4 2 8 2 2" xfId="23122"/>
    <cellStyle name="Финансовый 3 3 3 2 4 2 8 2 3" xfId="36730"/>
    <cellStyle name="Финансовый 3 3 3 2 4 2 8 3" xfId="16318"/>
    <cellStyle name="Финансовый 3 3 3 2 4 2 8 4" xfId="29926"/>
    <cellStyle name="Финансовый 3 3 3 2 4 2 9" xfId="7246"/>
    <cellStyle name="Финансовый 3 3 3 2 4 2 9 2" xfId="20854"/>
    <cellStyle name="Финансовый 3 3 3 2 4 2 9 3" xfId="34462"/>
    <cellStyle name="Финансовый 3 3 3 2 4 3" xfId="1827"/>
    <cellStyle name="Финансовый 3 3 3 2 4 3 2" xfId="6363"/>
    <cellStyle name="Финансовый 3 3 3 2 4 3 2 2" xfId="13167"/>
    <cellStyle name="Финансовый 3 3 3 2 4 3 2 2 2" xfId="26775"/>
    <cellStyle name="Финансовый 3 3 3 2 4 3 2 2 3" xfId="40383"/>
    <cellStyle name="Финансовый 3 3 3 2 4 3 2 3" xfId="19971"/>
    <cellStyle name="Финансовый 3 3 3 2 4 3 2 4" xfId="33579"/>
    <cellStyle name="Финансовый 3 3 3 2 4 3 3" xfId="4095"/>
    <cellStyle name="Финансовый 3 3 3 2 4 3 3 2" xfId="10899"/>
    <cellStyle name="Финансовый 3 3 3 2 4 3 3 2 2" xfId="24507"/>
    <cellStyle name="Финансовый 3 3 3 2 4 3 3 2 3" xfId="38115"/>
    <cellStyle name="Финансовый 3 3 3 2 4 3 3 3" xfId="17703"/>
    <cellStyle name="Финансовый 3 3 3 2 4 3 3 4" xfId="31311"/>
    <cellStyle name="Финансовый 3 3 3 2 4 3 4" xfId="8631"/>
    <cellStyle name="Финансовый 3 3 3 2 4 3 4 2" xfId="22239"/>
    <cellStyle name="Финансовый 3 3 3 2 4 3 4 3" xfId="35847"/>
    <cellStyle name="Финансовый 3 3 3 2 4 3 5" xfId="15435"/>
    <cellStyle name="Финансовый 3 3 3 2 4 3 6" xfId="29043"/>
    <cellStyle name="Финансовый 3 3 3 2 4 4" xfId="1449"/>
    <cellStyle name="Финансовый 3 3 3 2 4 4 2" xfId="5985"/>
    <cellStyle name="Финансовый 3 3 3 2 4 4 2 2" xfId="12789"/>
    <cellStyle name="Финансовый 3 3 3 2 4 4 2 2 2" xfId="26397"/>
    <cellStyle name="Финансовый 3 3 3 2 4 4 2 2 3" xfId="40005"/>
    <cellStyle name="Финансовый 3 3 3 2 4 4 2 3" xfId="19593"/>
    <cellStyle name="Финансовый 3 3 3 2 4 4 2 4" xfId="33201"/>
    <cellStyle name="Финансовый 3 3 3 2 4 4 3" xfId="3717"/>
    <cellStyle name="Финансовый 3 3 3 2 4 4 3 2" xfId="10521"/>
    <cellStyle name="Финансовый 3 3 3 2 4 4 3 2 2" xfId="24129"/>
    <cellStyle name="Финансовый 3 3 3 2 4 4 3 2 3" xfId="37737"/>
    <cellStyle name="Финансовый 3 3 3 2 4 4 3 3" xfId="17325"/>
    <cellStyle name="Финансовый 3 3 3 2 4 4 3 4" xfId="30933"/>
    <cellStyle name="Финансовый 3 3 3 2 4 4 4" xfId="8253"/>
    <cellStyle name="Финансовый 3 3 3 2 4 4 4 2" xfId="21861"/>
    <cellStyle name="Финансовый 3 3 3 2 4 4 4 3" xfId="35469"/>
    <cellStyle name="Финансовый 3 3 3 2 4 4 5" xfId="15057"/>
    <cellStyle name="Финансовый 3 3 3 2 4 4 6" xfId="28665"/>
    <cellStyle name="Финансовый 3 3 3 2 4 5" xfId="2205"/>
    <cellStyle name="Финансовый 3 3 3 2 4 5 2" xfId="6741"/>
    <cellStyle name="Финансовый 3 3 3 2 4 5 2 2" xfId="13545"/>
    <cellStyle name="Финансовый 3 3 3 2 4 5 2 2 2" xfId="27153"/>
    <cellStyle name="Финансовый 3 3 3 2 4 5 2 2 3" xfId="40761"/>
    <cellStyle name="Финансовый 3 3 3 2 4 5 2 3" xfId="20349"/>
    <cellStyle name="Финансовый 3 3 3 2 4 5 2 4" xfId="33957"/>
    <cellStyle name="Финансовый 3 3 3 2 4 5 3" xfId="4473"/>
    <cellStyle name="Финансовый 3 3 3 2 4 5 3 2" xfId="11277"/>
    <cellStyle name="Финансовый 3 3 3 2 4 5 3 2 2" xfId="24885"/>
    <cellStyle name="Финансовый 3 3 3 2 4 5 3 2 3" xfId="38493"/>
    <cellStyle name="Финансовый 3 3 3 2 4 5 3 3" xfId="18081"/>
    <cellStyle name="Финансовый 3 3 3 2 4 5 3 4" xfId="31689"/>
    <cellStyle name="Финансовый 3 3 3 2 4 5 4" xfId="9009"/>
    <cellStyle name="Финансовый 3 3 3 2 4 5 4 2" xfId="22617"/>
    <cellStyle name="Финансовый 3 3 3 2 4 5 4 3" xfId="36225"/>
    <cellStyle name="Финансовый 3 3 3 2 4 5 5" xfId="15813"/>
    <cellStyle name="Финансовый 3 3 3 2 4 5 6" xfId="29421"/>
    <cellStyle name="Финансовый 3 3 3 2 4 6" xfId="1071"/>
    <cellStyle name="Финансовый 3 3 3 2 4 6 2" xfId="5607"/>
    <cellStyle name="Финансовый 3 3 3 2 4 6 2 2" xfId="12411"/>
    <cellStyle name="Финансовый 3 3 3 2 4 6 2 2 2" xfId="26019"/>
    <cellStyle name="Финансовый 3 3 3 2 4 6 2 2 3" xfId="39627"/>
    <cellStyle name="Финансовый 3 3 3 2 4 6 2 3" xfId="19215"/>
    <cellStyle name="Финансовый 3 3 3 2 4 6 2 4" xfId="32823"/>
    <cellStyle name="Финансовый 3 3 3 2 4 6 3" xfId="3339"/>
    <cellStyle name="Финансовый 3 3 3 2 4 6 3 2" xfId="10143"/>
    <cellStyle name="Финансовый 3 3 3 2 4 6 3 2 2" xfId="23751"/>
    <cellStyle name="Финансовый 3 3 3 2 4 6 3 2 3" xfId="37359"/>
    <cellStyle name="Финансовый 3 3 3 2 4 6 3 3" xfId="16947"/>
    <cellStyle name="Финансовый 3 3 3 2 4 6 3 4" xfId="30555"/>
    <cellStyle name="Финансовый 3 3 3 2 4 6 4" xfId="7875"/>
    <cellStyle name="Финансовый 3 3 3 2 4 6 4 2" xfId="21483"/>
    <cellStyle name="Финансовый 3 3 3 2 4 6 4 3" xfId="35091"/>
    <cellStyle name="Финансовый 3 3 3 2 4 6 5" xfId="14679"/>
    <cellStyle name="Финансовый 3 3 3 2 4 6 6" xfId="28287"/>
    <cellStyle name="Финансовый 3 3 3 2 4 7" xfId="693"/>
    <cellStyle name="Финансовый 3 3 3 2 4 7 2" xfId="5229"/>
    <cellStyle name="Финансовый 3 3 3 2 4 7 2 2" xfId="12033"/>
    <cellStyle name="Финансовый 3 3 3 2 4 7 2 2 2" xfId="25641"/>
    <cellStyle name="Финансовый 3 3 3 2 4 7 2 2 3" xfId="39249"/>
    <cellStyle name="Финансовый 3 3 3 2 4 7 2 3" xfId="18837"/>
    <cellStyle name="Финансовый 3 3 3 2 4 7 2 4" xfId="32445"/>
    <cellStyle name="Финансовый 3 3 3 2 4 7 3" xfId="2961"/>
    <cellStyle name="Финансовый 3 3 3 2 4 7 3 2" xfId="9765"/>
    <cellStyle name="Финансовый 3 3 3 2 4 7 3 2 2" xfId="23373"/>
    <cellStyle name="Финансовый 3 3 3 2 4 7 3 2 3" xfId="36981"/>
    <cellStyle name="Финансовый 3 3 3 2 4 7 3 3" xfId="16569"/>
    <cellStyle name="Финансовый 3 3 3 2 4 7 3 4" xfId="30177"/>
    <cellStyle name="Финансовый 3 3 3 2 4 7 4" xfId="7497"/>
    <cellStyle name="Финансовый 3 3 3 2 4 7 4 2" xfId="21105"/>
    <cellStyle name="Финансовый 3 3 3 2 4 7 4 3" xfId="34713"/>
    <cellStyle name="Финансовый 3 3 3 2 4 7 5" xfId="14301"/>
    <cellStyle name="Финансовый 3 3 3 2 4 7 6" xfId="27909"/>
    <cellStyle name="Финансовый 3 3 3 2 4 8" xfId="4851"/>
    <cellStyle name="Финансовый 3 3 3 2 4 8 2" xfId="11655"/>
    <cellStyle name="Финансовый 3 3 3 2 4 8 2 2" xfId="25263"/>
    <cellStyle name="Финансовый 3 3 3 2 4 8 2 3" xfId="38871"/>
    <cellStyle name="Финансовый 3 3 3 2 4 8 3" xfId="18459"/>
    <cellStyle name="Финансовый 3 3 3 2 4 8 4" xfId="32067"/>
    <cellStyle name="Финансовый 3 3 3 2 4 9" xfId="2583"/>
    <cellStyle name="Финансовый 3 3 3 2 4 9 2" xfId="9387"/>
    <cellStyle name="Финансовый 3 3 3 2 4 9 2 2" xfId="22995"/>
    <cellStyle name="Финансовый 3 3 3 2 4 9 2 3" xfId="36603"/>
    <cellStyle name="Финансовый 3 3 3 2 4 9 3" xfId="16191"/>
    <cellStyle name="Финансовый 3 3 3 2 4 9 4" xfId="29799"/>
    <cellStyle name="Финансовый 3 3 3 2 5" xfId="240"/>
    <cellStyle name="Финансовый 3 3 3 2 5 10" xfId="7044"/>
    <cellStyle name="Финансовый 3 3 3 2 5 10 2" xfId="20652"/>
    <cellStyle name="Финансовый 3 3 3 2 5 10 3" xfId="34260"/>
    <cellStyle name="Финансовый 3 3 3 2 5 11" xfId="13848"/>
    <cellStyle name="Финансовый 3 3 3 2 5 12" xfId="27456"/>
    <cellStyle name="Финансовый 3 3 3 2 5 2" xfId="345"/>
    <cellStyle name="Финансовый 3 3 3 2 5 2 10" xfId="13953"/>
    <cellStyle name="Финансовый 3 3 3 2 5 2 11" xfId="27561"/>
    <cellStyle name="Финансовый 3 3 3 2 5 2 2" xfId="1857"/>
    <cellStyle name="Финансовый 3 3 3 2 5 2 2 2" xfId="6393"/>
    <cellStyle name="Финансовый 3 3 3 2 5 2 2 2 2" xfId="13197"/>
    <cellStyle name="Финансовый 3 3 3 2 5 2 2 2 2 2" xfId="26805"/>
    <cellStyle name="Финансовый 3 3 3 2 5 2 2 2 2 3" xfId="40413"/>
    <cellStyle name="Финансовый 3 3 3 2 5 2 2 2 3" xfId="20001"/>
    <cellStyle name="Финансовый 3 3 3 2 5 2 2 2 4" xfId="33609"/>
    <cellStyle name="Финансовый 3 3 3 2 5 2 2 3" xfId="4125"/>
    <cellStyle name="Финансовый 3 3 3 2 5 2 2 3 2" xfId="10929"/>
    <cellStyle name="Финансовый 3 3 3 2 5 2 2 3 2 2" xfId="24537"/>
    <cellStyle name="Финансовый 3 3 3 2 5 2 2 3 2 3" xfId="38145"/>
    <cellStyle name="Финансовый 3 3 3 2 5 2 2 3 3" xfId="17733"/>
    <cellStyle name="Финансовый 3 3 3 2 5 2 2 3 4" xfId="31341"/>
    <cellStyle name="Финансовый 3 3 3 2 5 2 2 4" xfId="8661"/>
    <cellStyle name="Финансовый 3 3 3 2 5 2 2 4 2" xfId="22269"/>
    <cellStyle name="Финансовый 3 3 3 2 5 2 2 4 3" xfId="35877"/>
    <cellStyle name="Финансовый 3 3 3 2 5 2 2 5" xfId="15465"/>
    <cellStyle name="Финансовый 3 3 3 2 5 2 2 6" xfId="29073"/>
    <cellStyle name="Финансовый 3 3 3 2 5 2 3" xfId="1479"/>
    <cellStyle name="Финансовый 3 3 3 2 5 2 3 2" xfId="6015"/>
    <cellStyle name="Финансовый 3 3 3 2 5 2 3 2 2" xfId="12819"/>
    <cellStyle name="Финансовый 3 3 3 2 5 2 3 2 2 2" xfId="26427"/>
    <cellStyle name="Финансовый 3 3 3 2 5 2 3 2 2 3" xfId="40035"/>
    <cellStyle name="Финансовый 3 3 3 2 5 2 3 2 3" xfId="19623"/>
    <cellStyle name="Финансовый 3 3 3 2 5 2 3 2 4" xfId="33231"/>
    <cellStyle name="Финансовый 3 3 3 2 5 2 3 3" xfId="3747"/>
    <cellStyle name="Финансовый 3 3 3 2 5 2 3 3 2" xfId="10551"/>
    <cellStyle name="Финансовый 3 3 3 2 5 2 3 3 2 2" xfId="24159"/>
    <cellStyle name="Финансовый 3 3 3 2 5 2 3 3 2 3" xfId="37767"/>
    <cellStyle name="Финансовый 3 3 3 2 5 2 3 3 3" xfId="17355"/>
    <cellStyle name="Финансовый 3 3 3 2 5 2 3 3 4" xfId="30963"/>
    <cellStyle name="Финансовый 3 3 3 2 5 2 3 4" xfId="8283"/>
    <cellStyle name="Финансовый 3 3 3 2 5 2 3 4 2" xfId="21891"/>
    <cellStyle name="Финансовый 3 3 3 2 5 2 3 4 3" xfId="35499"/>
    <cellStyle name="Финансовый 3 3 3 2 5 2 3 5" xfId="15087"/>
    <cellStyle name="Финансовый 3 3 3 2 5 2 3 6" xfId="28695"/>
    <cellStyle name="Финансовый 3 3 3 2 5 2 4" xfId="2235"/>
    <cellStyle name="Финансовый 3 3 3 2 5 2 4 2" xfId="6771"/>
    <cellStyle name="Финансовый 3 3 3 2 5 2 4 2 2" xfId="13575"/>
    <cellStyle name="Финансовый 3 3 3 2 5 2 4 2 2 2" xfId="27183"/>
    <cellStyle name="Финансовый 3 3 3 2 5 2 4 2 2 3" xfId="40791"/>
    <cellStyle name="Финансовый 3 3 3 2 5 2 4 2 3" xfId="20379"/>
    <cellStyle name="Финансовый 3 3 3 2 5 2 4 2 4" xfId="33987"/>
    <cellStyle name="Финансовый 3 3 3 2 5 2 4 3" xfId="4503"/>
    <cellStyle name="Финансовый 3 3 3 2 5 2 4 3 2" xfId="11307"/>
    <cellStyle name="Финансовый 3 3 3 2 5 2 4 3 2 2" xfId="24915"/>
    <cellStyle name="Финансовый 3 3 3 2 5 2 4 3 2 3" xfId="38523"/>
    <cellStyle name="Финансовый 3 3 3 2 5 2 4 3 3" xfId="18111"/>
    <cellStyle name="Финансовый 3 3 3 2 5 2 4 3 4" xfId="31719"/>
    <cellStyle name="Финансовый 3 3 3 2 5 2 4 4" xfId="9039"/>
    <cellStyle name="Финансовый 3 3 3 2 5 2 4 4 2" xfId="22647"/>
    <cellStyle name="Финансовый 3 3 3 2 5 2 4 4 3" xfId="36255"/>
    <cellStyle name="Финансовый 3 3 3 2 5 2 4 5" xfId="15843"/>
    <cellStyle name="Финансовый 3 3 3 2 5 2 4 6" xfId="29451"/>
    <cellStyle name="Финансовый 3 3 3 2 5 2 5" xfId="1101"/>
    <cellStyle name="Финансовый 3 3 3 2 5 2 5 2" xfId="5637"/>
    <cellStyle name="Финансовый 3 3 3 2 5 2 5 2 2" xfId="12441"/>
    <cellStyle name="Финансовый 3 3 3 2 5 2 5 2 2 2" xfId="26049"/>
    <cellStyle name="Финансовый 3 3 3 2 5 2 5 2 2 3" xfId="39657"/>
    <cellStyle name="Финансовый 3 3 3 2 5 2 5 2 3" xfId="19245"/>
    <cellStyle name="Финансовый 3 3 3 2 5 2 5 2 4" xfId="32853"/>
    <cellStyle name="Финансовый 3 3 3 2 5 2 5 3" xfId="3369"/>
    <cellStyle name="Финансовый 3 3 3 2 5 2 5 3 2" xfId="10173"/>
    <cellStyle name="Финансовый 3 3 3 2 5 2 5 3 2 2" xfId="23781"/>
    <cellStyle name="Финансовый 3 3 3 2 5 2 5 3 2 3" xfId="37389"/>
    <cellStyle name="Финансовый 3 3 3 2 5 2 5 3 3" xfId="16977"/>
    <cellStyle name="Финансовый 3 3 3 2 5 2 5 3 4" xfId="30585"/>
    <cellStyle name="Финансовый 3 3 3 2 5 2 5 4" xfId="7905"/>
    <cellStyle name="Финансовый 3 3 3 2 5 2 5 4 2" xfId="21513"/>
    <cellStyle name="Финансовый 3 3 3 2 5 2 5 4 3" xfId="35121"/>
    <cellStyle name="Финансовый 3 3 3 2 5 2 5 5" xfId="14709"/>
    <cellStyle name="Финансовый 3 3 3 2 5 2 5 6" xfId="28317"/>
    <cellStyle name="Финансовый 3 3 3 2 5 2 6" xfId="723"/>
    <cellStyle name="Финансовый 3 3 3 2 5 2 6 2" xfId="5259"/>
    <cellStyle name="Финансовый 3 3 3 2 5 2 6 2 2" xfId="12063"/>
    <cellStyle name="Финансовый 3 3 3 2 5 2 6 2 2 2" xfId="25671"/>
    <cellStyle name="Финансовый 3 3 3 2 5 2 6 2 2 3" xfId="39279"/>
    <cellStyle name="Финансовый 3 3 3 2 5 2 6 2 3" xfId="18867"/>
    <cellStyle name="Финансовый 3 3 3 2 5 2 6 2 4" xfId="32475"/>
    <cellStyle name="Финансовый 3 3 3 2 5 2 6 3" xfId="2991"/>
    <cellStyle name="Финансовый 3 3 3 2 5 2 6 3 2" xfId="9795"/>
    <cellStyle name="Финансовый 3 3 3 2 5 2 6 3 2 2" xfId="23403"/>
    <cellStyle name="Финансовый 3 3 3 2 5 2 6 3 2 3" xfId="37011"/>
    <cellStyle name="Финансовый 3 3 3 2 5 2 6 3 3" xfId="16599"/>
    <cellStyle name="Финансовый 3 3 3 2 5 2 6 3 4" xfId="30207"/>
    <cellStyle name="Финансовый 3 3 3 2 5 2 6 4" xfId="7527"/>
    <cellStyle name="Финансовый 3 3 3 2 5 2 6 4 2" xfId="21135"/>
    <cellStyle name="Финансовый 3 3 3 2 5 2 6 4 3" xfId="34743"/>
    <cellStyle name="Финансовый 3 3 3 2 5 2 6 5" xfId="14331"/>
    <cellStyle name="Финансовый 3 3 3 2 5 2 6 6" xfId="27939"/>
    <cellStyle name="Финансовый 3 3 3 2 5 2 7" xfId="4881"/>
    <cellStyle name="Финансовый 3 3 3 2 5 2 7 2" xfId="11685"/>
    <cellStyle name="Финансовый 3 3 3 2 5 2 7 2 2" xfId="25293"/>
    <cellStyle name="Финансовый 3 3 3 2 5 2 7 2 3" xfId="38901"/>
    <cellStyle name="Финансовый 3 3 3 2 5 2 7 3" xfId="18489"/>
    <cellStyle name="Финансовый 3 3 3 2 5 2 7 4" xfId="32097"/>
    <cellStyle name="Финансовый 3 3 3 2 5 2 8" xfId="2613"/>
    <cellStyle name="Финансовый 3 3 3 2 5 2 8 2" xfId="9417"/>
    <cellStyle name="Финансовый 3 3 3 2 5 2 8 2 2" xfId="23025"/>
    <cellStyle name="Финансовый 3 3 3 2 5 2 8 2 3" xfId="36633"/>
    <cellStyle name="Финансовый 3 3 3 2 5 2 8 3" xfId="16221"/>
    <cellStyle name="Финансовый 3 3 3 2 5 2 8 4" xfId="29829"/>
    <cellStyle name="Финансовый 3 3 3 2 5 2 9" xfId="7149"/>
    <cellStyle name="Финансовый 3 3 3 2 5 2 9 2" xfId="20757"/>
    <cellStyle name="Финансовый 3 3 3 2 5 2 9 3" xfId="34365"/>
    <cellStyle name="Финансовый 3 3 3 2 5 3" xfId="1752"/>
    <cellStyle name="Финансовый 3 3 3 2 5 3 2" xfId="6288"/>
    <cellStyle name="Финансовый 3 3 3 2 5 3 2 2" xfId="13092"/>
    <cellStyle name="Финансовый 3 3 3 2 5 3 2 2 2" xfId="26700"/>
    <cellStyle name="Финансовый 3 3 3 2 5 3 2 2 3" xfId="40308"/>
    <cellStyle name="Финансовый 3 3 3 2 5 3 2 3" xfId="19896"/>
    <cellStyle name="Финансовый 3 3 3 2 5 3 2 4" xfId="33504"/>
    <cellStyle name="Финансовый 3 3 3 2 5 3 3" xfId="4020"/>
    <cellStyle name="Финансовый 3 3 3 2 5 3 3 2" xfId="10824"/>
    <cellStyle name="Финансовый 3 3 3 2 5 3 3 2 2" xfId="24432"/>
    <cellStyle name="Финансовый 3 3 3 2 5 3 3 2 3" xfId="38040"/>
    <cellStyle name="Финансовый 3 3 3 2 5 3 3 3" xfId="17628"/>
    <cellStyle name="Финансовый 3 3 3 2 5 3 3 4" xfId="31236"/>
    <cellStyle name="Финансовый 3 3 3 2 5 3 4" xfId="8556"/>
    <cellStyle name="Финансовый 3 3 3 2 5 3 4 2" xfId="22164"/>
    <cellStyle name="Финансовый 3 3 3 2 5 3 4 3" xfId="35772"/>
    <cellStyle name="Финансовый 3 3 3 2 5 3 5" xfId="15360"/>
    <cellStyle name="Финансовый 3 3 3 2 5 3 6" xfId="28968"/>
    <cellStyle name="Финансовый 3 3 3 2 5 4" xfId="1374"/>
    <cellStyle name="Финансовый 3 3 3 2 5 4 2" xfId="5910"/>
    <cellStyle name="Финансовый 3 3 3 2 5 4 2 2" xfId="12714"/>
    <cellStyle name="Финансовый 3 3 3 2 5 4 2 2 2" xfId="26322"/>
    <cellStyle name="Финансовый 3 3 3 2 5 4 2 2 3" xfId="39930"/>
    <cellStyle name="Финансовый 3 3 3 2 5 4 2 3" xfId="19518"/>
    <cellStyle name="Финансовый 3 3 3 2 5 4 2 4" xfId="33126"/>
    <cellStyle name="Финансовый 3 3 3 2 5 4 3" xfId="3642"/>
    <cellStyle name="Финансовый 3 3 3 2 5 4 3 2" xfId="10446"/>
    <cellStyle name="Финансовый 3 3 3 2 5 4 3 2 2" xfId="24054"/>
    <cellStyle name="Финансовый 3 3 3 2 5 4 3 2 3" xfId="37662"/>
    <cellStyle name="Финансовый 3 3 3 2 5 4 3 3" xfId="17250"/>
    <cellStyle name="Финансовый 3 3 3 2 5 4 3 4" xfId="30858"/>
    <cellStyle name="Финансовый 3 3 3 2 5 4 4" xfId="8178"/>
    <cellStyle name="Финансовый 3 3 3 2 5 4 4 2" xfId="21786"/>
    <cellStyle name="Финансовый 3 3 3 2 5 4 4 3" xfId="35394"/>
    <cellStyle name="Финансовый 3 3 3 2 5 4 5" xfId="14982"/>
    <cellStyle name="Финансовый 3 3 3 2 5 4 6" xfId="28590"/>
    <cellStyle name="Финансовый 3 3 3 2 5 5" xfId="2130"/>
    <cellStyle name="Финансовый 3 3 3 2 5 5 2" xfId="6666"/>
    <cellStyle name="Финансовый 3 3 3 2 5 5 2 2" xfId="13470"/>
    <cellStyle name="Финансовый 3 3 3 2 5 5 2 2 2" xfId="27078"/>
    <cellStyle name="Финансовый 3 3 3 2 5 5 2 2 3" xfId="40686"/>
    <cellStyle name="Финансовый 3 3 3 2 5 5 2 3" xfId="20274"/>
    <cellStyle name="Финансовый 3 3 3 2 5 5 2 4" xfId="33882"/>
    <cellStyle name="Финансовый 3 3 3 2 5 5 3" xfId="4398"/>
    <cellStyle name="Финансовый 3 3 3 2 5 5 3 2" xfId="11202"/>
    <cellStyle name="Финансовый 3 3 3 2 5 5 3 2 2" xfId="24810"/>
    <cellStyle name="Финансовый 3 3 3 2 5 5 3 2 3" xfId="38418"/>
    <cellStyle name="Финансовый 3 3 3 2 5 5 3 3" xfId="18006"/>
    <cellStyle name="Финансовый 3 3 3 2 5 5 3 4" xfId="31614"/>
    <cellStyle name="Финансовый 3 3 3 2 5 5 4" xfId="8934"/>
    <cellStyle name="Финансовый 3 3 3 2 5 5 4 2" xfId="22542"/>
    <cellStyle name="Финансовый 3 3 3 2 5 5 4 3" xfId="36150"/>
    <cellStyle name="Финансовый 3 3 3 2 5 5 5" xfId="15738"/>
    <cellStyle name="Финансовый 3 3 3 2 5 5 6" xfId="29346"/>
    <cellStyle name="Финансовый 3 3 3 2 5 6" xfId="996"/>
    <cellStyle name="Финансовый 3 3 3 2 5 6 2" xfId="5532"/>
    <cellStyle name="Финансовый 3 3 3 2 5 6 2 2" xfId="12336"/>
    <cellStyle name="Финансовый 3 3 3 2 5 6 2 2 2" xfId="25944"/>
    <cellStyle name="Финансовый 3 3 3 2 5 6 2 2 3" xfId="39552"/>
    <cellStyle name="Финансовый 3 3 3 2 5 6 2 3" xfId="19140"/>
    <cellStyle name="Финансовый 3 3 3 2 5 6 2 4" xfId="32748"/>
    <cellStyle name="Финансовый 3 3 3 2 5 6 3" xfId="3264"/>
    <cellStyle name="Финансовый 3 3 3 2 5 6 3 2" xfId="10068"/>
    <cellStyle name="Финансовый 3 3 3 2 5 6 3 2 2" xfId="23676"/>
    <cellStyle name="Финансовый 3 3 3 2 5 6 3 2 3" xfId="37284"/>
    <cellStyle name="Финансовый 3 3 3 2 5 6 3 3" xfId="16872"/>
    <cellStyle name="Финансовый 3 3 3 2 5 6 3 4" xfId="30480"/>
    <cellStyle name="Финансовый 3 3 3 2 5 6 4" xfId="7800"/>
    <cellStyle name="Финансовый 3 3 3 2 5 6 4 2" xfId="21408"/>
    <cellStyle name="Финансовый 3 3 3 2 5 6 4 3" xfId="35016"/>
    <cellStyle name="Финансовый 3 3 3 2 5 6 5" xfId="14604"/>
    <cellStyle name="Финансовый 3 3 3 2 5 6 6" xfId="28212"/>
    <cellStyle name="Финансовый 3 3 3 2 5 7" xfId="618"/>
    <cellStyle name="Финансовый 3 3 3 2 5 7 2" xfId="5154"/>
    <cellStyle name="Финансовый 3 3 3 2 5 7 2 2" xfId="11958"/>
    <cellStyle name="Финансовый 3 3 3 2 5 7 2 2 2" xfId="25566"/>
    <cellStyle name="Финансовый 3 3 3 2 5 7 2 2 3" xfId="39174"/>
    <cellStyle name="Финансовый 3 3 3 2 5 7 2 3" xfId="18762"/>
    <cellStyle name="Финансовый 3 3 3 2 5 7 2 4" xfId="32370"/>
    <cellStyle name="Финансовый 3 3 3 2 5 7 3" xfId="2886"/>
    <cellStyle name="Финансовый 3 3 3 2 5 7 3 2" xfId="9690"/>
    <cellStyle name="Финансовый 3 3 3 2 5 7 3 2 2" xfId="23298"/>
    <cellStyle name="Финансовый 3 3 3 2 5 7 3 2 3" xfId="36906"/>
    <cellStyle name="Финансовый 3 3 3 2 5 7 3 3" xfId="16494"/>
    <cellStyle name="Финансовый 3 3 3 2 5 7 3 4" xfId="30102"/>
    <cellStyle name="Финансовый 3 3 3 2 5 7 4" xfId="7422"/>
    <cellStyle name="Финансовый 3 3 3 2 5 7 4 2" xfId="21030"/>
    <cellStyle name="Финансовый 3 3 3 2 5 7 4 3" xfId="34638"/>
    <cellStyle name="Финансовый 3 3 3 2 5 7 5" xfId="14226"/>
    <cellStyle name="Финансовый 3 3 3 2 5 7 6" xfId="27834"/>
    <cellStyle name="Финансовый 3 3 3 2 5 8" xfId="4776"/>
    <cellStyle name="Финансовый 3 3 3 2 5 8 2" xfId="11580"/>
    <cellStyle name="Финансовый 3 3 3 2 5 8 2 2" xfId="25188"/>
    <cellStyle name="Финансовый 3 3 3 2 5 8 2 3" xfId="38796"/>
    <cellStyle name="Финансовый 3 3 3 2 5 8 3" xfId="18384"/>
    <cellStyle name="Финансовый 3 3 3 2 5 8 4" xfId="31992"/>
    <cellStyle name="Финансовый 3 3 3 2 5 9" xfId="2508"/>
    <cellStyle name="Финансовый 3 3 3 2 5 9 2" xfId="9312"/>
    <cellStyle name="Финансовый 3 3 3 2 5 9 2 2" xfId="22920"/>
    <cellStyle name="Финансовый 3 3 3 2 5 9 2 3" xfId="36528"/>
    <cellStyle name="Финансовый 3 3 3 2 5 9 3" xfId="16116"/>
    <cellStyle name="Финансовый 3 3 3 2 5 9 4" xfId="29724"/>
    <cellStyle name="Финансовый 3 3 3 2 6" xfId="361"/>
    <cellStyle name="Финансовый 3 3 3 2 6 10" xfId="13969"/>
    <cellStyle name="Финансовый 3 3 3 2 6 11" xfId="27577"/>
    <cellStyle name="Финансовый 3 3 3 2 6 2" xfId="1873"/>
    <cellStyle name="Финансовый 3 3 3 2 6 2 2" xfId="6409"/>
    <cellStyle name="Финансовый 3 3 3 2 6 2 2 2" xfId="13213"/>
    <cellStyle name="Финансовый 3 3 3 2 6 2 2 2 2" xfId="26821"/>
    <cellStyle name="Финансовый 3 3 3 2 6 2 2 2 3" xfId="40429"/>
    <cellStyle name="Финансовый 3 3 3 2 6 2 2 3" xfId="20017"/>
    <cellStyle name="Финансовый 3 3 3 2 6 2 2 4" xfId="33625"/>
    <cellStyle name="Финансовый 3 3 3 2 6 2 3" xfId="4141"/>
    <cellStyle name="Финансовый 3 3 3 2 6 2 3 2" xfId="10945"/>
    <cellStyle name="Финансовый 3 3 3 2 6 2 3 2 2" xfId="24553"/>
    <cellStyle name="Финансовый 3 3 3 2 6 2 3 2 3" xfId="38161"/>
    <cellStyle name="Финансовый 3 3 3 2 6 2 3 3" xfId="17749"/>
    <cellStyle name="Финансовый 3 3 3 2 6 2 3 4" xfId="31357"/>
    <cellStyle name="Финансовый 3 3 3 2 6 2 4" xfId="8677"/>
    <cellStyle name="Финансовый 3 3 3 2 6 2 4 2" xfId="22285"/>
    <cellStyle name="Финансовый 3 3 3 2 6 2 4 3" xfId="35893"/>
    <cellStyle name="Финансовый 3 3 3 2 6 2 5" xfId="15481"/>
    <cellStyle name="Финансовый 3 3 3 2 6 2 6" xfId="29089"/>
    <cellStyle name="Финансовый 3 3 3 2 6 3" xfId="1495"/>
    <cellStyle name="Финансовый 3 3 3 2 6 3 2" xfId="6031"/>
    <cellStyle name="Финансовый 3 3 3 2 6 3 2 2" xfId="12835"/>
    <cellStyle name="Финансовый 3 3 3 2 6 3 2 2 2" xfId="26443"/>
    <cellStyle name="Финансовый 3 3 3 2 6 3 2 2 3" xfId="40051"/>
    <cellStyle name="Финансовый 3 3 3 2 6 3 2 3" xfId="19639"/>
    <cellStyle name="Финансовый 3 3 3 2 6 3 2 4" xfId="33247"/>
    <cellStyle name="Финансовый 3 3 3 2 6 3 3" xfId="3763"/>
    <cellStyle name="Финансовый 3 3 3 2 6 3 3 2" xfId="10567"/>
    <cellStyle name="Финансовый 3 3 3 2 6 3 3 2 2" xfId="24175"/>
    <cellStyle name="Финансовый 3 3 3 2 6 3 3 2 3" xfId="37783"/>
    <cellStyle name="Финансовый 3 3 3 2 6 3 3 3" xfId="17371"/>
    <cellStyle name="Финансовый 3 3 3 2 6 3 3 4" xfId="30979"/>
    <cellStyle name="Финансовый 3 3 3 2 6 3 4" xfId="8299"/>
    <cellStyle name="Финансовый 3 3 3 2 6 3 4 2" xfId="21907"/>
    <cellStyle name="Финансовый 3 3 3 2 6 3 4 3" xfId="35515"/>
    <cellStyle name="Финансовый 3 3 3 2 6 3 5" xfId="15103"/>
    <cellStyle name="Финансовый 3 3 3 2 6 3 6" xfId="28711"/>
    <cellStyle name="Финансовый 3 3 3 2 6 4" xfId="2251"/>
    <cellStyle name="Финансовый 3 3 3 2 6 4 2" xfId="6787"/>
    <cellStyle name="Финансовый 3 3 3 2 6 4 2 2" xfId="13591"/>
    <cellStyle name="Финансовый 3 3 3 2 6 4 2 2 2" xfId="27199"/>
    <cellStyle name="Финансовый 3 3 3 2 6 4 2 2 3" xfId="40807"/>
    <cellStyle name="Финансовый 3 3 3 2 6 4 2 3" xfId="20395"/>
    <cellStyle name="Финансовый 3 3 3 2 6 4 2 4" xfId="34003"/>
    <cellStyle name="Финансовый 3 3 3 2 6 4 3" xfId="4519"/>
    <cellStyle name="Финансовый 3 3 3 2 6 4 3 2" xfId="11323"/>
    <cellStyle name="Финансовый 3 3 3 2 6 4 3 2 2" xfId="24931"/>
    <cellStyle name="Финансовый 3 3 3 2 6 4 3 2 3" xfId="38539"/>
    <cellStyle name="Финансовый 3 3 3 2 6 4 3 3" xfId="18127"/>
    <cellStyle name="Финансовый 3 3 3 2 6 4 3 4" xfId="31735"/>
    <cellStyle name="Финансовый 3 3 3 2 6 4 4" xfId="9055"/>
    <cellStyle name="Финансовый 3 3 3 2 6 4 4 2" xfId="22663"/>
    <cellStyle name="Финансовый 3 3 3 2 6 4 4 3" xfId="36271"/>
    <cellStyle name="Финансовый 3 3 3 2 6 4 5" xfId="15859"/>
    <cellStyle name="Финансовый 3 3 3 2 6 4 6" xfId="29467"/>
    <cellStyle name="Финансовый 3 3 3 2 6 5" xfId="1117"/>
    <cellStyle name="Финансовый 3 3 3 2 6 5 2" xfId="5653"/>
    <cellStyle name="Финансовый 3 3 3 2 6 5 2 2" xfId="12457"/>
    <cellStyle name="Финансовый 3 3 3 2 6 5 2 2 2" xfId="26065"/>
    <cellStyle name="Финансовый 3 3 3 2 6 5 2 2 3" xfId="39673"/>
    <cellStyle name="Финансовый 3 3 3 2 6 5 2 3" xfId="19261"/>
    <cellStyle name="Финансовый 3 3 3 2 6 5 2 4" xfId="32869"/>
    <cellStyle name="Финансовый 3 3 3 2 6 5 3" xfId="3385"/>
    <cellStyle name="Финансовый 3 3 3 2 6 5 3 2" xfId="10189"/>
    <cellStyle name="Финансовый 3 3 3 2 6 5 3 2 2" xfId="23797"/>
    <cellStyle name="Финансовый 3 3 3 2 6 5 3 2 3" xfId="37405"/>
    <cellStyle name="Финансовый 3 3 3 2 6 5 3 3" xfId="16993"/>
    <cellStyle name="Финансовый 3 3 3 2 6 5 3 4" xfId="30601"/>
    <cellStyle name="Финансовый 3 3 3 2 6 5 4" xfId="7921"/>
    <cellStyle name="Финансовый 3 3 3 2 6 5 4 2" xfId="21529"/>
    <cellStyle name="Финансовый 3 3 3 2 6 5 4 3" xfId="35137"/>
    <cellStyle name="Финансовый 3 3 3 2 6 5 5" xfId="14725"/>
    <cellStyle name="Финансовый 3 3 3 2 6 5 6" xfId="28333"/>
    <cellStyle name="Финансовый 3 3 3 2 6 6" xfId="739"/>
    <cellStyle name="Финансовый 3 3 3 2 6 6 2" xfId="5275"/>
    <cellStyle name="Финансовый 3 3 3 2 6 6 2 2" xfId="12079"/>
    <cellStyle name="Финансовый 3 3 3 2 6 6 2 2 2" xfId="25687"/>
    <cellStyle name="Финансовый 3 3 3 2 6 6 2 2 3" xfId="39295"/>
    <cellStyle name="Финансовый 3 3 3 2 6 6 2 3" xfId="18883"/>
    <cellStyle name="Финансовый 3 3 3 2 6 6 2 4" xfId="32491"/>
    <cellStyle name="Финансовый 3 3 3 2 6 6 3" xfId="3007"/>
    <cellStyle name="Финансовый 3 3 3 2 6 6 3 2" xfId="9811"/>
    <cellStyle name="Финансовый 3 3 3 2 6 6 3 2 2" xfId="23419"/>
    <cellStyle name="Финансовый 3 3 3 2 6 6 3 2 3" xfId="37027"/>
    <cellStyle name="Финансовый 3 3 3 2 6 6 3 3" xfId="16615"/>
    <cellStyle name="Финансовый 3 3 3 2 6 6 3 4" xfId="30223"/>
    <cellStyle name="Финансовый 3 3 3 2 6 6 4" xfId="7543"/>
    <cellStyle name="Финансовый 3 3 3 2 6 6 4 2" xfId="21151"/>
    <cellStyle name="Финансовый 3 3 3 2 6 6 4 3" xfId="34759"/>
    <cellStyle name="Финансовый 3 3 3 2 6 6 5" xfId="14347"/>
    <cellStyle name="Финансовый 3 3 3 2 6 6 6" xfId="27955"/>
    <cellStyle name="Финансовый 3 3 3 2 6 7" xfId="4897"/>
    <cellStyle name="Финансовый 3 3 3 2 6 7 2" xfId="11701"/>
    <cellStyle name="Финансовый 3 3 3 2 6 7 2 2" xfId="25309"/>
    <cellStyle name="Финансовый 3 3 3 2 6 7 2 3" xfId="38917"/>
    <cellStyle name="Финансовый 3 3 3 2 6 7 3" xfId="18505"/>
    <cellStyle name="Финансовый 3 3 3 2 6 7 4" xfId="32113"/>
    <cellStyle name="Финансовый 3 3 3 2 6 8" xfId="2629"/>
    <cellStyle name="Финансовый 3 3 3 2 6 8 2" xfId="9433"/>
    <cellStyle name="Финансовый 3 3 3 2 6 8 2 2" xfId="23041"/>
    <cellStyle name="Финансовый 3 3 3 2 6 8 2 3" xfId="36649"/>
    <cellStyle name="Финансовый 3 3 3 2 6 8 3" xfId="16237"/>
    <cellStyle name="Финансовый 3 3 3 2 6 8 4" xfId="29845"/>
    <cellStyle name="Финансовый 3 3 3 2 6 9" xfId="7165"/>
    <cellStyle name="Финансовый 3 3 3 2 6 9 2" xfId="20773"/>
    <cellStyle name="Финансовый 3 3 3 2 6 9 3" xfId="34381"/>
    <cellStyle name="Финансовый 3 3 3 2 7" xfId="1671"/>
    <cellStyle name="Финансовый 3 3 3 2 7 2" xfId="6207"/>
    <cellStyle name="Финансовый 3 3 3 2 7 2 2" xfId="13011"/>
    <cellStyle name="Финансовый 3 3 3 2 7 2 2 2" xfId="26619"/>
    <cellStyle name="Финансовый 3 3 3 2 7 2 2 3" xfId="40227"/>
    <cellStyle name="Финансовый 3 3 3 2 7 2 3" xfId="19815"/>
    <cellStyle name="Финансовый 3 3 3 2 7 2 4" xfId="33423"/>
    <cellStyle name="Финансовый 3 3 3 2 7 3" xfId="3939"/>
    <cellStyle name="Финансовый 3 3 3 2 7 3 2" xfId="10743"/>
    <cellStyle name="Финансовый 3 3 3 2 7 3 2 2" xfId="24351"/>
    <cellStyle name="Финансовый 3 3 3 2 7 3 2 3" xfId="37959"/>
    <cellStyle name="Финансовый 3 3 3 2 7 3 3" xfId="17547"/>
    <cellStyle name="Финансовый 3 3 3 2 7 3 4" xfId="31155"/>
    <cellStyle name="Финансовый 3 3 3 2 7 4" xfId="8475"/>
    <cellStyle name="Финансовый 3 3 3 2 7 4 2" xfId="22083"/>
    <cellStyle name="Финансовый 3 3 3 2 7 4 3" xfId="35691"/>
    <cellStyle name="Финансовый 3 3 3 2 7 5" xfId="15279"/>
    <cellStyle name="Финансовый 3 3 3 2 7 6" xfId="28887"/>
    <cellStyle name="Финансовый 3 3 3 2 8" xfId="1293"/>
    <cellStyle name="Финансовый 3 3 3 2 8 2" xfId="5829"/>
    <cellStyle name="Финансовый 3 3 3 2 8 2 2" xfId="12633"/>
    <cellStyle name="Финансовый 3 3 3 2 8 2 2 2" xfId="26241"/>
    <cellStyle name="Финансовый 3 3 3 2 8 2 2 3" xfId="39849"/>
    <cellStyle name="Финансовый 3 3 3 2 8 2 3" xfId="19437"/>
    <cellStyle name="Финансовый 3 3 3 2 8 2 4" xfId="33045"/>
    <cellStyle name="Финансовый 3 3 3 2 8 3" xfId="3561"/>
    <cellStyle name="Финансовый 3 3 3 2 8 3 2" xfId="10365"/>
    <cellStyle name="Финансовый 3 3 3 2 8 3 2 2" xfId="23973"/>
    <cellStyle name="Финансовый 3 3 3 2 8 3 2 3" xfId="37581"/>
    <cellStyle name="Финансовый 3 3 3 2 8 3 3" xfId="17169"/>
    <cellStyle name="Финансовый 3 3 3 2 8 3 4" xfId="30777"/>
    <cellStyle name="Финансовый 3 3 3 2 8 4" xfId="8097"/>
    <cellStyle name="Финансовый 3 3 3 2 8 4 2" xfId="21705"/>
    <cellStyle name="Финансовый 3 3 3 2 8 4 3" xfId="35313"/>
    <cellStyle name="Финансовый 3 3 3 2 8 5" xfId="14901"/>
    <cellStyle name="Финансовый 3 3 3 2 8 6" xfId="28509"/>
    <cellStyle name="Финансовый 3 3 3 2 9" xfId="2049"/>
    <cellStyle name="Финансовый 3 3 3 2 9 2" xfId="6585"/>
    <cellStyle name="Финансовый 3 3 3 2 9 2 2" xfId="13389"/>
    <cellStyle name="Финансовый 3 3 3 2 9 2 2 2" xfId="26997"/>
    <cellStyle name="Финансовый 3 3 3 2 9 2 2 3" xfId="40605"/>
    <cellStyle name="Финансовый 3 3 3 2 9 2 3" xfId="20193"/>
    <cellStyle name="Финансовый 3 3 3 2 9 2 4" xfId="33801"/>
    <cellStyle name="Финансовый 3 3 3 2 9 3" xfId="4317"/>
    <cellStyle name="Финансовый 3 3 3 2 9 3 2" xfId="11121"/>
    <cellStyle name="Финансовый 3 3 3 2 9 3 2 2" xfId="24729"/>
    <cellStyle name="Финансовый 3 3 3 2 9 3 2 3" xfId="38337"/>
    <cellStyle name="Финансовый 3 3 3 2 9 3 3" xfId="17925"/>
    <cellStyle name="Финансовый 3 3 3 2 9 3 4" xfId="31533"/>
    <cellStyle name="Финансовый 3 3 3 2 9 4" xfId="8853"/>
    <cellStyle name="Финансовый 3 3 3 2 9 4 2" xfId="22461"/>
    <cellStyle name="Финансовый 3 3 3 2 9 4 3" xfId="36069"/>
    <cellStyle name="Финансовый 3 3 3 2 9 5" xfId="15657"/>
    <cellStyle name="Финансовый 3 3 3 2 9 6" xfId="29265"/>
    <cellStyle name="Финансовый 3 3 3 3" xfId="192"/>
    <cellStyle name="Финансовый 3 3 3 3 10" xfId="4728"/>
    <cellStyle name="Финансовый 3 3 3 3 10 2" xfId="11532"/>
    <cellStyle name="Финансовый 3 3 3 3 10 2 2" xfId="25140"/>
    <cellStyle name="Финансовый 3 3 3 3 10 2 3" xfId="38748"/>
    <cellStyle name="Финансовый 3 3 3 3 10 3" xfId="18336"/>
    <cellStyle name="Финансовый 3 3 3 3 10 4" xfId="31944"/>
    <cellStyle name="Финансовый 3 3 3 3 11" xfId="2460"/>
    <cellStyle name="Финансовый 3 3 3 3 11 2" xfId="9264"/>
    <cellStyle name="Финансовый 3 3 3 3 11 2 2" xfId="22872"/>
    <cellStyle name="Финансовый 3 3 3 3 11 2 3" xfId="36480"/>
    <cellStyle name="Финансовый 3 3 3 3 11 3" xfId="16068"/>
    <cellStyle name="Финансовый 3 3 3 3 11 4" xfId="29676"/>
    <cellStyle name="Финансовый 3 3 3 3 12" xfId="6996"/>
    <cellStyle name="Финансовый 3 3 3 3 12 2" xfId="20604"/>
    <cellStyle name="Финансовый 3 3 3 3 12 3" xfId="34212"/>
    <cellStyle name="Финансовый 3 3 3 3 13" xfId="13800"/>
    <cellStyle name="Финансовый 3 3 3 3 14" xfId="27408"/>
    <cellStyle name="Финансовый 3 3 3 3 2" xfId="327"/>
    <cellStyle name="Финансовый 3 3 3 3 2 10" xfId="7131"/>
    <cellStyle name="Финансовый 3 3 3 3 2 10 2" xfId="20739"/>
    <cellStyle name="Финансовый 3 3 3 3 2 10 3" xfId="34347"/>
    <cellStyle name="Финансовый 3 3 3 3 2 11" xfId="13935"/>
    <cellStyle name="Финансовый 3 3 3 3 2 12" xfId="27543"/>
    <cellStyle name="Финансовый 3 3 3 3 2 2" xfId="475"/>
    <cellStyle name="Финансовый 3 3 3 3 2 2 10" xfId="14083"/>
    <cellStyle name="Финансовый 3 3 3 3 2 2 11" xfId="27691"/>
    <cellStyle name="Финансовый 3 3 3 3 2 2 2" xfId="1987"/>
    <cellStyle name="Финансовый 3 3 3 3 2 2 2 2" xfId="6523"/>
    <cellStyle name="Финансовый 3 3 3 3 2 2 2 2 2" xfId="13327"/>
    <cellStyle name="Финансовый 3 3 3 3 2 2 2 2 2 2" xfId="26935"/>
    <cellStyle name="Финансовый 3 3 3 3 2 2 2 2 2 3" xfId="40543"/>
    <cellStyle name="Финансовый 3 3 3 3 2 2 2 2 3" xfId="20131"/>
    <cellStyle name="Финансовый 3 3 3 3 2 2 2 2 4" xfId="33739"/>
    <cellStyle name="Финансовый 3 3 3 3 2 2 2 3" xfId="4255"/>
    <cellStyle name="Финансовый 3 3 3 3 2 2 2 3 2" xfId="11059"/>
    <cellStyle name="Финансовый 3 3 3 3 2 2 2 3 2 2" xfId="24667"/>
    <cellStyle name="Финансовый 3 3 3 3 2 2 2 3 2 3" xfId="38275"/>
    <cellStyle name="Финансовый 3 3 3 3 2 2 2 3 3" xfId="17863"/>
    <cellStyle name="Финансовый 3 3 3 3 2 2 2 3 4" xfId="31471"/>
    <cellStyle name="Финансовый 3 3 3 3 2 2 2 4" xfId="8791"/>
    <cellStyle name="Финансовый 3 3 3 3 2 2 2 4 2" xfId="22399"/>
    <cellStyle name="Финансовый 3 3 3 3 2 2 2 4 3" xfId="36007"/>
    <cellStyle name="Финансовый 3 3 3 3 2 2 2 5" xfId="15595"/>
    <cellStyle name="Финансовый 3 3 3 3 2 2 2 6" xfId="29203"/>
    <cellStyle name="Финансовый 3 3 3 3 2 2 3" xfId="1609"/>
    <cellStyle name="Финансовый 3 3 3 3 2 2 3 2" xfId="6145"/>
    <cellStyle name="Финансовый 3 3 3 3 2 2 3 2 2" xfId="12949"/>
    <cellStyle name="Финансовый 3 3 3 3 2 2 3 2 2 2" xfId="26557"/>
    <cellStyle name="Финансовый 3 3 3 3 2 2 3 2 2 3" xfId="40165"/>
    <cellStyle name="Финансовый 3 3 3 3 2 2 3 2 3" xfId="19753"/>
    <cellStyle name="Финансовый 3 3 3 3 2 2 3 2 4" xfId="33361"/>
    <cellStyle name="Финансовый 3 3 3 3 2 2 3 3" xfId="3877"/>
    <cellStyle name="Финансовый 3 3 3 3 2 2 3 3 2" xfId="10681"/>
    <cellStyle name="Финансовый 3 3 3 3 2 2 3 3 2 2" xfId="24289"/>
    <cellStyle name="Финансовый 3 3 3 3 2 2 3 3 2 3" xfId="37897"/>
    <cellStyle name="Финансовый 3 3 3 3 2 2 3 3 3" xfId="17485"/>
    <cellStyle name="Финансовый 3 3 3 3 2 2 3 3 4" xfId="31093"/>
    <cellStyle name="Финансовый 3 3 3 3 2 2 3 4" xfId="8413"/>
    <cellStyle name="Финансовый 3 3 3 3 2 2 3 4 2" xfId="22021"/>
    <cellStyle name="Финансовый 3 3 3 3 2 2 3 4 3" xfId="35629"/>
    <cellStyle name="Финансовый 3 3 3 3 2 2 3 5" xfId="15217"/>
    <cellStyle name="Финансовый 3 3 3 3 2 2 3 6" xfId="28825"/>
    <cellStyle name="Финансовый 3 3 3 3 2 2 4" xfId="2365"/>
    <cellStyle name="Финансовый 3 3 3 3 2 2 4 2" xfId="6901"/>
    <cellStyle name="Финансовый 3 3 3 3 2 2 4 2 2" xfId="13705"/>
    <cellStyle name="Финансовый 3 3 3 3 2 2 4 2 2 2" xfId="27313"/>
    <cellStyle name="Финансовый 3 3 3 3 2 2 4 2 2 3" xfId="40921"/>
    <cellStyle name="Финансовый 3 3 3 3 2 2 4 2 3" xfId="20509"/>
    <cellStyle name="Финансовый 3 3 3 3 2 2 4 2 4" xfId="34117"/>
    <cellStyle name="Финансовый 3 3 3 3 2 2 4 3" xfId="4633"/>
    <cellStyle name="Финансовый 3 3 3 3 2 2 4 3 2" xfId="11437"/>
    <cellStyle name="Финансовый 3 3 3 3 2 2 4 3 2 2" xfId="25045"/>
    <cellStyle name="Финансовый 3 3 3 3 2 2 4 3 2 3" xfId="38653"/>
    <cellStyle name="Финансовый 3 3 3 3 2 2 4 3 3" xfId="18241"/>
    <cellStyle name="Финансовый 3 3 3 3 2 2 4 3 4" xfId="31849"/>
    <cellStyle name="Финансовый 3 3 3 3 2 2 4 4" xfId="9169"/>
    <cellStyle name="Финансовый 3 3 3 3 2 2 4 4 2" xfId="22777"/>
    <cellStyle name="Финансовый 3 3 3 3 2 2 4 4 3" xfId="36385"/>
    <cellStyle name="Финансовый 3 3 3 3 2 2 4 5" xfId="15973"/>
    <cellStyle name="Финансовый 3 3 3 3 2 2 4 6" xfId="29581"/>
    <cellStyle name="Финансовый 3 3 3 3 2 2 5" xfId="1231"/>
    <cellStyle name="Финансовый 3 3 3 3 2 2 5 2" xfId="5767"/>
    <cellStyle name="Финансовый 3 3 3 3 2 2 5 2 2" xfId="12571"/>
    <cellStyle name="Финансовый 3 3 3 3 2 2 5 2 2 2" xfId="26179"/>
    <cellStyle name="Финансовый 3 3 3 3 2 2 5 2 2 3" xfId="39787"/>
    <cellStyle name="Финансовый 3 3 3 3 2 2 5 2 3" xfId="19375"/>
    <cellStyle name="Финансовый 3 3 3 3 2 2 5 2 4" xfId="32983"/>
    <cellStyle name="Финансовый 3 3 3 3 2 2 5 3" xfId="3499"/>
    <cellStyle name="Финансовый 3 3 3 3 2 2 5 3 2" xfId="10303"/>
    <cellStyle name="Финансовый 3 3 3 3 2 2 5 3 2 2" xfId="23911"/>
    <cellStyle name="Финансовый 3 3 3 3 2 2 5 3 2 3" xfId="37519"/>
    <cellStyle name="Финансовый 3 3 3 3 2 2 5 3 3" xfId="17107"/>
    <cellStyle name="Финансовый 3 3 3 3 2 2 5 3 4" xfId="30715"/>
    <cellStyle name="Финансовый 3 3 3 3 2 2 5 4" xfId="8035"/>
    <cellStyle name="Финансовый 3 3 3 3 2 2 5 4 2" xfId="21643"/>
    <cellStyle name="Финансовый 3 3 3 3 2 2 5 4 3" xfId="35251"/>
    <cellStyle name="Финансовый 3 3 3 3 2 2 5 5" xfId="14839"/>
    <cellStyle name="Финансовый 3 3 3 3 2 2 5 6" xfId="28447"/>
    <cellStyle name="Финансовый 3 3 3 3 2 2 6" xfId="853"/>
    <cellStyle name="Финансовый 3 3 3 3 2 2 6 2" xfId="5389"/>
    <cellStyle name="Финансовый 3 3 3 3 2 2 6 2 2" xfId="12193"/>
    <cellStyle name="Финансовый 3 3 3 3 2 2 6 2 2 2" xfId="25801"/>
    <cellStyle name="Финансовый 3 3 3 3 2 2 6 2 2 3" xfId="39409"/>
    <cellStyle name="Финансовый 3 3 3 3 2 2 6 2 3" xfId="18997"/>
    <cellStyle name="Финансовый 3 3 3 3 2 2 6 2 4" xfId="32605"/>
    <cellStyle name="Финансовый 3 3 3 3 2 2 6 3" xfId="3121"/>
    <cellStyle name="Финансовый 3 3 3 3 2 2 6 3 2" xfId="9925"/>
    <cellStyle name="Финансовый 3 3 3 3 2 2 6 3 2 2" xfId="23533"/>
    <cellStyle name="Финансовый 3 3 3 3 2 2 6 3 2 3" xfId="37141"/>
    <cellStyle name="Финансовый 3 3 3 3 2 2 6 3 3" xfId="16729"/>
    <cellStyle name="Финансовый 3 3 3 3 2 2 6 3 4" xfId="30337"/>
    <cellStyle name="Финансовый 3 3 3 3 2 2 6 4" xfId="7657"/>
    <cellStyle name="Финансовый 3 3 3 3 2 2 6 4 2" xfId="21265"/>
    <cellStyle name="Финансовый 3 3 3 3 2 2 6 4 3" xfId="34873"/>
    <cellStyle name="Финансовый 3 3 3 3 2 2 6 5" xfId="14461"/>
    <cellStyle name="Финансовый 3 3 3 3 2 2 6 6" xfId="28069"/>
    <cellStyle name="Финансовый 3 3 3 3 2 2 7" xfId="5011"/>
    <cellStyle name="Финансовый 3 3 3 3 2 2 7 2" xfId="11815"/>
    <cellStyle name="Финансовый 3 3 3 3 2 2 7 2 2" xfId="25423"/>
    <cellStyle name="Финансовый 3 3 3 3 2 2 7 2 3" xfId="39031"/>
    <cellStyle name="Финансовый 3 3 3 3 2 2 7 3" xfId="18619"/>
    <cellStyle name="Финансовый 3 3 3 3 2 2 7 4" xfId="32227"/>
    <cellStyle name="Финансовый 3 3 3 3 2 2 8" xfId="2743"/>
    <cellStyle name="Финансовый 3 3 3 3 2 2 8 2" xfId="9547"/>
    <cellStyle name="Финансовый 3 3 3 3 2 2 8 2 2" xfId="23155"/>
    <cellStyle name="Финансовый 3 3 3 3 2 2 8 2 3" xfId="36763"/>
    <cellStyle name="Финансовый 3 3 3 3 2 2 8 3" xfId="16351"/>
    <cellStyle name="Финансовый 3 3 3 3 2 2 8 4" xfId="29959"/>
    <cellStyle name="Финансовый 3 3 3 3 2 2 9" xfId="7279"/>
    <cellStyle name="Финансовый 3 3 3 3 2 2 9 2" xfId="20887"/>
    <cellStyle name="Финансовый 3 3 3 3 2 2 9 3" xfId="34495"/>
    <cellStyle name="Финансовый 3 3 3 3 2 3" xfId="1839"/>
    <cellStyle name="Финансовый 3 3 3 3 2 3 2" xfId="6375"/>
    <cellStyle name="Финансовый 3 3 3 3 2 3 2 2" xfId="13179"/>
    <cellStyle name="Финансовый 3 3 3 3 2 3 2 2 2" xfId="26787"/>
    <cellStyle name="Финансовый 3 3 3 3 2 3 2 2 3" xfId="40395"/>
    <cellStyle name="Финансовый 3 3 3 3 2 3 2 3" xfId="19983"/>
    <cellStyle name="Финансовый 3 3 3 3 2 3 2 4" xfId="33591"/>
    <cellStyle name="Финансовый 3 3 3 3 2 3 3" xfId="4107"/>
    <cellStyle name="Финансовый 3 3 3 3 2 3 3 2" xfId="10911"/>
    <cellStyle name="Финансовый 3 3 3 3 2 3 3 2 2" xfId="24519"/>
    <cellStyle name="Финансовый 3 3 3 3 2 3 3 2 3" xfId="38127"/>
    <cellStyle name="Финансовый 3 3 3 3 2 3 3 3" xfId="17715"/>
    <cellStyle name="Финансовый 3 3 3 3 2 3 3 4" xfId="31323"/>
    <cellStyle name="Финансовый 3 3 3 3 2 3 4" xfId="8643"/>
    <cellStyle name="Финансовый 3 3 3 3 2 3 4 2" xfId="22251"/>
    <cellStyle name="Финансовый 3 3 3 3 2 3 4 3" xfId="35859"/>
    <cellStyle name="Финансовый 3 3 3 3 2 3 5" xfId="15447"/>
    <cellStyle name="Финансовый 3 3 3 3 2 3 6" xfId="29055"/>
    <cellStyle name="Финансовый 3 3 3 3 2 4" xfId="1461"/>
    <cellStyle name="Финансовый 3 3 3 3 2 4 2" xfId="5997"/>
    <cellStyle name="Финансовый 3 3 3 3 2 4 2 2" xfId="12801"/>
    <cellStyle name="Финансовый 3 3 3 3 2 4 2 2 2" xfId="26409"/>
    <cellStyle name="Финансовый 3 3 3 3 2 4 2 2 3" xfId="40017"/>
    <cellStyle name="Финансовый 3 3 3 3 2 4 2 3" xfId="19605"/>
    <cellStyle name="Финансовый 3 3 3 3 2 4 2 4" xfId="33213"/>
    <cellStyle name="Финансовый 3 3 3 3 2 4 3" xfId="3729"/>
    <cellStyle name="Финансовый 3 3 3 3 2 4 3 2" xfId="10533"/>
    <cellStyle name="Финансовый 3 3 3 3 2 4 3 2 2" xfId="24141"/>
    <cellStyle name="Финансовый 3 3 3 3 2 4 3 2 3" xfId="37749"/>
    <cellStyle name="Финансовый 3 3 3 3 2 4 3 3" xfId="17337"/>
    <cellStyle name="Финансовый 3 3 3 3 2 4 3 4" xfId="30945"/>
    <cellStyle name="Финансовый 3 3 3 3 2 4 4" xfId="8265"/>
    <cellStyle name="Финансовый 3 3 3 3 2 4 4 2" xfId="21873"/>
    <cellStyle name="Финансовый 3 3 3 3 2 4 4 3" xfId="35481"/>
    <cellStyle name="Финансовый 3 3 3 3 2 4 5" xfId="15069"/>
    <cellStyle name="Финансовый 3 3 3 3 2 4 6" xfId="28677"/>
    <cellStyle name="Финансовый 3 3 3 3 2 5" xfId="2217"/>
    <cellStyle name="Финансовый 3 3 3 3 2 5 2" xfId="6753"/>
    <cellStyle name="Финансовый 3 3 3 3 2 5 2 2" xfId="13557"/>
    <cellStyle name="Финансовый 3 3 3 3 2 5 2 2 2" xfId="27165"/>
    <cellStyle name="Финансовый 3 3 3 3 2 5 2 2 3" xfId="40773"/>
    <cellStyle name="Финансовый 3 3 3 3 2 5 2 3" xfId="20361"/>
    <cellStyle name="Финансовый 3 3 3 3 2 5 2 4" xfId="33969"/>
    <cellStyle name="Финансовый 3 3 3 3 2 5 3" xfId="4485"/>
    <cellStyle name="Финансовый 3 3 3 3 2 5 3 2" xfId="11289"/>
    <cellStyle name="Финансовый 3 3 3 3 2 5 3 2 2" xfId="24897"/>
    <cellStyle name="Финансовый 3 3 3 3 2 5 3 2 3" xfId="38505"/>
    <cellStyle name="Финансовый 3 3 3 3 2 5 3 3" xfId="18093"/>
    <cellStyle name="Финансовый 3 3 3 3 2 5 3 4" xfId="31701"/>
    <cellStyle name="Финансовый 3 3 3 3 2 5 4" xfId="9021"/>
    <cellStyle name="Финансовый 3 3 3 3 2 5 4 2" xfId="22629"/>
    <cellStyle name="Финансовый 3 3 3 3 2 5 4 3" xfId="36237"/>
    <cellStyle name="Финансовый 3 3 3 3 2 5 5" xfId="15825"/>
    <cellStyle name="Финансовый 3 3 3 3 2 5 6" xfId="29433"/>
    <cellStyle name="Финансовый 3 3 3 3 2 6" xfId="1083"/>
    <cellStyle name="Финансовый 3 3 3 3 2 6 2" xfId="5619"/>
    <cellStyle name="Финансовый 3 3 3 3 2 6 2 2" xfId="12423"/>
    <cellStyle name="Финансовый 3 3 3 3 2 6 2 2 2" xfId="26031"/>
    <cellStyle name="Финансовый 3 3 3 3 2 6 2 2 3" xfId="39639"/>
    <cellStyle name="Финансовый 3 3 3 3 2 6 2 3" xfId="19227"/>
    <cellStyle name="Финансовый 3 3 3 3 2 6 2 4" xfId="32835"/>
    <cellStyle name="Финансовый 3 3 3 3 2 6 3" xfId="3351"/>
    <cellStyle name="Финансовый 3 3 3 3 2 6 3 2" xfId="10155"/>
    <cellStyle name="Финансовый 3 3 3 3 2 6 3 2 2" xfId="23763"/>
    <cellStyle name="Финансовый 3 3 3 3 2 6 3 2 3" xfId="37371"/>
    <cellStyle name="Финансовый 3 3 3 3 2 6 3 3" xfId="16959"/>
    <cellStyle name="Финансовый 3 3 3 3 2 6 3 4" xfId="30567"/>
    <cellStyle name="Финансовый 3 3 3 3 2 6 4" xfId="7887"/>
    <cellStyle name="Финансовый 3 3 3 3 2 6 4 2" xfId="21495"/>
    <cellStyle name="Финансовый 3 3 3 3 2 6 4 3" xfId="35103"/>
    <cellStyle name="Финансовый 3 3 3 3 2 6 5" xfId="14691"/>
    <cellStyle name="Финансовый 3 3 3 3 2 6 6" xfId="28299"/>
    <cellStyle name="Финансовый 3 3 3 3 2 7" xfId="705"/>
    <cellStyle name="Финансовый 3 3 3 3 2 7 2" xfId="5241"/>
    <cellStyle name="Финансовый 3 3 3 3 2 7 2 2" xfId="12045"/>
    <cellStyle name="Финансовый 3 3 3 3 2 7 2 2 2" xfId="25653"/>
    <cellStyle name="Финансовый 3 3 3 3 2 7 2 2 3" xfId="39261"/>
    <cellStyle name="Финансовый 3 3 3 3 2 7 2 3" xfId="18849"/>
    <cellStyle name="Финансовый 3 3 3 3 2 7 2 4" xfId="32457"/>
    <cellStyle name="Финансовый 3 3 3 3 2 7 3" xfId="2973"/>
    <cellStyle name="Финансовый 3 3 3 3 2 7 3 2" xfId="9777"/>
    <cellStyle name="Финансовый 3 3 3 3 2 7 3 2 2" xfId="23385"/>
    <cellStyle name="Финансовый 3 3 3 3 2 7 3 2 3" xfId="36993"/>
    <cellStyle name="Финансовый 3 3 3 3 2 7 3 3" xfId="16581"/>
    <cellStyle name="Финансовый 3 3 3 3 2 7 3 4" xfId="30189"/>
    <cellStyle name="Финансовый 3 3 3 3 2 7 4" xfId="7509"/>
    <cellStyle name="Финансовый 3 3 3 3 2 7 4 2" xfId="21117"/>
    <cellStyle name="Финансовый 3 3 3 3 2 7 4 3" xfId="34725"/>
    <cellStyle name="Финансовый 3 3 3 3 2 7 5" xfId="14313"/>
    <cellStyle name="Финансовый 3 3 3 3 2 7 6" xfId="27921"/>
    <cellStyle name="Финансовый 3 3 3 3 2 8" xfId="4863"/>
    <cellStyle name="Финансовый 3 3 3 3 2 8 2" xfId="11667"/>
    <cellStyle name="Финансовый 3 3 3 3 2 8 2 2" xfId="25275"/>
    <cellStyle name="Финансовый 3 3 3 3 2 8 2 3" xfId="38883"/>
    <cellStyle name="Финансовый 3 3 3 3 2 8 3" xfId="18471"/>
    <cellStyle name="Финансовый 3 3 3 3 2 8 4" xfId="32079"/>
    <cellStyle name="Финансовый 3 3 3 3 2 9" xfId="2595"/>
    <cellStyle name="Финансовый 3 3 3 3 2 9 2" xfId="9399"/>
    <cellStyle name="Финансовый 3 3 3 3 2 9 2 2" xfId="23007"/>
    <cellStyle name="Финансовый 3 3 3 3 2 9 2 3" xfId="36615"/>
    <cellStyle name="Финансовый 3 3 3 3 2 9 3" xfId="16203"/>
    <cellStyle name="Финансовый 3 3 3 3 2 9 4" xfId="29811"/>
    <cellStyle name="Финансовый 3 3 3 3 3" xfId="273"/>
    <cellStyle name="Финансовый 3 3 3 3 3 10" xfId="7077"/>
    <cellStyle name="Финансовый 3 3 3 3 3 10 2" xfId="20685"/>
    <cellStyle name="Финансовый 3 3 3 3 3 10 3" xfId="34293"/>
    <cellStyle name="Финансовый 3 3 3 3 3 11" xfId="13881"/>
    <cellStyle name="Финансовый 3 3 3 3 3 12" xfId="27489"/>
    <cellStyle name="Финансовый 3 3 3 3 3 2" xfId="516"/>
    <cellStyle name="Финансовый 3 3 3 3 3 2 10" xfId="14124"/>
    <cellStyle name="Финансовый 3 3 3 3 3 2 11" xfId="27732"/>
    <cellStyle name="Финансовый 3 3 3 3 3 2 2" xfId="2028"/>
    <cellStyle name="Финансовый 3 3 3 3 3 2 2 2" xfId="6564"/>
    <cellStyle name="Финансовый 3 3 3 3 3 2 2 2 2" xfId="13368"/>
    <cellStyle name="Финансовый 3 3 3 3 3 2 2 2 2 2" xfId="26976"/>
    <cellStyle name="Финансовый 3 3 3 3 3 2 2 2 2 3" xfId="40584"/>
    <cellStyle name="Финансовый 3 3 3 3 3 2 2 2 3" xfId="20172"/>
    <cellStyle name="Финансовый 3 3 3 3 3 2 2 2 4" xfId="33780"/>
    <cellStyle name="Финансовый 3 3 3 3 3 2 2 3" xfId="4296"/>
    <cellStyle name="Финансовый 3 3 3 3 3 2 2 3 2" xfId="11100"/>
    <cellStyle name="Финансовый 3 3 3 3 3 2 2 3 2 2" xfId="24708"/>
    <cellStyle name="Финансовый 3 3 3 3 3 2 2 3 2 3" xfId="38316"/>
    <cellStyle name="Финансовый 3 3 3 3 3 2 2 3 3" xfId="17904"/>
    <cellStyle name="Финансовый 3 3 3 3 3 2 2 3 4" xfId="31512"/>
    <cellStyle name="Финансовый 3 3 3 3 3 2 2 4" xfId="8832"/>
    <cellStyle name="Финансовый 3 3 3 3 3 2 2 4 2" xfId="22440"/>
    <cellStyle name="Финансовый 3 3 3 3 3 2 2 4 3" xfId="36048"/>
    <cellStyle name="Финансовый 3 3 3 3 3 2 2 5" xfId="15636"/>
    <cellStyle name="Финансовый 3 3 3 3 3 2 2 6" xfId="29244"/>
    <cellStyle name="Финансовый 3 3 3 3 3 2 3" xfId="1650"/>
    <cellStyle name="Финансовый 3 3 3 3 3 2 3 2" xfId="6186"/>
    <cellStyle name="Финансовый 3 3 3 3 3 2 3 2 2" xfId="12990"/>
    <cellStyle name="Финансовый 3 3 3 3 3 2 3 2 2 2" xfId="26598"/>
    <cellStyle name="Финансовый 3 3 3 3 3 2 3 2 2 3" xfId="40206"/>
    <cellStyle name="Финансовый 3 3 3 3 3 2 3 2 3" xfId="19794"/>
    <cellStyle name="Финансовый 3 3 3 3 3 2 3 2 4" xfId="33402"/>
    <cellStyle name="Финансовый 3 3 3 3 3 2 3 3" xfId="3918"/>
    <cellStyle name="Финансовый 3 3 3 3 3 2 3 3 2" xfId="10722"/>
    <cellStyle name="Финансовый 3 3 3 3 3 2 3 3 2 2" xfId="24330"/>
    <cellStyle name="Финансовый 3 3 3 3 3 2 3 3 2 3" xfId="37938"/>
    <cellStyle name="Финансовый 3 3 3 3 3 2 3 3 3" xfId="17526"/>
    <cellStyle name="Финансовый 3 3 3 3 3 2 3 3 4" xfId="31134"/>
    <cellStyle name="Финансовый 3 3 3 3 3 2 3 4" xfId="8454"/>
    <cellStyle name="Финансовый 3 3 3 3 3 2 3 4 2" xfId="22062"/>
    <cellStyle name="Финансовый 3 3 3 3 3 2 3 4 3" xfId="35670"/>
    <cellStyle name="Финансовый 3 3 3 3 3 2 3 5" xfId="15258"/>
    <cellStyle name="Финансовый 3 3 3 3 3 2 3 6" xfId="28866"/>
    <cellStyle name="Финансовый 3 3 3 3 3 2 4" xfId="2406"/>
    <cellStyle name="Финансовый 3 3 3 3 3 2 4 2" xfId="6942"/>
    <cellStyle name="Финансовый 3 3 3 3 3 2 4 2 2" xfId="13746"/>
    <cellStyle name="Финансовый 3 3 3 3 3 2 4 2 2 2" xfId="27354"/>
    <cellStyle name="Финансовый 3 3 3 3 3 2 4 2 2 3" xfId="40962"/>
    <cellStyle name="Финансовый 3 3 3 3 3 2 4 2 3" xfId="20550"/>
    <cellStyle name="Финансовый 3 3 3 3 3 2 4 2 4" xfId="34158"/>
    <cellStyle name="Финансовый 3 3 3 3 3 2 4 3" xfId="4674"/>
    <cellStyle name="Финансовый 3 3 3 3 3 2 4 3 2" xfId="11478"/>
    <cellStyle name="Финансовый 3 3 3 3 3 2 4 3 2 2" xfId="25086"/>
    <cellStyle name="Финансовый 3 3 3 3 3 2 4 3 2 3" xfId="38694"/>
    <cellStyle name="Финансовый 3 3 3 3 3 2 4 3 3" xfId="18282"/>
    <cellStyle name="Финансовый 3 3 3 3 3 2 4 3 4" xfId="31890"/>
    <cellStyle name="Финансовый 3 3 3 3 3 2 4 4" xfId="9210"/>
    <cellStyle name="Финансовый 3 3 3 3 3 2 4 4 2" xfId="22818"/>
    <cellStyle name="Финансовый 3 3 3 3 3 2 4 4 3" xfId="36426"/>
    <cellStyle name="Финансовый 3 3 3 3 3 2 4 5" xfId="16014"/>
    <cellStyle name="Финансовый 3 3 3 3 3 2 4 6" xfId="29622"/>
    <cellStyle name="Финансовый 3 3 3 3 3 2 5" xfId="1272"/>
    <cellStyle name="Финансовый 3 3 3 3 3 2 5 2" xfId="5808"/>
    <cellStyle name="Финансовый 3 3 3 3 3 2 5 2 2" xfId="12612"/>
    <cellStyle name="Финансовый 3 3 3 3 3 2 5 2 2 2" xfId="26220"/>
    <cellStyle name="Финансовый 3 3 3 3 3 2 5 2 2 3" xfId="39828"/>
    <cellStyle name="Финансовый 3 3 3 3 3 2 5 2 3" xfId="19416"/>
    <cellStyle name="Финансовый 3 3 3 3 3 2 5 2 4" xfId="33024"/>
    <cellStyle name="Финансовый 3 3 3 3 3 2 5 3" xfId="3540"/>
    <cellStyle name="Финансовый 3 3 3 3 3 2 5 3 2" xfId="10344"/>
    <cellStyle name="Финансовый 3 3 3 3 3 2 5 3 2 2" xfId="23952"/>
    <cellStyle name="Финансовый 3 3 3 3 3 2 5 3 2 3" xfId="37560"/>
    <cellStyle name="Финансовый 3 3 3 3 3 2 5 3 3" xfId="17148"/>
    <cellStyle name="Финансовый 3 3 3 3 3 2 5 3 4" xfId="30756"/>
    <cellStyle name="Финансовый 3 3 3 3 3 2 5 4" xfId="8076"/>
    <cellStyle name="Финансовый 3 3 3 3 3 2 5 4 2" xfId="21684"/>
    <cellStyle name="Финансовый 3 3 3 3 3 2 5 4 3" xfId="35292"/>
    <cellStyle name="Финансовый 3 3 3 3 3 2 5 5" xfId="14880"/>
    <cellStyle name="Финансовый 3 3 3 3 3 2 5 6" xfId="28488"/>
    <cellStyle name="Финансовый 3 3 3 3 3 2 6" xfId="894"/>
    <cellStyle name="Финансовый 3 3 3 3 3 2 6 2" xfId="5430"/>
    <cellStyle name="Финансовый 3 3 3 3 3 2 6 2 2" xfId="12234"/>
    <cellStyle name="Финансовый 3 3 3 3 3 2 6 2 2 2" xfId="25842"/>
    <cellStyle name="Финансовый 3 3 3 3 3 2 6 2 2 3" xfId="39450"/>
    <cellStyle name="Финансовый 3 3 3 3 3 2 6 2 3" xfId="19038"/>
    <cellStyle name="Финансовый 3 3 3 3 3 2 6 2 4" xfId="32646"/>
    <cellStyle name="Финансовый 3 3 3 3 3 2 6 3" xfId="3162"/>
    <cellStyle name="Финансовый 3 3 3 3 3 2 6 3 2" xfId="9966"/>
    <cellStyle name="Финансовый 3 3 3 3 3 2 6 3 2 2" xfId="23574"/>
    <cellStyle name="Финансовый 3 3 3 3 3 2 6 3 2 3" xfId="37182"/>
    <cellStyle name="Финансовый 3 3 3 3 3 2 6 3 3" xfId="16770"/>
    <cellStyle name="Финансовый 3 3 3 3 3 2 6 3 4" xfId="30378"/>
    <cellStyle name="Финансовый 3 3 3 3 3 2 6 4" xfId="7698"/>
    <cellStyle name="Финансовый 3 3 3 3 3 2 6 4 2" xfId="21306"/>
    <cellStyle name="Финансовый 3 3 3 3 3 2 6 4 3" xfId="34914"/>
    <cellStyle name="Финансовый 3 3 3 3 3 2 6 5" xfId="14502"/>
    <cellStyle name="Финансовый 3 3 3 3 3 2 6 6" xfId="28110"/>
    <cellStyle name="Финансовый 3 3 3 3 3 2 7" xfId="5052"/>
    <cellStyle name="Финансовый 3 3 3 3 3 2 7 2" xfId="11856"/>
    <cellStyle name="Финансовый 3 3 3 3 3 2 7 2 2" xfId="25464"/>
    <cellStyle name="Финансовый 3 3 3 3 3 2 7 2 3" xfId="39072"/>
    <cellStyle name="Финансовый 3 3 3 3 3 2 7 3" xfId="18660"/>
    <cellStyle name="Финансовый 3 3 3 3 3 2 7 4" xfId="32268"/>
    <cellStyle name="Финансовый 3 3 3 3 3 2 8" xfId="2784"/>
    <cellStyle name="Финансовый 3 3 3 3 3 2 8 2" xfId="9588"/>
    <cellStyle name="Финансовый 3 3 3 3 3 2 8 2 2" xfId="23196"/>
    <cellStyle name="Финансовый 3 3 3 3 3 2 8 2 3" xfId="36804"/>
    <cellStyle name="Финансовый 3 3 3 3 3 2 8 3" xfId="16392"/>
    <cellStyle name="Финансовый 3 3 3 3 3 2 8 4" xfId="30000"/>
    <cellStyle name="Финансовый 3 3 3 3 3 2 9" xfId="7320"/>
    <cellStyle name="Финансовый 3 3 3 3 3 2 9 2" xfId="20928"/>
    <cellStyle name="Финансовый 3 3 3 3 3 2 9 3" xfId="34536"/>
    <cellStyle name="Финансовый 3 3 3 3 3 3" xfId="1785"/>
    <cellStyle name="Финансовый 3 3 3 3 3 3 2" xfId="6321"/>
    <cellStyle name="Финансовый 3 3 3 3 3 3 2 2" xfId="13125"/>
    <cellStyle name="Финансовый 3 3 3 3 3 3 2 2 2" xfId="26733"/>
    <cellStyle name="Финансовый 3 3 3 3 3 3 2 2 3" xfId="40341"/>
    <cellStyle name="Финансовый 3 3 3 3 3 3 2 3" xfId="19929"/>
    <cellStyle name="Финансовый 3 3 3 3 3 3 2 4" xfId="33537"/>
    <cellStyle name="Финансовый 3 3 3 3 3 3 3" xfId="4053"/>
    <cellStyle name="Финансовый 3 3 3 3 3 3 3 2" xfId="10857"/>
    <cellStyle name="Финансовый 3 3 3 3 3 3 3 2 2" xfId="24465"/>
    <cellStyle name="Финансовый 3 3 3 3 3 3 3 2 3" xfId="38073"/>
    <cellStyle name="Финансовый 3 3 3 3 3 3 3 3" xfId="17661"/>
    <cellStyle name="Финансовый 3 3 3 3 3 3 3 4" xfId="31269"/>
    <cellStyle name="Финансовый 3 3 3 3 3 3 4" xfId="8589"/>
    <cellStyle name="Финансовый 3 3 3 3 3 3 4 2" xfId="22197"/>
    <cellStyle name="Финансовый 3 3 3 3 3 3 4 3" xfId="35805"/>
    <cellStyle name="Финансовый 3 3 3 3 3 3 5" xfId="15393"/>
    <cellStyle name="Финансовый 3 3 3 3 3 3 6" xfId="29001"/>
    <cellStyle name="Финансовый 3 3 3 3 3 4" xfId="1407"/>
    <cellStyle name="Финансовый 3 3 3 3 3 4 2" xfId="5943"/>
    <cellStyle name="Финансовый 3 3 3 3 3 4 2 2" xfId="12747"/>
    <cellStyle name="Финансовый 3 3 3 3 3 4 2 2 2" xfId="26355"/>
    <cellStyle name="Финансовый 3 3 3 3 3 4 2 2 3" xfId="39963"/>
    <cellStyle name="Финансовый 3 3 3 3 3 4 2 3" xfId="19551"/>
    <cellStyle name="Финансовый 3 3 3 3 3 4 2 4" xfId="33159"/>
    <cellStyle name="Финансовый 3 3 3 3 3 4 3" xfId="3675"/>
    <cellStyle name="Финансовый 3 3 3 3 3 4 3 2" xfId="10479"/>
    <cellStyle name="Финансовый 3 3 3 3 3 4 3 2 2" xfId="24087"/>
    <cellStyle name="Финансовый 3 3 3 3 3 4 3 2 3" xfId="37695"/>
    <cellStyle name="Финансовый 3 3 3 3 3 4 3 3" xfId="17283"/>
    <cellStyle name="Финансовый 3 3 3 3 3 4 3 4" xfId="30891"/>
    <cellStyle name="Финансовый 3 3 3 3 3 4 4" xfId="8211"/>
    <cellStyle name="Финансовый 3 3 3 3 3 4 4 2" xfId="21819"/>
    <cellStyle name="Финансовый 3 3 3 3 3 4 4 3" xfId="35427"/>
    <cellStyle name="Финансовый 3 3 3 3 3 4 5" xfId="15015"/>
    <cellStyle name="Финансовый 3 3 3 3 3 4 6" xfId="28623"/>
    <cellStyle name="Финансовый 3 3 3 3 3 5" xfId="2163"/>
    <cellStyle name="Финансовый 3 3 3 3 3 5 2" xfId="6699"/>
    <cellStyle name="Финансовый 3 3 3 3 3 5 2 2" xfId="13503"/>
    <cellStyle name="Финансовый 3 3 3 3 3 5 2 2 2" xfId="27111"/>
    <cellStyle name="Финансовый 3 3 3 3 3 5 2 2 3" xfId="40719"/>
    <cellStyle name="Финансовый 3 3 3 3 3 5 2 3" xfId="20307"/>
    <cellStyle name="Финансовый 3 3 3 3 3 5 2 4" xfId="33915"/>
    <cellStyle name="Финансовый 3 3 3 3 3 5 3" xfId="4431"/>
    <cellStyle name="Финансовый 3 3 3 3 3 5 3 2" xfId="11235"/>
    <cellStyle name="Финансовый 3 3 3 3 3 5 3 2 2" xfId="24843"/>
    <cellStyle name="Финансовый 3 3 3 3 3 5 3 2 3" xfId="38451"/>
    <cellStyle name="Финансовый 3 3 3 3 3 5 3 3" xfId="18039"/>
    <cellStyle name="Финансовый 3 3 3 3 3 5 3 4" xfId="31647"/>
    <cellStyle name="Финансовый 3 3 3 3 3 5 4" xfId="8967"/>
    <cellStyle name="Финансовый 3 3 3 3 3 5 4 2" xfId="22575"/>
    <cellStyle name="Финансовый 3 3 3 3 3 5 4 3" xfId="36183"/>
    <cellStyle name="Финансовый 3 3 3 3 3 5 5" xfId="15771"/>
    <cellStyle name="Финансовый 3 3 3 3 3 5 6" xfId="29379"/>
    <cellStyle name="Финансовый 3 3 3 3 3 6" xfId="1029"/>
    <cellStyle name="Финансовый 3 3 3 3 3 6 2" xfId="5565"/>
    <cellStyle name="Финансовый 3 3 3 3 3 6 2 2" xfId="12369"/>
    <cellStyle name="Финансовый 3 3 3 3 3 6 2 2 2" xfId="25977"/>
    <cellStyle name="Финансовый 3 3 3 3 3 6 2 2 3" xfId="39585"/>
    <cellStyle name="Финансовый 3 3 3 3 3 6 2 3" xfId="19173"/>
    <cellStyle name="Финансовый 3 3 3 3 3 6 2 4" xfId="32781"/>
    <cellStyle name="Финансовый 3 3 3 3 3 6 3" xfId="3297"/>
    <cellStyle name="Финансовый 3 3 3 3 3 6 3 2" xfId="10101"/>
    <cellStyle name="Финансовый 3 3 3 3 3 6 3 2 2" xfId="23709"/>
    <cellStyle name="Финансовый 3 3 3 3 3 6 3 2 3" xfId="37317"/>
    <cellStyle name="Финансовый 3 3 3 3 3 6 3 3" xfId="16905"/>
    <cellStyle name="Финансовый 3 3 3 3 3 6 3 4" xfId="30513"/>
    <cellStyle name="Финансовый 3 3 3 3 3 6 4" xfId="7833"/>
    <cellStyle name="Финансовый 3 3 3 3 3 6 4 2" xfId="21441"/>
    <cellStyle name="Финансовый 3 3 3 3 3 6 4 3" xfId="35049"/>
    <cellStyle name="Финансовый 3 3 3 3 3 6 5" xfId="14637"/>
    <cellStyle name="Финансовый 3 3 3 3 3 6 6" xfId="28245"/>
    <cellStyle name="Финансовый 3 3 3 3 3 7" xfId="651"/>
    <cellStyle name="Финансовый 3 3 3 3 3 7 2" xfId="5187"/>
    <cellStyle name="Финансовый 3 3 3 3 3 7 2 2" xfId="11991"/>
    <cellStyle name="Финансовый 3 3 3 3 3 7 2 2 2" xfId="25599"/>
    <cellStyle name="Финансовый 3 3 3 3 3 7 2 2 3" xfId="39207"/>
    <cellStyle name="Финансовый 3 3 3 3 3 7 2 3" xfId="18795"/>
    <cellStyle name="Финансовый 3 3 3 3 3 7 2 4" xfId="32403"/>
    <cellStyle name="Финансовый 3 3 3 3 3 7 3" xfId="2919"/>
    <cellStyle name="Финансовый 3 3 3 3 3 7 3 2" xfId="9723"/>
    <cellStyle name="Финансовый 3 3 3 3 3 7 3 2 2" xfId="23331"/>
    <cellStyle name="Финансовый 3 3 3 3 3 7 3 2 3" xfId="36939"/>
    <cellStyle name="Финансовый 3 3 3 3 3 7 3 3" xfId="16527"/>
    <cellStyle name="Финансовый 3 3 3 3 3 7 3 4" xfId="30135"/>
    <cellStyle name="Финансовый 3 3 3 3 3 7 4" xfId="7455"/>
    <cellStyle name="Финансовый 3 3 3 3 3 7 4 2" xfId="21063"/>
    <cellStyle name="Финансовый 3 3 3 3 3 7 4 3" xfId="34671"/>
    <cellStyle name="Финансовый 3 3 3 3 3 7 5" xfId="14259"/>
    <cellStyle name="Финансовый 3 3 3 3 3 7 6" xfId="27867"/>
    <cellStyle name="Финансовый 3 3 3 3 3 8" xfId="4809"/>
    <cellStyle name="Финансовый 3 3 3 3 3 8 2" xfId="11613"/>
    <cellStyle name="Финансовый 3 3 3 3 3 8 2 2" xfId="25221"/>
    <cellStyle name="Финансовый 3 3 3 3 3 8 2 3" xfId="38829"/>
    <cellStyle name="Финансовый 3 3 3 3 3 8 3" xfId="18417"/>
    <cellStyle name="Финансовый 3 3 3 3 3 8 4" xfId="32025"/>
    <cellStyle name="Финансовый 3 3 3 3 3 9" xfId="2541"/>
    <cellStyle name="Финансовый 3 3 3 3 3 9 2" xfId="9345"/>
    <cellStyle name="Финансовый 3 3 3 3 3 9 2 2" xfId="22953"/>
    <cellStyle name="Финансовый 3 3 3 3 3 9 2 3" xfId="36561"/>
    <cellStyle name="Финансовый 3 3 3 3 3 9 3" xfId="16149"/>
    <cellStyle name="Финансовый 3 3 3 3 3 9 4" xfId="29757"/>
    <cellStyle name="Финансовый 3 3 3 3 4" xfId="394"/>
    <cellStyle name="Финансовый 3 3 3 3 4 10" xfId="14002"/>
    <cellStyle name="Финансовый 3 3 3 3 4 11" xfId="27610"/>
    <cellStyle name="Финансовый 3 3 3 3 4 2" xfId="1906"/>
    <cellStyle name="Финансовый 3 3 3 3 4 2 2" xfId="6442"/>
    <cellStyle name="Финансовый 3 3 3 3 4 2 2 2" xfId="13246"/>
    <cellStyle name="Финансовый 3 3 3 3 4 2 2 2 2" xfId="26854"/>
    <cellStyle name="Финансовый 3 3 3 3 4 2 2 2 3" xfId="40462"/>
    <cellStyle name="Финансовый 3 3 3 3 4 2 2 3" xfId="20050"/>
    <cellStyle name="Финансовый 3 3 3 3 4 2 2 4" xfId="33658"/>
    <cellStyle name="Финансовый 3 3 3 3 4 2 3" xfId="4174"/>
    <cellStyle name="Финансовый 3 3 3 3 4 2 3 2" xfId="10978"/>
    <cellStyle name="Финансовый 3 3 3 3 4 2 3 2 2" xfId="24586"/>
    <cellStyle name="Финансовый 3 3 3 3 4 2 3 2 3" xfId="38194"/>
    <cellStyle name="Финансовый 3 3 3 3 4 2 3 3" xfId="17782"/>
    <cellStyle name="Финансовый 3 3 3 3 4 2 3 4" xfId="31390"/>
    <cellStyle name="Финансовый 3 3 3 3 4 2 4" xfId="8710"/>
    <cellStyle name="Финансовый 3 3 3 3 4 2 4 2" xfId="22318"/>
    <cellStyle name="Финансовый 3 3 3 3 4 2 4 3" xfId="35926"/>
    <cellStyle name="Финансовый 3 3 3 3 4 2 5" xfId="15514"/>
    <cellStyle name="Финансовый 3 3 3 3 4 2 6" xfId="29122"/>
    <cellStyle name="Финансовый 3 3 3 3 4 3" xfId="1528"/>
    <cellStyle name="Финансовый 3 3 3 3 4 3 2" xfId="6064"/>
    <cellStyle name="Финансовый 3 3 3 3 4 3 2 2" xfId="12868"/>
    <cellStyle name="Финансовый 3 3 3 3 4 3 2 2 2" xfId="26476"/>
    <cellStyle name="Финансовый 3 3 3 3 4 3 2 2 3" xfId="40084"/>
    <cellStyle name="Финансовый 3 3 3 3 4 3 2 3" xfId="19672"/>
    <cellStyle name="Финансовый 3 3 3 3 4 3 2 4" xfId="33280"/>
    <cellStyle name="Финансовый 3 3 3 3 4 3 3" xfId="3796"/>
    <cellStyle name="Финансовый 3 3 3 3 4 3 3 2" xfId="10600"/>
    <cellStyle name="Финансовый 3 3 3 3 4 3 3 2 2" xfId="24208"/>
    <cellStyle name="Финансовый 3 3 3 3 4 3 3 2 3" xfId="37816"/>
    <cellStyle name="Финансовый 3 3 3 3 4 3 3 3" xfId="17404"/>
    <cellStyle name="Финансовый 3 3 3 3 4 3 3 4" xfId="31012"/>
    <cellStyle name="Финансовый 3 3 3 3 4 3 4" xfId="8332"/>
    <cellStyle name="Финансовый 3 3 3 3 4 3 4 2" xfId="21940"/>
    <cellStyle name="Финансовый 3 3 3 3 4 3 4 3" xfId="35548"/>
    <cellStyle name="Финансовый 3 3 3 3 4 3 5" xfId="15136"/>
    <cellStyle name="Финансовый 3 3 3 3 4 3 6" xfId="28744"/>
    <cellStyle name="Финансовый 3 3 3 3 4 4" xfId="2284"/>
    <cellStyle name="Финансовый 3 3 3 3 4 4 2" xfId="6820"/>
    <cellStyle name="Финансовый 3 3 3 3 4 4 2 2" xfId="13624"/>
    <cellStyle name="Финансовый 3 3 3 3 4 4 2 2 2" xfId="27232"/>
    <cellStyle name="Финансовый 3 3 3 3 4 4 2 2 3" xfId="40840"/>
    <cellStyle name="Финансовый 3 3 3 3 4 4 2 3" xfId="20428"/>
    <cellStyle name="Финансовый 3 3 3 3 4 4 2 4" xfId="34036"/>
    <cellStyle name="Финансовый 3 3 3 3 4 4 3" xfId="4552"/>
    <cellStyle name="Финансовый 3 3 3 3 4 4 3 2" xfId="11356"/>
    <cellStyle name="Финансовый 3 3 3 3 4 4 3 2 2" xfId="24964"/>
    <cellStyle name="Финансовый 3 3 3 3 4 4 3 2 3" xfId="38572"/>
    <cellStyle name="Финансовый 3 3 3 3 4 4 3 3" xfId="18160"/>
    <cellStyle name="Финансовый 3 3 3 3 4 4 3 4" xfId="31768"/>
    <cellStyle name="Финансовый 3 3 3 3 4 4 4" xfId="9088"/>
    <cellStyle name="Финансовый 3 3 3 3 4 4 4 2" xfId="22696"/>
    <cellStyle name="Финансовый 3 3 3 3 4 4 4 3" xfId="36304"/>
    <cellStyle name="Финансовый 3 3 3 3 4 4 5" xfId="15892"/>
    <cellStyle name="Финансовый 3 3 3 3 4 4 6" xfId="29500"/>
    <cellStyle name="Финансовый 3 3 3 3 4 5" xfId="1150"/>
    <cellStyle name="Финансовый 3 3 3 3 4 5 2" xfId="5686"/>
    <cellStyle name="Финансовый 3 3 3 3 4 5 2 2" xfId="12490"/>
    <cellStyle name="Финансовый 3 3 3 3 4 5 2 2 2" xfId="26098"/>
    <cellStyle name="Финансовый 3 3 3 3 4 5 2 2 3" xfId="39706"/>
    <cellStyle name="Финансовый 3 3 3 3 4 5 2 3" xfId="19294"/>
    <cellStyle name="Финансовый 3 3 3 3 4 5 2 4" xfId="32902"/>
    <cellStyle name="Финансовый 3 3 3 3 4 5 3" xfId="3418"/>
    <cellStyle name="Финансовый 3 3 3 3 4 5 3 2" xfId="10222"/>
    <cellStyle name="Финансовый 3 3 3 3 4 5 3 2 2" xfId="23830"/>
    <cellStyle name="Финансовый 3 3 3 3 4 5 3 2 3" xfId="37438"/>
    <cellStyle name="Финансовый 3 3 3 3 4 5 3 3" xfId="17026"/>
    <cellStyle name="Финансовый 3 3 3 3 4 5 3 4" xfId="30634"/>
    <cellStyle name="Финансовый 3 3 3 3 4 5 4" xfId="7954"/>
    <cellStyle name="Финансовый 3 3 3 3 4 5 4 2" xfId="21562"/>
    <cellStyle name="Финансовый 3 3 3 3 4 5 4 3" xfId="35170"/>
    <cellStyle name="Финансовый 3 3 3 3 4 5 5" xfId="14758"/>
    <cellStyle name="Финансовый 3 3 3 3 4 5 6" xfId="28366"/>
    <cellStyle name="Финансовый 3 3 3 3 4 6" xfId="772"/>
    <cellStyle name="Финансовый 3 3 3 3 4 6 2" xfId="5308"/>
    <cellStyle name="Финансовый 3 3 3 3 4 6 2 2" xfId="12112"/>
    <cellStyle name="Финансовый 3 3 3 3 4 6 2 2 2" xfId="25720"/>
    <cellStyle name="Финансовый 3 3 3 3 4 6 2 2 3" xfId="39328"/>
    <cellStyle name="Финансовый 3 3 3 3 4 6 2 3" xfId="18916"/>
    <cellStyle name="Финансовый 3 3 3 3 4 6 2 4" xfId="32524"/>
    <cellStyle name="Финансовый 3 3 3 3 4 6 3" xfId="3040"/>
    <cellStyle name="Финансовый 3 3 3 3 4 6 3 2" xfId="9844"/>
    <cellStyle name="Финансовый 3 3 3 3 4 6 3 2 2" xfId="23452"/>
    <cellStyle name="Финансовый 3 3 3 3 4 6 3 2 3" xfId="37060"/>
    <cellStyle name="Финансовый 3 3 3 3 4 6 3 3" xfId="16648"/>
    <cellStyle name="Финансовый 3 3 3 3 4 6 3 4" xfId="30256"/>
    <cellStyle name="Финансовый 3 3 3 3 4 6 4" xfId="7576"/>
    <cellStyle name="Финансовый 3 3 3 3 4 6 4 2" xfId="21184"/>
    <cellStyle name="Финансовый 3 3 3 3 4 6 4 3" xfId="34792"/>
    <cellStyle name="Финансовый 3 3 3 3 4 6 5" xfId="14380"/>
    <cellStyle name="Финансовый 3 3 3 3 4 6 6" xfId="27988"/>
    <cellStyle name="Финансовый 3 3 3 3 4 7" xfId="4930"/>
    <cellStyle name="Финансовый 3 3 3 3 4 7 2" xfId="11734"/>
    <cellStyle name="Финансовый 3 3 3 3 4 7 2 2" xfId="25342"/>
    <cellStyle name="Финансовый 3 3 3 3 4 7 2 3" xfId="38950"/>
    <cellStyle name="Финансовый 3 3 3 3 4 7 3" xfId="18538"/>
    <cellStyle name="Финансовый 3 3 3 3 4 7 4" xfId="32146"/>
    <cellStyle name="Финансовый 3 3 3 3 4 8" xfId="2662"/>
    <cellStyle name="Финансовый 3 3 3 3 4 8 2" xfId="9466"/>
    <cellStyle name="Финансовый 3 3 3 3 4 8 2 2" xfId="23074"/>
    <cellStyle name="Финансовый 3 3 3 3 4 8 2 3" xfId="36682"/>
    <cellStyle name="Финансовый 3 3 3 3 4 8 3" xfId="16270"/>
    <cellStyle name="Финансовый 3 3 3 3 4 8 4" xfId="29878"/>
    <cellStyle name="Финансовый 3 3 3 3 4 9" xfId="7198"/>
    <cellStyle name="Финансовый 3 3 3 3 4 9 2" xfId="20806"/>
    <cellStyle name="Финансовый 3 3 3 3 4 9 3" xfId="34414"/>
    <cellStyle name="Финансовый 3 3 3 3 5" xfId="1704"/>
    <cellStyle name="Финансовый 3 3 3 3 5 2" xfId="6240"/>
    <cellStyle name="Финансовый 3 3 3 3 5 2 2" xfId="13044"/>
    <cellStyle name="Финансовый 3 3 3 3 5 2 2 2" xfId="26652"/>
    <cellStyle name="Финансовый 3 3 3 3 5 2 2 3" xfId="40260"/>
    <cellStyle name="Финансовый 3 3 3 3 5 2 3" xfId="19848"/>
    <cellStyle name="Финансовый 3 3 3 3 5 2 4" xfId="33456"/>
    <cellStyle name="Финансовый 3 3 3 3 5 3" xfId="3972"/>
    <cellStyle name="Финансовый 3 3 3 3 5 3 2" xfId="10776"/>
    <cellStyle name="Финансовый 3 3 3 3 5 3 2 2" xfId="24384"/>
    <cellStyle name="Финансовый 3 3 3 3 5 3 2 3" xfId="37992"/>
    <cellStyle name="Финансовый 3 3 3 3 5 3 3" xfId="17580"/>
    <cellStyle name="Финансовый 3 3 3 3 5 3 4" xfId="31188"/>
    <cellStyle name="Финансовый 3 3 3 3 5 4" xfId="8508"/>
    <cellStyle name="Финансовый 3 3 3 3 5 4 2" xfId="22116"/>
    <cellStyle name="Финансовый 3 3 3 3 5 4 3" xfId="35724"/>
    <cellStyle name="Финансовый 3 3 3 3 5 5" xfId="15312"/>
    <cellStyle name="Финансовый 3 3 3 3 5 6" xfId="28920"/>
    <cellStyle name="Финансовый 3 3 3 3 6" xfId="1326"/>
    <cellStyle name="Финансовый 3 3 3 3 6 2" xfId="5862"/>
    <cellStyle name="Финансовый 3 3 3 3 6 2 2" xfId="12666"/>
    <cellStyle name="Финансовый 3 3 3 3 6 2 2 2" xfId="26274"/>
    <cellStyle name="Финансовый 3 3 3 3 6 2 2 3" xfId="39882"/>
    <cellStyle name="Финансовый 3 3 3 3 6 2 3" xfId="19470"/>
    <cellStyle name="Финансовый 3 3 3 3 6 2 4" xfId="33078"/>
    <cellStyle name="Финансовый 3 3 3 3 6 3" xfId="3594"/>
    <cellStyle name="Финансовый 3 3 3 3 6 3 2" xfId="10398"/>
    <cellStyle name="Финансовый 3 3 3 3 6 3 2 2" xfId="24006"/>
    <cellStyle name="Финансовый 3 3 3 3 6 3 2 3" xfId="37614"/>
    <cellStyle name="Финансовый 3 3 3 3 6 3 3" xfId="17202"/>
    <cellStyle name="Финансовый 3 3 3 3 6 3 4" xfId="30810"/>
    <cellStyle name="Финансовый 3 3 3 3 6 4" xfId="8130"/>
    <cellStyle name="Финансовый 3 3 3 3 6 4 2" xfId="21738"/>
    <cellStyle name="Финансовый 3 3 3 3 6 4 3" xfId="35346"/>
    <cellStyle name="Финансовый 3 3 3 3 6 5" xfId="14934"/>
    <cellStyle name="Финансовый 3 3 3 3 6 6" xfId="28542"/>
    <cellStyle name="Финансовый 3 3 3 3 7" xfId="2082"/>
    <cellStyle name="Финансовый 3 3 3 3 7 2" xfId="6618"/>
    <cellStyle name="Финансовый 3 3 3 3 7 2 2" xfId="13422"/>
    <cellStyle name="Финансовый 3 3 3 3 7 2 2 2" xfId="27030"/>
    <cellStyle name="Финансовый 3 3 3 3 7 2 2 3" xfId="40638"/>
    <cellStyle name="Финансовый 3 3 3 3 7 2 3" xfId="20226"/>
    <cellStyle name="Финансовый 3 3 3 3 7 2 4" xfId="33834"/>
    <cellStyle name="Финансовый 3 3 3 3 7 3" xfId="4350"/>
    <cellStyle name="Финансовый 3 3 3 3 7 3 2" xfId="11154"/>
    <cellStyle name="Финансовый 3 3 3 3 7 3 2 2" xfId="24762"/>
    <cellStyle name="Финансовый 3 3 3 3 7 3 2 3" xfId="38370"/>
    <cellStyle name="Финансовый 3 3 3 3 7 3 3" xfId="17958"/>
    <cellStyle name="Финансовый 3 3 3 3 7 3 4" xfId="31566"/>
    <cellStyle name="Финансовый 3 3 3 3 7 4" xfId="8886"/>
    <cellStyle name="Финансовый 3 3 3 3 7 4 2" xfId="22494"/>
    <cellStyle name="Финансовый 3 3 3 3 7 4 3" xfId="36102"/>
    <cellStyle name="Финансовый 3 3 3 3 7 5" xfId="15690"/>
    <cellStyle name="Финансовый 3 3 3 3 7 6" xfId="29298"/>
    <cellStyle name="Финансовый 3 3 3 3 8" xfId="948"/>
    <cellStyle name="Финансовый 3 3 3 3 8 2" xfId="5484"/>
    <cellStyle name="Финансовый 3 3 3 3 8 2 2" xfId="12288"/>
    <cellStyle name="Финансовый 3 3 3 3 8 2 2 2" xfId="25896"/>
    <cellStyle name="Финансовый 3 3 3 3 8 2 2 3" xfId="39504"/>
    <cellStyle name="Финансовый 3 3 3 3 8 2 3" xfId="19092"/>
    <cellStyle name="Финансовый 3 3 3 3 8 2 4" xfId="32700"/>
    <cellStyle name="Финансовый 3 3 3 3 8 3" xfId="3216"/>
    <cellStyle name="Финансовый 3 3 3 3 8 3 2" xfId="10020"/>
    <cellStyle name="Финансовый 3 3 3 3 8 3 2 2" xfId="23628"/>
    <cellStyle name="Финансовый 3 3 3 3 8 3 2 3" xfId="37236"/>
    <cellStyle name="Финансовый 3 3 3 3 8 3 3" xfId="16824"/>
    <cellStyle name="Финансовый 3 3 3 3 8 3 4" xfId="30432"/>
    <cellStyle name="Финансовый 3 3 3 3 8 4" xfId="7752"/>
    <cellStyle name="Финансовый 3 3 3 3 8 4 2" xfId="21360"/>
    <cellStyle name="Финансовый 3 3 3 3 8 4 3" xfId="34968"/>
    <cellStyle name="Финансовый 3 3 3 3 8 5" xfId="14556"/>
    <cellStyle name="Финансовый 3 3 3 3 8 6" xfId="28164"/>
    <cellStyle name="Финансовый 3 3 3 3 9" xfId="570"/>
    <cellStyle name="Финансовый 3 3 3 3 9 2" xfId="5106"/>
    <cellStyle name="Финансовый 3 3 3 3 9 2 2" xfId="11910"/>
    <cellStyle name="Финансовый 3 3 3 3 9 2 2 2" xfId="25518"/>
    <cellStyle name="Финансовый 3 3 3 3 9 2 2 3" xfId="39126"/>
    <cellStyle name="Финансовый 3 3 3 3 9 2 3" xfId="18714"/>
    <cellStyle name="Финансовый 3 3 3 3 9 2 4" xfId="32322"/>
    <cellStyle name="Финансовый 3 3 3 3 9 3" xfId="2838"/>
    <cellStyle name="Финансовый 3 3 3 3 9 3 2" xfId="9642"/>
    <cellStyle name="Финансовый 3 3 3 3 9 3 2 2" xfId="23250"/>
    <cellStyle name="Финансовый 3 3 3 3 9 3 2 3" xfId="36858"/>
    <cellStyle name="Финансовый 3 3 3 3 9 3 3" xfId="16446"/>
    <cellStyle name="Финансовый 3 3 3 3 9 3 4" xfId="30054"/>
    <cellStyle name="Финансовый 3 3 3 3 9 4" xfId="7374"/>
    <cellStyle name="Финансовый 3 3 3 3 9 4 2" xfId="20982"/>
    <cellStyle name="Финансовый 3 3 3 3 9 4 3" xfId="34590"/>
    <cellStyle name="Финансовый 3 3 3 3 9 5" xfId="14178"/>
    <cellStyle name="Финансовый 3 3 3 3 9 6" xfId="27786"/>
    <cellStyle name="Финансовый 3 3 3 4" xfId="204"/>
    <cellStyle name="Финансовый 3 3 3 4 10" xfId="2472"/>
    <cellStyle name="Финансовый 3 3 3 4 10 2" xfId="9276"/>
    <cellStyle name="Финансовый 3 3 3 4 10 2 2" xfId="22884"/>
    <cellStyle name="Финансовый 3 3 3 4 10 2 3" xfId="36492"/>
    <cellStyle name="Финансовый 3 3 3 4 10 3" xfId="16080"/>
    <cellStyle name="Финансовый 3 3 3 4 10 4" xfId="29688"/>
    <cellStyle name="Финансовый 3 3 3 4 11" xfId="7008"/>
    <cellStyle name="Финансовый 3 3 3 4 11 2" xfId="20616"/>
    <cellStyle name="Финансовый 3 3 3 4 11 3" xfId="34224"/>
    <cellStyle name="Финансовый 3 3 3 4 12" xfId="13812"/>
    <cellStyle name="Финансовый 3 3 3 4 13" xfId="27420"/>
    <cellStyle name="Финансовый 3 3 3 4 2" xfId="285"/>
    <cellStyle name="Финансовый 3 3 3 4 2 10" xfId="7089"/>
    <cellStyle name="Финансовый 3 3 3 4 2 10 2" xfId="20697"/>
    <cellStyle name="Финансовый 3 3 3 4 2 10 3" xfId="34305"/>
    <cellStyle name="Финансовый 3 3 3 4 2 11" xfId="13893"/>
    <cellStyle name="Финансовый 3 3 3 4 2 12" xfId="27501"/>
    <cellStyle name="Финансовый 3 3 3 4 2 2" xfId="487"/>
    <cellStyle name="Финансовый 3 3 3 4 2 2 10" xfId="14095"/>
    <cellStyle name="Финансовый 3 3 3 4 2 2 11" xfId="27703"/>
    <cellStyle name="Финансовый 3 3 3 4 2 2 2" xfId="1999"/>
    <cellStyle name="Финансовый 3 3 3 4 2 2 2 2" xfId="6535"/>
    <cellStyle name="Финансовый 3 3 3 4 2 2 2 2 2" xfId="13339"/>
    <cellStyle name="Финансовый 3 3 3 4 2 2 2 2 2 2" xfId="26947"/>
    <cellStyle name="Финансовый 3 3 3 4 2 2 2 2 2 3" xfId="40555"/>
    <cellStyle name="Финансовый 3 3 3 4 2 2 2 2 3" xfId="20143"/>
    <cellStyle name="Финансовый 3 3 3 4 2 2 2 2 4" xfId="33751"/>
    <cellStyle name="Финансовый 3 3 3 4 2 2 2 3" xfId="4267"/>
    <cellStyle name="Финансовый 3 3 3 4 2 2 2 3 2" xfId="11071"/>
    <cellStyle name="Финансовый 3 3 3 4 2 2 2 3 2 2" xfId="24679"/>
    <cellStyle name="Финансовый 3 3 3 4 2 2 2 3 2 3" xfId="38287"/>
    <cellStyle name="Финансовый 3 3 3 4 2 2 2 3 3" xfId="17875"/>
    <cellStyle name="Финансовый 3 3 3 4 2 2 2 3 4" xfId="31483"/>
    <cellStyle name="Финансовый 3 3 3 4 2 2 2 4" xfId="8803"/>
    <cellStyle name="Финансовый 3 3 3 4 2 2 2 4 2" xfId="22411"/>
    <cellStyle name="Финансовый 3 3 3 4 2 2 2 4 3" xfId="36019"/>
    <cellStyle name="Финансовый 3 3 3 4 2 2 2 5" xfId="15607"/>
    <cellStyle name="Финансовый 3 3 3 4 2 2 2 6" xfId="29215"/>
    <cellStyle name="Финансовый 3 3 3 4 2 2 3" xfId="1621"/>
    <cellStyle name="Финансовый 3 3 3 4 2 2 3 2" xfId="6157"/>
    <cellStyle name="Финансовый 3 3 3 4 2 2 3 2 2" xfId="12961"/>
    <cellStyle name="Финансовый 3 3 3 4 2 2 3 2 2 2" xfId="26569"/>
    <cellStyle name="Финансовый 3 3 3 4 2 2 3 2 2 3" xfId="40177"/>
    <cellStyle name="Финансовый 3 3 3 4 2 2 3 2 3" xfId="19765"/>
    <cellStyle name="Финансовый 3 3 3 4 2 2 3 2 4" xfId="33373"/>
    <cellStyle name="Финансовый 3 3 3 4 2 2 3 3" xfId="3889"/>
    <cellStyle name="Финансовый 3 3 3 4 2 2 3 3 2" xfId="10693"/>
    <cellStyle name="Финансовый 3 3 3 4 2 2 3 3 2 2" xfId="24301"/>
    <cellStyle name="Финансовый 3 3 3 4 2 2 3 3 2 3" xfId="37909"/>
    <cellStyle name="Финансовый 3 3 3 4 2 2 3 3 3" xfId="17497"/>
    <cellStyle name="Финансовый 3 3 3 4 2 2 3 3 4" xfId="31105"/>
    <cellStyle name="Финансовый 3 3 3 4 2 2 3 4" xfId="8425"/>
    <cellStyle name="Финансовый 3 3 3 4 2 2 3 4 2" xfId="22033"/>
    <cellStyle name="Финансовый 3 3 3 4 2 2 3 4 3" xfId="35641"/>
    <cellStyle name="Финансовый 3 3 3 4 2 2 3 5" xfId="15229"/>
    <cellStyle name="Финансовый 3 3 3 4 2 2 3 6" xfId="28837"/>
    <cellStyle name="Финансовый 3 3 3 4 2 2 4" xfId="2377"/>
    <cellStyle name="Финансовый 3 3 3 4 2 2 4 2" xfId="6913"/>
    <cellStyle name="Финансовый 3 3 3 4 2 2 4 2 2" xfId="13717"/>
    <cellStyle name="Финансовый 3 3 3 4 2 2 4 2 2 2" xfId="27325"/>
    <cellStyle name="Финансовый 3 3 3 4 2 2 4 2 2 3" xfId="40933"/>
    <cellStyle name="Финансовый 3 3 3 4 2 2 4 2 3" xfId="20521"/>
    <cellStyle name="Финансовый 3 3 3 4 2 2 4 2 4" xfId="34129"/>
    <cellStyle name="Финансовый 3 3 3 4 2 2 4 3" xfId="4645"/>
    <cellStyle name="Финансовый 3 3 3 4 2 2 4 3 2" xfId="11449"/>
    <cellStyle name="Финансовый 3 3 3 4 2 2 4 3 2 2" xfId="25057"/>
    <cellStyle name="Финансовый 3 3 3 4 2 2 4 3 2 3" xfId="38665"/>
    <cellStyle name="Финансовый 3 3 3 4 2 2 4 3 3" xfId="18253"/>
    <cellStyle name="Финансовый 3 3 3 4 2 2 4 3 4" xfId="31861"/>
    <cellStyle name="Финансовый 3 3 3 4 2 2 4 4" xfId="9181"/>
    <cellStyle name="Финансовый 3 3 3 4 2 2 4 4 2" xfId="22789"/>
    <cellStyle name="Финансовый 3 3 3 4 2 2 4 4 3" xfId="36397"/>
    <cellStyle name="Финансовый 3 3 3 4 2 2 4 5" xfId="15985"/>
    <cellStyle name="Финансовый 3 3 3 4 2 2 4 6" xfId="29593"/>
    <cellStyle name="Финансовый 3 3 3 4 2 2 5" xfId="1243"/>
    <cellStyle name="Финансовый 3 3 3 4 2 2 5 2" xfId="5779"/>
    <cellStyle name="Финансовый 3 3 3 4 2 2 5 2 2" xfId="12583"/>
    <cellStyle name="Финансовый 3 3 3 4 2 2 5 2 2 2" xfId="26191"/>
    <cellStyle name="Финансовый 3 3 3 4 2 2 5 2 2 3" xfId="39799"/>
    <cellStyle name="Финансовый 3 3 3 4 2 2 5 2 3" xfId="19387"/>
    <cellStyle name="Финансовый 3 3 3 4 2 2 5 2 4" xfId="32995"/>
    <cellStyle name="Финансовый 3 3 3 4 2 2 5 3" xfId="3511"/>
    <cellStyle name="Финансовый 3 3 3 4 2 2 5 3 2" xfId="10315"/>
    <cellStyle name="Финансовый 3 3 3 4 2 2 5 3 2 2" xfId="23923"/>
    <cellStyle name="Финансовый 3 3 3 4 2 2 5 3 2 3" xfId="37531"/>
    <cellStyle name="Финансовый 3 3 3 4 2 2 5 3 3" xfId="17119"/>
    <cellStyle name="Финансовый 3 3 3 4 2 2 5 3 4" xfId="30727"/>
    <cellStyle name="Финансовый 3 3 3 4 2 2 5 4" xfId="8047"/>
    <cellStyle name="Финансовый 3 3 3 4 2 2 5 4 2" xfId="21655"/>
    <cellStyle name="Финансовый 3 3 3 4 2 2 5 4 3" xfId="35263"/>
    <cellStyle name="Финансовый 3 3 3 4 2 2 5 5" xfId="14851"/>
    <cellStyle name="Финансовый 3 3 3 4 2 2 5 6" xfId="28459"/>
    <cellStyle name="Финансовый 3 3 3 4 2 2 6" xfId="865"/>
    <cellStyle name="Финансовый 3 3 3 4 2 2 6 2" xfId="5401"/>
    <cellStyle name="Финансовый 3 3 3 4 2 2 6 2 2" xfId="12205"/>
    <cellStyle name="Финансовый 3 3 3 4 2 2 6 2 2 2" xfId="25813"/>
    <cellStyle name="Финансовый 3 3 3 4 2 2 6 2 2 3" xfId="39421"/>
    <cellStyle name="Финансовый 3 3 3 4 2 2 6 2 3" xfId="19009"/>
    <cellStyle name="Финансовый 3 3 3 4 2 2 6 2 4" xfId="32617"/>
    <cellStyle name="Финансовый 3 3 3 4 2 2 6 3" xfId="3133"/>
    <cellStyle name="Финансовый 3 3 3 4 2 2 6 3 2" xfId="9937"/>
    <cellStyle name="Финансовый 3 3 3 4 2 2 6 3 2 2" xfId="23545"/>
    <cellStyle name="Финансовый 3 3 3 4 2 2 6 3 2 3" xfId="37153"/>
    <cellStyle name="Финансовый 3 3 3 4 2 2 6 3 3" xfId="16741"/>
    <cellStyle name="Финансовый 3 3 3 4 2 2 6 3 4" xfId="30349"/>
    <cellStyle name="Финансовый 3 3 3 4 2 2 6 4" xfId="7669"/>
    <cellStyle name="Финансовый 3 3 3 4 2 2 6 4 2" xfId="21277"/>
    <cellStyle name="Финансовый 3 3 3 4 2 2 6 4 3" xfId="34885"/>
    <cellStyle name="Финансовый 3 3 3 4 2 2 6 5" xfId="14473"/>
    <cellStyle name="Финансовый 3 3 3 4 2 2 6 6" xfId="28081"/>
    <cellStyle name="Финансовый 3 3 3 4 2 2 7" xfId="5023"/>
    <cellStyle name="Финансовый 3 3 3 4 2 2 7 2" xfId="11827"/>
    <cellStyle name="Финансовый 3 3 3 4 2 2 7 2 2" xfId="25435"/>
    <cellStyle name="Финансовый 3 3 3 4 2 2 7 2 3" xfId="39043"/>
    <cellStyle name="Финансовый 3 3 3 4 2 2 7 3" xfId="18631"/>
    <cellStyle name="Финансовый 3 3 3 4 2 2 7 4" xfId="32239"/>
    <cellStyle name="Финансовый 3 3 3 4 2 2 8" xfId="2755"/>
    <cellStyle name="Финансовый 3 3 3 4 2 2 8 2" xfId="9559"/>
    <cellStyle name="Финансовый 3 3 3 4 2 2 8 2 2" xfId="23167"/>
    <cellStyle name="Финансовый 3 3 3 4 2 2 8 2 3" xfId="36775"/>
    <cellStyle name="Финансовый 3 3 3 4 2 2 8 3" xfId="16363"/>
    <cellStyle name="Финансовый 3 3 3 4 2 2 8 4" xfId="29971"/>
    <cellStyle name="Финансовый 3 3 3 4 2 2 9" xfId="7291"/>
    <cellStyle name="Финансовый 3 3 3 4 2 2 9 2" xfId="20899"/>
    <cellStyle name="Финансовый 3 3 3 4 2 2 9 3" xfId="34507"/>
    <cellStyle name="Финансовый 3 3 3 4 2 3" xfId="1797"/>
    <cellStyle name="Финансовый 3 3 3 4 2 3 2" xfId="6333"/>
    <cellStyle name="Финансовый 3 3 3 4 2 3 2 2" xfId="13137"/>
    <cellStyle name="Финансовый 3 3 3 4 2 3 2 2 2" xfId="26745"/>
    <cellStyle name="Финансовый 3 3 3 4 2 3 2 2 3" xfId="40353"/>
    <cellStyle name="Финансовый 3 3 3 4 2 3 2 3" xfId="19941"/>
    <cellStyle name="Финансовый 3 3 3 4 2 3 2 4" xfId="33549"/>
    <cellStyle name="Финансовый 3 3 3 4 2 3 3" xfId="4065"/>
    <cellStyle name="Финансовый 3 3 3 4 2 3 3 2" xfId="10869"/>
    <cellStyle name="Финансовый 3 3 3 4 2 3 3 2 2" xfId="24477"/>
    <cellStyle name="Финансовый 3 3 3 4 2 3 3 2 3" xfId="38085"/>
    <cellStyle name="Финансовый 3 3 3 4 2 3 3 3" xfId="17673"/>
    <cellStyle name="Финансовый 3 3 3 4 2 3 3 4" xfId="31281"/>
    <cellStyle name="Финансовый 3 3 3 4 2 3 4" xfId="8601"/>
    <cellStyle name="Финансовый 3 3 3 4 2 3 4 2" xfId="22209"/>
    <cellStyle name="Финансовый 3 3 3 4 2 3 4 3" xfId="35817"/>
    <cellStyle name="Финансовый 3 3 3 4 2 3 5" xfId="15405"/>
    <cellStyle name="Финансовый 3 3 3 4 2 3 6" xfId="29013"/>
    <cellStyle name="Финансовый 3 3 3 4 2 4" xfId="1419"/>
    <cellStyle name="Финансовый 3 3 3 4 2 4 2" xfId="5955"/>
    <cellStyle name="Финансовый 3 3 3 4 2 4 2 2" xfId="12759"/>
    <cellStyle name="Финансовый 3 3 3 4 2 4 2 2 2" xfId="26367"/>
    <cellStyle name="Финансовый 3 3 3 4 2 4 2 2 3" xfId="39975"/>
    <cellStyle name="Финансовый 3 3 3 4 2 4 2 3" xfId="19563"/>
    <cellStyle name="Финансовый 3 3 3 4 2 4 2 4" xfId="33171"/>
    <cellStyle name="Финансовый 3 3 3 4 2 4 3" xfId="3687"/>
    <cellStyle name="Финансовый 3 3 3 4 2 4 3 2" xfId="10491"/>
    <cellStyle name="Финансовый 3 3 3 4 2 4 3 2 2" xfId="24099"/>
    <cellStyle name="Финансовый 3 3 3 4 2 4 3 2 3" xfId="37707"/>
    <cellStyle name="Финансовый 3 3 3 4 2 4 3 3" xfId="17295"/>
    <cellStyle name="Финансовый 3 3 3 4 2 4 3 4" xfId="30903"/>
    <cellStyle name="Финансовый 3 3 3 4 2 4 4" xfId="8223"/>
    <cellStyle name="Финансовый 3 3 3 4 2 4 4 2" xfId="21831"/>
    <cellStyle name="Финансовый 3 3 3 4 2 4 4 3" xfId="35439"/>
    <cellStyle name="Финансовый 3 3 3 4 2 4 5" xfId="15027"/>
    <cellStyle name="Финансовый 3 3 3 4 2 4 6" xfId="28635"/>
    <cellStyle name="Финансовый 3 3 3 4 2 5" xfId="2175"/>
    <cellStyle name="Финансовый 3 3 3 4 2 5 2" xfId="6711"/>
    <cellStyle name="Финансовый 3 3 3 4 2 5 2 2" xfId="13515"/>
    <cellStyle name="Финансовый 3 3 3 4 2 5 2 2 2" xfId="27123"/>
    <cellStyle name="Финансовый 3 3 3 4 2 5 2 2 3" xfId="40731"/>
    <cellStyle name="Финансовый 3 3 3 4 2 5 2 3" xfId="20319"/>
    <cellStyle name="Финансовый 3 3 3 4 2 5 2 4" xfId="33927"/>
    <cellStyle name="Финансовый 3 3 3 4 2 5 3" xfId="4443"/>
    <cellStyle name="Финансовый 3 3 3 4 2 5 3 2" xfId="11247"/>
    <cellStyle name="Финансовый 3 3 3 4 2 5 3 2 2" xfId="24855"/>
    <cellStyle name="Финансовый 3 3 3 4 2 5 3 2 3" xfId="38463"/>
    <cellStyle name="Финансовый 3 3 3 4 2 5 3 3" xfId="18051"/>
    <cellStyle name="Финансовый 3 3 3 4 2 5 3 4" xfId="31659"/>
    <cellStyle name="Финансовый 3 3 3 4 2 5 4" xfId="8979"/>
    <cellStyle name="Финансовый 3 3 3 4 2 5 4 2" xfId="22587"/>
    <cellStyle name="Финансовый 3 3 3 4 2 5 4 3" xfId="36195"/>
    <cellStyle name="Финансовый 3 3 3 4 2 5 5" xfId="15783"/>
    <cellStyle name="Финансовый 3 3 3 4 2 5 6" xfId="29391"/>
    <cellStyle name="Финансовый 3 3 3 4 2 6" xfId="1041"/>
    <cellStyle name="Финансовый 3 3 3 4 2 6 2" xfId="5577"/>
    <cellStyle name="Финансовый 3 3 3 4 2 6 2 2" xfId="12381"/>
    <cellStyle name="Финансовый 3 3 3 4 2 6 2 2 2" xfId="25989"/>
    <cellStyle name="Финансовый 3 3 3 4 2 6 2 2 3" xfId="39597"/>
    <cellStyle name="Финансовый 3 3 3 4 2 6 2 3" xfId="19185"/>
    <cellStyle name="Финансовый 3 3 3 4 2 6 2 4" xfId="32793"/>
    <cellStyle name="Финансовый 3 3 3 4 2 6 3" xfId="3309"/>
    <cellStyle name="Финансовый 3 3 3 4 2 6 3 2" xfId="10113"/>
    <cellStyle name="Финансовый 3 3 3 4 2 6 3 2 2" xfId="23721"/>
    <cellStyle name="Финансовый 3 3 3 4 2 6 3 2 3" xfId="37329"/>
    <cellStyle name="Финансовый 3 3 3 4 2 6 3 3" xfId="16917"/>
    <cellStyle name="Финансовый 3 3 3 4 2 6 3 4" xfId="30525"/>
    <cellStyle name="Финансовый 3 3 3 4 2 6 4" xfId="7845"/>
    <cellStyle name="Финансовый 3 3 3 4 2 6 4 2" xfId="21453"/>
    <cellStyle name="Финансовый 3 3 3 4 2 6 4 3" xfId="35061"/>
    <cellStyle name="Финансовый 3 3 3 4 2 6 5" xfId="14649"/>
    <cellStyle name="Финансовый 3 3 3 4 2 6 6" xfId="28257"/>
    <cellStyle name="Финансовый 3 3 3 4 2 7" xfId="663"/>
    <cellStyle name="Финансовый 3 3 3 4 2 7 2" xfId="5199"/>
    <cellStyle name="Финансовый 3 3 3 4 2 7 2 2" xfId="12003"/>
    <cellStyle name="Финансовый 3 3 3 4 2 7 2 2 2" xfId="25611"/>
    <cellStyle name="Финансовый 3 3 3 4 2 7 2 2 3" xfId="39219"/>
    <cellStyle name="Финансовый 3 3 3 4 2 7 2 3" xfId="18807"/>
    <cellStyle name="Финансовый 3 3 3 4 2 7 2 4" xfId="32415"/>
    <cellStyle name="Финансовый 3 3 3 4 2 7 3" xfId="2931"/>
    <cellStyle name="Финансовый 3 3 3 4 2 7 3 2" xfId="9735"/>
    <cellStyle name="Финансовый 3 3 3 4 2 7 3 2 2" xfId="23343"/>
    <cellStyle name="Финансовый 3 3 3 4 2 7 3 2 3" xfId="36951"/>
    <cellStyle name="Финансовый 3 3 3 4 2 7 3 3" xfId="16539"/>
    <cellStyle name="Финансовый 3 3 3 4 2 7 3 4" xfId="30147"/>
    <cellStyle name="Финансовый 3 3 3 4 2 7 4" xfId="7467"/>
    <cellStyle name="Финансовый 3 3 3 4 2 7 4 2" xfId="21075"/>
    <cellStyle name="Финансовый 3 3 3 4 2 7 4 3" xfId="34683"/>
    <cellStyle name="Финансовый 3 3 3 4 2 7 5" xfId="14271"/>
    <cellStyle name="Финансовый 3 3 3 4 2 7 6" xfId="27879"/>
    <cellStyle name="Финансовый 3 3 3 4 2 8" xfId="4821"/>
    <cellStyle name="Финансовый 3 3 3 4 2 8 2" xfId="11625"/>
    <cellStyle name="Финансовый 3 3 3 4 2 8 2 2" xfId="25233"/>
    <cellStyle name="Финансовый 3 3 3 4 2 8 2 3" xfId="38841"/>
    <cellStyle name="Финансовый 3 3 3 4 2 8 3" xfId="18429"/>
    <cellStyle name="Финансовый 3 3 3 4 2 8 4" xfId="32037"/>
    <cellStyle name="Финансовый 3 3 3 4 2 9" xfId="2553"/>
    <cellStyle name="Финансовый 3 3 3 4 2 9 2" xfId="9357"/>
    <cellStyle name="Финансовый 3 3 3 4 2 9 2 2" xfId="22965"/>
    <cellStyle name="Финансовый 3 3 3 4 2 9 2 3" xfId="36573"/>
    <cellStyle name="Финансовый 3 3 3 4 2 9 3" xfId="16161"/>
    <cellStyle name="Финансовый 3 3 3 4 2 9 4" xfId="29769"/>
    <cellStyle name="Финансовый 3 3 3 4 3" xfId="406"/>
    <cellStyle name="Финансовый 3 3 3 4 3 10" xfId="14014"/>
    <cellStyle name="Финансовый 3 3 3 4 3 11" xfId="27622"/>
    <cellStyle name="Финансовый 3 3 3 4 3 2" xfId="1918"/>
    <cellStyle name="Финансовый 3 3 3 4 3 2 2" xfId="6454"/>
    <cellStyle name="Финансовый 3 3 3 4 3 2 2 2" xfId="13258"/>
    <cellStyle name="Финансовый 3 3 3 4 3 2 2 2 2" xfId="26866"/>
    <cellStyle name="Финансовый 3 3 3 4 3 2 2 2 3" xfId="40474"/>
    <cellStyle name="Финансовый 3 3 3 4 3 2 2 3" xfId="20062"/>
    <cellStyle name="Финансовый 3 3 3 4 3 2 2 4" xfId="33670"/>
    <cellStyle name="Финансовый 3 3 3 4 3 2 3" xfId="4186"/>
    <cellStyle name="Финансовый 3 3 3 4 3 2 3 2" xfId="10990"/>
    <cellStyle name="Финансовый 3 3 3 4 3 2 3 2 2" xfId="24598"/>
    <cellStyle name="Финансовый 3 3 3 4 3 2 3 2 3" xfId="38206"/>
    <cellStyle name="Финансовый 3 3 3 4 3 2 3 3" xfId="17794"/>
    <cellStyle name="Финансовый 3 3 3 4 3 2 3 4" xfId="31402"/>
    <cellStyle name="Финансовый 3 3 3 4 3 2 4" xfId="8722"/>
    <cellStyle name="Финансовый 3 3 3 4 3 2 4 2" xfId="22330"/>
    <cellStyle name="Финансовый 3 3 3 4 3 2 4 3" xfId="35938"/>
    <cellStyle name="Финансовый 3 3 3 4 3 2 5" xfId="15526"/>
    <cellStyle name="Финансовый 3 3 3 4 3 2 6" xfId="29134"/>
    <cellStyle name="Финансовый 3 3 3 4 3 3" xfId="1540"/>
    <cellStyle name="Финансовый 3 3 3 4 3 3 2" xfId="6076"/>
    <cellStyle name="Финансовый 3 3 3 4 3 3 2 2" xfId="12880"/>
    <cellStyle name="Финансовый 3 3 3 4 3 3 2 2 2" xfId="26488"/>
    <cellStyle name="Финансовый 3 3 3 4 3 3 2 2 3" xfId="40096"/>
    <cellStyle name="Финансовый 3 3 3 4 3 3 2 3" xfId="19684"/>
    <cellStyle name="Финансовый 3 3 3 4 3 3 2 4" xfId="33292"/>
    <cellStyle name="Финансовый 3 3 3 4 3 3 3" xfId="3808"/>
    <cellStyle name="Финансовый 3 3 3 4 3 3 3 2" xfId="10612"/>
    <cellStyle name="Финансовый 3 3 3 4 3 3 3 2 2" xfId="24220"/>
    <cellStyle name="Финансовый 3 3 3 4 3 3 3 2 3" xfId="37828"/>
    <cellStyle name="Финансовый 3 3 3 4 3 3 3 3" xfId="17416"/>
    <cellStyle name="Финансовый 3 3 3 4 3 3 3 4" xfId="31024"/>
    <cellStyle name="Финансовый 3 3 3 4 3 3 4" xfId="8344"/>
    <cellStyle name="Финансовый 3 3 3 4 3 3 4 2" xfId="21952"/>
    <cellStyle name="Финансовый 3 3 3 4 3 3 4 3" xfId="35560"/>
    <cellStyle name="Финансовый 3 3 3 4 3 3 5" xfId="15148"/>
    <cellStyle name="Финансовый 3 3 3 4 3 3 6" xfId="28756"/>
    <cellStyle name="Финансовый 3 3 3 4 3 4" xfId="2296"/>
    <cellStyle name="Финансовый 3 3 3 4 3 4 2" xfId="6832"/>
    <cellStyle name="Финансовый 3 3 3 4 3 4 2 2" xfId="13636"/>
    <cellStyle name="Финансовый 3 3 3 4 3 4 2 2 2" xfId="27244"/>
    <cellStyle name="Финансовый 3 3 3 4 3 4 2 2 3" xfId="40852"/>
    <cellStyle name="Финансовый 3 3 3 4 3 4 2 3" xfId="20440"/>
    <cellStyle name="Финансовый 3 3 3 4 3 4 2 4" xfId="34048"/>
    <cellStyle name="Финансовый 3 3 3 4 3 4 3" xfId="4564"/>
    <cellStyle name="Финансовый 3 3 3 4 3 4 3 2" xfId="11368"/>
    <cellStyle name="Финансовый 3 3 3 4 3 4 3 2 2" xfId="24976"/>
    <cellStyle name="Финансовый 3 3 3 4 3 4 3 2 3" xfId="38584"/>
    <cellStyle name="Финансовый 3 3 3 4 3 4 3 3" xfId="18172"/>
    <cellStyle name="Финансовый 3 3 3 4 3 4 3 4" xfId="31780"/>
    <cellStyle name="Финансовый 3 3 3 4 3 4 4" xfId="9100"/>
    <cellStyle name="Финансовый 3 3 3 4 3 4 4 2" xfId="22708"/>
    <cellStyle name="Финансовый 3 3 3 4 3 4 4 3" xfId="36316"/>
    <cellStyle name="Финансовый 3 3 3 4 3 4 5" xfId="15904"/>
    <cellStyle name="Финансовый 3 3 3 4 3 4 6" xfId="29512"/>
    <cellStyle name="Финансовый 3 3 3 4 3 5" xfId="1162"/>
    <cellStyle name="Финансовый 3 3 3 4 3 5 2" xfId="5698"/>
    <cellStyle name="Финансовый 3 3 3 4 3 5 2 2" xfId="12502"/>
    <cellStyle name="Финансовый 3 3 3 4 3 5 2 2 2" xfId="26110"/>
    <cellStyle name="Финансовый 3 3 3 4 3 5 2 2 3" xfId="39718"/>
    <cellStyle name="Финансовый 3 3 3 4 3 5 2 3" xfId="19306"/>
    <cellStyle name="Финансовый 3 3 3 4 3 5 2 4" xfId="32914"/>
    <cellStyle name="Финансовый 3 3 3 4 3 5 3" xfId="3430"/>
    <cellStyle name="Финансовый 3 3 3 4 3 5 3 2" xfId="10234"/>
    <cellStyle name="Финансовый 3 3 3 4 3 5 3 2 2" xfId="23842"/>
    <cellStyle name="Финансовый 3 3 3 4 3 5 3 2 3" xfId="37450"/>
    <cellStyle name="Финансовый 3 3 3 4 3 5 3 3" xfId="17038"/>
    <cellStyle name="Финансовый 3 3 3 4 3 5 3 4" xfId="30646"/>
    <cellStyle name="Финансовый 3 3 3 4 3 5 4" xfId="7966"/>
    <cellStyle name="Финансовый 3 3 3 4 3 5 4 2" xfId="21574"/>
    <cellStyle name="Финансовый 3 3 3 4 3 5 4 3" xfId="35182"/>
    <cellStyle name="Финансовый 3 3 3 4 3 5 5" xfId="14770"/>
    <cellStyle name="Финансовый 3 3 3 4 3 5 6" xfId="28378"/>
    <cellStyle name="Финансовый 3 3 3 4 3 6" xfId="784"/>
    <cellStyle name="Финансовый 3 3 3 4 3 6 2" xfId="5320"/>
    <cellStyle name="Финансовый 3 3 3 4 3 6 2 2" xfId="12124"/>
    <cellStyle name="Финансовый 3 3 3 4 3 6 2 2 2" xfId="25732"/>
    <cellStyle name="Финансовый 3 3 3 4 3 6 2 2 3" xfId="39340"/>
    <cellStyle name="Финансовый 3 3 3 4 3 6 2 3" xfId="18928"/>
    <cellStyle name="Финансовый 3 3 3 4 3 6 2 4" xfId="32536"/>
    <cellStyle name="Финансовый 3 3 3 4 3 6 3" xfId="3052"/>
    <cellStyle name="Финансовый 3 3 3 4 3 6 3 2" xfId="9856"/>
    <cellStyle name="Финансовый 3 3 3 4 3 6 3 2 2" xfId="23464"/>
    <cellStyle name="Финансовый 3 3 3 4 3 6 3 2 3" xfId="37072"/>
    <cellStyle name="Финансовый 3 3 3 4 3 6 3 3" xfId="16660"/>
    <cellStyle name="Финансовый 3 3 3 4 3 6 3 4" xfId="30268"/>
    <cellStyle name="Финансовый 3 3 3 4 3 6 4" xfId="7588"/>
    <cellStyle name="Финансовый 3 3 3 4 3 6 4 2" xfId="21196"/>
    <cellStyle name="Финансовый 3 3 3 4 3 6 4 3" xfId="34804"/>
    <cellStyle name="Финансовый 3 3 3 4 3 6 5" xfId="14392"/>
    <cellStyle name="Финансовый 3 3 3 4 3 6 6" xfId="28000"/>
    <cellStyle name="Финансовый 3 3 3 4 3 7" xfId="4942"/>
    <cellStyle name="Финансовый 3 3 3 4 3 7 2" xfId="11746"/>
    <cellStyle name="Финансовый 3 3 3 4 3 7 2 2" xfId="25354"/>
    <cellStyle name="Финансовый 3 3 3 4 3 7 2 3" xfId="38962"/>
    <cellStyle name="Финансовый 3 3 3 4 3 7 3" xfId="18550"/>
    <cellStyle name="Финансовый 3 3 3 4 3 7 4" xfId="32158"/>
    <cellStyle name="Финансовый 3 3 3 4 3 8" xfId="2674"/>
    <cellStyle name="Финансовый 3 3 3 4 3 8 2" xfId="9478"/>
    <cellStyle name="Финансовый 3 3 3 4 3 8 2 2" xfId="23086"/>
    <cellStyle name="Финансовый 3 3 3 4 3 8 2 3" xfId="36694"/>
    <cellStyle name="Финансовый 3 3 3 4 3 8 3" xfId="16282"/>
    <cellStyle name="Финансовый 3 3 3 4 3 8 4" xfId="29890"/>
    <cellStyle name="Финансовый 3 3 3 4 3 9" xfId="7210"/>
    <cellStyle name="Финансовый 3 3 3 4 3 9 2" xfId="20818"/>
    <cellStyle name="Финансовый 3 3 3 4 3 9 3" xfId="34426"/>
    <cellStyle name="Финансовый 3 3 3 4 4" xfId="1716"/>
    <cellStyle name="Финансовый 3 3 3 4 4 2" xfId="6252"/>
    <cellStyle name="Финансовый 3 3 3 4 4 2 2" xfId="13056"/>
    <cellStyle name="Финансовый 3 3 3 4 4 2 2 2" xfId="26664"/>
    <cellStyle name="Финансовый 3 3 3 4 4 2 2 3" xfId="40272"/>
    <cellStyle name="Финансовый 3 3 3 4 4 2 3" xfId="19860"/>
    <cellStyle name="Финансовый 3 3 3 4 4 2 4" xfId="33468"/>
    <cellStyle name="Финансовый 3 3 3 4 4 3" xfId="3984"/>
    <cellStyle name="Финансовый 3 3 3 4 4 3 2" xfId="10788"/>
    <cellStyle name="Финансовый 3 3 3 4 4 3 2 2" xfId="24396"/>
    <cellStyle name="Финансовый 3 3 3 4 4 3 2 3" xfId="38004"/>
    <cellStyle name="Финансовый 3 3 3 4 4 3 3" xfId="17592"/>
    <cellStyle name="Финансовый 3 3 3 4 4 3 4" xfId="31200"/>
    <cellStyle name="Финансовый 3 3 3 4 4 4" xfId="8520"/>
    <cellStyle name="Финансовый 3 3 3 4 4 4 2" xfId="22128"/>
    <cellStyle name="Финансовый 3 3 3 4 4 4 3" xfId="35736"/>
    <cellStyle name="Финансовый 3 3 3 4 4 5" xfId="15324"/>
    <cellStyle name="Финансовый 3 3 3 4 4 6" xfId="28932"/>
    <cellStyle name="Финансовый 3 3 3 4 5" xfId="1338"/>
    <cellStyle name="Финансовый 3 3 3 4 5 2" xfId="5874"/>
    <cellStyle name="Финансовый 3 3 3 4 5 2 2" xfId="12678"/>
    <cellStyle name="Финансовый 3 3 3 4 5 2 2 2" xfId="26286"/>
    <cellStyle name="Финансовый 3 3 3 4 5 2 2 3" xfId="39894"/>
    <cellStyle name="Финансовый 3 3 3 4 5 2 3" xfId="19482"/>
    <cellStyle name="Финансовый 3 3 3 4 5 2 4" xfId="33090"/>
    <cellStyle name="Финансовый 3 3 3 4 5 3" xfId="3606"/>
    <cellStyle name="Финансовый 3 3 3 4 5 3 2" xfId="10410"/>
    <cellStyle name="Финансовый 3 3 3 4 5 3 2 2" xfId="24018"/>
    <cellStyle name="Финансовый 3 3 3 4 5 3 2 3" xfId="37626"/>
    <cellStyle name="Финансовый 3 3 3 4 5 3 3" xfId="17214"/>
    <cellStyle name="Финансовый 3 3 3 4 5 3 4" xfId="30822"/>
    <cellStyle name="Финансовый 3 3 3 4 5 4" xfId="8142"/>
    <cellStyle name="Финансовый 3 3 3 4 5 4 2" xfId="21750"/>
    <cellStyle name="Финансовый 3 3 3 4 5 4 3" xfId="35358"/>
    <cellStyle name="Финансовый 3 3 3 4 5 5" xfId="14946"/>
    <cellStyle name="Финансовый 3 3 3 4 5 6" xfId="28554"/>
    <cellStyle name="Финансовый 3 3 3 4 6" xfId="2094"/>
    <cellStyle name="Финансовый 3 3 3 4 6 2" xfId="6630"/>
    <cellStyle name="Финансовый 3 3 3 4 6 2 2" xfId="13434"/>
    <cellStyle name="Финансовый 3 3 3 4 6 2 2 2" xfId="27042"/>
    <cellStyle name="Финансовый 3 3 3 4 6 2 2 3" xfId="40650"/>
    <cellStyle name="Финансовый 3 3 3 4 6 2 3" xfId="20238"/>
    <cellStyle name="Финансовый 3 3 3 4 6 2 4" xfId="33846"/>
    <cellStyle name="Финансовый 3 3 3 4 6 3" xfId="4362"/>
    <cellStyle name="Финансовый 3 3 3 4 6 3 2" xfId="11166"/>
    <cellStyle name="Финансовый 3 3 3 4 6 3 2 2" xfId="24774"/>
    <cellStyle name="Финансовый 3 3 3 4 6 3 2 3" xfId="38382"/>
    <cellStyle name="Финансовый 3 3 3 4 6 3 3" xfId="17970"/>
    <cellStyle name="Финансовый 3 3 3 4 6 3 4" xfId="31578"/>
    <cellStyle name="Финансовый 3 3 3 4 6 4" xfId="8898"/>
    <cellStyle name="Финансовый 3 3 3 4 6 4 2" xfId="22506"/>
    <cellStyle name="Финансовый 3 3 3 4 6 4 3" xfId="36114"/>
    <cellStyle name="Финансовый 3 3 3 4 6 5" xfId="15702"/>
    <cellStyle name="Финансовый 3 3 3 4 6 6" xfId="29310"/>
    <cellStyle name="Финансовый 3 3 3 4 7" xfId="960"/>
    <cellStyle name="Финансовый 3 3 3 4 7 2" xfId="5496"/>
    <cellStyle name="Финансовый 3 3 3 4 7 2 2" xfId="12300"/>
    <cellStyle name="Финансовый 3 3 3 4 7 2 2 2" xfId="25908"/>
    <cellStyle name="Финансовый 3 3 3 4 7 2 2 3" xfId="39516"/>
    <cellStyle name="Финансовый 3 3 3 4 7 2 3" xfId="19104"/>
    <cellStyle name="Финансовый 3 3 3 4 7 2 4" xfId="32712"/>
    <cellStyle name="Финансовый 3 3 3 4 7 3" xfId="3228"/>
    <cellStyle name="Финансовый 3 3 3 4 7 3 2" xfId="10032"/>
    <cellStyle name="Финансовый 3 3 3 4 7 3 2 2" xfId="23640"/>
    <cellStyle name="Финансовый 3 3 3 4 7 3 2 3" xfId="37248"/>
    <cellStyle name="Финансовый 3 3 3 4 7 3 3" xfId="16836"/>
    <cellStyle name="Финансовый 3 3 3 4 7 3 4" xfId="30444"/>
    <cellStyle name="Финансовый 3 3 3 4 7 4" xfId="7764"/>
    <cellStyle name="Финансовый 3 3 3 4 7 4 2" xfId="21372"/>
    <cellStyle name="Финансовый 3 3 3 4 7 4 3" xfId="34980"/>
    <cellStyle name="Финансовый 3 3 3 4 7 5" xfId="14568"/>
    <cellStyle name="Финансовый 3 3 3 4 7 6" xfId="28176"/>
    <cellStyle name="Финансовый 3 3 3 4 8" xfId="582"/>
    <cellStyle name="Финансовый 3 3 3 4 8 2" xfId="5118"/>
    <cellStyle name="Финансовый 3 3 3 4 8 2 2" xfId="11922"/>
    <cellStyle name="Финансовый 3 3 3 4 8 2 2 2" xfId="25530"/>
    <cellStyle name="Финансовый 3 3 3 4 8 2 2 3" xfId="39138"/>
    <cellStyle name="Финансовый 3 3 3 4 8 2 3" xfId="18726"/>
    <cellStyle name="Финансовый 3 3 3 4 8 2 4" xfId="32334"/>
    <cellStyle name="Финансовый 3 3 3 4 8 3" xfId="2850"/>
    <cellStyle name="Финансовый 3 3 3 4 8 3 2" xfId="9654"/>
    <cellStyle name="Финансовый 3 3 3 4 8 3 2 2" xfId="23262"/>
    <cellStyle name="Финансовый 3 3 3 4 8 3 2 3" xfId="36870"/>
    <cellStyle name="Финансовый 3 3 3 4 8 3 3" xfId="16458"/>
    <cellStyle name="Финансовый 3 3 3 4 8 3 4" xfId="30066"/>
    <cellStyle name="Финансовый 3 3 3 4 8 4" xfId="7386"/>
    <cellStyle name="Финансовый 3 3 3 4 8 4 2" xfId="20994"/>
    <cellStyle name="Финансовый 3 3 3 4 8 4 3" xfId="34602"/>
    <cellStyle name="Финансовый 3 3 3 4 8 5" xfId="14190"/>
    <cellStyle name="Финансовый 3 3 3 4 8 6" xfId="27798"/>
    <cellStyle name="Финансовый 3 3 3 4 9" xfId="4740"/>
    <cellStyle name="Финансовый 3 3 3 4 9 2" xfId="11544"/>
    <cellStyle name="Финансовый 3 3 3 4 9 2 2" xfId="25152"/>
    <cellStyle name="Финансовый 3 3 3 4 9 2 3" xfId="38760"/>
    <cellStyle name="Финансовый 3 3 3 4 9 3" xfId="18348"/>
    <cellStyle name="Финансовый 3 3 3 4 9 4" xfId="31956"/>
    <cellStyle name="Финансовый 3 3 3 5" xfId="171"/>
    <cellStyle name="Финансовый 3 3 3 5 10" xfId="2439"/>
    <cellStyle name="Финансовый 3 3 3 5 10 2" xfId="9243"/>
    <cellStyle name="Финансовый 3 3 3 5 10 2 2" xfId="22851"/>
    <cellStyle name="Финансовый 3 3 3 5 10 2 3" xfId="36459"/>
    <cellStyle name="Финансовый 3 3 3 5 10 3" xfId="16047"/>
    <cellStyle name="Финансовый 3 3 3 5 10 4" xfId="29655"/>
    <cellStyle name="Финансовый 3 3 3 5 11" xfId="6975"/>
    <cellStyle name="Финансовый 3 3 3 5 11 2" xfId="20583"/>
    <cellStyle name="Финансовый 3 3 3 5 11 3" xfId="34191"/>
    <cellStyle name="Финансовый 3 3 3 5 12" xfId="13779"/>
    <cellStyle name="Финансовый 3 3 3 5 13" xfId="27387"/>
    <cellStyle name="Финансовый 3 3 3 5 2" xfId="252"/>
    <cellStyle name="Финансовый 3 3 3 5 2 10" xfId="7056"/>
    <cellStyle name="Финансовый 3 3 3 5 2 10 2" xfId="20664"/>
    <cellStyle name="Финансовый 3 3 3 5 2 10 3" xfId="34272"/>
    <cellStyle name="Финансовый 3 3 3 5 2 11" xfId="13860"/>
    <cellStyle name="Финансовый 3 3 3 5 2 12" xfId="27468"/>
    <cellStyle name="Финансовый 3 3 3 5 2 2" xfId="454"/>
    <cellStyle name="Финансовый 3 3 3 5 2 2 10" xfId="14062"/>
    <cellStyle name="Финансовый 3 3 3 5 2 2 11" xfId="27670"/>
    <cellStyle name="Финансовый 3 3 3 5 2 2 2" xfId="1966"/>
    <cellStyle name="Финансовый 3 3 3 5 2 2 2 2" xfId="6502"/>
    <cellStyle name="Финансовый 3 3 3 5 2 2 2 2 2" xfId="13306"/>
    <cellStyle name="Финансовый 3 3 3 5 2 2 2 2 2 2" xfId="26914"/>
    <cellStyle name="Финансовый 3 3 3 5 2 2 2 2 2 3" xfId="40522"/>
    <cellStyle name="Финансовый 3 3 3 5 2 2 2 2 3" xfId="20110"/>
    <cellStyle name="Финансовый 3 3 3 5 2 2 2 2 4" xfId="33718"/>
    <cellStyle name="Финансовый 3 3 3 5 2 2 2 3" xfId="4234"/>
    <cellStyle name="Финансовый 3 3 3 5 2 2 2 3 2" xfId="11038"/>
    <cellStyle name="Финансовый 3 3 3 5 2 2 2 3 2 2" xfId="24646"/>
    <cellStyle name="Финансовый 3 3 3 5 2 2 2 3 2 3" xfId="38254"/>
    <cellStyle name="Финансовый 3 3 3 5 2 2 2 3 3" xfId="17842"/>
    <cellStyle name="Финансовый 3 3 3 5 2 2 2 3 4" xfId="31450"/>
    <cellStyle name="Финансовый 3 3 3 5 2 2 2 4" xfId="8770"/>
    <cellStyle name="Финансовый 3 3 3 5 2 2 2 4 2" xfId="22378"/>
    <cellStyle name="Финансовый 3 3 3 5 2 2 2 4 3" xfId="35986"/>
    <cellStyle name="Финансовый 3 3 3 5 2 2 2 5" xfId="15574"/>
    <cellStyle name="Финансовый 3 3 3 5 2 2 2 6" xfId="29182"/>
    <cellStyle name="Финансовый 3 3 3 5 2 2 3" xfId="1588"/>
    <cellStyle name="Финансовый 3 3 3 5 2 2 3 2" xfId="6124"/>
    <cellStyle name="Финансовый 3 3 3 5 2 2 3 2 2" xfId="12928"/>
    <cellStyle name="Финансовый 3 3 3 5 2 2 3 2 2 2" xfId="26536"/>
    <cellStyle name="Финансовый 3 3 3 5 2 2 3 2 2 3" xfId="40144"/>
    <cellStyle name="Финансовый 3 3 3 5 2 2 3 2 3" xfId="19732"/>
    <cellStyle name="Финансовый 3 3 3 5 2 2 3 2 4" xfId="33340"/>
    <cellStyle name="Финансовый 3 3 3 5 2 2 3 3" xfId="3856"/>
    <cellStyle name="Финансовый 3 3 3 5 2 2 3 3 2" xfId="10660"/>
    <cellStyle name="Финансовый 3 3 3 5 2 2 3 3 2 2" xfId="24268"/>
    <cellStyle name="Финансовый 3 3 3 5 2 2 3 3 2 3" xfId="37876"/>
    <cellStyle name="Финансовый 3 3 3 5 2 2 3 3 3" xfId="17464"/>
    <cellStyle name="Финансовый 3 3 3 5 2 2 3 3 4" xfId="31072"/>
    <cellStyle name="Финансовый 3 3 3 5 2 2 3 4" xfId="8392"/>
    <cellStyle name="Финансовый 3 3 3 5 2 2 3 4 2" xfId="22000"/>
    <cellStyle name="Финансовый 3 3 3 5 2 2 3 4 3" xfId="35608"/>
    <cellStyle name="Финансовый 3 3 3 5 2 2 3 5" xfId="15196"/>
    <cellStyle name="Финансовый 3 3 3 5 2 2 3 6" xfId="28804"/>
    <cellStyle name="Финансовый 3 3 3 5 2 2 4" xfId="2344"/>
    <cellStyle name="Финансовый 3 3 3 5 2 2 4 2" xfId="6880"/>
    <cellStyle name="Финансовый 3 3 3 5 2 2 4 2 2" xfId="13684"/>
    <cellStyle name="Финансовый 3 3 3 5 2 2 4 2 2 2" xfId="27292"/>
    <cellStyle name="Финансовый 3 3 3 5 2 2 4 2 2 3" xfId="40900"/>
    <cellStyle name="Финансовый 3 3 3 5 2 2 4 2 3" xfId="20488"/>
    <cellStyle name="Финансовый 3 3 3 5 2 2 4 2 4" xfId="34096"/>
    <cellStyle name="Финансовый 3 3 3 5 2 2 4 3" xfId="4612"/>
    <cellStyle name="Финансовый 3 3 3 5 2 2 4 3 2" xfId="11416"/>
    <cellStyle name="Финансовый 3 3 3 5 2 2 4 3 2 2" xfId="25024"/>
    <cellStyle name="Финансовый 3 3 3 5 2 2 4 3 2 3" xfId="38632"/>
    <cellStyle name="Финансовый 3 3 3 5 2 2 4 3 3" xfId="18220"/>
    <cellStyle name="Финансовый 3 3 3 5 2 2 4 3 4" xfId="31828"/>
    <cellStyle name="Финансовый 3 3 3 5 2 2 4 4" xfId="9148"/>
    <cellStyle name="Финансовый 3 3 3 5 2 2 4 4 2" xfId="22756"/>
    <cellStyle name="Финансовый 3 3 3 5 2 2 4 4 3" xfId="36364"/>
    <cellStyle name="Финансовый 3 3 3 5 2 2 4 5" xfId="15952"/>
    <cellStyle name="Финансовый 3 3 3 5 2 2 4 6" xfId="29560"/>
    <cellStyle name="Финансовый 3 3 3 5 2 2 5" xfId="1210"/>
    <cellStyle name="Финансовый 3 3 3 5 2 2 5 2" xfId="5746"/>
    <cellStyle name="Финансовый 3 3 3 5 2 2 5 2 2" xfId="12550"/>
    <cellStyle name="Финансовый 3 3 3 5 2 2 5 2 2 2" xfId="26158"/>
    <cellStyle name="Финансовый 3 3 3 5 2 2 5 2 2 3" xfId="39766"/>
    <cellStyle name="Финансовый 3 3 3 5 2 2 5 2 3" xfId="19354"/>
    <cellStyle name="Финансовый 3 3 3 5 2 2 5 2 4" xfId="32962"/>
    <cellStyle name="Финансовый 3 3 3 5 2 2 5 3" xfId="3478"/>
    <cellStyle name="Финансовый 3 3 3 5 2 2 5 3 2" xfId="10282"/>
    <cellStyle name="Финансовый 3 3 3 5 2 2 5 3 2 2" xfId="23890"/>
    <cellStyle name="Финансовый 3 3 3 5 2 2 5 3 2 3" xfId="37498"/>
    <cellStyle name="Финансовый 3 3 3 5 2 2 5 3 3" xfId="17086"/>
    <cellStyle name="Финансовый 3 3 3 5 2 2 5 3 4" xfId="30694"/>
    <cellStyle name="Финансовый 3 3 3 5 2 2 5 4" xfId="8014"/>
    <cellStyle name="Финансовый 3 3 3 5 2 2 5 4 2" xfId="21622"/>
    <cellStyle name="Финансовый 3 3 3 5 2 2 5 4 3" xfId="35230"/>
    <cellStyle name="Финансовый 3 3 3 5 2 2 5 5" xfId="14818"/>
    <cellStyle name="Финансовый 3 3 3 5 2 2 5 6" xfId="28426"/>
    <cellStyle name="Финансовый 3 3 3 5 2 2 6" xfId="832"/>
    <cellStyle name="Финансовый 3 3 3 5 2 2 6 2" xfId="5368"/>
    <cellStyle name="Финансовый 3 3 3 5 2 2 6 2 2" xfId="12172"/>
    <cellStyle name="Финансовый 3 3 3 5 2 2 6 2 2 2" xfId="25780"/>
    <cellStyle name="Финансовый 3 3 3 5 2 2 6 2 2 3" xfId="39388"/>
    <cellStyle name="Финансовый 3 3 3 5 2 2 6 2 3" xfId="18976"/>
    <cellStyle name="Финансовый 3 3 3 5 2 2 6 2 4" xfId="32584"/>
    <cellStyle name="Финансовый 3 3 3 5 2 2 6 3" xfId="3100"/>
    <cellStyle name="Финансовый 3 3 3 5 2 2 6 3 2" xfId="9904"/>
    <cellStyle name="Финансовый 3 3 3 5 2 2 6 3 2 2" xfId="23512"/>
    <cellStyle name="Финансовый 3 3 3 5 2 2 6 3 2 3" xfId="37120"/>
    <cellStyle name="Финансовый 3 3 3 5 2 2 6 3 3" xfId="16708"/>
    <cellStyle name="Финансовый 3 3 3 5 2 2 6 3 4" xfId="30316"/>
    <cellStyle name="Финансовый 3 3 3 5 2 2 6 4" xfId="7636"/>
    <cellStyle name="Финансовый 3 3 3 5 2 2 6 4 2" xfId="21244"/>
    <cellStyle name="Финансовый 3 3 3 5 2 2 6 4 3" xfId="34852"/>
    <cellStyle name="Финансовый 3 3 3 5 2 2 6 5" xfId="14440"/>
    <cellStyle name="Финансовый 3 3 3 5 2 2 6 6" xfId="28048"/>
    <cellStyle name="Финансовый 3 3 3 5 2 2 7" xfId="4990"/>
    <cellStyle name="Финансовый 3 3 3 5 2 2 7 2" xfId="11794"/>
    <cellStyle name="Финансовый 3 3 3 5 2 2 7 2 2" xfId="25402"/>
    <cellStyle name="Финансовый 3 3 3 5 2 2 7 2 3" xfId="39010"/>
    <cellStyle name="Финансовый 3 3 3 5 2 2 7 3" xfId="18598"/>
    <cellStyle name="Финансовый 3 3 3 5 2 2 7 4" xfId="32206"/>
    <cellStyle name="Финансовый 3 3 3 5 2 2 8" xfId="2722"/>
    <cellStyle name="Финансовый 3 3 3 5 2 2 8 2" xfId="9526"/>
    <cellStyle name="Финансовый 3 3 3 5 2 2 8 2 2" xfId="23134"/>
    <cellStyle name="Финансовый 3 3 3 5 2 2 8 2 3" xfId="36742"/>
    <cellStyle name="Финансовый 3 3 3 5 2 2 8 3" xfId="16330"/>
    <cellStyle name="Финансовый 3 3 3 5 2 2 8 4" xfId="29938"/>
    <cellStyle name="Финансовый 3 3 3 5 2 2 9" xfId="7258"/>
    <cellStyle name="Финансовый 3 3 3 5 2 2 9 2" xfId="20866"/>
    <cellStyle name="Финансовый 3 3 3 5 2 2 9 3" xfId="34474"/>
    <cellStyle name="Финансовый 3 3 3 5 2 3" xfId="1764"/>
    <cellStyle name="Финансовый 3 3 3 5 2 3 2" xfId="6300"/>
    <cellStyle name="Финансовый 3 3 3 5 2 3 2 2" xfId="13104"/>
    <cellStyle name="Финансовый 3 3 3 5 2 3 2 2 2" xfId="26712"/>
    <cellStyle name="Финансовый 3 3 3 5 2 3 2 2 3" xfId="40320"/>
    <cellStyle name="Финансовый 3 3 3 5 2 3 2 3" xfId="19908"/>
    <cellStyle name="Финансовый 3 3 3 5 2 3 2 4" xfId="33516"/>
    <cellStyle name="Финансовый 3 3 3 5 2 3 3" xfId="4032"/>
    <cellStyle name="Финансовый 3 3 3 5 2 3 3 2" xfId="10836"/>
    <cellStyle name="Финансовый 3 3 3 5 2 3 3 2 2" xfId="24444"/>
    <cellStyle name="Финансовый 3 3 3 5 2 3 3 2 3" xfId="38052"/>
    <cellStyle name="Финансовый 3 3 3 5 2 3 3 3" xfId="17640"/>
    <cellStyle name="Финансовый 3 3 3 5 2 3 3 4" xfId="31248"/>
    <cellStyle name="Финансовый 3 3 3 5 2 3 4" xfId="8568"/>
    <cellStyle name="Финансовый 3 3 3 5 2 3 4 2" xfId="22176"/>
    <cellStyle name="Финансовый 3 3 3 5 2 3 4 3" xfId="35784"/>
    <cellStyle name="Финансовый 3 3 3 5 2 3 5" xfId="15372"/>
    <cellStyle name="Финансовый 3 3 3 5 2 3 6" xfId="28980"/>
    <cellStyle name="Финансовый 3 3 3 5 2 4" xfId="1386"/>
    <cellStyle name="Финансовый 3 3 3 5 2 4 2" xfId="5922"/>
    <cellStyle name="Финансовый 3 3 3 5 2 4 2 2" xfId="12726"/>
    <cellStyle name="Финансовый 3 3 3 5 2 4 2 2 2" xfId="26334"/>
    <cellStyle name="Финансовый 3 3 3 5 2 4 2 2 3" xfId="39942"/>
    <cellStyle name="Финансовый 3 3 3 5 2 4 2 3" xfId="19530"/>
    <cellStyle name="Финансовый 3 3 3 5 2 4 2 4" xfId="33138"/>
    <cellStyle name="Финансовый 3 3 3 5 2 4 3" xfId="3654"/>
    <cellStyle name="Финансовый 3 3 3 5 2 4 3 2" xfId="10458"/>
    <cellStyle name="Финансовый 3 3 3 5 2 4 3 2 2" xfId="24066"/>
    <cellStyle name="Финансовый 3 3 3 5 2 4 3 2 3" xfId="37674"/>
    <cellStyle name="Финансовый 3 3 3 5 2 4 3 3" xfId="17262"/>
    <cellStyle name="Финансовый 3 3 3 5 2 4 3 4" xfId="30870"/>
    <cellStyle name="Финансовый 3 3 3 5 2 4 4" xfId="8190"/>
    <cellStyle name="Финансовый 3 3 3 5 2 4 4 2" xfId="21798"/>
    <cellStyle name="Финансовый 3 3 3 5 2 4 4 3" xfId="35406"/>
    <cellStyle name="Финансовый 3 3 3 5 2 4 5" xfId="14994"/>
    <cellStyle name="Финансовый 3 3 3 5 2 4 6" xfId="28602"/>
    <cellStyle name="Финансовый 3 3 3 5 2 5" xfId="2142"/>
    <cellStyle name="Финансовый 3 3 3 5 2 5 2" xfId="6678"/>
    <cellStyle name="Финансовый 3 3 3 5 2 5 2 2" xfId="13482"/>
    <cellStyle name="Финансовый 3 3 3 5 2 5 2 2 2" xfId="27090"/>
    <cellStyle name="Финансовый 3 3 3 5 2 5 2 2 3" xfId="40698"/>
    <cellStyle name="Финансовый 3 3 3 5 2 5 2 3" xfId="20286"/>
    <cellStyle name="Финансовый 3 3 3 5 2 5 2 4" xfId="33894"/>
    <cellStyle name="Финансовый 3 3 3 5 2 5 3" xfId="4410"/>
    <cellStyle name="Финансовый 3 3 3 5 2 5 3 2" xfId="11214"/>
    <cellStyle name="Финансовый 3 3 3 5 2 5 3 2 2" xfId="24822"/>
    <cellStyle name="Финансовый 3 3 3 5 2 5 3 2 3" xfId="38430"/>
    <cellStyle name="Финансовый 3 3 3 5 2 5 3 3" xfId="18018"/>
    <cellStyle name="Финансовый 3 3 3 5 2 5 3 4" xfId="31626"/>
    <cellStyle name="Финансовый 3 3 3 5 2 5 4" xfId="8946"/>
    <cellStyle name="Финансовый 3 3 3 5 2 5 4 2" xfId="22554"/>
    <cellStyle name="Финансовый 3 3 3 5 2 5 4 3" xfId="36162"/>
    <cellStyle name="Финансовый 3 3 3 5 2 5 5" xfId="15750"/>
    <cellStyle name="Финансовый 3 3 3 5 2 5 6" xfId="29358"/>
    <cellStyle name="Финансовый 3 3 3 5 2 6" xfId="1008"/>
    <cellStyle name="Финансовый 3 3 3 5 2 6 2" xfId="5544"/>
    <cellStyle name="Финансовый 3 3 3 5 2 6 2 2" xfId="12348"/>
    <cellStyle name="Финансовый 3 3 3 5 2 6 2 2 2" xfId="25956"/>
    <cellStyle name="Финансовый 3 3 3 5 2 6 2 2 3" xfId="39564"/>
    <cellStyle name="Финансовый 3 3 3 5 2 6 2 3" xfId="19152"/>
    <cellStyle name="Финансовый 3 3 3 5 2 6 2 4" xfId="32760"/>
    <cellStyle name="Финансовый 3 3 3 5 2 6 3" xfId="3276"/>
    <cellStyle name="Финансовый 3 3 3 5 2 6 3 2" xfId="10080"/>
    <cellStyle name="Финансовый 3 3 3 5 2 6 3 2 2" xfId="23688"/>
    <cellStyle name="Финансовый 3 3 3 5 2 6 3 2 3" xfId="37296"/>
    <cellStyle name="Финансовый 3 3 3 5 2 6 3 3" xfId="16884"/>
    <cellStyle name="Финансовый 3 3 3 5 2 6 3 4" xfId="30492"/>
    <cellStyle name="Финансовый 3 3 3 5 2 6 4" xfId="7812"/>
    <cellStyle name="Финансовый 3 3 3 5 2 6 4 2" xfId="21420"/>
    <cellStyle name="Финансовый 3 3 3 5 2 6 4 3" xfId="35028"/>
    <cellStyle name="Финансовый 3 3 3 5 2 6 5" xfId="14616"/>
    <cellStyle name="Финансовый 3 3 3 5 2 6 6" xfId="28224"/>
    <cellStyle name="Финансовый 3 3 3 5 2 7" xfId="630"/>
    <cellStyle name="Финансовый 3 3 3 5 2 7 2" xfId="5166"/>
    <cellStyle name="Финансовый 3 3 3 5 2 7 2 2" xfId="11970"/>
    <cellStyle name="Финансовый 3 3 3 5 2 7 2 2 2" xfId="25578"/>
    <cellStyle name="Финансовый 3 3 3 5 2 7 2 2 3" xfId="39186"/>
    <cellStyle name="Финансовый 3 3 3 5 2 7 2 3" xfId="18774"/>
    <cellStyle name="Финансовый 3 3 3 5 2 7 2 4" xfId="32382"/>
    <cellStyle name="Финансовый 3 3 3 5 2 7 3" xfId="2898"/>
    <cellStyle name="Финансовый 3 3 3 5 2 7 3 2" xfId="9702"/>
    <cellStyle name="Финансовый 3 3 3 5 2 7 3 2 2" xfId="23310"/>
    <cellStyle name="Финансовый 3 3 3 5 2 7 3 2 3" xfId="36918"/>
    <cellStyle name="Финансовый 3 3 3 5 2 7 3 3" xfId="16506"/>
    <cellStyle name="Финансовый 3 3 3 5 2 7 3 4" xfId="30114"/>
    <cellStyle name="Финансовый 3 3 3 5 2 7 4" xfId="7434"/>
    <cellStyle name="Финансовый 3 3 3 5 2 7 4 2" xfId="21042"/>
    <cellStyle name="Финансовый 3 3 3 5 2 7 4 3" xfId="34650"/>
    <cellStyle name="Финансовый 3 3 3 5 2 7 5" xfId="14238"/>
    <cellStyle name="Финансовый 3 3 3 5 2 7 6" xfId="27846"/>
    <cellStyle name="Финансовый 3 3 3 5 2 8" xfId="4788"/>
    <cellStyle name="Финансовый 3 3 3 5 2 8 2" xfId="11592"/>
    <cellStyle name="Финансовый 3 3 3 5 2 8 2 2" xfId="25200"/>
    <cellStyle name="Финансовый 3 3 3 5 2 8 2 3" xfId="38808"/>
    <cellStyle name="Финансовый 3 3 3 5 2 8 3" xfId="18396"/>
    <cellStyle name="Финансовый 3 3 3 5 2 8 4" xfId="32004"/>
    <cellStyle name="Финансовый 3 3 3 5 2 9" xfId="2520"/>
    <cellStyle name="Финансовый 3 3 3 5 2 9 2" xfId="9324"/>
    <cellStyle name="Финансовый 3 3 3 5 2 9 2 2" xfId="22932"/>
    <cellStyle name="Финансовый 3 3 3 5 2 9 2 3" xfId="36540"/>
    <cellStyle name="Финансовый 3 3 3 5 2 9 3" xfId="16128"/>
    <cellStyle name="Финансовый 3 3 3 5 2 9 4" xfId="29736"/>
    <cellStyle name="Финансовый 3 3 3 5 3" xfId="373"/>
    <cellStyle name="Финансовый 3 3 3 5 3 10" xfId="13981"/>
    <cellStyle name="Финансовый 3 3 3 5 3 11" xfId="27589"/>
    <cellStyle name="Финансовый 3 3 3 5 3 2" xfId="1885"/>
    <cellStyle name="Финансовый 3 3 3 5 3 2 2" xfId="6421"/>
    <cellStyle name="Финансовый 3 3 3 5 3 2 2 2" xfId="13225"/>
    <cellStyle name="Финансовый 3 3 3 5 3 2 2 2 2" xfId="26833"/>
    <cellStyle name="Финансовый 3 3 3 5 3 2 2 2 3" xfId="40441"/>
    <cellStyle name="Финансовый 3 3 3 5 3 2 2 3" xfId="20029"/>
    <cellStyle name="Финансовый 3 3 3 5 3 2 2 4" xfId="33637"/>
    <cellStyle name="Финансовый 3 3 3 5 3 2 3" xfId="4153"/>
    <cellStyle name="Финансовый 3 3 3 5 3 2 3 2" xfId="10957"/>
    <cellStyle name="Финансовый 3 3 3 5 3 2 3 2 2" xfId="24565"/>
    <cellStyle name="Финансовый 3 3 3 5 3 2 3 2 3" xfId="38173"/>
    <cellStyle name="Финансовый 3 3 3 5 3 2 3 3" xfId="17761"/>
    <cellStyle name="Финансовый 3 3 3 5 3 2 3 4" xfId="31369"/>
    <cellStyle name="Финансовый 3 3 3 5 3 2 4" xfId="8689"/>
    <cellStyle name="Финансовый 3 3 3 5 3 2 4 2" xfId="22297"/>
    <cellStyle name="Финансовый 3 3 3 5 3 2 4 3" xfId="35905"/>
    <cellStyle name="Финансовый 3 3 3 5 3 2 5" xfId="15493"/>
    <cellStyle name="Финансовый 3 3 3 5 3 2 6" xfId="29101"/>
    <cellStyle name="Финансовый 3 3 3 5 3 3" xfId="1507"/>
    <cellStyle name="Финансовый 3 3 3 5 3 3 2" xfId="6043"/>
    <cellStyle name="Финансовый 3 3 3 5 3 3 2 2" xfId="12847"/>
    <cellStyle name="Финансовый 3 3 3 5 3 3 2 2 2" xfId="26455"/>
    <cellStyle name="Финансовый 3 3 3 5 3 3 2 2 3" xfId="40063"/>
    <cellStyle name="Финансовый 3 3 3 5 3 3 2 3" xfId="19651"/>
    <cellStyle name="Финансовый 3 3 3 5 3 3 2 4" xfId="33259"/>
    <cellStyle name="Финансовый 3 3 3 5 3 3 3" xfId="3775"/>
    <cellStyle name="Финансовый 3 3 3 5 3 3 3 2" xfId="10579"/>
    <cellStyle name="Финансовый 3 3 3 5 3 3 3 2 2" xfId="24187"/>
    <cellStyle name="Финансовый 3 3 3 5 3 3 3 2 3" xfId="37795"/>
    <cellStyle name="Финансовый 3 3 3 5 3 3 3 3" xfId="17383"/>
    <cellStyle name="Финансовый 3 3 3 5 3 3 3 4" xfId="30991"/>
    <cellStyle name="Финансовый 3 3 3 5 3 3 4" xfId="8311"/>
    <cellStyle name="Финансовый 3 3 3 5 3 3 4 2" xfId="21919"/>
    <cellStyle name="Финансовый 3 3 3 5 3 3 4 3" xfId="35527"/>
    <cellStyle name="Финансовый 3 3 3 5 3 3 5" xfId="15115"/>
    <cellStyle name="Финансовый 3 3 3 5 3 3 6" xfId="28723"/>
    <cellStyle name="Финансовый 3 3 3 5 3 4" xfId="2263"/>
    <cellStyle name="Финансовый 3 3 3 5 3 4 2" xfId="6799"/>
    <cellStyle name="Финансовый 3 3 3 5 3 4 2 2" xfId="13603"/>
    <cellStyle name="Финансовый 3 3 3 5 3 4 2 2 2" xfId="27211"/>
    <cellStyle name="Финансовый 3 3 3 5 3 4 2 2 3" xfId="40819"/>
    <cellStyle name="Финансовый 3 3 3 5 3 4 2 3" xfId="20407"/>
    <cellStyle name="Финансовый 3 3 3 5 3 4 2 4" xfId="34015"/>
    <cellStyle name="Финансовый 3 3 3 5 3 4 3" xfId="4531"/>
    <cellStyle name="Финансовый 3 3 3 5 3 4 3 2" xfId="11335"/>
    <cellStyle name="Финансовый 3 3 3 5 3 4 3 2 2" xfId="24943"/>
    <cellStyle name="Финансовый 3 3 3 5 3 4 3 2 3" xfId="38551"/>
    <cellStyle name="Финансовый 3 3 3 5 3 4 3 3" xfId="18139"/>
    <cellStyle name="Финансовый 3 3 3 5 3 4 3 4" xfId="31747"/>
    <cellStyle name="Финансовый 3 3 3 5 3 4 4" xfId="9067"/>
    <cellStyle name="Финансовый 3 3 3 5 3 4 4 2" xfId="22675"/>
    <cellStyle name="Финансовый 3 3 3 5 3 4 4 3" xfId="36283"/>
    <cellStyle name="Финансовый 3 3 3 5 3 4 5" xfId="15871"/>
    <cellStyle name="Финансовый 3 3 3 5 3 4 6" xfId="29479"/>
    <cellStyle name="Финансовый 3 3 3 5 3 5" xfId="1129"/>
    <cellStyle name="Финансовый 3 3 3 5 3 5 2" xfId="5665"/>
    <cellStyle name="Финансовый 3 3 3 5 3 5 2 2" xfId="12469"/>
    <cellStyle name="Финансовый 3 3 3 5 3 5 2 2 2" xfId="26077"/>
    <cellStyle name="Финансовый 3 3 3 5 3 5 2 2 3" xfId="39685"/>
    <cellStyle name="Финансовый 3 3 3 5 3 5 2 3" xfId="19273"/>
    <cellStyle name="Финансовый 3 3 3 5 3 5 2 4" xfId="32881"/>
    <cellStyle name="Финансовый 3 3 3 5 3 5 3" xfId="3397"/>
    <cellStyle name="Финансовый 3 3 3 5 3 5 3 2" xfId="10201"/>
    <cellStyle name="Финансовый 3 3 3 5 3 5 3 2 2" xfId="23809"/>
    <cellStyle name="Финансовый 3 3 3 5 3 5 3 2 3" xfId="37417"/>
    <cellStyle name="Финансовый 3 3 3 5 3 5 3 3" xfId="17005"/>
    <cellStyle name="Финансовый 3 3 3 5 3 5 3 4" xfId="30613"/>
    <cellStyle name="Финансовый 3 3 3 5 3 5 4" xfId="7933"/>
    <cellStyle name="Финансовый 3 3 3 5 3 5 4 2" xfId="21541"/>
    <cellStyle name="Финансовый 3 3 3 5 3 5 4 3" xfId="35149"/>
    <cellStyle name="Финансовый 3 3 3 5 3 5 5" xfId="14737"/>
    <cellStyle name="Финансовый 3 3 3 5 3 5 6" xfId="28345"/>
    <cellStyle name="Финансовый 3 3 3 5 3 6" xfId="751"/>
    <cellStyle name="Финансовый 3 3 3 5 3 6 2" xfId="5287"/>
    <cellStyle name="Финансовый 3 3 3 5 3 6 2 2" xfId="12091"/>
    <cellStyle name="Финансовый 3 3 3 5 3 6 2 2 2" xfId="25699"/>
    <cellStyle name="Финансовый 3 3 3 5 3 6 2 2 3" xfId="39307"/>
    <cellStyle name="Финансовый 3 3 3 5 3 6 2 3" xfId="18895"/>
    <cellStyle name="Финансовый 3 3 3 5 3 6 2 4" xfId="32503"/>
    <cellStyle name="Финансовый 3 3 3 5 3 6 3" xfId="3019"/>
    <cellStyle name="Финансовый 3 3 3 5 3 6 3 2" xfId="9823"/>
    <cellStyle name="Финансовый 3 3 3 5 3 6 3 2 2" xfId="23431"/>
    <cellStyle name="Финансовый 3 3 3 5 3 6 3 2 3" xfId="37039"/>
    <cellStyle name="Финансовый 3 3 3 5 3 6 3 3" xfId="16627"/>
    <cellStyle name="Финансовый 3 3 3 5 3 6 3 4" xfId="30235"/>
    <cellStyle name="Финансовый 3 3 3 5 3 6 4" xfId="7555"/>
    <cellStyle name="Финансовый 3 3 3 5 3 6 4 2" xfId="21163"/>
    <cellStyle name="Финансовый 3 3 3 5 3 6 4 3" xfId="34771"/>
    <cellStyle name="Финансовый 3 3 3 5 3 6 5" xfId="14359"/>
    <cellStyle name="Финансовый 3 3 3 5 3 6 6" xfId="27967"/>
    <cellStyle name="Финансовый 3 3 3 5 3 7" xfId="4909"/>
    <cellStyle name="Финансовый 3 3 3 5 3 7 2" xfId="11713"/>
    <cellStyle name="Финансовый 3 3 3 5 3 7 2 2" xfId="25321"/>
    <cellStyle name="Финансовый 3 3 3 5 3 7 2 3" xfId="38929"/>
    <cellStyle name="Финансовый 3 3 3 5 3 7 3" xfId="18517"/>
    <cellStyle name="Финансовый 3 3 3 5 3 7 4" xfId="32125"/>
    <cellStyle name="Финансовый 3 3 3 5 3 8" xfId="2641"/>
    <cellStyle name="Финансовый 3 3 3 5 3 8 2" xfId="9445"/>
    <cellStyle name="Финансовый 3 3 3 5 3 8 2 2" xfId="23053"/>
    <cellStyle name="Финансовый 3 3 3 5 3 8 2 3" xfId="36661"/>
    <cellStyle name="Финансовый 3 3 3 5 3 8 3" xfId="16249"/>
    <cellStyle name="Финансовый 3 3 3 5 3 8 4" xfId="29857"/>
    <cellStyle name="Финансовый 3 3 3 5 3 9" xfId="7177"/>
    <cellStyle name="Финансовый 3 3 3 5 3 9 2" xfId="20785"/>
    <cellStyle name="Финансовый 3 3 3 5 3 9 3" xfId="34393"/>
    <cellStyle name="Финансовый 3 3 3 5 4" xfId="1683"/>
    <cellStyle name="Финансовый 3 3 3 5 4 2" xfId="6219"/>
    <cellStyle name="Финансовый 3 3 3 5 4 2 2" xfId="13023"/>
    <cellStyle name="Финансовый 3 3 3 5 4 2 2 2" xfId="26631"/>
    <cellStyle name="Финансовый 3 3 3 5 4 2 2 3" xfId="40239"/>
    <cellStyle name="Финансовый 3 3 3 5 4 2 3" xfId="19827"/>
    <cellStyle name="Финансовый 3 3 3 5 4 2 4" xfId="33435"/>
    <cellStyle name="Финансовый 3 3 3 5 4 3" xfId="3951"/>
    <cellStyle name="Финансовый 3 3 3 5 4 3 2" xfId="10755"/>
    <cellStyle name="Финансовый 3 3 3 5 4 3 2 2" xfId="24363"/>
    <cellStyle name="Финансовый 3 3 3 5 4 3 2 3" xfId="37971"/>
    <cellStyle name="Финансовый 3 3 3 5 4 3 3" xfId="17559"/>
    <cellStyle name="Финансовый 3 3 3 5 4 3 4" xfId="31167"/>
    <cellStyle name="Финансовый 3 3 3 5 4 4" xfId="8487"/>
    <cellStyle name="Финансовый 3 3 3 5 4 4 2" xfId="22095"/>
    <cellStyle name="Финансовый 3 3 3 5 4 4 3" xfId="35703"/>
    <cellStyle name="Финансовый 3 3 3 5 4 5" xfId="15291"/>
    <cellStyle name="Финансовый 3 3 3 5 4 6" xfId="28899"/>
    <cellStyle name="Финансовый 3 3 3 5 5" xfId="1305"/>
    <cellStyle name="Финансовый 3 3 3 5 5 2" xfId="5841"/>
    <cellStyle name="Финансовый 3 3 3 5 5 2 2" xfId="12645"/>
    <cellStyle name="Финансовый 3 3 3 5 5 2 2 2" xfId="26253"/>
    <cellStyle name="Финансовый 3 3 3 5 5 2 2 3" xfId="39861"/>
    <cellStyle name="Финансовый 3 3 3 5 5 2 3" xfId="19449"/>
    <cellStyle name="Финансовый 3 3 3 5 5 2 4" xfId="33057"/>
    <cellStyle name="Финансовый 3 3 3 5 5 3" xfId="3573"/>
    <cellStyle name="Финансовый 3 3 3 5 5 3 2" xfId="10377"/>
    <cellStyle name="Финансовый 3 3 3 5 5 3 2 2" xfId="23985"/>
    <cellStyle name="Финансовый 3 3 3 5 5 3 2 3" xfId="37593"/>
    <cellStyle name="Финансовый 3 3 3 5 5 3 3" xfId="17181"/>
    <cellStyle name="Финансовый 3 3 3 5 5 3 4" xfId="30789"/>
    <cellStyle name="Финансовый 3 3 3 5 5 4" xfId="8109"/>
    <cellStyle name="Финансовый 3 3 3 5 5 4 2" xfId="21717"/>
    <cellStyle name="Финансовый 3 3 3 5 5 4 3" xfId="35325"/>
    <cellStyle name="Финансовый 3 3 3 5 5 5" xfId="14913"/>
    <cellStyle name="Финансовый 3 3 3 5 5 6" xfId="28521"/>
    <cellStyle name="Финансовый 3 3 3 5 6" xfId="2061"/>
    <cellStyle name="Финансовый 3 3 3 5 6 2" xfId="6597"/>
    <cellStyle name="Финансовый 3 3 3 5 6 2 2" xfId="13401"/>
    <cellStyle name="Финансовый 3 3 3 5 6 2 2 2" xfId="27009"/>
    <cellStyle name="Финансовый 3 3 3 5 6 2 2 3" xfId="40617"/>
    <cellStyle name="Финансовый 3 3 3 5 6 2 3" xfId="20205"/>
    <cellStyle name="Финансовый 3 3 3 5 6 2 4" xfId="33813"/>
    <cellStyle name="Финансовый 3 3 3 5 6 3" xfId="4329"/>
    <cellStyle name="Финансовый 3 3 3 5 6 3 2" xfId="11133"/>
    <cellStyle name="Финансовый 3 3 3 5 6 3 2 2" xfId="24741"/>
    <cellStyle name="Финансовый 3 3 3 5 6 3 2 3" xfId="38349"/>
    <cellStyle name="Финансовый 3 3 3 5 6 3 3" xfId="17937"/>
    <cellStyle name="Финансовый 3 3 3 5 6 3 4" xfId="31545"/>
    <cellStyle name="Финансовый 3 3 3 5 6 4" xfId="8865"/>
    <cellStyle name="Финансовый 3 3 3 5 6 4 2" xfId="22473"/>
    <cellStyle name="Финансовый 3 3 3 5 6 4 3" xfId="36081"/>
    <cellStyle name="Финансовый 3 3 3 5 6 5" xfId="15669"/>
    <cellStyle name="Финансовый 3 3 3 5 6 6" xfId="29277"/>
    <cellStyle name="Финансовый 3 3 3 5 7" xfId="927"/>
    <cellStyle name="Финансовый 3 3 3 5 7 2" xfId="5463"/>
    <cellStyle name="Финансовый 3 3 3 5 7 2 2" xfId="12267"/>
    <cellStyle name="Финансовый 3 3 3 5 7 2 2 2" xfId="25875"/>
    <cellStyle name="Финансовый 3 3 3 5 7 2 2 3" xfId="39483"/>
    <cellStyle name="Финансовый 3 3 3 5 7 2 3" xfId="19071"/>
    <cellStyle name="Финансовый 3 3 3 5 7 2 4" xfId="32679"/>
    <cellStyle name="Финансовый 3 3 3 5 7 3" xfId="3195"/>
    <cellStyle name="Финансовый 3 3 3 5 7 3 2" xfId="9999"/>
    <cellStyle name="Финансовый 3 3 3 5 7 3 2 2" xfId="23607"/>
    <cellStyle name="Финансовый 3 3 3 5 7 3 2 3" xfId="37215"/>
    <cellStyle name="Финансовый 3 3 3 5 7 3 3" xfId="16803"/>
    <cellStyle name="Финансовый 3 3 3 5 7 3 4" xfId="30411"/>
    <cellStyle name="Финансовый 3 3 3 5 7 4" xfId="7731"/>
    <cellStyle name="Финансовый 3 3 3 5 7 4 2" xfId="21339"/>
    <cellStyle name="Финансовый 3 3 3 5 7 4 3" xfId="34947"/>
    <cellStyle name="Финансовый 3 3 3 5 7 5" xfId="14535"/>
    <cellStyle name="Финансовый 3 3 3 5 7 6" xfId="28143"/>
    <cellStyle name="Финансовый 3 3 3 5 8" xfId="549"/>
    <cellStyle name="Финансовый 3 3 3 5 8 2" xfId="5085"/>
    <cellStyle name="Финансовый 3 3 3 5 8 2 2" xfId="11889"/>
    <cellStyle name="Финансовый 3 3 3 5 8 2 2 2" xfId="25497"/>
    <cellStyle name="Финансовый 3 3 3 5 8 2 2 3" xfId="39105"/>
    <cellStyle name="Финансовый 3 3 3 5 8 2 3" xfId="18693"/>
    <cellStyle name="Финансовый 3 3 3 5 8 2 4" xfId="32301"/>
    <cellStyle name="Финансовый 3 3 3 5 8 3" xfId="2817"/>
    <cellStyle name="Финансовый 3 3 3 5 8 3 2" xfId="9621"/>
    <cellStyle name="Финансовый 3 3 3 5 8 3 2 2" xfId="23229"/>
    <cellStyle name="Финансовый 3 3 3 5 8 3 2 3" xfId="36837"/>
    <cellStyle name="Финансовый 3 3 3 5 8 3 3" xfId="16425"/>
    <cellStyle name="Финансовый 3 3 3 5 8 3 4" xfId="30033"/>
    <cellStyle name="Финансовый 3 3 3 5 8 4" xfId="7353"/>
    <cellStyle name="Финансовый 3 3 3 5 8 4 2" xfId="20961"/>
    <cellStyle name="Финансовый 3 3 3 5 8 4 3" xfId="34569"/>
    <cellStyle name="Финансовый 3 3 3 5 8 5" xfId="14157"/>
    <cellStyle name="Финансовый 3 3 3 5 8 6" xfId="27765"/>
    <cellStyle name="Финансовый 3 3 3 5 9" xfId="4707"/>
    <cellStyle name="Финансовый 3 3 3 5 9 2" xfId="11511"/>
    <cellStyle name="Финансовый 3 3 3 5 9 2 2" xfId="25119"/>
    <cellStyle name="Финансовый 3 3 3 5 9 2 3" xfId="38727"/>
    <cellStyle name="Финансовый 3 3 3 5 9 3" xfId="18315"/>
    <cellStyle name="Финансовый 3 3 3 5 9 4" xfId="31923"/>
    <cellStyle name="Финансовый 3 3 3 6" xfId="306"/>
    <cellStyle name="Финансовый 3 3 3 6 10" xfId="7110"/>
    <cellStyle name="Финансовый 3 3 3 6 10 2" xfId="20718"/>
    <cellStyle name="Финансовый 3 3 3 6 10 3" xfId="34326"/>
    <cellStyle name="Финансовый 3 3 3 6 11" xfId="13914"/>
    <cellStyle name="Финансовый 3 3 3 6 12" xfId="27522"/>
    <cellStyle name="Финансовый 3 3 3 6 2" xfId="433"/>
    <cellStyle name="Финансовый 3 3 3 6 2 10" xfId="14041"/>
    <cellStyle name="Финансовый 3 3 3 6 2 11" xfId="27649"/>
    <cellStyle name="Финансовый 3 3 3 6 2 2" xfId="1945"/>
    <cellStyle name="Финансовый 3 3 3 6 2 2 2" xfId="6481"/>
    <cellStyle name="Финансовый 3 3 3 6 2 2 2 2" xfId="13285"/>
    <cellStyle name="Финансовый 3 3 3 6 2 2 2 2 2" xfId="26893"/>
    <cellStyle name="Финансовый 3 3 3 6 2 2 2 2 3" xfId="40501"/>
    <cellStyle name="Финансовый 3 3 3 6 2 2 2 3" xfId="20089"/>
    <cellStyle name="Финансовый 3 3 3 6 2 2 2 4" xfId="33697"/>
    <cellStyle name="Финансовый 3 3 3 6 2 2 3" xfId="4213"/>
    <cellStyle name="Финансовый 3 3 3 6 2 2 3 2" xfId="11017"/>
    <cellStyle name="Финансовый 3 3 3 6 2 2 3 2 2" xfId="24625"/>
    <cellStyle name="Финансовый 3 3 3 6 2 2 3 2 3" xfId="38233"/>
    <cellStyle name="Финансовый 3 3 3 6 2 2 3 3" xfId="17821"/>
    <cellStyle name="Финансовый 3 3 3 6 2 2 3 4" xfId="31429"/>
    <cellStyle name="Финансовый 3 3 3 6 2 2 4" xfId="8749"/>
    <cellStyle name="Финансовый 3 3 3 6 2 2 4 2" xfId="22357"/>
    <cellStyle name="Финансовый 3 3 3 6 2 2 4 3" xfId="35965"/>
    <cellStyle name="Финансовый 3 3 3 6 2 2 5" xfId="15553"/>
    <cellStyle name="Финансовый 3 3 3 6 2 2 6" xfId="29161"/>
    <cellStyle name="Финансовый 3 3 3 6 2 3" xfId="1567"/>
    <cellStyle name="Финансовый 3 3 3 6 2 3 2" xfId="6103"/>
    <cellStyle name="Финансовый 3 3 3 6 2 3 2 2" xfId="12907"/>
    <cellStyle name="Финансовый 3 3 3 6 2 3 2 2 2" xfId="26515"/>
    <cellStyle name="Финансовый 3 3 3 6 2 3 2 2 3" xfId="40123"/>
    <cellStyle name="Финансовый 3 3 3 6 2 3 2 3" xfId="19711"/>
    <cellStyle name="Финансовый 3 3 3 6 2 3 2 4" xfId="33319"/>
    <cellStyle name="Финансовый 3 3 3 6 2 3 3" xfId="3835"/>
    <cellStyle name="Финансовый 3 3 3 6 2 3 3 2" xfId="10639"/>
    <cellStyle name="Финансовый 3 3 3 6 2 3 3 2 2" xfId="24247"/>
    <cellStyle name="Финансовый 3 3 3 6 2 3 3 2 3" xfId="37855"/>
    <cellStyle name="Финансовый 3 3 3 6 2 3 3 3" xfId="17443"/>
    <cellStyle name="Финансовый 3 3 3 6 2 3 3 4" xfId="31051"/>
    <cellStyle name="Финансовый 3 3 3 6 2 3 4" xfId="8371"/>
    <cellStyle name="Финансовый 3 3 3 6 2 3 4 2" xfId="21979"/>
    <cellStyle name="Финансовый 3 3 3 6 2 3 4 3" xfId="35587"/>
    <cellStyle name="Финансовый 3 3 3 6 2 3 5" xfId="15175"/>
    <cellStyle name="Финансовый 3 3 3 6 2 3 6" xfId="28783"/>
    <cellStyle name="Финансовый 3 3 3 6 2 4" xfId="2323"/>
    <cellStyle name="Финансовый 3 3 3 6 2 4 2" xfId="6859"/>
    <cellStyle name="Финансовый 3 3 3 6 2 4 2 2" xfId="13663"/>
    <cellStyle name="Финансовый 3 3 3 6 2 4 2 2 2" xfId="27271"/>
    <cellStyle name="Финансовый 3 3 3 6 2 4 2 2 3" xfId="40879"/>
    <cellStyle name="Финансовый 3 3 3 6 2 4 2 3" xfId="20467"/>
    <cellStyle name="Финансовый 3 3 3 6 2 4 2 4" xfId="34075"/>
    <cellStyle name="Финансовый 3 3 3 6 2 4 3" xfId="4591"/>
    <cellStyle name="Финансовый 3 3 3 6 2 4 3 2" xfId="11395"/>
    <cellStyle name="Финансовый 3 3 3 6 2 4 3 2 2" xfId="25003"/>
    <cellStyle name="Финансовый 3 3 3 6 2 4 3 2 3" xfId="38611"/>
    <cellStyle name="Финансовый 3 3 3 6 2 4 3 3" xfId="18199"/>
    <cellStyle name="Финансовый 3 3 3 6 2 4 3 4" xfId="31807"/>
    <cellStyle name="Финансовый 3 3 3 6 2 4 4" xfId="9127"/>
    <cellStyle name="Финансовый 3 3 3 6 2 4 4 2" xfId="22735"/>
    <cellStyle name="Финансовый 3 3 3 6 2 4 4 3" xfId="36343"/>
    <cellStyle name="Финансовый 3 3 3 6 2 4 5" xfId="15931"/>
    <cellStyle name="Финансовый 3 3 3 6 2 4 6" xfId="29539"/>
    <cellStyle name="Финансовый 3 3 3 6 2 5" xfId="1189"/>
    <cellStyle name="Финансовый 3 3 3 6 2 5 2" xfId="5725"/>
    <cellStyle name="Финансовый 3 3 3 6 2 5 2 2" xfId="12529"/>
    <cellStyle name="Финансовый 3 3 3 6 2 5 2 2 2" xfId="26137"/>
    <cellStyle name="Финансовый 3 3 3 6 2 5 2 2 3" xfId="39745"/>
    <cellStyle name="Финансовый 3 3 3 6 2 5 2 3" xfId="19333"/>
    <cellStyle name="Финансовый 3 3 3 6 2 5 2 4" xfId="32941"/>
    <cellStyle name="Финансовый 3 3 3 6 2 5 3" xfId="3457"/>
    <cellStyle name="Финансовый 3 3 3 6 2 5 3 2" xfId="10261"/>
    <cellStyle name="Финансовый 3 3 3 6 2 5 3 2 2" xfId="23869"/>
    <cellStyle name="Финансовый 3 3 3 6 2 5 3 2 3" xfId="37477"/>
    <cellStyle name="Финансовый 3 3 3 6 2 5 3 3" xfId="17065"/>
    <cellStyle name="Финансовый 3 3 3 6 2 5 3 4" xfId="30673"/>
    <cellStyle name="Финансовый 3 3 3 6 2 5 4" xfId="7993"/>
    <cellStyle name="Финансовый 3 3 3 6 2 5 4 2" xfId="21601"/>
    <cellStyle name="Финансовый 3 3 3 6 2 5 4 3" xfId="35209"/>
    <cellStyle name="Финансовый 3 3 3 6 2 5 5" xfId="14797"/>
    <cellStyle name="Финансовый 3 3 3 6 2 5 6" xfId="28405"/>
    <cellStyle name="Финансовый 3 3 3 6 2 6" xfId="811"/>
    <cellStyle name="Финансовый 3 3 3 6 2 6 2" xfId="5347"/>
    <cellStyle name="Финансовый 3 3 3 6 2 6 2 2" xfId="12151"/>
    <cellStyle name="Финансовый 3 3 3 6 2 6 2 2 2" xfId="25759"/>
    <cellStyle name="Финансовый 3 3 3 6 2 6 2 2 3" xfId="39367"/>
    <cellStyle name="Финансовый 3 3 3 6 2 6 2 3" xfId="18955"/>
    <cellStyle name="Финансовый 3 3 3 6 2 6 2 4" xfId="32563"/>
    <cellStyle name="Финансовый 3 3 3 6 2 6 3" xfId="3079"/>
    <cellStyle name="Финансовый 3 3 3 6 2 6 3 2" xfId="9883"/>
    <cellStyle name="Финансовый 3 3 3 6 2 6 3 2 2" xfId="23491"/>
    <cellStyle name="Финансовый 3 3 3 6 2 6 3 2 3" xfId="37099"/>
    <cellStyle name="Финансовый 3 3 3 6 2 6 3 3" xfId="16687"/>
    <cellStyle name="Финансовый 3 3 3 6 2 6 3 4" xfId="30295"/>
    <cellStyle name="Финансовый 3 3 3 6 2 6 4" xfId="7615"/>
    <cellStyle name="Финансовый 3 3 3 6 2 6 4 2" xfId="21223"/>
    <cellStyle name="Финансовый 3 3 3 6 2 6 4 3" xfId="34831"/>
    <cellStyle name="Финансовый 3 3 3 6 2 6 5" xfId="14419"/>
    <cellStyle name="Финансовый 3 3 3 6 2 6 6" xfId="28027"/>
    <cellStyle name="Финансовый 3 3 3 6 2 7" xfId="4969"/>
    <cellStyle name="Финансовый 3 3 3 6 2 7 2" xfId="11773"/>
    <cellStyle name="Финансовый 3 3 3 6 2 7 2 2" xfId="25381"/>
    <cellStyle name="Финансовый 3 3 3 6 2 7 2 3" xfId="38989"/>
    <cellStyle name="Финансовый 3 3 3 6 2 7 3" xfId="18577"/>
    <cellStyle name="Финансовый 3 3 3 6 2 7 4" xfId="32185"/>
    <cellStyle name="Финансовый 3 3 3 6 2 8" xfId="2701"/>
    <cellStyle name="Финансовый 3 3 3 6 2 8 2" xfId="9505"/>
    <cellStyle name="Финансовый 3 3 3 6 2 8 2 2" xfId="23113"/>
    <cellStyle name="Финансовый 3 3 3 6 2 8 2 3" xfId="36721"/>
    <cellStyle name="Финансовый 3 3 3 6 2 8 3" xfId="16309"/>
    <cellStyle name="Финансовый 3 3 3 6 2 8 4" xfId="29917"/>
    <cellStyle name="Финансовый 3 3 3 6 2 9" xfId="7237"/>
    <cellStyle name="Финансовый 3 3 3 6 2 9 2" xfId="20845"/>
    <cellStyle name="Финансовый 3 3 3 6 2 9 3" xfId="34453"/>
    <cellStyle name="Финансовый 3 3 3 6 3" xfId="1818"/>
    <cellStyle name="Финансовый 3 3 3 6 3 2" xfId="6354"/>
    <cellStyle name="Финансовый 3 3 3 6 3 2 2" xfId="13158"/>
    <cellStyle name="Финансовый 3 3 3 6 3 2 2 2" xfId="26766"/>
    <cellStyle name="Финансовый 3 3 3 6 3 2 2 3" xfId="40374"/>
    <cellStyle name="Финансовый 3 3 3 6 3 2 3" xfId="19962"/>
    <cellStyle name="Финансовый 3 3 3 6 3 2 4" xfId="33570"/>
    <cellStyle name="Финансовый 3 3 3 6 3 3" xfId="4086"/>
    <cellStyle name="Финансовый 3 3 3 6 3 3 2" xfId="10890"/>
    <cellStyle name="Финансовый 3 3 3 6 3 3 2 2" xfId="24498"/>
    <cellStyle name="Финансовый 3 3 3 6 3 3 2 3" xfId="38106"/>
    <cellStyle name="Финансовый 3 3 3 6 3 3 3" xfId="17694"/>
    <cellStyle name="Финансовый 3 3 3 6 3 3 4" xfId="31302"/>
    <cellStyle name="Финансовый 3 3 3 6 3 4" xfId="8622"/>
    <cellStyle name="Финансовый 3 3 3 6 3 4 2" xfId="22230"/>
    <cellStyle name="Финансовый 3 3 3 6 3 4 3" xfId="35838"/>
    <cellStyle name="Финансовый 3 3 3 6 3 5" xfId="15426"/>
    <cellStyle name="Финансовый 3 3 3 6 3 6" xfId="29034"/>
    <cellStyle name="Финансовый 3 3 3 6 4" xfId="1440"/>
    <cellStyle name="Финансовый 3 3 3 6 4 2" xfId="5976"/>
    <cellStyle name="Финансовый 3 3 3 6 4 2 2" xfId="12780"/>
    <cellStyle name="Финансовый 3 3 3 6 4 2 2 2" xfId="26388"/>
    <cellStyle name="Финансовый 3 3 3 6 4 2 2 3" xfId="39996"/>
    <cellStyle name="Финансовый 3 3 3 6 4 2 3" xfId="19584"/>
    <cellStyle name="Финансовый 3 3 3 6 4 2 4" xfId="33192"/>
    <cellStyle name="Финансовый 3 3 3 6 4 3" xfId="3708"/>
    <cellStyle name="Финансовый 3 3 3 6 4 3 2" xfId="10512"/>
    <cellStyle name="Финансовый 3 3 3 6 4 3 2 2" xfId="24120"/>
    <cellStyle name="Финансовый 3 3 3 6 4 3 2 3" xfId="37728"/>
    <cellStyle name="Финансовый 3 3 3 6 4 3 3" xfId="17316"/>
    <cellStyle name="Финансовый 3 3 3 6 4 3 4" xfId="30924"/>
    <cellStyle name="Финансовый 3 3 3 6 4 4" xfId="8244"/>
    <cellStyle name="Финансовый 3 3 3 6 4 4 2" xfId="21852"/>
    <cellStyle name="Финансовый 3 3 3 6 4 4 3" xfId="35460"/>
    <cellStyle name="Финансовый 3 3 3 6 4 5" xfId="15048"/>
    <cellStyle name="Финансовый 3 3 3 6 4 6" xfId="28656"/>
    <cellStyle name="Финансовый 3 3 3 6 5" xfId="2196"/>
    <cellStyle name="Финансовый 3 3 3 6 5 2" xfId="6732"/>
    <cellStyle name="Финансовый 3 3 3 6 5 2 2" xfId="13536"/>
    <cellStyle name="Финансовый 3 3 3 6 5 2 2 2" xfId="27144"/>
    <cellStyle name="Финансовый 3 3 3 6 5 2 2 3" xfId="40752"/>
    <cellStyle name="Финансовый 3 3 3 6 5 2 3" xfId="20340"/>
    <cellStyle name="Финансовый 3 3 3 6 5 2 4" xfId="33948"/>
    <cellStyle name="Финансовый 3 3 3 6 5 3" xfId="4464"/>
    <cellStyle name="Финансовый 3 3 3 6 5 3 2" xfId="11268"/>
    <cellStyle name="Финансовый 3 3 3 6 5 3 2 2" xfId="24876"/>
    <cellStyle name="Финансовый 3 3 3 6 5 3 2 3" xfId="38484"/>
    <cellStyle name="Финансовый 3 3 3 6 5 3 3" xfId="18072"/>
    <cellStyle name="Финансовый 3 3 3 6 5 3 4" xfId="31680"/>
    <cellStyle name="Финансовый 3 3 3 6 5 4" xfId="9000"/>
    <cellStyle name="Финансовый 3 3 3 6 5 4 2" xfId="22608"/>
    <cellStyle name="Финансовый 3 3 3 6 5 4 3" xfId="36216"/>
    <cellStyle name="Финансовый 3 3 3 6 5 5" xfId="15804"/>
    <cellStyle name="Финансовый 3 3 3 6 5 6" xfId="29412"/>
    <cellStyle name="Финансовый 3 3 3 6 6" xfId="1062"/>
    <cellStyle name="Финансовый 3 3 3 6 6 2" xfId="5598"/>
    <cellStyle name="Финансовый 3 3 3 6 6 2 2" xfId="12402"/>
    <cellStyle name="Финансовый 3 3 3 6 6 2 2 2" xfId="26010"/>
    <cellStyle name="Финансовый 3 3 3 6 6 2 2 3" xfId="39618"/>
    <cellStyle name="Финансовый 3 3 3 6 6 2 3" xfId="19206"/>
    <cellStyle name="Финансовый 3 3 3 6 6 2 4" xfId="32814"/>
    <cellStyle name="Финансовый 3 3 3 6 6 3" xfId="3330"/>
    <cellStyle name="Финансовый 3 3 3 6 6 3 2" xfId="10134"/>
    <cellStyle name="Финансовый 3 3 3 6 6 3 2 2" xfId="23742"/>
    <cellStyle name="Финансовый 3 3 3 6 6 3 2 3" xfId="37350"/>
    <cellStyle name="Финансовый 3 3 3 6 6 3 3" xfId="16938"/>
    <cellStyle name="Финансовый 3 3 3 6 6 3 4" xfId="30546"/>
    <cellStyle name="Финансовый 3 3 3 6 6 4" xfId="7866"/>
    <cellStyle name="Финансовый 3 3 3 6 6 4 2" xfId="21474"/>
    <cellStyle name="Финансовый 3 3 3 6 6 4 3" xfId="35082"/>
    <cellStyle name="Финансовый 3 3 3 6 6 5" xfId="14670"/>
    <cellStyle name="Финансовый 3 3 3 6 6 6" xfId="28278"/>
    <cellStyle name="Финансовый 3 3 3 6 7" xfId="684"/>
    <cellStyle name="Финансовый 3 3 3 6 7 2" xfId="5220"/>
    <cellStyle name="Финансовый 3 3 3 6 7 2 2" xfId="12024"/>
    <cellStyle name="Финансовый 3 3 3 6 7 2 2 2" xfId="25632"/>
    <cellStyle name="Финансовый 3 3 3 6 7 2 2 3" xfId="39240"/>
    <cellStyle name="Финансовый 3 3 3 6 7 2 3" xfId="18828"/>
    <cellStyle name="Финансовый 3 3 3 6 7 2 4" xfId="32436"/>
    <cellStyle name="Финансовый 3 3 3 6 7 3" xfId="2952"/>
    <cellStyle name="Финансовый 3 3 3 6 7 3 2" xfId="9756"/>
    <cellStyle name="Финансовый 3 3 3 6 7 3 2 2" xfId="23364"/>
    <cellStyle name="Финансовый 3 3 3 6 7 3 2 3" xfId="36972"/>
    <cellStyle name="Финансовый 3 3 3 6 7 3 3" xfId="16560"/>
    <cellStyle name="Финансовый 3 3 3 6 7 3 4" xfId="30168"/>
    <cellStyle name="Финансовый 3 3 3 6 7 4" xfId="7488"/>
    <cellStyle name="Финансовый 3 3 3 6 7 4 2" xfId="21096"/>
    <cellStyle name="Финансовый 3 3 3 6 7 4 3" xfId="34704"/>
    <cellStyle name="Финансовый 3 3 3 6 7 5" xfId="14292"/>
    <cellStyle name="Финансовый 3 3 3 6 7 6" xfId="27900"/>
    <cellStyle name="Финансовый 3 3 3 6 8" xfId="4842"/>
    <cellStyle name="Финансовый 3 3 3 6 8 2" xfId="11646"/>
    <cellStyle name="Финансовый 3 3 3 6 8 2 2" xfId="25254"/>
    <cellStyle name="Финансовый 3 3 3 6 8 2 3" xfId="38862"/>
    <cellStyle name="Финансовый 3 3 3 6 8 3" xfId="18450"/>
    <cellStyle name="Финансовый 3 3 3 6 8 4" xfId="32058"/>
    <cellStyle name="Финансовый 3 3 3 6 9" xfId="2574"/>
    <cellStyle name="Финансовый 3 3 3 6 9 2" xfId="9378"/>
    <cellStyle name="Финансовый 3 3 3 6 9 2 2" xfId="22986"/>
    <cellStyle name="Финансовый 3 3 3 6 9 2 3" xfId="36594"/>
    <cellStyle name="Финансовый 3 3 3 6 9 3" xfId="16182"/>
    <cellStyle name="Финансовый 3 3 3 6 9 4" xfId="29790"/>
    <cellStyle name="Финансовый 3 3 3 7" xfId="231"/>
    <cellStyle name="Финансовый 3 3 3 7 10" xfId="7035"/>
    <cellStyle name="Финансовый 3 3 3 7 10 2" xfId="20643"/>
    <cellStyle name="Финансовый 3 3 3 7 10 3" xfId="34251"/>
    <cellStyle name="Финансовый 3 3 3 7 11" xfId="13839"/>
    <cellStyle name="Финансовый 3 3 3 7 12" xfId="27447"/>
    <cellStyle name="Финансовый 3 3 3 7 2" xfId="344"/>
    <cellStyle name="Финансовый 3 3 3 7 2 10" xfId="13952"/>
    <cellStyle name="Финансовый 3 3 3 7 2 11" xfId="27560"/>
    <cellStyle name="Финансовый 3 3 3 7 2 2" xfId="1856"/>
    <cellStyle name="Финансовый 3 3 3 7 2 2 2" xfId="6392"/>
    <cellStyle name="Финансовый 3 3 3 7 2 2 2 2" xfId="13196"/>
    <cellStyle name="Финансовый 3 3 3 7 2 2 2 2 2" xfId="26804"/>
    <cellStyle name="Финансовый 3 3 3 7 2 2 2 2 3" xfId="40412"/>
    <cellStyle name="Финансовый 3 3 3 7 2 2 2 3" xfId="20000"/>
    <cellStyle name="Финансовый 3 3 3 7 2 2 2 4" xfId="33608"/>
    <cellStyle name="Финансовый 3 3 3 7 2 2 3" xfId="4124"/>
    <cellStyle name="Финансовый 3 3 3 7 2 2 3 2" xfId="10928"/>
    <cellStyle name="Финансовый 3 3 3 7 2 2 3 2 2" xfId="24536"/>
    <cellStyle name="Финансовый 3 3 3 7 2 2 3 2 3" xfId="38144"/>
    <cellStyle name="Финансовый 3 3 3 7 2 2 3 3" xfId="17732"/>
    <cellStyle name="Финансовый 3 3 3 7 2 2 3 4" xfId="31340"/>
    <cellStyle name="Финансовый 3 3 3 7 2 2 4" xfId="8660"/>
    <cellStyle name="Финансовый 3 3 3 7 2 2 4 2" xfId="22268"/>
    <cellStyle name="Финансовый 3 3 3 7 2 2 4 3" xfId="35876"/>
    <cellStyle name="Финансовый 3 3 3 7 2 2 5" xfId="15464"/>
    <cellStyle name="Финансовый 3 3 3 7 2 2 6" xfId="29072"/>
    <cellStyle name="Финансовый 3 3 3 7 2 3" xfId="1478"/>
    <cellStyle name="Финансовый 3 3 3 7 2 3 2" xfId="6014"/>
    <cellStyle name="Финансовый 3 3 3 7 2 3 2 2" xfId="12818"/>
    <cellStyle name="Финансовый 3 3 3 7 2 3 2 2 2" xfId="26426"/>
    <cellStyle name="Финансовый 3 3 3 7 2 3 2 2 3" xfId="40034"/>
    <cellStyle name="Финансовый 3 3 3 7 2 3 2 3" xfId="19622"/>
    <cellStyle name="Финансовый 3 3 3 7 2 3 2 4" xfId="33230"/>
    <cellStyle name="Финансовый 3 3 3 7 2 3 3" xfId="3746"/>
    <cellStyle name="Финансовый 3 3 3 7 2 3 3 2" xfId="10550"/>
    <cellStyle name="Финансовый 3 3 3 7 2 3 3 2 2" xfId="24158"/>
    <cellStyle name="Финансовый 3 3 3 7 2 3 3 2 3" xfId="37766"/>
    <cellStyle name="Финансовый 3 3 3 7 2 3 3 3" xfId="17354"/>
    <cellStyle name="Финансовый 3 3 3 7 2 3 3 4" xfId="30962"/>
    <cellStyle name="Финансовый 3 3 3 7 2 3 4" xfId="8282"/>
    <cellStyle name="Финансовый 3 3 3 7 2 3 4 2" xfId="21890"/>
    <cellStyle name="Финансовый 3 3 3 7 2 3 4 3" xfId="35498"/>
    <cellStyle name="Финансовый 3 3 3 7 2 3 5" xfId="15086"/>
    <cellStyle name="Финансовый 3 3 3 7 2 3 6" xfId="28694"/>
    <cellStyle name="Финансовый 3 3 3 7 2 4" xfId="2234"/>
    <cellStyle name="Финансовый 3 3 3 7 2 4 2" xfId="6770"/>
    <cellStyle name="Финансовый 3 3 3 7 2 4 2 2" xfId="13574"/>
    <cellStyle name="Финансовый 3 3 3 7 2 4 2 2 2" xfId="27182"/>
    <cellStyle name="Финансовый 3 3 3 7 2 4 2 2 3" xfId="40790"/>
    <cellStyle name="Финансовый 3 3 3 7 2 4 2 3" xfId="20378"/>
    <cellStyle name="Финансовый 3 3 3 7 2 4 2 4" xfId="33986"/>
    <cellStyle name="Финансовый 3 3 3 7 2 4 3" xfId="4502"/>
    <cellStyle name="Финансовый 3 3 3 7 2 4 3 2" xfId="11306"/>
    <cellStyle name="Финансовый 3 3 3 7 2 4 3 2 2" xfId="24914"/>
    <cellStyle name="Финансовый 3 3 3 7 2 4 3 2 3" xfId="38522"/>
    <cellStyle name="Финансовый 3 3 3 7 2 4 3 3" xfId="18110"/>
    <cellStyle name="Финансовый 3 3 3 7 2 4 3 4" xfId="31718"/>
    <cellStyle name="Финансовый 3 3 3 7 2 4 4" xfId="9038"/>
    <cellStyle name="Финансовый 3 3 3 7 2 4 4 2" xfId="22646"/>
    <cellStyle name="Финансовый 3 3 3 7 2 4 4 3" xfId="36254"/>
    <cellStyle name="Финансовый 3 3 3 7 2 4 5" xfId="15842"/>
    <cellStyle name="Финансовый 3 3 3 7 2 4 6" xfId="29450"/>
    <cellStyle name="Финансовый 3 3 3 7 2 5" xfId="1100"/>
    <cellStyle name="Финансовый 3 3 3 7 2 5 2" xfId="5636"/>
    <cellStyle name="Финансовый 3 3 3 7 2 5 2 2" xfId="12440"/>
    <cellStyle name="Финансовый 3 3 3 7 2 5 2 2 2" xfId="26048"/>
    <cellStyle name="Финансовый 3 3 3 7 2 5 2 2 3" xfId="39656"/>
    <cellStyle name="Финансовый 3 3 3 7 2 5 2 3" xfId="19244"/>
    <cellStyle name="Финансовый 3 3 3 7 2 5 2 4" xfId="32852"/>
    <cellStyle name="Финансовый 3 3 3 7 2 5 3" xfId="3368"/>
    <cellStyle name="Финансовый 3 3 3 7 2 5 3 2" xfId="10172"/>
    <cellStyle name="Финансовый 3 3 3 7 2 5 3 2 2" xfId="23780"/>
    <cellStyle name="Финансовый 3 3 3 7 2 5 3 2 3" xfId="37388"/>
    <cellStyle name="Финансовый 3 3 3 7 2 5 3 3" xfId="16976"/>
    <cellStyle name="Финансовый 3 3 3 7 2 5 3 4" xfId="30584"/>
    <cellStyle name="Финансовый 3 3 3 7 2 5 4" xfId="7904"/>
    <cellStyle name="Финансовый 3 3 3 7 2 5 4 2" xfId="21512"/>
    <cellStyle name="Финансовый 3 3 3 7 2 5 4 3" xfId="35120"/>
    <cellStyle name="Финансовый 3 3 3 7 2 5 5" xfId="14708"/>
    <cellStyle name="Финансовый 3 3 3 7 2 5 6" xfId="28316"/>
    <cellStyle name="Финансовый 3 3 3 7 2 6" xfId="722"/>
    <cellStyle name="Финансовый 3 3 3 7 2 6 2" xfId="5258"/>
    <cellStyle name="Финансовый 3 3 3 7 2 6 2 2" xfId="12062"/>
    <cellStyle name="Финансовый 3 3 3 7 2 6 2 2 2" xfId="25670"/>
    <cellStyle name="Финансовый 3 3 3 7 2 6 2 2 3" xfId="39278"/>
    <cellStyle name="Финансовый 3 3 3 7 2 6 2 3" xfId="18866"/>
    <cellStyle name="Финансовый 3 3 3 7 2 6 2 4" xfId="32474"/>
    <cellStyle name="Финансовый 3 3 3 7 2 6 3" xfId="2990"/>
    <cellStyle name="Финансовый 3 3 3 7 2 6 3 2" xfId="9794"/>
    <cellStyle name="Финансовый 3 3 3 7 2 6 3 2 2" xfId="23402"/>
    <cellStyle name="Финансовый 3 3 3 7 2 6 3 2 3" xfId="37010"/>
    <cellStyle name="Финансовый 3 3 3 7 2 6 3 3" xfId="16598"/>
    <cellStyle name="Финансовый 3 3 3 7 2 6 3 4" xfId="30206"/>
    <cellStyle name="Финансовый 3 3 3 7 2 6 4" xfId="7526"/>
    <cellStyle name="Финансовый 3 3 3 7 2 6 4 2" xfId="21134"/>
    <cellStyle name="Финансовый 3 3 3 7 2 6 4 3" xfId="34742"/>
    <cellStyle name="Финансовый 3 3 3 7 2 6 5" xfId="14330"/>
    <cellStyle name="Финансовый 3 3 3 7 2 6 6" xfId="27938"/>
    <cellStyle name="Финансовый 3 3 3 7 2 7" xfId="4880"/>
    <cellStyle name="Финансовый 3 3 3 7 2 7 2" xfId="11684"/>
    <cellStyle name="Финансовый 3 3 3 7 2 7 2 2" xfId="25292"/>
    <cellStyle name="Финансовый 3 3 3 7 2 7 2 3" xfId="38900"/>
    <cellStyle name="Финансовый 3 3 3 7 2 7 3" xfId="18488"/>
    <cellStyle name="Финансовый 3 3 3 7 2 7 4" xfId="32096"/>
    <cellStyle name="Финансовый 3 3 3 7 2 8" xfId="2612"/>
    <cellStyle name="Финансовый 3 3 3 7 2 8 2" xfId="9416"/>
    <cellStyle name="Финансовый 3 3 3 7 2 8 2 2" xfId="23024"/>
    <cellStyle name="Финансовый 3 3 3 7 2 8 2 3" xfId="36632"/>
    <cellStyle name="Финансовый 3 3 3 7 2 8 3" xfId="16220"/>
    <cellStyle name="Финансовый 3 3 3 7 2 8 4" xfId="29828"/>
    <cellStyle name="Финансовый 3 3 3 7 2 9" xfId="7148"/>
    <cellStyle name="Финансовый 3 3 3 7 2 9 2" xfId="20756"/>
    <cellStyle name="Финансовый 3 3 3 7 2 9 3" xfId="34364"/>
    <cellStyle name="Финансовый 3 3 3 7 3" xfId="1743"/>
    <cellStyle name="Финансовый 3 3 3 7 3 2" xfId="6279"/>
    <cellStyle name="Финансовый 3 3 3 7 3 2 2" xfId="13083"/>
    <cellStyle name="Финансовый 3 3 3 7 3 2 2 2" xfId="26691"/>
    <cellStyle name="Финансовый 3 3 3 7 3 2 2 3" xfId="40299"/>
    <cellStyle name="Финансовый 3 3 3 7 3 2 3" xfId="19887"/>
    <cellStyle name="Финансовый 3 3 3 7 3 2 4" xfId="33495"/>
    <cellStyle name="Финансовый 3 3 3 7 3 3" xfId="4011"/>
    <cellStyle name="Финансовый 3 3 3 7 3 3 2" xfId="10815"/>
    <cellStyle name="Финансовый 3 3 3 7 3 3 2 2" xfId="24423"/>
    <cellStyle name="Финансовый 3 3 3 7 3 3 2 3" xfId="38031"/>
    <cellStyle name="Финансовый 3 3 3 7 3 3 3" xfId="17619"/>
    <cellStyle name="Финансовый 3 3 3 7 3 3 4" xfId="31227"/>
    <cellStyle name="Финансовый 3 3 3 7 3 4" xfId="8547"/>
    <cellStyle name="Финансовый 3 3 3 7 3 4 2" xfId="22155"/>
    <cellStyle name="Финансовый 3 3 3 7 3 4 3" xfId="35763"/>
    <cellStyle name="Финансовый 3 3 3 7 3 5" xfId="15351"/>
    <cellStyle name="Финансовый 3 3 3 7 3 6" xfId="28959"/>
    <cellStyle name="Финансовый 3 3 3 7 4" xfId="1365"/>
    <cellStyle name="Финансовый 3 3 3 7 4 2" xfId="5901"/>
    <cellStyle name="Финансовый 3 3 3 7 4 2 2" xfId="12705"/>
    <cellStyle name="Финансовый 3 3 3 7 4 2 2 2" xfId="26313"/>
    <cellStyle name="Финансовый 3 3 3 7 4 2 2 3" xfId="39921"/>
    <cellStyle name="Финансовый 3 3 3 7 4 2 3" xfId="19509"/>
    <cellStyle name="Финансовый 3 3 3 7 4 2 4" xfId="33117"/>
    <cellStyle name="Финансовый 3 3 3 7 4 3" xfId="3633"/>
    <cellStyle name="Финансовый 3 3 3 7 4 3 2" xfId="10437"/>
    <cellStyle name="Финансовый 3 3 3 7 4 3 2 2" xfId="24045"/>
    <cellStyle name="Финансовый 3 3 3 7 4 3 2 3" xfId="37653"/>
    <cellStyle name="Финансовый 3 3 3 7 4 3 3" xfId="17241"/>
    <cellStyle name="Финансовый 3 3 3 7 4 3 4" xfId="30849"/>
    <cellStyle name="Финансовый 3 3 3 7 4 4" xfId="8169"/>
    <cellStyle name="Финансовый 3 3 3 7 4 4 2" xfId="21777"/>
    <cellStyle name="Финансовый 3 3 3 7 4 4 3" xfId="35385"/>
    <cellStyle name="Финансовый 3 3 3 7 4 5" xfId="14973"/>
    <cellStyle name="Финансовый 3 3 3 7 4 6" xfId="28581"/>
    <cellStyle name="Финансовый 3 3 3 7 5" xfId="2121"/>
    <cellStyle name="Финансовый 3 3 3 7 5 2" xfId="6657"/>
    <cellStyle name="Финансовый 3 3 3 7 5 2 2" xfId="13461"/>
    <cellStyle name="Финансовый 3 3 3 7 5 2 2 2" xfId="27069"/>
    <cellStyle name="Финансовый 3 3 3 7 5 2 2 3" xfId="40677"/>
    <cellStyle name="Финансовый 3 3 3 7 5 2 3" xfId="20265"/>
    <cellStyle name="Финансовый 3 3 3 7 5 2 4" xfId="33873"/>
    <cellStyle name="Финансовый 3 3 3 7 5 3" xfId="4389"/>
    <cellStyle name="Финансовый 3 3 3 7 5 3 2" xfId="11193"/>
    <cellStyle name="Финансовый 3 3 3 7 5 3 2 2" xfId="24801"/>
    <cellStyle name="Финансовый 3 3 3 7 5 3 2 3" xfId="38409"/>
    <cellStyle name="Финансовый 3 3 3 7 5 3 3" xfId="17997"/>
    <cellStyle name="Финансовый 3 3 3 7 5 3 4" xfId="31605"/>
    <cellStyle name="Финансовый 3 3 3 7 5 4" xfId="8925"/>
    <cellStyle name="Финансовый 3 3 3 7 5 4 2" xfId="22533"/>
    <cellStyle name="Финансовый 3 3 3 7 5 4 3" xfId="36141"/>
    <cellStyle name="Финансовый 3 3 3 7 5 5" xfId="15729"/>
    <cellStyle name="Финансовый 3 3 3 7 5 6" xfId="29337"/>
    <cellStyle name="Финансовый 3 3 3 7 6" xfId="987"/>
    <cellStyle name="Финансовый 3 3 3 7 6 2" xfId="5523"/>
    <cellStyle name="Финансовый 3 3 3 7 6 2 2" xfId="12327"/>
    <cellStyle name="Финансовый 3 3 3 7 6 2 2 2" xfId="25935"/>
    <cellStyle name="Финансовый 3 3 3 7 6 2 2 3" xfId="39543"/>
    <cellStyle name="Финансовый 3 3 3 7 6 2 3" xfId="19131"/>
    <cellStyle name="Финансовый 3 3 3 7 6 2 4" xfId="32739"/>
    <cellStyle name="Финансовый 3 3 3 7 6 3" xfId="3255"/>
    <cellStyle name="Финансовый 3 3 3 7 6 3 2" xfId="10059"/>
    <cellStyle name="Финансовый 3 3 3 7 6 3 2 2" xfId="23667"/>
    <cellStyle name="Финансовый 3 3 3 7 6 3 2 3" xfId="37275"/>
    <cellStyle name="Финансовый 3 3 3 7 6 3 3" xfId="16863"/>
    <cellStyle name="Финансовый 3 3 3 7 6 3 4" xfId="30471"/>
    <cellStyle name="Финансовый 3 3 3 7 6 4" xfId="7791"/>
    <cellStyle name="Финансовый 3 3 3 7 6 4 2" xfId="21399"/>
    <cellStyle name="Финансовый 3 3 3 7 6 4 3" xfId="35007"/>
    <cellStyle name="Финансовый 3 3 3 7 6 5" xfId="14595"/>
    <cellStyle name="Финансовый 3 3 3 7 6 6" xfId="28203"/>
    <cellStyle name="Финансовый 3 3 3 7 7" xfId="609"/>
    <cellStyle name="Финансовый 3 3 3 7 7 2" xfId="5145"/>
    <cellStyle name="Финансовый 3 3 3 7 7 2 2" xfId="11949"/>
    <cellStyle name="Финансовый 3 3 3 7 7 2 2 2" xfId="25557"/>
    <cellStyle name="Финансовый 3 3 3 7 7 2 2 3" xfId="39165"/>
    <cellStyle name="Финансовый 3 3 3 7 7 2 3" xfId="18753"/>
    <cellStyle name="Финансовый 3 3 3 7 7 2 4" xfId="32361"/>
    <cellStyle name="Финансовый 3 3 3 7 7 3" xfId="2877"/>
    <cellStyle name="Финансовый 3 3 3 7 7 3 2" xfId="9681"/>
    <cellStyle name="Финансовый 3 3 3 7 7 3 2 2" xfId="23289"/>
    <cellStyle name="Финансовый 3 3 3 7 7 3 2 3" xfId="36897"/>
    <cellStyle name="Финансовый 3 3 3 7 7 3 3" xfId="16485"/>
    <cellStyle name="Финансовый 3 3 3 7 7 3 4" xfId="30093"/>
    <cellStyle name="Финансовый 3 3 3 7 7 4" xfId="7413"/>
    <cellStyle name="Финансовый 3 3 3 7 7 4 2" xfId="21021"/>
    <cellStyle name="Финансовый 3 3 3 7 7 4 3" xfId="34629"/>
    <cellStyle name="Финансовый 3 3 3 7 7 5" xfId="14217"/>
    <cellStyle name="Финансовый 3 3 3 7 7 6" xfId="27825"/>
    <cellStyle name="Финансовый 3 3 3 7 8" xfId="4767"/>
    <cellStyle name="Финансовый 3 3 3 7 8 2" xfId="11571"/>
    <cellStyle name="Финансовый 3 3 3 7 8 2 2" xfId="25179"/>
    <cellStyle name="Финансовый 3 3 3 7 8 2 3" xfId="38787"/>
    <cellStyle name="Финансовый 3 3 3 7 8 3" xfId="18375"/>
    <cellStyle name="Финансовый 3 3 3 7 8 4" xfId="31983"/>
    <cellStyle name="Финансовый 3 3 3 7 9" xfId="2499"/>
    <cellStyle name="Финансовый 3 3 3 7 9 2" xfId="9303"/>
    <cellStyle name="Финансовый 3 3 3 7 9 2 2" xfId="22911"/>
    <cellStyle name="Финансовый 3 3 3 7 9 2 3" xfId="36519"/>
    <cellStyle name="Финансовый 3 3 3 7 9 3" xfId="16107"/>
    <cellStyle name="Финансовый 3 3 3 7 9 4" xfId="29715"/>
    <cellStyle name="Финансовый 3 3 3 8" xfId="352"/>
    <cellStyle name="Финансовый 3 3 3 8 10" xfId="13960"/>
    <cellStyle name="Финансовый 3 3 3 8 11" xfId="27568"/>
    <cellStyle name="Финансовый 3 3 3 8 2" xfId="1864"/>
    <cellStyle name="Финансовый 3 3 3 8 2 2" xfId="6400"/>
    <cellStyle name="Финансовый 3 3 3 8 2 2 2" xfId="13204"/>
    <cellStyle name="Финансовый 3 3 3 8 2 2 2 2" xfId="26812"/>
    <cellStyle name="Финансовый 3 3 3 8 2 2 2 3" xfId="40420"/>
    <cellStyle name="Финансовый 3 3 3 8 2 2 3" xfId="20008"/>
    <cellStyle name="Финансовый 3 3 3 8 2 2 4" xfId="33616"/>
    <cellStyle name="Финансовый 3 3 3 8 2 3" xfId="4132"/>
    <cellStyle name="Финансовый 3 3 3 8 2 3 2" xfId="10936"/>
    <cellStyle name="Финансовый 3 3 3 8 2 3 2 2" xfId="24544"/>
    <cellStyle name="Финансовый 3 3 3 8 2 3 2 3" xfId="38152"/>
    <cellStyle name="Финансовый 3 3 3 8 2 3 3" xfId="17740"/>
    <cellStyle name="Финансовый 3 3 3 8 2 3 4" xfId="31348"/>
    <cellStyle name="Финансовый 3 3 3 8 2 4" xfId="8668"/>
    <cellStyle name="Финансовый 3 3 3 8 2 4 2" xfId="22276"/>
    <cellStyle name="Финансовый 3 3 3 8 2 4 3" xfId="35884"/>
    <cellStyle name="Финансовый 3 3 3 8 2 5" xfId="15472"/>
    <cellStyle name="Финансовый 3 3 3 8 2 6" xfId="29080"/>
    <cellStyle name="Финансовый 3 3 3 8 3" xfId="1486"/>
    <cellStyle name="Финансовый 3 3 3 8 3 2" xfId="6022"/>
    <cellStyle name="Финансовый 3 3 3 8 3 2 2" xfId="12826"/>
    <cellStyle name="Финансовый 3 3 3 8 3 2 2 2" xfId="26434"/>
    <cellStyle name="Финансовый 3 3 3 8 3 2 2 3" xfId="40042"/>
    <cellStyle name="Финансовый 3 3 3 8 3 2 3" xfId="19630"/>
    <cellStyle name="Финансовый 3 3 3 8 3 2 4" xfId="33238"/>
    <cellStyle name="Финансовый 3 3 3 8 3 3" xfId="3754"/>
    <cellStyle name="Финансовый 3 3 3 8 3 3 2" xfId="10558"/>
    <cellStyle name="Финансовый 3 3 3 8 3 3 2 2" xfId="24166"/>
    <cellStyle name="Финансовый 3 3 3 8 3 3 2 3" xfId="37774"/>
    <cellStyle name="Финансовый 3 3 3 8 3 3 3" xfId="17362"/>
    <cellStyle name="Финансовый 3 3 3 8 3 3 4" xfId="30970"/>
    <cellStyle name="Финансовый 3 3 3 8 3 4" xfId="8290"/>
    <cellStyle name="Финансовый 3 3 3 8 3 4 2" xfId="21898"/>
    <cellStyle name="Финансовый 3 3 3 8 3 4 3" xfId="35506"/>
    <cellStyle name="Финансовый 3 3 3 8 3 5" xfId="15094"/>
    <cellStyle name="Финансовый 3 3 3 8 3 6" xfId="28702"/>
    <cellStyle name="Финансовый 3 3 3 8 4" xfId="2242"/>
    <cellStyle name="Финансовый 3 3 3 8 4 2" xfId="6778"/>
    <cellStyle name="Финансовый 3 3 3 8 4 2 2" xfId="13582"/>
    <cellStyle name="Финансовый 3 3 3 8 4 2 2 2" xfId="27190"/>
    <cellStyle name="Финансовый 3 3 3 8 4 2 2 3" xfId="40798"/>
    <cellStyle name="Финансовый 3 3 3 8 4 2 3" xfId="20386"/>
    <cellStyle name="Финансовый 3 3 3 8 4 2 4" xfId="33994"/>
    <cellStyle name="Финансовый 3 3 3 8 4 3" xfId="4510"/>
    <cellStyle name="Финансовый 3 3 3 8 4 3 2" xfId="11314"/>
    <cellStyle name="Финансовый 3 3 3 8 4 3 2 2" xfId="24922"/>
    <cellStyle name="Финансовый 3 3 3 8 4 3 2 3" xfId="38530"/>
    <cellStyle name="Финансовый 3 3 3 8 4 3 3" xfId="18118"/>
    <cellStyle name="Финансовый 3 3 3 8 4 3 4" xfId="31726"/>
    <cellStyle name="Финансовый 3 3 3 8 4 4" xfId="9046"/>
    <cellStyle name="Финансовый 3 3 3 8 4 4 2" xfId="22654"/>
    <cellStyle name="Финансовый 3 3 3 8 4 4 3" xfId="36262"/>
    <cellStyle name="Финансовый 3 3 3 8 4 5" xfId="15850"/>
    <cellStyle name="Финансовый 3 3 3 8 4 6" xfId="29458"/>
    <cellStyle name="Финансовый 3 3 3 8 5" xfId="1108"/>
    <cellStyle name="Финансовый 3 3 3 8 5 2" xfId="5644"/>
    <cellStyle name="Финансовый 3 3 3 8 5 2 2" xfId="12448"/>
    <cellStyle name="Финансовый 3 3 3 8 5 2 2 2" xfId="26056"/>
    <cellStyle name="Финансовый 3 3 3 8 5 2 2 3" xfId="39664"/>
    <cellStyle name="Финансовый 3 3 3 8 5 2 3" xfId="19252"/>
    <cellStyle name="Финансовый 3 3 3 8 5 2 4" xfId="32860"/>
    <cellStyle name="Финансовый 3 3 3 8 5 3" xfId="3376"/>
    <cellStyle name="Финансовый 3 3 3 8 5 3 2" xfId="10180"/>
    <cellStyle name="Финансовый 3 3 3 8 5 3 2 2" xfId="23788"/>
    <cellStyle name="Финансовый 3 3 3 8 5 3 2 3" xfId="37396"/>
    <cellStyle name="Финансовый 3 3 3 8 5 3 3" xfId="16984"/>
    <cellStyle name="Финансовый 3 3 3 8 5 3 4" xfId="30592"/>
    <cellStyle name="Финансовый 3 3 3 8 5 4" xfId="7912"/>
    <cellStyle name="Финансовый 3 3 3 8 5 4 2" xfId="21520"/>
    <cellStyle name="Финансовый 3 3 3 8 5 4 3" xfId="35128"/>
    <cellStyle name="Финансовый 3 3 3 8 5 5" xfId="14716"/>
    <cellStyle name="Финансовый 3 3 3 8 5 6" xfId="28324"/>
    <cellStyle name="Финансовый 3 3 3 8 6" xfId="730"/>
    <cellStyle name="Финансовый 3 3 3 8 6 2" xfId="5266"/>
    <cellStyle name="Финансовый 3 3 3 8 6 2 2" xfId="12070"/>
    <cellStyle name="Финансовый 3 3 3 8 6 2 2 2" xfId="25678"/>
    <cellStyle name="Финансовый 3 3 3 8 6 2 2 3" xfId="39286"/>
    <cellStyle name="Финансовый 3 3 3 8 6 2 3" xfId="18874"/>
    <cellStyle name="Финансовый 3 3 3 8 6 2 4" xfId="32482"/>
    <cellStyle name="Финансовый 3 3 3 8 6 3" xfId="2998"/>
    <cellStyle name="Финансовый 3 3 3 8 6 3 2" xfId="9802"/>
    <cellStyle name="Финансовый 3 3 3 8 6 3 2 2" xfId="23410"/>
    <cellStyle name="Финансовый 3 3 3 8 6 3 2 3" xfId="37018"/>
    <cellStyle name="Финансовый 3 3 3 8 6 3 3" xfId="16606"/>
    <cellStyle name="Финансовый 3 3 3 8 6 3 4" xfId="30214"/>
    <cellStyle name="Финансовый 3 3 3 8 6 4" xfId="7534"/>
    <cellStyle name="Финансовый 3 3 3 8 6 4 2" xfId="21142"/>
    <cellStyle name="Финансовый 3 3 3 8 6 4 3" xfId="34750"/>
    <cellStyle name="Финансовый 3 3 3 8 6 5" xfId="14338"/>
    <cellStyle name="Финансовый 3 3 3 8 6 6" xfId="27946"/>
    <cellStyle name="Финансовый 3 3 3 8 7" xfId="4888"/>
    <cellStyle name="Финансовый 3 3 3 8 7 2" xfId="11692"/>
    <cellStyle name="Финансовый 3 3 3 8 7 2 2" xfId="25300"/>
    <cellStyle name="Финансовый 3 3 3 8 7 2 3" xfId="38908"/>
    <cellStyle name="Финансовый 3 3 3 8 7 3" xfId="18496"/>
    <cellStyle name="Финансовый 3 3 3 8 7 4" xfId="32104"/>
    <cellStyle name="Финансовый 3 3 3 8 8" xfId="2620"/>
    <cellStyle name="Финансовый 3 3 3 8 8 2" xfId="9424"/>
    <cellStyle name="Финансовый 3 3 3 8 8 2 2" xfId="23032"/>
    <cellStyle name="Финансовый 3 3 3 8 8 2 3" xfId="36640"/>
    <cellStyle name="Финансовый 3 3 3 8 8 3" xfId="16228"/>
    <cellStyle name="Финансовый 3 3 3 8 8 4" xfId="29836"/>
    <cellStyle name="Финансовый 3 3 3 8 9" xfId="7156"/>
    <cellStyle name="Финансовый 3 3 3 8 9 2" xfId="20764"/>
    <cellStyle name="Финансовый 3 3 3 8 9 3" xfId="34372"/>
    <cellStyle name="Финансовый 3 3 3 9" xfId="1662"/>
    <cellStyle name="Финансовый 3 3 3 9 2" xfId="6198"/>
    <cellStyle name="Финансовый 3 3 3 9 2 2" xfId="13002"/>
    <cellStyle name="Финансовый 3 3 3 9 2 2 2" xfId="26610"/>
    <cellStyle name="Финансовый 3 3 3 9 2 2 3" xfId="40218"/>
    <cellStyle name="Финансовый 3 3 3 9 2 3" xfId="19806"/>
    <cellStyle name="Финансовый 3 3 3 9 2 4" xfId="33414"/>
    <cellStyle name="Финансовый 3 3 3 9 3" xfId="3930"/>
    <cellStyle name="Финансовый 3 3 3 9 3 2" xfId="10734"/>
    <cellStyle name="Финансовый 3 3 3 9 3 2 2" xfId="24342"/>
    <cellStyle name="Финансовый 3 3 3 9 3 2 3" xfId="37950"/>
    <cellStyle name="Финансовый 3 3 3 9 3 3" xfId="17538"/>
    <cellStyle name="Финансовый 3 3 3 9 3 4" xfId="31146"/>
    <cellStyle name="Финансовый 3 3 3 9 4" xfId="8466"/>
    <cellStyle name="Финансовый 3 3 3 9 4 2" xfId="22074"/>
    <cellStyle name="Финансовый 3 3 3 9 4 3" xfId="35682"/>
    <cellStyle name="Финансовый 3 3 3 9 5" xfId="15270"/>
    <cellStyle name="Финансовый 3 3 3 9 6" xfId="28878"/>
    <cellStyle name="Финансовый 3 3 4" xfId="153"/>
    <cellStyle name="Финансовый 3 3 4 10" xfId="909"/>
    <cellStyle name="Финансовый 3 3 4 10 2" xfId="5445"/>
    <cellStyle name="Финансовый 3 3 4 10 2 2" xfId="12249"/>
    <cellStyle name="Финансовый 3 3 4 10 2 2 2" xfId="25857"/>
    <cellStyle name="Финансовый 3 3 4 10 2 2 3" xfId="39465"/>
    <cellStyle name="Финансовый 3 3 4 10 2 3" xfId="19053"/>
    <cellStyle name="Финансовый 3 3 4 10 2 4" xfId="32661"/>
    <cellStyle name="Финансовый 3 3 4 10 3" xfId="3177"/>
    <cellStyle name="Финансовый 3 3 4 10 3 2" xfId="9981"/>
    <cellStyle name="Финансовый 3 3 4 10 3 2 2" xfId="23589"/>
    <cellStyle name="Финансовый 3 3 4 10 3 2 3" xfId="37197"/>
    <cellStyle name="Финансовый 3 3 4 10 3 3" xfId="16785"/>
    <cellStyle name="Финансовый 3 3 4 10 3 4" xfId="30393"/>
    <cellStyle name="Финансовый 3 3 4 10 4" xfId="7713"/>
    <cellStyle name="Финансовый 3 3 4 10 4 2" xfId="21321"/>
    <cellStyle name="Финансовый 3 3 4 10 4 3" xfId="34929"/>
    <cellStyle name="Финансовый 3 3 4 10 5" xfId="14517"/>
    <cellStyle name="Финансовый 3 3 4 10 6" xfId="28125"/>
    <cellStyle name="Финансовый 3 3 4 11" xfId="531"/>
    <cellStyle name="Финансовый 3 3 4 11 2" xfId="5067"/>
    <cellStyle name="Финансовый 3 3 4 11 2 2" xfId="11871"/>
    <cellStyle name="Финансовый 3 3 4 11 2 2 2" xfId="25479"/>
    <cellStyle name="Финансовый 3 3 4 11 2 2 3" xfId="39087"/>
    <cellStyle name="Финансовый 3 3 4 11 2 3" xfId="18675"/>
    <cellStyle name="Финансовый 3 3 4 11 2 4" xfId="32283"/>
    <cellStyle name="Финансовый 3 3 4 11 3" xfId="2799"/>
    <cellStyle name="Финансовый 3 3 4 11 3 2" xfId="9603"/>
    <cellStyle name="Финансовый 3 3 4 11 3 2 2" xfId="23211"/>
    <cellStyle name="Финансовый 3 3 4 11 3 2 3" xfId="36819"/>
    <cellStyle name="Финансовый 3 3 4 11 3 3" xfId="16407"/>
    <cellStyle name="Финансовый 3 3 4 11 3 4" xfId="30015"/>
    <cellStyle name="Финансовый 3 3 4 11 4" xfId="7335"/>
    <cellStyle name="Финансовый 3 3 4 11 4 2" xfId="20943"/>
    <cellStyle name="Финансовый 3 3 4 11 4 3" xfId="34551"/>
    <cellStyle name="Финансовый 3 3 4 11 5" xfId="14139"/>
    <cellStyle name="Финансовый 3 3 4 11 6" xfId="27747"/>
    <cellStyle name="Финансовый 3 3 4 12" xfId="4689"/>
    <cellStyle name="Финансовый 3 3 4 12 2" xfId="11493"/>
    <cellStyle name="Финансовый 3 3 4 12 2 2" xfId="25101"/>
    <cellStyle name="Финансовый 3 3 4 12 2 3" xfId="38709"/>
    <cellStyle name="Финансовый 3 3 4 12 3" xfId="18297"/>
    <cellStyle name="Финансовый 3 3 4 12 4" xfId="31905"/>
    <cellStyle name="Финансовый 3 3 4 13" xfId="2421"/>
    <cellStyle name="Финансовый 3 3 4 13 2" xfId="9225"/>
    <cellStyle name="Финансовый 3 3 4 13 2 2" xfId="22833"/>
    <cellStyle name="Финансовый 3 3 4 13 2 3" xfId="36441"/>
    <cellStyle name="Финансовый 3 3 4 13 3" xfId="16029"/>
    <cellStyle name="Финансовый 3 3 4 13 4" xfId="29637"/>
    <cellStyle name="Финансовый 3 3 4 14" xfId="6957"/>
    <cellStyle name="Финансовый 3 3 4 14 2" xfId="20565"/>
    <cellStyle name="Финансовый 3 3 4 14 3" xfId="34173"/>
    <cellStyle name="Финансовый 3 3 4 15" xfId="13761"/>
    <cellStyle name="Финансовый 3 3 4 16" xfId="27369"/>
    <cellStyle name="Финансовый 3 3 4 2" xfId="207"/>
    <cellStyle name="Финансовый 3 3 4 2 10" xfId="2475"/>
    <cellStyle name="Финансовый 3 3 4 2 10 2" xfId="9279"/>
    <cellStyle name="Финансовый 3 3 4 2 10 2 2" xfId="22887"/>
    <cellStyle name="Финансовый 3 3 4 2 10 2 3" xfId="36495"/>
    <cellStyle name="Финансовый 3 3 4 2 10 3" xfId="16083"/>
    <cellStyle name="Финансовый 3 3 4 2 10 4" xfId="29691"/>
    <cellStyle name="Финансовый 3 3 4 2 11" xfId="7011"/>
    <cellStyle name="Финансовый 3 3 4 2 11 2" xfId="20619"/>
    <cellStyle name="Финансовый 3 3 4 2 11 3" xfId="34227"/>
    <cellStyle name="Финансовый 3 3 4 2 12" xfId="13815"/>
    <cellStyle name="Финансовый 3 3 4 2 13" xfId="27423"/>
    <cellStyle name="Финансовый 3 3 4 2 2" xfId="288"/>
    <cellStyle name="Финансовый 3 3 4 2 2 10" xfId="7092"/>
    <cellStyle name="Финансовый 3 3 4 2 2 10 2" xfId="20700"/>
    <cellStyle name="Финансовый 3 3 4 2 2 10 3" xfId="34308"/>
    <cellStyle name="Финансовый 3 3 4 2 2 11" xfId="13896"/>
    <cellStyle name="Финансовый 3 3 4 2 2 12" xfId="27504"/>
    <cellStyle name="Финансовый 3 3 4 2 2 2" xfId="490"/>
    <cellStyle name="Финансовый 3 3 4 2 2 2 10" xfId="14098"/>
    <cellStyle name="Финансовый 3 3 4 2 2 2 11" xfId="27706"/>
    <cellStyle name="Финансовый 3 3 4 2 2 2 2" xfId="2002"/>
    <cellStyle name="Финансовый 3 3 4 2 2 2 2 2" xfId="6538"/>
    <cellStyle name="Финансовый 3 3 4 2 2 2 2 2 2" xfId="13342"/>
    <cellStyle name="Финансовый 3 3 4 2 2 2 2 2 2 2" xfId="26950"/>
    <cellStyle name="Финансовый 3 3 4 2 2 2 2 2 2 3" xfId="40558"/>
    <cellStyle name="Финансовый 3 3 4 2 2 2 2 2 3" xfId="20146"/>
    <cellStyle name="Финансовый 3 3 4 2 2 2 2 2 4" xfId="33754"/>
    <cellStyle name="Финансовый 3 3 4 2 2 2 2 3" xfId="4270"/>
    <cellStyle name="Финансовый 3 3 4 2 2 2 2 3 2" xfId="11074"/>
    <cellStyle name="Финансовый 3 3 4 2 2 2 2 3 2 2" xfId="24682"/>
    <cellStyle name="Финансовый 3 3 4 2 2 2 2 3 2 3" xfId="38290"/>
    <cellStyle name="Финансовый 3 3 4 2 2 2 2 3 3" xfId="17878"/>
    <cellStyle name="Финансовый 3 3 4 2 2 2 2 3 4" xfId="31486"/>
    <cellStyle name="Финансовый 3 3 4 2 2 2 2 4" xfId="8806"/>
    <cellStyle name="Финансовый 3 3 4 2 2 2 2 4 2" xfId="22414"/>
    <cellStyle name="Финансовый 3 3 4 2 2 2 2 4 3" xfId="36022"/>
    <cellStyle name="Финансовый 3 3 4 2 2 2 2 5" xfId="15610"/>
    <cellStyle name="Финансовый 3 3 4 2 2 2 2 6" xfId="29218"/>
    <cellStyle name="Финансовый 3 3 4 2 2 2 3" xfId="1624"/>
    <cellStyle name="Финансовый 3 3 4 2 2 2 3 2" xfId="6160"/>
    <cellStyle name="Финансовый 3 3 4 2 2 2 3 2 2" xfId="12964"/>
    <cellStyle name="Финансовый 3 3 4 2 2 2 3 2 2 2" xfId="26572"/>
    <cellStyle name="Финансовый 3 3 4 2 2 2 3 2 2 3" xfId="40180"/>
    <cellStyle name="Финансовый 3 3 4 2 2 2 3 2 3" xfId="19768"/>
    <cellStyle name="Финансовый 3 3 4 2 2 2 3 2 4" xfId="33376"/>
    <cellStyle name="Финансовый 3 3 4 2 2 2 3 3" xfId="3892"/>
    <cellStyle name="Финансовый 3 3 4 2 2 2 3 3 2" xfId="10696"/>
    <cellStyle name="Финансовый 3 3 4 2 2 2 3 3 2 2" xfId="24304"/>
    <cellStyle name="Финансовый 3 3 4 2 2 2 3 3 2 3" xfId="37912"/>
    <cellStyle name="Финансовый 3 3 4 2 2 2 3 3 3" xfId="17500"/>
    <cellStyle name="Финансовый 3 3 4 2 2 2 3 3 4" xfId="31108"/>
    <cellStyle name="Финансовый 3 3 4 2 2 2 3 4" xfId="8428"/>
    <cellStyle name="Финансовый 3 3 4 2 2 2 3 4 2" xfId="22036"/>
    <cellStyle name="Финансовый 3 3 4 2 2 2 3 4 3" xfId="35644"/>
    <cellStyle name="Финансовый 3 3 4 2 2 2 3 5" xfId="15232"/>
    <cellStyle name="Финансовый 3 3 4 2 2 2 3 6" xfId="28840"/>
    <cellStyle name="Финансовый 3 3 4 2 2 2 4" xfId="2380"/>
    <cellStyle name="Финансовый 3 3 4 2 2 2 4 2" xfId="6916"/>
    <cellStyle name="Финансовый 3 3 4 2 2 2 4 2 2" xfId="13720"/>
    <cellStyle name="Финансовый 3 3 4 2 2 2 4 2 2 2" xfId="27328"/>
    <cellStyle name="Финансовый 3 3 4 2 2 2 4 2 2 3" xfId="40936"/>
    <cellStyle name="Финансовый 3 3 4 2 2 2 4 2 3" xfId="20524"/>
    <cellStyle name="Финансовый 3 3 4 2 2 2 4 2 4" xfId="34132"/>
    <cellStyle name="Финансовый 3 3 4 2 2 2 4 3" xfId="4648"/>
    <cellStyle name="Финансовый 3 3 4 2 2 2 4 3 2" xfId="11452"/>
    <cellStyle name="Финансовый 3 3 4 2 2 2 4 3 2 2" xfId="25060"/>
    <cellStyle name="Финансовый 3 3 4 2 2 2 4 3 2 3" xfId="38668"/>
    <cellStyle name="Финансовый 3 3 4 2 2 2 4 3 3" xfId="18256"/>
    <cellStyle name="Финансовый 3 3 4 2 2 2 4 3 4" xfId="31864"/>
    <cellStyle name="Финансовый 3 3 4 2 2 2 4 4" xfId="9184"/>
    <cellStyle name="Финансовый 3 3 4 2 2 2 4 4 2" xfId="22792"/>
    <cellStyle name="Финансовый 3 3 4 2 2 2 4 4 3" xfId="36400"/>
    <cellStyle name="Финансовый 3 3 4 2 2 2 4 5" xfId="15988"/>
    <cellStyle name="Финансовый 3 3 4 2 2 2 4 6" xfId="29596"/>
    <cellStyle name="Финансовый 3 3 4 2 2 2 5" xfId="1246"/>
    <cellStyle name="Финансовый 3 3 4 2 2 2 5 2" xfId="5782"/>
    <cellStyle name="Финансовый 3 3 4 2 2 2 5 2 2" xfId="12586"/>
    <cellStyle name="Финансовый 3 3 4 2 2 2 5 2 2 2" xfId="26194"/>
    <cellStyle name="Финансовый 3 3 4 2 2 2 5 2 2 3" xfId="39802"/>
    <cellStyle name="Финансовый 3 3 4 2 2 2 5 2 3" xfId="19390"/>
    <cellStyle name="Финансовый 3 3 4 2 2 2 5 2 4" xfId="32998"/>
    <cellStyle name="Финансовый 3 3 4 2 2 2 5 3" xfId="3514"/>
    <cellStyle name="Финансовый 3 3 4 2 2 2 5 3 2" xfId="10318"/>
    <cellStyle name="Финансовый 3 3 4 2 2 2 5 3 2 2" xfId="23926"/>
    <cellStyle name="Финансовый 3 3 4 2 2 2 5 3 2 3" xfId="37534"/>
    <cellStyle name="Финансовый 3 3 4 2 2 2 5 3 3" xfId="17122"/>
    <cellStyle name="Финансовый 3 3 4 2 2 2 5 3 4" xfId="30730"/>
    <cellStyle name="Финансовый 3 3 4 2 2 2 5 4" xfId="8050"/>
    <cellStyle name="Финансовый 3 3 4 2 2 2 5 4 2" xfId="21658"/>
    <cellStyle name="Финансовый 3 3 4 2 2 2 5 4 3" xfId="35266"/>
    <cellStyle name="Финансовый 3 3 4 2 2 2 5 5" xfId="14854"/>
    <cellStyle name="Финансовый 3 3 4 2 2 2 5 6" xfId="28462"/>
    <cellStyle name="Финансовый 3 3 4 2 2 2 6" xfId="868"/>
    <cellStyle name="Финансовый 3 3 4 2 2 2 6 2" xfId="5404"/>
    <cellStyle name="Финансовый 3 3 4 2 2 2 6 2 2" xfId="12208"/>
    <cellStyle name="Финансовый 3 3 4 2 2 2 6 2 2 2" xfId="25816"/>
    <cellStyle name="Финансовый 3 3 4 2 2 2 6 2 2 3" xfId="39424"/>
    <cellStyle name="Финансовый 3 3 4 2 2 2 6 2 3" xfId="19012"/>
    <cellStyle name="Финансовый 3 3 4 2 2 2 6 2 4" xfId="32620"/>
    <cellStyle name="Финансовый 3 3 4 2 2 2 6 3" xfId="3136"/>
    <cellStyle name="Финансовый 3 3 4 2 2 2 6 3 2" xfId="9940"/>
    <cellStyle name="Финансовый 3 3 4 2 2 2 6 3 2 2" xfId="23548"/>
    <cellStyle name="Финансовый 3 3 4 2 2 2 6 3 2 3" xfId="37156"/>
    <cellStyle name="Финансовый 3 3 4 2 2 2 6 3 3" xfId="16744"/>
    <cellStyle name="Финансовый 3 3 4 2 2 2 6 3 4" xfId="30352"/>
    <cellStyle name="Финансовый 3 3 4 2 2 2 6 4" xfId="7672"/>
    <cellStyle name="Финансовый 3 3 4 2 2 2 6 4 2" xfId="21280"/>
    <cellStyle name="Финансовый 3 3 4 2 2 2 6 4 3" xfId="34888"/>
    <cellStyle name="Финансовый 3 3 4 2 2 2 6 5" xfId="14476"/>
    <cellStyle name="Финансовый 3 3 4 2 2 2 6 6" xfId="28084"/>
    <cellStyle name="Финансовый 3 3 4 2 2 2 7" xfId="5026"/>
    <cellStyle name="Финансовый 3 3 4 2 2 2 7 2" xfId="11830"/>
    <cellStyle name="Финансовый 3 3 4 2 2 2 7 2 2" xfId="25438"/>
    <cellStyle name="Финансовый 3 3 4 2 2 2 7 2 3" xfId="39046"/>
    <cellStyle name="Финансовый 3 3 4 2 2 2 7 3" xfId="18634"/>
    <cellStyle name="Финансовый 3 3 4 2 2 2 7 4" xfId="32242"/>
    <cellStyle name="Финансовый 3 3 4 2 2 2 8" xfId="2758"/>
    <cellStyle name="Финансовый 3 3 4 2 2 2 8 2" xfId="9562"/>
    <cellStyle name="Финансовый 3 3 4 2 2 2 8 2 2" xfId="23170"/>
    <cellStyle name="Финансовый 3 3 4 2 2 2 8 2 3" xfId="36778"/>
    <cellStyle name="Финансовый 3 3 4 2 2 2 8 3" xfId="16366"/>
    <cellStyle name="Финансовый 3 3 4 2 2 2 8 4" xfId="29974"/>
    <cellStyle name="Финансовый 3 3 4 2 2 2 9" xfId="7294"/>
    <cellStyle name="Финансовый 3 3 4 2 2 2 9 2" xfId="20902"/>
    <cellStyle name="Финансовый 3 3 4 2 2 2 9 3" xfId="34510"/>
    <cellStyle name="Финансовый 3 3 4 2 2 3" xfId="1800"/>
    <cellStyle name="Финансовый 3 3 4 2 2 3 2" xfId="6336"/>
    <cellStyle name="Финансовый 3 3 4 2 2 3 2 2" xfId="13140"/>
    <cellStyle name="Финансовый 3 3 4 2 2 3 2 2 2" xfId="26748"/>
    <cellStyle name="Финансовый 3 3 4 2 2 3 2 2 3" xfId="40356"/>
    <cellStyle name="Финансовый 3 3 4 2 2 3 2 3" xfId="19944"/>
    <cellStyle name="Финансовый 3 3 4 2 2 3 2 4" xfId="33552"/>
    <cellStyle name="Финансовый 3 3 4 2 2 3 3" xfId="4068"/>
    <cellStyle name="Финансовый 3 3 4 2 2 3 3 2" xfId="10872"/>
    <cellStyle name="Финансовый 3 3 4 2 2 3 3 2 2" xfId="24480"/>
    <cellStyle name="Финансовый 3 3 4 2 2 3 3 2 3" xfId="38088"/>
    <cellStyle name="Финансовый 3 3 4 2 2 3 3 3" xfId="17676"/>
    <cellStyle name="Финансовый 3 3 4 2 2 3 3 4" xfId="31284"/>
    <cellStyle name="Финансовый 3 3 4 2 2 3 4" xfId="8604"/>
    <cellStyle name="Финансовый 3 3 4 2 2 3 4 2" xfId="22212"/>
    <cellStyle name="Финансовый 3 3 4 2 2 3 4 3" xfId="35820"/>
    <cellStyle name="Финансовый 3 3 4 2 2 3 5" xfId="15408"/>
    <cellStyle name="Финансовый 3 3 4 2 2 3 6" xfId="29016"/>
    <cellStyle name="Финансовый 3 3 4 2 2 4" xfId="1422"/>
    <cellStyle name="Финансовый 3 3 4 2 2 4 2" xfId="5958"/>
    <cellStyle name="Финансовый 3 3 4 2 2 4 2 2" xfId="12762"/>
    <cellStyle name="Финансовый 3 3 4 2 2 4 2 2 2" xfId="26370"/>
    <cellStyle name="Финансовый 3 3 4 2 2 4 2 2 3" xfId="39978"/>
    <cellStyle name="Финансовый 3 3 4 2 2 4 2 3" xfId="19566"/>
    <cellStyle name="Финансовый 3 3 4 2 2 4 2 4" xfId="33174"/>
    <cellStyle name="Финансовый 3 3 4 2 2 4 3" xfId="3690"/>
    <cellStyle name="Финансовый 3 3 4 2 2 4 3 2" xfId="10494"/>
    <cellStyle name="Финансовый 3 3 4 2 2 4 3 2 2" xfId="24102"/>
    <cellStyle name="Финансовый 3 3 4 2 2 4 3 2 3" xfId="37710"/>
    <cellStyle name="Финансовый 3 3 4 2 2 4 3 3" xfId="17298"/>
    <cellStyle name="Финансовый 3 3 4 2 2 4 3 4" xfId="30906"/>
    <cellStyle name="Финансовый 3 3 4 2 2 4 4" xfId="8226"/>
    <cellStyle name="Финансовый 3 3 4 2 2 4 4 2" xfId="21834"/>
    <cellStyle name="Финансовый 3 3 4 2 2 4 4 3" xfId="35442"/>
    <cellStyle name="Финансовый 3 3 4 2 2 4 5" xfId="15030"/>
    <cellStyle name="Финансовый 3 3 4 2 2 4 6" xfId="28638"/>
    <cellStyle name="Финансовый 3 3 4 2 2 5" xfId="2178"/>
    <cellStyle name="Финансовый 3 3 4 2 2 5 2" xfId="6714"/>
    <cellStyle name="Финансовый 3 3 4 2 2 5 2 2" xfId="13518"/>
    <cellStyle name="Финансовый 3 3 4 2 2 5 2 2 2" xfId="27126"/>
    <cellStyle name="Финансовый 3 3 4 2 2 5 2 2 3" xfId="40734"/>
    <cellStyle name="Финансовый 3 3 4 2 2 5 2 3" xfId="20322"/>
    <cellStyle name="Финансовый 3 3 4 2 2 5 2 4" xfId="33930"/>
    <cellStyle name="Финансовый 3 3 4 2 2 5 3" xfId="4446"/>
    <cellStyle name="Финансовый 3 3 4 2 2 5 3 2" xfId="11250"/>
    <cellStyle name="Финансовый 3 3 4 2 2 5 3 2 2" xfId="24858"/>
    <cellStyle name="Финансовый 3 3 4 2 2 5 3 2 3" xfId="38466"/>
    <cellStyle name="Финансовый 3 3 4 2 2 5 3 3" xfId="18054"/>
    <cellStyle name="Финансовый 3 3 4 2 2 5 3 4" xfId="31662"/>
    <cellStyle name="Финансовый 3 3 4 2 2 5 4" xfId="8982"/>
    <cellStyle name="Финансовый 3 3 4 2 2 5 4 2" xfId="22590"/>
    <cellStyle name="Финансовый 3 3 4 2 2 5 4 3" xfId="36198"/>
    <cellStyle name="Финансовый 3 3 4 2 2 5 5" xfId="15786"/>
    <cellStyle name="Финансовый 3 3 4 2 2 5 6" xfId="29394"/>
    <cellStyle name="Финансовый 3 3 4 2 2 6" xfId="1044"/>
    <cellStyle name="Финансовый 3 3 4 2 2 6 2" xfId="5580"/>
    <cellStyle name="Финансовый 3 3 4 2 2 6 2 2" xfId="12384"/>
    <cellStyle name="Финансовый 3 3 4 2 2 6 2 2 2" xfId="25992"/>
    <cellStyle name="Финансовый 3 3 4 2 2 6 2 2 3" xfId="39600"/>
    <cellStyle name="Финансовый 3 3 4 2 2 6 2 3" xfId="19188"/>
    <cellStyle name="Финансовый 3 3 4 2 2 6 2 4" xfId="32796"/>
    <cellStyle name="Финансовый 3 3 4 2 2 6 3" xfId="3312"/>
    <cellStyle name="Финансовый 3 3 4 2 2 6 3 2" xfId="10116"/>
    <cellStyle name="Финансовый 3 3 4 2 2 6 3 2 2" xfId="23724"/>
    <cellStyle name="Финансовый 3 3 4 2 2 6 3 2 3" xfId="37332"/>
    <cellStyle name="Финансовый 3 3 4 2 2 6 3 3" xfId="16920"/>
    <cellStyle name="Финансовый 3 3 4 2 2 6 3 4" xfId="30528"/>
    <cellStyle name="Финансовый 3 3 4 2 2 6 4" xfId="7848"/>
    <cellStyle name="Финансовый 3 3 4 2 2 6 4 2" xfId="21456"/>
    <cellStyle name="Финансовый 3 3 4 2 2 6 4 3" xfId="35064"/>
    <cellStyle name="Финансовый 3 3 4 2 2 6 5" xfId="14652"/>
    <cellStyle name="Финансовый 3 3 4 2 2 6 6" xfId="28260"/>
    <cellStyle name="Финансовый 3 3 4 2 2 7" xfId="666"/>
    <cellStyle name="Финансовый 3 3 4 2 2 7 2" xfId="5202"/>
    <cellStyle name="Финансовый 3 3 4 2 2 7 2 2" xfId="12006"/>
    <cellStyle name="Финансовый 3 3 4 2 2 7 2 2 2" xfId="25614"/>
    <cellStyle name="Финансовый 3 3 4 2 2 7 2 2 3" xfId="39222"/>
    <cellStyle name="Финансовый 3 3 4 2 2 7 2 3" xfId="18810"/>
    <cellStyle name="Финансовый 3 3 4 2 2 7 2 4" xfId="32418"/>
    <cellStyle name="Финансовый 3 3 4 2 2 7 3" xfId="2934"/>
    <cellStyle name="Финансовый 3 3 4 2 2 7 3 2" xfId="9738"/>
    <cellStyle name="Финансовый 3 3 4 2 2 7 3 2 2" xfId="23346"/>
    <cellStyle name="Финансовый 3 3 4 2 2 7 3 2 3" xfId="36954"/>
    <cellStyle name="Финансовый 3 3 4 2 2 7 3 3" xfId="16542"/>
    <cellStyle name="Финансовый 3 3 4 2 2 7 3 4" xfId="30150"/>
    <cellStyle name="Финансовый 3 3 4 2 2 7 4" xfId="7470"/>
    <cellStyle name="Финансовый 3 3 4 2 2 7 4 2" xfId="21078"/>
    <cellStyle name="Финансовый 3 3 4 2 2 7 4 3" xfId="34686"/>
    <cellStyle name="Финансовый 3 3 4 2 2 7 5" xfId="14274"/>
    <cellStyle name="Финансовый 3 3 4 2 2 7 6" xfId="27882"/>
    <cellStyle name="Финансовый 3 3 4 2 2 8" xfId="4824"/>
    <cellStyle name="Финансовый 3 3 4 2 2 8 2" xfId="11628"/>
    <cellStyle name="Финансовый 3 3 4 2 2 8 2 2" xfId="25236"/>
    <cellStyle name="Финансовый 3 3 4 2 2 8 2 3" xfId="38844"/>
    <cellStyle name="Финансовый 3 3 4 2 2 8 3" xfId="18432"/>
    <cellStyle name="Финансовый 3 3 4 2 2 8 4" xfId="32040"/>
    <cellStyle name="Финансовый 3 3 4 2 2 9" xfId="2556"/>
    <cellStyle name="Финансовый 3 3 4 2 2 9 2" xfId="9360"/>
    <cellStyle name="Финансовый 3 3 4 2 2 9 2 2" xfId="22968"/>
    <cellStyle name="Финансовый 3 3 4 2 2 9 2 3" xfId="36576"/>
    <cellStyle name="Финансовый 3 3 4 2 2 9 3" xfId="16164"/>
    <cellStyle name="Финансовый 3 3 4 2 2 9 4" xfId="29772"/>
    <cellStyle name="Финансовый 3 3 4 2 3" xfId="409"/>
    <cellStyle name="Финансовый 3 3 4 2 3 10" xfId="14017"/>
    <cellStyle name="Финансовый 3 3 4 2 3 11" xfId="27625"/>
    <cellStyle name="Финансовый 3 3 4 2 3 2" xfId="1921"/>
    <cellStyle name="Финансовый 3 3 4 2 3 2 2" xfId="6457"/>
    <cellStyle name="Финансовый 3 3 4 2 3 2 2 2" xfId="13261"/>
    <cellStyle name="Финансовый 3 3 4 2 3 2 2 2 2" xfId="26869"/>
    <cellStyle name="Финансовый 3 3 4 2 3 2 2 2 3" xfId="40477"/>
    <cellStyle name="Финансовый 3 3 4 2 3 2 2 3" xfId="20065"/>
    <cellStyle name="Финансовый 3 3 4 2 3 2 2 4" xfId="33673"/>
    <cellStyle name="Финансовый 3 3 4 2 3 2 3" xfId="4189"/>
    <cellStyle name="Финансовый 3 3 4 2 3 2 3 2" xfId="10993"/>
    <cellStyle name="Финансовый 3 3 4 2 3 2 3 2 2" xfId="24601"/>
    <cellStyle name="Финансовый 3 3 4 2 3 2 3 2 3" xfId="38209"/>
    <cellStyle name="Финансовый 3 3 4 2 3 2 3 3" xfId="17797"/>
    <cellStyle name="Финансовый 3 3 4 2 3 2 3 4" xfId="31405"/>
    <cellStyle name="Финансовый 3 3 4 2 3 2 4" xfId="8725"/>
    <cellStyle name="Финансовый 3 3 4 2 3 2 4 2" xfId="22333"/>
    <cellStyle name="Финансовый 3 3 4 2 3 2 4 3" xfId="35941"/>
    <cellStyle name="Финансовый 3 3 4 2 3 2 5" xfId="15529"/>
    <cellStyle name="Финансовый 3 3 4 2 3 2 6" xfId="29137"/>
    <cellStyle name="Финансовый 3 3 4 2 3 3" xfId="1543"/>
    <cellStyle name="Финансовый 3 3 4 2 3 3 2" xfId="6079"/>
    <cellStyle name="Финансовый 3 3 4 2 3 3 2 2" xfId="12883"/>
    <cellStyle name="Финансовый 3 3 4 2 3 3 2 2 2" xfId="26491"/>
    <cellStyle name="Финансовый 3 3 4 2 3 3 2 2 3" xfId="40099"/>
    <cellStyle name="Финансовый 3 3 4 2 3 3 2 3" xfId="19687"/>
    <cellStyle name="Финансовый 3 3 4 2 3 3 2 4" xfId="33295"/>
    <cellStyle name="Финансовый 3 3 4 2 3 3 3" xfId="3811"/>
    <cellStyle name="Финансовый 3 3 4 2 3 3 3 2" xfId="10615"/>
    <cellStyle name="Финансовый 3 3 4 2 3 3 3 2 2" xfId="24223"/>
    <cellStyle name="Финансовый 3 3 4 2 3 3 3 2 3" xfId="37831"/>
    <cellStyle name="Финансовый 3 3 4 2 3 3 3 3" xfId="17419"/>
    <cellStyle name="Финансовый 3 3 4 2 3 3 3 4" xfId="31027"/>
    <cellStyle name="Финансовый 3 3 4 2 3 3 4" xfId="8347"/>
    <cellStyle name="Финансовый 3 3 4 2 3 3 4 2" xfId="21955"/>
    <cellStyle name="Финансовый 3 3 4 2 3 3 4 3" xfId="35563"/>
    <cellStyle name="Финансовый 3 3 4 2 3 3 5" xfId="15151"/>
    <cellStyle name="Финансовый 3 3 4 2 3 3 6" xfId="28759"/>
    <cellStyle name="Финансовый 3 3 4 2 3 4" xfId="2299"/>
    <cellStyle name="Финансовый 3 3 4 2 3 4 2" xfId="6835"/>
    <cellStyle name="Финансовый 3 3 4 2 3 4 2 2" xfId="13639"/>
    <cellStyle name="Финансовый 3 3 4 2 3 4 2 2 2" xfId="27247"/>
    <cellStyle name="Финансовый 3 3 4 2 3 4 2 2 3" xfId="40855"/>
    <cellStyle name="Финансовый 3 3 4 2 3 4 2 3" xfId="20443"/>
    <cellStyle name="Финансовый 3 3 4 2 3 4 2 4" xfId="34051"/>
    <cellStyle name="Финансовый 3 3 4 2 3 4 3" xfId="4567"/>
    <cellStyle name="Финансовый 3 3 4 2 3 4 3 2" xfId="11371"/>
    <cellStyle name="Финансовый 3 3 4 2 3 4 3 2 2" xfId="24979"/>
    <cellStyle name="Финансовый 3 3 4 2 3 4 3 2 3" xfId="38587"/>
    <cellStyle name="Финансовый 3 3 4 2 3 4 3 3" xfId="18175"/>
    <cellStyle name="Финансовый 3 3 4 2 3 4 3 4" xfId="31783"/>
    <cellStyle name="Финансовый 3 3 4 2 3 4 4" xfId="9103"/>
    <cellStyle name="Финансовый 3 3 4 2 3 4 4 2" xfId="22711"/>
    <cellStyle name="Финансовый 3 3 4 2 3 4 4 3" xfId="36319"/>
    <cellStyle name="Финансовый 3 3 4 2 3 4 5" xfId="15907"/>
    <cellStyle name="Финансовый 3 3 4 2 3 4 6" xfId="29515"/>
    <cellStyle name="Финансовый 3 3 4 2 3 5" xfId="1165"/>
    <cellStyle name="Финансовый 3 3 4 2 3 5 2" xfId="5701"/>
    <cellStyle name="Финансовый 3 3 4 2 3 5 2 2" xfId="12505"/>
    <cellStyle name="Финансовый 3 3 4 2 3 5 2 2 2" xfId="26113"/>
    <cellStyle name="Финансовый 3 3 4 2 3 5 2 2 3" xfId="39721"/>
    <cellStyle name="Финансовый 3 3 4 2 3 5 2 3" xfId="19309"/>
    <cellStyle name="Финансовый 3 3 4 2 3 5 2 4" xfId="32917"/>
    <cellStyle name="Финансовый 3 3 4 2 3 5 3" xfId="3433"/>
    <cellStyle name="Финансовый 3 3 4 2 3 5 3 2" xfId="10237"/>
    <cellStyle name="Финансовый 3 3 4 2 3 5 3 2 2" xfId="23845"/>
    <cellStyle name="Финансовый 3 3 4 2 3 5 3 2 3" xfId="37453"/>
    <cellStyle name="Финансовый 3 3 4 2 3 5 3 3" xfId="17041"/>
    <cellStyle name="Финансовый 3 3 4 2 3 5 3 4" xfId="30649"/>
    <cellStyle name="Финансовый 3 3 4 2 3 5 4" xfId="7969"/>
    <cellStyle name="Финансовый 3 3 4 2 3 5 4 2" xfId="21577"/>
    <cellStyle name="Финансовый 3 3 4 2 3 5 4 3" xfId="35185"/>
    <cellStyle name="Финансовый 3 3 4 2 3 5 5" xfId="14773"/>
    <cellStyle name="Финансовый 3 3 4 2 3 5 6" xfId="28381"/>
    <cellStyle name="Финансовый 3 3 4 2 3 6" xfId="787"/>
    <cellStyle name="Финансовый 3 3 4 2 3 6 2" xfId="5323"/>
    <cellStyle name="Финансовый 3 3 4 2 3 6 2 2" xfId="12127"/>
    <cellStyle name="Финансовый 3 3 4 2 3 6 2 2 2" xfId="25735"/>
    <cellStyle name="Финансовый 3 3 4 2 3 6 2 2 3" xfId="39343"/>
    <cellStyle name="Финансовый 3 3 4 2 3 6 2 3" xfId="18931"/>
    <cellStyle name="Финансовый 3 3 4 2 3 6 2 4" xfId="32539"/>
    <cellStyle name="Финансовый 3 3 4 2 3 6 3" xfId="3055"/>
    <cellStyle name="Финансовый 3 3 4 2 3 6 3 2" xfId="9859"/>
    <cellStyle name="Финансовый 3 3 4 2 3 6 3 2 2" xfId="23467"/>
    <cellStyle name="Финансовый 3 3 4 2 3 6 3 2 3" xfId="37075"/>
    <cellStyle name="Финансовый 3 3 4 2 3 6 3 3" xfId="16663"/>
    <cellStyle name="Финансовый 3 3 4 2 3 6 3 4" xfId="30271"/>
    <cellStyle name="Финансовый 3 3 4 2 3 6 4" xfId="7591"/>
    <cellStyle name="Финансовый 3 3 4 2 3 6 4 2" xfId="21199"/>
    <cellStyle name="Финансовый 3 3 4 2 3 6 4 3" xfId="34807"/>
    <cellStyle name="Финансовый 3 3 4 2 3 6 5" xfId="14395"/>
    <cellStyle name="Финансовый 3 3 4 2 3 6 6" xfId="28003"/>
    <cellStyle name="Финансовый 3 3 4 2 3 7" xfId="4945"/>
    <cellStyle name="Финансовый 3 3 4 2 3 7 2" xfId="11749"/>
    <cellStyle name="Финансовый 3 3 4 2 3 7 2 2" xfId="25357"/>
    <cellStyle name="Финансовый 3 3 4 2 3 7 2 3" xfId="38965"/>
    <cellStyle name="Финансовый 3 3 4 2 3 7 3" xfId="18553"/>
    <cellStyle name="Финансовый 3 3 4 2 3 7 4" xfId="32161"/>
    <cellStyle name="Финансовый 3 3 4 2 3 8" xfId="2677"/>
    <cellStyle name="Финансовый 3 3 4 2 3 8 2" xfId="9481"/>
    <cellStyle name="Финансовый 3 3 4 2 3 8 2 2" xfId="23089"/>
    <cellStyle name="Финансовый 3 3 4 2 3 8 2 3" xfId="36697"/>
    <cellStyle name="Финансовый 3 3 4 2 3 8 3" xfId="16285"/>
    <cellStyle name="Финансовый 3 3 4 2 3 8 4" xfId="29893"/>
    <cellStyle name="Финансовый 3 3 4 2 3 9" xfId="7213"/>
    <cellStyle name="Финансовый 3 3 4 2 3 9 2" xfId="20821"/>
    <cellStyle name="Финансовый 3 3 4 2 3 9 3" xfId="34429"/>
    <cellStyle name="Финансовый 3 3 4 2 4" xfId="1719"/>
    <cellStyle name="Финансовый 3 3 4 2 4 2" xfId="6255"/>
    <cellStyle name="Финансовый 3 3 4 2 4 2 2" xfId="13059"/>
    <cellStyle name="Финансовый 3 3 4 2 4 2 2 2" xfId="26667"/>
    <cellStyle name="Финансовый 3 3 4 2 4 2 2 3" xfId="40275"/>
    <cellStyle name="Финансовый 3 3 4 2 4 2 3" xfId="19863"/>
    <cellStyle name="Финансовый 3 3 4 2 4 2 4" xfId="33471"/>
    <cellStyle name="Финансовый 3 3 4 2 4 3" xfId="3987"/>
    <cellStyle name="Финансовый 3 3 4 2 4 3 2" xfId="10791"/>
    <cellStyle name="Финансовый 3 3 4 2 4 3 2 2" xfId="24399"/>
    <cellStyle name="Финансовый 3 3 4 2 4 3 2 3" xfId="38007"/>
    <cellStyle name="Финансовый 3 3 4 2 4 3 3" xfId="17595"/>
    <cellStyle name="Финансовый 3 3 4 2 4 3 4" xfId="31203"/>
    <cellStyle name="Финансовый 3 3 4 2 4 4" xfId="8523"/>
    <cellStyle name="Финансовый 3 3 4 2 4 4 2" xfId="22131"/>
    <cellStyle name="Финансовый 3 3 4 2 4 4 3" xfId="35739"/>
    <cellStyle name="Финансовый 3 3 4 2 4 5" xfId="15327"/>
    <cellStyle name="Финансовый 3 3 4 2 4 6" xfId="28935"/>
    <cellStyle name="Финансовый 3 3 4 2 5" xfId="1341"/>
    <cellStyle name="Финансовый 3 3 4 2 5 2" xfId="5877"/>
    <cellStyle name="Финансовый 3 3 4 2 5 2 2" xfId="12681"/>
    <cellStyle name="Финансовый 3 3 4 2 5 2 2 2" xfId="26289"/>
    <cellStyle name="Финансовый 3 3 4 2 5 2 2 3" xfId="39897"/>
    <cellStyle name="Финансовый 3 3 4 2 5 2 3" xfId="19485"/>
    <cellStyle name="Финансовый 3 3 4 2 5 2 4" xfId="33093"/>
    <cellStyle name="Финансовый 3 3 4 2 5 3" xfId="3609"/>
    <cellStyle name="Финансовый 3 3 4 2 5 3 2" xfId="10413"/>
    <cellStyle name="Финансовый 3 3 4 2 5 3 2 2" xfId="24021"/>
    <cellStyle name="Финансовый 3 3 4 2 5 3 2 3" xfId="37629"/>
    <cellStyle name="Финансовый 3 3 4 2 5 3 3" xfId="17217"/>
    <cellStyle name="Финансовый 3 3 4 2 5 3 4" xfId="30825"/>
    <cellStyle name="Финансовый 3 3 4 2 5 4" xfId="8145"/>
    <cellStyle name="Финансовый 3 3 4 2 5 4 2" xfId="21753"/>
    <cellStyle name="Финансовый 3 3 4 2 5 4 3" xfId="35361"/>
    <cellStyle name="Финансовый 3 3 4 2 5 5" xfId="14949"/>
    <cellStyle name="Финансовый 3 3 4 2 5 6" xfId="28557"/>
    <cellStyle name="Финансовый 3 3 4 2 6" xfId="2097"/>
    <cellStyle name="Финансовый 3 3 4 2 6 2" xfId="6633"/>
    <cellStyle name="Финансовый 3 3 4 2 6 2 2" xfId="13437"/>
    <cellStyle name="Финансовый 3 3 4 2 6 2 2 2" xfId="27045"/>
    <cellStyle name="Финансовый 3 3 4 2 6 2 2 3" xfId="40653"/>
    <cellStyle name="Финансовый 3 3 4 2 6 2 3" xfId="20241"/>
    <cellStyle name="Финансовый 3 3 4 2 6 2 4" xfId="33849"/>
    <cellStyle name="Финансовый 3 3 4 2 6 3" xfId="4365"/>
    <cellStyle name="Финансовый 3 3 4 2 6 3 2" xfId="11169"/>
    <cellStyle name="Финансовый 3 3 4 2 6 3 2 2" xfId="24777"/>
    <cellStyle name="Финансовый 3 3 4 2 6 3 2 3" xfId="38385"/>
    <cellStyle name="Финансовый 3 3 4 2 6 3 3" xfId="17973"/>
    <cellStyle name="Финансовый 3 3 4 2 6 3 4" xfId="31581"/>
    <cellStyle name="Финансовый 3 3 4 2 6 4" xfId="8901"/>
    <cellStyle name="Финансовый 3 3 4 2 6 4 2" xfId="22509"/>
    <cellStyle name="Финансовый 3 3 4 2 6 4 3" xfId="36117"/>
    <cellStyle name="Финансовый 3 3 4 2 6 5" xfId="15705"/>
    <cellStyle name="Финансовый 3 3 4 2 6 6" xfId="29313"/>
    <cellStyle name="Финансовый 3 3 4 2 7" xfId="963"/>
    <cellStyle name="Финансовый 3 3 4 2 7 2" xfId="5499"/>
    <cellStyle name="Финансовый 3 3 4 2 7 2 2" xfId="12303"/>
    <cellStyle name="Финансовый 3 3 4 2 7 2 2 2" xfId="25911"/>
    <cellStyle name="Финансовый 3 3 4 2 7 2 2 3" xfId="39519"/>
    <cellStyle name="Финансовый 3 3 4 2 7 2 3" xfId="19107"/>
    <cellStyle name="Финансовый 3 3 4 2 7 2 4" xfId="32715"/>
    <cellStyle name="Финансовый 3 3 4 2 7 3" xfId="3231"/>
    <cellStyle name="Финансовый 3 3 4 2 7 3 2" xfId="10035"/>
    <cellStyle name="Финансовый 3 3 4 2 7 3 2 2" xfId="23643"/>
    <cellStyle name="Финансовый 3 3 4 2 7 3 2 3" xfId="37251"/>
    <cellStyle name="Финансовый 3 3 4 2 7 3 3" xfId="16839"/>
    <cellStyle name="Финансовый 3 3 4 2 7 3 4" xfId="30447"/>
    <cellStyle name="Финансовый 3 3 4 2 7 4" xfId="7767"/>
    <cellStyle name="Финансовый 3 3 4 2 7 4 2" xfId="21375"/>
    <cellStyle name="Финансовый 3 3 4 2 7 4 3" xfId="34983"/>
    <cellStyle name="Финансовый 3 3 4 2 7 5" xfId="14571"/>
    <cellStyle name="Финансовый 3 3 4 2 7 6" xfId="28179"/>
    <cellStyle name="Финансовый 3 3 4 2 8" xfId="585"/>
    <cellStyle name="Финансовый 3 3 4 2 8 2" xfId="5121"/>
    <cellStyle name="Финансовый 3 3 4 2 8 2 2" xfId="11925"/>
    <cellStyle name="Финансовый 3 3 4 2 8 2 2 2" xfId="25533"/>
    <cellStyle name="Финансовый 3 3 4 2 8 2 2 3" xfId="39141"/>
    <cellStyle name="Финансовый 3 3 4 2 8 2 3" xfId="18729"/>
    <cellStyle name="Финансовый 3 3 4 2 8 2 4" xfId="32337"/>
    <cellStyle name="Финансовый 3 3 4 2 8 3" xfId="2853"/>
    <cellStyle name="Финансовый 3 3 4 2 8 3 2" xfId="9657"/>
    <cellStyle name="Финансовый 3 3 4 2 8 3 2 2" xfId="23265"/>
    <cellStyle name="Финансовый 3 3 4 2 8 3 2 3" xfId="36873"/>
    <cellStyle name="Финансовый 3 3 4 2 8 3 3" xfId="16461"/>
    <cellStyle name="Финансовый 3 3 4 2 8 3 4" xfId="30069"/>
    <cellStyle name="Финансовый 3 3 4 2 8 4" xfId="7389"/>
    <cellStyle name="Финансовый 3 3 4 2 8 4 2" xfId="20997"/>
    <cellStyle name="Финансовый 3 3 4 2 8 4 3" xfId="34605"/>
    <cellStyle name="Финансовый 3 3 4 2 8 5" xfId="14193"/>
    <cellStyle name="Финансовый 3 3 4 2 8 6" xfId="27801"/>
    <cellStyle name="Финансовый 3 3 4 2 9" xfId="4743"/>
    <cellStyle name="Финансовый 3 3 4 2 9 2" xfId="11547"/>
    <cellStyle name="Финансовый 3 3 4 2 9 2 2" xfId="25155"/>
    <cellStyle name="Финансовый 3 3 4 2 9 2 3" xfId="38763"/>
    <cellStyle name="Финансовый 3 3 4 2 9 3" xfId="18351"/>
    <cellStyle name="Финансовый 3 3 4 2 9 4" xfId="31959"/>
    <cellStyle name="Финансовый 3 3 4 3" xfId="174"/>
    <cellStyle name="Финансовый 3 3 4 3 10" xfId="2442"/>
    <cellStyle name="Финансовый 3 3 4 3 10 2" xfId="9246"/>
    <cellStyle name="Финансовый 3 3 4 3 10 2 2" xfId="22854"/>
    <cellStyle name="Финансовый 3 3 4 3 10 2 3" xfId="36462"/>
    <cellStyle name="Финансовый 3 3 4 3 10 3" xfId="16050"/>
    <cellStyle name="Финансовый 3 3 4 3 10 4" xfId="29658"/>
    <cellStyle name="Финансовый 3 3 4 3 11" xfId="6978"/>
    <cellStyle name="Финансовый 3 3 4 3 11 2" xfId="20586"/>
    <cellStyle name="Финансовый 3 3 4 3 11 3" xfId="34194"/>
    <cellStyle name="Финансовый 3 3 4 3 12" xfId="13782"/>
    <cellStyle name="Финансовый 3 3 4 3 13" xfId="27390"/>
    <cellStyle name="Финансовый 3 3 4 3 2" xfId="255"/>
    <cellStyle name="Финансовый 3 3 4 3 2 10" xfId="7059"/>
    <cellStyle name="Финансовый 3 3 4 3 2 10 2" xfId="20667"/>
    <cellStyle name="Финансовый 3 3 4 3 2 10 3" xfId="34275"/>
    <cellStyle name="Финансовый 3 3 4 3 2 11" xfId="13863"/>
    <cellStyle name="Финансовый 3 3 4 3 2 12" xfId="27471"/>
    <cellStyle name="Финансовый 3 3 4 3 2 2" xfId="457"/>
    <cellStyle name="Финансовый 3 3 4 3 2 2 10" xfId="14065"/>
    <cellStyle name="Финансовый 3 3 4 3 2 2 11" xfId="27673"/>
    <cellStyle name="Финансовый 3 3 4 3 2 2 2" xfId="1969"/>
    <cellStyle name="Финансовый 3 3 4 3 2 2 2 2" xfId="6505"/>
    <cellStyle name="Финансовый 3 3 4 3 2 2 2 2 2" xfId="13309"/>
    <cellStyle name="Финансовый 3 3 4 3 2 2 2 2 2 2" xfId="26917"/>
    <cellStyle name="Финансовый 3 3 4 3 2 2 2 2 2 3" xfId="40525"/>
    <cellStyle name="Финансовый 3 3 4 3 2 2 2 2 3" xfId="20113"/>
    <cellStyle name="Финансовый 3 3 4 3 2 2 2 2 4" xfId="33721"/>
    <cellStyle name="Финансовый 3 3 4 3 2 2 2 3" xfId="4237"/>
    <cellStyle name="Финансовый 3 3 4 3 2 2 2 3 2" xfId="11041"/>
    <cellStyle name="Финансовый 3 3 4 3 2 2 2 3 2 2" xfId="24649"/>
    <cellStyle name="Финансовый 3 3 4 3 2 2 2 3 2 3" xfId="38257"/>
    <cellStyle name="Финансовый 3 3 4 3 2 2 2 3 3" xfId="17845"/>
    <cellStyle name="Финансовый 3 3 4 3 2 2 2 3 4" xfId="31453"/>
    <cellStyle name="Финансовый 3 3 4 3 2 2 2 4" xfId="8773"/>
    <cellStyle name="Финансовый 3 3 4 3 2 2 2 4 2" xfId="22381"/>
    <cellStyle name="Финансовый 3 3 4 3 2 2 2 4 3" xfId="35989"/>
    <cellStyle name="Финансовый 3 3 4 3 2 2 2 5" xfId="15577"/>
    <cellStyle name="Финансовый 3 3 4 3 2 2 2 6" xfId="29185"/>
    <cellStyle name="Финансовый 3 3 4 3 2 2 3" xfId="1591"/>
    <cellStyle name="Финансовый 3 3 4 3 2 2 3 2" xfId="6127"/>
    <cellStyle name="Финансовый 3 3 4 3 2 2 3 2 2" xfId="12931"/>
    <cellStyle name="Финансовый 3 3 4 3 2 2 3 2 2 2" xfId="26539"/>
    <cellStyle name="Финансовый 3 3 4 3 2 2 3 2 2 3" xfId="40147"/>
    <cellStyle name="Финансовый 3 3 4 3 2 2 3 2 3" xfId="19735"/>
    <cellStyle name="Финансовый 3 3 4 3 2 2 3 2 4" xfId="33343"/>
    <cellStyle name="Финансовый 3 3 4 3 2 2 3 3" xfId="3859"/>
    <cellStyle name="Финансовый 3 3 4 3 2 2 3 3 2" xfId="10663"/>
    <cellStyle name="Финансовый 3 3 4 3 2 2 3 3 2 2" xfId="24271"/>
    <cellStyle name="Финансовый 3 3 4 3 2 2 3 3 2 3" xfId="37879"/>
    <cellStyle name="Финансовый 3 3 4 3 2 2 3 3 3" xfId="17467"/>
    <cellStyle name="Финансовый 3 3 4 3 2 2 3 3 4" xfId="31075"/>
    <cellStyle name="Финансовый 3 3 4 3 2 2 3 4" xfId="8395"/>
    <cellStyle name="Финансовый 3 3 4 3 2 2 3 4 2" xfId="22003"/>
    <cellStyle name="Финансовый 3 3 4 3 2 2 3 4 3" xfId="35611"/>
    <cellStyle name="Финансовый 3 3 4 3 2 2 3 5" xfId="15199"/>
    <cellStyle name="Финансовый 3 3 4 3 2 2 3 6" xfId="28807"/>
    <cellStyle name="Финансовый 3 3 4 3 2 2 4" xfId="2347"/>
    <cellStyle name="Финансовый 3 3 4 3 2 2 4 2" xfId="6883"/>
    <cellStyle name="Финансовый 3 3 4 3 2 2 4 2 2" xfId="13687"/>
    <cellStyle name="Финансовый 3 3 4 3 2 2 4 2 2 2" xfId="27295"/>
    <cellStyle name="Финансовый 3 3 4 3 2 2 4 2 2 3" xfId="40903"/>
    <cellStyle name="Финансовый 3 3 4 3 2 2 4 2 3" xfId="20491"/>
    <cellStyle name="Финансовый 3 3 4 3 2 2 4 2 4" xfId="34099"/>
    <cellStyle name="Финансовый 3 3 4 3 2 2 4 3" xfId="4615"/>
    <cellStyle name="Финансовый 3 3 4 3 2 2 4 3 2" xfId="11419"/>
    <cellStyle name="Финансовый 3 3 4 3 2 2 4 3 2 2" xfId="25027"/>
    <cellStyle name="Финансовый 3 3 4 3 2 2 4 3 2 3" xfId="38635"/>
    <cellStyle name="Финансовый 3 3 4 3 2 2 4 3 3" xfId="18223"/>
    <cellStyle name="Финансовый 3 3 4 3 2 2 4 3 4" xfId="31831"/>
    <cellStyle name="Финансовый 3 3 4 3 2 2 4 4" xfId="9151"/>
    <cellStyle name="Финансовый 3 3 4 3 2 2 4 4 2" xfId="22759"/>
    <cellStyle name="Финансовый 3 3 4 3 2 2 4 4 3" xfId="36367"/>
    <cellStyle name="Финансовый 3 3 4 3 2 2 4 5" xfId="15955"/>
    <cellStyle name="Финансовый 3 3 4 3 2 2 4 6" xfId="29563"/>
    <cellStyle name="Финансовый 3 3 4 3 2 2 5" xfId="1213"/>
    <cellStyle name="Финансовый 3 3 4 3 2 2 5 2" xfId="5749"/>
    <cellStyle name="Финансовый 3 3 4 3 2 2 5 2 2" xfId="12553"/>
    <cellStyle name="Финансовый 3 3 4 3 2 2 5 2 2 2" xfId="26161"/>
    <cellStyle name="Финансовый 3 3 4 3 2 2 5 2 2 3" xfId="39769"/>
    <cellStyle name="Финансовый 3 3 4 3 2 2 5 2 3" xfId="19357"/>
    <cellStyle name="Финансовый 3 3 4 3 2 2 5 2 4" xfId="32965"/>
    <cellStyle name="Финансовый 3 3 4 3 2 2 5 3" xfId="3481"/>
    <cellStyle name="Финансовый 3 3 4 3 2 2 5 3 2" xfId="10285"/>
    <cellStyle name="Финансовый 3 3 4 3 2 2 5 3 2 2" xfId="23893"/>
    <cellStyle name="Финансовый 3 3 4 3 2 2 5 3 2 3" xfId="37501"/>
    <cellStyle name="Финансовый 3 3 4 3 2 2 5 3 3" xfId="17089"/>
    <cellStyle name="Финансовый 3 3 4 3 2 2 5 3 4" xfId="30697"/>
    <cellStyle name="Финансовый 3 3 4 3 2 2 5 4" xfId="8017"/>
    <cellStyle name="Финансовый 3 3 4 3 2 2 5 4 2" xfId="21625"/>
    <cellStyle name="Финансовый 3 3 4 3 2 2 5 4 3" xfId="35233"/>
    <cellStyle name="Финансовый 3 3 4 3 2 2 5 5" xfId="14821"/>
    <cellStyle name="Финансовый 3 3 4 3 2 2 5 6" xfId="28429"/>
    <cellStyle name="Финансовый 3 3 4 3 2 2 6" xfId="835"/>
    <cellStyle name="Финансовый 3 3 4 3 2 2 6 2" xfId="5371"/>
    <cellStyle name="Финансовый 3 3 4 3 2 2 6 2 2" xfId="12175"/>
    <cellStyle name="Финансовый 3 3 4 3 2 2 6 2 2 2" xfId="25783"/>
    <cellStyle name="Финансовый 3 3 4 3 2 2 6 2 2 3" xfId="39391"/>
    <cellStyle name="Финансовый 3 3 4 3 2 2 6 2 3" xfId="18979"/>
    <cellStyle name="Финансовый 3 3 4 3 2 2 6 2 4" xfId="32587"/>
    <cellStyle name="Финансовый 3 3 4 3 2 2 6 3" xfId="3103"/>
    <cellStyle name="Финансовый 3 3 4 3 2 2 6 3 2" xfId="9907"/>
    <cellStyle name="Финансовый 3 3 4 3 2 2 6 3 2 2" xfId="23515"/>
    <cellStyle name="Финансовый 3 3 4 3 2 2 6 3 2 3" xfId="37123"/>
    <cellStyle name="Финансовый 3 3 4 3 2 2 6 3 3" xfId="16711"/>
    <cellStyle name="Финансовый 3 3 4 3 2 2 6 3 4" xfId="30319"/>
    <cellStyle name="Финансовый 3 3 4 3 2 2 6 4" xfId="7639"/>
    <cellStyle name="Финансовый 3 3 4 3 2 2 6 4 2" xfId="21247"/>
    <cellStyle name="Финансовый 3 3 4 3 2 2 6 4 3" xfId="34855"/>
    <cellStyle name="Финансовый 3 3 4 3 2 2 6 5" xfId="14443"/>
    <cellStyle name="Финансовый 3 3 4 3 2 2 6 6" xfId="28051"/>
    <cellStyle name="Финансовый 3 3 4 3 2 2 7" xfId="4993"/>
    <cellStyle name="Финансовый 3 3 4 3 2 2 7 2" xfId="11797"/>
    <cellStyle name="Финансовый 3 3 4 3 2 2 7 2 2" xfId="25405"/>
    <cellStyle name="Финансовый 3 3 4 3 2 2 7 2 3" xfId="39013"/>
    <cellStyle name="Финансовый 3 3 4 3 2 2 7 3" xfId="18601"/>
    <cellStyle name="Финансовый 3 3 4 3 2 2 7 4" xfId="32209"/>
    <cellStyle name="Финансовый 3 3 4 3 2 2 8" xfId="2725"/>
    <cellStyle name="Финансовый 3 3 4 3 2 2 8 2" xfId="9529"/>
    <cellStyle name="Финансовый 3 3 4 3 2 2 8 2 2" xfId="23137"/>
    <cellStyle name="Финансовый 3 3 4 3 2 2 8 2 3" xfId="36745"/>
    <cellStyle name="Финансовый 3 3 4 3 2 2 8 3" xfId="16333"/>
    <cellStyle name="Финансовый 3 3 4 3 2 2 8 4" xfId="29941"/>
    <cellStyle name="Финансовый 3 3 4 3 2 2 9" xfId="7261"/>
    <cellStyle name="Финансовый 3 3 4 3 2 2 9 2" xfId="20869"/>
    <cellStyle name="Финансовый 3 3 4 3 2 2 9 3" xfId="34477"/>
    <cellStyle name="Финансовый 3 3 4 3 2 3" xfId="1767"/>
    <cellStyle name="Финансовый 3 3 4 3 2 3 2" xfId="6303"/>
    <cellStyle name="Финансовый 3 3 4 3 2 3 2 2" xfId="13107"/>
    <cellStyle name="Финансовый 3 3 4 3 2 3 2 2 2" xfId="26715"/>
    <cellStyle name="Финансовый 3 3 4 3 2 3 2 2 3" xfId="40323"/>
    <cellStyle name="Финансовый 3 3 4 3 2 3 2 3" xfId="19911"/>
    <cellStyle name="Финансовый 3 3 4 3 2 3 2 4" xfId="33519"/>
    <cellStyle name="Финансовый 3 3 4 3 2 3 3" xfId="4035"/>
    <cellStyle name="Финансовый 3 3 4 3 2 3 3 2" xfId="10839"/>
    <cellStyle name="Финансовый 3 3 4 3 2 3 3 2 2" xfId="24447"/>
    <cellStyle name="Финансовый 3 3 4 3 2 3 3 2 3" xfId="38055"/>
    <cellStyle name="Финансовый 3 3 4 3 2 3 3 3" xfId="17643"/>
    <cellStyle name="Финансовый 3 3 4 3 2 3 3 4" xfId="31251"/>
    <cellStyle name="Финансовый 3 3 4 3 2 3 4" xfId="8571"/>
    <cellStyle name="Финансовый 3 3 4 3 2 3 4 2" xfId="22179"/>
    <cellStyle name="Финансовый 3 3 4 3 2 3 4 3" xfId="35787"/>
    <cellStyle name="Финансовый 3 3 4 3 2 3 5" xfId="15375"/>
    <cellStyle name="Финансовый 3 3 4 3 2 3 6" xfId="28983"/>
    <cellStyle name="Финансовый 3 3 4 3 2 4" xfId="1389"/>
    <cellStyle name="Финансовый 3 3 4 3 2 4 2" xfId="5925"/>
    <cellStyle name="Финансовый 3 3 4 3 2 4 2 2" xfId="12729"/>
    <cellStyle name="Финансовый 3 3 4 3 2 4 2 2 2" xfId="26337"/>
    <cellStyle name="Финансовый 3 3 4 3 2 4 2 2 3" xfId="39945"/>
    <cellStyle name="Финансовый 3 3 4 3 2 4 2 3" xfId="19533"/>
    <cellStyle name="Финансовый 3 3 4 3 2 4 2 4" xfId="33141"/>
    <cellStyle name="Финансовый 3 3 4 3 2 4 3" xfId="3657"/>
    <cellStyle name="Финансовый 3 3 4 3 2 4 3 2" xfId="10461"/>
    <cellStyle name="Финансовый 3 3 4 3 2 4 3 2 2" xfId="24069"/>
    <cellStyle name="Финансовый 3 3 4 3 2 4 3 2 3" xfId="37677"/>
    <cellStyle name="Финансовый 3 3 4 3 2 4 3 3" xfId="17265"/>
    <cellStyle name="Финансовый 3 3 4 3 2 4 3 4" xfId="30873"/>
    <cellStyle name="Финансовый 3 3 4 3 2 4 4" xfId="8193"/>
    <cellStyle name="Финансовый 3 3 4 3 2 4 4 2" xfId="21801"/>
    <cellStyle name="Финансовый 3 3 4 3 2 4 4 3" xfId="35409"/>
    <cellStyle name="Финансовый 3 3 4 3 2 4 5" xfId="14997"/>
    <cellStyle name="Финансовый 3 3 4 3 2 4 6" xfId="28605"/>
    <cellStyle name="Финансовый 3 3 4 3 2 5" xfId="2145"/>
    <cellStyle name="Финансовый 3 3 4 3 2 5 2" xfId="6681"/>
    <cellStyle name="Финансовый 3 3 4 3 2 5 2 2" xfId="13485"/>
    <cellStyle name="Финансовый 3 3 4 3 2 5 2 2 2" xfId="27093"/>
    <cellStyle name="Финансовый 3 3 4 3 2 5 2 2 3" xfId="40701"/>
    <cellStyle name="Финансовый 3 3 4 3 2 5 2 3" xfId="20289"/>
    <cellStyle name="Финансовый 3 3 4 3 2 5 2 4" xfId="33897"/>
    <cellStyle name="Финансовый 3 3 4 3 2 5 3" xfId="4413"/>
    <cellStyle name="Финансовый 3 3 4 3 2 5 3 2" xfId="11217"/>
    <cellStyle name="Финансовый 3 3 4 3 2 5 3 2 2" xfId="24825"/>
    <cellStyle name="Финансовый 3 3 4 3 2 5 3 2 3" xfId="38433"/>
    <cellStyle name="Финансовый 3 3 4 3 2 5 3 3" xfId="18021"/>
    <cellStyle name="Финансовый 3 3 4 3 2 5 3 4" xfId="31629"/>
    <cellStyle name="Финансовый 3 3 4 3 2 5 4" xfId="8949"/>
    <cellStyle name="Финансовый 3 3 4 3 2 5 4 2" xfId="22557"/>
    <cellStyle name="Финансовый 3 3 4 3 2 5 4 3" xfId="36165"/>
    <cellStyle name="Финансовый 3 3 4 3 2 5 5" xfId="15753"/>
    <cellStyle name="Финансовый 3 3 4 3 2 5 6" xfId="29361"/>
    <cellStyle name="Финансовый 3 3 4 3 2 6" xfId="1011"/>
    <cellStyle name="Финансовый 3 3 4 3 2 6 2" xfId="5547"/>
    <cellStyle name="Финансовый 3 3 4 3 2 6 2 2" xfId="12351"/>
    <cellStyle name="Финансовый 3 3 4 3 2 6 2 2 2" xfId="25959"/>
    <cellStyle name="Финансовый 3 3 4 3 2 6 2 2 3" xfId="39567"/>
    <cellStyle name="Финансовый 3 3 4 3 2 6 2 3" xfId="19155"/>
    <cellStyle name="Финансовый 3 3 4 3 2 6 2 4" xfId="32763"/>
    <cellStyle name="Финансовый 3 3 4 3 2 6 3" xfId="3279"/>
    <cellStyle name="Финансовый 3 3 4 3 2 6 3 2" xfId="10083"/>
    <cellStyle name="Финансовый 3 3 4 3 2 6 3 2 2" xfId="23691"/>
    <cellStyle name="Финансовый 3 3 4 3 2 6 3 2 3" xfId="37299"/>
    <cellStyle name="Финансовый 3 3 4 3 2 6 3 3" xfId="16887"/>
    <cellStyle name="Финансовый 3 3 4 3 2 6 3 4" xfId="30495"/>
    <cellStyle name="Финансовый 3 3 4 3 2 6 4" xfId="7815"/>
    <cellStyle name="Финансовый 3 3 4 3 2 6 4 2" xfId="21423"/>
    <cellStyle name="Финансовый 3 3 4 3 2 6 4 3" xfId="35031"/>
    <cellStyle name="Финансовый 3 3 4 3 2 6 5" xfId="14619"/>
    <cellStyle name="Финансовый 3 3 4 3 2 6 6" xfId="28227"/>
    <cellStyle name="Финансовый 3 3 4 3 2 7" xfId="633"/>
    <cellStyle name="Финансовый 3 3 4 3 2 7 2" xfId="5169"/>
    <cellStyle name="Финансовый 3 3 4 3 2 7 2 2" xfId="11973"/>
    <cellStyle name="Финансовый 3 3 4 3 2 7 2 2 2" xfId="25581"/>
    <cellStyle name="Финансовый 3 3 4 3 2 7 2 2 3" xfId="39189"/>
    <cellStyle name="Финансовый 3 3 4 3 2 7 2 3" xfId="18777"/>
    <cellStyle name="Финансовый 3 3 4 3 2 7 2 4" xfId="32385"/>
    <cellStyle name="Финансовый 3 3 4 3 2 7 3" xfId="2901"/>
    <cellStyle name="Финансовый 3 3 4 3 2 7 3 2" xfId="9705"/>
    <cellStyle name="Финансовый 3 3 4 3 2 7 3 2 2" xfId="23313"/>
    <cellStyle name="Финансовый 3 3 4 3 2 7 3 2 3" xfId="36921"/>
    <cellStyle name="Финансовый 3 3 4 3 2 7 3 3" xfId="16509"/>
    <cellStyle name="Финансовый 3 3 4 3 2 7 3 4" xfId="30117"/>
    <cellStyle name="Финансовый 3 3 4 3 2 7 4" xfId="7437"/>
    <cellStyle name="Финансовый 3 3 4 3 2 7 4 2" xfId="21045"/>
    <cellStyle name="Финансовый 3 3 4 3 2 7 4 3" xfId="34653"/>
    <cellStyle name="Финансовый 3 3 4 3 2 7 5" xfId="14241"/>
    <cellStyle name="Финансовый 3 3 4 3 2 7 6" xfId="27849"/>
    <cellStyle name="Финансовый 3 3 4 3 2 8" xfId="4791"/>
    <cellStyle name="Финансовый 3 3 4 3 2 8 2" xfId="11595"/>
    <cellStyle name="Финансовый 3 3 4 3 2 8 2 2" xfId="25203"/>
    <cellStyle name="Финансовый 3 3 4 3 2 8 2 3" xfId="38811"/>
    <cellStyle name="Финансовый 3 3 4 3 2 8 3" xfId="18399"/>
    <cellStyle name="Финансовый 3 3 4 3 2 8 4" xfId="32007"/>
    <cellStyle name="Финансовый 3 3 4 3 2 9" xfId="2523"/>
    <cellStyle name="Финансовый 3 3 4 3 2 9 2" xfId="9327"/>
    <cellStyle name="Финансовый 3 3 4 3 2 9 2 2" xfId="22935"/>
    <cellStyle name="Финансовый 3 3 4 3 2 9 2 3" xfId="36543"/>
    <cellStyle name="Финансовый 3 3 4 3 2 9 3" xfId="16131"/>
    <cellStyle name="Финансовый 3 3 4 3 2 9 4" xfId="29739"/>
    <cellStyle name="Финансовый 3 3 4 3 3" xfId="376"/>
    <cellStyle name="Финансовый 3 3 4 3 3 10" xfId="13984"/>
    <cellStyle name="Финансовый 3 3 4 3 3 11" xfId="27592"/>
    <cellStyle name="Финансовый 3 3 4 3 3 2" xfId="1888"/>
    <cellStyle name="Финансовый 3 3 4 3 3 2 2" xfId="6424"/>
    <cellStyle name="Финансовый 3 3 4 3 3 2 2 2" xfId="13228"/>
    <cellStyle name="Финансовый 3 3 4 3 3 2 2 2 2" xfId="26836"/>
    <cellStyle name="Финансовый 3 3 4 3 3 2 2 2 3" xfId="40444"/>
    <cellStyle name="Финансовый 3 3 4 3 3 2 2 3" xfId="20032"/>
    <cellStyle name="Финансовый 3 3 4 3 3 2 2 4" xfId="33640"/>
    <cellStyle name="Финансовый 3 3 4 3 3 2 3" xfId="4156"/>
    <cellStyle name="Финансовый 3 3 4 3 3 2 3 2" xfId="10960"/>
    <cellStyle name="Финансовый 3 3 4 3 3 2 3 2 2" xfId="24568"/>
    <cellStyle name="Финансовый 3 3 4 3 3 2 3 2 3" xfId="38176"/>
    <cellStyle name="Финансовый 3 3 4 3 3 2 3 3" xfId="17764"/>
    <cellStyle name="Финансовый 3 3 4 3 3 2 3 4" xfId="31372"/>
    <cellStyle name="Финансовый 3 3 4 3 3 2 4" xfId="8692"/>
    <cellStyle name="Финансовый 3 3 4 3 3 2 4 2" xfId="22300"/>
    <cellStyle name="Финансовый 3 3 4 3 3 2 4 3" xfId="35908"/>
    <cellStyle name="Финансовый 3 3 4 3 3 2 5" xfId="15496"/>
    <cellStyle name="Финансовый 3 3 4 3 3 2 6" xfId="29104"/>
    <cellStyle name="Финансовый 3 3 4 3 3 3" xfId="1510"/>
    <cellStyle name="Финансовый 3 3 4 3 3 3 2" xfId="6046"/>
    <cellStyle name="Финансовый 3 3 4 3 3 3 2 2" xfId="12850"/>
    <cellStyle name="Финансовый 3 3 4 3 3 3 2 2 2" xfId="26458"/>
    <cellStyle name="Финансовый 3 3 4 3 3 3 2 2 3" xfId="40066"/>
    <cellStyle name="Финансовый 3 3 4 3 3 3 2 3" xfId="19654"/>
    <cellStyle name="Финансовый 3 3 4 3 3 3 2 4" xfId="33262"/>
    <cellStyle name="Финансовый 3 3 4 3 3 3 3" xfId="3778"/>
    <cellStyle name="Финансовый 3 3 4 3 3 3 3 2" xfId="10582"/>
    <cellStyle name="Финансовый 3 3 4 3 3 3 3 2 2" xfId="24190"/>
    <cellStyle name="Финансовый 3 3 4 3 3 3 3 2 3" xfId="37798"/>
    <cellStyle name="Финансовый 3 3 4 3 3 3 3 3" xfId="17386"/>
    <cellStyle name="Финансовый 3 3 4 3 3 3 3 4" xfId="30994"/>
    <cellStyle name="Финансовый 3 3 4 3 3 3 4" xfId="8314"/>
    <cellStyle name="Финансовый 3 3 4 3 3 3 4 2" xfId="21922"/>
    <cellStyle name="Финансовый 3 3 4 3 3 3 4 3" xfId="35530"/>
    <cellStyle name="Финансовый 3 3 4 3 3 3 5" xfId="15118"/>
    <cellStyle name="Финансовый 3 3 4 3 3 3 6" xfId="28726"/>
    <cellStyle name="Финансовый 3 3 4 3 3 4" xfId="2266"/>
    <cellStyle name="Финансовый 3 3 4 3 3 4 2" xfId="6802"/>
    <cellStyle name="Финансовый 3 3 4 3 3 4 2 2" xfId="13606"/>
    <cellStyle name="Финансовый 3 3 4 3 3 4 2 2 2" xfId="27214"/>
    <cellStyle name="Финансовый 3 3 4 3 3 4 2 2 3" xfId="40822"/>
    <cellStyle name="Финансовый 3 3 4 3 3 4 2 3" xfId="20410"/>
    <cellStyle name="Финансовый 3 3 4 3 3 4 2 4" xfId="34018"/>
    <cellStyle name="Финансовый 3 3 4 3 3 4 3" xfId="4534"/>
    <cellStyle name="Финансовый 3 3 4 3 3 4 3 2" xfId="11338"/>
    <cellStyle name="Финансовый 3 3 4 3 3 4 3 2 2" xfId="24946"/>
    <cellStyle name="Финансовый 3 3 4 3 3 4 3 2 3" xfId="38554"/>
    <cellStyle name="Финансовый 3 3 4 3 3 4 3 3" xfId="18142"/>
    <cellStyle name="Финансовый 3 3 4 3 3 4 3 4" xfId="31750"/>
    <cellStyle name="Финансовый 3 3 4 3 3 4 4" xfId="9070"/>
    <cellStyle name="Финансовый 3 3 4 3 3 4 4 2" xfId="22678"/>
    <cellStyle name="Финансовый 3 3 4 3 3 4 4 3" xfId="36286"/>
    <cellStyle name="Финансовый 3 3 4 3 3 4 5" xfId="15874"/>
    <cellStyle name="Финансовый 3 3 4 3 3 4 6" xfId="29482"/>
    <cellStyle name="Финансовый 3 3 4 3 3 5" xfId="1132"/>
    <cellStyle name="Финансовый 3 3 4 3 3 5 2" xfId="5668"/>
    <cellStyle name="Финансовый 3 3 4 3 3 5 2 2" xfId="12472"/>
    <cellStyle name="Финансовый 3 3 4 3 3 5 2 2 2" xfId="26080"/>
    <cellStyle name="Финансовый 3 3 4 3 3 5 2 2 3" xfId="39688"/>
    <cellStyle name="Финансовый 3 3 4 3 3 5 2 3" xfId="19276"/>
    <cellStyle name="Финансовый 3 3 4 3 3 5 2 4" xfId="32884"/>
    <cellStyle name="Финансовый 3 3 4 3 3 5 3" xfId="3400"/>
    <cellStyle name="Финансовый 3 3 4 3 3 5 3 2" xfId="10204"/>
    <cellStyle name="Финансовый 3 3 4 3 3 5 3 2 2" xfId="23812"/>
    <cellStyle name="Финансовый 3 3 4 3 3 5 3 2 3" xfId="37420"/>
    <cellStyle name="Финансовый 3 3 4 3 3 5 3 3" xfId="17008"/>
    <cellStyle name="Финансовый 3 3 4 3 3 5 3 4" xfId="30616"/>
    <cellStyle name="Финансовый 3 3 4 3 3 5 4" xfId="7936"/>
    <cellStyle name="Финансовый 3 3 4 3 3 5 4 2" xfId="21544"/>
    <cellStyle name="Финансовый 3 3 4 3 3 5 4 3" xfId="35152"/>
    <cellStyle name="Финансовый 3 3 4 3 3 5 5" xfId="14740"/>
    <cellStyle name="Финансовый 3 3 4 3 3 5 6" xfId="28348"/>
    <cellStyle name="Финансовый 3 3 4 3 3 6" xfId="754"/>
    <cellStyle name="Финансовый 3 3 4 3 3 6 2" xfId="5290"/>
    <cellStyle name="Финансовый 3 3 4 3 3 6 2 2" xfId="12094"/>
    <cellStyle name="Финансовый 3 3 4 3 3 6 2 2 2" xfId="25702"/>
    <cellStyle name="Финансовый 3 3 4 3 3 6 2 2 3" xfId="39310"/>
    <cellStyle name="Финансовый 3 3 4 3 3 6 2 3" xfId="18898"/>
    <cellStyle name="Финансовый 3 3 4 3 3 6 2 4" xfId="32506"/>
    <cellStyle name="Финансовый 3 3 4 3 3 6 3" xfId="3022"/>
    <cellStyle name="Финансовый 3 3 4 3 3 6 3 2" xfId="9826"/>
    <cellStyle name="Финансовый 3 3 4 3 3 6 3 2 2" xfId="23434"/>
    <cellStyle name="Финансовый 3 3 4 3 3 6 3 2 3" xfId="37042"/>
    <cellStyle name="Финансовый 3 3 4 3 3 6 3 3" xfId="16630"/>
    <cellStyle name="Финансовый 3 3 4 3 3 6 3 4" xfId="30238"/>
    <cellStyle name="Финансовый 3 3 4 3 3 6 4" xfId="7558"/>
    <cellStyle name="Финансовый 3 3 4 3 3 6 4 2" xfId="21166"/>
    <cellStyle name="Финансовый 3 3 4 3 3 6 4 3" xfId="34774"/>
    <cellStyle name="Финансовый 3 3 4 3 3 6 5" xfId="14362"/>
    <cellStyle name="Финансовый 3 3 4 3 3 6 6" xfId="27970"/>
    <cellStyle name="Финансовый 3 3 4 3 3 7" xfId="4912"/>
    <cellStyle name="Финансовый 3 3 4 3 3 7 2" xfId="11716"/>
    <cellStyle name="Финансовый 3 3 4 3 3 7 2 2" xfId="25324"/>
    <cellStyle name="Финансовый 3 3 4 3 3 7 2 3" xfId="38932"/>
    <cellStyle name="Финансовый 3 3 4 3 3 7 3" xfId="18520"/>
    <cellStyle name="Финансовый 3 3 4 3 3 7 4" xfId="32128"/>
    <cellStyle name="Финансовый 3 3 4 3 3 8" xfId="2644"/>
    <cellStyle name="Финансовый 3 3 4 3 3 8 2" xfId="9448"/>
    <cellStyle name="Финансовый 3 3 4 3 3 8 2 2" xfId="23056"/>
    <cellStyle name="Финансовый 3 3 4 3 3 8 2 3" xfId="36664"/>
    <cellStyle name="Финансовый 3 3 4 3 3 8 3" xfId="16252"/>
    <cellStyle name="Финансовый 3 3 4 3 3 8 4" xfId="29860"/>
    <cellStyle name="Финансовый 3 3 4 3 3 9" xfId="7180"/>
    <cellStyle name="Финансовый 3 3 4 3 3 9 2" xfId="20788"/>
    <cellStyle name="Финансовый 3 3 4 3 3 9 3" xfId="34396"/>
    <cellStyle name="Финансовый 3 3 4 3 4" xfId="1686"/>
    <cellStyle name="Финансовый 3 3 4 3 4 2" xfId="6222"/>
    <cellStyle name="Финансовый 3 3 4 3 4 2 2" xfId="13026"/>
    <cellStyle name="Финансовый 3 3 4 3 4 2 2 2" xfId="26634"/>
    <cellStyle name="Финансовый 3 3 4 3 4 2 2 3" xfId="40242"/>
    <cellStyle name="Финансовый 3 3 4 3 4 2 3" xfId="19830"/>
    <cellStyle name="Финансовый 3 3 4 3 4 2 4" xfId="33438"/>
    <cellStyle name="Финансовый 3 3 4 3 4 3" xfId="3954"/>
    <cellStyle name="Финансовый 3 3 4 3 4 3 2" xfId="10758"/>
    <cellStyle name="Финансовый 3 3 4 3 4 3 2 2" xfId="24366"/>
    <cellStyle name="Финансовый 3 3 4 3 4 3 2 3" xfId="37974"/>
    <cellStyle name="Финансовый 3 3 4 3 4 3 3" xfId="17562"/>
    <cellStyle name="Финансовый 3 3 4 3 4 3 4" xfId="31170"/>
    <cellStyle name="Финансовый 3 3 4 3 4 4" xfId="8490"/>
    <cellStyle name="Финансовый 3 3 4 3 4 4 2" xfId="22098"/>
    <cellStyle name="Финансовый 3 3 4 3 4 4 3" xfId="35706"/>
    <cellStyle name="Финансовый 3 3 4 3 4 5" xfId="15294"/>
    <cellStyle name="Финансовый 3 3 4 3 4 6" xfId="28902"/>
    <cellStyle name="Финансовый 3 3 4 3 5" xfId="1308"/>
    <cellStyle name="Финансовый 3 3 4 3 5 2" xfId="5844"/>
    <cellStyle name="Финансовый 3 3 4 3 5 2 2" xfId="12648"/>
    <cellStyle name="Финансовый 3 3 4 3 5 2 2 2" xfId="26256"/>
    <cellStyle name="Финансовый 3 3 4 3 5 2 2 3" xfId="39864"/>
    <cellStyle name="Финансовый 3 3 4 3 5 2 3" xfId="19452"/>
    <cellStyle name="Финансовый 3 3 4 3 5 2 4" xfId="33060"/>
    <cellStyle name="Финансовый 3 3 4 3 5 3" xfId="3576"/>
    <cellStyle name="Финансовый 3 3 4 3 5 3 2" xfId="10380"/>
    <cellStyle name="Финансовый 3 3 4 3 5 3 2 2" xfId="23988"/>
    <cellStyle name="Финансовый 3 3 4 3 5 3 2 3" xfId="37596"/>
    <cellStyle name="Финансовый 3 3 4 3 5 3 3" xfId="17184"/>
    <cellStyle name="Финансовый 3 3 4 3 5 3 4" xfId="30792"/>
    <cellStyle name="Финансовый 3 3 4 3 5 4" xfId="8112"/>
    <cellStyle name="Финансовый 3 3 4 3 5 4 2" xfId="21720"/>
    <cellStyle name="Финансовый 3 3 4 3 5 4 3" xfId="35328"/>
    <cellStyle name="Финансовый 3 3 4 3 5 5" xfId="14916"/>
    <cellStyle name="Финансовый 3 3 4 3 5 6" xfId="28524"/>
    <cellStyle name="Финансовый 3 3 4 3 6" xfId="2064"/>
    <cellStyle name="Финансовый 3 3 4 3 6 2" xfId="6600"/>
    <cellStyle name="Финансовый 3 3 4 3 6 2 2" xfId="13404"/>
    <cellStyle name="Финансовый 3 3 4 3 6 2 2 2" xfId="27012"/>
    <cellStyle name="Финансовый 3 3 4 3 6 2 2 3" xfId="40620"/>
    <cellStyle name="Финансовый 3 3 4 3 6 2 3" xfId="20208"/>
    <cellStyle name="Финансовый 3 3 4 3 6 2 4" xfId="33816"/>
    <cellStyle name="Финансовый 3 3 4 3 6 3" xfId="4332"/>
    <cellStyle name="Финансовый 3 3 4 3 6 3 2" xfId="11136"/>
    <cellStyle name="Финансовый 3 3 4 3 6 3 2 2" xfId="24744"/>
    <cellStyle name="Финансовый 3 3 4 3 6 3 2 3" xfId="38352"/>
    <cellStyle name="Финансовый 3 3 4 3 6 3 3" xfId="17940"/>
    <cellStyle name="Финансовый 3 3 4 3 6 3 4" xfId="31548"/>
    <cellStyle name="Финансовый 3 3 4 3 6 4" xfId="8868"/>
    <cellStyle name="Финансовый 3 3 4 3 6 4 2" xfId="22476"/>
    <cellStyle name="Финансовый 3 3 4 3 6 4 3" xfId="36084"/>
    <cellStyle name="Финансовый 3 3 4 3 6 5" xfId="15672"/>
    <cellStyle name="Финансовый 3 3 4 3 6 6" xfId="29280"/>
    <cellStyle name="Финансовый 3 3 4 3 7" xfId="930"/>
    <cellStyle name="Финансовый 3 3 4 3 7 2" xfId="5466"/>
    <cellStyle name="Финансовый 3 3 4 3 7 2 2" xfId="12270"/>
    <cellStyle name="Финансовый 3 3 4 3 7 2 2 2" xfId="25878"/>
    <cellStyle name="Финансовый 3 3 4 3 7 2 2 3" xfId="39486"/>
    <cellStyle name="Финансовый 3 3 4 3 7 2 3" xfId="19074"/>
    <cellStyle name="Финансовый 3 3 4 3 7 2 4" xfId="32682"/>
    <cellStyle name="Финансовый 3 3 4 3 7 3" xfId="3198"/>
    <cellStyle name="Финансовый 3 3 4 3 7 3 2" xfId="10002"/>
    <cellStyle name="Финансовый 3 3 4 3 7 3 2 2" xfId="23610"/>
    <cellStyle name="Финансовый 3 3 4 3 7 3 2 3" xfId="37218"/>
    <cellStyle name="Финансовый 3 3 4 3 7 3 3" xfId="16806"/>
    <cellStyle name="Финансовый 3 3 4 3 7 3 4" xfId="30414"/>
    <cellStyle name="Финансовый 3 3 4 3 7 4" xfId="7734"/>
    <cellStyle name="Финансовый 3 3 4 3 7 4 2" xfId="21342"/>
    <cellStyle name="Финансовый 3 3 4 3 7 4 3" xfId="34950"/>
    <cellStyle name="Финансовый 3 3 4 3 7 5" xfId="14538"/>
    <cellStyle name="Финансовый 3 3 4 3 7 6" xfId="28146"/>
    <cellStyle name="Финансовый 3 3 4 3 8" xfId="552"/>
    <cellStyle name="Финансовый 3 3 4 3 8 2" xfId="5088"/>
    <cellStyle name="Финансовый 3 3 4 3 8 2 2" xfId="11892"/>
    <cellStyle name="Финансовый 3 3 4 3 8 2 2 2" xfId="25500"/>
    <cellStyle name="Финансовый 3 3 4 3 8 2 2 3" xfId="39108"/>
    <cellStyle name="Финансовый 3 3 4 3 8 2 3" xfId="18696"/>
    <cellStyle name="Финансовый 3 3 4 3 8 2 4" xfId="32304"/>
    <cellStyle name="Финансовый 3 3 4 3 8 3" xfId="2820"/>
    <cellStyle name="Финансовый 3 3 4 3 8 3 2" xfId="9624"/>
    <cellStyle name="Финансовый 3 3 4 3 8 3 2 2" xfId="23232"/>
    <cellStyle name="Финансовый 3 3 4 3 8 3 2 3" xfId="36840"/>
    <cellStyle name="Финансовый 3 3 4 3 8 3 3" xfId="16428"/>
    <cellStyle name="Финансовый 3 3 4 3 8 3 4" xfId="30036"/>
    <cellStyle name="Финансовый 3 3 4 3 8 4" xfId="7356"/>
    <cellStyle name="Финансовый 3 3 4 3 8 4 2" xfId="20964"/>
    <cellStyle name="Финансовый 3 3 4 3 8 4 3" xfId="34572"/>
    <cellStyle name="Финансовый 3 3 4 3 8 5" xfId="14160"/>
    <cellStyle name="Финансовый 3 3 4 3 8 6" xfId="27768"/>
    <cellStyle name="Финансовый 3 3 4 3 9" xfId="4710"/>
    <cellStyle name="Финансовый 3 3 4 3 9 2" xfId="11514"/>
    <cellStyle name="Финансовый 3 3 4 3 9 2 2" xfId="25122"/>
    <cellStyle name="Финансовый 3 3 4 3 9 2 3" xfId="38730"/>
    <cellStyle name="Финансовый 3 3 4 3 9 3" xfId="18318"/>
    <cellStyle name="Финансовый 3 3 4 3 9 4" xfId="31926"/>
    <cellStyle name="Финансовый 3 3 4 4" xfId="309"/>
    <cellStyle name="Финансовый 3 3 4 4 10" xfId="7113"/>
    <cellStyle name="Финансовый 3 3 4 4 10 2" xfId="20721"/>
    <cellStyle name="Финансовый 3 3 4 4 10 3" xfId="34329"/>
    <cellStyle name="Финансовый 3 3 4 4 11" xfId="13917"/>
    <cellStyle name="Финансовый 3 3 4 4 12" xfId="27525"/>
    <cellStyle name="Финансовый 3 3 4 4 2" xfId="436"/>
    <cellStyle name="Финансовый 3 3 4 4 2 10" xfId="14044"/>
    <cellStyle name="Финансовый 3 3 4 4 2 11" xfId="27652"/>
    <cellStyle name="Финансовый 3 3 4 4 2 2" xfId="1948"/>
    <cellStyle name="Финансовый 3 3 4 4 2 2 2" xfId="6484"/>
    <cellStyle name="Финансовый 3 3 4 4 2 2 2 2" xfId="13288"/>
    <cellStyle name="Финансовый 3 3 4 4 2 2 2 2 2" xfId="26896"/>
    <cellStyle name="Финансовый 3 3 4 4 2 2 2 2 3" xfId="40504"/>
    <cellStyle name="Финансовый 3 3 4 4 2 2 2 3" xfId="20092"/>
    <cellStyle name="Финансовый 3 3 4 4 2 2 2 4" xfId="33700"/>
    <cellStyle name="Финансовый 3 3 4 4 2 2 3" xfId="4216"/>
    <cellStyle name="Финансовый 3 3 4 4 2 2 3 2" xfId="11020"/>
    <cellStyle name="Финансовый 3 3 4 4 2 2 3 2 2" xfId="24628"/>
    <cellStyle name="Финансовый 3 3 4 4 2 2 3 2 3" xfId="38236"/>
    <cellStyle name="Финансовый 3 3 4 4 2 2 3 3" xfId="17824"/>
    <cellStyle name="Финансовый 3 3 4 4 2 2 3 4" xfId="31432"/>
    <cellStyle name="Финансовый 3 3 4 4 2 2 4" xfId="8752"/>
    <cellStyle name="Финансовый 3 3 4 4 2 2 4 2" xfId="22360"/>
    <cellStyle name="Финансовый 3 3 4 4 2 2 4 3" xfId="35968"/>
    <cellStyle name="Финансовый 3 3 4 4 2 2 5" xfId="15556"/>
    <cellStyle name="Финансовый 3 3 4 4 2 2 6" xfId="29164"/>
    <cellStyle name="Финансовый 3 3 4 4 2 3" xfId="1570"/>
    <cellStyle name="Финансовый 3 3 4 4 2 3 2" xfId="6106"/>
    <cellStyle name="Финансовый 3 3 4 4 2 3 2 2" xfId="12910"/>
    <cellStyle name="Финансовый 3 3 4 4 2 3 2 2 2" xfId="26518"/>
    <cellStyle name="Финансовый 3 3 4 4 2 3 2 2 3" xfId="40126"/>
    <cellStyle name="Финансовый 3 3 4 4 2 3 2 3" xfId="19714"/>
    <cellStyle name="Финансовый 3 3 4 4 2 3 2 4" xfId="33322"/>
    <cellStyle name="Финансовый 3 3 4 4 2 3 3" xfId="3838"/>
    <cellStyle name="Финансовый 3 3 4 4 2 3 3 2" xfId="10642"/>
    <cellStyle name="Финансовый 3 3 4 4 2 3 3 2 2" xfId="24250"/>
    <cellStyle name="Финансовый 3 3 4 4 2 3 3 2 3" xfId="37858"/>
    <cellStyle name="Финансовый 3 3 4 4 2 3 3 3" xfId="17446"/>
    <cellStyle name="Финансовый 3 3 4 4 2 3 3 4" xfId="31054"/>
    <cellStyle name="Финансовый 3 3 4 4 2 3 4" xfId="8374"/>
    <cellStyle name="Финансовый 3 3 4 4 2 3 4 2" xfId="21982"/>
    <cellStyle name="Финансовый 3 3 4 4 2 3 4 3" xfId="35590"/>
    <cellStyle name="Финансовый 3 3 4 4 2 3 5" xfId="15178"/>
    <cellStyle name="Финансовый 3 3 4 4 2 3 6" xfId="28786"/>
    <cellStyle name="Финансовый 3 3 4 4 2 4" xfId="2326"/>
    <cellStyle name="Финансовый 3 3 4 4 2 4 2" xfId="6862"/>
    <cellStyle name="Финансовый 3 3 4 4 2 4 2 2" xfId="13666"/>
    <cellStyle name="Финансовый 3 3 4 4 2 4 2 2 2" xfId="27274"/>
    <cellStyle name="Финансовый 3 3 4 4 2 4 2 2 3" xfId="40882"/>
    <cellStyle name="Финансовый 3 3 4 4 2 4 2 3" xfId="20470"/>
    <cellStyle name="Финансовый 3 3 4 4 2 4 2 4" xfId="34078"/>
    <cellStyle name="Финансовый 3 3 4 4 2 4 3" xfId="4594"/>
    <cellStyle name="Финансовый 3 3 4 4 2 4 3 2" xfId="11398"/>
    <cellStyle name="Финансовый 3 3 4 4 2 4 3 2 2" xfId="25006"/>
    <cellStyle name="Финансовый 3 3 4 4 2 4 3 2 3" xfId="38614"/>
    <cellStyle name="Финансовый 3 3 4 4 2 4 3 3" xfId="18202"/>
    <cellStyle name="Финансовый 3 3 4 4 2 4 3 4" xfId="31810"/>
    <cellStyle name="Финансовый 3 3 4 4 2 4 4" xfId="9130"/>
    <cellStyle name="Финансовый 3 3 4 4 2 4 4 2" xfId="22738"/>
    <cellStyle name="Финансовый 3 3 4 4 2 4 4 3" xfId="36346"/>
    <cellStyle name="Финансовый 3 3 4 4 2 4 5" xfId="15934"/>
    <cellStyle name="Финансовый 3 3 4 4 2 4 6" xfId="29542"/>
    <cellStyle name="Финансовый 3 3 4 4 2 5" xfId="1192"/>
    <cellStyle name="Финансовый 3 3 4 4 2 5 2" xfId="5728"/>
    <cellStyle name="Финансовый 3 3 4 4 2 5 2 2" xfId="12532"/>
    <cellStyle name="Финансовый 3 3 4 4 2 5 2 2 2" xfId="26140"/>
    <cellStyle name="Финансовый 3 3 4 4 2 5 2 2 3" xfId="39748"/>
    <cellStyle name="Финансовый 3 3 4 4 2 5 2 3" xfId="19336"/>
    <cellStyle name="Финансовый 3 3 4 4 2 5 2 4" xfId="32944"/>
    <cellStyle name="Финансовый 3 3 4 4 2 5 3" xfId="3460"/>
    <cellStyle name="Финансовый 3 3 4 4 2 5 3 2" xfId="10264"/>
    <cellStyle name="Финансовый 3 3 4 4 2 5 3 2 2" xfId="23872"/>
    <cellStyle name="Финансовый 3 3 4 4 2 5 3 2 3" xfId="37480"/>
    <cellStyle name="Финансовый 3 3 4 4 2 5 3 3" xfId="17068"/>
    <cellStyle name="Финансовый 3 3 4 4 2 5 3 4" xfId="30676"/>
    <cellStyle name="Финансовый 3 3 4 4 2 5 4" xfId="7996"/>
    <cellStyle name="Финансовый 3 3 4 4 2 5 4 2" xfId="21604"/>
    <cellStyle name="Финансовый 3 3 4 4 2 5 4 3" xfId="35212"/>
    <cellStyle name="Финансовый 3 3 4 4 2 5 5" xfId="14800"/>
    <cellStyle name="Финансовый 3 3 4 4 2 5 6" xfId="28408"/>
    <cellStyle name="Финансовый 3 3 4 4 2 6" xfId="814"/>
    <cellStyle name="Финансовый 3 3 4 4 2 6 2" xfId="5350"/>
    <cellStyle name="Финансовый 3 3 4 4 2 6 2 2" xfId="12154"/>
    <cellStyle name="Финансовый 3 3 4 4 2 6 2 2 2" xfId="25762"/>
    <cellStyle name="Финансовый 3 3 4 4 2 6 2 2 3" xfId="39370"/>
    <cellStyle name="Финансовый 3 3 4 4 2 6 2 3" xfId="18958"/>
    <cellStyle name="Финансовый 3 3 4 4 2 6 2 4" xfId="32566"/>
    <cellStyle name="Финансовый 3 3 4 4 2 6 3" xfId="3082"/>
    <cellStyle name="Финансовый 3 3 4 4 2 6 3 2" xfId="9886"/>
    <cellStyle name="Финансовый 3 3 4 4 2 6 3 2 2" xfId="23494"/>
    <cellStyle name="Финансовый 3 3 4 4 2 6 3 2 3" xfId="37102"/>
    <cellStyle name="Финансовый 3 3 4 4 2 6 3 3" xfId="16690"/>
    <cellStyle name="Финансовый 3 3 4 4 2 6 3 4" xfId="30298"/>
    <cellStyle name="Финансовый 3 3 4 4 2 6 4" xfId="7618"/>
    <cellStyle name="Финансовый 3 3 4 4 2 6 4 2" xfId="21226"/>
    <cellStyle name="Финансовый 3 3 4 4 2 6 4 3" xfId="34834"/>
    <cellStyle name="Финансовый 3 3 4 4 2 6 5" xfId="14422"/>
    <cellStyle name="Финансовый 3 3 4 4 2 6 6" xfId="28030"/>
    <cellStyle name="Финансовый 3 3 4 4 2 7" xfId="4972"/>
    <cellStyle name="Финансовый 3 3 4 4 2 7 2" xfId="11776"/>
    <cellStyle name="Финансовый 3 3 4 4 2 7 2 2" xfId="25384"/>
    <cellStyle name="Финансовый 3 3 4 4 2 7 2 3" xfId="38992"/>
    <cellStyle name="Финансовый 3 3 4 4 2 7 3" xfId="18580"/>
    <cellStyle name="Финансовый 3 3 4 4 2 7 4" xfId="32188"/>
    <cellStyle name="Финансовый 3 3 4 4 2 8" xfId="2704"/>
    <cellStyle name="Финансовый 3 3 4 4 2 8 2" xfId="9508"/>
    <cellStyle name="Финансовый 3 3 4 4 2 8 2 2" xfId="23116"/>
    <cellStyle name="Финансовый 3 3 4 4 2 8 2 3" xfId="36724"/>
    <cellStyle name="Финансовый 3 3 4 4 2 8 3" xfId="16312"/>
    <cellStyle name="Финансовый 3 3 4 4 2 8 4" xfId="29920"/>
    <cellStyle name="Финансовый 3 3 4 4 2 9" xfId="7240"/>
    <cellStyle name="Финансовый 3 3 4 4 2 9 2" xfId="20848"/>
    <cellStyle name="Финансовый 3 3 4 4 2 9 3" xfId="34456"/>
    <cellStyle name="Финансовый 3 3 4 4 3" xfId="1821"/>
    <cellStyle name="Финансовый 3 3 4 4 3 2" xfId="6357"/>
    <cellStyle name="Финансовый 3 3 4 4 3 2 2" xfId="13161"/>
    <cellStyle name="Финансовый 3 3 4 4 3 2 2 2" xfId="26769"/>
    <cellStyle name="Финансовый 3 3 4 4 3 2 2 3" xfId="40377"/>
    <cellStyle name="Финансовый 3 3 4 4 3 2 3" xfId="19965"/>
    <cellStyle name="Финансовый 3 3 4 4 3 2 4" xfId="33573"/>
    <cellStyle name="Финансовый 3 3 4 4 3 3" xfId="4089"/>
    <cellStyle name="Финансовый 3 3 4 4 3 3 2" xfId="10893"/>
    <cellStyle name="Финансовый 3 3 4 4 3 3 2 2" xfId="24501"/>
    <cellStyle name="Финансовый 3 3 4 4 3 3 2 3" xfId="38109"/>
    <cellStyle name="Финансовый 3 3 4 4 3 3 3" xfId="17697"/>
    <cellStyle name="Финансовый 3 3 4 4 3 3 4" xfId="31305"/>
    <cellStyle name="Финансовый 3 3 4 4 3 4" xfId="8625"/>
    <cellStyle name="Финансовый 3 3 4 4 3 4 2" xfId="22233"/>
    <cellStyle name="Финансовый 3 3 4 4 3 4 3" xfId="35841"/>
    <cellStyle name="Финансовый 3 3 4 4 3 5" xfId="15429"/>
    <cellStyle name="Финансовый 3 3 4 4 3 6" xfId="29037"/>
    <cellStyle name="Финансовый 3 3 4 4 4" xfId="1443"/>
    <cellStyle name="Финансовый 3 3 4 4 4 2" xfId="5979"/>
    <cellStyle name="Финансовый 3 3 4 4 4 2 2" xfId="12783"/>
    <cellStyle name="Финансовый 3 3 4 4 4 2 2 2" xfId="26391"/>
    <cellStyle name="Финансовый 3 3 4 4 4 2 2 3" xfId="39999"/>
    <cellStyle name="Финансовый 3 3 4 4 4 2 3" xfId="19587"/>
    <cellStyle name="Финансовый 3 3 4 4 4 2 4" xfId="33195"/>
    <cellStyle name="Финансовый 3 3 4 4 4 3" xfId="3711"/>
    <cellStyle name="Финансовый 3 3 4 4 4 3 2" xfId="10515"/>
    <cellStyle name="Финансовый 3 3 4 4 4 3 2 2" xfId="24123"/>
    <cellStyle name="Финансовый 3 3 4 4 4 3 2 3" xfId="37731"/>
    <cellStyle name="Финансовый 3 3 4 4 4 3 3" xfId="17319"/>
    <cellStyle name="Финансовый 3 3 4 4 4 3 4" xfId="30927"/>
    <cellStyle name="Финансовый 3 3 4 4 4 4" xfId="8247"/>
    <cellStyle name="Финансовый 3 3 4 4 4 4 2" xfId="21855"/>
    <cellStyle name="Финансовый 3 3 4 4 4 4 3" xfId="35463"/>
    <cellStyle name="Финансовый 3 3 4 4 4 5" xfId="15051"/>
    <cellStyle name="Финансовый 3 3 4 4 4 6" xfId="28659"/>
    <cellStyle name="Финансовый 3 3 4 4 5" xfId="2199"/>
    <cellStyle name="Финансовый 3 3 4 4 5 2" xfId="6735"/>
    <cellStyle name="Финансовый 3 3 4 4 5 2 2" xfId="13539"/>
    <cellStyle name="Финансовый 3 3 4 4 5 2 2 2" xfId="27147"/>
    <cellStyle name="Финансовый 3 3 4 4 5 2 2 3" xfId="40755"/>
    <cellStyle name="Финансовый 3 3 4 4 5 2 3" xfId="20343"/>
    <cellStyle name="Финансовый 3 3 4 4 5 2 4" xfId="33951"/>
    <cellStyle name="Финансовый 3 3 4 4 5 3" xfId="4467"/>
    <cellStyle name="Финансовый 3 3 4 4 5 3 2" xfId="11271"/>
    <cellStyle name="Финансовый 3 3 4 4 5 3 2 2" xfId="24879"/>
    <cellStyle name="Финансовый 3 3 4 4 5 3 2 3" xfId="38487"/>
    <cellStyle name="Финансовый 3 3 4 4 5 3 3" xfId="18075"/>
    <cellStyle name="Финансовый 3 3 4 4 5 3 4" xfId="31683"/>
    <cellStyle name="Финансовый 3 3 4 4 5 4" xfId="9003"/>
    <cellStyle name="Финансовый 3 3 4 4 5 4 2" xfId="22611"/>
    <cellStyle name="Финансовый 3 3 4 4 5 4 3" xfId="36219"/>
    <cellStyle name="Финансовый 3 3 4 4 5 5" xfId="15807"/>
    <cellStyle name="Финансовый 3 3 4 4 5 6" xfId="29415"/>
    <cellStyle name="Финансовый 3 3 4 4 6" xfId="1065"/>
    <cellStyle name="Финансовый 3 3 4 4 6 2" xfId="5601"/>
    <cellStyle name="Финансовый 3 3 4 4 6 2 2" xfId="12405"/>
    <cellStyle name="Финансовый 3 3 4 4 6 2 2 2" xfId="26013"/>
    <cellStyle name="Финансовый 3 3 4 4 6 2 2 3" xfId="39621"/>
    <cellStyle name="Финансовый 3 3 4 4 6 2 3" xfId="19209"/>
    <cellStyle name="Финансовый 3 3 4 4 6 2 4" xfId="32817"/>
    <cellStyle name="Финансовый 3 3 4 4 6 3" xfId="3333"/>
    <cellStyle name="Финансовый 3 3 4 4 6 3 2" xfId="10137"/>
    <cellStyle name="Финансовый 3 3 4 4 6 3 2 2" xfId="23745"/>
    <cellStyle name="Финансовый 3 3 4 4 6 3 2 3" xfId="37353"/>
    <cellStyle name="Финансовый 3 3 4 4 6 3 3" xfId="16941"/>
    <cellStyle name="Финансовый 3 3 4 4 6 3 4" xfId="30549"/>
    <cellStyle name="Финансовый 3 3 4 4 6 4" xfId="7869"/>
    <cellStyle name="Финансовый 3 3 4 4 6 4 2" xfId="21477"/>
    <cellStyle name="Финансовый 3 3 4 4 6 4 3" xfId="35085"/>
    <cellStyle name="Финансовый 3 3 4 4 6 5" xfId="14673"/>
    <cellStyle name="Финансовый 3 3 4 4 6 6" xfId="28281"/>
    <cellStyle name="Финансовый 3 3 4 4 7" xfId="687"/>
    <cellStyle name="Финансовый 3 3 4 4 7 2" xfId="5223"/>
    <cellStyle name="Финансовый 3 3 4 4 7 2 2" xfId="12027"/>
    <cellStyle name="Финансовый 3 3 4 4 7 2 2 2" xfId="25635"/>
    <cellStyle name="Финансовый 3 3 4 4 7 2 2 3" xfId="39243"/>
    <cellStyle name="Финансовый 3 3 4 4 7 2 3" xfId="18831"/>
    <cellStyle name="Финансовый 3 3 4 4 7 2 4" xfId="32439"/>
    <cellStyle name="Финансовый 3 3 4 4 7 3" xfId="2955"/>
    <cellStyle name="Финансовый 3 3 4 4 7 3 2" xfId="9759"/>
    <cellStyle name="Финансовый 3 3 4 4 7 3 2 2" xfId="23367"/>
    <cellStyle name="Финансовый 3 3 4 4 7 3 2 3" xfId="36975"/>
    <cellStyle name="Финансовый 3 3 4 4 7 3 3" xfId="16563"/>
    <cellStyle name="Финансовый 3 3 4 4 7 3 4" xfId="30171"/>
    <cellStyle name="Финансовый 3 3 4 4 7 4" xfId="7491"/>
    <cellStyle name="Финансовый 3 3 4 4 7 4 2" xfId="21099"/>
    <cellStyle name="Финансовый 3 3 4 4 7 4 3" xfId="34707"/>
    <cellStyle name="Финансовый 3 3 4 4 7 5" xfId="14295"/>
    <cellStyle name="Финансовый 3 3 4 4 7 6" xfId="27903"/>
    <cellStyle name="Финансовый 3 3 4 4 8" xfId="4845"/>
    <cellStyle name="Финансовый 3 3 4 4 8 2" xfId="11649"/>
    <cellStyle name="Финансовый 3 3 4 4 8 2 2" xfId="25257"/>
    <cellStyle name="Финансовый 3 3 4 4 8 2 3" xfId="38865"/>
    <cellStyle name="Финансовый 3 3 4 4 8 3" xfId="18453"/>
    <cellStyle name="Финансовый 3 3 4 4 8 4" xfId="32061"/>
    <cellStyle name="Финансовый 3 3 4 4 9" xfId="2577"/>
    <cellStyle name="Финансовый 3 3 4 4 9 2" xfId="9381"/>
    <cellStyle name="Финансовый 3 3 4 4 9 2 2" xfId="22989"/>
    <cellStyle name="Финансовый 3 3 4 4 9 2 3" xfId="36597"/>
    <cellStyle name="Финансовый 3 3 4 4 9 3" xfId="16185"/>
    <cellStyle name="Финансовый 3 3 4 4 9 4" xfId="29793"/>
    <cellStyle name="Финансовый 3 3 4 5" xfId="234"/>
    <cellStyle name="Финансовый 3 3 4 5 10" xfId="7038"/>
    <cellStyle name="Финансовый 3 3 4 5 10 2" xfId="20646"/>
    <cellStyle name="Финансовый 3 3 4 5 10 3" xfId="34254"/>
    <cellStyle name="Финансовый 3 3 4 5 11" xfId="13842"/>
    <cellStyle name="Финансовый 3 3 4 5 12" xfId="27450"/>
    <cellStyle name="Финансовый 3 3 4 5 2" xfId="333"/>
    <cellStyle name="Финансовый 3 3 4 5 2 10" xfId="13941"/>
    <cellStyle name="Финансовый 3 3 4 5 2 11" xfId="27549"/>
    <cellStyle name="Финансовый 3 3 4 5 2 2" xfId="1845"/>
    <cellStyle name="Финансовый 3 3 4 5 2 2 2" xfId="6381"/>
    <cellStyle name="Финансовый 3 3 4 5 2 2 2 2" xfId="13185"/>
    <cellStyle name="Финансовый 3 3 4 5 2 2 2 2 2" xfId="26793"/>
    <cellStyle name="Финансовый 3 3 4 5 2 2 2 2 3" xfId="40401"/>
    <cellStyle name="Финансовый 3 3 4 5 2 2 2 3" xfId="19989"/>
    <cellStyle name="Финансовый 3 3 4 5 2 2 2 4" xfId="33597"/>
    <cellStyle name="Финансовый 3 3 4 5 2 2 3" xfId="4113"/>
    <cellStyle name="Финансовый 3 3 4 5 2 2 3 2" xfId="10917"/>
    <cellStyle name="Финансовый 3 3 4 5 2 2 3 2 2" xfId="24525"/>
    <cellStyle name="Финансовый 3 3 4 5 2 2 3 2 3" xfId="38133"/>
    <cellStyle name="Финансовый 3 3 4 5 2 2 3 3" xfId="17721"/>
    <cellStyle name="Финансовый 3 3 4 5 2 2 3 4" xfId="31329"/>
    <cellStyle name="Финансовый 3 3 4 5 2 2 4" xfId="8649"/>
    <cellStyle name="Финансовый 3 3 4 5 2 2 4 2" xfId="22257"/>
    <cellStyle name="Финансовый 3 3 4 5 2 2 4 3" xfId="35865"/>
    <cellStyle name="Финансовый 3 3 4 5 2 2 5" xfId="15453"/>
    <cellStyle name="Финансовый 3 3 4 5 2 2 6" xfId="29061"/>
    <cellStyle name="Финансовый 3 3 4 5 2 3" xfId="1467"/>
    <cellStyle name="Финансовый 3 3 4 5 2 3 2" xfId="6003"/>
    <cellStyle name="Финансовый 3 3 4 5 2 3 2 2" xfId="12807"/>
    <cellStyle name="Финансовый 3 3 4 5 2 3 2 2 2" xfId="26415"/>
    <cellStyle name="Финансовый 3 3 4 5 2 3 2 2 3" xfId="40023"/>
    <cellStyle name="Финансовый 3 3 4 5 2 3 2 3" xfId="19611"/>
    <cellStyle name="Финансовый 3 3 4 5 2 3 2 4" xfId="33219"/>
    <cellStyle name="Финансовый 3 3 4 5 2 3 3" xfId="3735"/>
    <cellStyle name="Финансовый 3 3 4 5 2 3 3 2" xfId="10539"/>
    <cellStyle name="Финансовый 3 3 4 5 2 3 3 2 2" xfId="24147"/>
    <cellStyle name="Финансовый 3 3 4 5 2 3 3 2 3" xfId="37755"/>
    <cellStyle name="Финансовый 3 3 4 5 2 3 3 3" xfId="17343"/>
    <cellStyle name="Финансовый 3 3 4 5 2 3 3 4" xfId="30951"/>
    <cellStyle name="Финансовый 3 3 4 5 2 3 4" xfId="8271"/>
    <cellStyle name="Финансовый 3 3 4 5 2 3 4 2" xfId="21879"/>
    <cellStyle name="Финансовый 3 3 4 5 2 3 4 3" xfId="35487"/>
    <cellStyle name="Финансовый 3 3 4 5 2 3 5" xfId="15075"/>
    <cellStyle name="Финансовый 3 3 4 5 2 3 6" xfId="28683"/>
    <cellStyle name="Финансовый 3 3 4 5 2 4" xfId="2223"/>
    <cellStyle name="Финансовый 3 3 4 5 2 4 2" xfId="6759"/>
    <cellStyle name="Финансовый 3 3 4 5 2 4 2 2" xfId="13563"/>
    <cellStyle name="Финансовый 3 3 4 5 2 4 2 2 2" xfId="27171"/>
    <cellStyle name="Финансовый 3 3 4 5 2 4 2 2 3" xfId="40779"/>
    <cellStyle name="Финансовый 3 3 4 5 2 4 2 3" xfId="20367"/>
    <cellStyle name="Финансовый 3 3 4 5 2 4 2 4" xfId="33975"/>
    <cellStyle name="Финансовый 3 3 4 5 2 4 3" xfId="4491"/>
    <cellStyle name="Финансовый 3 3 4 5 2 4 3 2" xfId="11295"/>
    <cellStyle name="Финансовый 3 3 4 5 2 4 3 2 2" xfId="24903"/>
    <cellStyle name="Финансовый 3 3 4 5 2 4 3 2 3" xfId="38511"/>
    <cellStyle name="Финансовый 3 3 4 5 2 4 3 3" xfId="18099"/>
    <cellStyle name="Финансовый 3 3 4 5 2 4 3 4" xfId="31707"/>
    <cellStyle name="Финансовый 3 3 4 5 2 4 4" xfId="9027"/>
    <cellStyle name="Финансовый 3 3 4 5 2 4 4 2" xfId="22635"/>
    <cellStyle name="Финансовый 3 3 4 5 2 4 4 3" xfId="36243"/>
    <cellStyle name="Финансовый 3 3 4 5 2 4 5" xfId="15831"/>
    <cellStyle name="Финансовый 3 3 4 5 2 4 6" xfId="29439"/>
    <cellStyle name="Финансовый 3 3 4 5 2 5" xfId="1089"/>
    <cellStyle name="Финансовый 3 3 4 5 2 5 2" xfId="5625"/>
    <cellStyle name="Финансовый 3 3 4 5 2 5 2 2" xfId="12429"/>
    <cellStyle name="Финансовый 3 3 4 5 2 5 2 2 2" xfId="26037"/>
    <cellStyle name="Финансовый 3 3 4 5 2 5 2 2 3" xfId="39645"/>
    <cellStyle name="Финансовый 3 3 4 5 2 5 2 3" xfId="19233"/>
    <cellStyle name="Финансовый 3 3 4 5 2 5 2 4" xfId="32841"/>
    <cellStyle name="Финансовый 3 3 4 5 2 5 3" xfId="3357"/>
    <cellStyle name="Финансовый 3 3 4 5 2 5 3 2" xfId="10161"/>
    <cellStyle name="Финансовый 3 3 4 5 2 5 3 2 2" xfId="23769"/>
    <cellStyle name="Финансовый 3 3 4 5 2 5 3 2 3" xfId="37377"/>
    <cellStyle name="Финансовый 3 3 4 5 2 5 3 3" xfId="16965"/>
    <cellStyle name="Финансовый 3 3 4 5 2 5 3 4" xfId="30573"/>
    <cellStyle name="Финансовый 3 3 4 5 2 5 4" xfId="7893"/>
    <cellStyle name="Финансовый 3 3 4 5 2 5 4 2" xfId="21501"/>
    <cellStyle name="Финансовый 3 3 4 5 2 5 4 3" xfId="35109"/>
    <cellStyle name="Финансовый 3 3 4 5 2 5 5" xfId="14697"/>
    <cellStyle name="Финансовый 3 3 4 5 2 5 6" xfId="28305"/>
    <cellStyle name="Финансовый 3 3 4 5 2 6" xfId="711"/>
    <cellStyle name="Финансовый 3 3 4 5 2 6 2" xfId="5247"/>
    <cellStyle name="Финансовый 3 3 4 5 2 6 2 2" xfId="12051"/>
    <cellStyle name="Финансовый 3 3 4 5 2 6 2 2 2" xfId="25659"/>
    <cellStyle name="Финансовый 3 3 4 5 2 6 2 2 3" xfId="39267"/>
    <cellStyle name="Финансовый 3 3 4 5 2 6 2 3" xfId="18855"/>
    <cellStyle name="Финансовый 3 3 4 5 2 6 2 4" xfId="32463"/>
    <cellStyle name="Финансовый 3 3 4 5 2 6 3" xfId="2979"/>
    <cellStyle name="Финансовый 3 3 4 5 2 6 3 2" xfId="9783"/>
    <cellStyle name="Финансовый 3 3 4 5 2 6 3 2 2" xfId="23391"/>
    <cellStyle name="Финансовый 3 3 4 5 2 6 3 2 3" xfId="36999"/>
    <cellStyle name="Финансовый 3 3 4 5 2 6 3 3" xfId="16587"/>
    <cellStyle name="Финансовый 3 3 4 5 2 6 3 4" xfId="30195"/>
    <cellStyle name="Финансовый 3 3 4 5 2 6 4" xfId="7515"/>
    <cellStyle name="Финансовый 3 3 4 5 2 6 4 2" xfId="21123"/>
    <cellStyle name="Финансовый 3 3 4 5 2 6 4 3" xfId="34731"/>
    <cellStyle name="Финансовый 3 3 4 5 2 6 5" xfId="14319"/>
    <cellStyle name="Финансовый 3 3 4 5 2 6 6" xfId="27927"/>
    <cellStyle name="Финансовый 3 3 4 5 2 7" xfId="4869"/>
    <cellStyle name="Финансовый 3 3 4 5 2 7 2" xfId="11673"/>
    <cellStyle name="Финансовый 3 3 4 5 2 7 2 2" xfId="25281"/>
    <cellStyle name="Финансовый 3 3 4 5 2 7 2 3" xfId="38889"/>
    <cellStyle name="Финансовый 3 3 4 5 2 7 3" xfId="18477"/>
    <cellStyle name="Финансовый 3 3 4 5 2 7 4" xfId="32085"/>
    <cellStyle name="Финансовый 3 3 4 5 2 8" xfId="2601"/>
    <cellStyle name="Финансовый 3 3 4 5 2 8 2" xfId="9405"/>
    <cellStyle name="Финансовый 3 3 4 5 2 8 2 2" xfId="23013"/>
    <cellStyle name="Финансовый 3 3 4 5 2 8 2 3" xfId="36621"/>
    <cellStyle name="Финансовый 3 3 4 5 2 8 3" xfId="16209"/>
    <cellStyle name="Финансовый 3 3 4 5 2 8 4" xfId="29817"/>
    <cellStyle name="Финансовый 3 3 4 5 2 9" xfId="7137"/>
    <cellStyle name="Финансовый 3 3 4 5 2 9 2" xfId="20745"/>
    <cellStyle name="Финансовый 3 3 4 5 2 9 3" xfId="34353"/>
    <cellStyle name="Финансовый 3 3 4 5 3" xfId="1746"/>
    <cellStyle name="Финансовый 3 3 4 5 3 2" xfId="6282"/>
    <cellStyle name="Финансовый 3 3 4 5 3 2 2" xfId="13086"/>
    <cellStyle name="Финансовый 3 3 4 5 3 2 2 2" xfId="26694"/>
    <cellStyle name="Финансовый 3 3 4 5 3 2 2 3" xfId="40302"/>
    <cellStyle name="Финансовый 3 3 4 5 3 2 3" xfId="19890"/>
    <cellStyle name="Финансовый 3 3 4 5 3 2 4" xfId="33498"/>
    <cellStyle name="Финансовый 3 3 4 5 3 3" xfId="4014"/>
    <cellStyle name="Финансовый 3 3 4 5 3 3 2" xfId="10818"/>
    <cellStyle name="Финансовый 3 3 4 5 3 3 2 2" xfId="24426"/>
    <cellStyle name="Финансовый 3 3 4 5 3 3 2 3" xfId="38034"/>
    <cellStyle name="Финансовый 3 3 4 5 3 3 3" xfId="17622"/>
    <cellStyle name="Финансовый 3 3 4 5 3 3 4" xfId="31230"/>
    <cellStyle name="Финансовый 3 3 4 5 3 4" xfId="8550"/>
    <cellStyle name="Финансовый 3 3 4 5 3 4 2" xfId="22158"/>
    <cellStyle name="Финансовый 3 3 4 5 3 4 3" xfId="35766"/>
    <cellStyle name="Финансовый 3 3 4 5 3 5" xfId="15354"/>
    <cellStyle name="Финансовый 3 3 4 5 3 6" xfId="28962"/>
    <cellStyle name="Финансовый 3 3 4 5 4" xfId="1368"/>
    <cellStyle name="Финансовый 3 3 4 5 4 2" xfId="5904"/>
    <cellStyle name="Финансовый 3 3 4 5 4 2 2" xfId="12708"/>
    <cellStyle name="Финансовый 3 3 4 5 4 2 2 2" xfId="26316"/>
    <cellStyle name="Финансовый 3 3 4 5 4 2 2 3" xfId="39924"/>
    <cellStyle name="Финансовый 3 3 4 5 4 2 3" xfId="19512"/>
    <cellStyle name="Финансовый 3 3 4 5 4 2 4" xfId="33120"/>
    <cellStyle name="Финансовый 3 3 4 5 4 3" xfId="3636"/>
    <cellStyle name="Финансовый 3 3 4 5 4 3 2" xfId="10440"/>
    <cellStyle name="Финансовый 3 3 4 5 4 3 2 2" xfId="24048"/>
    <cellStyle name="Финансовый 3 3 4 5 4 3 2 3" xfId="37656"/>
    <cellStyle name="Финансовый 3 3 4 5 4 3 3" xfId="17244"/>
    <cellStyle name="Финансовый 3 3 4 5 4 3 4" xfId="30852"/>
    <cellStyle name="Финансовый 3 3 4 5 4 4" xfId="8172"/>
    <cellStyle name="Финансовый 3 3 4 5 4 4 2" xfId="21780"/>
    <cellStyle name="Финансовый 3 3 4 5 4 4 3" xfId="35388"/>
    <cellStyle name="Финансовый 3 3 4 5 4 5" xfId="14976"/>
    <cellStyle name="Финансовый 3 3 4 5 4 6" xfId="28584"/>
    <cellStyle name="Финансовый 3 3 4 5 5" xfId="2124"/>
    <cellStyle name="Финансовый 3 3 4 5 5 2" xfId="6660"/>
    <cellStyle name="Финансовый 3 3 4 5 5 2 2" xfId="13464"/>
    <cellStyle name="Финансовый 3 3 4 5 5 2 2 2" xfId="27072"/>
    <cellStyle name="Финансовый 3 3 4 5 5 2 2 3" xfId="40680"/>
    <cellStyle name="Финансовый 3 3 4 5 5 2 3" xfId="20268"/>
    <cellStyle name="Финансовый 3 3 4 5 5 2 4" xfId="33876"/>
    <cellStyle name="Финансовый 3 3 4 5 5 3" xfId="4392"/>
    <cellStyle name="Финансовый 3 3 4 5 5 3 2" xfId="11196"/>
    <cellStyle name="Финансовый 3 3 4 5 5 3 2 2" xfId="24804"/>
    <cellStyle name="Финансовый 3 3 4 5 5 3 2 3" xfId="38412"/>
    <cellStyle name="Финансовый 3 3 4 5 5 3 3" xfId="18000"/>
    <cellStyle name="Финансовый 3 3 4 5 5 3 4" xfId="31608"/>
    <cellStyle name="Финансовый 3 3 4 5 5 4" xfId="8928"/>
    <cellStyle name="Финансовый 3 3 4 5 5 4 2" xfId="22536"/>
    <cellStyle name="Финансовый 3 3 4 5 5 4 3" xfId="36144"/>
    <cellStyle name="Финансовый 3 3 4 5 5 5" xfId="15732"/>
    <cellStyle name="Финансовый 3 3 4 5 5 6" xfId="29340"/>
    <cellStyle name="Финансовый 3 3 4 5 6" xfId="990"/>
    <cellStyle name="Финансовый 3 3 4 5 6 2" xfId="5526"/>
    <cellStyle name="Финансовый 3 3 4 5 6 2 2" xfId="12330"/>
    <cellStyle name="Финансовый 3 3 4 5 6 2 2 2" xfId="25938"/>
    <cellStyle name="Финансовый 3 3 4 5 6 2 2 3" xfId="39546"/>
    <cellStyle name="Финансовый 3 3 4 5 6 2 3" xfId="19134"/>
    <cellStyle name="Финансовый 3 3 4 5 6 2 4" xfId="32742"/>
    <cellStyle name="Финансовый 3 3 4 5 6 3" xfId="3258"/>
    <cellStyle name="Финансовый 3 3 4 5 6 3 2" xfId="10062"/>
    <cellStyle name="Финансовый 3 3 4 5 6 3 2 2" xfId="23670"/>
    <cellStyle name="Финансовый 3 3 4 5 6 3 2 3" xfId="37278"/>
    <cellStyle name="Финансовый 3 3 4 5 6 3 3" xfId="16866"/>
    <cellStyle name="Финансовый 3 3 4 5 6 3 4" xfId="30474"/>
    <cellStyle name="Финансовый 3 3 4 5 6 4" xfId="7794"/>
    <cellStyle name="Финансовый 3 3 4 5 6 4 2" xfId="21402"/>
    <cellStyle name="Финансовый 3 3 4 5 6 4 3" xfId="35010"/>
    <cellStyle name="Финансовый 3 3 4 5 6 5" xfId="14598"/>
    <cellStyle name="Финансовый 3 3 4 5 6 6" xfId="28206"/>
    <cellStyle name="Финансовый 3 3 4 5 7" xfId="612"/>
    <cellStyle name="Финансовый 3 3 4 5 7 2" xfId="5148"/>
    <cellStyle name="Финансовый 3 3 4 5 7 2 2" xfId="11952"/>
    <cellStyle name="Финансовый 3 3 4 5 7 2 2 2" xfId="25560"/>
    <cellStyle name="Финансовый 3 3 4 5 7 2 2 3" xfId="39168"/>
    <cellStyle name="Финансовый 3 3 4 5 7 2 3" xfId="18756"/>
    <cellStyle name="Финансовый 3 3 4 5 7 2 4" xfId="32364"/>
    <cellStyle name="Финансовый 3 3 4 5 7 3" xfId="2880"/>
    <cellStyle name="Финансовый 3 3 4 5 7 3 2" xfId="9684"/>
    <cellStyle name="Финансовый 3 3 4 5 7 3 2 2" xfId="23292"/>
    <cellStyle name="Финансовый 3 3 4 5 7 3 2 3" xfId="36900"/>
    <cellStyle name="Финансовый 3 3 4 5 7 3 3" xfId="16488"/>
    <cellStyle name="Финансовый 3 3 4 5 7 3 4" xfId="30096"/>
    <cellStyle name="Финансовый 3 3 4 5 7 4" xfId="7416"/>
    <cellStyle name="Финансовый 3 3 4 5 7 4 2" xfId="21024"/>
    <cellStyle name="Финансовый 3 3 4 5 7 4 3" xfId="34632"/>
    <cellStyle name="Финансовый 3 3 4 5 7 5" xfId="14220"/>
    <cellStyle name="Финансовый 3 3 4 5 7 6" xfId="27828"/>
    <cellStyle name="Финансовый 3 3 4 5 8" xfId="4770"/>
    <cellStyle name="Финансовый 3 3 4 5 8 2" xfId="11574"/>
    <cellStyle name="Финансовый 3 3 4 5 8 2 2" xfId="25182"/>
    <cellStyle name="Финансовый 3 3 4 5 8 2 3" xfId="38790"/>
    <cellStyle name="Финансовый 3 3 4 5 8 3" xfId="18378"/>
    <cellStyle name="Финансовый 3 3 4 5 8 4" xfId="31986"/>
    <cellStyle name="Финансовый 3 3 4 5 9" xfId="2502"/>
    <cellStyle name="Финансовый 3 3 4 5 9 2" xfId="9306"/>
    <cellStyle name="Финансовый 3 3 4 5 9 2 2" xfId="22914"/>
    <cellStyle name="Финансовый 3 3 4 5 9 2 3" xfId="36522"/>
    <cellStyle name="Финансовый 3 3 4 5 9 3" xfId="16110"/>
    <cellStyle name="Финансовый 3 3 4 5 9 4" xfId="29718"/>
    <cellStyle name="Финансовый 3 3 4 6" xfId="355"/>
    <cellStyle name="Финансовый 3 3 4 6 10" xfId="13963"/>
    <cellStyle name="Финансовый 3 3 4 6 11" xfId="27571"/>
    <cellStyle name="Финансовый 3 3 4 6 2" xfId="1867"/>
    <cellStyle name="Финансовый 3 3 4 6 2 2" xfId="6403"/>
    <cellStyle name="Финансовый 3 3 4 6 2 2 2" xfId="13207"/>
    <cellStyle name="Финансовый 3 3 4 6 2 2 2 2" xfId="26815"/>
    <cellStyle name="Финансовый 3 3 4 6 2 2 2 3" xfId="40423"/>
    <cellStyle name="Финансовый 3 3 4 6 2 2 3" xfId="20011"/>
    <cellStyle name="Финансовый 3 3 4 6 2 2 4" xfId="33619"/>
    <cellStyle name="Финансовый 3 3 4 6 2 3" xfId="4135"/>
    <cellStyle name="Финансовый 3 3 4 6 2 3 2" xfId="10939"/>
    <cellStyle name="Финансовый 3 3 4 6 2 3 2 2" xfId="24547"/>
    <cellStyle name="Финансовый 3 3 4 6 2 3 2 3" xfId="38155"/>
    <cellStyle name="Финансовый 3 3 4 6 2 3 3" xfId="17743"/>
    <cellStyle name="Финансовый 3 3 4 6 2 3 4" xfId="31351"/>
    <cellStyle name="Финансовый 3 3 4 6 2 4" xfId="8671"/>
    <cellStyle name="Финансовый 3 3 4 6 2 4 2" xfId="22279"/>
    <cellStyle name="Финансовый 3 3 4 6 2 4 3" xfId="35887"/>
    <cellStyle name="Финансовый 3 3 4 6 2 5" xfId="15475"/>
    <cellStyle name="Финансовый 3 3 4 6 2 6" xfId="29083"/>
    <cellStyle name="Финансовый 3 3 4 6 3" xfId="1489"/>
    <cellStyle name="Финансовый 3 3 4 6 3 2" xfId="6025"/>
    <cellStyle name="Финансовый 3 3 4 6 3 2 2" xfId="12829"/>
    <cellStyle name="Финансовый 3 3 4 6 3 2 2 2" xfId="26437"/>
    <cellStyle name="Финансовый 3 3 4 6 3 2 2 3" xfId="40045"/>
    <cellStyle name="Финансовый 3 3 4 6 3 2 3" xfId="19633"/>
    <cellStyle name="Финансовый 3 3 4 6 3 2 4" xfId="33241"/>
    <cellStyle name="Финансовый 3 3 4 6 3 3" xfId="3757"/>
    <cellStyle name="Финансовый 3 3 4 6 3 3 2" xfId="10561"/>
    <cellStyle name="Финансовый 3 3 4 6 3 3 2 2" xfId="24169"/>
    <cellStyle name="Финансовый 3 3 4 6 3 3 2 3" xfId="37777"/>
    <cellStyle name="Финансовый 3 3 4 6 3 3 3" xfId="17365"/>
    <cellStyle name="Финансовый 3 3 4 6 3 3 4" xfId="30973"/>
    <cellStyle name="Финансовый 3 3 4 6 3 4" xfId="8293"/>
    <cellStyle name="Финансовый 3 3 4 6 3 4 2" xfId="21901"/>
    <cellStyle name="Финансовый 3 3 4 6 3 4 3" xfId="35509"/>
    <cellStyle name="Финансовый 3 3 4 6 3 5" xfId="15097"/>
    <cellStyle name="Финансовый 3 3 4 6 3 6" xfId="28705"/>
    <cellStyle name="Финансовый 3 3 4 6 4" xfId="2245"/>
    <cellStyle name="Финансовый 3 3 4 6 4 2" xfId="6781"/>
    <cellStyle name="Финансовый 3 3 4 6 4 2 2" xfId="13585"/>
    <cellStyle name="Финансовый 3 3 4 6 4 2 2 2" xfId="27193"/>
    <cellStyle name="Финансовый 3 3 4 6 4 2 2 3" xfId="40801"/>
    <cellStyle name="Финансовый 3 3 4 6 4 2 3" xfId="20389"/>
    <cellStyle name="Финансовый 3 3 4 6 4 2 4" xfId="33997"/>
    <cellStyle name="Финансовый 3 3 4 6 4 3" xfId="4513"/>
    <cellStyle name="Финансовый 3 3 4 6 4 3 2" xfId="11317"/>
    <cellStyle name="Финансовый 3 3 4 6 4 3 2 2" xfId="24925"/>
    <cellStyle name="Финансовый 3 3 4 6 4 3 2 3" xfId="38533"/>
    <cellStyle name="Финансовый 3 3 4 6 4 3 3" xfId="18121"/>
    <cellStyle name="Финансовый 3 3 4 6 4 3 4" xfId="31729"/>
    <cellStyle name="Финансовый 3 3 4 6 4 4" xfId="9049"/>
    <cellStyle name="Финансовый 3 3 4 6 4 4 2" xfId="22657"/>
    <cellStyle name="Финансовый 3 3 4 6 4 4 3" xfId="36265"/>
    <cellStyle name="Финансовый 3 3 4 6 4 5" xfId="15853"/>
    <cellStyle name="Финансовый 3 3 4 6 4 6" xfId="29461"/>
    <cellStyle name="Финансовый 3 3 4 6 5" xfId="1111"/>
    <cellStyle name="Финансовый 3 3 4 6 5 2" xfId="5647"/>
    <cellStyle name="Финансовый 3 3 4 6 5 2 2" xfId="12451"/>
    <cellStyle name="Финансовый 3 3 4 6 5 2 2 2" xfId="26059"/>
    <cellStyle name="Финансовый 3 3 4 6 5 2 2 3" xfId="39667"/>
    <cellStyle name="Финансовый 3 3 4 6 5 2 3" xfId="19255"/>
    <cellStyle name="Финансовый 3 3 4 6 5 2 4" xfId="32863"/>
    <cellStyle name="Финансовый 3 3 4 6 5 3" xfId="3379"/>
    <cellStyle name="Финансовый 3 3 4 6 5 3 2" xfId="10183"/>
    <cellStyle name="Финансовый 3 3 4 6 5 3 2 2" xfId="23791"/>
    <cellStyle name="Финансовый 3 3 4 6 5 3 2 3" xfId="37399"/>
    <cellStyle name="Финансовый 3 3 4 6 5 3 3" xfId="16987"/>
    <cellStyle name="Финансовый 3 3 4 6 5 3 4" xfId="30595"/>
    <cellStyle name="Финансовый 3 3 4 6 5 4" xfId="7915"/>
    <cellStyle name="Финансовый 3 3 4 6 5 4 2" xfId="21523"/>
    <cellStyle name="Финансовый 3 3 4 6 5 4 3" xfId="35131"/>
    <cellStyle name="Финансовый 3 3 4 6 5 5" xfId="14719"/>
    <cellStyle name="Финансовый 3 3 4 6 5 6" xfId="28327"/>
    <cellStyle name="Финансовый 3 3 4 6 6" xfId="733"/>
    <cellStyle name="Финансовый 3 3 4 6 6 2" xfId="5269"/>
    <cellStyle name="Финансовый 3 3 4 6 6 2 2" xfId="12073"/>
    <cellStyle name="Финансовый 3 3 4 6 6 2 2 2" xfId="25681"/>
    <cellStyle name="Финансовый 3 3 4 6 6 2 2 3" xfId="39289"/>
    <cellStyle name="Финансовый 3 3 4 6 6 2 3" xfId="18877"/>
    <cellStyle name="Финансовый 3 3 4 6 6 2 4" xfId="32485"/>
    <cellStyle name="Финансовый 3 3 4 6 6 3" xfId="3001"/>
    <cellStyle name="Финансовый 3 3 4 6 6 3 2" xfId="9805"/>
    <cellStyle name="Финансовый 3 3 4 6 6 3 2 2" xfId="23413"/>
    <cellStyle name="Финансовый 3 3 4 6 6 3 2 3" xfId="37021"/>
    <cellStyle name="Финансовый 3 3 4 6 6 3 3" xfId="16609"/>
    <cellStyle name="Финансовый 3 3 4 6 6 3 4" xfId="30217"/>
    <cellStyle name="Финансовый 3 3 4 6 6 4" xfId="7537"/>
    <cellStyle name="Финансовый 3 3 4 6 6 4 2" xfId="21145"/>
    <cellStyle name="Финансовый 3 3 4 6 6 4 3" xfId="34753"/>
    <cellStyle name="Финансовый 3 3 4 6 6 5" xfId="14341"/>
    <cellStyle name="Финансовый 3 3 4 6 6 6" xfId="27949"/>
    <cellStyle name="Финансовый 3 3 4 6 7" xfId="4891"/>
    <cellStyle name="Финансовый 3 3 4 6 7 2" xfId="11695"/>
    <cellStyle name="Финансовый 3 3 4 6 7 2 2" xfId="25303"/>
    <cellStyle name="Финансовый 3 3 4 6 7 2 3" xfId="38911"/>
    <cellStyle name="Финансовый 3 3 4 6 7 3" xfId="18499"/>
    <cellStyle name="Финансовый 3 3 4 6 7 4" xfId="32107"/>
    <cellStyle name="Финансовый 3 3 4 6 8" xfId="2623"/>
    <cellStyle name="Финансовый 3 3 4 6 8 2" xfId="9427"/>
    <cellStyle name="Финансовый 3 3 4 6 8 2 2" xfId="23035"/>
    <cellStyle name="Финансовый 3 3 4 6 8 2 3" xfId="36643"/>
    <cellStyle name="Финансовый 3 3 4 6 8 3" xfId="16231"/>
    <cellStyle name="Финансовый 3 3 4 6 8 4" xfId="29839"/>
    <cellStyle name="Финансовый 3 3 4 6 9" xfId="7159"/>
    <cellStyle name="Финансовый 3 3 4 6 9 2" xfId="20767"/>
    <cellStyle name="Финансовый 3 3 4 6 9 3" xfId="34375"/>
    <cellStyle name="Финансовый 3 3 4 7" xfId="1665"/>
    <cellStyle name="Финансовый 3 3 4 7 2" xfId="6201"/>
    <cellStyle name="Финансовый 3 3 4 7 2 2" xfId="13005"/>
    <cellStyle name="Финансовый 3 3 4 7 2 2 2" xfId="26613"/>
    <cellStyle name="Финансовый 3 3 4 7 2 2 3" xfId="40221"/>
    <cellStyle name="Финансовый 3 3 4 7 2 3" xfId="19809"/>
    <cellStyle name="Финансовый 3 3 4 7 2 4" xfId="33417"/>
    <cellStyle name="Финансовый 3 3 4 7 3" xfId="3933"/>
    <cellStyle name="Финансовый 3 3 4 7 3 2" xfId="10737"/>
    <cellStyle name="Финансовый 3 3 4 7 3 2 2" xfId="24345"/>
    <cellStyle name="Финансовый 3 3 4 7 3 2 3" xfId="37953"/>
    <cellStyle name="Финансовый 3 3 4 7 3 3" xfId="17541"/>
    <cellStyle name="Финансовый 3 3 4 7 3 4" xfId="31149"/>
    <cellStyle name="Финансовый 3 3 4 7 4" xfId="8469"/>
    <cellStyle name="Финансовый 3 3 4 7 4 2" xfId="22077"/>
    <cellStyle name="Финансовый 3 3 4 7 4 3" xfId="35685"/>
    <cellStyle name="Финансовый 3 3 4 7 5" xfId="15273"/>
    <cellStyle name="Финансовый 3 3 4 7 6" xfId="28881"/>
    <cellStyle name="Финансовый 3 3 4 8" xfId="1287"/>
    <cellStyle name="Финансовый 3 3 4 8 2" xfId="5823"/>
    <cellStyle name="Финансовый 3 3 4 8 2 2" xfId="12627"/>
    <cellStyle name="Финансовый 3 3 4 8 2 2 2" xfId="26235"/>
    <cellStyle name="Финансовый 3 3 4 8 2 2 3" xfId="39843"/>
    <cellStyle name="Финансовый 3 3 4 8 2 3" xfId="19431"/>
    <cellStyle name="Финансовый 3 3 4 8 2 4" xfId="33039"/>
    <cellStyle name="Финансовый 3 3 4 8 3" xfId="3555"/>
    <cellStyle name="Финансовый 3 3 4 8 3 2" xfId="10359"/>
    <cellStyle name="Финансовый 3 3 4 8 3 2 2" xfId="23967"/>
    <cellStyle name="Финансовый 3 3 4 8 3 2 3" xfId="37575"/>
    <cellStyle name="Финансовый 3 3 4 8 3 3" xfId="17163"/>
    <cellStyle name="Финансовый 3 3 4 8 3 4" xfId="30771"/>
    <cellStyle name="Финансовый 3 3 4 8 4" xfId="8091"/>
    <cellStyle name="Финансовый 3 3 4 8 4 2" xfId="21699"/>
    <cellStyle name="Финансовый 3 3 4 8 4 3" xfId="35307"/>
    <cellStyle name="Финансовый 3 3 4 8 5" xfId="14895"/>
    <cellStyle name="Финансовый 3 3 4 8 6" xfId="28503"/>
    <cellStyle name="Финансовый 3 3 4 9" xfId="2043"/>
    <cellStyle name="Финансовый 3 3 4 9 2" xfId="6579"/>
    <cellStyle name="Финансовый 3 3 4 9 2 2" xfId="13383"/>
    <cellStyle name="Финансовый 3 3 4 9 2 2 2" xfId="26991"/>
    <cellStyle name="Финансовый 3 3 4 9 2 2 3" xfId="40599"/>
    <cellStyle name="Финансовый 3 3 4 9 2 3" xfId="20187"/>
    <cellStyle name="Финансовый 3 3 4 9 2 4" xfId="33795"/>
    <cellStyle name="Финансовый 3 3 4 9 3" xfId="4311"/>
    <cellStyle name="Финансовый 3 3 4 9 3 2" xfId="11115"/>
    <cellStyle name="Финансовый 3 3 4 9 3 2 2" xfId="24723"/>
    <cellStyle name="Финансовый 3 3 4 9 3 2 3" xfId="38331"/>
    <cellStyle name="Финансовый 3 3 4 9 3 3" xfId="17919"/>
    <cellStyle name="Финансовый 3 3 4 9 3 4" xfId="31527"/>
    <cellStyle name="Финансовый 3 3 4 9 4" xfId="8847"/>
    <cellStyle name="Финансовый 3 3 4 9 4 2" xfId="22455"/>
    <cellStyle name="Финансовый 3 3 4 9 4 3" xfId="36063"/>
    <cellStyle name="Финансовый 3 3 4 9 5" xfId="15651"/>
    <cellStyle name="Финансовый 3 3 4 9 6" xfId="29259"/>
    <cellStyle name="Финансовый 3 3 5" xfId="186"/>
    <cellStyle name="Финансовый 3 3 5 10" xfId="4722"/>
    <cellStyle name="Финансовый 3 3 5 10 2" xfId="11526"/>
    <cellStyle name="Финансовый 3 3 5 10 2 2" xfId="25134"/>
    <cellStyle name="Финансовый 3 3 5 10 2 3" xfId="38742"/>
    <cellStyle name="Финансовый 3 3 5 10 3" xfId="18330"/>
    <cellStyle name="Финансовый 3 3 5 10 4" xfId="31938"/>
    <cellStyle name="Финансовый 3 3 5 11" xfId="2454"/>
    <cellStyle name="Финансовый 3 3 5 11 2" xfId="9258"/>
    <cellStyle name="Финансовый 3 3 5 11 2 2" xfId="22866"/>
    <cellStyle name="Финансовый 3 3 5 11 2 3" xfId="36474"/>
    <cellStyle name="Финансовый 3 3 5 11 3" xfId="16062"/>
    <cellStyle name="Финансовый 3 3 5 11 4" xfId="29670"/>
    <cellStyle name="Финансовый 3 3 5 12" xfId="6990"/>
    <cellStyle name="Финансовый 3 3 5 12 2" xfId="20598"/>
    <cellStyle name="Финансовый 3 3 5 12 3" xfId="34206"/>
    <cellStyle name="Финансовый 3 3 5 13" xfId="13794"/>
    <cellStyle name="Финансовый 3 3 5 14" xfId="27402"/>
    <cellStyle name="Финансовый 3 3 5 2" xfId="321"/>
    <cellStyle name="Финансовый 3 3 5 2 10" xfId="7125"/>
    <cellStyle name="Финансовый 3 3 5 2 10 2" xfId="20733"/>
    <cellStyle name="Финансовый 3 3 5 2 10 3" xfId="34341"/>
    <cellStyle name="Финансовый 3 3 5 2 11" xfId="13929"/>
    <cellStyle name="Финансовый 3 3 5 2 12" xfId="27537"/>
    <cellStyle name="Финансовый 3 3 5 2 2" xfId="469"/>
    <cellStyle name="Финансовый 3 3 5 2 2 10" xfId="14077"/>
    <cellStyle name="Финансовый 3 3 5 2 2 11" xfId="27685"/>
    <cellStyle name="Финансовый 3 3 5 2 2 2" xfId="1981"/>
    <cellStyle name="Финансовый 3 3 5 2 2 2 2" xfId="6517"/>
    <cellStyle name="Финансовый 3 3 5 2 2 2 2 2" xfId="13321"/>
    <cellStyle name="Финансовый 3 3 5 2 2 2 2 2 2" xfId="26929"/>
    <cellStyle name="Финансовый 3 3 5 2 2 2 2 2 3" xfId="40537"/>
    <cellStyle name="Финансовый 3 3 5 2 2 2 2 3" xfId="20125"/>
    <cellStyle name="Финансовый 3 3 5 2 2 2 2 4" xfId="33733"/>
    <cellStyle name="Финансовый 3 3 5 2 2 2 3" xfId="4249"/>
    <cellStyle name="Финансовый 3 3 5 2 2 2 3 2" xfId="11053"/>
    <cellStyle name="Финансовый 3 3 5 2 2 2 3 2 2" xfId="24661"/>
    <cellStyle name="Финансовый 3 3 5 2 2 2 3 2 3" xfId="38269"/>
    <cellStyle name="Финансовый 3 3 5 2 2 2 3 3" xfId="17857"/>
    <cellStyle name="Финансовый 3 3 5 2 2 2 3 4" xfId="31465"/>
    <cellStyle name="Финансовый 3 3 5 2 2 2 4" xfId="8785"/>
    <cellStyle name="Финансовый 3 3 5 2 2 2 4 2" xfId="22393"/>
    <cellStyle name="Финансовый 3 3 5 2 2 2 4 3" xfId="36001"/>
    <cellStyle name="Финансовый 3 3 5 2 2 2 5" xfId="15589"/>
    <cellStyle name="Финансовый 3 3 5 2 2 2 6" xfId="29197"/>
    <cellStyle name="Финансовый 3 3 5 2 2 3" xfId="1603"/>
    <cellStyle name="Финансовый 3 3 5 2 2 3 2" xfId="6139"/>
    <cellStyle name="Финансовый 3 3 5 2 2 3 2 2" xfId="12943"/>
    <cellStyle name="Финансовый 3 3 5 2 2 3 2 2 2" xfId="26551"/>
    <cellStyle name="Финансовый 3 3 5 2 2 3 2 2 3" xfId="40159"/>
    <cellStyle name="Финансовый 3 3 5 2 2 3 2 3" xfId="19747"/>
    <cellStyle name="Финансовый 3 3 5 2 2 3 2 4" xfId="33355"/>
    <cellStyle name="Финансовый 3 3 5 2 2 3 3" xfId="3871"/>
    <cellStyle name="Финансовый 3 3 5 2 2 3 3 2" xfId="10675"/>
    <cellStyle name="Финансовый 3 3 5 2 2 3 3 2 2" xfId="24283"/>
    <cellStyle name="Финансовый 3 3 5 2 2 3 3 2 3" xfId="37891"/>
    <cellStyle name="Финансовый 3 3 5 2 2 3 3 3" xfId="17479"/>
    <cellStyle name="Финансовый 3 3 5 2 2 3 3 4" xfId="31087"/>
    <cellStyle name="Финансовый 3 3 5 2 2 3 4" xfId="8407"/>
    <cellStyle name="Финансовый 3 3 5 2 2 3 4 2" xfId="22015"/>
    <cellStyle name="Финансовый 3 3 5 2 2 3 4 3" xfId="35623"/>
    <cellStyle name="Финансовый 3 3 5 2 2 3 5" xfId="15211"/>
    <cellStyle name="Финансовый 3 3 5 2 2 3 6" xfId="28819"/>
    <cellStyle name="Финансовый 3 3 5 2 2 4" xfId="2359"/>
    <cellStyle name="Финансовый 3 3 5 2 2 4 2" xfId="6895"/>
    <cellStyle name="Финансовый 3 3 5 2 2 4 2 2" xfId="13699"/>
    <cellStyle name="Финансовый 3 3 5 2 2 4 2 2 2" xfId="27307"/>
    <cellStyle name="Финансовый 3 3 5 2 2 4 2 2 3" xfId="40915"/>
    <cellStyle name="Финансовый 3 3 5 2 2 4 2 3" xfId="20503"/>
    <cellStyle name="Финансовый 3 3 5 2 2 4 2 4" xfId="34111"/>
    <cellStyle name="Финансовый 3 3 5 2 2 4 3" xfId="4627"/>
    <cellStyle name="Финансовый 3 3 5 2 2 4 3 2" xfId="11431"/>
    <cellStyle name="Финансовый 3 3 5 2 2 4 3 2 2" xfId="25039"/>
    <cellStyle name="Финансовый 3 3 5 2 2 4 3 2 3" xfId="38647"/>
    <cellStyle name="Финансовый 3 3 5 2 2 4 3 3" xfId="18235"/>
    <cellStyle name="Финансовый 3 3 5 2 2 4 3 4" xfId="31843"/>
    <cellStyle name="Финансовый 3 3 5 2 2 4 4" xfId="9163"/>
    <cellStyle name="Финансовый 3 3 5 2 2 4 4 2" xfId="22771"/>
    <cellStyle name="Финансовый 3 3 5 2 2 4 4 3" xfId="36379"/>
    <cellStyle name="Финансовый 3 3 5 2 2 4 5" xfId="15967"/>
    <cellStyle name="Финансовый 3 3 5 2 2 4 6" xfId="29575"/>
    <cellStyle name="Финансовый 3 3 5 2 2 5" xfId="1225"/>
    <cellStyle name="Финансовый 3 3 5 2 2 5 2" xfId="5761"/>
    <cellStyle name="Финансовый 3 3 5 2 2 5 2 2" xfId="12565"/>
    <cellStyle name="Финансовый 3 3 5 2 2 5 2 2 2" xfId="26173"/>
    <cellStyle name="Финансовый 3 3 5 2 2 5 2 2 3" xfId="39781"/>
    <cellStyle name="Финансовый 3 3 5 2 2 5 2 3" xfId="19369"/>
    <cellStyle name="Финансовый 3 3 5 2 2 5 2 4" xfId="32977"/>
    <cellStyle name="Финансовый 3 3 5 2 2 5 3" xfId="3493"/>
    <cellStyle name="Финансовый 3 3 5 2 2 5 3 2" xfId="10297"/>
    <cellStyle name="Финансовый 3 3 5 2 2 5 3 2 2" xfId="23905"/>
    <cellStyle name="Финансовый 3 3 5 2 2 5 3 2 3" xfId="37513"/>
    <cellStyle name="Финансовый 3 3 5 2 2 5 3 3" xfId="17101"/>
    <cellStyle name="Финансовый 3 3 5 2 2 5 3 4" xfId="30709"/>
    <cellStyle name="Финансовый 3 3 5 2 2 5 4" xfId="8029"/>
    <cellStyle name="Финансовый 3 3 5 2 2 5 4 2" xfId="21637"/>
    <cellStyle name="Финансовый 3 3 5 2 2 5 4 3" xfId="35245"/>
    <cellStyle name="Финансовый 3 3 5 2 2 5 5" xfId="14833"/>
    <cellStyle name="Финансовый 3 3 5 2 2 5 6" xfId="28441"/>
    <cellStyle name="Финансовый 3 3 5 2 2 6" xfId="847"/>
    <cellStyle name="Финансовый 3 3 5 2 2 6 2" xfId="5383"/>
    <cellStyle name="Финансовый 3 3 5 2 2 6 2 2" xfId="12187"/>
    <cellStyle name="Финансовый 3 3 5 2 2 6 2 2 2" xfId="25795"/>
    <cellStyle name="Финансовый 3 3 5 2 2 6 2 2 3" xfId="39403"/>
    <cellStyle name="Финансовый 3 3 5 2 2 6 2 3" xfId="18991"/>
    <cellStyle name="Финансовый 3 3 5 2 2 6 2 4" xfId="32599"/>
    <cellStyle name="Финансовый 3 3 5 2 2 6 3" xfId="3115"/>
    <cellStyle name="Финансовый 3 3 5 2 2 6 3 2" xfId="9919"/>
    <cellStyle name="Финансовый 3 3 5 2 2 6 3 2 2" xfId="23527"/>
    <cellStyle name="Финансовый 3 3 5 2 2 6 3 2 3" xfId="37135"/>
    <cellStyle name="Финансовый 3 3 5 2 2 6 3 3" xfId="16723"/>
    <cellStyle name="Финансовый 3 3 5 2 2 6 3 4" xfId="30331"/>
    <cellStyle name="Финансовый 3 3 5 2 2 6 4" xfId="7651"/>
    <cellStyle name="Финансовый 3 3 5 2 2 6 4 2" xfId="21259"/>
    <cellStyle name="Финансовый 3 3 5 2 2 6 4 3" xfId="34867"/>
    <cellStyle name="Финансовый 3 3 5 2 2 6 5" xfId="14455"/>
    <cellStyle name="Финансовый 3 3 5 2 2 6 6" xfId="28063"/>
    <cellStyle name="Финансовый 3 3 5 2 2 7" xfId="5005"/>
    <cellStyle name="Финансовый 3 3 5 2 2 7 2" xfId="11809"/>
    <cellStyle name="Финансовый 3 3 5 2 2 7 2 2" xfId="25417"/>
    <cellStyle name="Финансовый 3 3 5 2 2 7 2 3" xfId="39025"/>
    <cellStyle name="Финансовый 3 3 5 2 2 7 3" xfId="18613"/>
    <cellStyle name="Финансовый 3 3 5 2 2 7 4" xfId="32221"/>
    <cellStyle name="Финансовый 3 3 5 2 2 8" xfId="2737"/>
    <cellStyle name="Финансовый 3 3 5 2 2 8 2" xfId="9541"/>
    <cellStyle name="Финансовый 3 3 5 2 2 8 2 2" xfId="23149"/>
    <cellStyle name="Финансовый 3 3 5 2 2 8 2 3" xfId="36757"/>
    <cellStyle name="Финансовый 3 3 5 2 2 8 3" xfId="16345"/>
    <cellStyle name="Финансовый 3 3 5 2 2 8 4" xfId="29953"/>
    <cellStyle name="Финансовый 3 3 5 2 2 9" xfId="7273"/>
    <cellStyle name="Финансовый 3 3 5 2 2 9 2" xfId="20881"/>
    <cellStyle name="Финансовый 3 3 5 2 2 9 3" xfId="34489"/>
    <cellStyle name="Финансовый 3 3 5 2 3" xfId="1833"/>
    <cellStyle name="Финансовый 3 3 5 2 3 2" xfId="6369"/>
    <cellStyle name="Финансовый 3 3 5 2 3 2 2" xfId="13173"/>
    <cellStyle name="Финансовый 3 3 5 2 3 2 2 2" xfId="26781"/>
    <cellStyle name="Финансовый 3 3 5 2 3 2 2 3" xfId="40389"/>
    <cellStyle name="Финансовый 3 3 5 2 3 2 3" xfId="19977"/>
    <cellStyle name="Финансовый 3 3 5 2 3 2 4" xfId="33585"/>
    <cellStyle name="Финансовый 3 3 5 2 3 3" xfId="4101"/>
    <cellStyle name="Финансовый 3 3 5 2 3 3 2" xfId="10905"/>
    <cellStyle name="Финансовый 3 3 5 2 3 3 2 2" xfId="24513"/>
    <cellStyle name="Финансовый 3 3 5 2 3 3 2 3" xfId="38121"/>
    <cellStyle name="Финансовый 3 3 5 2 3 3 3" xfId="17709"/>
    <cellStyle name="Финансовый 3 3 5 2 3 3 4" xfId="31317"/>
    <cellStyle name="Финансовый 3 3 5 2 3 4" xfId="8637"/>
    <cellStyle name="Финансовый 3 3 5 2 3 4 2" xfId="22245"/>
    <cellStyle name="Финансовый 3 3 5 2 3 4 3" xfId="35853"/>
    <cellStyle name="Финансовый 3 3 5 2 3 5" xfId="15441"/>
    <cellStyle name="Финансовый 3 3 5 2 3 6" xfId="29049"/>
    <cellStyle name="Финансовый 3 3 5 2 4" xfId="1455"/>
    <cellStyle name="Финансовый 3 3 5 2 4 2" xfId="5991"/>
    <cellStyle name="Финансовый 3 3 5 2 4 2 2" xfId="12795"/>
    <cellStyle name="Финансовый 3 3 5 2 4 2 2 2" xfId="26403"/>
    <cellStyle name="Финансовый 3 3 5 2 4 2 2 3" xfId="40011"/>
    <cellStyle name="Финансовый 3 3 5 2 4 2 3" xfId="19599"/>
    <cellStyle name="Финансовый 3 3 5 2 4 2 4" xfId="33207"/>
    <cellStyle name="Финансовый 3 3 5 2 4 3" xfId="3723"/>
    <cellStyle name="Финансовый 3 3 5 2 4 3 2" xfId="10527"/>
    <cellStyle name="Финансовый 3 3 5 2 4 3 2 2" xfId="24135"/>
    <cellStyle name="Финансовый 3 3 5 2 4 3 2 3" xfId="37743"/>
    <cellStyle name="Финансовый 3 3 5 2 4 3 3" xfId="17331"/>
    <cellStyle name="Финансовый 3 3 5 2 4 3 4" xfId="30939"/>
    <cellStyle name="Финансовый 3 3 5 2 4 4" xfId="8259"/>
    <cellStyle name="Финансовый 3 3 5 2 4 4 2" xfId="21867"/>
    <cellStyle name="Финансовый 3 3 5 2 4 4 3" xfId="35475"/>
    <cellStyle name="Финансовый 3 3 5 2 4 5" xfId="15063"/>
    <cellStyle name="Финансовый 3 3 5 2 4 6" xfId="28671"/>
    <cellStyle name="Финансовый 3 3 5 2 5" xfId="2211"/>
    <cellStyle name="Финансовый 3 3 5 2 5 2" xfId="6747"/>
    <cellStyle name="Финансовый 3 3 5 2 5 2 2" xfId="13551"/>
    <cellStyle name="Финансовый 3 3 5 2 5 2 2 2" xfId="27159"/>
    <cellStyle name="Финансовый 3 3 5 2 5 2 2 3" xfId="40767"/>
    <cellStyle name="Финансовый 3 3 5 2 5 2 3" xfId="20355"/>
    <cellStyle name="Финансовый 3 3 5 2 5 2 4" xfId="33963"/>
    <cellStyle name="Финансовый 3 3 5 2 5 3" xfId="4479"/>
    <cellStyle name="Финансовый 3 3 5 2 5 3 2" xfId="11283"/>
    <cellStyle name="Финансовый 3 3 5 2 5 3 2 2" xfId="24891"/>
    <cellStyle name="Финансовый 3 3 5 2 5 3 2 3" xfId="38499"/>
    <cellStyle name="Финансовый 3 3 5 2 5 3 3" xfId="18087"/>
    <cellStyle name="Финансовый 3 3 5 2 5 3 4" xfId="31695"/>
    <cellStyle name="Финансовый 3 3 5 2 5 4" xfId="9015"/>
    <cellStyle name="Финансовый 3 3 5 2 5 4 2" xfId="22623"/>
    <cellStyle name="Финансовый 3 3 5 2 5 4 3" xfId="36231"/>
    <cellStyle name="Финансовый 3 3 5 2 5 5" xfId="15819"/>
    <cellStyle name="Финансовый 3 3 5 2 5 6" xfId="29427"/>
    <cellStyle name="Финансовый 3 3 5 2 6" xfId="1077"/>
    <cellStyle name="Финансовый 3 3 5 2 6 2" xfId="5613"/>
    <cellStyle name="Финансовый 3 3 5 2 6 2 2" xfId="12417"/>
    <cellStyle name="Финансовый 3 3 5 2 6 2 2 2" xfId="26025"/>
    <cellStyle name="Финансовый 3 3 5 2 6 2 2 3" xfId="39633"/>
    <cellStyle name="Финансовый 3 3 5 2 6 2 3" xfId="19221"/>
    <cellStyle name="Финансовый 3 3 5 2 6 2 4" xfId="32829"/>
    <cellStyle name="Финансовый 3 3 5 2 6 3" xfId="3345"/>
    <cellStyle name="Финансовый 3 3 5 2 6 3 2" xfId="10149"/>
    <cellStyle name="Финансовый 3 3 5 2 6 3 2 2" xfId="23757"/>
    <cellStyle name="Финансовый 3 3 5 2 6 3 2 3" xfId="37365"/>
    <cellStyle name="Финансовый 3 3 5 2 6 3 3" xfId="16953"/>
    <cellStyle name="Финансовый 3 3 5 2 6 3 4" xfId="30561"/>
    <cellStyle name="Финансовый 3 3 5 2 6 4" xfId="7881"/>
    <cellStyle name="Финансовый 3 3 5 2 6 4 2" xfId="21489"/>
    <cellStyle name="Финансовый 3 3 5 2 6 4 3" xfId="35097"/>
    <cellStyle name="Финансовый 3 3 5 2 6 5" xfId="14685"/>
    <cellStyle name="Финансовый 3 3 5 2 6 6" xfId="28293"/>
    <cellStyle name="Финансовый 3 3 5 2 7" xfId="699"/>
    <cellStyle name="Финансовый 3 3 5 2 7 2" xfId="5235"/>
    <cellStyle name="Финансовый 3 3 5 2 7 2 2" xfId="12039"/>
    <cellStyle name="Финансовый 3 3 5 2 7 2 2 2" xfId="25647"/>
    <cellStyle name="Финансовый 3 3 5 2 7 2 2 3" xfId="39255"/>
    <cellStyle name="Финансовый 3 3 5 2 7 2 3" xfId="18843"/>
    <cellStyle name="Финансовый 3 3 5 2 7 2 4" xfId="32451"/>
    <cellStyle name="Финансовый 3 3 5 2 7 3" xfId="2967"/>
    <cellStyle name="Финансовый 3 3 5 2 7 3 2" xfId="9771"/>
    <cellStyle name="Финансовый 3 3 5 2 7 3 2 2" xfId="23379"/>
    <cellStyle name="Финансовый 3 3 5 2 7 3 2 3" xfId="36987"/>
    <cellStyle name="Финансовый 3 3 5 2 7 3 3" xfId="16575"/>
    <cellStyle name="Финансовый 3 3 5 2 7 3 4" xfId="30183"/>
    <cellStyle name="Финансовый 3 3 5 2 7 4" xfId="7503"/>
    <cellStyle name="Финансовый 3 3 5 2 7 4 2" xfId="21111"/>
    <cellStyle name="Финансовый 3 3 5 2 7 4 3" xfId="34719"/>
    <cellStyle name="Финансовый 3 3 5 2 7 5" xfId="14307"/>
    <cellStyle name="Финансовый 3 3 5 2 7 6" xfId="27915"/>
    <cellStyle name="Финансовый 3 3 5 2 8" xfId="4857"/>
    <cellStyle name="Финансовый 3 3 5 2 8 2" xfId="11661"/>
    <cellStyle name="Финансовый 3 3 5 2 8 2 2" xfId="25269"/>
    <cellStyle name="Финансовый 3 3 5 2 8 2 3" xfId="38877"/>
    <cellStyle name="Финансовый 3 3 5 2 8 3" xfId="18465"/>
    <cellStyle name="Финансовый 3 3 5 2 8 4" xfId="32073"/>
    <cellStyle name="Финансовый 3 3 5 2 9" xfId="2589"/>
    <cellStyle name="Финансовый 3 3 5 2 9 2" xfId="9393"/>
    <cellStyle name="Финансовый 3 3 5 2 9 2 2" xfId="23001"/>
    <cellStyle name="Финансовый 3 3 5 2 9 2 3" xfId="36609"/>
    <cellStyle name="Финансовый 3 3 5 2 9 3" xfId="16197"/>
    <cellStyle name="Финансовый 3 3 5 2 9 4" xfId="29805"/>
    <cellStyle name="Финансовый 3 3 5 3" xfId="267"/>
    <cellStyle name="Финансовый 3 3 5 3 10" xfId="7071"/>
    <cellStyle name="Финансовый 3 3 5 3 10 2" xfId="20679"/>
    <cellStyle name="Финансовый 3 3 5 3 10 3" xfId="34287"/>
    <cellStyle name="Финансовый 3 3 5 3 11" xfId="13875"/>
    <cellStyle name="Финансовый 3 3 5 3 12" xfId="27483"/>
    <cellStyle name="Финансовый 3 3 5 3 2" xfId="510"/>
    <cellStyle name="Финансовый 3 3 5 3 2 10" xfId="14118"/>
    <cellStyle name="Финансовый 3 3 5 3 2 11" xfId="27726"/>
    <cellStyle name="Финансовый 3 3 5 3 2 2" xfId="2022"/>
    <cellStyle name="Финансовый 3 3 5 3 2 2 2" xfId="6558"/>
    <cellStyle name="Финансовый 3 3 5 3 2 2 2 2" xfId="13362"/>
    <cellStyle name="Финансовый 3 3 5 3 2 2 2 2 2" xfId="26970"/>
    <cellStyle name="Финансовый 3 3 5 3 2 2 2 2 3" xfId="40578"/>
    <cellStyle name="Финансовый 3 3 5 3 2 2 2 3" xfId="20166"/>
    <cellStyle name="Финансовый 3 3 5 3 2 2 2 4" xfId="33774"/>
    <cellStyle name="Финансовый 3 3 5 3 2 2 3" xfId="4290"/>
    <cellStyle name="Финансовый 3 3 5 3 2 2 3 2" xfId="11094"/>
    <cellStyle name="Финансовый 3 3 5 3 2 2 3 2 2" xfId="24702"/>
    <cellStyle name="Финансовый 3 3 5 3 2 2 3 2 3" xfId="38310"/>
    <cellStyle name="Финансовый 3 3 5 3 2 2 3 3" xfId="17898"/>
    <cellStyle name="Финансовый 3 3 5 3 2 2 3 4" xfId="31506"/>
    <cellStyle name="Финансовый 3 3 5 3 2 2 4" xfId="8826"/>
    <cellStyle name="Финансовый 3 3 5 3 2 2 4 2" xfId="22434"/>
    <cellStyle name="Финансовый 3 3 5 3 2 2 4 3" xfId="36042"/>
    <cellStyle name="Финансовый 3 3 5 3 2 2 5" xfId="15630"/>
    <cellStyle name="Финансовый 3 3 5 3 2 2 6" xfId="29238"/>
    <cellStyle name="Финансовый 3 3 5 3 2 3" xfId="1644"/>
    <cellStyle name="Финансовый 3 3 5 3 2 3 2" xfId="6180"/>
    <cellStyle name="Финансовый 3 3 5 3 2 3 2 2" xfId="12984"/>
    <cellStyle name="Финансовый 3 3 5 3 2 3 2 2 2" xfId="26592"/>
    <cellStyle name="Финансовый 3 3 5 3 2 3 2 2 3" xfId="40200"/>
    <cellStyle name="Финансовый 3 3 5 3 2 3 2 3" xfId="19788"/>
    <cellStyle name="Финансовый 3 3 5 3 2 3 2 4" xfId="33396"/>
    <cellStyle name="Финансовый 3 3 5 3 2 3 3" xfId="3912"/>
    <cellStyle name="Финансовый 3 3 5 3 2 3 3 2" xfId="10716"/>
    <cellStyle name="Финансовый 3 3 5 3 2 3 3 2 2" xfId="24324"/>
    <cellStyle name="Финансовый 3 3 5 3 2 3 3 2 3" xfId="37932"/>
    <cellStyle name="Финансовый 3 3 5 3 2 3 3 3" xfId="17520"/>
    <cellStyle name="Финансовый 3 3 5 3 2 3 3 4" xfId="31128"/>
    <cellStyle name="Финансовый 3 3 5 3 2 3 4" xfId="8448"/>
    <cellStyle name="Финансовый 3 3 5 3 2 3 4 2" xfId="22056"/>
    <cellStyle name="Финансовый 3 3 5 3 2 3 4 3" xfId="35664"/>
    <cellStyle name="Финансовый 3 3 5 3 2 3 5" xfId="15252"/>
    <cellStyle name="Финансовый 3 3 5 3 2 3 6" xfId="28860"/>
    <cellStyle name="Финансовый 3 3 5 3 2 4" xfId="2400"/>
    <cellStyle name="Финансовый 3 3 5 3 2 4 2" xfId="6936"/>
    <cellStyle name="Финансовый 3 3 5 3 2 4 2 2" xfId="13740"/>
    <cellStyle name="Финансовый 3 3 5 3 2 4 2 2 2" xfId="27348"/>
    <cellStyle name="Финансовый 3 3 5 3 2 4 2 2 3" xfId="40956"/>
    <cellStyle name="Финансовый 3 3 5 3 2 4 2 3" xfId="20544"/>
    <cellStyle name="Финансовый 3 3 5 3 2 4 2 4" xfId="34152"/>
    <cellStyle name="Финансовый 3 3 5 3 2 4 3" xfId="4668"/>
    <cellStyle name="Финансовый 3 3 5 3 2 4 3 2" xfId="11472"/>
    <cellStyle name="Финансовый 3 3 5 3 2 4 3 2 2" xfId="25080"/>
    <cellStyle name="Финансовый 3 3 5 3 2 4 3 2 3" xfId="38688"/>
    <cellStyle name="Финансовый 3 3 5 3 2 4 3 3" xfId="18276"/>
    <cellStyle name="Финансовый 3 3 5 3 2 4 3 4" xfId="31884"/>
    <cellStyle name="Финансовый 3 3 5 3 2 4 4" xfId="9204"/>
    <cellStyle name="Финансовый 3 3 5 3 2 4 4 2" xfId="22812"/>
    <cellStyle name="Финансовый 3 3 5 3 2 4 4 3" xfId="36420"/>
    <cellStyle name="Финансовый 3 3 5 3 2 4 5" xfId="16008"/>
    <cellStyle name="Финансовый 3 3 5 3 2 4 6" xfId="29616"/>
    <cellStyle name="Финансовый 3 3 5 3 2 5" xfId="1266"/>
    <cellStyle name="Финансовый 3 3 5 3 2 5 2" xfId="5802"/>
    <cellStyle name="Финансовый 3 3 5 3 2 5 2 2" xfId="12606"/>
    <cellStyle name="Финансовый 3 3 5 3 2 5 2 2 2" xfId="26214"/>
    <cellStyle name="Финансовый 3 3 5 3 2 5 2 2 3" xfId="39822"/>
    <cellStyle name="Финансовый 3 3 5 3 2 5 2 3" xfId="19410"/>
    <cellStyle name="Финансовый 3 3 5 3 2 5 2 4" xfId="33018"/>
    <cellStyle name="Финансовый 3 3 5 3 2 5 3" xfId="3534"/>
    <cellStyle name="Финансовый 3 3 5 3 2 5 3 2" xfId="10338"/>
    <cellStyle name="Финансовый 3 3 5 3 2 5 3 2 2" xfId="23946"/>
    <cellStyle name="Финансовый 3 3 5 3 2 5 3 2 3" xfId="37554"/>
    <cellStyle name="Финансовый 3 3 5 3 2 5 3 3" xfId="17142"/>
    <cellStyle name="Финансовый 3 3 5 3 2 5 3 4" xfId="30750"/>
    <cellStyle name="Финансовый 3 3 5 3 2 5 4" xfId="8070"/>
    <cellStyle name="Финансовый 3 3 5 3 2 5 4 2" xfId="21678"/>
    <cellStyle name="Финансовый 3 3 5 3 2 5 4 3" xfId="35286"/>
    <cellStyle name="Финансовый 3 3 5 3 2 5 5" xfId="14874"/>
    <cellStyle name="Финансовый 3 3 5 3 2 5 6" xfId="28482"/>
    <cellStyle name="Финансовый 3 3 5 3 2 6" xfId="888"/>
    <cellStyle name="Финансовый 3 3 5 3 2 6 2" xfId="5424"/>
    <cellStyle name="Финансовый 3 3 5 3 2 6 2 2" xfId="12228"/>
    <cellStyle name="Финансовый 3 3 5 3 2 6 2 2 2" xfId="25836"/>
    <cellStyle name="Финансовый 3 3 5 3 2 6 2 2 3" xfId="39444"/>
    <cellStyle name="Финансовый 3 3 5 3 2 6 2 3" xfId="19032"/>
    <cellStyle name="Финансовый 3 3 5 3 2 6 2 4" xfId="32640"/>
    <cellStyle name="Финансовый 3 3 5 3 2 6 3" xfId="3156"/>
    <cellStyle name="Финансовый 3 3 5 3 2 6 3 2" xfId="9960"/>
    <cellStyle name="Финансовый 3 3 5 3 2 6 3 2 2" xfId="23568"/>
    <cellStyle name="Финансовый 3 3 5 3 2 6 3 2 3" xfId="37176"/>
    <cellStyle name="Финансовый 3 3 5 3 2 6 3 3" xfId="16764"/>
    <cellStyle name="Финансовый 3 3 5 3 2 6 3 4" xfId="30372"/>
    <cellStyle name="Финансовый 3 3 5 3 2 6 4" xfId="7692"/>
    <cellStyle name="Финансовый 3 3 5 3 2 6 4 2" xfId="21300"/>
    <cellStyle name="Финансовый 3 3 5 3 2 6 4 3" xfId="34908"/>
    <cellStyle name="Финансовый 3 3 5 3 2 6 5" xfId="14496"/>
    <cellStyle name="Финансовый 3 3 5 3 2 6 6" xfId="28104"/>
    <cellStyle name="Финансовый 3 3 5 3 2 7" xfId="5046"/>
    <cellStyle name="Финансовый 3 3 5 3 2 7 2" xfId="11850"/>
    <cellStyle name="Финансовый 3 3 5 3 2 7 2 2" xfId="25458"/>
    <cellStyle name="Финансовый 3 3 5 3 2 7 2 3" xfId="39066"/>
    <cellStyle name="Финансовый 3 3 5 3 2 7 3" xfId="18654"/>
    <cellStyle name="Финансовый 3 3 5 3 2 7 4" xfId="32262"/>
    <cellStyle name="Финансовый 3 3 5 3 2 8" xfId="2778"/>
    <cellStyle name="Финансовый 3 3 5 3 2 8 2" xfId="9582"/>
    <cellStyle name="Финансовый 3 3 5 3 2 8 2 2" xfId="23190"/>
    <cellStyle name="Финансовый 3 3 5 3 2 8 2 3" xfId="36798"/>
    <cellStyle name="Финансовый 3 3 5 3 2 8 3" xfId="16386"/>
    <cellStyle name="Финансовый 3 3 5 3 2 8 4" xfId="29994"/>
    <cellStyle name="Финансовый 3 3 5 3 2 9" xfId="7314"/>
    <cellStyle name="Финансовый 3 3 5 3 2 9 2" xfId="20922"/>
    <cellStyle name="Финансовый 3 3 5 3 2 9 3" xfId="34530"/>
    <cellStyle name="Финансовый 3 3 5 3 3" xfId="1779"/>
    <cellStyle name="Финансовый 3 3 5 3 3 2" xfId="6315"/>
    <cellStyle name="Финансовый 3 3 5 3 3 2 2" xfId="13119"/>
    <cellStyle name="Финансовый 3 3 5 3 3 2 2 2" xfId="26727"/>
    <cellStyle name="Финансовый 3 3 5 3 3 2 2 3" xfId="40335"/>
    <cellStyle name="Финансовый 3 3 5 3 3 2 3" xfId="19923"/>
    <cellStyle name="Финансовый 3 3 5 3 3 2 4" xfId="33531"/>
    <cellStyle name="Финансовый 3 3 5 3 3 3" xfId="4047"/>
    <cellStyle name="Финансовый 3 3 5 3 3 3 2" xfId="10851"/>
    <cellStyle name="Финансовый 3 3 5 3 3 3 2 2" xfId="24459"/>
    <cellStyle name="Финансовый 3 3 5 3 3 3 2 3" xfId="38067"/>
    <cellStyle name="Финансовый 3 3 5 3 3 3 3" xfId="17655"/>
    <cellStyle name="Финансовый 3 3 5 3 3 3 4" xfId="31263"/>
    <cellStyle name="Финансовый 3 3 5 3 3 4" xfId="8583"/>
    <cellStyle name="Финансовый 3 3 5 3 3 4 2" xfId="22191"/>
    <cellStyle name="Финансовый 3 3 5 3 3 4 3" xfId="35799"/>
    <cellStyle name="Финансовый 3 3 5 3 3 5" xfId="15387"/>
    <cellStyle name="Финансовый 3 3 5 3 3 6" xfId="28995"/>
    <cellStyle name="Финансовый 3 3 5 3 4" xfId="1401"/>
    <cellStyle name="Финансовый 3 3 5 3 4 2" xfId="5937"/>
    <cellStyle name="Финансовый 3 3 5 3 4 2 2" xfId="12741"/>
    <cellStyle name="Финансовый 3 3 5 3 4 2 2 2" xfId="26349"/>
    <cellStyle name="Финансовый 3 3 5 3 4 2 2 3" xfId="39957"/>
    <cellStyle name="Финансовый 3 3 5 3 4 2 3" xfId="19545"/>
    <cellStyle name="Финансовый 3 3 5 3 4 2 4" xfId="33153"/>
    <cellStyle name="Финансовый 3 3 5 3 4 3" xfId="3669"/>
    <cellStyle name="Финансовый 3 3 5 3 4 3 2" xfId="10473"/>
    <cellStyle name="Финансовый 3 3 5 3 4 3 2 2" xfId="24081"/>
    <cellStyle name="Финансовый 3 3 5 3 4 3 2 3" xfId="37689"/>
    <cellStyle name="Финансовый 3 3 5 3 4 3 3" xfId="17277"/>
    <cellStyle name="Финансовый 3 3 5 3 4 3 4" xfId="30885"/>
    <cellStyle name="Финансовый 3 3 5 3 4 4" xfId="8205"/>
    <cellStyle name="Финансовый 3 3 5 3 4 4 2" xfId="21813"/>
    <cellStyle name="Финансовый 3 3 5 3 4 4 3" xfId="35421"/>
    <cellStyle name="Финансовый 3 3 5 3 4 5" xfId="15009"/>
    <cellStyle name="Финансовый 3 3 5 3 4 6" xfId="28617"/>
    <cellStyle name="Финансовый 3 3 5 3 5" xfId="2157"/>
    <cellStyle name="Финансовый 3 3 5 3 5 2" xfId="6693"/>
    <cellStyle name="Финансовый 3 3 5 3 5 2 2" xfId="13497"/>
    <cellStyle name="Финансовый 3 3 5 3 5 2 2 2" xfId="27105"/>
    <cellStyle name="Финансовый 3 3 5 3 5 2 2 3" xfId="40713"/>
    <cellStyle name="Финансовый 3 3 5 3 5 2 3" xfId="20301"/>
    <cellStyle name="Финансовый 3 3 5 3 5 2 4" xfId="33909"/>
    <cellStyle name="Финансовый 3 3 5 3 5 3" xfId="4425"/>
    <cellStyle name="Финансовый 3 3 5 3 5 3 2" xfId="11229"/>
    <cellStyle name="Финансовый 3 3 5 3 5 3 2 2" xfId="24837"/>
    <cellStyle name="Финансовый 3 3 5 3 5 3 2 3" xfId="38445"/>
    <cellStyle name="Финансовый 3 3 5 3 5 3 3" xfId="18033"/>
    <cellStyle name="Финансовый 3 3 5 3 5 3 4" xfId="31641"/>
    <cellStyle name="Финансовый 3 3 5 3 5 4" xfId="8961"/>
    <cellStyle name="Финансовый 3 3 5 3 5 4 2" xfId="22569"/>
    <cellStyle name="Финансовый 3 3 5 3 5 4 3" xfId="36177"/>
    <cellStyle name="Финансовый 3 3 5 3 5 5" xfId="15765"/>
    <cellStyle name="Финансовый 3 3 5 3 5 6" xfId="29373"/>
    <cellStyle name="Финансовый 3 3 5 3 6" xfId="1023"/>
    <cellStyle name="Финансовый 3 3 5 3 6 2" xfId="5559"/>
    <cellStyle name="Финансовый 3 3 5 3 6 2 2" xfId="12363"/>
    <cellStyle name="Финансовый 3 3 5 3 6 2 2 2" xfId="25971"/>
    <cellStyle name="Финансовый 3 3 5 3 6 2 2 3" xfId="39579"/>
    <cellStyle name="Финансовый 3 3 5 3 6 2 3" xfId="19167"/>
    <cellStyle name="Финансовый 3 3 5 3 6 2 4" xfId="32775"/>
    <cellStyle name="Финансовый 3 3 5 3 6 3" xfId="3291"/>
    <cellStyle name="Финансовый 3 3 5 3 6 3 2" xfId="10095"/>
    <cellStyle name="Финансовый 3 3 5 3 6 3 2 2" xfId="23703"/>
    <cellStyle name="Финансовый 3 3 5 3 6 3 2 3" xfId="37311"/>
    <cellStyle name="Финансовый 3 3 5 3 6 3 3" xfId="16899"/>
    <cellStyle name="Финансовый 3 3 5 3 6 3 4" xfId="30507"/>
    <cellStyle name="Финансовый 3 3 5 3 6 4" xfId="7827"/>
    <cellStyle name="Финансовый 3 3 5 3 6 4 2" xfId="21435"/>
    <cellStyle name="Финансовый 3 3 5 3 6 4 3" xfId="35043"/>
    <cellStyle name="Финансовый 3 3 5 3 6 5" xfId="14631"/>
    <cellStyle name="Финансовый 3 3 5 3 6 6" xfId="28239"/>
    <cellStyle name="Финансовый 3 3 5 3 7" xfId="645"/>
    <cellStyle name="Финансовый 3 3 5 3 7 2" xfId="5181"/>
    <cellStyle name="Финансовый 3 3 5 3 7 2 2" xfId="11985"/>
    <cellStyle name="Финансовый 3 3 5 3 7 2 2 2" xfId="25593"/>
    <cellStyle name="Финансовый 3 3 5 3 7 2 2 3" xfId="39201"/>
    <cellStyle name="Финансовый 3 3 5 3 7 2 3" xfId="18789"/>
    <cellStyle name="Финансовый 3 3 5 3 7 2 4" xfId="32397"/>
    <cellStyle name="Финансовый 3 3 5 3 7 3" xfId="2913"/>
    <cellStyle name="Финансовый 3 3 5 3 7 3 2" xfId="9717"/>
    <cellStyle name="Финансовый 3 3 5 3 7 3 2 2" xfId="23325"/>
    <cellStyle name="Финансовый 3 3 5 3 7 3 2 3" xfId="36933"/>
    <cellStyle name="Финансовый 3 3 5 3 7 3 3" xfId="16521"/>
    <cellStyle name="Финансовый 3 3 5 3 7 3 4" xfId="30129"/>
    <cellStyle name="Финансовый 3 3 5 3 7 4" xfId="7449"/>
    <cellStyle name="Финансовый 3 3 5 3 7 4 2" xfId="21057"/>
    <cellStyle name="Финансовый 3 3 5 3 7 4 3" xfId="34665"/>
    <cellStyle name="Финансовый 3 3 5 3 7 5" xfId="14253"/>
    <cellStyle name="Финансовый 3 3 5 3 7 6" xfId="27861"/>
    <cellStyle name="Финансовый 3 3 5 3 8" xfId="4803"/>
    <cellStyle name="Финансовый 3 3 5 3 8 2" xfId="11607"/>
    <cellStyle name="Финансовый 3 3 5 3 8 2 2" xfId="25215"/>
    <cellStyle name="Финансовый 3 3 5 3 8 2 3" xfId="38823"/>
    <cellStyle name="Финансовый 3 3 5 3 8 3" xfId="18411"/>
    <cellStyle name="Финансовый 3 3 5 3 8 4" xfId="32019"/>
    <cellStyle name="Финансовый 3 3 5 3 9" xfId="2535"/>
    <cellStyle name="Финансовый 3 3 5 3 9 2" xfId="9339"/>
    <cellStyle name="Финансовый 3 3 5 3 9 2 2" xfId="22947"/>
    <cellStyle name="Финансовый 3 3 5 3 9 2 3" xfId="36555"/>
    <cellStyle name="Финансовый 3 3 5 3 9 3" xfId="16143"/>
    <cellStyle name="Финансовый 3 3 5 3 9 4" xfId="29751"/>
    <cellStyle name="Финансовый 3 3 5 4" xfId="388"/>
    <cellStyle name="Финансовый 3 3 5 4 10" xfId="13996"/>
    <cellStyle name="Финансовый 3 3 5 4 11" xfId="27604"/>
    <cellStyle name="Финансовый 3 3 5 4 2" xfId="1900"/>
    <cellStyle name="Финансовый 3 3 5 4 2 2" xfId="6436"/>
    <cellStyle name="Финансовый 3 3 5 4 2 2 2" xfId="13240"/>
    <cellStyle name="Финансовый 3 3 5 4 2 2 2 2" xfId="26848"/>
    <cellStyle name="Финансовый 3 3 5 4 2 2 2 3" xfId="40456"/>
    <cellStyle name="Финансовый 3 3 5 4 2 2 3" xfId="20044"/>
    <cellStyle name="Финансовый 3 3 5 4 2 2 4" xfId="33652"/>
    <cellStyle name="Финансовый 3 3 5 4 2 3" xfId="4168"/>
    <cellStyle name="Финансовый 3 3 5 4 2 3 2" xfId="10972"/>
    <cellStyle name="Финансовый 3 3 5 4 2 3 2 2" xfId="24580"/>
    <cellStyle name="Финансовый 3 3 5 4 2 3 2 3" xfId="38188"/>
    <cellStyle name="Финансовый 3 3 5 4 2 3 3" xfId="17776"/>
    <cellStyle name="Финансовый 3 3 5 4 2 3 4" xfId="31384"/>
    <cellStyle name="Финансовый 3 3 5 4 2 4" xfId="8704"/>
    <cellStyle name="Финансовый 3 3 5 4 2 4 2" xfId="22312"/>
    <cellStyle name="Финансовый 3 3 5 4 2 4 3" xfId="35920"/>
    <cellStyle name="Финансовый 3 3 5 4 2 5" xfId="15508"/>
    <cellStyle name="Финансовый 3 3 5 4 2 6" xfId="29116"/>
    <cellStyle name="Финансовый 3 3 5 4 3" xfId="1522"/>
    <cellStyle name="Финансовый 3 3 5 4 3 2" xfId="6058"/>
    <cellStyle name="Финансовый 3 3 5 4 3 2 2" xfId="12862"/>
    <cellStyle name="Финансовый 3 3 5 4 3 2 2 2" xfId="26470"/>
    <cellStyle name="Финансовый 3 3 5 4 3 2 2 3" xfId="40078"/>
    <cellStyle name="Финансовый 3 3 5 4 3 2 3" xfId="19666"/>
    <cellStyle name="Финансовый 3 3 5 4 3 2 4" xfId="33274"/>
    <cellStyle name="Финансовый 3 3 5 4 3 3" xfId="3790"/>
    <cellStyle name="Финансовый 3 3 5 4 3 3 2" xfId="10594"/>
    <cellStyle name="Финансовый 3 3 5 4 3 3 2 2" xfId="24202"/>
    <cellStyle name="Финансовый 3 3 5 4 3 3 2 3" xfId="37810"/>
    <cellStyle name="Финансовый 3 3 5 4 3 3 3" xfId="17398"/>
    <cellStyle name="Финансовый 3 3 5 4 3 3 4" xfId="31006"/>
    <cellStyle name="Финансовый 3 3 5 4 3 4" xfId="8326"/>
    <cellStyle name="Финансовый 3 3 5 4 3 4 2" xfId="21934"/>
    <cellStyle name="Финансовый 3 3 5 4 3 4 3" xfId="35542"/>
    <cellStyle name="Финансовый 3 3 5 4 3 5" xfId="15130"/>
    <cellStyle name="Финансовый 3 3 5 4 3 6" xfId="28738"/>
    <cellStyle name="Финансовый 3 3 5 4 4" xfId="2278"/>
    <cellStyle name="Финансовый 3 3 5 4 4 2" xfId="6814"/>
    <cellStyle name="Финансовый 3 3 5 4 4 2 2" xfId="13618"/>
    <cellStyle name="Финансовый 3 3 5 4 4 2 2 2" xfId="27226"/>
    <cellStyle name="Финансовый 3 3 5 4 4 2 2 3" xfId="40834"/>
    <cellStyle name="Финансовый 3 3 5 4 4 2 3" xfId="20422"/>
    <cellStyle name="Финансовый 3 3 5 4 4 2 4" xfId="34030"/>
    <cellStyle name="Финансовый 3 3 5 4 4 3" xfId="4546"/>
    <cellStyle name="Финансовый 3 3 5 4 4 3 2" xfId="11350"/>
    <cellStyle name="Финансовый 3 3 5 4 4 3 2 2" xfId="24958"/>
    <cellStyle name="Финансовый 3 3 5 4 4 3 2 3" xfId="38566"/>
    <cellStyle name="Финансовый 3 3 5 4 4 3 3" xfId="18154"/>
    <cellStyle name="Финансовый 3 3 5 4 4 3 4" xfId="31762"/>
    <cellStyle name="Финансовый 3 3 5 4 4 4" xfId="9082"/>
    <cellStyle name="Финансовый 3 3 5 4 4 4 2" xfId="22690"/>
    <cellStyle name="Финансовый 3 3 5 4 4 4 3" xfId="36298"/>
    <cellStyle name="Финансовый 3 3 5 4 4 5" xfId="15886"/>
    <cellStyle name="Финансовый 3 3 5 4 4 6" xfId="29494"/>
    <cellStyle name="Финансовый 3 3 5 4 5" xfId="1144"/>
    <cellStyle name="Финансовый 3 3 5 4 5 2" xfId="5680"/>
    <cellStyle name="Финансовый 3 3 5 4 5 2 2" xfId="12484"/>
    <cellStyle name="Финансовый 3 3 5 4 5 2 2 2" xfId="26092"/>
    <cellStyle name="Финансовый 3 3 5 4 5 2 2 3" xfId="39700"/>
    <cellStyle name="Финансовый 3 3 5 4 5 2 3" xfId="19288"/>
    <cellStyle name="Финансовый 3 3 5 4 5 2 4" xfId="32896"/>
    <cellStyle name="Финансовый 3 3 5 4 5 3" xfId="3412"/>
    <cellStyle name="Финансовый 3 3 5 4 5 3 2" xfId="10216"/>
    <cellStyle name="Финансовый 3 3 5 4 5 3 2 2" xfId="23824"/>
    <cellStyle name="Финансовый 3 3 5 4 5 3 2 3" xfId="37432"/>
    <cellStyle name="Финансовый 3 3 5 4 5 3 3" xfId="17020"/>
    <cellStyle name="Финансовый 3 3 5 4 5 3 4" xfId="30628"/>
    <cellStyle name="Финансовый 3 3 5 4 5 4" xfId="7948"/>
    <cellStyle name="Финансовый 3 3 5 4 5 4 2" xfId="21556"/>
    <cellStyle name="Финансовый 3 3 5 4 5 4 3" xfId="35164"/>
    <cellStyle name="Финансовый 3 3 5 4 5 5" xfId="14752"/>
    <cellStyle name="Финансовый 3 3 5 4 5 6" xfId="28360"/>
    <cellStyle name="Финансовый 3 3 5 4 6" xfId="766"/>
    <cellStyle name="Финансовый 3 3 5 4 6 2" xfId="5302"/>
    <cellStyle name="Финансовый 3 3 5 4 6 2 2" xfId="12106"/>
    <cellStyle name="Финансовый 3 3 5 4 6 2 2 2" xfId="25714"/>
    <cellStyle name="Финансовый 3 3 5 4 6 2 2 3" xfId="39322"/>
    <cellStyle name="Финансовый 3 3 5 4 6 2 3" xfId="18910"/>
    <cellStyle name="Финансовый 3 3 5 4 6 2 4" xfId="32518"/>
    <cellStyle name="Финансовый 3 3 5 4 6 3" xfId="3034"/>
    <cellStyle name="Финансовый 3 3 5 4 6 3 2" xfId="9838"/>
    <cellStyle name="Финансовый 3 3 5 4 6 3 2 2" xfId="23446"/>
    <cellStyle name="Финансовый 3 3 5 4 6 3 2 3" xfId="37054"/>
    <cellStyle name="Финансовый 3 3 5 4 6 3 3" xfId="16642"/>
    <cellStyle name="Финансовый 3 3 5 4 6 3 4" xfId="30250"/>
    <cellStyle name="Финансовый 3 3 5 4 6 4" xfId="7570"/>
    <cellStyle name="Финансовый 3 3 5 4 6 4 2" xfId="21178"/>
    <cellStyle name="Финансовый 3 3 5 4 6 4 3" xfId="34786"/>
    <cellStyle name="Финансовый 3 3 5 4 6 5" xfId="14374"/>
    <cellStyle name="Финансовый 3 3 5 4 6 6" xfId="27982"/>
    <cellStyle name="Финансовый 3 3 5 4 7" xfId="4924"/>
    <cellStyle name="Финансовый 3 3 5 4 7 2" xfId="11728"/>
    <cellStyle name="Финансовый 3 3 5 4 7 2 2" xfId="25336"/>
    <cellStyle name="Финансовый 3 3 5 4 7 2 3" xfId="38944"/>
    <cellStyle name="Финансовый 3 3 5 4 7 3" xfId="18532"/>
    <cellStyle name="Финансовый 3 3 5 4 7 4" xfId="32140"/>
    <cellStyle name="Финансовый 3 3 5 4 8" xfId="2656"/>
    <cellStyle name="Финансовый 3 3 5 4 8 2" xfId="9460"/>
    <cellStyle name="Финансовый 3 3 5 4 8 2 2" xfId="23068"/>
    <cellStyle name="Финансовый 3 3 5 4 8 2 3" xfId="36676"/>
    <cellStyle name="Финансовый 3 3 5 4 8 3" xfId="16264"/>
    <cellStyle name="Финансовый 3 3 5 4 8 4" xfId="29872"/>
    <cellStyle name="Финансовый 3 3 5 4 9" xfId="7192"/>
    <cellStyle name="Финансовый 3 3 5 4 9 2" xfId="20800"/>
    <cellStyle name="Финансовый 3 3 5 4 9 3" xfId="34408"/>
    <cellStyle name="Финансовый 3 3 5 5" xfId="1698"/>
    <cellStyle name="Финансовый 3 3 5 5 2" xfId="6234"/>
    <cellStyle name="Финансовый 3 3 5 5 2 2" xfId="13038"/>
    <cellStyle name="Финансовый 3 3 5 5 2 2 2" xfId="26646"/>
    <cellStyle name="Финансовый 3 3 5 5 2 2 3" xfId="40254"/>
    <cellStyle name="Финансовый 3 3 5 5 2 3" xfId="19842"/>
    <cellStyle name="Финансовый 3 3 5 5 2 4" xfId="33450"/>
    <cellStyle name="Финансовый 3 3 5 5 3" xfId="3966"/>
    <cellStyle name="Финансовый 3 3 5 5 3 2" xfId="10770"/>
    <cellStyle name="Финансовый 3 3 5 5 3 2 2" xfId="24378"/>
    <cellStyle name="Финансовый 3 3 5 5 3 2 3" xfId="37986"/>
    <cellStyle name="Финансовый 3 3 5 5 3 3" xfId="17574"/>
    <cellStyle name="Финансовый 3 3 5 5 3 4" xfId="31182"/>
    <cellStyle name="Финансовый 3 3 5 5 4" xfId="8502"/>
    <cellStyle name="Финансовый 3 3 5 5 4 2" xfId="22110"/>
    <cellStyle name="Финансовый 3 3 5 5 4 3" xfId="35718"/>
    <cellStyle name="Финансовый 3 3 5 5 5" xfId="15306"/>
    <cellStyle name="Финансовый 3 3 5 5 6" xfId="28914"/>
    <cellStyle name="Финансовый 3 3 5 6" xfId="1320"/>
    <cellStyle name="Финансовый 3 3 5 6 2" xfId="5856"/>
    <cellStyle name="Финансовый 3 3 5 6 2 2" xfId="12660"/>
    <cellStyle name="Финансовый 3 3 5 6 2 2 2" xfId="26268"/>
    <cellStyle name="Финансовый 3 3 5 6 2 2 3" xfId="39876"/>
    <cellStyle name="Финансовый 3 3 5 6 2 3" xfId="19464"/>
    <cellStyle name="Финансовый 3 3 5 6 2 4" xfId="33072"/>
    <cellStyle name="Финансовый 3 3 5 6 3" xfId="3588"/>
    <cellStyle name="Финансовый 3 3 5 6 3 2" xfId="10392"/>
    <cellStyle name="Финансовый 3 3 5 6 3 2 2" xfId="24000"/>
    <cellStyle name="Финансовый 3 3 5 6 3 2 3" xfId="37608"/>
    <cellStyle name="Финансовый 3 3 5 6 3 3" xfId="17196"/>
    <cellStyle name="Финансовый 3 3 5 6 3 4" xfId="30804"/>
    <cellStyle name="Финансовый 3 3 5 6 4" xfId="8124"/>
    <cellStyle name="Финансовый 3 3 5 6 4 2" xfId="21732"/>
    <cellStyle name="Финансовый 3 3 5 6 4 3" xfId="35340"/>
    <cellStyle name="Финансовый 3 3 5 6 5" xfId="14928"/>
    <cellStyle name="Финансовый 3 3 5 6 6" xfId="28536"/>
    <cellStyle name="Финансовый 3 3 5 7" xfId="2076"/>
    <cellStyle name="Финансовый 3 3 5 7 2" xfId="6612"/>
    <cellStyle name="Финансовый 3 3 5 7 2 2" xfId="13416"/>
    <cellStyle name="Финансовый 3 3 5 7 2 2 2" xfId="27024"/>
    <cellStyle name="Финансовый 3 3 5 7 2 2 3" xfId="40632"/>
    <cellStyle name="Финансовый 3 3 5 7 2 3" xfId="20220"/>
    <cellStyle name="Финансовый 3 3 5 7 2 4" xfId="33828"/>
    <cellStyle name="Финансовый 3 3 5 7 3" xfId="4344"/>
    <cellStyle name="Финансовый 3 3 5 7 3 2" xfId="11148"/>
    <cellStyle name="Финансовый 3 3 5 7 3 2 2" xfId="24756"/>
    <cellStyle name="Финансовый 3 3 5 7 3 2 3" xfId="38364"/>
    <cellStyle name="Финансовый 3 3 5 7 3 3" xfId="17952"/>
    <cellStyle name="Финансовый 3 3 5 7 3 4" xfId="31560"/>
    <cellStyle name="Финансовый 3 3 5 7 4" xfId="8880"/>
    <cellStyle name="Финансовый 3 3 5 7 4 2" xfId="22488"/>
    <cellStyle name="Финансовый 3 3 5 7 4 3" xfId="36096"/>
    <cellStyle name="Финансовый 3 3 5 7 5" xfId="15684"/>
    <cellStyle name="Финансовый 3 3 5 7 6" xfId="29292"/>
    <cellStyle name="Финансовый 3 3 5 8" xfId="942"/>
    <cellStyle name="Финансовый 3 3 5 8 2" xfId="5478"/>
    <cellStyle name="Финансовый 3 3 5 8 2 2" xfId="12282"/>
    <cellStyle name="Финансовый 3 3 5 8 2 2 2" xfId="25890"/>
    <cellStyle name="Финансовый 3 3 5 8 2 2 3" xfId="39498"/>
    <cellStyle name="Финансовый 3 3 5 8 2 3" xfId="19086"/>
    <cellStyle name="Финансовый 3 3 5 8 2 4" xfId="32694"/>
    <cellStyle name="Финансовый 3 3 5 8 3" xfId="3210"/>
    <cellStyle name="Финансовый 3 3 5 8 3 2" xfId="10014"/>
    <cellStyle name="Финансовый 3 3 5 8 3 2 2" xfId="23622"/>
    <cellStyle name="Финансовый 3 3 5 8 3 2 3" xfId="37230"/>
    <cellStyle name="Финансовый 3 3 5 8 3 3" xfId="16818"/>
    <cellStyle name="Финансовый 3 3 5 8 3 4" xfId="30426"/>
    <cellStyle name="Финансовый 3 3 5 8 4" xfId="7746"/>
    <cellStyle name="Финансовый 3 3 5 8 4 2" xfId="21354"/>
    <cellStyle name="Финансовый 3 3 5 8 4 3" xfId="34962"/>
    <cellStyle name="Финансовый 3 3 5 8 5" xfId="14550"/>
    <cellStyle name="Финансовый 3 3 5 8 6" xfId="28158"/>
    <cellStyle name="Финансовый 3 3 5 9" xfId="564"/>
    <cellStyle name="Финансовый 3 3 5 9 2" xfId="5100"/>
    <cellStyle name="Финансовый 3 3 5 9 2 2" xfId="11904"/>
    <cellStyle name="Финансовый 3 3 5 9 2 2 2" xfId="25512"/>
    <cellStyle name="Финансовый 3 3 5 9 2 2 3" xfId="39120"/>
    <cellStyle name="Финансовый 3 3 5 9 2 3" xfId="18708"/>
    <cellStyle name="Финансовый 3 3 5 9 2 4" xfId="32316"/>
    <cellStyle name="Финансовый 3 3 5 9 3" xfId="2832"/>
    <cellStyle name="Финансовый 3 3 5 9 3 2" xfId="9636"/>
    <cellStyle name="Финансовый 3 3 5 9 3 2 2" xfId="23244"/>
    <cellStyle name="Финансовый 3 3 5 9 3 2 3" xfId="36852"/>
    <cellStyle name="Финансовый 3 3 5 9 3 3" xfId="16440"/>
    <cellStyle name="Финансовый 3 3 5 9 3 4" xfId="30048"/>
    <cellStyle name="Финансовый 3 3 5 9 4" xfId="7368"/>
    <cellStyle name="Финансовый 3 3 5 9 4 2" xfId="20976"/>
    <cellStyle name="Финансовый 3 3 5 9 4 3" xfId="34584"/>
    <cellStyle name="Финансовый 3 3 5 9 5" xfId="14172"/>
    <cellStyle name="Финансовый 3 3 5 9 6" xfId="27780"/>
    <cellStyle name="Финансовый 3 3 6" xfId="198"/>
    <cellStyle name="Финансовый 3 3 6 10" xfId="2466"/>
    <cellStyle name="Финансовый 3 3 6 10 2" xfId="9270"/>
    <cellStyle name="Финансовый 3 3 6 10 2 2" xfId="22878"/>
    <cellStyle name="Финансовый 3 3 6 10 2 3" xfId="36486"/>
    <cellStyle name="Финансовый 3 3 6 10 3" xfId="16074"/>
    <cellStyle name="Финансовый 3 3 6 10 4" xfId="29682"/>
    <cellStyle name="Финансовый 3 3 6 11" xfId="7002"/>
    <cellStyle name="Финансовый 3 3 6 11 2" xfId="20610"/>
    <cellStyle name="Финансовый 3 3 6 11 3" xfId="34218"/>
    <cellStyle name="Финансовый 3 3 6 12" xfId="13806"/>
    <cellStyle name="Финансовый 3 3 6 13" xfId="27414"/>
    <cellStyle name="Финансовый 3 3 6 2" xfId="279"/>
    <cellStyle name="Финансовый 3 3 6 2 10" xfId="7083"/>
    <cellStyle name="Финансовый 3 3 6 2 10 2" xfId="20691"/>
    <cellStyle name="Финансовый 3 3 6 2 10 3" xfId="34299"/>
    <cellStyle name="Финансовый 3 3 6 2 11" xfId="13887"/>
    <cellStyle name="Финансовый 3 3 6 2 12" xfId="27495"/>
    <cellStyle name="Финансовый 3 3 6 2 2" xfId="481"/>
    <cellStyle name="Финансовый 3 3 6 2 2 10" xfId="14089"/>
    <cellStyle name="Финансовый 3 3 6 2 2 11" xfId="27697"/>
    <cellStyle name="Финансовый 3 3 6 2 2 2" xfId="1993"/>
    <cellStyle name="Финансовый 3 3 6 2 2 2 2" xfId="6529"/>
    <cellStyle name="Финансовый 3 3 6 2 2 2 2 2" xfId="13333"/>
    <cellStyle name="Финансовый 3 3 6 2 2 2 2 2 2" xfId="26941"/>
    <cellStyle name="Финансовый 3 3 6 2 2 2 2 2 3" xfId="40549"/>
    <cellStyle name="Финансовый 3 3 6 2 2 2 2 3" xfId="20137"/>
    <cellStyle name="Финансовый 3 3 6 2 2 2 2 4" xfId="33745"/>
    <cellStyle name="Финансовый 3 3 6 2 2 2 3" xfId="4261"/>
    <cellStyle name="Финансовый 3 3 6 2 2 2 3 2" xfId="11065"/>
    <cellStyle name="Финансовый 3 3 6 2 2 2 3 2 2" xfId="24673"/>
    <cellStyle name="Финансовый 3 3 6 2 2 2 3 2 3" xfId="38281"/>
    <cellStyle name="Финансовый 3 3 6 2 2 2 3 3" xfId="17869"/>
    <cellStyle name="Финансовый 3 3 6 2 2 2 3 4" xfId="31477"/>
    <cellStyle name="Финансовый 3 3 6 2 2 2 4" xfId="8797"/>
    <cellStyle name="Финансовый 3 3 6 2 2 2 4 2" xfId="22405"/>
    <cellStyle name="Финансовый 3 3 6 2 2 2 4 3" xfId="36013"/>
    <cellStyle name="Финансовый 3 3 6 2 2 2 5" xfId="15601"/>
    <cellStyle name="Финансовый 3 3 6 2 2 2 6" xfId="29209"/>
    <cellStyle name="Финансовый 3 3 6 2 2 3" xfId="1615"/>
    <cellStyle name="Финансовый 3 3 6 2 2 3 2" xfId="6151"/>
    <cellStyle name="Финансовый 3 3 6 2 2 3 2 2" xfId="12955"/>
    <cellStyle name="Финансовый 3 3 6 2 2 3 2 2 2" xfId="26563"/>
    <cellStyle name="Финансовый 3 3 6 2 2 3 2 2 3" xfId="40171"/>
    <cellStyle name="Финансовый 3 3 6 2 2 3 2 3" xfId="19759"/>
    <cellStyle name="Финансовый 3 3 6 2 2 3 2 4" xfId="33367"/>
    <cellStyle name="Финансовый 3 3 6 2 2 3 3" xfId="3883"/>
    <cellStyle name="Финансовый 3 3 6 2 2 3 3 2" xfId="10687"/>
    <cellStyle name="Финансовый 3 3 6 2 2 3 3 2 2" xfId="24295"/>
    <cellStyle name="Финансовый 3 3 6 2 2 3 3 2 3" xfId="37903"/>
    <cellStyle name="Финансовый 3 3 6 2 2 3 3 3" xfId="17491"/>
    <cellStyle name="Финансовый 3 3 6 2 2 3 3 4" xfId="31099"/>
    <cellStyle name="Финансовый 3 3 6 2 2 3 4" xfId="8419"/>
    <cellStyle name="Финансовый 3 3 6 2 2 3 4 2" xfId="22027"/>
    <cellStyle name="Финансовый 3 3 6 2 2 3 4 3" xfId="35635"/>
    <cellStyle name="Финансовый 3 3 6 2 2 3 5" xfId="15223"/>
    <cellStyle name="Финансовый 3 3 6 2 2 3 6" xfId="28831"/>
    <cellStyle name="Финансовый 3 3 6 2 2 4" xfId="2371"/>
    <cellStyle name="Финансовый 3 3 6 2 2 4 2" xfId="6907"/>
    <cellStyle name="Финансовый 3 3 6 2 2 4 2 2" xfId="13711"/>
    <cellStyle name="Финансовый 3 3 6 2 2 4 2 2 2" xfId="27319"/>
    <cellStyle name="Финансовый 3 3 6 2 2 4 2 2 3" xfId="40927"/>
    <cellStyle name="Финансовый 3 3 6 2 2 4 2 3" xfId="20515"/>
    <cellStyle name="Финансовый 3 3 6 2 2 4 2 4" xfId="34123"/>
    <cellStyle name="Финансовый 3 3 6 2 2 4 3" xfId="4639"/>
    <cellStyle name="Финансовый 3 3 6 2 2 4 3 2" xfId="11443"/>
    <cellStyle name="Финансовый 3 3 6 2 2 4 3 2 2" xfId="25051"/>
    <cellStyle name="Финансовый 3 3 6 2 2 4 3 2 3" xfId="38659"/>
    <cellStyle name="Финансовый 3 3 6 2 2 4 3 3" xfId="18247"/>
    <cellStyle name="Финансовый 3 3 6 2 2 4 3 4" xfId="31855"/>
    <cellStyle name="Финансовый 3 3 6 2 2 4 4" xfId="9175"/>
    <cellStyle name="Финансовый 3 3 6 2 2 4 4 2" xfId="22783"/>
    <cellStyle name="Финансовый 3 3 6 2 2 4 4 3" xfId="36391"/>
    <cellStyle name="Финансовый 3 3 6 2 2 4 5" xfId="15979"/>
    <cellStyle name="Финансовый 3 3 6 2 2 4 6" xfId="29587"/>
    <cellStyle name="Финансовый 3 3 6 2 2 5" xfId="1237"/>
    <cellStyle name="Финансовый 3 3 6 2 2 5 2" xfId="5773"/>
    <cellStyle name="Финансовый 3 3 6 2 2 5 2 2" xfId="12577"/>
    <cellStyle name="Финансовый 3 3 6 2 2 5 2 2 2" xfId="26185"/>
    <cellStyle name="Финансовый 3 3 6 2 2 5 2 2 3" xfId="39793"/>
    <cellStyle name="Финансовый 3 3 6 2 2 5 2 3" xfId="19381"/>
    <cellStyle name="Финансовый 3 3 6 2 2 5 2 4" xfId="32989"/>
    <cellStyle name="Финансовый 3 3 6 2 2 5 3" xfId="3505"/>
    <cellStyle name="Финансовый 3 3 6 2 2 5 3 2" xfId="10309"/>
    <cellStyle name="Финансовый 3 3 6 2 2 5 3 2 2" xfId="23917"/>
    <cellStyle name="Финансовый 3 3 6 2 2 5 3 2 3" xfId="37525"/>
    <cellStyle name="Финансовый 3 3 6 2 2 5 3 3" xfId="17113"/>
    <cellStyle name="Финансовый 3 3 6 2 2 5 3 4" xfId="30721"/>
    <cellStyle name="Финансовый 3 3 6 2 2 5 4" xfId="8041"/>
    <cellStyle name="Финансовый 3 3 6 2 2 5 4 2" xfId="21649"/>
    <cellStyle name="Финансовый 3 3 6 2 2 5 4 3" xfId="35257"/>
    <cellStyle name="Финансовый 3 3 6 2 2 5 5" xfId="14845"/>
    <cellStyle name="Финансовый 3 3 6 2 2 5 6" xfId="28453"/>
    <cellStyle name="Финансовый 3 3 6 2 2 6" xfId="859"/>
    <cellStyle name="Финансовый 3 3 6 2 2 6 2" xfId="5395"/>
    <cellStyle name="Финансовый 3 3 6 2 2 6 2 2" xfId="12199"/>
    <cellStyle name="Финансовый 3 3 6 2 2 6 2 2 2" xfId="25807"/>
    <cellStyle name="Финансовый 3 3 6 2 2 6 2 2 3" xfId="39415"/>
    <cellStyle name="Финансовый 3 3 6 2 2 6 2 3" xfId="19003"/>
    <cellStyle name="Финансовый 3 3 6 2 2 6 2 4" xfId="32611"/>
    <cellStyle name="Финансовый 3 3 6 2 2 6 3" xfId="3127"/>
    <cellStyle name="Финансовый 3 3 6 2 2 6 3 2" xfId="9931"/>
    <cellStyle name="Финансовый 3 3 6 2 2 6 3 2 2" xfId="23539"/>
    <cellStyle name="Финансовый 3 3 6 2 2 6 3 2 3" xfId="37147"/>
    <cellStyle name="Финансовый 3 3 6 2 2 6 3 3" xfId="16735"/>
    <cellStyle name="Финансовый 3 3 6 2 2 6 3 4" xfId="30343"/>
    <cellStyle name="Финансовый 3 3 6 2 2 6 4" xfId="7663"/>
    <cellStyle name="Финансовый 3 3 6 2 2 6 4 2" xfId="21271"/>
    <cellStyle name="Финансовый 3 3 6 2 2 6 4 3" xfId="34879"/>
    <cellStyle name="Финансовый 3 3 6 2 2 6 5" xfId="14467"/>
    <cellStyle name="Финансовый 3 3 6 2 2 6 6" xfId="28075"/>
    <cellStyle name="Финансовый 3 3 6 2 2 7" xfId="5017"/>
    <cellStyle name="Финансовый 3 3 6 2 2 7 2" xfId="11821"/>
    <cellStyle name="Финансовый 3 3 6 2 2 7 2 2" xfId="25429"/>
    <cellStyle name="Финансовый 3 3 6 2 2 7 2 3" xfId="39037"/>
    <cellStyle name="Финансовый 3 3 6 2 2 7 3" xfId="18625"/>
    <cellStyle name="Финансовый 3 3 6 2 2 7 4" xfId="32233"/>
    <cellStyle name="Финансовый 3 3 6 2 2 8" xfId="2749"/>
    <cellStyle name="Финансовый 3 3 6 2 2 8 2" xfId="9553"/>
    <cellStyle name="Финансовый 3 3 6 2 2 8 2 2" xfId="23161"/>
    <cellStyle name="Финансовый 3 3 6 2 2 8 2 3" xfId="36769"/>
    <cellStyle name="Финансовый 3 3 6 2 2 8 3" xfId="16357"/>
    <cellStyle name="Финансовый 3 3 6 2 2 8 4" xfId="29965"/>
    <cellStyle name="Финансовый 3 3 6 2 2 9" xfId="7285"/>
    <cellStyle name="Финансовый 3 3 6 2 2 9 2" xfId="20893"/>
    <cellStyle name="Финансовый 3 3 6 2 2 9 3" xfId="34501"/>
    <cellStyle name="Финансовый 3 3 6 2 3" xfId="1791"/>
    <cellStyle name="Финансовый 3 3 6 2 3 2" xfId="6327"/>
    <cellStyle name="Финансовый 3 3 6 2 3 2 2" xfId="13131"/>
    <cellStyle name="Финансовый 3 3 6 2 3 2 2 2" xfId="26739"/>
    <cellStyle name="Финансовый 3 3 6 2 3 2 2 3" xfId="40347"/>
    <cellStyle name="Финансовый 3 3 6 2 3 2 3" xfId="19935"/>
    <cellStyle name="Финансовый 3 3 6 2 3 2 4" xfId="33543"/>
    <cellStyle name="Финансовый 3 3 6 2 3 3" xfId="4059"/>
    <cellStyle name="Финансовый 3 3 6 2 3 3 2" xfId="10863"/>
    <cellStyle name="Финансовый 3 3 6 2 3 3 2 2" xfId="24471"/>
    <cellStyle name="Финансовый 3 3 6 2 3 3 2 3" xfId="38079"/>
    <cellStyle name="Финансовый 3 3 6 2 3 3 3" xfId="17667"/>
    <cellStyle name="Финансовый 3 3 6 2 3 3 4" xfId="31275"/>
    <cellStyle name="Финансовый 3 3 6 2 3 4" xfId="8595"/>
    <cellStyle name="Финансовый 3 3 6 2 3 4 2" xfId="22203"/>
    <cellStyle name="Финансовый 3 3 6 2 3 4 3" xfId="35811"/>
    <cellStyle name="Финансовый 3 3 6 2 3 5" xfId="15399"/>
    <cellStyle name="Финансовый 3 3 6 2 3 6" xfId="29007"/>
    <cellStyle name="Финансовый 3 3 6 2 4" xfId="1413"/>
    <cellStyle name="Финансовый 3 3 6 2 4 2" xfId="5949"/>
    <cellStyle name="Финансовый 3 3 6 2 4 2 2" xfId="12753"/>
    <cellStyle name="Финансовый 3 3 6 2 4 2 2 2" xfId="26361"/>
    <cellStyle name="Финансовый 3 3 6 2 4 2 2 3" xfId="39969"/>
    <cellStyle name="Финансовый 3 3 6 2 4 2 3" xfId="19557"/>
    <cellStyle name="Финансовый 3 3 6 2 4 2 4" xfId="33165"/>
    <cellStyle name="Финансовый 3 3 6 2 4 3" xfId="3681"/>
    <cellStyle name="Финансовый 3 3 6 2 4 3 2" xfId="10485"/>
    <cellStyle name="Финансовый 3 3 6 2 4 3 2 2" xfId="24093"/>
    <cellStyle name="Финансовый 3 3 6 2 4 3 2 3" xfId="37701"/>
    <cellStyle name="Финансовый 3 3 6 2 4 3 3" xfId="17289"/>
    <cellStyle name="Финансовый 3 3 6 2 4 3 4" xfId="30897"/>
    <cellStyle name="Финансовый 3 3 6 2 4 4" xfId="8217"/>
    <cellStyle name="Финансовый 3 3 6 2 4 4 2" xfId="21825"/>
    <cellStyle name="Финансовый 3 3 6 2 4 4 3" xfId="35433"/>
    <cellStyle name="Финансовый 3 3 6 2 4 5" xfId="15021"/>
    <cellStyle name="Финансовый 3 3 6 2 4 6" xfId="28629"/>
    <cellStyle name="Финансовый 3 3 6 2 5" xfId="2169"/>
    <cellStyle name="Финансовый 3 3 6 2 5 2" xfId="6705"/>
    <cellStyle name="Финансовый 3 3 6 2 5 2 2" xfId="13509"/>
    <cellStyle name="Финансовый 3 3 6 2 5 2 2 2" xfId="27117"/>
    <cellStyle name="Финансовый 3 3 6 2 5 2 2 3" xfId="40725"/>
    <cellStyle name="Финансовый 3 3 6 2 5 2 3" xfId="20313"/>
    <cellStyle name="Финансовый 3 3 6 2 5 2 4" xfId="33921"/>
    <cellStyle name="Финансовый 3 3 6 2 5 3" xfId="4437"/>
    <cellStyle name="Финансовый 3 3 6 2 5 3 2" xfId="11241"/>
    <cellStyle name="Финансовый 3 3 6 2 5 3 2 2" xfId="24849"/>
    <cellStyle name="Финансовый 3 3 6 2 5 3 2 3" xfId="38457"/>
    <cellStyle name="Финансовый 3 3 6 2 5 3 3" xfId="18045"/>
    <cellStyle name="Финансовый 3 3 6 2 5 3 4" xfId="31653"/>
    <cellStyle name="Финансовый 3 3 6 2 5 4" xfId="8973"/>
    <cellStyle name="Финансовый 3 3 6 2 5 4 2" xfId="22581"/>
    <cellStyle name="Финансовый 3 3 6 2 5 4 3" xfId="36189"/>
    <cellStyle name="Финансовый 3 3 6 2 5 5" xfId="15777"/>
    <cellStyle name="Финансовый 3 3 6 2 5 6" xfId="29385"/>
    <cellStyle name="Финансовый 3 3 6 2 6" xfId="1035"/>
    <cellStyle name="Финансовый 3 3 6 2 6 2" xfId="5571"/>
    <cellStyle name="Финансовый 3 3 6 2 6 2 2" xfId="12375"/>
    <cellStyle name="Финансовый 3 3 6 2 6 2 2 2" xfId="25983"/>
    <cellStyle name="Финансовый 3 3 6 2 6 2 2 3" xfId="39591"/>
    <cellStyle name="Финансовый 3 3 6 2 6 2 3" xfId="19179"/>
    <cellStyle name="Финансовый 3 3 6 2 6 2 4" xfId="32787"/>
    <cellStyle name="Финансовый 3 3 6 2 6 3" xfId="3303"/>
    <cellStyle name="Финансовый 3 3 6 2 6 3 2" xfId="10107"/>
    <cellStyle name="Финансовый 3 3 6 2 6 3 2 2" xfId="23715"/>
    <cellStyle name="Финансовый 3 3 6 2 6 3 2 3" xfId="37323"/>
    <cellStyle name="Финансовый 3 3 6 2 6 3 3" xfId="16911"/>
    <cellStyle name="Финансовый 3 3 6 2 6 3 4" xfId="30519"/>
    <cellStyle name="Финансовый 3 3 6 2 6 4" xfId="7839"/>
    <cellStyle name="Финансовый 3 3 6 2 6 4 2" xfId="21447"/>
    <cellStyle name="Финансовый 3 3 6 2 6 4 3" xfId="35055"/>
    <cellStyle name="Финансовый 3 3 6 2 6 5" xfId="14643"/>
    <cellStyle name="Финансовый 3 3 6 2 6 6" xfId="28251"/>
    <cellStyle name="Финансовый 3 3 6 2 7" xfId="657"/>
    <cellStyle name="Финансовый 3 3 6 2 7 2" xfId="5193"/>
    <cellStyle name="Финансовый 3 3 6 2 7 2 2" xfId="11997"/>
    <cellStyle name="Финансовый 3 3 6 2 7 2 2 2" xfId="25605"/>
    <cellStyle name="Финансовый 3 3 6 2 7 2 2 3" xfId="39213"/>
    <cellStyle name="Финансовый 3 3 6 2 7 2 3" xfId="18801"/>
    <cellStyle name="Финансовый 3 3 6 2 7 2 4" xfId="32409"/>
    <cellStyle name="Финансовый 3 3 6 2 7 3" xfId="2925"/>
    <cellStyle name="Финансовый 3 3 6 2 7 3 2" xfId="9729"/>
    <cellStyle name="Финансовый 3 3 6 2 7 3 2 2" xfId="23337"/>
    <cellStyle name="Финансовый 3 3 6 2 7 3 2 3" xfId="36945"/>
    <cellStyle name="Финансовый 3 3 6 2 7 3 3" xfId="16533"/>
    <cellStyle name="Финансовый 3 3 6 2 7 3 4" xfId="30141"/>
    <cellStyle name="Финансовый 3 3 6 2 7 4" xfId="7461"/>
    <cellStyle name="Финансовый 3 3 6 2 7 4 2" xfId="21069"/>
    <cellStyle name="Финансовый 3 3 6 2 7 4 3" xfId="34677"/>
    <cellStyle name="Финансовый 3 3 6 2 7 5" xfId="14265"/>
    <cellStyle name="Финансовый 3 3 6 2 7 6" xfId="27873"/>
    <cellStyle name="Финансовый 3 3 6 2 8" xfId="4815"/>
    <cellStyle name="Финансовый 3 3 6 2 8 2" xfId="11619"/>
    <cellStyle name="Финансовый 3 3 6 2 8 2 2" xfId="25227"/>
    <cellStyle name="Финансовый 3 3 6 2 8 2 3" xfId="38835"/>
    <cellStyle name="Финансовый 3 3 6 2 8 3" xfId="18423"/>
    <cellStyle name="Финансовый 3 3 6 2 8 4" xfId="32031"/>
    <cellStyle name="Финансовый 3 3 6 2 9" xfId="2547"/>
    <cellStyle name="Финансовый 3 3 6 2 9 2" xfId="9351"/>
    <cellStyle name="Финансовый 3 3 6 2 9 2 2" xfId="22959"/>
    <cellStyle name="Финансовый 3 3 6 2 9 2 3" xfId="36567"/>
    <cellStyle name="Финансовый 3 3 6 2 9 3" xfId="16155"/>
    <cellStyle name="Финансовый 3 3 6 2 9 4" xfId="29763"/>
    <cellStyle name="Финансовый 3 3 6 3" xfId="400"/>
    <cellStyle name="Финансовый 3 3 6 3 10" xfId="14008"/>
    <cellStyle name="Финансовый 3 3 6 3 11" xfId="27616"/>
    <cellStyle name="Финансовый 3 3 6 3 2" xfId="1912"/>
    <cellStyle name="Финансовый 3 3 6 3 2 2" xfId="6448"/>
    <cellStyle name="Финансовый 3 3 6 3 2 2 2" xfId="13252"/>
    <cellStyle name="Финансовый 3 3 6 3 2 2 2 2" xfId="26860"/>
    <cellStyle name="Финансовый 3 3 6 3 2 2 2 3" xfId="40468"/>
    <cellStyle name="Финансовый 3 3 6 3 2 2 3" xfId="20056"/>
    <cellStyle name="Финансовый 3 3 6 3 2 2 4" xfId="33664"/>
    <cellStyle name="Финансовый 3 3 6 3 2 3" xfId="4180"/>
    <cellStyle name="Финансовый 3 3 6 3 2 3 2" xfId="10984"/>
    <cellStyle name="Финансовый 3 3 6 3 2 3 2 2" xfId="24592"/>
    <cellStyle name="Финансовый 3 3 6 3 2 3 2 3" xfId="38200"/>
    <cellStyle name="Финансовый 3 3 6 3 2 3 3" xfId="17788"/>
    <cellStyle name="Финансовый 3 3 6 3 2 3 4" xfId="31396"/>
    <cellStyle name="Финансовый 3 3 6 3 2 4" xfId="8716"/>
    <cellStyle name="Финансовый 3 3 6 3 2 4 2" xfId="22324"/>
    <cellStyle name="Финансовый 3 3 6 3 2 4 3" xfId="35932"/>
    <cellStyle name="Финансовый 3 3 6 3 2 5" xfId="15520"/>
    <cellStyle name="Финансовый 3 3 6 3 2 6" xfId="29128"/>
    <cellStyle name="Финансовый 3 3 6 3 3" xfId="1534"/>
    <cellStyle name="Финансовый 3 3 6 3 3 2" xfId="6070"/>
    <cellStyle name="Финансовый 3 3 6 3 3 2 2" xfId="12874"/>
    <cellStyle name="Финансовый 3 3 6 3 3 2 2 2" xfId="26482"/>
    <cellStyle name="Финансовый 3 3 6 3 3 2 2 3" xfId="40090"/>
    <cellStyle name="Финансовый 3 3 6 3 3 2 3" xfId="19678"/>
    <cellStyle name="Финансовый 3 3 6 3 3 2 4" xfId="33286"/>
    <cellStyle name="Финансовый 3 3 6 3 3 3" xfId="3802"/>
    <cellStyle name="Финансовый 3 3 6 3 3 3 2" xfId="10606"/>
    <cellStyle name="Финансовый 3 3 6 3 3 3 2 2" xfId="24214"/>
    <cellStyle name="Финансовый 3 3 6 3 3 3 2 3" xfId="37822"/>
    <cellStyle name="Финансовый 3 3 6 3 3 3 3" xfId="17410"/>
    <cellStyle name="Финансовый 3 3 6 3 3 3 4" xfId="31018"/>
    <cellStyle name="Финансовый 3 3 6 3 3 4" xfId="8338"/>
    <cellStyle name="Финансовый 3 3 6 3 3 4 2" xfId="21946"/>
    <cellStyle name="Финансовый 3 3 6 3 3 4 3" xfId="35554"/>
    <cellStyle name="Финансовый 3 3 6 3 3 5" xfId="15142"/>
    <cellStyle name="Финансовый 3 3 6 3 3 6" xfId="28750"/>
    <cellStyle name="Финансовый 3 3 6 3 4" xfId="2290"/>
    <cellStyle name="Финансовый 3 3 6 3 4 2" xfId="6826"/>
    <cellStyle name="Финансовый 3 3 6 3 4 2 2" xfId="13630"/>
    <cellStyle name="Финансовый 3 3 6 3 4 2 2 2" xfId="27238"/>
    <cellStyle name="Финансовый 3 3 6 3 4 2 2 3" xfId="40846"/>
    <cellStyle name="Финансовый 3 3 6 3 4 2 3" xfId="20434"/>
    <cellStyle name="Финансовый 3 3 6 3 4 2 4" xfId="34042"/>
    <cellStyle name="Финансовый 3 3 6 3 4 3" xfId="4558"/>
    <cellStyle name="Финансовый 3 3 6 3 4 3 2" xfId="11362"/>
    <cellStyle name="Финансовый 3 3 6 3 4 3 2 2" xfId="24970"/>
    <cellStyle name="Финансовый 3 3 6 3 4 3 2 3" xfId="38578"/>
    <cellStyle name="Финансовый 3 3 6 3 4 3 3" xfId="18166"/>
    <cellStyle name="Финансовый 3 3 6 3 4 3 4" xfId="31774"/>
    <cellStyle name="Финансовый 3 3 6 3 4 4" xfId="9094"/>
    <cellStyle name="Финансовый 3 3 6 3 4 4 2" xfId="22702"/>
    <cellStyle name="Финансовый 3 3 6 3 4 4 3" xfId="36310"/>
    <cellStyle name="Финансовый 3 3 6 3 4 5" xfId="15898"/>
    <cellStyle name="Финансовый 3 3 6 3 4 6" xfId="29506"/>
    <cellStyle name="Финансовый 3 3 6 3 5" xfId="1156"/>
    <cellStyle name="Финансовый 3 3 6 3 5 2" xfId="5692"/>
    <cellStyle name="Финансовый 3 3 6 3 5 2 2" xfId="12496"/>
    <cellStyle name="Финансовый 3 3 6 3 5 2 2 2" xfId="26104"/>
    <cellStyle name="Финансовый 3 3 6 3 5 2 2 3" xfId="39712"/>
    <cellStyle name="Финансовый 3 3 6 3 5 2 3" xfId="19300"/>
    <cellStyle name="Финансовый 3 3 6 3 5 2 4" xfId="32908"/>
    <cellStyle name="Финансовый 3 3 6 3 5 3" xfId="3424"/>
    <cellStyle name="Финансовый 3 3 6 3 5 3 2" xfId="10228"/>
    <cellStyle name="Финансовый 3 3 6 3 5 3 2 2" xfId="23836"/>
    <cellStyle name="Финансовый 3 3 6 3 5 3 2 3" xfId="37444"/>
    <cellStyle name="Финансовый 3 3 6 3 5 3 3" xfId="17032"/>
    <cellStyle name="Финансовый 3 3 6 3 5 3 4" xfId="30640"/>
    <cellStyle name="Финансовый 3 3 6 3 5 4" xfId="7960"/>
    <cellStyle name="Финансовый 3 3 6 3 5 4 2" xfId="21568"/>
    <cellStyle name="Финансовый 3 3 6 3 5 4 3" xfId="35176"/>
    <cellStyle name="Финансовый 3 3 6 3 5 5" xfId="14764"/>
    <cellStyle name="Финансовый 3 3 6 3 5 6" xfId="28372"/>
    <cellStyle name="Финансовый 3 3 6 3 6" xfId="778"/>
    <cellStyle name="Финансовый 3 3 6 3 6 2" xfId="5314"/>
    <cellStyle name="Финансовый 3 3 6 3 6 2 2" xfId="12118"/>
    <cellStyle name="Финансовый 3 3 6 3 6 2 2 2" xfId="25726"/>
    <cellStyle name="Финансовый 3 3 6 3 6 2 2 3" xfId="39334"/>
    <cellStyle name="Финансовый 3 3 6 3 6 2 3" xfId="18922"/>
    <cellStyle name="Финансовый 3 3 6 3 6 2 4" xfId="32530"/>
    <cellStyle name="Финансовый 3 3 6 3 6 3" xfId="3046"/>
    <cellStyle name="Финансовый 3 3 6 3 6 3 2" xfId="9850"/>
    <cellStyle name="Финансовый 3 3 6 3 6 3 2 2" xfId="23458"/>
    <cellStyle name="Финансовый 3 3 6 3 6 3 2 3" xfId="37066"/>
    <cellStyle name="Финансовый 3 3 6 3 6 3 3" xfId="16654"/>
    <cellStyle name="Финансовый 3 3 6 3 6 3 4" xfId="30262"/>
    <cellStyle name="Финансовый 3 3 6 3 6 4" xfId="7582"/>
    <cellStyle name="Финансовый 3 3 6 3 6 4 2" xfId="21190"/>
    <cellStyle name="Финансовый 3 3 6 3 6 4 3" xfId="34798"/>
    <cellStyle name="Финансовый 3 3 6 3 6 5" xfId="14386"/>
    <cellStyle name="Финансовый 3 3 6 3 6 6" xfId="27994"/>
    <cellStyle name="Финансовый 3 3 6 3 7" xfId="4936"/>
    <cellStyle name="Финансовый 3 3 6 3 7 2" xfId="11740"/>
    <cellStyle name="Финансовый 3 3 6 3 7 2 2" xfId="25348"/>
    <cellStyle name="Финансовый 3 3 6 3 7 2 3" xfId="38956"/>
    <cellStyle name="Финансовый 3 3 6 3 7 3" xfId="18544"/>
    <cellStyle name="Финансовый 3 3 6 3 7 4" xfId="32152"/>
    <cellStyle name="Финансовый 3 3 6 3 8" xfId="2668"/>
    <cellStyle name="Финансовый 3 3 6 3 8 2" xfId="9472"/>
    <cellStyle name="Финансовый 3 3 6 3 8 2 2" xfId="23080"/>
    <cellStyle name="Финансовый 3 3 6 3 8 2 3" xfId="36688"/>
    <cellStyle name="Финансовый 3 3 6 3 8 3" xfId="16276"/>
    <cellStyle name="Финансовый 3 3 6 3 8 4" xfId="29884"/>
    <cellStyle name="Финансовый 3 3 6 3 9" xfId="7204"/>
    <cellStyle name="Финансовый 3 3 6 3 9 2" xfId="20812"/>
    <cellStyle name="Финансовый 3 3 6 3 9 3" xfId="34420"/>
    <cellStyle name="Финансовый 3 3 6 4" xfId="1710"/>
    <cellStyle name="Финансовый 3 3 6 4 2" xfId="6246"/>
    <cellStyle name="Финансовый 3 3 6 4 2 2" xfId="13050"/>
    <cellStyle name="Финансовый 3 3 6 4 2 2 2" xfId="26658"/>
    <cellStyle name="Финансовый 3 3 6 4 2 2 3" xfId="40266"/>
    <cellStyle name="Финансовый 3 3 6 4 2 3" xfId="19854"/>
    <cellStyle name="Финансовый 3 3 6 4 2 4" xfId="33462"/>
    <cellStyle name="Финансовый 3 3 6 4 3" xfId="3978"/>
    <cellStyle name="Финансовый 3 3 6 4 3 2" xfId="10782"/>
    <cellStyle name="Финансовый 3 3 6 4 3 2 2" xfId="24390"/>
    <cellStyle name="Финансовый 3 3 6 4 3 2 3" xfId="37998"/>
    <cellStyle name="Финансовый 3 3 6 4 3 3" xfId="17586"/>
    <cellStyle name="Финансовый 3 3 6 4 3 4" xfId="31194"/>
    <cellStyle name="Финансовый 3 3 6 4 4" xfId="8514"/>
    <cellStyle name="Финансовый 3 3 6 4 4 2" xfId="22122"/>
    <cellStyle name="Финансовый 3 3 6 4 4 3" xfId="35730"/>
    <cellStyle name="Финансовый 3 3 6 4 5" xfId="15318"/>
    <cellStyle name="Финансовый 3 3 6 4 6" xfId="28926"/>
    <cellStyle name="Финансовый 3 3 6 5" xfId="1332"/>
    <cellStyle name="Финансовый 3 3 6 5 2" xfId="5868"/>
    <cellStyle name="Финансовый 3 3 6 5 2 2" xfId="12672"/>
    <cellStyle name="Финансовый 3 3 6 5 2 2 2" xfId="26280"/>
    <cellStyle name="Финансовый 3 3 6 5 2 2 3" xfId="39888"/>
    <cellStyle name="Финансовый 3 3 6 5 2 3" xfId="19476"/>
    <cellStyle name="Финансовый 3 3 6 5 2 4" xfId="33084"/>
    <cellStyle name="Финансовый 3 3 6 5 3" xfId="3600"/>
    <cellStyle name="Финансовый 3 3 6 5 3 2" xfId="10404"/>
    <cellStyle name="Финансовый 3 3 6 5 3 2 2" xfId="24012"/>
    <cellStyle name="Финансовый 3 3 6 5 3 2 3" xfId="37620"/>
    <cellStyle name="Финансовый 3 3 6 5 3 3" xfId="17208"/>
    <cellStyle name="Финансовый 3 3 6 5 3 4" xfId="30816"/>
    <cellStyle name="Финансовый 3 3 6 5 4" xfId="8136"/>
    <cellStyle name="Финансовый 3 3 6 5 4 2" xfId="21744"/>
    <cellStyle name="Финансовый 3 3 6 5 4 3" xfId="35352"/>
    <cellStyle name="Финансовый 3 3 6 5 5" xfId="14940"/>
    <cellStyle name="Финансовый 3 3 6 5 6" xfId="28548"/>
    <cellStyle name="Финансовый 3 3 6 6" xfId="2088"/>
    <cellStyle name="Финансовый 3 3 6 6 2" xfId="6624"/>
    <cellStyle name="Финансовый 3 3 6 6 2 2" xfId="13428"/>
    <cellStyle name="Финансовый 3 3 6 6 2 2 2" xfId="27036"/>
    <cellStyle name="Финансовый 3 3 6 6 2 2 3" xfId="40644"/>
    <cellStyle name="Финансовый 3 3 6 6 2 3" xfId="20232"/>
    <cellStyle name="Финансовый 3 3 6 6 2 4" xfId="33840"/>
    <cellStyle name="Финансовый 3 3 6 6 3" xfId="4356"/>
    <cellStyle name="Финансовый 3 3 6 6 3 2" xfId="11160"/>
    <cellStyle name="Финансовый 3 3 6 6 3 2 2" xfId="24768"/>
    <cellStyle name="Финансовый 3 3 6 6 3 2 3" xfId="38376"/>
    <cellStyle name="Финансовый 3 3 6 6 3 3" xfId="17964"/>
    <cellStyle name="Финансовый 3 3 6 6 3 4" xfId="31572"/>
    <cellStyle name="Финансовый 3 3 6 6 4" xfId="8892"/>
    <cellStyle name="Финансовый 3 3 6 6 4 2" xfId="22500"/>
    <cellStyle name="Финансовый 3 3 6 6 4 3" xfId="36108"/>
    <cellStyle name="Финансовый 3 3 6 6 5" xfId="15696"/>
    <cellStyle name="Финансовый 3 3 6 6 6" xfId="29304"/>
    <cellStyle name="Финансовый 3 3 6 7" xfId="954"/>
    <cellStyle name="Финансовый 3 3 6 7 2" xfId="5490"/>
    <cellStyle name="Финансовый 3 3 6 7 2 2" xfId="12294"/>
    <cellStyle name="Финансовый 3 3 6 7 2 2 2" xfId="25902"/>
    <cellStyle name="Финансовый 3 3 6 7 2 2 3" xfId="39510"/>
    <cellStyle name="Финансовый 3 3 6 7 2 3" xfId="19098"/>
    <cellStyle name="Финансовый 3 3 6 7 2 4" xfId="32706"/>
    <cellStyle name="Финансовый 3 3 6 7 3" xfId="3222"/>
    <cellStyle name="Финансовый 3 3 6 7 3 2" xfId="10026"/>
    <cellStyle name="Финансовый 3 3 6 7 3 2 2" xfId="23634"/>
    <cellStyle name="Финансовый 3 3 6 7 3 2 3" xfId="37242"/>
    <cellStyle name="Финансовый 3 3 6 7 3 3" xfId="16830"/>
    <cellStyle name="Финансовый 3 3 6 7 3 4" xfId="30438"/>
    <cellStyle name="Финансовый 3 3 6 7 4" xfId="7758"/>
    <cellStyle name="Финансовый 3 3 6 7 4 2" xfId="21366"/>
    <cellStyle name="Финансовый 3 3 6 7 4 3" xfId="34974"/>
    <cellStyle name="Финансовый 3 3 6 7 5" xfId="14562"/>
    <cellStyle name="Финансовый 3 3 6 7 6" xfId="28170"/>
    <cellStyle name="Финансовый 3 3 6 8" xfId="576"/>
    <cellStyle name="Финансовый 3 3 6 8 2" xfId="5112"/>
    <cellStyle name="Финансовый 3 3 6 8 2 2" xfId="11916"/>
    <cellStyle name="Финансовый 3 3 6 8 2 2 2" xfId="25524"/>
    <cellStyle name="Финансовый 3 3 6 8 2 2 3" xfId="39132"/>
    <cellStyle name="Финансовый 3 3 6 8 2 3" xfId="18720"/>
    <cellStyle name="Финансовый 3 3 6 8 2 4" xfId="32328"/>
    <cellStyle name="Финансовый 3 3 6 8 3" xfId="2844"/>
    <cellStyle name="Финансовый 3 3 6 8 3 2" xfId="9648"/>
    <cellStyle name="Финансовый 3 3 6 8 3 2 2" xfId="23256"/>
    <cellStyle name="Финансовый 3 3 6 8 3 2 3" xfId="36864"/>
    <cellStyle name="Финансовый 3 3 6 8 3 3" xfId="16452"/>
    <cellStyle name="Финансовый 3 3 6 8 3 4" xfId="30060"/>
    <cellStyle name="Финансовый 3 3 6 8 4" xfId="7380"/>
    <cellStyle name="Финансовый 3 3 6 8 4 2" xfId="20988"/>
    <cellStyle name="Финансовый 3 3 6 8 4 3" xfId="34596"/>
    <cellStyle name="Финансовый 3 3 6 8 5" xfId="14184"/>
    <cellStyle name="Финансовый 3 3 6 8 6" xfId="27792"/>
    <cellStyle name="Финансовый 3 3 6 9" xfId="4734"/>
    <cellStyle name="Финансовый 3 3 6 9 2" xfId="11538"/>
    <cellStyle name="Финансовый 3 3 6 9 2 2" xfId="25146"/>
    <cellStyle name="Финансовый 3 3 6 9 2 3" xfId="38754"/>
    <cellStyle name="Финансовый 3 3 6 9 3" xfId="18342"/>
    <cellStyle name="Финансовый 3 3 6 9 4" xfId="31950"/>
    <cellStyle name="Финансовый 3 3 7" xfId="165"/>
    <cellStyle name="Финансовый 3 3 7 10" xfId="2433"/>
    <cellStyle name="Финансовый 3 3 7 10 2" xfId="9237"/>
    <cellStyle name="Финансовый 3 3 7 10 2 2" xfId="22845"/>
    <cellStyle name="Финансовый 3 3 7 10 2 3" xfId="36453"/>
    <cellStyle name="Финансовый 3 3 7 10 3" xfId="16041"/>
    <cellStyle name="Финансовый 3 3 7 10 4" xfId="29649"/>
    <cellStyle name="Финансовый 3 3 7 11" xfId="6969"/>
    <cellStyle name="Финансовый 3 3 7 11 2" xfId="20577"/>
    <cellStyle name="Финансовый 3 3 7 11 3" xfId="34185"/>
    <cellStyle name="Финансовый 3 3 7 12" xfId="13773"/>
    <cellStyle name="Финансовый 3 3 7 13" xfId="27381"/>
    <cellStyle name="Финансовый 3 3 7 2" xfId="246"/>
    <cellStyle name="Финансовый 3 3 7 2 10" xfId="7050"/>
    <cellStyle name="Финансовый 3 3 7 2 10 2" xfId="20658"/>
    <cellStyle name="Финансовый 3 3 7 2 10 3" xfId="34266"/>
    <cellStyle name="Финансовый 3 3 7 2 11" xfId="13854"/>
    <cellStyle name="Финансовый 3 3 7 2 12" xfId="27462"/>
    <cellStyle name="Финансовый 3 3 7 2 2" xfId="448"/>
    <cellStyle name="Финансовый 3 3 7 2 2 10" xfId="14056"/>
    <cellStyle name="Финансовый 3 3 7 2 2 11" xfId="27664"/>
    <cellStyle name="Финансовый 3 3 7 2 2 2" xfId="1960"/>
    <cellStyle name="Финансовый 3 3 7 2 2 2 2" xfId="6496"/>
    <cellStyle name="Финансовый 3 3 7 2 2 2 2 2" xfId="13300"/>
    <cellStyle name="Финансовый 3 3 7 2 2 2 2 2 2" xfId="26908"/>
    <cellStyle name="Финансовый 3 3 7 2 2 2 2 2 3" xfId="40516"/>
    <cellStyle name="Финансовый 3 3 7 2 2 2 2 3" xfId="20104"/>
    <cellStyle name="Финансовый 3 3 7 2 2 2 2 4" xfId="33712"/>
    <cellStyle name="Финансовый 3 3 7 2 2 2 3" xfId="4228"/>
    <cellStyle name="Финансовый 3 3 7 2 2 2 3 2" xfId="11032"/>
    <cellStyle name="Финансовый 3 3 7 2 2 2 3 2 2" xfId="24640"/>
    <cellStyle name="Финансовый 3 3 7 2 2 2 3 2 3" xfId="38248"/>
    <cellStyle name="Финансовый 3 3 7 2 2 2 3 3" xfId="17836"/>
    <cellStyle name="Финансовый 3 3 7 2 2 2 3 4" xfId="31444"/>
    <cellStyle name="Финансовый 3 3 7 2 2 2 4" xfId="8764"/>
    <cellStyle name="Финансовый 3 3 7 2 2 2 4 2" xfId="22372"/>
    <cellStyle name="Финансовый 3 3 7 2 2 2 4 3" xfId="35980"/>
    <cellStyle name="Финансовый 3 3 7 2 2 2 5" xfId="15568"/>
    <cellStyle name="Финансовый 3 3 7 2 2 2 6" xfId="29176"/>
    <cellStyle name="Финансовый 3 3 7 2 2 3" xfId="1582"/>
    <cellStyle name="Финансовый 3 3 7 2 2 3 2" xfId="6118"/>
    <cellStyle name="Финансовый 3 3 7 2 2 3 2 2" xfId="12922"/>
    <cellStyle name="Финансовый 3 3 7 2 2 3 2 2 2" xfId="26530"/>
    <cellStyle name="Финансовый 3 3 7 2 2 3 2 2 3" xfId="40138"/>
    <cellStyle name="Финансовый 3 3 7 2 2 3 2 3" xfId="19726"/>
    <cellStyle name="Финансовый 3 3 7 2 2 3 2 4" xfId="33334"/>
    <cellStyle name="Финансовый 3 3 7 2 2 3 3" xfId="3850"/>
    <cellStyle name="Финансовый 3 3 7 2 2 3 3 2" xfId="10654"/>
    <cellStyle name="Финансовый 3 3 7 2 2 3 3 2 2" xfId="24262"/>
    <cellStyle name="Финансовый 3 3 7 2 2 3 3 2 3" xfId="37870"/>
    <cellStyle name="Финансовый 3 3 7 2 2 3 3 3" xfId="17458"/>
    <cellStyle name="Финансовый 3 3 7 2 2 3 3 4" xfId="31066"/>
    <cellStyle name="Финансовый 3 3 7 2 2 3 4" xfId="8386"/>
    <cellStyle name="Финансовый 3 3 7 2 2 3 4 2" xfId="21994"/>
    <cellStyle name="Финансовый 3 3 7 2 2 3 4 3" xfId="35602"/>
    <cellStyle name="Финансовый 3 3 7 2 2 3 5" xfId="15190"/>
    <cellStyle name="Финансовый 3 3 7 2 2 3 6" xfId="28798"/>
    <cellStyle name="Финансовый 3 3 7 2 2 4" xfId="2338"/>
    <cellStyle name="Финансовый 3 3 7 2 2 4 2" xfId="6874"/>
    <cellStyle name="Финансовый 3 3 7 2 2 4 2 2" xfId="13678"/>
    <cellStyle name="Финансовый 3 3 7 2 2 4 2 2 2" xfId="27286"/>
    <cellStyle name="Финансовый 3 3 7 2 2 4 2 2 3" xfId="40894"/>
    <cellStyle name="Финансовый 3 3 7 2 2 4 2 3" xfId="20482"/>
    <cellStyle name="Финансовый 3 3 7 2 2 4 2 4" xfId="34090"/>
    <cellStyle name="Финансовый 3 3 7 2 2 4 3" xfId="4606"/>
    <cellStyle name="Финансовый 3 3 7 2 2 4 3 2" xfId="11410"/>
    <cellStyle name="Финансовый 3 3 7 2 2 4 3 2 2" xfId="25018"/>
    <cellStyle name="Финансовый 3 3 7 2 2 4 3 2 3" xfId="38626"/>
    <cellStyle name="Финансовый 3 3 7 2 2 4 3 3" xfId="18214"/>
    <cellStyle name="Финансовый 3 3 7 2 2 4 3 4" xfId="31822"/>
    <cellStyle name="Финансовый 3 3 7 2 2 4 4" xfId="9142"/>
    <cellStyle name="Финансовый 3 3 7 2 2 4 4 2" xfId="22750"/>
    <cellStyle name="Финансовый 3 3 7 2 2 4 4 3" xfId="36358"/>
    <cellStyle name="Финансовый 3 3 7 2 2 4 5" xfId="15946"/>
    <cellStyle name="Финансовый 3 3 7 2 2 4 6" xfId="29554"/>
    <cellStyle name="Финансовый 3 3 7 2 2 5" xfId="1204"/>
    <cellStyle name="Финансовый 3 3 7 2 2 5 2" xfId="5740"/>
    <cellStyle name="Финансовый 3 3 7 2 2 5 2 2" xfId="12544"/>
    <cellStyle name="Финансовый 3 3 7 2 2 5 2 2 2" xfId="26152"/>
    <cellStyle name="Финансовый 3 3 7 2 2 5 2 2 3" xfId="39760"/>
    <cellStyle name="Финансовый 3 3 7 2 2 5 2 3" xfId="19348"/>
    <cellStyle name="Финансовый 3 3 7 2 2 5 2 4" xfId="32956"/>
    <cellStyle name="Финансовый 3 3 7 2 2 5 3" xfId="3472"/>
    <cellStyle name="Финансовый 3 3 7 2 2 5 3 2" xfId="10276"/>
    <cellStyle name="Финансовый 3 3 7 2 2 5 3 2 2" xfId="23884"/>
    <cellStyle name="Финансовый 3 3 7 2 2 5 3 2 3" xfId="37492"/>
    <cellStyle name="Финансовый 3 3 7 2 2 5 3 3" xfId="17080"/>
    <cellStyle name="Финансовый 3 3 7 2 2 5 3 4" xfId="30688"/>
    <cellStyle name="Финансовый 3 3 7 2 2 5 4" xfId="8008"/>
    <cellStyle name="Финансовый 3 3 7 2 2 5 4 2" xfId="21616"/>
    <cellStyle name="Финансовый 3 3 7 2 2 5 4 3" xfId="35224"/>
    <cellStyle name="Финансовый 3 3 7 2 2 5 5" xfId="14812"/>
    <cellStyle name="Финансовый 3 3 7 2 2 5 6" xfId="28420"/>
    <cellStyle name="Финансовый 3 3 7 2 2 6" xfId="826"/>
    <cellStyle name="Финансовый 3 3 7 2 2 6 2" xfId="5362"/>
    <cellStyle name="Финансовый 3 3 7 2 2 6 2 2" xfId="12166"/>
    <cellStyle name="Финансовый 3 3 7 2 2 6 2 2 2" xfId="25774"/>
    <cellStyle name="Финансовый 3 3 7 2 2 6 2 2 3" xfId="39382"/>
    <cellStyle name="Финансовый 3 3 7 2 2 6 2 3" xfId="18970"/>
    <cellStyle name="Финансовый 3 3 7 2 2 6 2 4" xfId="32578"/>
    <cellStyle name="Финансовый 3 3 7 2 2 6 3" xfId="3094"/>
    <cellStyle name="Финансовый 3 3 7 2 2 6 3 2" xfId="9898"/>
    <cellStyle name="Финансовый 3 3 7 2 2 6 3 2 2" xfId="23506"/>
    <cellStyle name="Финансовый 3 3 7 2 2 6 3 2 3" xfId="37114"/>
    <cellStyle name="Финансовый 3 3 7 2 2 6 3 3" xfId="16702"/>
    <cellStyle name="Финансовый 3 3 7 2 2 6 3 4" xfId="30310"/>
    <cellStyle name="Финансовый 3 3 7 2 2 6 4" xfId="7630"/>
    <cellStyle name="Финансовый 3 3 7 2 2 6 4 2" xfId="21238"/>
    <cellStyle name="Финансовый 3 3 7 2 2 6 4 3" xfId="34846"/>
    <cellStyle name="Финансовый 3 3 7 2 2 6 5" xfId="14434"/>
    <cellStyle name="Финансовый 3 3 7 2 2 6 6" xfId="28042"/>
    <cellStyle name="Финансовый 3 3 7 2 2 7" xfId="4984"/>
    <cellStyle name="Финансовый 3 3 7 2 2 7 2" xfId="11788"/>
    <cellStyle name="Финансовый 3 3 7 2 2 7 2 2" xfId="25396"/>
    <cellStyle name="Финансовый 3 3 7 2 2 7 2 3" xfId="39004"/>
    <cellStyle name="Финансовый 3 3 7 2 2 7 3" xfId="18592"/>
    <cellStyle name="Финансовый 3 3 7 2 2 7 4" xfId="32200"/>
    <cellStyle name="Финансовый 3 3 7 2 2 8" xfId="2716"/>
    <cellStyle name="Финансовый 3 3 7 2 2 8 2" xfId="9520"/>
    <cellStyle name="Финансовый 3 3 7 2 2 8 2 2" xfId="23128"/>
    <cellStyle name="Финансовый 3 3 7 2 2 8 2 3" xfId="36736"/>
    <cellStyle name="Финансовый 3 3 7 2 2 8 3" xfId="16324"/>
    <cellStyle name="Финансовый 3 3 7 2 2 8 4" xfId="29932"/>
    <cellStyle name="Финансовый 3 3 7 2 2 9" xfId="7252"/>
    <cellStyle name="Финансовый 3 3 7 2 2 9 2" xfId="20860"/>
    <cellStyle name="Финансовый 3 3 7 2 2 9 3" xfId="34468"/>
    <cellStyle name="Финансовый 3 3 7 2 3" xfId="1758"/>
    <cellStyle name="Финансовый 3 3 7 2 3 2" xfId="6294"/>
    <cellStyle name="Финансовый 3 3 7 2 3 2 2" xfId="13098"/>
    <cellStyle name="Финансовый 3 3 7 2 3 2 2 2" xfId="26706"/>
    <cellStyle name="Финансовый 3 3 7 2 3 2 2 3" xfId="40314"/>
    <cellStyle name="Финансовый 3 3 7 2 3 2 3" xfId="19902"/>
    <cellStyle name="Финансовый 3 3 7 2 3 2 4" xfId="33510"/>
    <cellStyle name="Финансовый 3 3 7 2 3 3" xfId="4026"/>
    <cellStyle name="Финансовый 3 3 7 2 3 3 2" xfId="10830"/>
    <cellStyle name="Финансовый 3 3 7 2 3 3 2 2" xfId="24438"/>
    <cellStyle name="Финансовый 3 3 7 2 3 3 2 3" xfId="38046"/>
    <cellStyle name="Финансовый 3 3 7 2 3 3 3" xfId="17634"/>
    <cellStyle name="Финансовый 3 3 7 2 3 3 4" xfId="31242"/>
    <cellStyle name="Финансовый 3 3 7 2 3 4" xfId="8562"/>
    <cellStyle name="Финансовый 3 3 7 2 3 4 2" xfId="22170"/>
    <cellStyle name="Финансовый 3 3 7 2 3 4 3" xfId="35778"/>
    <cellStyle name="Финансовый 3 3 7 2 3 5" xfId="15366"/>
    <cellStyle name="Финансовый 3 3 7 2 3 6" xfId="28974"/>
    <cellStyle name="Финансовый 3 3 7 2 4" xfId="1380"/>
    <cellStyle name="Финансовый 3 3 7 2 4 2" xfId="5916"/>
    <cellStyle name="Финансовый 3 3 7 2 4 2 2" xfId="12720"/>
    <cellStyle name="Финансовый 3 3 7 2 4 2 2 2" xfId="26328"/>
    <cellStyle name="Финансовый 3 3 7 2 4 2 2 3" xfId="39936"/>
    <cellStyle name="Финансовый 3 3 7 2 4 2 3" xfId="19524"/>
    <cellStyle name="Финансовый 3 3 7 2 4 2 4" xfId="33132"/>
    <cellStyle name="Финансовый 3 3 7 2 4 3" xfId="3648"/>
    <cellStyle name="Финансовый 3 3 7 2 4 3 2" xfId="10452"/>
    <cellStyle name="Финансовый 3 3 7 2 4 3 2 2" xfId="24060"/>
    <cellStyle name="Финансовый 3 3 7 2 4 3 2 3" xfId="37668"/>
    <cellStyle name="Финансовый 3 3 7 2 4 3 3" xfId="17256"/>
    <cellStyle name="Финансовый 3 3 7 2 4 3 4" xfId="30864"/>
    <cellStyle name="Финансовый 3 3 7 2 4 4" xfId="8184"/>
    <cellStyle name="Финансовый 3 3 7 2 4 4 2" xfId="21792"/>
    <cellStyle name="Финансовый 3 3 7 2 4 4 3" xfId="35400"/>
    <cellStyle name="Финансовый 3 3 7 2 4 5" xfId="14988"/>
    <cellStyle name="Финансовый 3 3 7 2 4 6" xfId="28596"/>
    <cellStyle name="Финансовый 3 3 7 2 5" xfId="2136"/>
    <cellStyle name="Финансовый 3 3 7 2 5 2" xfId="6672"/>
    <cellStyle name="Финансовый 3 3 7 2 5 2 2" xfId="13476"/>
    <cellStyle name="Финансовый 3 3 7 2 5 2 2 2" xfId="27084"/>
    <cellStyle name="Финансовый 3 3 7 2 5 2 2 3" xfId="40692"/>
    <cellStyle name="Финансовый 3 3 7 2 5 2 3" xfId="20280"/>
    <cellStyle name="Финансовый 3 3 7 2 5 2 4" xfId="33888"/>
    <cellStyle name="Финансовый 3 3 7 2 5 3" xfId="4404"/>
    <cellStyle name="Финансовый 3 3 7 2 5 3 2" xfId="11208"/>
    <cellStyle name="Финансовый 3 3 7 2 5 3 2 2" xfId="24816"/>
    <cellStyle name="Финансовый 3 3 7 2 5 3 2 3" xfId="38424"/>
    <cellStyle name="Финансовый 3 3 7 2 5 3 3" xfId="18012"/>
    <cellStyle name="Финансовый 3 3 7 2 5 3 4" xfId="31620"/>
    <cellStyle name="Финансовый 3 3 7 2 5 4" xfId="8940"/>
    <cellStyle name="Финансовый 3 3 7 2 5 4 2" xfId="22548"/>
    <cellStyle name="Финансовый 3 3 7 2 5 4 3" xfId="36156"/>
    <cellStyle name="Финансовый 3 3 7 2 5 5" xfId="15744"/>
    <cellStyle name="Финансовый 3 3 7 2 5 6" xfId="29352"/>
    <cellStyle name="Финансовый 3 3 7 2 6" xfId="1002"/>
    <cellStyle name="Финансовый 3 3 7 2 6 2" xfId="5538"/>
    <cellStyle name="Финансовый 3 3 7 2 6 2 2" xfId="12342"/>
    <cellStyle name="Финансовый 3 3 7 2 6 2 2 2" xfId="25950"/>
    <cellStyle name="Финансовый 3 3 7 2 6 2 2 3" xfId="39558"/>
    <cellStyle name="Финансовый 3 3 7 2 6 2 3" xfId="19146"/>
    <cellStyle name="Финансовый 3 3 7 2 6 2 4" xfId="32754"/>
    <cellStyle name="Финансовый 3 3 7 2 6 3" xfId="3270"/>
    <cellStyle name="Финансовый 3 3 7 2 6 3 2" xfId="10074"/>
    <cellStyle name="Финансовый 3 3 7 2 6 3 2 2" xfId="23682"/>
    <cellStyle name="Финансовый 3 3 7 2 6 3 2 3" xfId="37290"/>
    <cellStyle name="Финансовый 3 3 7 2 6 3 3" xfId="16878"/>
    <cellStyle name="Финансовый 3 3 7 2 6 3 4" xfId="30486"/>
    <cellStyle name="Финансовый 3 3 7 2 6 4" xfId="7806"/>
    <cellStyle name="Финансовый 3 3 7 2 6 4 2" xfId="21414"/>
    <cellStyle name="Финансовый 3 3 7 2 6 4 3" xfId="35022"/>
    <cellStyle name="Финансовый 3 3 7 2 6 5" xfId="14610"/>
    <cellStyle name="Финансовый 3 3 7 2 6 6" xfId="28218"/>
    <cellStyle name="Финансовый 3 3 7 2 7" xfId="624"/>
    <cellStyle name="Финансовый 3 3 7 2 7 2" xfId="5160"/>
    <cellStyle name="Финансовый 3 3 7 2 7 2 2" xfId="11964"/>
    <cellStyle name="Финансовый 3 3 7 2 7 2 2 2" xfId="25572"/>
    <cellStyle name="Финансовый 3 3 7 2 7 2 2 3" xfId="39180"/>
    <cellStyle name="Финансовый 3 3 7 2 7 2 3" xfId="18768"/>
    <cellStyle name="Финансовый 3 3 7 2 7 2 4" xfId="32376"/>
    <cellStyle name="Финансовый 3 3 7 2 7 3" xfId="2892"/>
    <cellStyle name="Финансовый 3 3 7 2 7 3 2" xfId="9696"/>
    <cellStyle name="Финансовый 3 3 7 2 7 3 2 2" xfId="23304"/>
    <cellStyle name="Финансовый 3 3 7 2 7 3 2 3" xfId="36912"/>
    <cellStyle name="Финансовый 3 3 7 2 7 3 3" xfId="16500"/>
    <cellStyle name="Финансовый 3 3 7 2 7 3 4" xfId="30108"/>
    <cellStyle name="Финансовый 3 3 7 2 7 4" xfId="7428"/>
    <cellStyle name="Финансовый 3 3 7 2 7 4 2" xfId="21036"/>
    <cellStyle name="Финансовый 3 3 7 2 7 4 3" xfId="34644"/>
    <cellStyle name="Финансовый 3 3 7 2 7 5" xfId="14232"/>
    <cellStyle name="Финансовый 3 3 7 2 7 6" xfId="27840"/>
    <cellStyle name="Финансовый 3 3 7 2 8" xfId="4782"/>
    <cellStyle name="Финансовый 3 3 7 2 8 2" xfId="11586"/>
    <cellStyle name="Финансовый 3 3 7 2 8 2 2" xfId="25194"/>
    <cellStyle name="Финансовый 3 3 7 2 8 2 3" xfId="38802"/>
    <cellStyle name="Финансовый 3 3 7 2 8 3" xfId="18390"/>
    <cellStyle name="Финансовый 3 3 7 2 8 4" xfId="31998"/>
    <cellStyle name="Финансовый 3 3 7 2 9" xfId="2514"/>
    <cellStyle name="Финансовый 3 3 7 2 9 2" xfId="9318"/>
    <cellStyle name="Финансовый 3 3 7 2 9 2 2" xfId="22926"/>
    <cellStyle name="Финансовый 3 3 7 2 9 2 3" xfId="36534"/>
    <cellStyle name="Финансовый 3 3 7 2 9 3" xfId="16122"/>
    <cellStyle name="Финансовый 3 3 7 2 9 4" xfId="29730"/>
    <cellStyle name="Финансовый 3 3 7 3" xfId="367"/>
    <cellStyle name="Финансовый 3 3 7 3 10" xfId="13975"/>
    <cellStyle name="Финансовый 3 3 7 3 11" xfId="27583"/>
    <cellStyle name="Финансовый 3 3 7 3 2" xfId="1879"/>
    <cellStyle name="Финансовый 3 3 7 3 2 2" xfId="6415"/>
    <cellStyle name="Финансовый 3 3 7 3 2 2 2" xfId="13219"/>
    <cellStyle name="Финансовый 3 3 7 3 2 2 2 2" xfId="26827"/>
    <cellStyle name="Финансовый 3 3 7 3 2 2 2 3" xfId="40435"/>
    <cellStyle name="Финансовый 3 3 7 3 2 2 3" xfId="20023"/>
    <cellStyle name="Финансовый 3 3 7 3 2 2 4" xfId="33631"/>
    <cellStyle name="Финансовый 3 3 7 3 2 3" xfId="4147"/>
    <cellStyle name="Финансовый 3 3 7 3 2 3 2" xfId="10951"/>
    <cellStyle name="Финансовый 3 3 7 3 2 3 2 2" xfId="24559"/>
    <cellStyle name="Финансовый 3 3 7 3 2 3 2 3" xfId="38167"/>
    <cellStyle name="Финансовый 3 3 7 3 2 3 3" xfId="17755"/>
    <cellStyle name="Финансовый 3 3 7 3 2 3 4" xfId="31363"/>
    <cellStyle name="Финансовый 3 3 7 3 2 4" xfId="8683"/>
    <cellStyle name="Финансовый 3 3 7 3 2 4 2" xfId="22291"/>
    <cellStyle name="Финансовый 3 3 7 3 2 4 3" xfId="35899"/>
    <cellStyle name="Финансовый 3 3 7 3 2 5" xfId="15487"/>
    <cellStyle name="Финансовый 3 3 7 3 2 6" xfId="29095"/>
    <cellStyle name="Финансовый 3 3 7 3 3" xfId="1501"/>
    <cellStyle name="Финансовый 3 3 7 3 3 2" xfId="6037"/>
    <cellStyle name="Финансовый 3 3 7 3 3 2 2" xfId="12841"/>
    <cellStyle name="Финансовый 3 3 7 3 3 2 2 2" xfId="26449"/>
    <cellStyle name="Финансовый 3 3 7 3 3 2 2 3" xfId="40057"/>
    <cellStyle name="Финансовый 3 3 7 3 3 2 3" xfId="19645"/>
    <cellStyle name="Финансовый 3 3 7 3 3 2 4" xfId="33253"/>
    <cellStyle name="Финансовый 3 3 7 3 3 3" xfId="3769"/>
    <cellStyle name="Финансовый 3 3 7 3 3 3 2" xfId="10573"/>
    <cellStyle name="Финансовый 3 3 7 3 3 3 2 2" xfId="24181"/>
    <cellStyle name="Финансовый 3 3 7 3 3 3 2 3" xfId="37789"/>
    <cellStyle name="Финансовый 3 3 7 3 3 3 3" xfId="17377"/>
    <cellStyle name="Финансовый 3 3 7 3 3 3 4" xfId="30985"/>
    <cellStyle name="Финансовый 3 3 7 3 3 4" xfId="8305"/>
    <cellStyle name="Финансовый 3 3 7 3 3 4 2" xfId="21913"/>
    <cellStyle name="Финансовый 3 3 7 3 3 4 3" xfId="35521"/>
    <cellStyle name="Финансовый 3 3 7 3 3 5" xfId="15109"/>
    <cellStyle name="Финансовый 3 3 7 3 3 6" xfId="28717"/>
    <cellStyle name="Финансовый 3 3 7 3 4" xfId="2257"/>
    <cellStyle name="Финансовый 3 3 7 3 4 2" xfId="6793"/>
    <cellStyle name="Финансовый 3 3 7 3 4 2 2" xfId="13597"/>
    <cellStyle name="Финансовый 3 3 7 3 4 2 2 2" xfId="27205"/>
    <cellStyle name="Финансовый 3 3 7 3 4 2 2 3" xfId="40813"/>
    <cellStyle name="Финансовый 3 3 7 3 4 2 3" xfId="20401"/>
    <cellStyle name="Финансовый 3 3 7 3 4 2 4" xfId="34009"/>
    <cellStyle name="Финансовый 3 3 7 3 4 3" xfId="4525"/>
    <cellStyle name="Финансовый 3 3 7 3 4 3 2" xfId="11329"/>
    <cellStyle name="Финансовый 3 3 7 3 4 3 2 2" xfId="24937"/>
    <cellStyle name="Финансовый 3 3 7 3 4 3 2 3" xfId="38545"/>
    <cellStyle name="Финансовый 3 3 7 3 4 3 3" xfId="18133"/>
    <cellStyle name="Финансовый 3 3 7 3 4 3 4" xfId="31741"/>
    <cellStyle name="Финансовый 3 3 7 3 4 4" xfId="9061"/>
    <cellStyle name="Финансовый 3 3 7 3 4 4 2" xfId="22669"/>
    <cellStyle name="Финансовый 3 3 7 3 4 4 3" xfId="36277"/>
    <cellStyle name="Финансовый 3 3 7 3 4 5" xfId="15865"/>
    <cellStyle name="Финансовый 3 3 7 3 4 6" xfId="29473"/>
    <cellStyle name="Финансовый 3 3 7 3 5" xfId="1123"/>
    <cellStyle name="Финансовый 3 3 7 3 5 2" xfId="5659"/>
    <cellStyle name="Финансовый 3 3 7 3 5 2 2" xfId="12463"/>
    <cellStyle name="Финансовый 3 3 7 3 5 2 2 2" xfId="26071"/>
    <cellStyle name="Финансовый 3 3 7 3 5 2 2 3" xfId="39679"/>
    <cellStyle name="Финансовый 3 3 7 3 5 2 3" xfId="19267"/>
    <cellStyle name="Финансовый 3 3 7 3 5 2 4" xfId="32875"/>
    <cellStyle name="Финансовый 3 3 7 3 5 3" xfId="3391"/>
    <cellStyle name="Финансовый 3 3 7 3 5 3 2" xfId="10195"/>
    <cellStyle name="Финансовый 3 3 7 3 5 3 2 2" xfId="23803"/>
    <cellStyle name="Финансовый 3 3 7 3 5 3 2 3" xfId="37411"/>
    <cellStyle name="Финансовый 3 3 7 3 5 3 3" xfId="16999"/>
    <cellStyle name="Финансовый 3 3 7 3 5 3 4" xfId="30607"/>
    <cellStyle name="Финансовый 3 3 7 3 5 4" xfId="7927"/>
    <cellStyle name="Финансовый 3 3 7 3 5 4 2" xfId="21535"/>
    <cellStyle name="Финансовый 3 3 7 3 5 4 3" xfId="35143"/>
    <cellStyle name="Финансовый 3 3 7 3 5 5" xfId="14731"/>
    <cellStyle name="Финансовый 3 3 7 3 5 6" xfId="28339"/>
    <cellStyle name="Финансовый 3 3 7 3 6" xfId="745"/>
    <cellStyle name="Финансовый 3 3 7 3 6 2" xfId="5281"/>
    <cellStyle name="Финансовый 3 3 7 3 6 2 2" xfId="12085"/>
    <cellStyle name="Финансовый 3 3 7 3 6 2 2 2" xfId="25693"/>
    <cellStyle name="Финансовый 3 3 7 3 6 2 2 3" xfId="39301"/>
    <cellStyle name="Финансовый 3 3 7 3 6 2 3" xfId="18889"/>
    <cellStyle name="Финансовый 3 3 7 3 6 2 4" xfId="32497"/>
    <cellStyle name="Финансовый 3 3 7 3 6 3" xfId="3013"/>
    <cellStyle name="Финансовый 3 3 7 3 6 3 2" xfId="9817"/>
    <cellStyle name="Финансовый 3 3 7 3 6 3 2 2" xfId="23425"/>
    <cellStyle name="Финансовый 3 3 7 3 6 3 2 3" xfId="37033"/>
    <cellStyle name="Финансовый 3 3 7 3 6 3 3" xfId="16621"/>
    <cellStyle name="Финансовый 3 3 7 3 6 3 4" xfId="30229"/>
    <cellStyle name="Финансовый 3 3 7 3 6 4" xfId="7549"/>
    <cellStyle name="Финансовый 3 3 7 3 6 4 2" xfId="21157"/>
    <cellStyle name="Финансовый 3 3 7 3 6 4 3" xfId="34765"/>
    <cellStyle name="Финансовый 3 3 7 3 6 5" xfId="14353"/>
    <cellStyle name="Финансовый 3 3 7 3 6 6" xfId="27961"/>
    <cellStyle name="Финансовый 3 3 7 3 7" xfId="4903"/>
    <cellStyle name="Финансовый 3 3 7 3 7 2" xfId="11707"/>
    <cellStyle name="Финансовый 3 3 7 3 7 2 2" xfId="25315"/>
    <cellStyle name="Финансовый 3 3 7 3 7 2 3" xfId="38923"/>
    <cellStyle name="Финансовый 3 3 7 3 7 3" xfId="18511"/>
    <cellStyle name="Финансовый 3 3 7 3 7 4" xfId="32119"/>
    <cellStyle name="Финансовый 3 3 7 3 8" xfId="2635"/>
    <cellStyle name="Финансовый 3 3 7 3 8 2" xfId="9439"/>
    <cellStyle name="Финансовый 3 3 7 3 8 2 2" xfId="23047"/>
    <cellStyle name="Финансовый 3 3 7 3 8 2 3" xfId="36655"/>
    <cellStyle name="Финансовый 3 3 7 3 8 3" xfId="16243"/>
    <cellStyle name="Финансовый 3 3 7 3 8 4" xfId="29851"/>
    <cellStyle name="Финансовый 3 3 7 3 9" xfId="7171"/>
    <cellStyle name="Финансовый 3 3 7 3 9 2" xfId="20779"/>
    <cellStyle name="Финансовый 3 3 7 3 9 3" xfId="34387"/>
    <cellStyle name="Финансовый 3 3 7 4" xfId="1677"/>
    <cellStyle name="Финансовый 3 3 7 4 2" xfId="6213"/>
    <cellStyle name="Финансовый 3 3 7 4 2 2" xfId="13017"/>
    <cellStyle name="Финансовый 3 3 7 4 2 2 2" xfId="26625"/>
    <cellStyle name="Финансовый 3 3 7 4 2 2 3" xfId="40233"/>
    <cellStyle name="Финансовый 3 3 7 4 2 3" xfId="19821"/>
    <cellStyle name="Финансовый 3 3 7 4 2 4" xfId="33429"/>
    <cellStyle name="Финансовый 3 3 7 4 3" xfId="3945"/>
    <cellStyle name="Финансовый 3 3 7 4 3 2" xfId="10749"/>
    <cellStyle name="Финансовый 3 3 7 4 3 2 2" xfId="24357"/>
    <cellStyle name="Финансовый 3 3 7 4 3 2 3" xfId="37965"/>
    <cellStyle name="Финансовый 3 3 7 4 3 3" xfId="17553"/>
    <cellStyle name="Финансовый 3 3 7 4 3 4" xfId="31161"/>
    <cellStyle name="Финансовый 3 3 7 4 4" xfId="8481"/>
    <cellStyle name="Финансовый 3 3 7 4 4 2" xfId="22089"/>
    <cellStyle name="Финансовый 3 3 7 4 4 3" xfId="35697"/>
    <cellStyle name="Финансовый 3 3 7 4 5" xfId="15285"/>
    <cellStyle name="Финансовый 3 3 7 4 6" xfId="28893"/>
    <cellStyle name="Финансовый 3 3 7 5" xfId="1299"/>
    <cellStyle name="Финансовый 3 3 7 5 2" xfId="5835"/>
    <cellStyle name="Финансовый 3 3 7 5 2 2" xfId="12639"/>
    <cellStyle name="Финансовый 3 3 7 5 2 2 2" xfId="26247"/>
    <cellStyle name="Финансовый 3 3 7 5 2 2 3" xfId="39855"/>
    <cellStyle name="Финансовый 3 3 7 5 2 3" xfId="19443"/>
    <cellStyle name="Финансовый 3 3 7 5 2 4" xfId="33051"/>
    <cellStyle name="Финансовый 3 3 7 5 3" xfId="3567"/>
    <cellStyle name="Финансовый 3 3 7 5 3 2" xfId="10371"/>
    <cellStyle name="Финансовый 3 3 7 5 3 2 2" xfId="23979"/>
    <cellStyle name="Финансовый 3 3 7 5 3 2 3" xfId="37587"/>
    <cellStyle name="Финансовый 3 3 7 5 3 3" xfId="17175"/>
    <cellStyle name="Финансовый 3 3 7 5 3 4" xfId="30783"/>
    <cellStyle name="Финансовый 3 3 7 5 4" xfId="8103"/>
    <cellStyle name="Финансовый 3 3 7 5 4 2" xfId="21711"/>
    <cellStyle name="Финансовый 3 3 7 5 4 3" xfId="35319"/>
    <cellStyle name="Финансовый 3 3 7 5 5" xfId="14907"/>
    <cellStyle name="Финансовый 3 3 7 5 6" xfId="28515"/>
    <cellStyle name="Финансовый 3 3 7 6" xfId="2055"/>
    <cellStyle name="Финансовый 3 3 7 6 2" xfId="6591"/>
    <cellStyle name="Финансовый 3 3 7 6 2 2" xfId="13395"/>
    <cellStyle name="Финансовый 3 3 7 6 2 2 2" xfId="27003"/>
    <cellStyle name="Финансовый 3 3 7 6 2 2 3" xfId="40611"/>
    <cellStyle name="Финансовый 3 3 7 6 2 3" xfId="20199"/>
    <cellStyle name="Финансовый 3 3 7 6 2 4" xfId="33807"/>
    <cellStyle name="Финансовый 3 3 7 6 3" xfId="4323"/>
    <cellStyle name="Финансовый 3 3 7 6 3 2" xfId="11127"/>
    <cellStyle name="Финансовый 3 3 7 6 3 2 2" xfId="24735"/>
    <cellStyle name="Финансовый 3 3 7 6 3 2 3" xfId="38343"/>
    <cellStyle name="Финансовый 3 3 7 6 3 3" xfId="17931"/>
    <cellStyle name="Финансовый 3 3 7 6 3 4" xfId="31539"/>
    <cellStyle name="Финансовый 3 3 7 6 4" xfId="8859"/>
    <cellStyle name="Финансовый 3 3 7 6 4 2" xfId="22467"/>
    <cellStyle name="Финансовый 3 3 7 6 4 3" xfId="36075"/>
    <cellStyle name="Финансовый 3 3 7 6 5" xfId="15663"/>
    <cellStyle name="Финансовый 3 3 7 6 6" xfId="29271"/>
    <cellStyle name="Финансовый 3 3 7 7" xfId="921"/>
    <cellStyle name="Финансовый 3 3 7 7 2" xfId="5457"/>
    <cellStyle name="Финансовый 3 3 7 7 2 2" xfId="12261"/>
    <cellStyle name="Финансовый 3 3 7 7 2 2 2" xfId="25869"/>
    <cellStyle name="Финансовый 3 3 7 7 2 2 3" xfId="39477"/>
    <cellStyle name="Финансовый 3 3 7 7 2 3" xfId="19065"/>
    <cellStyle name="Финансовый 3 3 7 7 2 4" xfId="32673"/>
    <cellStyle name="Финансовый 3 3 7 7 3" xfId="3189"/>
    <cellStyle name="Финансовый 3 3 7 7 3 2" xfId="9993"/>
    <cellStyle name="Финансовый 3 3 7 7 3 2 2" xfId="23601"/>
    <cellStyle name="Финансовый 3 3 7 7 3 2 3" xfId="37209"/>
    <cellStyle name="Финансовый 3 3 7 7 3 3" xfId="16797"/>
    <cellStyle name="Финансовый 3 3 7 7 3 4" xfId="30405"/>
    <cellStyle name="Финансовый 3 3 7 7 4" xfId="7725"/>
    <cellStyle name="Финансовый 3 3 7 7 4 2" xfId="21333"/>
    <cellStyle name="Финансовый 3 3 7 7 4 3" xfId="34941"/>
    <cellStyle name="Финансовый 3 3 7 7 5" xfId="14529"/>
    <cellStyle name="Финансовый 3 3 7 7 6" xfId="28137"/>
    <cellStyle name="Финансовый 3 3 7 8" xfId="543"/>
    <cellStyle name="Финансовый 3 3 7 8 2" xfId="5079"/>
    <cellStyle name="Финансовый 3 3 7 8 2 2" xfId="11883"/>
    <cellStyle name="Финансовый 3 3 7 8 2 2 2" xfId="25491"/>
    <cellStyle name="Финансовый 3 3 7 8 2 2 3" xfId="39099"/>
    <cellStyle name="Финансовый 3 3 7 8 2 3" xfId="18687"/>
    <cellStyle name="Финансовый 3 3 7 8 2 4" xfId="32295"/>
    <cellStyle name="Финансовый 3 3 7 8 3" xfId="2811"/>
    <cellStyle name="Финансовый 3 3 7 8 3 2" xfId="9615"/>
    <cellStyle name="Финансовый 3 3 7 8 3 2 2" xfId="23223"/>
    <cellStyle name="Финансовый 3 3 7 8 3 2 3" xfId="36831"/>
    <cellStyle name="Финансовый 3 3 7 8 3 3" xfId="16419"/>
    <cellStyle name="Финансовый 3 3 7 8 3 4" xfId="30027"/>
    <cellStyle name="Финансовый 3 3 7 8 4" xfId="7347"/>
    <cellStyle name="Финансовый 3 3 7 8 4 2" xfId="20955"/>
    <cellStyle name="Финансовый 3 3 7 8 4 3" xfId="34563"/>
    <cellStyle name="Финансовый 3 3 7 8 5" xfId="14151"/>
    <cellStyle name="Финансовый 3 3 7 8 6" xfId="27759"/>
    <cellStyle name="Финансовый 3 3 7 9" xfId="4701"/>
    <cellStyle name="Финансовый 3 3 7 9 2" xfId="11505"/>
    <cellStyle name="Финансовый 3 3 7 9 2 2" xfId="25113"/>
    <cellStyle name="Финансовый 3 3 7 9 2 3" xfId="38721"/>
    <cellStyle name="Финансовый 3 3 7 9 3" xfId="18309"/>
    <cellStyle name="Финансовый 3 3 7 9 4" xfId="31917"/>
    <cellStyle name="Финансовый 3 3 8" xfId="219"/>
    <cellStyle name="Финансовый 3 3 8 10" xfId="2487"/>
    <cellStyle name="Финансовый 3 3 8 10 2" xfId="9291"/>
    <cellStyle name="Финансовый 3 3 8 10 2 2" xfId="22899"/>
    <cellStyle name="Финансовый 3 3 8 10 2 3" xfId="36507"/>
    <cellStyle name="Финансовый 3 3 8 10 3" xfId="16095"/>
    <cellStyle name="Финансовый 3 3 8 10 4" xfId="29703"/>
    <cellStyle name="Финансовый 3 3 8 11" xfId="7023"/>
    <cellStyle name="Финансовый 3 3 8 11 2" xfId="20631"/>
    <cellStyle name="Финансовый 3 3 8 11 3" xfId="34239"/>
    <cellStyle name="Финансовый 3 3 8 12" xfId="13827"/>
    <cellStyle name="Финансовый 3 3 8 13" xfId="27435"/>
    <cellStyle name="Финансовый 3 3 8 2" xfId="300"/>
    <cellStyle name="Финансовый 3 3 8 2 10" xfId="7104"/>
    <cellStyle name="Финансовый 3 3 8 2 10 2" xfId="20712"/>
    <cellStyle name="Финансовый 3 3 8 2 10 3" xfId="34320"/>
    <cellStyle name="Финансовый 3 3 8 2 11" xfId="13908"/>
    <cellStyle name="Финансовый 3 3 8 2 12" xfId="27516"/>
    <cellStyle name="Финансовый 3 3 8 2 2" xfId="502"/>
    <cellStyle name="Финансовый 3 3 8 2 2 10" xfId="14110"/>
    <cellStyle name="Финансовый 3 3 8 2 2 11" xfId="27718"/>
    <cellStyle name="Финансовый 3 3 8 2 2 2" xfId="2014"/>
    <cellStyle name="Финансовый 3 3 8 2 2 2 2" xfId="6550"/>
    <cellStyle name="Финансовый 3 3 8 2 2 2 2 2" xfId="13354"/>
    <cellStyle name="Финансовый 3 3 8 2 2 2 2 2 2" xfId="26962"/>
    <cellStyle name="Финансовый 3 3 8 2 2 2 2 2 3" xfId="40570"/>
    <cellStyle name="Финансовый 3 3 8 2 2 2 2 3" xfId="20158"/>
    <cellStyle name="Финансовый 3 3 8 2 2 2 2 4" xfId="33766"/>
    <cellStyle name="Финансовый 3 3 8 2 2 2 3" xfId="4282"/>
    <cellStyle name="Финансовый 3 3 8 2 2 2 3 2" xfId="11086"/>
    <cellStyle name="Финансовый 3 3 8 2 2 2 3 2 2" xfId="24694"/>
    <cellStyle name="Финансовый 3 3 8 2 2 2 3 2 3" xfId="38302"/>
    <cellStyle name="Финансовый 3 3 8 2 2 2 3 3" xfId="17890"/>
    <cellStyle name="Финансовый 3 3 8 2 2 2 3 4" xfId="31498"/>
    <cellStyle name="Финансовый 3 3 8 2 2 2 4" xfId="8818"/>
    <cellStyle name="Финансовый 3 3 8 2 2 2 4 2" xfId="22426"/>
    <cellStyle name="Финансовый 3 3 8 2 2 2 4 3" xfId="36034"/>
    <cellStyle name="Финансовый 3 3 8 2 2 2 5" xfId="15622"/>
    <cellStyle name="Финансовый 3 3 8 2 2 2 6" xfId="29230"/>
    <cellStyle name="Финансовый 3 3 8 2 2 3" xfId="1636"/>
    <cellStyle name="Финансовый 3 3 8 2 2 3 2" xfId="6172"/>
    <cellStyle name="Финансовый 3 3 8 2 2 3 2 2" xfId="12976"/>
    <cellStyle name="Финансовый 3 3 8 2 2 3 2 2 2" xfId="26584"/>
    <cellStyle name="Финансовый 3 3 8 2 2 3 2 2 3" xfId="40192"/>
    <cellStyle name="Финансовый 3 3 8 2 2 3 2 3" xfId="19780"/>
    <cellStyle name="Финансовый 3 3 8 2 2 3 2 4" xfId="33388"/>
    <cellStyle name="Финансовый 3 3 8 2 2 3 3" xfId="3904"/>
    <cellStyle name="Финансовый 3 3 8 2 2 3 3 2" xfId="10708"/>
    <cellStyle name="Финансовый 3 3 8 2 2 3 3 2 2" xfId="24316"/>
    <cellStyle name="Финансовый 3 3 8 2 2 3 3 2 3" xfId="37924"/>
    <cellStyle name="Финансовый 3 3 8 2 2 3 3 3" xfId="17512"/>
    <cellStyle name="Финансовый 3 3 8 2 2 3 3 4" xfId="31120"/>
    <cellStyle name="Финансовый 3 3 8 2 2 3 4" xfId="8440"/>
    <cellStyle name="Финансовый 3 3 8 2 2 3 4 2" xfId="22048"/>
    <cellStyle name="Финансовый 3 3 8 2 2 3 4 3" xfId="35656"/>
    <cellStyle name="Финансовый 3 3 8 2 2 3 5" xfId="15244"/>
    <cellStyle name="Финансовый 3 3 8 2 2 3 6" xfId="28852"/>
    <cellStyle name="Финансовый 3 3 8 2 2 4" xfId="2392"/>
    <cellStyle name="Финансовый 3 3 8 2 2 4 2" xfId="6928"/>
    <cellStyle name="Финансовый 3 3 8 2 2 4 2 2" xfId="13732"/>
    <cellStyle name="Финансовый 3 3 8 2 2 4 2 2 2" xfId="27340"/>
    <cellStyle name="Финансовый 3 3 8 2 2 4 2 2 3" xfId="40948"/>
    <cellStyle name="Финансовый 3 3 8 2 2 4 2 3" xfId="20536"/>
    <cellStyle name="Финансовый 3 3 8 2 2 4 2 4" xfId="34144"/>
    <cellStyle name="Финансовый 3 3 8 2 2 4 3" xfId="4660"/>
    <cellStyle name="Финансовый 3 3 8 2 2 4 3 2" xfId="11464"/>
    <cellStyle name="Финансовый 3 3 8 2 2 4 3 2 2" xfId="25072"/>
    <cellStyle name="Финансовый 3 3 8 2 2 4 3 2 3" xfId="38680"/>
    <cellStyle name="Финансовый 3 3 8 2 2 4 3 3" xfId="18268"/>
    <cellStyle name="Финансовый 3 3 8 2 2 4 3 4" xfId="31876"/>
    <cellStyle name="Финансовый 3 3 8 2 2 4 4" xfId="9196"/>
    <cellStyle name="Финансовый 3 3 8 2 2 4 4 2" xfId="22804"/>
    <cellStyle name="Финансовый 3 3 8 2 2 4 4 3" xfId="36412"/>
    <cellStyle name="Финансовый 3 3 8 2 2 4 5" xfId="16000"/>
    <cellStyle name="Финансовый 3 3 8 2 2 4 6" xfId="29608"/>
    <cellStyle name="Финансовый 3 3 8 2 2 5" xfId="1258"/>
    <cellStyle name="Финансовый 3 3 8 2 2 5 2" xfId="5794"/>
    <cellStyle name="Финансовый 3 3 8 2 2 5 2 2" xfId="12598"/>
    <cellStyle name="Финансовый 3 3 8 2 2 5 2 2 2" xfId="26206"/>
    <cellStyle name="Финансовый 3 3 8 2 2 5 2 2 3" xfId="39814"/>
    <cellStyle name="Финансовый 3 3 8 2 2 5 2 3" xfId="19402"/>
    <cellStyle name="Финансовый 3 3 8 2 2 5 2 4" xfId="33010"/>
    <cellStyle name="Финансовый 3 3 8 2 2 5 3" xfId="3526"/>
    <cellStyle name="Финансовый 3 3 8 2 2 5 3 2" xfId="10330"/>
    <cellStyle name="Финансовый 3 3 8 2 2 5 3 2 2" xfId="23938"/>
    <cellStyle name="Финансовый 3 3 8 2 2 5 3 2 3" xfId="37546"/>
    <cellStyle name="Финансовый 3 3 8 2 2 5 3 3" xfId="17134"/>
    <cellStyle name="Финансовый 3 3 8 2 2 5 3 4" xfId="30742"/>
    <cellStyle name="Финансовый 3 3 8 2 2 5 4" xfId="8062"/>
    <cellStyle name="Финансовый 3 3 8 2 2 5 4 2" xfId="21670"/>
    <cellStyle name="Финансовый 3 3 8 2 2 5 4 3" xfId="35278"/>
    <cellStyle name="Финансовый 3 3 8 2 2 5 5" xfId="14866"/>
    <cellStyle name="Финансовый 3 3 8 2 2 5 6" xfId="28474"/>
    <cellStyle name="Финансовый 3 3 8 2 2 6" xfId="880"/>
    <cellStyle name="Финансовый 3 3 8 2 2 6 2" xfId="5416"/>
    <cellStyle name="Финансовый 3 3 8 2 2 6 2 2" xfId="12220"/>
    <cellStyle name="Финансовый 3 3 8 2 2 6 2 2 2" xfId="25828"/>
    <cellStyle name="Финансовый 3 3 8 2 2 6 2 2 3" xfId="39436"/>
    <cellStyle name="Финансовый 3 3 8 2 2 6 2 3" xfId="19024"/>
    <cellStyle name="Финансовый 3 3 8 2 2 6 2 4" xfId="32632"/>
    <cellStyle name="Финансовый 3 3 8 2 2 6 3" xfId="3148"/>
    <cellStyle name="Финансовый 3 3 8 2 2 6 3 2" xfId="9952"/>
    <cellStyle name="Финансовый 3 3 8 2 2 6 3 2 2" xfId="23560"/>
    <cellStyle name="Финансовый 3 3 8 2 2 6 3 2 3" xfId="37168"/>
    <cellStyle name="Финансовый 3 3 8 2 2 6 3 3" xfId="16756"/>
    <cellStyle name="Финансовый 3 3 8 2 2 6 3 4" xfId="30364"/>
    <cellStyle name="Финансовый 3 3 8 2 2 6 4" xfId="7684"/>
    <cellStyle name="Финансовый 3 3 8 2 2 6 4 2" xfId="21292"/>
    <cellStyle name="Финансовый 3 3 8 2 2 6 4 3" xfId="34900"/>
    <cellStyle name="Финансовый 3 3 8 2 2 6 5" xfId="14488"/>
    <cellStyle name="Финансовый 3 3 8 2 2 6 6" xfId="28096"/>
    <cellStyle name="Финансовый 3 3 8 2 2 7" xfId="5038"/>
    <cellStyle name="Финансовый 3 3 8 2 2 7 2" xfId="11842"/>
    <cellStyle name="Финансовый 3 3 8 2 2 7 2 2" xfId="25450"/>
    <cellStyle name="Финансовый 3 3 8 2 2 7 2 3" xfId="39058"/>
    <cellStyle name="Финансовый 3 3 8 2 2 7 3" xfId="18646"/>
    <cellStyle name="Финансовый 3 3 8 2 2 7 4" xfId="32254"/>
    <cellStyle name="Финансовый 3 3 8 2 2 8" xfId="2770"/>
    <cellStyle name="Финансовый 3 3 8 2 2 8 2" xfId="9574"/>
    <cellStyle name="Финансовый 3 3 8 2 2 8 2 2" xfId="23182"/>
    <cellStyle name="Финансовый 3 3 8 2 2 8 2 3" xfId="36790"/>
    <cellStyle name="Финансовый 3 3 8 2 2 8 3" xfId="16378"/>
    <cellStyle name="Финансовый 3 3 8 2 2 8 4" xfId="29986"/>
    <cellStyle name="Финансовый 3 3 8 2 2 9" xfId="7306"/>
    <cellStyle name="Финансовый 3 3 8 2 2 9 2" xfId="20914"/>
    <cellStyle name="Финансовый 3 3 8 2 2 9 3" xfId="34522"/>
    <cellStyle name="Финансовый 3 3 8 2 3" xfId="1812"/>
    <cellStyle name="Финансовый 3 3 8 2 3 2" xfId="6348"/>
    <cellStyle name="Финансовый 3 3 8 2 3 2 2" xfId="13152"/>
    <cellStyle name="Финансовый 3 3 8 2 3 2 2 2" xfId="26760"/>
    <cellStyle name="Финансовый 3 3 8 2 3 2 2 3" xfId="40368"/>
    <cellStyle name="Финансовый 3 3 8 2 3 2 3" xfId="19956"/>
    <cellStyle name="Финансовый 3 3 8 2 3 2 4" xfId="33564"/>
    <cellStyle name="Финансовый 3 3 8 2 3 3" xfId="4080"/>
    <cellStyle name="Финансовый 3 3 8 2 3 3 2" xfId="10884"/>
    <cellStyle name="Финансовый 3 3 8 2 3 3 2 2" xfId="24492"/>
    <cellStyle name="Финансовый 3 3 8 2 3 3 2 3" xfId="38100"/>
    <cellStyle name="Финансовый 3 3 8 2 3 3 3" xfId="17688"/>
    <cellStyle name="Финансовый 3 3 8 2 3 3 4" xfId="31296"/>
    <cellStyle name="Финансовый 3 3 8 2 3 4" xfId="8616"/>
    <cellStyle name="Финансовый 3 3 8 2 3 4 2" xfId="22224"/>
    <cellStyle name="Финансовый 3 3 8 2 3 4 3" xfId="35832"/>
    <cellStyle name="Финансовый 3 3 8 2 3 5" xfId="15420"/>
    <cellStyle name="Финансовый 3 3 8 2 3 6" xfId="29028"/>
    <cellStyle name="Финансовый 3 3 8 2 4" xfId="1434"/>
    <cellStyle name="Финансовый 3 3 8 2 4 2" xfId="5970"/>
    <cellStyle name="Финансовый 3 3 8 2 4 2 2" xfId="12774"/>
    <cellStyle name="Финансовый 3 3 8 2 4 2 2 2" xfId="26382"/>
    <cellStyle name="Финансовый 3 3 8 2 4 2 2 3" xfId="39990"/>
    <cellStyle name="Финансовый 3 3 8 2 4 2 3" xfId="19578"/>
    <cellStyle name="Финансовый 3 3 8 2 4 2 4" xfId="33186"/>
    <cellStyle name="Финансовый 3 3 8 2 4 3" xfId="3702"/>
    <cellStyle name="Финансовый 3 3 8 2 4 3 2" xfId="10506"/>
    <cellStyle name="Финансовый 3 3 8 2 4 3 2 2" xfId="24114"/>
    <cellStyle name="Финансовый 3 3 8 2 4 3 2 3" xfId="37722"/>
    <cellStyle name="Финансовый 3 3 8 2 4 3 3" xfId="17310"/>
    <cellStyle name="Финансовый 3 3 8 2 4 3 4" xfId="30918"/>
    <cellStyle name="Финансовый 3 3 8 2 4 4" xfId="8238"/>
    <cellStyle name="Финансовый 3 3 8 2 4 4 2" xfId="21846"/>
    <cellStyle name="Финансовый 3 3 8 2 4 4 3" xfId="35454"/>
    <cellStyle name="Финансовый 3 3 8 2 4 5" xfId="15042"/>
    <cellStyle name="Финансовый 3 3 8 2 4 6" xfId="28650"/>
    <cellStyle name="Финансовый 3 3 8 2 5" xfId="2190"/>
    <cellStyle name="Финансовый 3 3 8 2 5 2" xfId="6726"/>
    <cellStyle name="Финансовый 3 3 8 2 5 2 2" xfId="13530"/>
    <cellStyle name="Финансовый 3 3 8 2 5 2 2 2" xfId="27138"/>
    <cellStyle name="Финансовый 3 3 8 2 5 2 2 3" xfId="40746"/>
    <cellStyle name="Финансовый 3 3 8 2 5 2 3" xfId="20334"/>
    <cellStyle name="Финансовый 3 3 8 2 5 2 4" xfId="33942"/>
    <cellStyle name="Финансовый 3 3 8 2 5 3" xfId="4458"/>
    <cellStyle name="Финансовый 3 3 8 2 5 3 2" xfId="11262"/>
    <cellStyle name="Финансовый 3 3 8 2 5 3 2 2" xfId="24870"/>
    <cellStyle name="Финансовый 3 3 8 2 5 3 2 3" xfId="38478"/>
    <cellStyle name="Финансовый 3 3 8 2 5 3 3" xfId="18066"/>
    <cellStyle name="Финансовый 3 3 8 2 5 3 4" xfId="31674"/>
    <cellStyle name="Финансовый 3 3 8 2 5 4" xfId="8994"/>
    <cellStyle name="Финансовый 3 3 8 2 5 4 2" xfId="22602"/>
    <cellStyle name="Финансовый 3 3 8 2 5 4 3" xfId="36210"/>
    <cellStyle name="Финансовый 3 3 8 2 5 5" xfId="15798"/>
    <cellStyle name="Финансовый 3 3 8 2 5 6" xfId="29406"/>
    <cellStyle name="Финансовый 3 3 8 2 6" xfId="1056"/>
    <cellStyle name="Финансовый 3 3 8 2 6 2" xfId="5592"/>
    <cellStyle name="Финансовый 3 3 8 2 6 2 2" xfId="12396"/>
    <cellStyle name="Финансовый 3 3 8 2 6 2 2 2" xfId="26004"/>
    <cellStyle name="Финансовый 3 3 8 2 6 2 2 3" xfId="39612"/>
    <cellStyle name="Финансовый 3 3 8 2 6 2 3" xfId="19200"/>
    <cellStyle name="Финансовый 3 3 8 2 6 2 4" xfId="32808"/>
    <cellStyle name="Финансовый 3 3 8 2 6 3" xfId="3324"/>
    <cellStyle name="Финансовый 3 3 8 2 6 3 2" xfId="10128"/>
    <cellStyle name="Финансовый 3 3 8 2 6 3 2 2" xfId="23736"/>
    <cellStyle name="Финансовый 3 3 8 2 6 3 2 3" xfId="37344"/>
    <cellStyle name="Финансовый 3 3 8 2 6 3 3" xfId="16932"/>
    <cellStyle name="Финансовый 3 3 8 2 6 3 4" xfId="30540"/>
    <cellStyle name="Финансовый 3 3 8 2 6 4" xfId="7860"/>
    <cellStyle name="Финансовый 3 3 8 2 6 4 2" xfId="21468"/>
    <cellStyle name="Финансовый 3 3 8 2 6 4 3" xfId="35076"/>
    <cellStyle name="Финансовый 3 3 8 2 6 5" xfId="14664"/>
    <cellStyle name="Финансовый 3 3 8 2 6 6" xfId="28272"/>
    <cellStyle name="Финансовый 3 3 8 2 7" xfId="678"/>
    <cellStyle name="Финансовый 3 3 8 2 7 2" xfId="5214"/>
    <cellStyle name="Финансовый 3 3 8 2 7 2 2" xfId="12018"/>
    <cellStyle name="Финансовый 3 3 8 2 7 2 2 2" xfId="25626"/>
    <cellStyle name="Финансовый 3 3 8 2 7 2 2 3" xfId="39234"/>
    <cellStyle name="Финансовый 3 3 8 2 7 2 3" xfId="18822"/>
    <cellStyle name="Финансовый 3 3 8 2 7 2 4" xfId="32430"/>
    <cellStyle name="Финансовый 3 3 8 2 7 3" xfId="2946"/>
    <cellStyle name="Финансовый 3 3 8 2 7 3 2" xfId="9750"/>
    <cellStyle name="Финансовый 3 3 8 2 7 3 2 2" xfId="23358"/>
    <cellStyle name="Финансовый 3 3 8 2 7 3 2 3" xfId="36966"/>
    <cellStyle name="Финансовый 3 3 8 2 7 3 3" xfId="16554"/>
    <cellStyle name="Финансовый 3 3 8 2 7 3 4" xfId="30162"/>
    <cellStyle name="Финансовый 3 3 8 2 7 4" xfId="7482"/>
    <cellStyle name="Финансовый 3 3 8 2 7 4 2" xfId="21090"/>
    <cellStyle name="Финансовый 3 3 8 2 7 4 3" xfId="34698"/>
    <cellStyle name="Финансовый 3 3 8 2 7 5" xfId="14286"/>
    <cellStyle name="Финансовый 3 3 8 2 7 6" xfId="27894"/>
    <cellStyle name="Финансовый 3 3 8 2 8" xfId="4836"/>
    <cellStyle name="Финансовый 3 3 8 2 8 2" xfId="11640"/>
    <cellStyle name="Финансовый 3 3 8 2 8 2 2" xfId="25248"/>
    <cellStyle name="Финансовый 3 3 8 2 8 2 3" xfId="38856"/>
    <cellStyle name="Финансовый 3 3 8 2 8 3" xfId="18444"/>
    <cellStyle name="Финансовый 3 3 8 2 8 4" xfId="32052"/>
    <cellStyle name="Финансовый 3 3 8 2 9" xfId="2568"/>
    <cellStyle name="Финансовый 3 3 8 2 9 2" xfId="9372"/>
    <cellStyle name="Финансовый 3 3 8 2 9 2 2" xfId="22980"/>
    <cellStyle name="Финансовый 3 3 8 2 9 2 3" xfId="36588"/>
    <cellStyle name="Финансовый 3 3 8 2 9 3" xfId="16176"/>
    <cellStyle name="Финансовый 3 3 8 2 9 4" xfId="29784"/>
    <cellStyle name="Финансовый 3 3 8 3" xfId="421"/>
    <cellStyle name="Финансовый 3 3 8 3 10" xfId="14029"/>
    <cellStyle name="Финансовый 3 3 8 3 11" xfId="27637"/>
    <cellStyle name="Финансовый 3 3 8 3 2" xfId="1933"/>
    <cellStyle name="Финансовый 3 3 8 3 2 2" xfId="6469"/>
    <cellStyle name="Финансовый 3 3 8 3 2 2 2" xfId="13273"/>
    <cellStyle name="Финансовый 3 3 8 3 2 2 2 2" xfId="26881"/>
    <cellStyle name="Финансовый 3 3 8 3 2 2 2 3" xfId="40489"/>
    <cellStyle name="Финансовый 3 3 8 3 2 2 3" xfId="20077"/>
    <cellStyle name="Финансовый 3 3 8 3 2 2 4" xfId="33685"/>
    <cellStyle name="Финансовый 3 3 8 3 2 3" xfId="4201"/>
    <cellStyle name="Финансовый 3 3 8 3 2 3 2" xfId="11005"/>
    <cellStyle name="Финансовый 3 3 8 3 2 3 2 2" xfId="24613"/>
    <cellStyle name="Финансовый 3 3 8 3 2 3 2 3" xfId="38221"/>
    <cellStyle name="Финансовый 3 3 8 3 2 3 3" xfId="17809"/>
    <cellStyle name="Финансовый 3 3 8 3 2 3 4" xfId="31417"/>
    <cellStyle name="Финансовый 3 3 8 3 2 4" xfId="8737"/>
    <cellStyle name="Финансовый 3 3 8 3 2 4 2" xfId="22345"/>
    <cellStyle name="Финансовый 3 3 8 3 2 4 3" xfId="35953"/>
    <cellStyle name="Финансовый 3 3 8 3 2 5" xfId="15541"/>
    <cellStyle name="Финансовый 3 3 8 3 2 6" xfId="29149"/>
    <cellStyle name="Финансовый 3 3 8 3 3" xfId="1555"/>
    <cellStyle name="Финансовый 3 3 8 3 3 2" xfId="6091"/>
    <cellStyle name="Финансовый 3 3 8 3 3 2 2" xfId="12895"/>
    <cellStyle name="Финансовый 3 3 8 3 3 2 2 2" xfId="26503"/>
    <cellStyle name="Финансовый 3 3 8 3 3 2 2 3" xfId="40111"/>
    <cellStyle name="Финансовый 3 3 8 3 3 2 3" xfId="19699"/>
    <cellStyle name="Финансовый 3 3 8 3 3 2 4" xfId="33307"/>
    <cellStyle name="Финансовый 3 3 8 3 3 3" xfId="3823"/>
    <cellStyle name="Финансовый 3 3 8 3 3 3 2" xfId="10627"/>
    <cellStyle name="Финансовый 3 3 8 3 3 3 2 2" xfId="24235"/>
    <cellStyle name="Финансовый 3 3 8 3 3 3 2 3" xfId="37843"/>
    <cellStyle name="Финансовый 3 3 8 3 3 3 3" xfId="17431"/>
    <cellStyle name="Финансовый 3 3 8 3 3 3 4" xfId="31039"/>
    <cellStyle name="Финансовый 3 3 8 3 3 4" xfId="8359"/>
    <cellStyle name="Финансовый 3 3 8 3 3 4 2" xfId="21967"/>
    <cellStyle name="Финансовый 3 3 8 3 3 4 3" xfId="35575"/>
    <cellStyle name="Финансовый 3 3 8 3 3 5" xfId="15163"/>
    <cellStyle name="Финансовый 3 3 8 3 3 6" xfId="28771"/>
    <cellStyle name="Финансовый 3 3 8 3 4" xfId="2311"/>
    <cellStyle name="Финансовый 3 3 8 3 4 2" xfId="6847"/>
    <cellStyle name="Финансовый 3 3 8 3 4 2 2" xfId="13651"/>
    <cellStyle name="Финансовый 3 3 8 3 4 2 2 2" xfId="27259"/>
    <cellStyle name="Финансовый 3 3 8 3 4 2 2 3" xfId="40867"/>
    <cellStyle name="Финансовый 3 3 8 3 4 2 3" xfId="20455"/>
    <cellStyle name="Финансовый 3 3 8 3 4 2 4" xfId="34063"/>
    <cellStyle name="Финансовый 3 3 8 3 4 3" xfId="4579"/>
    <cellStyle name="Финансовый 3 3 8 3 4 3 2" xfId="11383"/>
    <cellStyle name="Финансовый 3 3 8 3 4 3 2 2" xfId="24991"/>
    <cellStyle name="Финансовый 3 3 8 3 4 3 2 3" xfId="38599"/>
    <cellStyle name="Финансовый 3 3 8 3 4 3 3" xfId="18187"/>
    <cellStyle name="Финансовый 3 3 8 3 4 3 4" xfId="31795"/>
    <cellStyle name="Финансовый 3 3 8 3 4 4" xfId="9115"/>
    <cellStyle name="Финансовый 3 3 8 3 4 4 2" xfId="22723"/>
    <cellStyle name="Финансовый 3 3 8 3 4 4 3" xfId="36331"/>
    <cellStyle name="Финансовый 3 3 8 3 4 5" xfId="15919"/>
    <cellStyle name="Финансовый 3 3 8 3 4 6" xfId="29527"/>
    <cellStyle name="Финансовый 3 3 8 3 5" xfId="1177"/>
    <cellStyle name="Финансовый 3 3 8 3 5 2" xfId="5713"/>
    <cellStyle name="Финансовый 3 3 8 3 5 2 2" xfId="12517"/>
    <cellStyle name="Финансовый 3 3 8 3 5 2 2 2" xfId="26125"/>
    <cellStyle name="Финансовый 3 3 8 3 5 2 2 3" xfId="39733"/>
    <cellStyle name="Финансовый 3 3 8 3 5 2 3" xfId="19321"/>
    <cellStyle name="Финансовый 3 3 8 3 5 2 4" xfId="32929"/>
    <cellStyle name="Финансовый 3 3 8 3 5 3" xfId="3445"/>
    <cellStyle name="Финансовый 3 3 8 3 5 3 2" xfId="10249"/>
    <cellStyle name="Финансовый 3 3 8 3 5 3 2 2" xfId="23857"/>
    <cellStyle name="Финансовый 3 3 8 3 5 3 2 3" xfId="37465"/>
    <cellStyle name="Финансовый 3 3 8 3 5 3 3" xfId="17053"/>
    <cellStyle name="Финансовый 3 3 8 3 5 3 4" xfId="30661"/>
    <cellStyle name="Финансовый 3 3 8 3 5 4" xfId="7981"/>
    <cellStyle name="Финансовый 3 3 8 3 5 4 2" xfId="21589"/>
    <cellStyle name="Финансовый 3 3 8 3 5 4 3" xfId="35197"/>
    <cellStyle name="Финансовый 3 3 8 3 5 5" xfId="14785"/>
    <cellStyle name="Финансовый 3 3 8 3 5 6" xfId="28393"/>
    <cellStyle name="Финансовый 3 3 8 3 6" xfId="799"/>
    <cellStyle name="Финансовый 3 3 8 3 6 2" xfId="5335"/>
    <cellStyle name="Финансовый 3 3 8 3 6 2 2" xfId="12139"/>
    <cellStyle name="Финансовый 3 3 8 3 6 2 2 2" xfId="25747"/>
    <cellStyle name="Финансовый 3 3 8 3 6 2 2 3" xfId="39355"/>
    <cellStyle name="Финансовый 3 3 8 3 6 2 3" xfId="18943"/>
    <cellStyle name="Финансовый 3 3 8 3 6 2 4" xfId="32551"/>
    <cellStyle name="Финансовый 3 3 8 3 6 3" xfId="3067"/>
    <cellStyle name="Финансовый 3 3 8 3 6 3 2" xfId="9871"/>
    <cellStyle name="Финансовый 3 3 8 3 6 3 2 2" xfId="23479"/>
    <cellStyle name="Финансовый 3 3 8 3 6 3 2 3" xfId="37087"/>
    <cellStyle name="Финансовый 3 3 8 3 6 3 3" xfId="16675"/>
    <cellStyle name="Финансовый 3 3 8 3 6 3 4" xfId="30283"/>
    <cellStyle name="Финансовый 3 3 8 3 6 4" xfId="7603"/>
    <cellStyle name="Финансовый 3 3 8 3 6 4 2" xfId="21211"/>
    <cellStyle name="Финансовый 3 3 8 3 6 4 3" xfId="34819"/>
    <cellStyle name="Финансовый 3 3 8 3 6 5" xfId="14407"/>
    <cellStyle name="Финансовый 3 3 8 3 6 6" xfId="28015"/>
    <cellStyle name="Финансовый 3 3 8 3 7" xfId="4957"/>
    <cellStyle name="Финансовый 3 3 8 3 7 2" xfId="11761"/>
    <cellStyle name="Финансовый 3 3 8 3 7 2 2" xfId="25369"/>
    <cellStyle name="Финансовый 3 3 8 3 7 2 3" xfId="38977"/>
    <cellStyle name="Финансовый 3 3 8 3 7 3" xfId="18565"/>
    <cellStyle name="Финансовый 3 3 8 3 7 4" xfId="32173"/>
    <cellStyle name="Финансовый 3 3 8 3 8" xfId="2689"/>
    <cellStyle name="Финансовый 3 3 8 3 8 2" xfId="9493"/>
    <cellStyle name="Финансовый 3 3 8 3 8 2 2" xfId="23101"/>
    <cellStyle name="Финансовый 3 3 8 3 8 2 3" xfId="36709"/>
    <cellStyle name="Финансовый 3 3 8 3 8 3" xfId="16297"/>
    <cellStyle name="Финансовый 3 3 8 3 8 4" xfId="29905"/>
    <cellStyle name="Финансовый 3 3 8 3 9" xfId="7225"/>
    <cellStyle name="Финансовый 3 3 8 3 9 2" xfId="20833"/>
    <cellStyle name="Финансовый 3 3 8 3 9 3" xfId="34441"/>
    <cellStyle name="Финансовый 3 3 8 4" xfId="1731"/>
    <cellStyle name="Финансовый 3 3 8 4 2" xfId="6267"/>
    <cellStyle name="Финансовый 3 3 8 4 2 2" xfId="13071"/>
    <cellStyle name="Финансовый 3 3 8 4 2 2 2" xfId="26679"/>
    <cellStyle name="Финансовый 3 3 8 4 2 2 3" xfId="40287"/>
    <cellStyle name="Финансовый 3 3 8 4 2 3" xfId="19875"/>
    <cellStyle name="Финансовый 3 3 8 4 2 4" xfId="33483"/>
    <cellStyle name="Финансовый 3 3 8 4 3" xfId="3999"/>
    <cellStyle name="Финансовый 3 3 8 4 3 2" xfId="10803"/>
    <cellStyle name="Финансовый 3 3 8 4 3 2 2" xfId="24411"/>
    <cellStyle name="Финансовый 3 3 8 4 3 2 3" xfId="38019"/>
    <cellStyle name="Финансовый 3 3 8 4 3 3" xfId="17607"/>
    <cellStyle name="Финансовый 3 3 8 4 3 4" xfId="31215"/>
    <cellStyle name="Финансовый 3 3 8 4 4" xfId="8535"/>
    <cellStyle name="Финансовый 3 3 8 4 4 2" xfId="22143"/>
    <cellStyle name="Финансовый 3 3 8 4 4 3" xfId="35751"/>
    <cellStyle name="Финансовый 3 3 8 4 5" xfId="15339"/>
    <cellStyle name="Финансовый 3 3 8 4 6" xfId="28947"/>
    <cellStyle name="Финансовый 3 3 8 5" xfId="1353"/>
    <cellStyle name="Финансовый 3 3 8 5 2" xfId="5889"/>
    <cellStyle name="Финансовый 3 3 8 5 2 2" xfId="12693"/>
    <cellStyle name="Финансовый 3 3 8 5 2 2 2" xfId="26301"/>
    <cellStyle name="Финансовый 3 3 8 5 2 2 3" xfId="39909"/>
    <cellStyle name="Финансовый 3 3 8 5 2 3" xfId="19497"/>
    <cellStyle name="Финансовый 3 3 8 5 2 4" xfId="33105"/>
    <cellStyle name="Финансовый 3 3 8 5 3" xfId="3621"/>
    <cellStyle name="Финансовый 3 3 8 5 3 2" xfId="10425"/>
    <cellStyle name="Финансовый 3 3 8 5 3 2 2" xfId="24033"/>
    <cellStyle name="Финансовый 3 3 8 5 3 2 3" xfId="37641"/>
    <cellStyle name="Финансовый 3 3 8 5 3 3" xfId="17229"/>
    <cellStyle name="Финансовый 3 3 8 5 3 4" xfId="30837"/>
    <cellStyle name="Финансовый 3 3 8 5 4" xfId="8157"/>
    <cellStyle name="Финансовый 3 3 8 5 4 2" xfId="21765"/>
    <cellStyle name="Финансовый 3 3 8 5 4 3" xfId="35373"/>
    <cellStyle name="Финансовый 3 3 8 5 5" xfId="14961"/>
    <cellStyle name="Финансовый 3 3 8 5 6" xfId="28569"/>
    <cellStyle name="Финансовый 3 3 8 6" xfId="2109"/>
    <cellStyle name="Финансовый 3 3 8 6 2" xfId="6645"/>
    <cellStyle name="Финансовый 3 3 8 6 2 2" xfId="13449"/>
    <cellStyle name="Финансовый 3 3 8 6 2 2 2" xfId="27057"/>
    <cellStyle name="Финансовый 3 3 8 6 2 2 3" xfId="40665"/>
    <cellStyle name="Финансовый 3 3 8 6 2 3" xfId="20253"/>
    <cellStyle name="Финансовый 3 3 8 6 2 4" xfId="33861"/>
    <cellStyle name="Финансовый 3 3 8 6 3" xfId="4377"/>
    <cellStyle name="Финансовый 3 3 8 6 3 2" xfId="11181"/>
    <cellStyle name="Финансовый 3 3 8 6 3 2 2" xfId="24789"/>
    <cellStyle name="Финансовый 3 3 8 6 3 2 3" xfId="38397"/>
    <cellStyle name="Финансовый 3 3 8 6 3 3" xfId="17985"/>
    <cellStyle name="Финансовый 3 3 8 6 3 4" xfId="31593"/>
    <cellStyle name="Финансовый 3 3 8 6 4" xfId="8913"/>
    <cellStyle name="Финансовый 3 3 8 6 4 2" xfId="22521"/>
    <cellStyle name="Финансовый 3 3 8 6 4 3" xfId="36129"/>
    <cellStyle name="Финансовый 3 3 8 6 5" xfId="15717"/>
    <cellStyle name="Финансовый 3 3 8 6 6" xfId="29325"/>
    <cellStyle name="Финансовый 3 3 8 7" xfId="975"/>
    <cellStyle name="Финансовый 3 3 8 7 2" xfId="5511"/>
    <cellStyle name="Финансовый 3 3 8 7 2 2" xfId="12315"/>
    <cellStyle name="Финансовый 3 3 8 7 2 2 2" xfId="25923"/>
    <cellStyle name="Финансовый 3 3 8 7 2 2 3" xfId="39531"/>
    <cellStyle name="Финансовый 3 3 8 7 2 3" xfId="19119"/>
    <cellStyle name="Финансовый 3 3 8 7 2 4" xfId="32727"/>
    <cellStyle name="Финансовый 3 3 8 7 3" xfId="3243"/>
    <cellStyle name="Финансовый 3 3 8 7 3 2" xfId="10047"/>
    <cellStyle name="Финансовый 3 3 8 7 3 2 2" xfId="23655"/>
    <cellStyle name="Финансовый 3 3 8 7 3 2 3" xfId="37263"/>
    <cellStyle name="Финансовый 3 3 8 7 3 3" xfId="16851"/>
    <cellStyle name="Финансовый 3 3 8 7 3 4" xfId="30459"/>
    <cellStyle name="Финансовый 3 3 8 7 4" xfId="7779"/>
    <cellStyle name="Финансовый 3 3 8 7 4 2" xfId="21387"/>
    <cellStyle name="Финансовый 3 3 8 7 4 3" xfId="34995"/>
    <cellStyle name="Финансовый 3 3 8 7 5" xfId="14583"/>
    <cellStyle name="Финансовый 3 3 8 7 6" xfId="28191"/>
    <cellStyle name="Финансовый 3 3 8 8" xfId="597"/>
    <cellStyle name="Финансовый 3 3 8 8 2" xfId="5133"/>
    <cellStyle name="Финансовый 3 3 8 8 2 2" xfId="11937"/>
    <cellStyle name="Финансовый 3 3 8 8 2 2 2" xfId="25545"/>
    <cellStyle name="Финансовый 3 3 8 8 2 2 3" xfId="39153"/>
    <cellStyle name="Финансовый 3 3 8 8 2 3" xfId="18741"/>
    <cellStyle name="Финансовый 3 3 8 8 2 4" xfId="32349"/>
    <cellStyle name="Финансовый 3 3 8 8 3" xfId="2865"/>
    <cellStyle name="Финансовый 3 3 8 8 3 2" xfId="9669"/>
    <cellStyle name="Финансовый 3 3 8 8 3 2 2" xfId="23277"/>
    <cellStyle name="Финансовый 3 3 8 8 3 2 3" xfId="36885"/>
    <cellStyle name="Финансовый 3 3 8 8 3 3" xfId="16473"/>
    <cellStyle name="Финансовый 3 3 8 8 3 4" xfId="30081"/>
    <cellStyle name="Финансовый 3 3 8 8 4" xfId="7401"/>
    <cellStyle name="Финансовый 3 3 8 8 4 2" xfId="21009"/>
    <cellStyle name="Финансовый 3 3 8 8 4 3" xfId="34617"/>
    <cellStyle name="Финансовый 3 3 8 8 5" xfId="14205"/>
    <cellStyle name="Финансовый 3 3 8 8 6" xfId="27813"/>
    <cellStyle name="Финансовый 3 3 8 9" xfId="4755"/>
    <cellStyle name="Финансовый 3 3 8 9 2" xfId="11559"/>
    <cellStyle name="Финансовый 3 3 8 9 2 2" xfId="25167"/>
    <cellStyle name="Финансовый 3 3 8 9 2 3" xfId="38775"/>
    <cellStyle name="Финансовый 3 3 8 9 3" xfId="18363"/>
    <cellStyle name="Финансовый 3 3 8 9 4" xfId="31971"/>
    <cellStyle name="Финансовый 3 3 9" xfId="225"/>
    <cellStyle name="Финансовый 3 3 9 10" xfId="7029"/>
    <cellStyle name="Финансовый 3 3 9 10 2" xfId="20637"/>
    <cellStyle name="Финансовый 3 3 9 10 3" xfId="34245"/>
    <cellStyle name="Финансовый 3 3 9 11" xfId="13833"/>
    <cellStyle name="Финансовый 3 3 9 12" xfId="27441"/>
    <cellStyle name="Финансовый 3 3 9 2" xfId="427"/>
    <cellStyle name="Финансовый 3 3 9 2 10" xfId="14035"/>
    <cellStyle name="Финансовый 3 3 9 2 11" xfId="27643"/>
    <cellStyle name="Финансовый 3 3 9 2 2" xfId="1939"/>
    <cellStyle name="Финансовый 3 3 9 2 2 2" xfId="6475"/>
    <cellStyle name="Финансовый 3 3 9 2 2 2 2" xfId="13279"/>
    <cellStyle name="Финансовый 3 3 9 2 2 2 2 2" xfId="26887"/>
    <cellStyle name="Финансовый 3 3 9 2 2 2 2 3" xfId="40495"/>
    <cellStyle name="Финансовый 3 3 9 2 2 2 3" xfId="20083"/>
    <cellStyle name="Финансовый 3 3 9 2 2 2 4" xfId="33691"/>
    <cellStyle name="Финансовый 3 3 9 2 2 3" xfId="4207"/>
    <cellStyle name="Финансовый 3 3 9 2 2 3 2" xfId="11011"/>
    <cellStyle name="Финансовый 3 3 9 2 2 3 2 2" xfId="24619"/>
    <cellStyle name="Финансовый 3 3 9 2 2 3 2 3" xfId="38227"/>
    <cellStyle name="Финансовый 3 3 9 2 2 3 3" xfId="17815"/>
    <cellStyle name="Финансовый 3 3 9 2 2 3 4" xfId="31423"/>
    <cellStyle name="Финансовый 3 3 9 2 2 4" xfId="8743"/>
    <cellStyle name="Финансовый 3 3 9 2 2 4 2" xfId="22351"/>
    <cellStyle name="Финансовый 3 3 9 2 2 4 3" xfId="35959"/>
    <cellStyle name="Финансовый 3 3 9 2 2 5" xfId="15547"/>
    <cellStyle name="Финансовый 3 3 9 2 2 6" xfId="29155"/>
    <cellStyle name="Финансовый 3 3 9 2 3" xfId="1561"/>
    <cellStyle name="Финансовый 3 3 9 2 3 2" xfId="6097"/>
    <cellStyle name="Финансовый 3 3 9 2 3 2 2" xfId="12901"/>
    <cellStyle name="Финансовый 3 3 9 2 3 2 2 2" xfId="26509"/>
    <cellStyle name="Финансовый 3 3 9 2 3 2 2 3" xfId="40117"/>
    <cellStyle name="Финансовый 3 3 9 2 3 2 3" xfId="19705"/>
    <cellStyle name="Финансовый 3 3 9 2 3 2 4" xfId="33313"/>
    <cellStyle name="Финансовый 3 3 9 2 3 3" xfId="3829"/>
    <cellStyle name="Финансовый 3 3 9 2 3 3 2" xfId="10633"/>
    <cellStyle name="Финансовый 3 3 9 2 3 3 2 2" xfId="24241"/>
    <cellStyle name="Финансовый 3 3 9 2 3 3 2 3" xfId="37849"/>
    <cellStyle name="Финансовый 3 3 9 2 3 3 3" xfId="17437"/>
    <cellStyle name="Финансовый 3 3 9 2 3 3 4" xfId="31045"/>
    <cellStyle name="Финансовый 3 3 9 2 3 4" xfId="8365"/>
    <cellStyle name="Финансовый 3 3 9 2 3 4 2" xfId="21973"/>
    <cellStyle name="Финансовый 3 3 9 2 3 4 3" xfId="35581"/>
    <cellStyle name="Финансовый 3 3 9 2 3 5" xfId="15169"/>
    <cellStyle name="Финансовый 3 3 9 2 3 6" xfId="28777"/>
    <cellStyle name="Финансовый 3 3 9 2 4" xfId="2317"/>
    <cellStyle name="Финансовый 3 3 9 2 4 2" xfId="6853"/>
    <cellStyle name="Финансовый 3 3 9 2 4 2 2" xfId="13657"/>
    <cellStyle name="Финансовый 3 3 9 2 4 2 2 2" xfId="27265"/>
    <cellStyle name="Финансовый 3 3 9 2 4 2 2 3" xfId="40873"/>
    <cellStyle name="Финансовый 3 3 9 2 4 2 3" xfId="20461"/>
    <cellStyle name="Финансовый 3 3 9 2 4 2 4" xfId="34069"/>
    <cellStyle name="Финансовый 3 3 9 2 4 3" xfId="4585"/>
    <cellStyle name="Финансовый 3 3 9 2 4 3 2" xfId="11389"/>
    <cellStyle name="Финансовый 3 3 9 2 4 3 2 2" xfId="24997"/>
    <cellStyle name="Финансовый 3 3 9 2 4 3 2 3" xfId="38605"/>
    <cellStyle name="Финансовый 3 3 9 2 4 3 3" xfId="18193"/>
    <cellStyle name="Финансовый 3 3 9 2 4 3 4" xfId="31801"/>
    <cellStyle name="Финансовый 3 3 9 2 4 4" xfId="9121"/>
    <cellStyle name="Финансовый 3 3 9 2 4 4 2" xfId="22729"/>
    <cellStyle name="Финансовый 3 3 9 2 4 4 3" xfId="36337"/>
    <cellStyle name="Финансовый 3 3 9 2 4 5" xfId="15925"/>
    <cellStyle name="Финансовый 3 3 9 2 4 6" xfId="29533"/>
    <cellStyle name="Финансовый 3 3 9 2 5" xfId="1183"/>
    <cellStyle name="Финансовый 3 3 9 2 5 2" xfId="5719"/>
    <cellStyle name="Финансовый 3 3 9 2 5 2 2" xfId="12523"/>
    <cellStyle name="Финансовый 3 3 9 2 5 2 2 2" xfId="26131"/>
    <cellStyle name="Финансовый 3 3 9 2 5 2 2 3" xfId="39739"/>
    <cellStyle name="Финансовый 3 3 9 2 5 2 3" xfId="19327"/>
    <cellStyle name="Финансовый 3 3 9 2 5 2 4" xfId="32935"/>
    <cellStyle name="Финансовый 3 3 9 2 5 3" xfId="3451"/>
    <cellStyle name="Финансовый 3 3 9 2 5 3 2" xfId="10255"/>
    <cellStyle name="Финансовый 3 3 9 2 5 3 2 2" xfId="23863"/>
    <cellStyle name="Финансовый 3 3 9 2 5 3 2 3" xfId="37471"/>
    <cellStyle name="Финансовый 3 3 9 2 5 3 3" xfId="17059"/>
    <cellStyle name="Финансовый 3 3 9 2 5 3 4" xfId="30667"/>
    <cellStyle name="Финансовый 3 3 9 2 5 4" xfId="7987"/>
    <cellStyle name="Финансовый 3 3 9 2 5 4 2" xfId="21595"/>
    <cellStyle name="Финансовый 3 3 9 2 5 4 3" xfId="35203"/>
    <cellStyle name="Финансовый 3 3 9 2 5 5" xfId="14791"/>
    <cellStyle name="Финансовый 3 3 9 2 5 6" xfId="28399"/>
    <cellStyle name="Финансовый 3 3 9 2 6" xfId="805"/>
    <cellStyle name="Финансовый 3 3 9 2 6 2" xfId="5341"/>
    <cellStyle name="Финансовый 3 3 9 2 6 2 2" xfId="12145"/>
    <cellStyle name="Финансовый 3 3 9 2 6 2 2 2" xfId="25753"/>
    <cellStyle name="Финансовый 3 3 9 2 6 2 2 3" xfId="39361"/>
    <cellStyle name="Финансовый 3 3 9 2 6 2 3" xfId="18949"/>
    <cellStyle name="Финансовый 3 3 9 2 6 2 4" xfId="32557"/>
    <cellStyle name="Финансовый 3 3 9 2 6 3" xfId="3073"/>
    <cellStyle name="Финансовый 3 3 9 2 6 3 2" xfId="9877"/>
    <cellStyle name="Финансовый 3 3 9 2 6 3 2 2" xfId="23485"/>
    <cellStyle name="Финансовый 3 3 9 2 6 3 2 3" xfId="37093"/>
    <cellStyle name="Финансовый 3 3 9 2 6 3 3" xfId="16681"/>
    <cellStyle name="Финансовый 3 3 9 2 6 3 4" xfId="30289"/>
    <cellStyle name="Финансовый 3 3 9 2 6 4" xfId="7609"/>
    <cellStyle name="Финансовый 3 3 9 2 6 4 2" xfId="21217"/>
    <cellStyle name="Финансовый 3 3 9 2 6 4 3" xfId="34825"/>
    <cellStyle name="Финансовый 3 3 9 2 6 5" xfId="14413"/>
    <cellStyle name="Финансовый 3 3 9 2 6 6" xfId="28021"/>
    <cellStyle name="Финансовый 3 3 9 2 7" xfId="4963"/>
    <cellStyle name="Финансовый 3 3 9 2 7 2" xfId="11767"/>
    <cellStyle name="Финансовый 3 3 9 2 7 2 2" xfId="25375"/>
    <cellStyle name="Финансовый 3 3 9 2 7 2 3" xfId="38983"/>
    <cellStyle name="Финансовый 3 3 9 2 7 3" xfId="18571"/>
    <cellStyle name="Финансовый 3 3 9 2 7 4" xfId="32179"/>
    <cellStyle name="Финансовый 3 3 9 2 8" xfId="2695"/>
    <cellStyle name="Финансовый 3 3 9 2 8 2" xfId="9499"/>
    <cellStyle name="Финансовый 3 3 9 2 8 2 2" xfId="23107"/>
    <cellStyle name="Финансовый 3 3 9 2 8 2 3" xfId="36715"/>
    <cellStyle name="Финансовый 3 3 9 2 8 3" xfId="16303"/>
    <cellStyle name="Финансовый 3 3 9 2 8 4" xfId="29911"/>
    <cellStyle name="Финансовый 3 3 9 2 9" xfId="7231"/>
    <cellStyle name="Финансовый 3 3 9 2 9 2" xfId="20839"/>
    <cellStyle name="Финансовый 3 3 9 2 9 3" xfId="34447"/>
    <cellStyle name="Финансовый 3 3 9 3" xfId="1737"/>
    <cellStyle name="Финансовый 3 3 9 3 2" xfId="6273"/>
    <cellStyle name="Финансовый 3 3 9 3 2 2" xfId="13077"/>
    <cellStyle name="Финансовый 3 3 9 3 2 2 2" xfId="26685"/>
    <cellStyle name="Финансовый 3 3 9 3 2 2 3" xfId="40293"/>
    <cellStyle name="Финансовый 3 3 9 3 2 3" xfId="19881"/>
    <cellStyle name="Финансовый 3 3 9 3 2 4" xfId="33489"/>
    <cellStyle name="Финансовый 3 3 9 3 3" xfId="4005"/>
    <cellStyle name="Финансовый 3 3 9 3 3 2" xfId="10809"/>
    <cellStyle name="Финансовый 3 3 9 3 3 2 2" xfId="24417"/>
    <cellStyle name="Финансовый 3 3 9 3 3 2 3" xfId="38025"/>
    <cellStyle name="Финансовый 3 3 9 3 3 3" xfId="17613"/>
    <cellStyle name="Финансовый 3 3 9 3 3 4" xfId="31221"/>
    <cellStyle name="Финансовый 3 3 9 3 4" xfId="8541"/>
    <cellStyle name="Финансовый 3 3 9 3 4 2" xfId="22149"/>
    <cellStyle name="Финансовый 3 3 9 3 4 3" xfId="35757"/>
    <cellStyle name="Финансовый 3 3 9 3 5" xfId="15345"/>
    <cellStyle name="Финансовый 3 3 9 3 6" xfId="28953"/>
    <cellStyle name="Финансовый 3 3 9 4" xfId="1359"/>
    <cellStyle name="Финансовый 3 3 9 4 2" xfId="5895"/>
    <cellStyle name="Финансовый 3 3 9 4 2 2" xfId="12699"/>
    <cellStyle name="Финансовый 3 3 9 4 2 2 2" xfId="26307"/>
    <cellStyle name="Финансовый 3 3 9 4 2 2 3" xfId="39915"/>
    <cellStyle name="Финансовый 3 3 9 4 2 3" xfId="19503"/>
    <cellStyle name="Финансовый 3 3 9 4 2 4" xfId="33111"/>
    <cellStyle name="Финансовый 3 3 9 4 3" xfId="3627"/>
    <cellStyle name="Финансовый 3 3 9 4 3 2" xfId="10431"/>
    <cellStyle name="Финансовый 3 3 9 4 3 2 2" xfId="24039"/>
    <cellStyle name="Финансовый 3 3 9 4 3 2 3" xfId="37647"/>
    <cellStyle name="Финансовый 3 3 9 4 3 3" xfId="17235"/>
    <cellStyle name="Финансовый 3 3 9 4 3 4" xfId="30843"/>
    <cellStyle name="Финансовый 3 3 9 4 4" xfId="8163"/>
    <cellStyle name="Финансовый 3 3 9 4 4 2" xfId="21771"/>
    <cellStyle name="Финансовый 3 3 9 4 4 3" xfId="35379"/>
    <cellStyle name="Финансовый 3 3 9 4 5" xfId="14967"/>
    <cellStyle name="Финансовый 3 3 9 4 6" xfId="28575"/>
    <cellStyle name="Финансовый 3 3 9 5" xfId="2115"/>
    <cellStyle name="Финансовый 3 3 9 5 2" xfId="6651"/>
    <cellStyle name="Финансовый 3 3 9 5 2 2" xfId="13455"/>
    <cellStyle name="Финансовый 3 3 9 5 2 2 2" xfId="27063"/>
    <cellStyle name="Финансовый 3 3 9 5 2 2 3" xfId="40671"/>
    <cellStyle name="Финансовый 3 3 9 5 2 3" xfId="20259"/>
    <cellStyle name="Финансовый 3 3 9 5 2 4" xfId="33867"/>
    <cellStyle name="Финансовый 3 3 9 5 3" xfId="4383"/>
    <cellStyle name="Финансовый 3 3 9 5 3 2" xfId="11187"/>
    <cellStyle name="Финансовый 3 3 9 5 3 2 2" xfId="24795"/>
    <cellStyle name="Финансовый 3 3 9 5 3 2 3" xfId="38403"/>
    <cellStyle name="Финансовый 3 3 9 5 3 3" xfId="17991"/>
    <cellStyle name="Финансовый 3 3 9 5 3 4" xfId="31599"/>
    <cellStyle name="Финансовый 3 3 9 5 4" xfId="8919"/>
    <cellStyle name="Финансовый 3 3 9 5 4 2" xfId="22527"/>
    <cellStyle name="Финансовый 3 3 9 5 4 3" xfId="36135"/>
    <cellStyle name="Финансовый 3 3 9 5 5" xfId="15723"/>
    <cellStyle name="Финансовый 3 3 9 5 6" xfId="29331"/>
    <cellStyle name="Финансовый 3 3 9 6" xfId="981"/>
    <cellStyle name="Финансовый 3 3 9 6 2" xfId="5517"/>
    <cellStyle name="Финансовый 3 3 9 6 2 2" xfId="12321"/>
    <cellStyle name="Финансовый 3 3 9 6 2 2 2" xfId="25929"/>
    <cellStyle name="Финансовый 3 3 9 6 2 2 3" xfId="39537"/>
    <cellStyle name="Финансовый 3 3 9 6 2 3" xfId="19125"/>
    <cellStyle name="Финансовый 3 3 9 6 2 4" xfId="32733"/>
    <cellStyle name="Финансовый 3 3 9 6 3" xfId="3249"/>
    <cellStyle name="Финансовый 3 3 9 6 3 2" xfId="10053"/>
    <cellStyle name="Финансовый 3 3 9 6 3 2 2" xfId="23661"/>
    <cellStyle name="Финансовый 3 3 9 6 3 2 3" xfId="37269"/>
    <cellStyle name="Финансовый 3 3 9 6 3 3" xfId="16857"/>
    <cellStyle name="Финансовый 3 3 9 6 3 4" xfId="30465"/>
    <cellStyle name="Финансовый 3 3 9 6 4" xfId="7785"/>
    <cellStyle name="Финансовый 3 3 9 6 4 2" xfId="21393"/>
    <cellStyle name="Финансовый 3 3 9 6 4 3" xfId="35001"/>
    <cellStyle name="Финансовый 3 3 9 6 5" xfId="14589"/>
    <cellStyle name="Финансовый 3 3 9 6 6" xfId="28197"/>
    <cellStyle name="Финансовый 3 3 9 7" xfId="603"/>
    <cellStyle name="Финансовый 3 3 9 7 2" xfId="5139"/>
    <cellStyle name="Финансовый 3 3 9 7 2 2" xfId="11943"/>
    <cellStyle name="Финансовый 3 3 9 7 2 2 2" xfId="25551"/>
    <cellStyle name="Финансовый 3 3 9 7 2 2 3" xfId="39159"/>
    <cellStyle name="Финансовый 3 3 9 7 2 3" xfId="18747"/>
    <cellStyle name="Финансовый 3 3 9 7 2 4" xfId="32355"/>
    <cellStyle name="Финансовый 3 3 9 7 3" xfId="2871"/>
    <cellStyle name="Финансовый 3 3 9 7 3 2" xfId="9675"/>
    <cellStyle name="Финансовый 3 3 9 7 3 2 2" xfId="23283"/>
    <cellStyle name="Финансовый 3 3 9 7 3 2 3" xfId="36891"/>
    <cellStyle name="Финансовый 3 3 9 7 3 3" xfId="16479"/>
    <cellStyle name="Финансовый 3 3 9 7 3 4" xfId="30087"/>
    <cellStyle name="Финансовый 3 3 9 7 4" xfId="7407"/>
    <cellStyle name="Финансовый 3 3 9 7 4 2" xfId="21015"/>
    <cellStyle name="Финансовый 3 3 9 7 4 3" xfId="34623"/>
    <cellStyle name="Финансовый 3 3 9 7 5" xfId="14211"/>
    <cellStyle name="Финансовый 3 3 9 7 6" xfId="27819"/>
    <cellStyle name="Финансовый 3 3 9 8" xfId="4761"/>
    <cellStyle name="Финансовый 3 3 9 8 2" xfId="11565"/>
    <cellStyle name="Финансовый 3 3 9 8 2 2" xfId="25173"/>
    <cellStyle name="Финансовый 3 3 9 8 2 3" xfId="38781"/>
    <cellStyle name="Финансовый 3 3 9 8 3" xfId="18369"/>
    <cellStyle name="Финансовый 3 3 9 8 4" xfId="31977"/>
    <cellStyle name="Финансовый 3 3 9 9" xfId="2493"/>
    <cellStyle name="Финансовый 3 3 9 9 2" xfId="9297"/>
    <cellStyle name="Финансовый 3 3 9 9 2 2" xfId="22905"/>
    <cellStyle name="Финансовый 3 3 9 9 2 3" xfId="36513"/>
    <cellStyle name="Финансовый 3 3 9 9 3" xfId="16101"/>
    <cellStyle name="Финансовый 3 3 9 9 4" xfId="29709"/>
    <cellStyle name="Финансовый 3 3_заявки" xfId="59139"/>
    <cellStyle name="Финансовый 3 4" xfId="145"/>
    <cellStyle name="Финансовый 3 4 10" xfId="1657"/>
    <cellStyle name="Финансовый 3 4 10 2" xfId="6193"/>
    <cellStyle name="Финансовый 3 4 10 2 2" xfId="12997"/>
    <cellStyle name="Финансовый 3 4 10 2 2 2" xfId="26605"/>
    <cellStyle name="Финансовый 3 4 10 2 2 3" xfId="40213"/>
    <cellStyle name="Финансовый 3 4 10 2 3" xfId="19801"/>
    <cellStyle name="Финансовый 3 4 10 2 4" xfId="33409"/>
    <cellStyle name="Финансовый 3 4 10 3" xfId="3925"/>
    <cellStyle name="Финансовый 3 4 10 3 2" xfId="10729"/>
    <cellStyle name="Финансовый 3 4 10 3 2 2" xfId="24337"/>
    <cellStyle name="Финансовый 3 4 10 3 2 3" xfId="37945"/>
    <cellStyle name="Финансовый 3 4 10 3 3" xfId="17533"/>
    <cellStyle name="Финансовый 3 4 10 3 4" xfId="31141"/>
    <cellStyle name="Финансовый 3 4 10 4" xfId="8461"/>
    <cellStyle name="Финансовый 3 4 10 4 2" xfId="22069"/>
    <cellStyle name="Финансовый 3 4 10 4 3" xfId="35677"/>
    <cellStyle name="Финансовый 3 4 10 5" xfId="15265"/>
    <cellStyle name="Финансовый 3 4 10 6" xfId="28873"/>
    <cellStyle name="Финансовый 3 4 11" xfId="1279"/>
    <cellStyle name="Финансовый 3 4 11 2" xfId="5815"/>
    <cellStyle name="Финансовый 3 4 11 2 2" xfId="12619"/>
    <cellStyle name="Финансовый 3 4 11 2 2 2" xfId="26227"/>
    <cellStyle name="Финансовый 3 4 11 2 2 3" xfId="39835"/>
    <cellStyle name="Финансовый 3 4 11 2 3" xfId="19423"/>
    <cellStyle name="Финансовый 3 4 11 2 4" xfId="33031"/>
    <cellStyle name="Финансовый 3 4 11 3" xfId="3547"/>
    <cellStyle name="Финансовый 3 4 11 3 2" xfId="10351"/>
    <cellStyle name="Финансовый 3 4 11 3 2 2" xfId="23959"/>
    <cellStyle name="Финансовый 3 4 11 3 2 3" xfId="37567"/>
    <cellStyle name="Финансовый 3 4 11 3 3" xfId="17155"/>
    <cellStyle name="Финансовый 3 4 11 3 4" xfId="30763"/>
    <cellStyle name="Финансовый 3 4 11 4" xfId="8083"/>
    <cellStyle name="Финансовый 3 4 11 4 2" xfId="21691"/>
    <cellStyle name="Финансовый 3 4 11 4 3" xfId="35299"/>
    <cellStyle name="Финансовый 3 4 11 5" xfId="14887"/>
    <cellStyle name="Финансовый 3 4 11 6" xfId="28495"/>
    <cellStyle name="Финансовый 3 4 12" xfId="2035"/>
    <cellStyle name="Финансовый 3 4 12 2" xfId="6571"/>
    <cellStyle name="Финансовый 3 4 12 2 2" xfId="13375"/>
    <cellStyle name="Финансовый 3 4 12 2 2 2" xfId="26983"/>
    <cellStyle name="Финансовый 3 4 12 2 2 3" xfId="40591"/>
    <cellStyle name="Финансовый 3 4 12 2 3" xfId="20179"/>
    <cellStyle name="Финансовый 3 4 12 2 4" xfId="33787"/>
    <cellStyle name="Финансовый 3 4 12 3" xfId="4303"/>
    <cellStyle name="Финансовый 3 4 12 3 2" xfId="11107"/>
    <cellStyle name="Финансовый 3 4 12 3 2 2" xfId="24715"/>
    <cellStyle name="Финансовый 3 4 12 3 2 3" xfId="38323"/>
    <cellStyle name="Финансовый 3 4 12 3 3" xfId="17911"/>
    <cellStyle name="Финансовый 3 4 12 3 4" xfId="31519"/>
    <cellStyle name="Финансовый 3 4 12 4" xfId="8839"/>
    <cellStyle name="Финансовый 3 4 12 4 2" xfId="22447"/>
    <cellStyle name="Финансовый 3 4 12 4 3" xfId="36055"/>
    <cellStyle name="Финансовый 3 4 12 5" xfId="15643"/>
    <cellStyle name="Финансовый 3 4 12 6" xfId="29251"/>
    <cellStyle name="Финансовый 3 4 13" xfId="901"/>
    <cellStyle name="Финансовый 3 4 13 2" xfId="5437"/>
    <cellStyle name="Финансовый 3 4 13 2 2" xfId="12241"/>
    <cellStyle name="Финансовый 3 4 13 2 2 2" xfId="25849"/>
    <cellStyle name="Финансовый 3 4 13 2 2 3" xfId="39457"/>
    <cellStyle name="Финансовый 3 4 13 2 3" xfId="19045"/>
    <cellStyle name="Финансовый 3 4 13 2 4" xfId="32653"/>
    <cellStyle name="Финансовый 3 4 13 3" xfId="3169"/>
    <cellStyle name="Финансовый 3 4 13 3 2" xfId="9973"/>
    <cellStyle name="Финансовый 3 4 13 3 2 2" xfId="23581"/>
    <cellStyle name="Финансовый 3 4 13 3 2 3" xfId="37189"/>
    <cellStyle name="Финансовый 3 4 13 3 3" xfId="16777"/>
    <cellStyle name="Финансовый 3 4 13 3 4" xfId="30385"/>
    <cellStyle name="Финансовый 3 4 13 4" xfId="7705"/>
    <cellStyle name="Финансовый 3 4 13 4 2" xfId="21313"/>
    <cellStyle name="Финансовый 3 4 13 4 3" xfId="34921"/>
    <cellStyle name="Финансовый 3 4 13 5" xfId="14509"/>
    <cellStyle name="Финансовый 3 4 13 6" xfId="28117"/>
    <cellStyle name="Финансовый 3 4 14" xfId="523"/>
    <cellStyle name="Финансовый 3 4 14 2" xfId="5059"/>
    <cellStyle name="Финансовый 3 4 14 2 2" xfId="11863"/>
    <cellStyle name="Финансовый 3 4 14 2 2 2" xfId="25471"/>
    <cellStyle name="Финансовый 3 4 14 2 2 3" xfId="39079"/>
    <cellStyle name="Финансовый 3 4 14 2 3" xfId="18667"/>
    <cellStyle name="Финансовый 3 4 14 2 4" xfId="32275"/>
    <cellStyle name="Финансовый 3 4 14 3" xfId="2791"/>
    <cellStyle name="Финансовый 3 4 14 3 2" xfId="9595"/>
    <cellStyle name="Финансовый 3 4 14 3 2 2" xfId="23203"/>
    <cellStyle name="Финансовый 3 4 14 3 2 3" xfId="36811"/>
    <cellStyle name="Финансовый 3 4 14 3 3" xfId="16399"/>
    <cellStyle name="Финансовый 3 4 14 3 4" xfId="30007"/>
    <cellStyle name="Финансовый 3 4 14 4" xfId="7327"/>
    <cellStyle name="Финансовый 3 4 14 4 2" xfId="20935"/>
    <cellStyle name="Финансовый 3 4 14 4 3" xfId="34543"/>
    <cellStyle name="Финансовый 3 4 14 5" xfId="14131"/>
    <cellStyle name="Финансовый 3 4 14 6" xfId="27739"/>
    <cellStyle name="Финансовый 3 4 15" xfId="4681"/>
    <cellStyle name="Финансовый 3 4 15 2" xfId="11485"/>
    <cellStyle name="Финансовый 3 4 15 2 2" xfId="25093"/>
    <cellStyle name="Финансовый 3 4 15 2 3" xfId="38701"/>
    <cellStyle name="Финансовый 3 4 15 3" xfId="18289"/>
    <cellStyle name="Финансовый 3 4 15 4" xfId="31897"/>
    <cellStyle name="Финансовый 3 4 16" xfId="2413"/>
    <cellStyle name="Финансовый 3 4 16 2" xfId="9217"/>
    <cellStyle name="Финансовый 3 4 16 2 2" xfId="22825"/>
    <cellStyle name="Финансовый 3 4 16 2 3" xfId="36433"/>
    <cellStyle name="Финансовый 3 4 16 3" xfId="16021"/>
    <cellStyle name="Финансовый 3 4 16 4" xfId="29629"/>
    <cellStyle name="Финансовый 3 4 17" xfId="6949"/>
    <cellStyle name="Финансовый 3 4 17 2" xfId="20557"/>
    <cellStyle name="Финансовый 3 4 17 3" xfId="34165"/>
    <cellStyle name="Финансовый 3 4 18" xfId="13753"/>
    <cellStyle name="Финансовый 3 4 19" xfId="27361"/>
    <cellStyle name="Финансовый 3 4 2" xfId="160"/>
    <cellStyle name="Финансовый 3 4 2 10" xfId="2050"/>
    <cellStyle name="Финансовый 3 4 2 10 2" xfId="6586"/>
    <cellStyle name="Финансовый 3 4 2 10 2 2" xfId="13390"/>
    <cellStyle name="Финансовый 3 4 2 10 2 2 2" xfId="26998"/>
    <cellStyle name="Финансовый 3 4 2 10 2 2 3" xfId="40606"/>
    <cellStyle name="Финансовый 3 4 2 10 2 3" xfId="20194"/>
    <cellStyle name="Финансовый 3 4 2 10 2 4" xfId="33802"/>
    <cellStyle name="Финансовый 3 4 2 10 3" xfId="4318"/>
    <cellStyle name="Финансовый 3 4 2 10 3 2" xfId="11122"/>
    <cellStyle name="Финансовый 3 4 2 10 3 2 2" xfId="24730"/>
    <cellStyle name="Финансовый 3 4 2 10 3 2 3" xfId="38338"/>
    <cellStyle name="Финансовый 3 4 2 10 3 3" xfId="17926"/>
    <cellStyle name="Финансовый 3 4 2 10 3 4" xfId="31534"/>
    <cellStyle name="Финансовый 3 4 2 10 4" xfId="8854"/>
    <cellStyle name="Финансовый 3 4 2 10 4 2" xfId="22462"/>
    <cellStyle name="Финансовый 3 4 2 10 4 3" xfId="36070"/>
    <cellStyle name="Финансовый 3 4 2 10 5" xfId="15658"/>
    <cellStyle name="Финансовый 3 4 2 10 6" xfId="29266"/>
    <cellStyle name="Финансовый 3 4 2 11" xfId="916"/>
    <cellStyle name="Финансовый 3 4 2 11 2" xfId="5452"/>
    <cellStyle name="Финансовый 3 4 2 11 2 2" xfId="12256"/>
    <cellStyle name="Финансовый 3 4 2 11 2 2 2" xfId="25864"/>
    <cellStyle name="Финансовый 3 4 2 11 2 2 3" xfId="39472"/>
    <cellStyle name="Финансовый 3 4 2 11 2 3" xfId="19060"/>
    <cellStyle name="Финансовый 3 4 2 11 2 4" xfId="32668"/>
    <cellStyle name="Финансовый 3 4 2 11 3" xfId="3184"/>
    <cellStyle name="Финансовый 3 4 2 11 3 2" xfId="9988"/>
    <cellStyle name="Финансовый 3 4 2 11 3 2 2" xfId="23596"/>
    <cellStyle name="Финансовый 3 4 2 11 3 2 3" xfId="37204"/>
    <cellStyle name="Финансовый 3 4 2 11 3 3" xfId="16792"/>
    <cellStyle name="Финансовый 3 4 2 11 3 4" xfId="30400"/>
    <cellStyle name="Финансовый 3 4 2 11 4" xfId="7720"/>
    <cellStyle name="Финансовый 3 4 2 11 4 2" xfId="21328"/>
    <cellStyle name="Финансовый 3 4 2 11 4 3" xfId="34936"/>
    <cellStyle name="Финансовый 3 4 2 11 5" xfId="14524"/>
    <cellStyle name="Финансовый 3 4 2 11 6" xfId="28132"/>
    <cellStyle name="Финансовый 3 4 2 12" xfId="538"/>
    <cellStyle name="Финансовый 3 4 2 12 2" xfId="5074"/>
    <cellStyle name="Финансовый 3 4 2 12 2 2" xfId="11878"/>
    <cellStyle name="Финансовый 3 4 2 12 2 2 2" xfId="25486"/>
    <cellStyle name="Финансовый 3 4 2 12 2 2 3" xfId="39094"/>
    <cellStyle name="Финансовый 3 4 2 12 2 3" xfId="18682"/>
    <cellStyle name="Финансовый 3 4 2 12 2 4" xfId="32290"/>
    <cellStyle name="Финансовый 3 4 2 12 3" xfId="2806"/>
    <cellStyle name="Финансовый 3 4 2 12 3 2" xfId="9610"/>
    <cellStyle name="Финансовый 3 4 2 12 3 2 2" xfId="23218"/>
    <cellStyle name="Финансовый 3 4 2 12 3 2 3" xfId="36826"/>
    <cellStyle name="Финансовый 3 4 2 12 3 3" xfId="16414"/>
    <cellStyle name="Финансовый 3 4 2 12 3 4" xfId="30022"/>
    <cellStyle name="Финансовый 3 4 2 12 4" xfId="7342"/>
    <cellStyle name="Финансовый 3 4 2 12 4 2" xfId="20950"/>
    <cellStyle name="Финансовый 3 4 2 12 4 3" xfId="34558"/>
    <cellStyle name="Финансовый 3 4 2 12 5" xfId="14146"/>
    <cellStyle name="Финансовый 3 4 2 12 6" xfId="27754"/>
    <cellStyle name="Финансовый 3 4 2 13" xfId="4696"/>
    <cellStyle name="Финансовый 3 4 2 13 2" xfId="11500"/>
    <cellStyle name="Финансовый 3 4 2 13 2 2" xfId="25108"/>
    <cellStyle name="Финансовый 3 4 2 13 2 3" xfId="38716"/>
    <cellStyle name="Финансовый 3 4 2 13 3" xfId="18304"/>
    <cellStyle name="Финансовый 3 4 2 13 4" xfId="31912"/>
    <cellStyle name="Финансовый 3 4 2 14" xfId="2428"/>
    <cellStyle name="Финансовый 3 4 2 14 2" xfId="9232"/>
    <cellStyle name="Финансовый 3 4 2 14 2 2" xfId="22840"/>
    <cellStyle name="Финансовый 3 4 2 14 2 3" xfId="36448"/>
    <cellStyle name="Финансовый 3 4 2 14 3" xfId="16036"/>
    <cellStyle name="Финансовый 3 4 2 14 4" xfId="29644"/>
    <cellStyle name="Финансовый 3 4 2 15" xfId="6964"/>
    <cellStyle name="Финансовый 3 4 2 15 2" xfId="20572"/>
    <cellStyle name="Финансовый 3 4 2 15 3" xfId="34180"/>
    <cellStyle name="Финансовый 3 4 2 16" xfId="13768"/>
    <cellStyle name="Финансовый 3 4 2 17" xfId="27376"/>
    <cellStyle name="Финансовый 3 4 2 2" xfId="193"/>
    <cellStyle name="Финансовый 3 4 2 2 10" xfId="4729"/>
    <cellStyle name="Финансовый 3 4 2 2 10 2" xfId="11533"/>
    <cellStyle name="Финансовый 3 4 2 2 10 2 2" xfId="25141"/>
    <cellStyle name="Финансовый 3 4 2 2 10 2 3" xfId="38749"/>
    <cellStyle name="Финансовый 3 4 2 2 10 3" xfId="18337"/>
    <cellStyle name="Финансовый 3 4 2 2 10 4" xfId="31945"/>
    <cellStyle name="Финансовый 3 4 2 2 11" xfId="2461"/>
    <cellStyle name="Финансовый 3 4 2 2 11 2" xfId="9265"/>
    <cellStyle name="Финансовый 3 4 2 2 11 2 2" xfId="22873"/>
    <cellStyle name="Финансовый 3 4 2 2 11 2 3" xfId="36481"/>
    <cellStyle name="Финансовый 3 4 2 2 11 3" xfId="16069"/>
    <cellStyle name="Финансовый 3 4 2 2 11 4" xfId="29677"/>
    <cellStyle name="Финансовый 3 4 2 2 12" xfId="6997"/>
    <cellStyle name="Финансовый 3 4 2 2 12 2" xfId="20605"/>
    <cellStyle name="Финансовый 3 4 2 2 12 3" xfId="34213"/>
    <cellStyle name="Финансовый 3 4 2 2 13" xfId="13801"/>
    <cellStyle name="Финансовый 3 4 2 2 14" xfId="27409"/>
    <cellStyle name="Финансовый 3 4 2 2 2" xfId="328"/>
    <cellStyle name="Финансовый 3 4 2 2 2 10" xfId="7132"/>
    <cellStyle name="Финансовый 3 4 2 2 2 10 2" xfId="20740"/>
    <cellStyle name="Финансовый 3 4 2 2 2 10 3" xfId="34348"/>
    <cellStyle name="Финансовый 3 4 2 2 2 11" xfId="13936"/>
    <cellStyle name="Финансовый 3 4 2 2 2 12" xfId="27544"/>
    <cellStyle name="Финансовый 3 4 2 2 2 2" xfId="476"/>
    <cellStyle name="Финансовый 3 4 2 2 2 2 10" xfId="14084"/>
    <cellStyle name="Финансовый 3 4 2 2 2 2 11" xfId="27692"/>
    <cellStyle name="Финансовый 3 4 2 2 2 2 2" xfId="1988"/>
    <cellStyle name="Финансовый 3 4 2 2 2 2 2 2" xfId="6524"/>
    <cellStyle name="Финансовый 3 4 2 2 2 2 2 2 2" xfId="13328"/>
    <cellStyle name="Финансовый 3 4 2 2 2 2 2 2 2 2" xfId="26936"/>
    <cellStyle name="Финансовый 3 4 2 2 2 2 2 2 2 3" xfId="40544"/>
    <cellStyle name="Финансовый 3 4 2 2 2 2 2 2 3" xfId="20132"/>
    <cellStyle name="Финансовый 3 4 2 2 2 2 2 2 4" xfId="33740"/>
    <cellStyle name="Финансовый 3 4 2 2 2 2 2 3" xfId="4256"/>
    <cellStyle name="Финансовый 3 4 2 2 2 2 2 3 2" xfId="11060"/>
    <cellStyle name="Финансовый 3 4 2 2 2 2 2 3 2 2" xfId="24668"/>
    <cellStyle name="Финансовый 3 4 2 2 2 2 2 3 2 3" xfId="38276"/>
    <cellStyle name="Финансовый 3 4 2 2 2 2 2 3 3" xfId="17864"/>
    <cellStyle name="Финансовый 3 4 2 2 2 2 2 3 4" xfId="31472"/>
    <cellStyle name="Финансовый 3 4 2 2 2 2 2 4" xfId="8792"/>
    <cellStyle name="Финансовый 3 4 2 2 2 2 2 4 2" xfId="22400"/>
    <cellStyle name="Финансовый 3 4 2 2 2 2 2 4 3" xfId="36008"/>
    <cellStyle name="Финансовый 3 4 2 2 2 2 2 5" xfId="15596"/>
    <cellStyle name="Финансовый 3 4 2 2 2 2 2 6" xfId="29204"/>
    <cellStyle name="Финансовый 3 4 2 2 2 2 3" xfId="1610"/>
    <cellStyle name="Финансовый 3 4 2 2 2 2 3 2" xfId="6146"/>
    <cellStyle name="Финансовый 3 4 2 2 2 2 3 2 2" xfId="12950"/>
    <cellStyle name="Финансовый 3 4 2 2 2 2 3 2 2 2" xfId="26558"/>
    <cellStyle name="Финансовый 3 4 2 2 2 2 3 2 2 3" xfId="40166"/>
    <cellStyle name="Финансовый 3 4 2 2 2 2 3 2 3" xfId="19754"/>
    <cellStyle name="Финансовый 3 4 2 2 2 2 3 2 4" xfId="33362"/>
    <cellStyle name="Финансовый 3 4 2 2 2 2 3 3" xfId="3878"/>
    <cellStyle name="Финансовый 3 4 2 2 2 2 3 3 2" xfId="10682"/>
    <cellStyle name="Финансовый 3 4 2 2 2 2 3 3 2 2" xfId="24290"/>
    <cellStyle name="Финансовый 3 4 2 2 2 2 3 3 2 3" xfId="37898"/>
    <cellStyle name="Финансовый 3 4 2 2 2 2 3 3 3" xfId="17486"/>
    <cellStyle name="Финансовый 3 4 2 2 2 2 3 3 4" xfId="31094"/>
    <cellStyle name="Финансовый 3 4 2 2 2 2 3 4" xfId="8414"/>
    <cellStyle name="Финансовый 3 4 2 2 2 2 3 4 2" xfId="22022"/>
    <cellStyle name="Финансовый 3 4 2 2 2 2 3 4 3" xfId="35630"/>
    <cellStyle name="Финансовый 3 4 2 2 2 2 3 5" xfId="15218"/>
    <cellStyle name="Финансовый 3 4 2 2 2 2 3 6" xfId="28826"/>
    <cellStyle name="Финансовый 3 4 2 2 2 2 4" xfId="2366"/>
    <cellStyle name="Финансовый 3 4 2 2 2 2 4 2" xfId="6902"/>
    <cellStyle name="Финансовый 3 4 2 2 2 2 4 2 2" xfId="13706"/>
    <cellStyle name="Финансовый 3 4 2 2 2 2 4 2 2 2" xfId="27314"/>
    <cellStyle name="Финансовый 3 4 2 2 2 2 4 2 2 3" xfId="40922"/>
    <cellStyle name="Финансовый 3 4 2 2 2 2 4 2 3" xfId="20510"/>
    <cellStyle name="Финансовый 3 4 2 2 2 2 4 2 4" xfId="34118"/>
    <cellStyle name="Финансовый 3 4 2 2 2 2 4 3" xfId="4634"/>
    <cellStyle name="Финансовый 3 4 2 2 2 2 4 3 2" xfId="11438"/>
    <cellStyle name="Финансовый 3 4 2 2 2 2 4 3 2 2" xfId="25046"/>
    <cellStyle name="Финансовый 3 4 2 2 2 2 4 3 2 3" xfId="38654"/>
    <cellStyle name="Финансовый 3 4 2 2 2 2 4 3 3" xfId="18242"/>
    <cellStyle name="Финансовый 3 4 2 2 2 2 4 3 4" xfId="31850"/>
    <cellStyle name="Финансовый 3 4 2 2 2 2 4 4" xfId="9170"/>
    <cellStyle name="Финансовый 3 4 2 2 2 2 4 4 2" xfId="22778"/>
    <cellStyle name="Финансовый 3 4 2 2 2 2 4 4 3" xfId="36386"/>
    <cellStyle name="Финансовый 3 4 2 2 2 2 4 5" xfId="15974"/>
    <cellStyle name="Финансовый 3 4 2 2 2 2 4 6" xfId="29582"/>
    <cellStyle name="Финансовый 3 4 2 2 2 2 5" xfId="1232"/>
    <cellStyle name="Финансовый 3 4 2 2 2 2 5 2" xfId="5768"/>
    <cellStyle name="Финансовый 3 4 2 2 2 2 5 2 2" xfId="12572"/>
    <cellStyle name="Финансовый 3 4 2 2 2 2 5 2 2 2" xfId="26180"/>
    <cellStyle name="Финансовый 3 4 2 2 2 2 5 2 2 3" xfId="39788"/>
    <cellStyle name="Финансовый 3 4 2 2 2 2 5 2 3" xfId="19376"/>
    <cellStyle name="Финансовый 3 4 2 2 2 2 5 2 4" xfId="32984"/>
    <cellStyle name="Финансовый 3 4 2 2 2 2 5 3" xfId="3500"/>
    <cellStyle name="Финансовый 3 4 2 2 2 2 5 3 2" xfId="10304"/>
    <cellStyle name="Финансовый 3 4 2 2 2 2 5 3 2 2" xfId="23912"/>
    <cellStyle name="Финансовый 3 4 2 2 2 2 5 3 2 3" xfId="37520"/>
    <cellStyle name="Финансовый 3 4 2 2 2 2 5 3 3" xfId="17108"/>
    <cellStyle name="Финансовый 3 4 2 2 2 2 5 3 4" xfId="30716"/>
    <cellStyle name="Финансовый 3 4 2 2 2 2 5 4" xfId="8036"/>
    <cellStyle name="Финансовый 3 4 2 2 2 2 5 4 2" xfId="21644"/>
    <cellStyle name="Финансовый 3 4 2 2 2 2 5 4 3" xfId="35252"/>
    <cellStyle name="Финансовый 3 4 2 2 2 2 5 5" xfId="14840"/>
    <cellStyle name="Финансовый 3 4 2 2 2 2 5 6" xfId="28448"/>
    <cellStyle name="Финансовый 3 4 2 2 2 2 6" xfId="854"/>
    <cellStyle name="Финансовый 3 4 2 2 2 2 6 2" xfId="5390"/>
    <cellStyle name="Финансовый 3 4 2 2 2 2 6 2 2" xfId="12194"/>
    <cellStyle name="Финансовый 3 4 2 2 2 2 6 2 2 2" xfId="25802"/>
    <cellStyle name="Финансовый 3 4 2 2 2 2 6 2 2 3" xfId="39410"/>
    <cellStyle name="Финансовый 3 4 2 2 2 2 6 2 3" xfId="18998"/>
    <cellStyle name="Финансовый 3 4 2 2 2 2 6 2 4" xfId="32606"/>
    <cellStyle name="Финансовый 3 4 2 2 2 2 6 3" xfId="3122"/>
    <cellStyle name="Финансовый 3 4 2 2 2 2 6 3 2" xfId="9926"/>
    <cellStyle name="Финансовый 3 4 2 2 2 2 6 3 2 2" xfId="23534"/>
    <cellStyle name="Финансовый 3 4 2 2 2 2 6 3 2 3" xfId="37142"/>
    <cellStyle name="Финансовый 3 4 2 2 2 2 6 3 3" xfId="16730"/>
    <cellStyle name="Финансовый 3 4 2 2 2 2 6 3 4" xfId="30338"/>
    <cellStyle name="Финансовый 3 4 2 2 2 2 6 4" xfId="7658"/>
    <cellStyle name="Финансовый 3 4 2 2 2 2 6 4 2" xfId="21266"/>
    <cellStyle name="Финансовый 3 4 2 2 2 2 6 4 3" xfId="34874"/>
    <cellStyle name="Финансовый 3 4 2 2 2 2 6 5" xfId="14462"/>
    <cellStyle name="Финансовый 3 4 2 2 2 2 6 6" xfId="28070"/>
    <cellStyle name="Финансовый 3 4 2 2 2 2 7" xfId="5012"/>
    <cellStyle name="Финансовый 3 4 2 2 2 2 7 2" xfId="11816"/>
    <cellStyle name="Финансовый 3 4 2 2 2 2 7 2 2" xfId="25424"/>
    <cellStyle name="Финансовый 3 4 2 2 2 2 7 2 3" xfId="39032"/>
    <cellStyle name="Финансовый 3 4 2 2 2 2 7 3" xfId="18620"/>
    <cellStyle name="Финансовый 3 4 2 2 2 2 7 4" xfId="32228"/>
    <cellStyle name="Финансовый 3 4 2 2 2 2 8" xfId="2744"/>
    <cellStyle name="Финансовый 3 4 2 2 2 2 8 2" xfId="9548"/>
    <cellStyle name="Финансовый 3 4 2 2 2 2 8 2 2" xfId="23156"/>
    <cellStyle name="Финансовый 3 4 2 2 2 2 8 2 3" xfId="36764"/>
    <cellStyle name="Финансовый 3 4 2 2 2 2 8 3" xfId="16352"/>
    <cellStyle name="Финансовый 3 4 2 2 2 2 8 4" xfId="29960"/>
    <cellStyle name="Финансовый 3 4 2 2 2 2 9" xfId="7280"/>
    <cellStyle name="Финансовый 3 4 2 2 2 2 9 2" xfId="20888"/>
    <cellStyle name="Финансовый 3 4 2 2 2 2 9 3" xfId="34496"/>
    <cellStyle name="Финансовый 3 4 2 2 2 3" xfId="1840"/>
    <cellStyle name="Финансовый 3 4 2 2 2 3 2" xfId="6376"/>
    <cellStyle name="Финансовый 3 4 2 2 2 3 2 2" xfId="13180"/>
    <cellStyle name="Финансовый 3 4 2 2 2 3 2 2 2" xfId="26788"/>
    <cellStyle name="Финансовый 3 4 2 2 2 3 2 2 3" xfId="40396"/>
    <cellStyle name="Финансовый 3 4 2 2 2 3 2 3" xfId="19984"/>
    <cellStyle name="Финансовый 3 4 2 2 2 3 2 4" xfId="33592"/>
    <cellStyle name="Финансовый 3 4 2 2 2 3 3" xfId="4108"/>
    <cellStyle name="Финансовый 3 4 2 2 2 3 3 2" xfId="10912"/>
    <cellStyle name="Финансовый 3 4 2 2 2 3 3 2 2" xfId="24520"/>
    <cellStyle name="Финансовый 3 4 2 2 2 3 3 2 3" xfId="38128"/>
    <cellStyle name="Финансовый 3 4 2 2 2 3 3 3" xfId="17716"/>
    <cellStyle name="Финансовый 3 4 2 2 2 3 3 4" xfId="31324"/>
    <cellStyle name="Финансовый 3 4 2 2 2 3 4" xfId="8644"/>
    <cellStyle name="Финансовый 3 4 2 2 2 3 4 2" xfId="22252"/>
    <cellStyle name="Финансовый 3 4 2 2 2 3 4 3" xfId="35860"/>
    <cellStyle name="Финансовый 3 4 2 2 2 3 5" xfId="15448"/>
    <cellStyle name="Финансовый 3 4 2 2 2 3 6" xfId="29056"/>
    <cellStyle name="Финансовый 3 4 2 2 2 4" xfId="1462"/>
    <cellStyle name="Финансовый 3 4 2 2 2 4 2" xfId="5998"/>
    <cellStyle name="Финансовый 3 4 2 2 2 4 2 2" xfId="12802"/>
    <cellStyle name="Финансовый 3 4 2 2 2 4 2 2 2" xfId="26410"/>
    <cellStyle name="Финансовый 3 4 2 2 2 4 2 2 3" xfId="40018"/>
    <cellStyle name="Финансовый 3 4 2 2 2 4 2 3" xfId="19606"/>
    <cellStyle name="Финансовый 3 4 2 2 2 4 2 4" xfId="33214"/>
    <cellStyle name="Финансовый 3 4 2 2 2 4 3" xfId="3730"/>
    <cellStyle name="Финансовый 3 4 2 2 2 4 3 2" xfId="10534"/>
    <cellStyle name="Финансовый 3 4 2 2 2 4 3 2 2" xfId="24142"/>
    <cellStyle name="Финансовый 3 4 2 2 2 4 3 2 3" xfId="37750"/>
    <cellStyle name="Финансовый 3 4 2 2 2 4 3 3" xfId="17338"/>
    <cellStyle name="Финансовый 3 4 2 2 2 4 3 4" xfId="30946"/>
    <cellStyle name="Финансовый 3 4 2 2 2 4 4" xfId="8266"/>
    <cellStyle name="Финансовый 3 4 2 2 2 4 4 2" xfId="21874"/>
    <cellStyle name="Финансовый 3 4 2 2 2 4 4 3" xfId="35482"/>
    <cellStyle name="Финансовый 3 4 2 2 2 4 5" xfId="15070"/>
    <cellStyle name="Финансовый 3 4 2 2 2 4 6" xfId="28678"/>
    <cellStyle name="Финансовый 3 4 2 2 2 5" xfId="2218"/>
    <cellStyle name="Финансовый 3 4 2 2 2 5 2" xfId="6754"/>
    <cellStyle name="Финансовый 3 4 2 2 2 5 2 2" xfId="13558"/>
    <cellStyle name="Финансовый 3 4 2 2 2 5 2 2 2" xfId="27166"/>
    <cellStyle name="Финансовый 3 4 2 2 2 5 2 2 3" xfId="40774"/>
    <cellStyle name="Финансовый 3 4 2 2 2 5 2 3" xfId="20362"/>
    <cellStyle name="Финансовый 3 4 2 2 2 5 2 4" xfId="33970"/>
    <cellStyle name="Финансовый 3 4 2 2 2 5 3" xfId="4486"/>
    <cellStyle name="Финансовый 3 4 2 2 2 5 3 2" xfId="11290"/>
    <cellStyle name="Финансовый 3 4 2 2 2 5 3 2 2" xfId="24898"/>
    <cellStyle name="Финансовый 3 4 2 2 2 5 3 2 3" xfId="38506"/>
    <cellStyle name="Финансовый 3 4 2 2 2 5 3 3" xfId="18094"/>
    <cellStyle name="Финансовый 3 4 2 2 2 5 3 4" xfId="31702"/>
    <cellStyle name="Финансовый 3 4 2 2 2 5 4" xfId="9022"/>
    <cellStyle name="Финансовый 3 4 2 2 2 5 4 2" xfId="22630"/>
    <cellStyle name="Финансовый 3 4 2 2 2 5 4 3" xfId="36238"/>
    <cellStyle name="Финансовый 3 4 2 2 2 5 5" xfId="15826"/>
    <cellStyle name="Финансовый 3 4 2 2 2 5 6" xfId="29434"/>
    <cellStyle name="Финансовый 3 4 2 2 2 6" xfId="1084"/>
    <cellStyle name="Финансовый 3 4 2 2 2 6 2" xfId="5620"/>
    <cellStyle name="Финансовый 3 4 2 2 2 6 2 2" xfId="12424"/>
    <cellStyle name="Финансовый 3 4 2 2 2 6 2 2 2" xfId="26032"/>
    <cellStyle name="Финансовый 3 4 2 2 2 6 2 2 3" xfId="39640"/>
    <cellStyle name="Финансовый 3 4 2 2 2 6 2 3" xfId="19228"/>
    <cellStyle name="Финансовый 3 4 2 2 2 6 2 4" xfId="32836"/>
    <cellStyle name="Финансовый 3 4 2 2 2 6 3" xfId="3352"/>
    <cellStyle name="Финансовый 3 4 2 2 2 6 3 2" xfId="10156"/>
    <cellStyle name="Финансовый 3 4 2 2 2 6 3 2 2" xfId="23764"/>
    <cellStyle name="Финансовый 3 4 2 2 2 6 3 2 3" xfId="37372"/>
    <cellStyle name="Финансовый 3 4 2 2 2 6 3 3" xfId="16960"/>
    <cellStyle name="Финансовый 3 4 2 2 2 6 3 4" xfId="30568"/>
    <cellStyle name="Финансовый 3 4 2 2 2 6 4" xfId="7888"/>
    <cellStyle name="Финансовый 3 4 2 2 2 6 4 2" xfId="21496"/>
    <cellStyle name="Финансовый 3 4 2 2 2 6 4 3" xfId="35104"/>
    <cellStyle name="Финансовый 3 4 2 2 2 6 5" xfId="14692"/>
    <cellStyle name="Финансовый 3 4 2 2 2 6 6" xfId="28300"/>
    <cellStyle name="Финансовый 3 4 2 2 2 7" xfId="706"/>
    <cellStyle name="Финансовый 3 4 2 2 2 7 2" xfId="5242"/>
    <cellStyle name="Финансовый 3 4 2 2 2 7 2 2" xfId="12046"/>
    <cellStyle name="Финансовый 3 4 2 2 2 7 2 2 2" xfId="25654"/>
    <cellStyle name="Финансовый 3 4 2 2 2 7 2 2 3" xfId="39262"/>
    <cellStyle name="Финансовый 3 4 2 2 2 7 2 3" xfId="18850"/>
    <cellStyle name="Финансовый 3 4 2 2 2 7 2 4" xfId="32458"/>
    <cellStyle name="Финансовый 3 4 2 2 2 7 3" xfId="2974"/>
    <cellStyle name="Финансовый 3 4 2 2 2 7 3 2" xfId="9778"/>
    <cellStyle name="Финансовый 3 4 2 2 2 7 3 2 2" xfId="23386"/>
    <cellStyle name="Финансовый 3 4 2 2 2 7 3 2 3" xfId="36994"/>
    <cellStyle name="Финансовый 3 4 2 2 2 7 3 3" xfId="16582"/>
    <cellStyle name="Финансовый 3 4 2 2 2 7 3 4" xfId="30190"/>
    <cellStyle name="Финансовый 3 4 2 2 2 7 4" xfId="7510"/>
    <cellStyle name="Финансовый 3 4 2 2 2 7 4 2" xfId="21118"/>
    <cellStyle name="Финансовый 3 4 2 2 2 7 4 3" xfId="34726"/>
    <cellStyle name="Финансовый 3 4 2 2 2 7 5" xfId="14314"/>
    <cellStyle name="Финансовый 3 4 2 2 2 7 6" xfId="27922"/>
    <cellStyle name="Финансовый 3 4 2 2 2 8" xfId="4864"/>
    <cellStyle name="Финансовый 3 4 2 2 2 8 2" xfId="11668"/>
    <cellStyle name="Финансовый 3 4 2 2 2 8 2 2" xfId="25276"/>
    <cellStyle name="Финансовый 3 4 2 2 2 8 2 3" xfId="38884"/>
    <cellStyle name="Финансовый 3 4 2 2 2 8 3" xfId="18472"/>
    <cellStyle name="Финансовый 3 4 2 2 2 8 4" xfId="32080"/>
    <cellStyle name="Финансовый 3 4 2 2 2 9" xfId="2596"/>
    <cellStyle name="Финансовый 3 4 2 2 2 9 2" xfId="9400"/>
    <cellStyle name="Финансовый 3 4 2 2 2 9 2 2" xfId="23008"/>
    <cellStyle name="Финансовый 3 4 2 2 2 9 2 3" xfId="36616"/>
    <cellStyle name="Финансовый 3 4 2 2 2 9 3" xfId="16204"/>
    <cellStyle name="Финансовый 3 4 2 2 2 9 4" xfId="29812"/>
    <cellStyle name="Финансовый 3 4 2 2 3" xfId="274"/>
    <cellStyle name="Финансовый 3 4 2 2 3 10" xfId="7078"/>
    <cellStyle name="Финансовый 3 4 2 2 3 10 2" xfId="20686"/>
    <cellStyle name="Финансовый 3 4 2 2 3 10 3" xfId="34294"/>
    <cellStyle name="Финансовый 3 4 2 2 3 11" xfId="13882"/>
    <cellStyle name="Финансовый 3 4 2 2 3 12" xfId="27490"/>
    <cellStyle name="Финансовый 3 4 2 2 3 2" xfId="517"/>
    <cellStyle name="Финансовый 3 4 2 2 3 2 10" xfId="14125"/>
    <cellStyle name="Финансовый 3 4 2 2 3 2 11" xfId="27733"/>
    <cellStyle name="Финансовый 3 4 2 2 3 2 2" xfId="2029"/>
    <cellStyle name="Финансовый 3 4 2 2 3 2 2 2" xfId="6565"/>
    <cellStyle name="Финансовый 3 4 2 2 3 2 2 2 2" xfId="13369"/>
    <cellStyle name="Финансовый 3 4 2 2 3 2 2 2 2 2" xfId="26977"/>
    <cellStyle name="Финансовый 3 4 2 2 3 2 2 2 2 3" xfId="40585"/>
    <cellStyle name="Финансовый 3 4 2 2 3 2 2 2 3" xfId="20173"/>
    <cellStyle name="Финансовый 3 4 2 2 3 2 2 2 4" xfId="33781"/>
    <cellStyle name="Финансовый 3 4 2 2 3 2 2 3" xfId="4297"/>
    <cellStyle name="Финансовый 3 4 2 2 3 2 2 3 2" xfId="11101"/>
    <cellStyle name="Финансовый 3 4 2 2 3 2 2 3 2 2" xfId="24709"/>
    <cellStyle name="Финансовый 3 4 2 2 3 2 2 3 2 3" xfId="38317"/>
    <cellStyle name="Финансовый 3 4 2 2 3 2 2 3 3" xfId="17905"/>
    <cellStyle name="Финансовый 3 4 2 2 3 2 2 3 4" xfId="31513"/>
    <cellStyle name="Финансовый 3 4 2 2 3 2 2 4" xfId="8833"/>
    <cellStyle name="Финансовый 3 4 2 2 3 2 2 4 2" xfId="22441"/>
    <cellStyle name="Финансовый 3 4 2 2 3 2 2 4 3" xfId="36049"/>
    <cellStyle name="Финансовый 3 4 2 2 3 2 2 5" xfId="15637"/>
    <cellStyle name="Финансовый 3 4 2 2 3 2 2 6" xfId="29245"/>
    <cellStyle name="Финансовый 3 4 2 2 3 2 3" xfId="1651"/>
    <cellStyle name="Финансовый 3 4 2 2 3 2 3 2" xfId="6187"/>
    <cellStyle name="Финансовый 3 4 2 2 3 2 3 2 2" xfId="12991"/>
    <cellStyle name="Финансовый 3 4 2 2 3 2 3 2 2 2" xfId="26599"/>
    <cellStyle name="Финансовый 3 4 2 2 3 2 3 2 2 3" xfId="40207"/>
    <cellStyle name="Финансовый 3 4 2 2 3 2 3 2 3" xfId="19795"/>
    <cellStyle name="Финансовый 3 4 2 2 3 2 3 2 4" xfId="33403"/>
    <cellStyle name="Финансовый 3 4 2 2 3 2 3 3" xfId="3919"/>
    <cellStyle name="Финансовый 3 4 2 2 3 2 3 3 2" xfId="10723"/>
    <cellStyle name="Финансовый 3 4 2 2 3 2 3 3 2 2" xfId="24331"/>
    <cellStyle name="Финансовый 3 4 2 2 3 2 3 3 2 3" xfId="37939"/>
    <cellStyle name="Финансовый 3 4 2 2 3 2 3 3 3" xfId="17527"/>
    <cellStyle name="Финансовый 3 4 2 2 3 2 3 3 4" xfId="31135"/>
    <cellStyle name="Финансовый 3 4 2 2 3 2 3 4" xfId="8455"/>
    <cellStyle name="Финансовый 3 4 2 2 3 2 3 4 2" xfId="22063"/>
    <cellStyle name="Финансовый 3 4 2 2 3 2 3 4 3" xfId="35671"/>
    <cellStyle name="Финансовый 3 4 2 2 3 2 3 5" xfId="15259"/>
    <cellStyle name="Финансовый 3 4 2 2 3 2 3 6" xfId="28867"/>
    <cellStyle name="Финансовый 3 4 2 2 3 2 4" xfId="2407"/>
    <cellStyle name="Финансовый 3 4 2 2 3 2 4 2" xfId="6943"/>
    <cellStyle name="Финансовый 3 4 2 2 3 2 4 2 2" xfId="13747"/>
    <cellStyle name="Финансовый 3 4 2 2 3 2 4 2 2 2" xfId="27355"/>
    <cellStyle name="Финансовый 3 4 2 2 3 2 4 2 2 3" xfId="40963"/>
    <cellStyle name="Финансовый 3 4 2 2 3 2 4 2 3" xfId="20551"/>
    <cellStyle name="Финансовый 3 4 2 2 3 2 4 2 4" xfId="34159"/>
    <cellStyle name="Финансовый 3 4 2 2 3 2 4 3" xfId="4675"/>
    <cellStyle name="Финансовый 3 4 2 2 3 2 4 3 2" xfId="11479"/>
    <cellStyle name="Финансовый 3 4 2 2 3 2 4 3 2 2" xfId="25087"/>
    <cellStyle name="Финансовый 3 4 2 2 3 2 4 3 2 3" xfId="38695"/>
    <cellStyle name="Финансовый 3 4 2 2 3 2 4 3 3" xfId="18283"/>
    <cellStyle name="Финансовый 3 4 2 2 3 2 4 3 4" xfId="31891"/>
    <cellStyle name="Финансовый 3 4 2 2 3 2 4 4" xfId="9211"/>
    <cellStyle name="Финансовый 3 4 2 2 3 2 4 4 2" xfId="22819"/>
    <cellStyle name="Финансовый 3 4 2 2 3 2 4 4 3" xfId="36427"/>
    <cellStyle name="Финансовый 3 4 2 2 3 2 4 5" xfId="16015"/>
    <cellStyle name="Финансовый 3 4 2 2 3 2 4 6" xfId="29623"/>
    <cellStyle name="Финансовый 3 4 2 2 3 2 5" xfId="1273"/>
    <cellStyle name="Финансовый 3 4 2 2 3 2 5 2" xfId="5809"/>
    <cellStyle name="Финансовый 3 4 2 2 3 2 5 2 2" xfId="12613"/>
    <cellStyle name="Финансовый 3 4 2 2 3 2 5 2 2 2" xfId="26221"/>
    <cellStyle name="Финансовый 3 4 2 2 3 2 5 2 2 3" xfId="39829"/>
    <cellStyle name="Финансовый 3 4 2 2 3 2 5 2 3" xfId="19417"/>
    <cellStyle name="Финансовый 3 4 2 2 3 2 5 2 4" xfId="33025"/>
    <cellStyle name="Финансовый 3 4 2 2 3 2 5 3" xfId="3541"/>
    <cellStyle name="Финансовый 3 4 2 2 3 2 5 3 2" xfId="10345"/>
    <cellStyle name="Финансовый 3 4 2 2 3 2 5 3 2 2" xfId="23953"/>
    <cellStyle name="Финансовый 3 4 2 2 3 2 5 3 2 3" xfId="37561"/>
    <cellStyle name="Финансовый 3 4 2 2 3 2 5 3 3" xfId="17149"/>
    <cellStyle name="Финансовый 3 4 2 2 3 2 5 3 4" xfId="30757"/>
    <cellStyle name="Финансовый 3 4 2 2 3 2 5 4" xfId="8077"/>
    <cellStyle name="Финансовый 3 4 2 2 3 2 5 4 2" xfId="21685"/>
    <cellStyle name="Финансовый 3 4 2 2 3 2 5 4 3" xfId="35293"/>
    <cellStyle name="Финансовый 3 4 2 2 3 2 5 5" xfId="14881"/>
    <cellStyle name="Финансовый 3 4 2 2 3 2 5 6" xfId="28489"/>
    <cellStyle name="Финансовый 3 4 2 2 3 2 6" xfId="895"/>
    <cellStyle name="Финансовый 3 4 2 2 3 2 6 2" xfId="5431"/>
    <cellStyle name="Финансовый 3 4 2 2 3 2 6 2 2" xfId="12235"/>
    <cellStyle name="Финансовый 3 4 2 2 3 2 6 2 2 2" xfId="25843"/>
    <cellStyle name="Финансовый 3 4 2 2 3 2 6 2 2 3" xfId="39451"/>
    <cellStyle name="Финансовый 3 4 2 2 3 2 6 2 3" xfId="19039"/>
    <cellStyle name="Финансовый 3 4 2 2 3 2 6 2 4" xfId="32647"/>
    <cellStyle name="Финансовый 3 4 2 2 3 2 6 3" xfId="3163"/>
    <cellStyle name="Финансовый 3 4 2 2 3 2 6 3 2" xfId="9967"/>
    <cellStyle name="Финансовый 3 4 2 2 3 2 6 3 2 2" xfId="23575"/>
    <cellStyle name="Финансовый 3 4 2 2 3 2 6 3 2 3" xfId="37183"/>
    <cellStyle name="Финансовый 3 4 2 2 3 2 6 3 3" xfId="16771"/>
    <cellStyle name="Финансовый 3 4 2 2 3 2 6 3 4" xfId="30379"/>
    <cellStyle name="Финансовый 3 4 2 2 3 2 6 4" xfId="7699"/>
    <cellStyle name="Финансовый 3 4 2 2 3 2 6 4 2" xfId="21307"/>
    <cellStyle name="Финансовый 3 4 2 2 3 2 6 4 3" xfId="34915"/>
    <cellStyle name="Финансовый 3 4 2 2 3 2 6 5" xfId="14503"/>
    <cellStyle name="Финансовый 3 4 2 2 3 2 6 6" xfId="28111"/>
    <cellStyle name="Финансовый 3 4 2 2 3 2 7" xfId="5053"/>
    <cellStyle name="Финансовый 3 4 2 2 3 2 7 2" xfId="11857"/>
    <cellStyle name="Финансовый 3 4 2 2 3 2 7 2 2" xfId="25465"/>
    <cellStyle name="Финансовый 3 4 2 2 3 2 7 2 3" xfId="39073"/>
    <cellStyle name="Финансовый 3 4 2 2 3 2 7 3" xfId="18661"/>
    <cellStyle name="Финансовый 3 4 2 2 3 2 7 4" xfId="32269"/>
    <cellStyle name="Финансовый 3 4 2 2 3 2 8" xfId="2785"/>
    <cellStyle name="Финансовый 3 4 2 2 3 2 8 2" xfId="9589"/>
    <cellStyle name="Финансовый 3 4 2 2 3 2 8 2 2" xfId="23197"/>
    <cellStyle name="Финансовый 3 4 2 2 3 2 8 2 3" xfId="36805"/>
    <cellStyle name="Финансовый 3 4 2 2 3 2 8 3" xfId="16393"/>
    <cellStyle name="Финансовый 3 4 2 2 3 2 8 4" xfId="30001"/>
    <cellStyle name="Финансовый 3 4 2 2 3 2 9" xfId="7321"/>
    <cellStyle name="Финансовый 3 4 2 2 3 2 9 2" xfId="20929"/>
    <cellStyle name="Финансовый 3 4 2 2 3 2 9 3" xfId="34537"/>
    <cellStyle name="Финансовый 3 4 2 2 3 3" xfId="1786"/>
    <cellStyle name="Финансовый 3 4 2 2 3 3 2" xfId="6322"/>
    <cellStyle name="Финансовый 3 4 2 2 3 3 2 2" xfId="13126"/>
    <cellStyle name="Финансовый 3 4 2 2 3 3 2 2 2" xfId="26734"/>
    <cellStyle name="Финансовый 3 4 2 2 3 3 2 2 3" xfId="40342"/>
    <cellStyle name="Финансовый 3 4 2 2 3 3 2 3" xfId="19930"/>
    <cellStyle name="Финансовый 3 4 2 2 3 3 2 4" xfId="33538"/>
    <cellStyle name="Финансовый 3 4 2 2 3 3 3" xfId="4054"/>
    <cellStyle name="Финансовый 3 4 2 2 3 3 3 2" xfId="10858"/>
    <cellStyle name="Финансовый 3 4 2 2 3 3 3 2 2" xfId="24466"/>
    <cellStyle name="Финансовый 3 4 2 2 3 3 3 2 3" xfId="38074"/>
    <cellStyle name="Финансовый 3 4 2 2 3 3 3 3" xfId="17662"/>
    <cellStyle name="Финансовый 3 4 2 2 3 3 3 4" xfId="31270"/>
    <cellStyle name="Финансовый 3 4 2 2 3 3 4" xfId="8590"/>
    <cellStyle name="Финансовый 3 4 2 2 3 3 4 2" xfId="22198"/>
    <cellStyle name="Финансовый 3 4 2 2 3 3 4 3" xfId="35806"/>
    <cellStyle name="Финансовый 3 4 2 2 3 3 5" xfId="15394"/>
    <cellStyle name="Финансовый 3 4 2 2 3 3 6" xfId="29002"/>
    <cellStyle name="Финансовый 3 4 2 2 3 4" xfId="1408"/>
    <cellStyle name="Финансовый 3 4 2 2 3 4 2" xfId="5944"/>
    <cellStyle name="Финансовый 3 4 2 2 3 4 2 2" xfId="12748"/>
    <cellStyle name="Финансовый 3 4 2 2 3 4 2 2 2" xfId="26356"/>
    <cellStyle name="Финансовый 3 4 2 2 3 4 2 2 3" xfId="39964"/>
    <cellStyle name="Финансовый 3 4 2 2 3 4 2 3" xfId="19552"/>
    <cellStyle name="Финансовый 3 4 2 2 3 4 2 4" xfId="33160"/>
    <cellStyle name="Финансовый 3 4 2 2 3 4 3" xfId="3676"/>
    <cellStyle name="Финансовый 3 4 2 2 3 4 3 2" xfId="10480"/>
    <cellStyle name="Финансовый 3 4 2 2 3 4 3 2 2" xfId="24088"/>
    <cellStyle name="Финансовый 3 4 2 2 3 4 3 2 3" xfId="37696"/>
    <cellStyle name="Финансовый 3 4 2 2 3 4 3 3" xfId="17284"/>
    <cellStyle name="Финансовый 3 4 2 2 3 4 3 4" xfId="30892"/>
    <cellStyle name="Финансовый 3 4 2 2 3 4 4" xfId="8212"/>
    <cellStyle name="Финансовый 3 4 2 2 3 4 4 2" xfId="21820"/>
    <cellStyle name="Финансовый 3 4 2 2 3 4 4 3" xfId="35428"/>
    <cellStyle name="Финансовый 3 4 2 2 3 4 5" xfId="15016"/>
    <cellStyle name="Финансовый 3 4 2 2 3 4 6" xfId="28624"/>
    <cellStyle name="Финансовый 3 4 2 2 3 5" xfId="2164"/>
    <cellStyle name="Финансовый 3 4 2 2 3 5 2" xfId="6700"/>
    <cellStyle name="Финансовый 3 4 2 2 3 5 2 2" xfId="13504"/>
    <cellStyle name="Финансовый 3 4 2 2 3 5 2 2 2" xfId="27112"/>
    <cellStyle name="Финансовый 3 4 2 2 3 5 2 2 3" xfId="40720"/>
    <cellStyle name="Финансовый 3 4 2 2 3 5 2 3" xfId="20308"/>
    <cellStyle name="Финансовый 3 4 2 2 3 5 2 4" xfId="33916"/>
    <cellStyle name="Финансовый 3 4 2 2 3 5 3" xfId="4432"/>
    <cellStyle name="Финансовый 3 4 2 2 3 5 3 2" xfId="11236"/>
    <cellStyle name="Финансовый 3 4 2 2 3 5 3 2 2" xfId="24844"/>
    <cellStyle name="Финансовый 3 4 2 2 3 5 3 2 3" xfId="38452"/>
    <cellStyle name="Финансовый 3 4 2 2 3 5 3 3" xfId="18040"/>
    <cellStyle name="Финансовый 3 4 2 2 3 5 3 4" xfId="31648"/>
    <cellStyle name="Финансовый 3 4 2 2 3 5 4" xfId="8968"/>
    <cellStyle name="Финансовый 3 4 2 2 3 5 4 2" xfId="22576"/>
    <cellStyle name="Финансовый 3 4 2 2 3 5 4 3" xfId="36184"/>
    <cellStyle name="Финансовый 3 4 2 2 3 5 5" xfId="15772"/>
    <cellStyle name="Финансовый 3 4 2 2 3 5 6" xfId="29380"/>
    <cellStyle name="Финансовый 3 4 2 2 3 6" xfId="1030"/>
    <cellStyle name="Финансовый 3 4 2 2 3 6 2" xfId="5566"/>
    <cellStyle name="Финансовый 3 4 2 2 3 6 2 2" xfId="12370"/>
    <cellStyle name="Финансовый 3 4 2 2 3 6 2 2 2" xfId="25978"/>
    <cellStyle name="Финансовый 3 4 2 2 3 6 2 2 3" xfId="39586"/>
    <cellStyle name="Финансовый 3 4 2 2 3 6 2 3" xfId="19174"/>
    <cellStyle name="Финансовый 3 4 2 2 3 6 2 4" xfId="32782"/>
    <cellStyle name="Финансовый 3 4 2 2 3 6 3" xfId="3298"/>
    <cellStyle name="Финансовый 3 4 2 2 3 6 3 2" xfId="10102"/>
    <cellStyle name="Финансовый 3 4 2 2 3 6 3 2 2" xfId="23710"/>
    <cellStyle name="Финансовый 3 4 2 2 3 6 3 2 3" xfId="37318"/>
    <cellStyle name="Финансовый 3 4 2 2 3 6 3 3" xfId="16906"/>
    <cellStyle name="Финансовый 3 4 2 2 3 6 3 4" xfId="30514"/>
    <cellStyle name="Финансовый 3 4 2 2 3 6 4" xfId="7834"/>
    <cellStyle name="Финансовый 3 4 2 2 3 6 4 2" xfId="21442"/>
    <cellStyle name="Финансовый 3 4 2 2 3 6 4 3" xfId="35050"/>
    <cellStyle name="Финансовый 3 4 2 2 3 6 5" xfId="14638"/>
    <cellStyle name="Финансовый 3 4 2 2 3 6 6" xfId="28246"/>
    <cellStyle name="Финансовый 3 4 2 2 3 7" xfId="652"/>
    <cellStyle name="Финансовый 3 4 2 2 3 7 2" xfId="5188"/>
    <cellStyle name="Финансовый 3 4 2 2 3 7 2 2" xfId="11992"/>
    <cellStyle name="Финансовый 3 4 2 2 3 7 2 2 2" xfId="25600"/>
    <cellStyle name="Финансовый 3 4 2 2 3 7 2 2 3" xfId="39208"/>
    <cellStyle name="Финансовый 3 4 2 2 3 7 2 3" xfId="18796"/>
    <cellStyle name="Финансовый 3 4 2 2 3 7 2 4" xfId="32404"/>
    <cellStyle name="Финансовый 3 4 2 2 3 7 3" xfId="2920"/>
    <cellStyle name="Финансовый 3 4 2 2 3 7 3 2" xfId="9724"/>
    <cellStyle name="Финансовый 3 4 2 2 3 7 3 2 2" xfId="23332"/>
    <cellStyle name="Финансовый 3 4 2 2 3 7 3 2 3" xfId="36940"/>
    <cellStyle name="Финансовый 3 4 2 2 3 7 3 3" xfId="16528"/>
    <cellStyle name="Финансовый 3 4 2 2 3 7 3 4" xfId="30136"/>
    <cellStyle name="Финансовый 3 4 2 2 3 7 4" xfId="7456"/>
    <cellStyle name="Финансовый 3 4 2 2 3 7 4 2" xfId="21064"/>
    <cellStyle name="Финансовый 3 4 2 2 3 7 4 3" xfId="34672"/>
    <cellStyle name="Финансовый 3 4 2 2 3 7 5" xfId="14260"/>
    <cellStyle name="Финансовый 3 4 2 2 3 7 6" xfId="27868"/>
    <cellStyle name="Финансовый 3 4 2 2 3 8" xfId="4810"/>
    <cellStyle name="Финансовый 3 4 2 2 3 8 2" xfId="11614"/>
    <cellStyle name="Финансовый 3 4 2 2 3 8 2 2" xfId="25222"/>
    <cellStyle name="Финансовый 3 4 2 2 3 8 2 3" xfId="38830"/>
    <cellStyle name="Финансовый 3 4 2 2 3 8 3" xfId="18418"/>
    <cellStyle name="Финансовый 3 4 2 2 3 8 4" xfId="32026"/>
    <cellStyle name="Финансовый 3 4 2 2 3 9" xfId="2542"/>
    <cellStyle name="Финансовый 3 4 2 2 3 9 2" xfId="9346"/>
    <cellStyle name="Финансовый 3 4 2 2 3 9 2 2" xfId="22954"/>
    <cellStyle name="Финансовый 3 4 2 2 3 9 2 3" xfId="36562"/>
    <cellStyle name="Финансовый 3 4 2 2 3 9 3" xfId="16150"/>
    <cellStyle name="Финансовый 3 4 2 2 3 9 4" xfId="29758"/>
    <cellStyle name="Финансовый 3 4 2 2 4" xfId="395"/>
    <cellStyle name="Финансовый 3 4 2 2 4 10" xfId="14003"/>
    <cellStyle name="Финансовый 3 4 2 2 4 11" xfId="27611"/>
    <cellStyle name="Финансовый 3 4 2 2 4 2" xfId="1907"/>
    <cellStyle name="Финансовый 3 4 2 2 4 2 2" xfId="6443"/>
    <cellStyle name="Финансовый 3 4 2 2 4 2 2 2" xfId="13247"/>
    <cellStyle name="Финансовый 3 4 2 2 4 2 2 2 2" xfId="26855"/>
    <cellStyle name="Финансовый 3 4 2 2 4 2 2 2 3" xfId="40463"/>
    <cellStyle name="Финансовый 3 4 2 2 4 2 2 3" xfId="20051"/>
    <cellStyle name="Финансовый 3 4 2 2 4 2 2 4" xfId="33659"/>
    <cellStyle name="Финансовый 3 4 2 2 4 2 3" xfId="4175"/>
    <cellStyle name="Финансовый 3 4 2 2 4 2 3 2" xfId="10979"/>
    <cellStyle name="Финансовый 3 4 2 2 4 2 3 2 2" xfId="24587"/>
    <cellStyle name="Финансовый 3 4 2 2 4 2 3 2 3" xfId="38195"/>
    <cellStyle name="Финансовый 3 4 2 2 4 2 3 3" xfId="17783"/>
    <cellStyle name="Финансовый 3 4 2 2 4 2 3 4" xfId="31391"/>
    <cellStyle name="Финансовый 3 4 2 2 4 2 4" xfId="8711"/>
    <cellStyle name="Финансовый 3 4 2 2 4 2 4 2" xfId="22319"/>
    <cellStyle name="Финансовый 3 4 2 2 4 2 4 3" xfId="35927"/>
    <cellStyle name="Финансовый 3 4 2 2 4 2 5" xfId="15515"/>
    <cellStyle name="Финансовый 3 4 2 2 4 2 6" xfId="29123"/>
    <cellStyle name="Финансовый 3 4 2 2 4 3" xfId="1529"/>
    <cellStyle name="Финансовый 3 4 2 2 4 3 2" xfId="6065"/>
    <cellStyle name="Финансовый 3 4 2 2 4 3 2 2" xfId="12869"/>
    <cellStyle name="Финансовый 3 4 2 2 4 3 2 2 2" xfId="26477"/>
    <cellStyle name="Финансовый 3 4 2 2 4 3 2 2 3" xfId="40085"/>
    <cellStyle name="Финансовый 3 4 2 2 4 3 2 3" xfId="19673"/>
    <cellStyle name="Финансовый 3 4 2 2 4 3 2 4" xfId="33281"/>
    <cellStyle name="Финансовый 3 4 2 2 4 3 3" xfId="3797"/>
    <cellStyle name="Финансовый 3 4 2 2 4 3 3 2" xfId="10601"/>
    <cellStyle name="Финансовый 3 4 2 2 4 3 3 2 2" xfId="24209"/>
    <cellStyle name="Финансовый 3 4 2 2 4 3 3 2 3" xfId="37817"/>
    <cellStyle name="Финансовый 3 4 2 2 4 3 3 3" xfId="17405"/>
    <cellStyle name="Финансовый 3 4 2 2 4 3 3 4" xfId="31013"/>
    <cellStyle name="Финансовый 3 4 2 2 4 3 4" xfId="8333"/>
    <cellStyle name="Финансовый 3 4 2 2 4 3 4 2" xfId="21941"/>
    <cellStyle name="Финансовый 3 4 2 2 4 3 4 3" xfId="35549"/>
    <cellStyle name="Финансовый 3 4 2 2 4 3 5" xfId="15137"/>
    <cellStyle name="Финансовый 3 4 2 2 4 3 6" xfId="28745"/>
    <cellStyle name="Финансовый 3 4 2 2 4 4" xfId="2285"/>
    <cellStyle name="Финансовый 3 4 2 2 4 4 2" xfId="6821"/>
    <cellStyle name="Финансовый 3 4 2 2 4 4 2 2" xfId="13625"/>
    <cellStyle name="Финансовый 3 4 2 2 4 4 2 2 2" xfId="27233"/>
    <cellStyle name="Финансовый 3 4 2 2 4 4 2 2 3" xfId="40841"/>
    <cellStyle name="Финансовый 3 4 2 2 4 4 2 3" xfId="20429"/>
    <cellStyle name="Финансовый 3 4 2 2 4 4 2 4" xfId="34037"/>
    <cellStyle name="Финансовый 3 4 2 2 4 4 3" xfId="4553"/>
    <cellStyle name="Финансовый 3 4 2 2 4 4 3 2" xfId="11357"/>
    <cellStyle name="Финансовый 3 4 2 2 4 4 3 2 2" xfId="24965"/>
    <cellStyle name="Финансовый 3 4 2 2 4 4 3 2 3" xfId="38573"/>
    <cellStyle name="Финансовый 3 4 2 2 4 4 3 3" xfId="18161"/>
    <cellStyle name="Финансовый 3 4 2 2 4 4 3 4" xfId="31769"/>
    <cellStyle name="Финансовый 3 4 2 2 4 4 4" xfId="9089"/>
    <cellStyle name="Финансовый 3 4 2 2 4 4 4 2" xfId="22697"/>
    <cellStyle name="Финансовый 3 4 2 2 4 4 4 3" xfId="36305"/>
    <cellStyle name="Финансовый 3 4 2 2 4 4 5" xfId="15893"/>
    <cellStyle name="Финансовый 3 4 2 2 4 4 6" xfId="29501"/>
    <cellStyle name="Финансовый 3 4 2 2 4 5" xfId="1151"/>
    <cellStyle name="Финансовый 3 4 2 2 4 5 2" xfId="5687"/>
    <cellStyle name="Финансовый 3 4 2 2 4 5 2 2" xfId="12491"/>
    <cellStyle name="Финансовый 3 4 2 2 4 5 2 2 2" xfId="26099"/>
    <cellStyle name="Финансовый 3 4 2 2 4 5 2 2 3" xfId="39707"/>
    <cellStyle name="Финансовый 3 4 2 2 4 5 2 3" xfId="19295"/>
    <cellStyle name="Финансовый 3 4 2 2 4 5 2 4" xfId="32903"/>
    <cellStyle name="Финансовый 3 4 2 2 4 5 3" xfId="3419"/>
    <cellStyle name="Финансовый 3 4 2 2 4 5 3 2" xfId="10223"/>
    <cellStyle name="Финансовый 3 4 2 2 4 5 3 2 2" xfId="23831"/>
    <cellStyle name="Финансовый 3 4 2 2 4 5 3 2 3" xfId="37439"/>
    <cellStyle name="Финансовый 3 4 2 2 4 5 3 3" xfId="17027"/>
    <cellStyle name="Финансовый 3 4 2 2 4 5 3 4" xfId="30635"/>
    <cellStyle name="Финансовый 3 4 2 2 4 5 4" xfId="7955"/>
    <cellStyle name="Финансовый 3 4 2 2 4 5 4 2" xfId="21563"/>
    <cellStyle name="Финансовый 3 4 2 2 4 5 4 3" xfId="35171"/>
    <cellStyle name="Финансовый 3 4 2 2 4 5 5" xfId="14759"/>
    <cellStyle name="Финансовый 3 4 2 2 4 5 6" xfId="28367"/>
    <cellStyle name="Финансовый 3 4 2 2 4 6" xfId="773"/>
    <cellStyle name="Финансовый 3 4 2 2 4 6 2" xfId="5309"/>
    <cellStyle name="Финансовый 3 4 2 2 4 6 2 2" xfId="12113"/>
    <cellStyle name="Финансовый 3 4 2 2 4 6 2 2 2" xfId="25721"/>
    <cellStyle name="Финансовый 3 4 2 2 4 6 2 2 3" xfId="39329"/>
    <cellStyle name="Финансовый 3 4 2 2 4 6 2 3" xfId="18917"/>
    <cellStyle name="Финансовый 3 4 2 2 4 6 2 4" xfId="32525"/>
    <cellStyle name="Финансовый 3 4 2 2 4 6 3" xfId="3041"/>
    <cellStyle name="Финансовый 3 4 2 2 4 6 3 2" xfId="9845"/>
    <cellStyle name="Финансовый 3 4 2 2 4 6 3 2 2" xfId="23453"/>
    <cellStyle name="Финансовый 3 4 2 2 4 6 3 2 3" xfId="37061"/>
    <cellStyle name="Финансовый 3 4 2 2 4 6 3 3" xfId="16649"/>
    <cellStyle name="Финансовый 3 4 2 2 4 6 3 4" xfId="30257"/>
    <cellStyle name="Финансовый 3 4 2 2 4 6 4" xfId="7577"/>
    <cellStyle name="Финансовый 3 4 2 2 4 6 4 2" xfId="21185"/>
    <cellStyle name="Финансовый 3 4 2 2 4 6 4 3" xfId="34793"/>
    <cellStyle name="Финансовый 3 4 2 2 4 6 5" xfId="14381"/>
    <cellStyle name="Финансовый 3 4 2 2 4 6 6" xfId="27989"/>
    <cellStyle name="Финансовый 3 4 2 2 4 7" xfId="4931"/>
    <cellStyle name="Финансовый 3 4 2 2 4 7 2" xfId="11735"/>
    <cellStyle name="Финансовый 3 4 2 2 4 7 2 2" xfId="25343"/>
    <cellStyle name="Финансовый 3 4 2 2 4 7 2 3" xfId="38951"/>
    <cellStyle name="Финансовый 3 4 2 2 4 7 3" xfId="18539"/>
    <cellStyle name="Финансовый 3 4 2 2 4 7 4" xfId="32147"/>
    <cellStyle name="Финансовый 3 4 2 2 4 8" xfId="2663"/>
    <cellStyle name="Финансовый 3 4 2 2 4 8 2" xfId="9467"/>
    <cellStyle name="Финансовый 3 4 2 2 4 8 2 2" xfId="23075"/>
    <cellStyle name="Финансовый 3 4 2 2 4 8 2 3" xfId="36683"/>
    <cellStyle name="Финансовый 3 4 2 2 4 8 3" xfId="16271"/>
    <cellStyle name="Финансовый 3 4 2 2 4 8 4" xfId="29879"/>
    <cellStyle name="Финансовый 3 4 2 2 4 9" xfId="7199"/>
    <cellStyle name="Финансовый 3 4 2 2 4 9 2" xfId="20807"/>
    <cellStyle name="Финансовый 3 4 2 2 4 9 3" xfId="34415"/>
    <cellStyle name="Финансовый 3 4 2 2 5" xfId="1705"/>
    <cellStyle name="Финансовый 3 4 2 2 5 2" xfId="6241"/>
    <cellStyle name="Финансовый 3 4 2 2 5 2 2" xfId="13045"/>
    <cellStyle name="Финансовый 3 4 2 2 5 2 2 2" xfId="26653"/>
    <cellStyle name="Финансовый 3 4 2 2 5 2 2 3" xfId="40261"/>
    <cellStyle name="Финансовый 3 4 2 2 5 2 3" xfId="19849"/>
    <cellStyle name="Финансовый 3 4 2 2 5 2 4" xfId="33457"/>
    <cellStyle name="Финансовый 3 4 2 2 5 3" xfId="3973"/>
    <cellStyle name="Финансовый 3 4 2 2 5 3 2" xfId="10777"/>
    <cellStyle name="Финансовый 3 4 2 2 5 3 2 2" xfId="24385"/>
    <cellStyle name="Финансовый 3 4 2 2 5 3 2 3" xfId="37993"/>
    <cellStyle name="Финансовый 3 4 2 2 5 3 3" xfId="17581"/>
    <cellStyle name="Финансовый 3 4 2 2 5 3 4" xfId="31189"/>
    <cellStyle name="Финансовый 3 4 2 2 5 4" xfId="8509"/>
    <cellStyle name="Финансовый 3 4 2 2 5 4 2" xfId="22117"/>
    <cellStyle name="Финансовый 3 4 2 2 5 4 3" xfId="35725"/>
    <cellStyle name="Финансовый 3 4 2 2 5 5" xfId="15313"/>
    <cellStyle name="Финансовый 3 4 2 2 5 6" xfId="28921"/>
    <cellStyle name="Финансовый 3 4 2 2 6" xfId="1327"/>
    <cellStyle name="Финансовый 3 4 2 2 6 2" xfId="5863"/>
    <cellStyle name="Финансовый 3 4 2 2 6 2 2" xfId="12667"/>
    <cellStyle name="Финансовый 3 4 2 2 6 2 2 2" xfId="26275"/>
    <cellStyle name="Финансовый 3 4 2 2 6 2 2 3" xfId="39883"/>
    <cellStyle name="Финансовый 3 4 2 2 6 2 3" xfId="19471"/>
    <cellStyle name="Финансовый 3 4 2 2 6 2 4" xfId="33079"/>
    <cellStyle name="Финансовый 3 4 2 2 6 3" xfId="3595"/>
    <cellStyle name="Финансовый 3 4 2 2 6 3 2" xfId="10399"/>
    <cellStyle name="Финансовый 3 4 2 2 6 3 2 2" xfId="24007"/>
    <cellStyle name="Финансовый 3 4 2 2 6 3 2 3" xfId="37615"/>
    <cellStyle name="Финансовый 3 4 2 2 6 3 3" xfId="17203"/>
    <cellStyle name="Финансовый 3 4 2 2 6 3 4" xfId="30811"/>
    <cellStyle name="Финансовый 3 4 2 2 6 4" xfId="8131"/>
    <cellStyle name="Финансовый 3 4 2 2 6 4 2" xfId="21739"/>
    <cellStyle name="Финансовый 3 4 2 2 6 4 3" xfId="35347"/>
    <cellStyle name="Финансовый 3 4 2 2 6 5" xfId="14935"/>
    <cellStyle name="Финансовый 3 4 2 2 6 6" xfId="28543"/>
    <cellStyle name="Финансовый 3 4 2 2 7" xfId="2083"/>
    <cellStyle name="Финансовый 3 4 2 2 7 2" xfId="6619"/>
    <cellStyle name="Финансовый 3 4 2 2 7 2 2" xfId="13423"/>
    <cellStyle name="Финансовый 3 4 2 2 7 2 2 2" xfId="27031"/>
    <cellStyle name="Финансовый 3 4 2 2 7 2 2 3" xfId="40639"/>
    <cellStyle name="Финансовый 3 4 2 2 7 2 3" xfId="20227"/>
    <cellStyle name="Финансовый 3 4 2 2 7 2 4" xfId="33835"/>
    <cellStyle name="Финансовый 3 4 2 2 7 3" xfId="4351"/>
    <cellStyle name="Финансовый 3 4 2 2 7 3 2" xfId="11155"/>
    <cellStyle name="Финансовый 3 4 2 2 7 3 2 2" xfId="24763"/>
    <cellStyle name="Финансовый 3 4 2 2 7 3 2 3" xfId="38371"/>
    <cellStyle name="Финансовый 3 4 2 2 7 3 3" xfId="17959"/>
    <cellStyle name="Финансовый 3 4 2 2 7 3 4" xfId="31567"/>
    <cellStyle name="Финансовый 3 4 2 2 7 4" xfId="8887"/>
    <cellStyle name="Финансовый 3 4 2 2 7 4 2" xfId="22495"/>
    <cellStyle name="Финансовый 3 4 2 2 7 4 3" xfId="36103"/>
    <cellStyle name="Финансовый 3 4 2 2 7 5" xfId="15691"/>
    <cellStyle name="Финансовый 3 4 2 2 7 6" xfId="29299"/>
    <cellStyle name="Финансовый 3 4 2 2 8" xfId="949"/>
    <cellStyle name="Финансовый 3 4 2 2 8 2" xfId="5485"/>
    <cellStyle name="Финансовый 3 4 2 2 8 2 2" xfId="12289"/>
    <cellStyle name="Финансовый 3 4 2 2 8 2 2 2" xfId="25897"/>
    <cellStyle name="Финансовый 3 4 2 2 8 2 2 3" xfId="39505"/>
    <cellStyle name="Финансовый 3 4 2 2 8 2 3" xfId="19093"/>
    <cellStyle name="Финансовый 3 4 2 2 8 2 4" xfId="32701"/>
    <cellStyle name="Финансовый 3 4 2 2 8 3" xfId="3217"/>
    <cellStyle name="Финансовый 3 4 2 2 8 3 2" xfId="10021"/>
    <cellStyle name="Финансовый 3 4 2 2 8 3 2 2" xfId="23629"/>
    <cellStyle name="Финансовый 3 4 2 2 8 3 2 3" xfId="37237"/>
    <cellStyle name="Финансовый 3 4 2 2 8 3 3" xfId="16825"/>
    <cellStyle name="Финансовый 3 4 2 2 8 3 4" xfId="30433"/>
    <cellStyle name="Финансовый 3 4 2 2 8 4" xfId="7753"/>
    <cellStyle name="Финансовый 3 4 2 2 8 4 2" xfId="21361"/>
    <cellStyle name="Финансовый 3 4 2 2 8 4 3" xfId="34969"/>
    <cellStyle name="Финансовый 3 4 2 2 8 5" xfId="14557"/>
    <cellStyle name="Финансовый 3 4 2 2 8 6" xfId="28165"/>
    <cellStyle name="Финансовый 3 4 2 2 9" xfId="571"/>
    <cellStyle name="Финансовый 3 4 2 2 9 2" xfId="5107"/>
    <cellStyle name="Финансовый 3 4 2 2 9 2 2" xfId="11911"/>
    <cellStyle name="Финансовый 3 4 2 2 9 2 2 2" xfId="25519"/>
    <cellStyle name="Финансовый 3 4 2 2 9 2 2 3" xfId="39127"/>
    <cellStyle name="Финансовый 3 4 2 2 9 2 3" xfId="18715"/>
    <cellStyle name="Финансовый 3 4 2 2 9 2 4" xfId="32323"/>
    <cellStyle name="Финансовый 3 4 2 2 9 3" xfId="2839"/>
    <cellStyle name="Финансовый 3 4 2 2 9 3 2" xfId="9643"/>
    <cellStyle name="Финансовый 3 4 2 2 9 3 2 2" xfId="23251"/>
    <cellStyle name="Финансовый 3 4 2 2 9 3 2 3" xfId="36859"/>
    <cellStyle name="Финансовый 3 4 2 2 9 3 3" xfId="16447"/>
    <cellStyle name="Финансовый 3 4 2 2 9 3 4" xfId="30055"/>
    <cellStyle name="Финансовый 3 4 2 2 9 4" xfId="7375"/>
    <cellStyle name="Финансовый 3 4 2 2 9 4 2" xfId="20983"/>
    <cellStyle name="Финансовый 3 4 2 2 9 4 3" xfId="34591"/>
    <cellStyle name="Финансовый 3 4 2 2 9 5" xfId="14179"/>
    <cellStyle name="Финансовый 3 4 2 2 9 6" xfId="27787"/>
    <cellStyle name="Финансовый 3 4 2 3" xfId="214"/>
    <cellStyle name="Финансовый 3 4 2 3 10" xfId="2482"/>
    <cellStyle name="Финансовый 3 4 2 3 10 2" xfId="9286"/>
    <cellStyle name="Финансовый 3 4 2 3 10 2 2" xfId="22894"/>
    <cellStyle name="Финансовый 3 4 2 3 10 2 3" xfId="36502"/>
    <cellStyle name="Финансовый 3 4 2 3 10 3" xfId="16090"/>
    <cellStyle name="Финансовый 3 4 2 3 10 4" xfId="29698"/>
    <cellStyle name="Финансовый 3 4 2 3 11" xfId="7018"/>
    <cellStyle name="Финансовый 3 4 2 3 11 2" xfId="20626"/>
    <cellStyle name="Финансовый 3 4 2 3 11 3" xfId="34234"/>
    <cellStyle name="Финансовый 3 4 2 3 12" xfId="13822"/>
    <cellStyle name="Финансовый 3 4 2 3 13" xfId="27430"/>
    <cellStyle name="Финансовый 3 4 2 3 2" xfId="295"/>
    <cellStyle name="Финансовый 3 4 2 3 2 10" xfId="7099"/>
    <cellStyle name="Финансовый 3 4 2 3 2 10 2" xfId="20707"/>
    <cellStyle name="Финансовый 3 4 2 3 2 10 3" xfId="34315"/>
    <cellStyle name="Финансовый 3 4 2 3 2 11" xfId="13903"/>
    <cellStyle name="Финансовый 3 4 2 3 2 12" xfId="27511"/>
    <cellStyle name="Финансовый 3 4 2 3 2 2" xfId="497"/>
    <cellStyle name="Финансовый 3 4 2 3 2 2 10" xfId="14105"/>
    <cellStyle name="Финансовый 3 4 2 3 2 2 11" xfId="27713"/>
    <cellStyle name="Финансовый 3 4 2 3 2 2 2" xfId="2009"/>
    <cellStyle name="Финансовый 3 4 2 3 2 2 2 2" xfId="6545"/>
    <cellStyle name="Финансовый 3 4 2 3 2 2 2 2 2" xfId="13349"/>
    <cellStyle name="Финансовый 3 4 2 3 2 2 2 2 2 2" xfId="26957"/>
    <cellStyle name="Финансовый 3 4 2 3 2 2 2 2 2 3" xfId="40565"/>
    <cellStyle name="Финансовый 3 4 2 3 2 2 2 2 3" xfId="20153"/>
    <cellStyle name="Финансовый 3 4 2 3 2 2 2 2 4" xfId="33761"/>
    <cellStyle name="Финансовый 3 4 2 3 2 2 2 3" xfId="4277"/>
    <cellStyle name="Финансовый 3 4 2 3 2 2 2 3 2" xfId="11081"/>
    <cellStyle name="Финансовый 3 4 2 3 2 2 2 3 2 2" xfId="24689"/>
    <cellStyle name="Финансовый 3 4 2 3 2 2 2 3 2 3" xfId="38297"/>
    <cellStyle name="Финансовый 3 4 2 3 2 2 2 3 3" xfId="17885"/>
    <cellStyle name="Финансовый 3 4 2 3 2 2 2 3 4" xfId="31493"/>
    <cellStyle name="Финансовый 3 4 2 3 2 2 2 4" xfId="8813"/>
    <cellStyle name="Финансовый 3 4 2 3 2 2 2 4 2" xfId="22421"/>
    <cellStyle name="Финансовый 3 4 2 3 2 2 2 4 3" xfId="36029"/>
    <cellStyle name="Финансовый 3 4 2 3 2 2 2 5" xfId="15617"/>
    <cellStyle name="Финансовый 3 4 2 3 2 2 2 6" xfId="29225"/>
    <cellStyle name="Финансовый 3 4 2 3 2 2 3" xfId="1631"/>
    <cellStyle name="Финансовый 3 4 2 3 2 2 3 2" xfId="6167"/>
    <cellStyle name="Финансовый 3 4 2 3 2 2 3 2 2" xfId="12971"/>
    <cellStyle name="Финансовый 3 4 2 3 2 2 3 2 2 2" xfId="26579"/>
    <cellStyle name="Финансовый 3 4 2 3 2 2 3 2 2 3" xfId="40187"/>
    <cellStyle name="Финансовый 3 4 2 3 2 2 3 2 3" xfId="19775"/>
    <cellStyle name="Финансовый 3 4 2 3 2 2 3 2 4" xfId="33383"/>
    <cellStyle name="Финансовый 3 4 2 3 2 2 3 3" xfId="3899"/>
    <cellStyle name="Финансовый 3 4 2 3 2 2 3 3 2" xfId="10703"/>
    <cellStyle name="Финансовый 3 4 2 3 2 2 3 3 2 2" xfId="24311"/>
    <cellStyle name="Финансовый 3 4 2 3 2 2 3 3 2 3" xfId="37919"/>
    <cellStyle name="Финансовый 3 4 2 3 2 2 3 3 3" xfId="17507"/>
    <cellStyle name="Финансовый 3 4 2 3 2 2 3 3 4" xfId="31115"/>
    <cellStyle name="Финансовый 3 4 2 3 2 2 3 4" xfId="8435"/>
    <cellStyle name="Финансовый 3 4 2 3 2 2 3 4 2" xfId="22043"/>
    <cellStyle name="Финансовый 3 4 2 3 2 2 3 4 3" xfId="35651"/>
    <cellStyle name="Финансовый 3 4 2 3 2 2 3 5" xfId="15239"/>
    <cellStyle name="Финансовый 3 4 2 3 2 2 3 6" xfId="28847"/>
    <cellStyle name="Финансовый 3 4 2 3 2 2 4" xfId="2387"/>
    <cellStyle name="Финансовый 3 4 2 3 2 2 4 2" xfId="6923"/>
    <cellStyle name="Финансовый 3 4 2 3 2 2 4 2 2" xfId="13727"/>
    <cellStyle name="Финансовый 3 4 2 3 2 2 4 2 2 2" xfId="27335"/>
    <cellStyle name="Финансовый 3 4 2 3 2 2 4 2 2 3" xfId="40943"/>
    <cellStyle name="Финансовый 3 4 2 3 2 2 4 2 3" xfId="20531"/>
    <cellStyle name="Финансовый 3 4 2 3 2 2 4 2 4" xfId="34139"/>
    <cellStyle name="Финансовый 3 4 2 3 2 2 4 3" xfId="4655"/>
    <cellStyle name="Финансовый 3 4 2 3 2 2 4 3 2" xfId="11459"/>
    <cellStyle name="Финансовый 3 4 2 3 2 2 4 3 2 2" xfId="25067"/>
    <cellStyle name="Финансовый 3 4 2 3 2 2 4 3 2 3" xfId="38675"/>
    <cellStyle name="Финансовый 3 4 2 3 2 2 4 3 3" xfId="18263"/>
    <cellStyle name="Финансовый 3 4 2 3 2 2 4 3 4" xfId="31871"/>
    <cellStyle name="Финансовый 3 4 2 3 2 2 4 4" xfId="9191"/>
    <cellStyle name="Финансовый 3 4 2 3 2 2 4 4 2" xfId="22799"/>
    <cellStyle name="Финансовый 3 4 2 3 2 2 4 4 3" xfId="36407"/>
    <cellStyle name="Финансовый 3 4 2 3 2 2 4 5" xfId="15995"/>
    <cellStyle name="Финансовый 3 4 2 3 2 2 4 6" xfId="29603"/>
    <cellStyle name="Финансовый 3 4 2 3 2 2 5" xfId="1253"/>
    <cellStyle name="Финансовый 3 4 2 3 2 2 5 2" xfId="5789"/>
    <cellStyle name="Финансовый 3 4 2 3 2 2 5 2 2" xfId="12593"/>
    <cellStyle name="Финансовый 3 4 2 3 2 2 5 2 2 2" xfId="26201"/>
    <cellStyle name="Финансовый 3 4 2 3 2 2 5 2 2 3" xfId="39809"/>
    <cellStyle name="Финансовый 3 4 2 3 2 2 5 2 3" xfId="19397"/>
    <cellStyle name="Финансовый 3 4 2 3 2 2 5 2 4" xfId="33005"/>
    <cellStyle name="Финансовый 3 4 2 3 2 2 5 3" xfId="3521"/>
    <cellStyle name="Финансовый 3 4 2 3 2 2 5 3 2" xfId="10325"/>
    <cellStyle name="Финансовый 3 4 2 3 2 2 5 3 2 2" xfId="23933"/>
    <cellStyle name="Финансовый 3 4 2 3 2 2 5 3 2 3" xfId="37541"/>
    <cellStyle name="Финансовый 3 4 2 3 2 2 5 3 3" xfId="17129"/>
    <cellStyle name="Финансовый 3 4 2 3 2 2 5 3 4" xfId="30737"/>
    <cellStyle name="Финансовый 3 4 2 3 2 2 5 4" xfId="8057"/>
    <cellStyle name="Финансовый 3 4 2 3 2 2 5 4 2" xfId="21665"/>
    <cellStyle name="Финансовый 3 4 2 3 2 2 5 4 3" xfId="35273"/>
    <cellStyle name="Финансовый 3 4 2 3 2 2 5 5" xfId="14861"/>
    <cellStyle name="Финансовый 3 4 2 3 2 2 5 6" xfId="28469"/>
    <cellStyle name="Финансовый 3 4 2 3 2 2 6" xfId="875"/>
    <cellStyle name="Финансовый 3 4 2 3 2 2 6 2" xfId="5411"/>
    <cellStyle name="Финансовый 3 4 2 3 2 2 6 2 2" xfId="12215"/>
    <cellStyle name="Финансовый 3 4 2 3 2 2 6 2 2 2" xfId="25823"/>
    <cellStyle name="Финансовый 3 4 2 3 2 2 6 2 2 3" xfId="39431"/>
    <cellStyle name="Финансовый 3 4 2 3 2 2 6 2 3" xfId="19019"/>
    <cellStyle name="Финансовый 3 4 2 3 2 2 6 2 4" xfId="32627"/>
    <cellStyle name="Финансовый 3 4 2 3 2 2 6 3" xfId="3143"/>
    <cellStyle name="Финансовый 3 4 2 3 2 2 6 3 2" xfId="9947"/>
    <cellStyle name="Финансовый 3 4 2 3 2 2 6 3 2 2" xfId="23555"/>
    <cellStyle name="Финансовый 3 4 2 3 2 2 6 3 2 3" xfId="37163"/>
    <cellStyle name="Финансовый 3 4 2 3 2 2 6 3 3" xfId="16751"/>
    <cellStyle name="Финансовый 3 4 2 3 2 2 6 3 4" xfId="30359"/>
    <cellStyle name="Финансовый 3 4 2 3 2 2 6 4" xfId="7679"/>
    <cellStyle name="Финансовый 3 4 2 3 2 2 6 4 2" xfId="21287"/>
    <cellStyle name="Финансовый 3 4 2 3 2 2 6 4 3" xfId="34895"/>
    <cellStyle name="Финансовый 3 4 2 3 2 2 6 5" xfId="14483"/>
    <cellStyle name="Финансовый 3 4 2 3 2 2 6 6" xfId="28091"/>
    <cellStyle name="Финансовый 3 4 2 3 2 2 7" xfId="5033"/>
    <cellStyle name="Финансовый 3 4 2 3 2 2 7 2" xfId="11837"/>
    <cellStyle name="Финансовый 3 4 2 3 2 2 7 2 2" xfId="25445"/>
    <cellStyle name="Финансовый 3 4 2 3 2 2 7 2 3" xfId="39053"/>
    <cellStyle name="Финансовый 3 4 2 3 2 2 7 3" xfId="18641"/>
    <cellStyle name="Финансовый 3 4 2 3 2 2 7 4" xfId="32249"/>
    <cellStyle name="Финансовый 3 4 2 3 2 2 8" xfId="2765"/>
    <cellStyle name="Финансовый 3 4 2 3 2 2 8 2" xfId="9569"/>
    <cellStyle name="Финансовый 3 4 2 3 2 2 8 2 2" xfId="23177"/>
    <cellStyle name="Финансовый 3 4 2 3 2 2 8 2 3" xfId="36785"/>
    <cellStyle name="Финансовый 3 4 2 3 2 2 8 3" xfId="16373"/>
    <cellStyle name="Финансовый 3 4 2 3 2 2 8 4" xfId="29981"/>
    <cellStyle name="Финансовый 3 4 2 3 2 2 9" xfId="7301"/>
    <cellStyle name="Финансовый 3 4 2 3 2 2 9 2" xfId="20909"/>
    <cellStyle name="Финансовый 3 4 2 3 2 2 9 3" xfId="34517"/>
    <cellStyle name="Финансовый 3 4 2 3 2 3" xfId="1807"/>
    <cellStyle name="Финансовый 3 4 2 3 2 3 2" xfId="6343"/>
    <cellStyle name="Финансовый 3 4 2 3 2 3 2 2" xfId="13147"/>
    <cellStyle name="Финансовый 3 4 2 3 2 3 2 2 2" xfId="26755"/>
    <cellStyle name="Финансовый 3 4 2 3 2 3 2 2 3" xfId="40363"/>
    <cellStyle name="Финансовый 3 4 2 3 2 3 2 3" xfId="19951"/>
    <cellStyle name="Финансовый 3 4 2 3 2 3 2 4" xfId="33559"/>
    <cellStyle name="Финансовый 3 4 2 3 2 3 3" xfId="4075"/>
    <cellStyle name="Финансовый 3 4 2 3 2 3 3 2" xfId="10879"/>
    <cellStyle name="Финансовый 3 4 2 3 2 3 3 2 2" xfId="24487"/>
    <cellStyle name="Финансовый 3 4 2 3 2 3 3 2 3" xfId="38095"/>
    <cellStyle name="Финансовый 3 4 2 3 2 3 3 3" xfId="17683"/>
    <cellStyle name="Финансовый 3 4 2 3 2 3 3 4" xfId="31291"/>
    <cellStyle name="Финансовый 3 4 2 3 2 3 4" xfId="8611"/>
    <cellStyle name="Финансовый 3 4 2 3 2 3 4 2" xfId="22219"/>
    <cellStyle name="Финансовый 3 4 2 3 2 3 4 3" xfId="35827"/>
    <cellStyle name="Финансовый 3 4 2 3 2 3 5" xfId="15415"/>
    <cellStyle name="Финансовый 3 4 2 3 2 3 6" xfId="29023"/>
    <cellStyle name="Финансовый 3 4 2 3 2 4" xfId="1429"/>
    <cellStyle name="Финансовый 3 4 2 3 2 4 2" xfId="5965"/>
    <cellStyle name="Финансовый 3 4 2 3 2 4 2 2" xfId="12769"/>
    <cellStyle name="Финансовый 3 4 2 3 2 4 2 2 2" xfId="26377"/>
    <cellStyle name="Финансовый 3 4 2 3 2 4 2 2 3" xfId="39985"/>
    <cellStyle name="Финансовый 3 4 2 3 2 4 2 3" xfId="19573"/>
    <cellStyle name="Финансовый 3 4 2 3 2 4 2 4" xfId="33181"/>
    <cellStyle name="Финансовый 3 4 2 3 2 4 3" xfId="3697"/>
    <cellStyle name="Финансовый 3 4 2 3 2 4 3 2" xfId="10501"/>
    <cellStyle name="Финансовый 3 4 2 3 2 4 3 2 2" xfId="24109"/>
    <cellStyle name="Финансовый 3 4 2 3 2 4 3 2 3" xfId="37717"/>
    <cellStyle name="Финансовый 3 4 2 3 2 4 3 3" xfId="17305"/>
    <cellStyle name="Финансовый 3 4 2 3 2 4 3 4" xfId="30913"/>
    <cellStyle name="Финансовый 3 4 2 3 2 4 4" xfId="8233"/>
    <cellStyle name="Финансовый 3 4 2 3 2 4 4 2" xfId="21841"/>
    <cellStyle name="Финансовый 3 4 2 3 2 4 4 3" xfId="35449"/>
    <cellStyle name="Финансовый 3 4 2 3 2 4 5" xfId="15037"/>
    <cellStyle name="Финансовый 3 4 2 3 2 4 6" xfId="28645"/>
    <cellStyle name="Финансовый 3 4 2 3 2 5" xfId="2185"/>
    <cellStyle name="Финансовый 3 4 2 3 2 5 2" xfId="6721"/>
    <cellStyle name="Финансовый 3 4 2 3 2 5 2 2" xfId="13525"/>
    <cellStyle name="Финансовый 3 4 2 3 2 5 2 2 2" xfId="27133"/>
    <cellStyle name="Финансовый 3 4 2 3 2 5 2 2 3" xfId="40741"/>
    <cellStyle name="Финансовый 3 4 2 3 2 5 2 3" xfId="20329"/>
    <cellStyle name="Финансовый 3 4 2 3 2 5 2 4" xfId="33937"/>
    <cellStyle name="Финансовый 3 4 2 3 2 5 3" xfId="4453"/>
    <cellStyle name="Финансовый 3 4 2 3 2 5 3 2" xfId="11257"/>
    <cellStyle name="Финансовый 3 4 2 3 2 5 3 2 2" xfId="24865"/>
    <cellStyle name="Финансовый 3 4 2 3 2 5 3 2 3" xfId="38473"/>
    <cellStyle name="Финансовый 3 4 2 3 2 5 3 3" xfId="18061"/>
    <cellStyle name="Финансовый 3 4 2 3 2 5 3 4" xfId="31669"/>
    <cellStyle name="Финансовый 3 4 2 3 2 5 4" xfId="8989"/>
    <cellStyle name="Финансовый 3 4 2 3 2 5 4 2" xfId="22597"/>
    <cellStyle name="Финансовый 3 4 2 3 2 5 4 3" xfId="36205"/>
    <cellStyle name="Финансовый 3 4 2 3 2 5 5" xfId="15793"/>
    <cellStyle name="Финансовый 3 4 2 3 2 5 6" xfId="29401"/>
    <cellStyle name="Финансовый 3 4 2 3 2 6" xfId="1051"/>
    <cellStyle name="Финансовый 3 4 2 3 2 6 2" xfId="5587"/>
    <cellStyle name="Финансовый 3 4 2 3 2 6 2 2" xfId="12391"/>
    <cellStyle name="Финансовый 3 4 2 3 2 6 2 2 2" xfId="25999"/>
    <cellStyle name="Финансовый 3 4 2 3 2 6 2 2 3" xfId="39607"/>
    <cellStyle name="Финансовый 3 4 2 3 2 6 2 3" xfId="19195"/>
    <cellStyle name="Финансовый 3 4 2 3 2 6 2 4" xfId="32803"/>
    <cellStyle name="Финансовый 3 4 2 3 2 6 3" xfId="3319"/>
    <cellStyle name="Финансовый 3 4 2 3 2 6 3 2" xfId="10123"/>
    <cellStyle name="Финансовый 3 4 2 3 2 6 3 2 2" xfId="23731"/>
    <cellStyle name="Финансовый 3 4 2 3 2 6 3 2 3" xfId="37339"/>
    <cellStyle name="Финансовый 3 4 2 3 2 6 3 3" xfId="16927"/>
    <cellStyle name="Финансовый 3 4 2 3 2 6 3 4" xfId="30535"/>
    <cellStyle name="Финансовый 3 4 2 3 2 6 4" xfId="7855"/>
    <cellStyle name="Финансовый 3 4 2 3 2 6 4 2" xfId="21463"/>
    <cellStyle name="Финансовый 3 4 2 3 2 6 4 3" xfId="35071"/>
    <cellStyle name="Финансовый 3 4 2 3 2 6 5" xfId="14659"/>
    <cellStyle name="Финансовый 3 4 2 3 2 6 6" xfId="28267"/>
    <cellStyle name="Финансовый 3 4 2 3 2 7" xfId="673"/>
    <cellStyle name="Финансовый 3 4 2 3 2 7 2" xfId="5209"/>
    <cellStyle name="Финансовый 3 4 2 3 2 7 2 2" xfId="12013"/>
    <cellStyle name="Финансовый 3 4 2 3 2 7 2 2 2" xfId="25621"/>
    <cellStyle name="Финансовый 3 4 2 3 2 7 2 2 3" xfId="39229"/>
    <cellStyle name="Финансовый 3 4 2 3 2 7 2 3" xfId="18817"/>
    <cellStyle name="Финансовый 3 4 2 3 2 7 2 4" xfId="32425"/>
    <cellStyle name="Финансовый 3 4 2 3 2 7 3" xfId="2941"/>
    <cellStyle name="Финансовый 3 4 2 3 2 7 3 2" xfId="9745"/>
    <cellStyle name="Финансовый 3 4 2 3 2 7 3 2 2" xfId="23353"/>
    <cellStyle name="Финансовый 3 4 2 3 2 7 3 2 3" xfId="36961"/>
    <cellStyle name="Финансовый 3 4 2 3 2 7 3 3" xfId="16549"/>
    <cellStyle name="Финансовый 3 4 2 3 2 7 3 4" xfId="30157"/>
    <cellStyle name="Финансовый 3 4 2 3 2 7 4" xfId="7477"/>
    <cellStyle name="Финансовый 3 4 2 3 2 7 4 2" xfId="21085"/>
    <cellStyle name="Финансовый 3 4 2 3 2 7 4 3" xfId="34693"/>
    <cellStyle name="Финансовый 3 4 2 3 2 7 5" xfId="14281"/>
    <cellStyle name="Финансовый 3 4 2 3 2 7 6" xfId="27889"/>
    <cellStyle name="Финансовый 3 4 2 3 2 8" xfId="4831"/>
    <cellStyle name="Финансовый 3 4 2 3 2 8 2" xfId="11635"/>
    <cellStyle name="Финансовый 3 4 2 3 2 8 2 2" xfId="25243"/>
    <cellStyle name="Финансовый 3 4 2 3 2 8 2 3" xfId="38851"/>
    <cellStyle name="Финансовый 3 4 2 3 2 8 3" xfId="18439"/>
    <cellStyle name="Финансовый 3 4 2 3 2 8 4" xfId="32047"/>
    <cellStyle name="Финансовый 3 4 2 3 2 9" xfId="2563"/>
    <cellStyle name="Финансовый 3 4 2 3 2 9 2" xfId="9367"/>
    <cellStyle name="Финансовый 3 4 2 3 2 9 2 2" xfId="22975"/>
    <cellStyle name="Финансовый 3 4 2 3 2 9 2 3" xfId="36583"/>
    <cellStyle name="Финансовый 3 4 2 3 2 9 3" xfId="16171"/>
    <cellStyle name="Финансовый 3 4 2 3 2 9 4" xfId="29779"/>
    <cellStyle name="Финансовый 3 4 2 3 3" xfId="416"/>
    <cellStyle name="Финансовый 3 4 2 3 3 10" xfId="14024"/>
    <cellStyle name="Финансовый 3 4 2 3 3 11" xfId="27632"/>
    <cellStyle name="Финансовый 3 4 2 3 3 2" xfId="1928"/>
    <cellStyle name="Финансовый 3 4 2 3 3 2 2" xfId="6464"/>
    <cellStyle name="Финансовый 3 4 2 3 3 2 2 2" xfId="13268"/>
    <cellStyle name="Финансовый 3 4 2 3 3 2 2 2 2" xfId="26876"/>
    <cellStyle name="Финансовый 3 4 2 3 3 2 2 2 3" xfId="40484"/>
    <cellStyle name="Финансовый 3 4 2 3 3 2 2 3" xfId="20072"/>
    <cellStyle name="Финансовый 3 4 2 3 3 2 2 4" xfId="33680"/>
    <cellStyle name="Финансовый 3 4 2 3 3 2 3" xfId="4196"/>
    <cellStyle name="Финансовый 3 4 2 3 3 2 3 2" xfId="11000"/>
    <cellStyle name="Финансовый 3 4 2 3 3 2 3 2 2" xfId="24608"/>
    <cellStyle name="Финансовый 3 4 2 3 3 2 3 2 3" xfId="38216"/>
    <cellStyle name="Финансовый 3 4 2 3 3 2 3 3" xfId="17804"/>
    <cellStyle name="Финансовый 3 4 2 3 3 2 3 4" xfId="31412"/>
    <cellStyle name="Финансовый 3 4 2 3 3 2 4" xfId="8732"/>
    <cellStyle name="Финансовый 3 4 2 3 3 2 4 2" xfId="22340"/>
    <cellStyle name="Финансовый 3 4 2 3 3 2 4 3" xfId="35948"/>
    <cellStyle name="Финансовый 3 4 2 3 3 2 5" xfId="15536"/>
    <cellStyle name="Финансовый 3 4 2 3 3 2 6" xfId="29144"/>
    <cellStyle name="Финансовый 3 4 2 3 3 3" xfId="1550"/>
    <cellStyle name="Финансовый 3 4 2 3 3 3 2" xfId="6086"/>
    <cellStyle name="Финансовый 3 4 2 3 3 3 2 2" xfId="12890"/>
    <cellStyle name="Финансовый 3 4 2 3 3 3 2 2 2" xfId="26498"/>
    <cellStyle name="Финансовый 3 4 2 3 3 3 2 2 3" xfId="40106"/>
    <cellStyle name="Финансовый 3 4 2 3 3 3 2 3" xfId="19694"/>
    <cellStyle name="Финансовый 3 4 2 3 3 3 2 4" xfId="33302"/>
    <cellStyle name="Финансовый 3 4 2 3 3 3 3" xfId="3818"/>
    <cellStyle name="Финансовый 3 4 2 3 3 3 3 2" xfId="10622"/>
    <cellStyle name="Финансовый 3 4 2 3 3 3 3 2 2" xfId="24230"/>
    <cellStyle name="Финансовый 3 4 2 3 3 3 3 2 3" xfId="37838"/>
    <cellStyle name="Финансовый 3 4 2 3 3 3 3 3" xfId="17426"/>
    <cellStyle name="Финансовый 3 4 2 3 3 3 3 4" xfId="31034"/>
    <cellStyle name="Финансовый 3 4 2 3 3 3 4" xfId="8354"/>
    <cellStyle name="Финансовый 3 4 2 3 3 3 4 2" xfId="21962"/>
    <cellStyle name="Финансовый 3 4 2 3 3 3 4 3" xfId="35570"/>
    <cellStyle name="Финансовый 3 4 2 3 3 3 5" xfId="15158"/>
    <cellStyle name="Финансовый 3 4 2 3 3 3 6" xfId="28766"/>
    <cellStyle name="Финансовый 3 4 2 3 3 4" xfId="2306"/>
    <cellStyle name="Финансовый 3 4 2 3 3 4 2" xfId="6842"/>
    <cellStyle name="Финансовый 3 4 2 3 3 4 2 2" xfId="13646"/>
    <cellStyle name="Финансовый 3 4 2 3 3 4 2 2 2" xfId="27254"/>
    <cellStyle name="Финансовый 3 4 2 3 3 4 2 2 3" xfId="40862"/>
    <cellStyle name="Финансовый 3 4 2 3 3 4 2 3" xfId="20450"/>
    <cellStyle name="Финансовый 3 4 2 3 3 4 2 4" xfId="34058"/>
    <cellStyle name="Финансовый 3 4 2 3 3 4 3" xfId="4574"/>
    <cellStyle name="Финансовый 3 4 2 3 3 4 3 2" xfId="11378"/>
    <cellStyle name="Финансовый 3 4 2 3 3 4 3 2 2" xfId="24986"/>
    <cellStyle name="Финансовый 3 4 2 3 3 4 3 2 3" xfId="38594"/>
    <cellStyle name="Финансовый 3 4 2 3 3 4 3 3" xfId="18182"/>
    <cellStyle name="Финансовый 3 4 2 3 3 4 3 4" xfId="31790"/>
    <cellStyle name="Финансовый 3 4 2 3 3 4 4" xfId="9110"/>
    <cellStyle name="Финансовый 3 4 2 3 3 4 4 2" xfId="22718"/>
    <cellStyle name="Финансовый 3 4 2 3 3 4 4 3" xfId="36326"/>
    <cellStyle name="Финансовый 3 4 2 3 3 4 5" xfId="15914"/>
    <cellStyle name="Финансовый 3 4 2 3 3 4 6" xfId="29522"/>
    <cellStyle name="Финансовый 3 4 2 3 3 5" xfId="1172"/>
    <cellStyle name="Финансовый 3 4 2 3 3 5 2" xfId="5708"/>
    <cellStyle name="Финансовый 3 4 2 3 3 5 2 2" xfId="12512"/>
    <cellStyle name="Финансовый 3 4 2 3 3 5 2 2 2" xfId="26120"/>
    <cellStyle name="Финансовый 3 4 2 3 3 5 2 2 3" xfId="39728"/>
    <cellStyle name="Финансовый 3 4 2 3 3 5 2 3" xfId="19316"/>
    <cellStyle name="Финансовый 3 4 2 3 3 5 2 4" xfId="32924"/>
    <cellStyle name="Финансовый 3 4 2 3 3 5 3" xfId="3440"/>
    <cellStyle name="Финансовый 3 4 2 3 3 5 3 2" xfId="10244"/>
    <cellStyle name="Финансовый 3 4 2 3 3 5 3 2 2" xfId="23852"/>
    <cellStyle name="Финансовый 3 4 2 3 3 5 3 2 3" xfId="37460"/>
    <cellStyle name="Финансовый 3 4 2 3 3 5 3 3" xfId="17048"/>
    <cellStyle name="Финансовый 3 4 2 3 3 5 3 4" xfId="30656"/>
    <cellStyle name="Финансовый 3 4 2 3 3 5 4" xfId="7976"/>
    <cellStyle name="Финансовый 3 4 2 3 3 5 4 2" xfId="21584"/>
    <cellStyle name="Финансовый 3 4 2 3 3 5 4 3" xfId="35192"/>
    <cellStyle name="Финансовый 3 4 2 3 3 5 5" xfId="14780"/>
    <cellStyle name="Финансовый 3 4 2 3 3 5 6" xfId="28388"/>
    <cellStyle name="Финансовый 3 4 2 3 3 6" xfId="794"/>
    <cellStyle name="Финансовый 3 4 2 3 3 6 2" xfId="5330"/>
    <cellStyle name="Финансовый 3 4 2 3 3 6 2 2" xfId="12134"/>
    <cellStyle name="Финансовый 3 4 2 3 3 6 2 2 2" xfId="25742"/>
    <cellStyle name="Финансовый 3 4 2 3 3 6 2 2 3" xfId="39350"/>
    <cellStyle name="Финансовый 3 4 2 3 3 6 2 3" xfId="18938"/>
    <cellStyle name="Финансовый 3 4 2 3 3 6 2 4" xfId="32546"/>
    <cellStyle name="Финансовый 3 4 2 3 3 6 3" xfId="3062"/>
    <cellStyle name="Финансовый 3 4 2 3 3 6 3 2" xfId="9866"/>
    <cellStyle name="Финансовый 3 4 2 3 3 6 3 2 2" xfId="23474"/>
    <cellStyle name="Финансовый 3 4 2 3 3 6 3 2 3" xfId="37082"/>
    <cellStyle name="Финансовый 3 4 2 3 3 6 3 3" xfId="16670"/>
    <cellStyle name="Финансовый 3 4 2 3 3 6 3 4" xfId="30278"/>
    <cellStyle name="Финансовый 3 4 2 3 3 6 4" xfId="7598"/>
    <cellStyle name="Финансовый 3 4 2 3 3 6 4 2" xfId="21206"/>
    <cellStyle name="Финансовый 3 4 2 3 3 6 4 3" xfId="34814"/>
    <cellStyle name="Финансовый 3 4 2 3 3 6 5" xfId="14402"/>
    <cellStyle name="Финансовый 3 4 2 3 3 6 6" xfId="28010"/>
    <cellStyle name="Финансовый 3 4 2 3 3 7" xfId="4952"/>
    <cellStyle name="Финансовый 3 4 2 3 3 7 2" xfId="11756"/>
    <cellStyle name="Финансовый 3 4 2 3 3 7 2 2" xfId="25364"/>
    <cellStyle name="Финансовый 3 4 2 3 3 7 2 3" xfId="38972"/>
    <cellStyle name="Финансовый 3 4 2 3 3 7 3" xfId="18560"/>
    <cellStyle name="Финансовый 3 4 2 3 3 7 4" xfId="32168"/>
    <cellStyle name="Финансовый 3 4 2 3 3 8" xfId="2684"/>
    <cellStyle name="Финансовый 3 4 2 3 3 8 2" xfId="9488"/>
    <cellStyle name="Финансовый 3 4 2 3 3 8 2 2" xfId="23096"/>
    <cellStyle name="Финансовый 3 4 2 3 3 8 2 3" xfId="36704"/>
    <cellStyle name="Финансовый 3 4 2 3 3 8 3" xfId="16292"/>
    <cellStyle name="Финансовый 3 4 2 3 3 8 4" xfId="29900"/>
    <cellStyle name="Финансовый 3 4 2 3 3 9" xfId="7220"/>
    <cellStyle name="Финансовый 3 4 2 3 3 9 2" xfId="20828"/>
    <cellStyle name="Финансовый 3 4 2 3 3 9 3" xfId="34436"/>
    <cellStyle name="Финансовый 3 4 2 3 4" xfId="1726"/>
    <cellStyle name="Финансовый 3 4 2 3 4 2" xfId="6262"/>
    <cellStyle name="Финансовый 3 4 2 3 4 2 2" xfId="13066"/>
    <cellStyle name="Финансовый 3 4 2 3 4 2 2 2" xfId="26674"/>
    <cellStyle name="Финансовый 3 4 2 3 4 2 2 3" xfId="40282"/>
    <cellStyle name="Финансовый 3 4 2 3 4 2 3" xfId="19870"/>
    <cellStyle name="Финансовый 3 4 2 3 4 2 4" xfId="33478"/>
    <cellStyle name="Финансовый 3 4 2 3 4 3" xfId="3994"/>
    <cellStyle name="Финансовый 3 4 2 3 4 3 2" xfId="10798"/>
    <cellStyle name="Финансовый 3 4 2 3 4 3 2 2" xfId="24406"/>
    <cellStyle name="Финансовый 3 4 2 3 4 3 2 3" xfId="38014"/>
    <cellStyle name="Финансовый 3 4 2 3 4 3 3" xfId="17602"/>
    <cellStyle name="Финансовый 3 4 2 3 4 3 4" xfId="31210"/>
    <cellStyle name="Финансовый 3 4 2 3 4 4" xfId="8530"/>
    <cellStyle name="Финансовый 3 4 2 3 4 4 2" xfId="22138"/>
    <cellStyle name="Финансовый 3 4 2 3 4 4 3" xfId="35746"/>
    <cellStyle name="Финансовый 3 4 2 3 4 5" xfId="15334"/>
    <cellStyle name="Финансовый 3 4 2 3 4 6" xfId="28942"/>
    <cellStyle name="Финансовый 3 4 2 3 5" xfId="1348"/>
    <cellStyle name="Финансовый 3 4 2 3 5 2" xfId="5884"/>
    <cellStyle name="Финансовый 3 4 2 3 5 2 2" xfId="12688"/>
    <cellStyle name="Финансовый 3 4 2 3 5 2 2 2" xfId="26296"/>
    <cellStyle name="Финансовый 3 4 2 3 5 2 2 3" xfId="39904"/>
    <cellStyle name="Финансовый 3 4 2 3 5 2 3" xfId="19492"/>
    <cellStyle name="Финансовый 3 4 2 3 5 2 4" xfId="33100"/>
    <cellStyle name="Финансовый 3 4 2 3 5 3" xfId="3616"/>
    <cellStyle name="Финансовый 3 4 2 3 5 3 2" xfId="10420"/>
    <cellStyle name="Финансовый 3 4 2 3 5 3 2 2" xfId="24028"/>
    <cellStyle name="Финансовый 3 4 2 3 5 3 2 3" xfId="37636"/>
    <cellStyle name="Финансовый 3 4 2 3 5 3 3" xfId="17224"/>
    <cellStyle name="Финансовый 3 4 2 3 5 3 4" xfId="30832"/>
    <cellStyle name="Финансовый 3 4 2 3 5 4" xfId="8152"/>
    <cellStyle name="Финансовый 3 4 2 3 5 4 2" xfId="21760"/>
    <cellStyle name="Финансовый 3 4 2 3 5 4 3" xfId="35368"/>
    <cellStyle name="Финансовый 3 4 2 3 5 5" xfId="14956"/>
    <cellStyle name="Финансовый 3 4 2 3 5 6" xfId="28564"/>
    <cellStyle name="Финансовый 3 4 2 3 6" xfId="2104"/>
    <cellStyle name="Финансовый 3 4 2 3 6 2" xfId="6640"/>
    <cellStyle name="Финансовый 3 4 2 3 6 2 2" xfId="13444"/>
    <cellStyle name="Финансовый 3 4 2 3 6 2 2 2" xfId="27052"/>
    <cellStyle name="Финансовый 3 4 2 3 6 2 2 3" xfId="40660"/>
    <cellStyle name="Финансовый 3 4 2 3 6 2 3" xfId="20248"/>
    <cellStyle name="Финансовый 3 4 2 3 6 2 4" xfId="33856"/>
    <cellStyle name="Финансовый 3 4 2 3 6 3" xfId="4372"/>
    <cellStyle name="Финансовый 3 4 2 3 6 3 2" xfId="11176"/>
    <cellStyle name="Финансовый 3 4 2 3 6 3 2 2" xfId="24784"/>
    <cellStyle name="Финансовый 3 4 2 3 6 3 2 3" xfId="38392"/>
    <cellStyle name="Финансовый 3 4 2 3 6 3 3" xfId="17980"/>
    <cellStyle name="Финансовый 3 4 2 3 6 3 4" xfId="31588"/>
    <cellStyle name="Финансовый 3 4 2 3 6 4" xfId="8908"/>
    <cellStyle name="Финансовый 3 4 2 3 6 4 2" xfId="22516"/>
    <cellStyle name="Финансовый 3 4 2 3 6 4 3" xfId="36124"/>
    <cellStyle name="Финансовый 3 4 2 3 6 5" xfId="15712"/>
    <cellStyle name="Финансовый 3 4 2 3 6 6" xfId="29320"/>
    <cellStyle name="Финансовый 3 4 2 3 7" xfId="970"/>
    <cellStyle name="Финансовый 3 4 2 3 7 2" xfId="5506"/>
    <cellStyle name="Финансовый 3 4 2 3 7 2 2" xfId="12310"/>
    <cellStyle name="Финансовый 3 4 2 3 7 2 2 2" xfId="25918"/>
    <cellStyle name="Финансовый 3 4 2 3 7 2 2 3" xfId="39526"/>
    <cellStyle name="Финансовый 3 4 2 3 7 2 3" xfId="19114"/>
    <cellStyle name="Финансовый 3 4 2 3 7 2 4" xfId="32722"/>
    <cellStyle name="Финансовый 3 4 2 3 7 3" xfId="3238"/>
    <cellStyle name="Финансовый 3 4 2 3 7 3 2" xfId="10042"/>
    <cellStyle name="Финансовый 3 4 2 3 7 3 2 2" xfId="23650"/>
    <cellStyle name="Финансовый 3 4 2 3 7 3 2 3" xfId="37258"/>
    <cellStyle name="Финансовый 3 4 2 3 7 3 3" xfId="16846"/>
    <cellStyle name="Финансовый 3 4 2 3 7 3 4" xfId="30454"/>
    <cellStyle name="Финансовый 3 4 2 3 7 4" xfId="7774"/>
    <cellStyle name="Финансовый 3 4 2 3 7 4 2" xfId="21382"/>
    <cellStyle name="Финансовый 3 4 2 3 7 4 3" xfId="34990"/>
    <cellStyle name="Финансовый 3 4 2 3 7 5" xfId="14578"/>
    <cellStyle name="Финансовый 3 4 2 3 7 6" xfId="28186"/>
    <cellStyle name="Финансовый 3 4 2 3 8" xfId="592"/>
    <cellStyle name="Финансовый 3 4 2 3 8 2" xfId="5128"/>
    <cellStyle name="Финансовый 3 4 2 3 8 2 2" xfId="11932"/>
    <cellStyle name="Финансовый 3 4 2 3 8 2 2 2" xfId="25540"/>
    <cellStyle name="Финансовый 3 4 2 3 8 2 2 3" xfId="39148"/>
    <cellStyle name="Финансовый 3 4 2 3 8 2 3" xfId="18736"/>
    <cellStyle name="Финансовый 3 4 2 3 8 2 4" xfId="32344"/>
    <cellStyle name="Финансовый 3 4 2 3 8 3" xfId="2860"/>
    <cellStyle name="Финансовый 3 4 2 3 8 3 2" xfId="9664"/>
    <cellStyle name="Финансовый 3 4 2 3 8 3 2 2" xfId="23272"/>
    <cellStyle name="Финансовый 3 4 2 3 8 3 2 3" xfId="36880"/>
    <cellStyle name="Финансовый 3 4 2 3 8 3 3" xfId="16468"/>
    <cellStyle name="Финансовый 3 4 2 3 8 3 4" xfId="30076"/>
    <cellStyle name="Финансовый 3 4 2 3 8 4" xfId="7396"/>
    <cellStyle name="Финансовый 3 4 2 3 8 4 2" xfId="21004"/>
    <cellStyle name="Финансовый 3 4 2 3 8 4 3" xfId="34612"/>
    <cellStyle name="Финансовый 3 4 2 3 8 5" xfId="14200"/>
    <cellStyle name="Финансовый 3 4 2 3 8 6" xfId="27808"/>
    <cellStyle name="Финансовый 3 4 2 3 9" xfId="4750"/>
    <cellStyle name="Финансовый 3 4 2 3 9 2" xfId="11554"/>
    <cellStyle name="Финансовый 3 4 2 3 9 2 2" xfId="25162"/>
    <cellStyle name="Финансовый 3 4 2 3 9 2 3" xfId="38770"/>
    <cellStyle name="Финансовый 3 4 2 3 9 3" xfId="18358"/>
    <cellStyle name="Финансовый 3 4 2 3 9 4" xfId="31966"/>
    <cellStyle name="Финансовый 3 4 2 4" xfId="181"/>
    <cellStyle name="Финансовый 3 4 2 4 10" xfId="2449"/>
    <cellStyle name="Финансовый 3 4 2 4 10 2" xfId="9253"/>
    <cellStyle name="Финансовый 3 4 2 4 10 2 2" xfId="22861"/>
    <cellStyle name="Финансовый 3 4 2 4 10 2 3" xfId="36469"/>
    <cellStyle name="Финансовый 3 4 2 4 10 3" xfId="16057"/>
    <cellStyle name="Финансовый 3 4 2 4 10 4" xfId="29665"/>
    <cellStyle name="Финансовый 3 4 2 4 11" xfId="6985"/>
    <cellStyle name="Финансовый 3 4 2 4 11 2" xfId="20593"/>
    <cellStyle name="Финансовый 3 4 2 4 11 3" xfId="34201"/>
    <cellStyle name="Финансовый 3 4 2 4 12" xfId="13789"/>
    <cellStyle name="Финансовый 3 4 2 4 13" xfId="27397"/>
    <cellStyle name="Финансовый 3 4 2 4 2" xfId="262"/>
    <cellStyle name="Финансовый 3 4 2 4 2 10" xfId="7066"/>
    <cellStyle name="Финансовый 3 4 2 4 2 10 2" xfId="20674"/>
    <cellStyle name="Финансовый 3 4 2 4 2 10 3" xfId="34282"/>
    <cellStyle name="Финансовый 3 4 2 4 2 11" xfId="13870"/>
    <cellStyle name="Финансовый 3 4 2 4 2 12" xfId="27478"/>
    <cellStyle name="Финансовый 3 4 2 4 2 2" xfId="464"/>
    <cellStyle name="Финансовый 3 4 2 4 2 2 10" xfId="14072"/>
    <cellStyle name="Финансовый 3 4 2 4 2 2 11" xfId="27680"/>
    <cellStyle name="Финансовый 3 4 2 4 2 2 2" xfId="1976"/>
    <cellStyle name="Финансовый 3 4 2 4 2 2 2 2" xfId="6512"/>
    <cellStyle name="Финансовый 3 4 2 4 2 2 2 2 2" xfId="13316"/>
    <cellStyle name="Финансовый 3 4 2 4 2 2 2 2 2 2" xfId="26924"/>
    <cellStyle name="Финансовый 3 4 2 4 2 2 2 2 2 3" xfId="40532"/>
    <cellStyle name="Финансовый 3 4 2 4 2 2 2 2 3" xfId="20120"/>
    <cellStyle name="Финансовый 3 4 2 4 2 2 2 2 4" xfId="33728"/>
    <cellStyle name="Финансовый 3 4 2 4 2 2 2 3" xfId="4244"/>
    <cellStyle name="Финансовый 3 4 2 4 2 2 2 3 2" xfId="11048"/>
    <cellStyle name="Финансовый 3 4 2 4 2 2 2 3 2 2" xfId="24656"/>
    <cellStyle name="Финансовый 3 4 2 4 2 2 2 3 2 3" xfId="38264"/>
    <cellStyle name="Финансовый 3 4 2 4 2 2 2 3 3" xfId="17852"/>
    <cellStyle name="Финансовый 3 4 2 4 2 2 2 3 4" xfId="31460"/>
    <cellStyle name="Финансовый 3 4 2 4 2 2 2 4" xfId="8780"/>
    <cellStyle name="Финансовый 3 4 2 4 2 2 2 4 2" xfId="22388"/>
    <cellStyle name="Финансовый 3 4 2 4 2 2 2 4 3" xfId="35996"/>
    <cellStyle name="Финансовый 3 4 2 4 2 2 2 5" xfId="15584"/>
    <cellStyle name="Финансовый 3 4 2 4 2 2 2 6" xfId="29192"/>
    <cellStyle name="Финансовый 3 4 2 4 2 2 3" xfId="1598"/>
    <cellStyle name="Финансовый 3 4 2 4 2 2 3 2" xfId="6134"/>
    <cellStyle name="Финансовый 3 4 2 4 2 2 3 2 2" xfId="12938"/>
    <cellStyle name="Финансовый 3 4 2 4 2 2 3 2 2 2" xfId="26546"/>
    <cellStyle name="Финансовый 3 4 2 4 2 2 3 2 2 3" xfId="40154"/>
    <cellStyle name="Финансовый 3 4 2 4 2 2 3 2 3" xfId="19742"/>
    <cellStyle name="Финансовый 3 4 2 4 2 2 3 2 4" xfId="33350"/>
    <cellStyle name="Финансовый 3 4 2 4 2 2 3 3" xfId="3866"/>
    <cellStyle name="Финансовый 3 4 2 4 2 2 3 3 2" xfId="10670"/>
    <cellStyle name="Финансовый 3 4 2 4 2 2 3 3 2 2" xfId="24278"/>
    <cellStyle name="Финансовый 3 4 2 4 2 2 3 3 2 3" xfId="37886"/>
    <cellStyle name="Финансовый 3 4 2 4 2 2 3 3 3" xfId="17474"/>
    <cellStyle name="Финансовый 3 4 2 4 2 2 3 3 4" xfId="31082"/>
    <cellStyle name="Финансовый 3 4 2 4 2 2 3 4" xfId="8402"/>
    <cellStyle name="Финансовый 3 4 2 4 2 2 3 4 2" xfId="22010"/>
    <cellStyle name="Финансовый 3 4 2 4 2 2 3 4 3" xfId="35618"/>
    <cellStyle name="Финансовый 3 4 2 4 2 2 3 5" xfId="15206"/>
    <cellStyle name="Финансовый 3 4 2 4 2 2 3 6" xfId="28814"/>
    <cellStyle name="Финансовый 3 4 2 4 2 2 4" xfId="2354"/>
    <cellStyle name="Финансовый 3 4 2 4 2 2 4 2" xfId="6890"/>
    <cellStyle name="Финансовый 3 4 2 4 2 2 4 2 2" xfId="13694"/>
    <cellStyle name="Финансовый 3 4 2 4 2 2 4 2 2 2" xfId="27302"/>
    <cellStyle name="Финансовый 3 4 2 4 2 2 4 2 2 3" xfId="40910"/>
    <cellStyle name="Финансовый 3 4 2 4 2 2 4 2 3" xfId="20498"/>
    <cellStyle name="Финансовый 3 4 2 4 2 2 4 2 4" xfId="34106"/>
    <cellStyle name="Финансовый 3 4 2 4 2 2 4 3" xfId="4622"/>
    <cellStyle name="Финансовый 3 4 2 4 2 2 4 3 2" xfId="11426"/>
    <cellStyle name="Финансовый 3 4 2 4 2 2 4 3 2 2" xfId="25034"/>
    <cellStyle name="Финансовый 3 4 2 4 2 2 4 3 2 3" xfId="38642"/>
    <cellStyle name="Финансовый 3 4 2 4 2 2 4 3 3" xfId="18230"/>
    <cellStyle name="Финансовый 3 4 2 4 2 2 4 3 4" xfId="31838"/>
    <cellStyle name="Финансовый 3 4 2 4 2 2 4 4" xfId="9158"/>
    <cellStyle name="Финансовый 3 4 2 4 2 2 4 4 2" xfId="22766"/>
    <cellStyle name="Финансовый 3 4 2 4 2 2 4 4 3" xfId="36374"/>
    <cellStyle name="Финансовый 3 4 2 4 2 2 4 5" xfId="15962"/>
    <cellStyle name="Финансовый 3 4 2 4 2 2 4 6" xfId="29570"/>
    <cellStyle name="Финансовый 3 4 2 4 2 2 5" xfId="1220"/>
    <cellStyle name="Финансовый 3 4 2 4 2 2 5 2" xfId="5756"/>
    <cellStyle name="Финансовый 3 4 2 4 2 2 5 2 2" xfId="12560"/>
    <cellStyle name="Финансовый 3 4 2 4 2 2 5 2 2 2" xfId="26168"/>
    <cellStyle name="Финансовый 3 4 2 4 2 2 5 2 2 3" xfId="39776"/>
    <cellStyle name="Финансовый 3 4 2 4 2 2 5 2 3" xfId="19364"/>
    <cellStyle name="Финансовый 3 4 2 4 2 2 5 2 4" xfId="32972"/>
    <cellStyle name="Финансовый 3 4 2 4 2 2 5 3" xfId="3488"/>
    <cellStyle name="Финансовый 3 4 2 4 2 2 5 3 2" xfId="10292"/>
    <cellStyle name="Финансовый 3 4 2 4 2 2 5 3 2 2" xfId="23900"/>
    <cellStyle name="Финансовый 3 4 2 4 2 2 5 3 2 3" xfId="37508"/>
    <cellStyle name="Финансовый 3 4 2 4 2 2 5 3 3" xfId="17096"/>
    <cellStyle name="Финансовый 3 4 2 4 2 2 5 3 4" xfId="30704"/>
    <cellStyle name="Финансовый 3 4 2 4 2 2 5 4" xfId="8024"/>
    <cellStyle name="Финансовый 3 4 2 4 2 2 5 4 2" xfId="21632"/>
    <cellStyle name="Финансовый 3 4 2 4 2 2 5 4 3" xfId="35240"/>
    <cellStyle name="Финансовый 3 4 2 4 2 2 5 5" xfId="14828"/>
    <cellStyle name="Финансовый 3 4 2 4 2 2 5 6" xfId="28436"/>
    <cellStyle name="Финансовый 3 4 2 4 2 2 6" xfId="842"/>
    <cellStyle name="Финансовый 3 4 2 4 2 2 6 2" xfId="5378"/>
    <cellStyle name="Финансовый 3 4 2 4 2 2 6 2 2" xfId="12182"/>
    <cellStyle name="Финансовый 3 4 2 4 2 2 6 2 2 2" xfId="25790"/>
    <cellStyle name="Финансовый 3 4 2 4 2 2 6 2 2 3" xfId="39398"/>
    <cellStyle name="Финансовый 3 4 2 4 2 2 6 2 3" xfId="18986"/>
    <cellStyle name="Финансовый 3 4 2 4 2 2 6 2 4" xfId="32594"/>
    <cellStyle name="Финансовый 3 4 2 4 2 2 6 3" xfId="3110"/>
    <cellStyle name="Финансовый 3 4 2 4 2 2 6 3 2" xfId="9914"/>
    <cellStyle name="Финансовый 3 4 2 4 2 2 6 3 2 2" xfId="23522"/>
    <cellStyle name="Финансовый 3 4 2 4 2 2 6 3 2 3" xfId="37130"/>
    <cellStyle name="Финансовый 3 4 2 4 2 2 6 3 3" xfId="16718"/>
    <cellStyle name="Финансовый 3 4 2 4 2 2 6 3 4" xfId="30326"/>
    <cellStyle name="Финансовый 3 4 2 4 2 2 6 4" xfId="7646"/>
    <cellStyle name="Финансовый 3 4 2 4 2 2 6 4 2" xfId="21254"/>
    <cellStyle name="Финансовый 3 4 2 4 2 2 6 4 3" xfId="34862"/>
    <cellStyle name="Финансовый 3 4 2 4 2 2 6 5" xfId="14450"/>
    <cellStyle name="Финансовый 3 4 2 4 2 2 6 6" xfId="28058"/>
    <cellStyle name="Финансовый 3 4 2 4 2 2 7" xfId="5000"/>
    <cellStyle name="Финансовый 3 4 2 4 2 2 7 2" xfId="11804"/>
    <cellStyle name="Финансовый 3 4 2 4 2 2 7 2 2" xfId="25412"/>
    <cellStyle name="Финансовый 3 4 2 4 2 2 7 2 3" xfId="39020"/>
    <cellStyle name="Финансовый 3 4 2 4 2 2 7 3" xfId="18608"/>
    <cellStyle name="Финансовый 3 4 2 4 2 2 7 4" xfId="32216"/>
    <cellStyle name="Финансовый 3 4 2 4 2 2 8" xfId="2732"/>
    <cellStyle name="Финансовый 3 4 2 4 2 2 8 2" xfId="9536"/>
    <cellStyle name="Финансовый 3 4 2 4 2 2 8 2 2" xfId="23144"/>
    <cellStyle name="Финансовый 3 4 2 4 2 2 8 2 3" xfId="36752"/>
    <cellStyle name="Финансовый 3 4 2 4 2 2 8 3" xfId="16340"/>
    <cellStyle name="Финансовый 3 4 2 4 2 2 8 4" xfId="29948"/>
    <cellStyle name="Финансовый 3 4 2 4 2 2 9" xfId="7268"/>
    <cellStyle name="Финансовый 3 4 2 4 2 2 9 2" xfId="20876"/>
    <cellStyle name="Финансовый 3 4 2 4 2 2 9 3" xfId="34484"/>
    <cellStyle name="Финансовый 3 4 2 4 2 3" xfId="1774"/>
    <cellStyle name="Финансовый 3 4 2 4 2 3 2" xfId="6310"/>
    <cellStyle name="Финансовый 3 4 2 4 2 3 2 2" xfId="13114"/>
    <cellStyle name="Финансовый 3 4 2 4 2 3 2 2 2" xfId="26722"/>
    <cellStyle name="Финансовый 3 4 2 4 2 3 2 2 3" xfId="40330"/>
    <cellStyle name="Финансовый 3 4 2 4 2 3 2 3" xfId="19918"/>
    <cellStyle name="Финансовый 3 4 2 4 2 3 2 4" xfId="33526"/>
    <cellStyle name="Финансовый 3 4 2 4 2 3 3" xfId="4042"/>
    <cellStyle name="Финансовый 3 4 2 4 2 3 3 2" xfId="10846"/>
    <cellStyle name="Финансовый 3 4 2 4 2 3 3 2 2" xfId="24454"/>
    <cellStyle name="Финансовый 3 4 2 4 2 3 3 2 3" xfId="38062"/>
    <cellStyle name="Финансовый 3 4 2 4 2 3 3 3" xfId="17650"/>
    <cellStyle name="Финансовый 3 4 2 4 2 3 3 4" xfId="31258"/>
    <cellStyle name="Финансовый 3 4 2 4 2 3 4" xfId="8578"/>
    <cellStyle name="Финансовый 3 4 2 4 2 3 4 2" xfId="22186"/>
    <cellStyle name="Финансовый 3 4 2 4 2 3 4 3" xfId="35794"/>
    <cellStyle name="Финансовый 3 4 2 4 2 3 5" xfId="15382"/>
    <cellStyle name="Финансовый 3 4 2 4 2 3 6" xfId="28990"/>
    <cellStyle name="Финансовый 3 4 2 4 2 4" xfId="1396"/>
    <cellStyle name="Финансовый 3 4 2 4 2 4 2" xfId="5932"/>
    <cellStyle name="Финансовый 3 4 2 4 2 4 2 2" xfId="12736"/>
    <cellStyle name="Финансовый 3 4 2 4 2 4 2 2 2" xfId="26344"/>
    <cellStyle name="Финансовый 3 4 2 4 2 4 2 2 3" xfId="39952"/>
    <cellStyle name="Финансовый 3 4 2 4 2 4 2 3" xfId="19540"/>
    <cellStyle name="Финансовый 3 4 2 4 2 4 2 4" xfId="33148"/>
    <cellStyle name="Финансовый 3 4 2 4 2 4 3" xfId="3664"/>
    <cellStyle name="Финансовый 3 4 2 4 2 4 3 2" xfId="10468"/>
    <cellStyle name="Финансовый 3 4 2 4 2 4 3 2 2" xfId="24076"/>
    <cellStyle name="Финансовый 3 4 2 4 2 4 3 2 3" xfId="37684"/>
    <cellStyle name="Финансовый 3 4 2 4 2 4 3 3" xfId="17272"/>
    <cellStyle name="Финансовый 3 4 2 4 2 4 3 4" xfId="30880"/>
    <cellStyle name="Финансовый 3 4 2 4 2 4 4" xfId="8200"/>
    <cellStyle name="Финансовый 3 4 2 4 2 4 4 2" xfId="21808"/>
    <cellStyle name="Финансовый 3 4 2 4 2 4 4 3" xfId="35416"/>
    <cellStyle name="Финансовый 3 4 2 4 2 4 5" xfId="15004"/>
    <cellStyle name="Финансовый 3 4 2 4 2 4 6" xfId="28612"/>
    <cellStyle name="Финансовый 3 4 2 4 2 5" xfId="2152"/>
    <cellStyle name="Финансовый 3 4 2 4 2 5 2" xfId="6688"/>
    <cellStyle name="Финансовый 3 4 2 4 2 5 2 2" xfId="13492"/>
    <cellStyle name="Финансовый 3 4 2 4 2 5 2 2 2" xfId="27100"/>
    <cellStyle name="Финансовый 3 4 2 4 2 5 2 2 3" xfId="40708"/>
    <cellStyle name="Финансовый 3 4 2 4 2 5 2 3" xfId="20296"/>
    <cellStyle name="Финансовый 3 4 2 4 2 5 2 4" xfId="33904"/>
    <cellStyle name="Финансовый 3 4 2 4 2 5 3" xfId="4420"/>
    <cellStyle name="Финансовый 3 4 2 4 2 5 3 2" xfId="11224"/>
    <cellStyle name="Финансовый 3 4 2 4 2 5 3 2 2" xfId="24832"/>
    <cellStyle name="Финансовый 3 4 2 4 2 5 3 2 3" xfId="38440"/>
    <cellStyle name="Финансовый 3 4 2 4 2 5 3 3" xfId="18028"/>
    <cellStyle name="Финансовый 3 4 2 4 2 5 3 4" xfId="31636"/>
    <cellStyle name="Финансовый 3 4 2 4 2 5 4" xfId="8956"/>
    <cellStyle name="Финансовый 3 4 2 4 2 5 4 2" xfId="22564"/>
    <cellStyle name="Финансовый 3 4 2 4 2 5 4 3" xfId="36172"/>
    <cellStyle name="Финансовый 3 4 2 4 2 5 5" xfId="15760"/>
    <cellStyle name="Финансовый 3 4 2 4 2 5 6" xfId="29368"/>
    <cellStyle name="Финансовый 3 4 2 4 2 6" xfId="1018"/>
    <cellStyle name="Финансовый 3 4 2 4 2 6 2" xfId="5554"/>
    <cellStyle name="Финансовый 3 4 2 4 2 6 2 2" xfId="12358"/>
    <cellStyle name="Финансовый 3 4 2 4 2 6 2 2 2" xfId="25966"/>
    <cellStyle name="Финансовый 3 4 2 4 2 6 2 2 3" xfId="39574"/>
    <cellStyle name="Финансовый 3 4 2 4 2 6 2 3" xfId="19162"/>
    <cellStyle name="Финансовый 3 4 2 4 2 6 2 4" xfId="32770"/>
    <cellStyle name="Финансовый 3 4 2 4 2 6 3" xfId="3286"/>
    <cellStyle name="Финансовый 3 4 2 4 2 6 3 2" xfId="10090"/>
    <cellStyle name="Финансовый 3 4 2 4 2 6 3 2 2" xfId="23698"/>
    <cellStyle name="Финансовый 3 4 2 4 2 6 3 2 3" xfId="37306"/>
    <cellStyle name="Финансовый 3 4 2 4 2 6 3 3" xfId="16894"/>
    <cellStyle name="Финансовый 3 4 2 4 2 6 3 4" xfId="30502"/>
    <cellStyle name="Финансовый 3 4 2 4 2 6 4" xfId="7822"/>
    <cellStyle name="Финансовый 3 4 2 4 2 6 4 2" xfId="21430"/>
    <cellStyle name="Финансовый 3 4 2 4 2 6 4 3" xfId="35038"/>
    <cellStyle name="Финансовый 3 4 2 4 2 6 5" xfId="14626"/>
    <cellStyle name="Финансовый 3 4 2 4 2 6 6" xfId="28234"/>
    <cellStyle name="Финансовый 3 4 2 4 2 7" xfId="640"/>
    <cellStyle name="Финансовый 3 4 2 4 2 7 2" xfId="5176"/>
    <cellStyle name="Финансовый 3 4 2 4 2 7 2 2" xfId="11980"/>
    <cellStyle name="Финансовый 3 4 2 4 2 7 2 2 2" xfId="25588"/>
    <cellStyle name="Финансовый 3 4 2 4 2 7 2 2 3" xfId="39196"/>
    <cellStyle name="Финансовый 3 4 2 4 2 7 2 3" xfId="18784"/>
    <cellStyle name="Финансовый 3 4 2 4 2 7 2 4" xfId="32392"/>
    <cellStyle name="Финансовый 3 4 2 4 2 7 3" xfId="2908"/>
    <cellStyle name="Финансовый 3 4 2 4 2 7 3 2" xfId="9712"/>
    <cellStyle name="Финансовый 3 4 2 4 2 7 3 2 2" xfId="23320"/>
    <cellStyle name="Финансовый 3 4 2 4 2 7 3 2 3" xfId="36928"/>
    <cellStyle name="Финансовый 3 4 2 4 2 7 3 3" xfId="16516"/>
    <cellStyle name="Финансовый 3 4 2 4 2 7 3 4" xfId="30124"/>
    <cellStyle name="Финансовый 3 4 2 4 2 7 4" xfId="7444"/>
    <cellStyle name="Финансовый 3 4 2 4 2 7 4 2" xfId="21052"/>
    <cellStyle name="Финансовый 3 4 2 4 2 7 4 3" xfId="34660"/>
    <cellStyle name="Финансовый 3 4 2 4 2 7 5" xfId="14248"/>
    <cellStyle name="Финансовый 3 4 2 4 2 7 6" xfId="27856"/>
    <cellStyle name="Финансовый 3 4 2 4 2 8" xfId="4798"/>
    <cellStyle name="Финансовый 3 4 2 4 2 8 2" xfId="11602"/>
    <cellStyle name="Финансовый 3 4 2 4 2 8 2 2" xfId="25210"/>
    <cellStyle name="Финансовый 3 4 2 4 2 8 2 3" xfId="38818"/>
    <cellStyle name="Финансовый 3 4 2 4 2 8 3" xfId="18406"/>
    <cellStyle name="Финансовый 3 4 2 4 2 8 4" xfId="32014"/>
    <cellStyle name="Финансовый 3 4 2 4 2 9" xfId="2530"/>
    <cellStyle name="Финансовый 3 4 2 4 2 9 2" xfId="9334"/>
    <cellStyle name="Финансовый 3 4 2 4 2 9 2 2" xfId="22942"/>
    <cellStyle name="Финансовый 3 4 2 4 2 9 2 3" xfId="36550"/>
    <cellStyle name="Финансовый 3 4 2 4 2 9 3" xfId="16138"/>
    <cellStyle name="Финансовый 3 4 2 4 2 9 4" xfId="29746"/>
    <cellStyle name="Финансовый 3 4 2 4 3" xfId="383"/>
    <cellStyle name="Финансовый 3 4 2 4 3 10" xfId="13991"/>
    <cellStyle name="Финансовый 3 4 2 4 3 11" xfId="27599"/>
    <cellStyle name="Финансовый 3 4 2 4 3 2" xfId="1895"/>
    <cellStyle name="Финансовый 3 4 2 4 3 2 2" xfId="6431"/>
    <cellStyle name="Финансовый 3 4 2 4 3 2 2 2" xfId="13235"/>
    <cellStyle name="Финансовый 3 4 2 4 3 2 2 2 2" xfId="26843"/>
    <cellStyle name="Финансовый 3 4 2 4 3 2 2 2 3" xfId="40451"/>
    <cellStyle name="Финансовый 3 4 2 4 3 2 2 3" xfId="20039"/>
    <cellStyle name="Финансовый 3 4 2 4 3 2 2 4" xfId="33647"/>
    <cellStyle name="Финансовый 3 4 2 4 3 2 3" xfId="4163"/>
    <cellStyle name="Финансовый 3 4 2 4 3 2 3 2" xfId="10967"/>
    <cellStyle name="Финансовый 3 4 2 4 3 2 3 2 2" xfId="24575"/>
    <cellStyle name="Финансовый 3 4 2 4 3 2 3 2 3" xfId="38183"/>
    <cellStyle name="Финансовый 3 4 2 4 3 2 3 3" xfId="17771"/>
    <cellStyle name="Финансовый 3 4 2 4 3 2 3 4" xfId="31379"/>
    <cellStyle name="Финансовый 3 4 2 4 3 2 4" xfId="8699"/>
    <cellStyle name="Финансовый 3 4 2 4 3 2 4 2" xfId="22307"/>
    <cellStyle name="Финансовый 3 4 2 4 3 2 4 3" xfId="35915"/>
    <cellStyle name="Финансовый 3 4 2 4 3 2 5" xfId="15503"/>
    <cellStyle name="Финансовый 3 4 2 4 3 2 6" xfId="29111"/>
    <cellStyle name="Финансовый 3 4 2 4 3 3" xfId="1517"/>
    <cellStyle name="Финансовый 3 4 2 4 3 3 2" xfId="6053"/>
    <cellStyle name="Финансовый 3 4 2 4 3 3 2 2" xfId="12857"/>
    <cellStyle name="Финансовый 3 4 2 4 3 3 2 2 2" xfId="26465"/>
    <cellStyle name="Финансовый 3 4 2 4 3 3 2 2 3" xfId="40073"/>
    <cellStyle name="Финансовый 3 4 2 4 3 3 2 3" xfId="19661"/>
    <cellStyle name="Финансовый 3 4 2 4 3 3 2 4" xfId="33269"/>
    <cellStyle name="Финансовый 3 4 2 4 3 3 3" xfId="3785"/>
    <cellStyle name="Финансовый 3 4 2 4 3 3 3 2" xfId="10589"/>
    <cellStyle name="Финансовый 3 4 2 4 3 3 3 2 2" xfId="24197"/>
    <cellStyle name="Финансовый 3 4 2 4 3 3 3 2 3" xfId="37805"/>
    <cellStyle name="Финансовый 3 4 2 4 3 3 3 3" xfId="17393"/>
    <cellStyle name="Финансовый 3 4 2 4 3 3 3 4" xfId="31001"/>
    <cellStyle name="Финансовый 3 4 2 4 3 3 4" xfId="8321"/>
    <cellStyle name="Финансовый 3 4 2 4 3 3 4 2" xfId="21929"/>
    <cellStyle name="Финансовый 3 4 2 4 3 3 4 3" xfId="35537"/>
    <cellStyle name="Финансовый 3 4 2 4 3 3 5" xfId="15125"/>
    <cellStyle name="Финансовый 3 4 2 4 3 3 6" xfId="28733"/>
    <cellStyle name="Финансовый 3 4 2 4 3 4" xfId="2273"/>
    <cellStyle name="Финансовый 3 4 2 4 3 4 2" xfId="6809"/>
    <cellStyle name="Финансовый 3 4 2 4 3 4 2 2" xfId="13613"/>
    <cellStyle name="Финансовый 3 4 2 4 3 4 2 2 2" xfId="27221"/>
    <cellStyle name="Финансовый 3 4 2 4 3 4 2 2 3" xfId="40829"/>
    <cellStyle name="Финансовый 3 4 2 4 3 4 2 3" xfId="20417"/>
    <cellStyle name="Финансовый 3 4 2 4 3 4 2 4" xfId="34025"/>
    <cellStyle name="Финансовый 3 4 2 4 3 4 3" xfId="4541"/>
    <cellStyle name="Финансовый 3 4 2 4 3 4 3 2" xfId="11345"/>
    <cellStyle name="Финансовый 3 4 2 4 3 4 3 2 2" xfId="24953"/>
    <cellStyle name="Финансовый 3 4 2 4 3 4 3 2 3" xfId="38561"/>
    <cellStyle name="Финансовый 3 4 2 4 3 4 3 3" xfId="18149"/>
    <cellStyle name="Финансовый 3 4 2 4 3 4 3 4" xfId="31757"/>
    <cellStyle name="Финансовый 3 4 2 4 3 4 4" xfId="9077"/>
    <cellStyle name="Финансовый 3 4 2 4 3 4 4 2" xfId="22685"/>
    <cellStyle name="Финансовый 3 4 2 4 3 4 4 3" xfId="36293"/>
    <cellStyle name="Финансовый 3 4 2 4 3 4 5" xfId="15881"/>
    <cellStyle name="Финансовый 3 4 2 4 3 4 6" xfId="29489"/>
    <cellStyle name="Финансовый 3 4 2 4 3 5" xfId="1139"/>
    <cellStyle name="Финансовый 3 4 2 4 3 5 2" xfId="5675"/>
    <cellStyle name="Финансовый 3 4 2 4 3 5 2 2" xfId="12479"/>
    <cellStyle name="Финансовый 3 4 2 4 3 5 2 2 2" xfId="26087"/>
    <cellStyle name="Финансовый 3 4 2 4 3 5 2 2 3" xfId="39695"/>
    <cellStyle name="Финансовый 3 4 2 4 3 5 2 3" xfId="19283"/>
    <cellStyle name="Финансовый 3 4 2 4 3 5 2 4" xfId="32891"/>
    <cellStyle name="Финансовый 3 4 2 4 3 5 3" xfId="3407"/>
    <cellStyle name="Финансовый 3 4 2 4 3 5 3 2" xfId="10211"/>
    <cellStyle name="Финансовый 3 4 2 4 3 5 3 2 2" xfId="23819"/>
    <cellStyle name="Финансовый 3 4 2 4 3 5 3 2 3" xfId="37427"/>
    <cellStyle name="Финансовый 3 4 2 4 3 5 3 3" xfId="17015"/>
    <cellStyle name="Финансовый 3 4 2 4 3 5 3 4" xfId="30623"/>
    <cellStyle name="Финансовый 3 4 2 4 3 5 4" xfId="7943"/>
    <cellStyle name="Финансовый 3 4 2 4 3 5 4 2" xfId="21551"/>
    <cellStyle name="Финансовый 3 4 2 4 3 5 4 3" xfId="35159"/>
    <cellStyle name="Финансовый 3 4 2 4 3 5 5" xfId="14747"/>
    <cellStyle name="Финансовый 3 4 2 4 3 5 6" xfId="28355"/>
    <cellStyle name="Финансовый 3 4 2 4 3 6" xfId="761"/>
    <cellStyle name="Финансовый 3 4 2 4 3 6 2" xfId="5297"/>
    <cellStyle name="Финансовый 3 4 2 4 3 6 2 2" xfId="12101"/>
    <cellStyle name="Финансовый 3 4 2 4 3 6 2 2 2" xfId="25709"/>
    <cellStyle name="Финансовый 3 4 2 4 3 6 2 2 3" xfId="39317"/>
    <cellStyle name="Финансовый 3 4 2 4 3 6 2 3" xfId="18905"/>
    <cellStyle name="Финансовый 3 4 2 4 3 6 2 4" xfId="32513"/>
    <cellStyle name="Финансовый 3 4 2 4 3 6 3" xfId="3029"/>
    <cellStyle name="Финансовый 3 4 2 4 3 6 3 2" xfId="9833"/>
    <cellStyle name="Финансовый 3 4 2 4 3 6 3 2 2" xfId="23441"/>
    <cellStyle name="Финансовый 3 4 2 4 3 6 3 2 3" xfId="37049"/>
    <cellStyle name="Финансовый 3 4 2 4 3 6 3 3" xfId="16637"/>
    <cellStyle name="Финансовый 3 4 2 4 3 6 3 4" xfId="30245"/>
    <cellStyle name="Финансовый 3 4 2 4 3 6 4" xfId="7565"/>
    <cellStyle name="Финансовый 3 4 2 4 3 6 4 2" xfId="21173"/>
    <cellStyle name="Финансовый 3 4 2 4 3 6 4 3" xfId="34781"/>
    <cellStyle name="Финансовый 3 4 2 4 3 6 5" xfId="14369"/>
    <cellStyle name="Финансовый 3 4 2 4 3 6 6" xfId="27977"/>
    <cellStyle name="Финансовый 3 4 2 4 3 7" xfId="4919"/>
    <cellStyle name="Финансовый 3 4 2 4 3 7 2" xfId="11723"/>
    <cellStyle name="Финансовый 3 4 2 4 3 7 2 2" xfId="25331"/>
    <cellStyle name="Финансовый 3 4 2 4 3 7 2 3" xfId="38939"/>
    <cellStyle name="Финансовый 3 4 2 4 3 7 3" xfId="18527"/>
    <cellStyle name="Финансовый 3 4 2 4 3 7 4" xfId="32135"/>
    <cellStyle name="Финансовый 3 4 2 4 3 8" xfId="2651"/>
    <cellStyle name="Финансовый 3 4 2 4 3 8 2" xfId="9455"/>
    <cellStyle name="Финансовый 3 4 2 4 3 8 2 2" xfId="23063"/>
    <cellStyle name="Финансовый 3 4 2 4 3 8 2 3" xfId="36671"/>
    <cellStyle name="Финансовый 3 4 2 4 3 8 3" xfId="16259"/>
    <cellStyle name="Финансовый 3 4 2 4 3 8 4" xfId="29867"/>
    <cellStyle name="Финансовый 3 4 2 4 3 9" xfId="7187"/>
    <cellStyle name="Финансовый 3 4 2 4 3 9 2" xfId="20795"/>
    <cellStyle name="Финансовый 3 4 2 4 3 9 3" xfId="34403"/>
    <cellStyle name="Финансовый 3 4 2 4 4" xfId="1693"/>
    <cellStyle name="Финансовый 3 4 2 4 4 2" xfId="6229"/>
    <cellStyle name="Финансовый 3 4 2 4 4 2 2" xfId="13033"/>
    <cellStyle name="Финансовый 3 4 2 4 4 2 2 2" xfId="26641"/>
    <cellStyle name="Финансовый 3 4 2 4 4 2 2 3" xfId="40249"/>
    <cellStyle name="Финансовый 3 4 2 4 4 2 3" xfId="19837"/>
    <cellStyle name="Финансовый 3 4 2 4 4 2 4" xfId="33445"/>
    <cellStyle name="Финансовый 3 4 2 4 4 3" xfId="3961"/>
    <cellStyle name="Финансовый 3 4 2 4 4 3 2" xfId="10765"/>
    <cellStyle name="Финансовый 3 4 2 4 4 3 2 2" xfId="24373"/>
    <cellStyle name="Финансовый 3 4 2 4 4 3 2 3" xfId="37981"/>
    <cellStyle name="Финансовый 3 4 2 4 4 3 3" xfId="17569"/>
    <cellStyle name="Финансовый 3 4 2 4 4 3 4" xfId="31177"/>
    <cellStyle name="Финансовый 3 4 2 4 4 4" xfId="8497"/>
    <cellStyle name="Финансовый 3 4 2 4 4 4 2" xfId="22105"/>
    <cellStyle name="Финансовый 3 4 2 4 4 4 3" xfId="35713"/>
    <cellStyle name="Финансовый 3 4 2 4 4 5" xfId="15301"/>
    <cellStyle name="Финансовый 3 4 2 4 4 6" xfId="28909"/>
    <cellStyle name="Финансовый 3 4 2 4 5" xfId="1315"/>
    <cellStyle name="Финансовый 3 4 2 4 5 2" xfId="5851"/>
    <cellStyle name="Финансовый 3 4 2 4 5 2 2" xfId="12655"/>
    <cellStyle name="Финансовый 3 4 2 4 5 2 2 2" xfId="26263"/>
    <cellStyle name="Финансовый 3 4 2 4 5 2 2 3" xfId="39871"/>
    <cellStyle name="Финансовый 3 4 2 4 5 2 3" xfId="19459"/>
    <cellStyle name="Финансовый 3 4 2 4 5 2 4" xfId="33067"/>
    <cellStyle name="Финансовый 3 4 2 4 5 3" xfId="3583"/>
    <cellStyle name="Финансовый 3 4 2 4 5 3 2" xfId="10387"/>
    <cellStyle name="Финансовый 3 4 2 4 5 3 2 2" xfId="23995"/>
    <cellStyle name="Финансовый 3 4 2 4 5 3 2 3" xfId="37603"/>
    <cellStyle name="Финансовый 3 4 2 4 5 3 3" xfId="17191"/>
    <cellStyle name="Финансовый 3 4 2 4 5 3 4" xfId="30799"/>
    <cellStyle name="Финансовый 3 4 2 4 5 4" xfId="8119"/>
    <cellStyle name="Финансовый 3 4 2 4 5 4 2" xfId="21727"/>
    <cellStyle name="Финансовый 3 4 2 4 5 4 3" xfId="35335"/>
    <cellStyle name="Финансовый 3 4 2 4 5 5" xfId="14923"/>
    <cellStyle name="Финансовый 3 4 2 4 5 6" xfId="28531"/>
    <cellStyle name="Финансовый 3 4 2 4 6" xfId="2071"/>
    <cellStyle name="Финансовый 3 4 2 4 6 2" xfId="6607"/>
    <cellStyle name="Финансовый 3 4 2 4 6 2 2" xfId="13411"/>
    <cellStyle name="Финансовый 3 4 2 4 6 2 2 2" xfId="27019"/>
    <cellStyle name="Финансовый 3 4 2 4 6 2 2 3" xfId="40627"/>
    <cellStyle name="Финансовый 3 4 2 4 6 2 3" xfId="20215"/>
    <cellStyle name="Финансовый 3 4 2 4 6 2 4" xfId="33823"/>
    <cellStyle name="Финансовый 3 4 2 4 6 3" xfId="4339"/>
    <cellStyle name="Финансовый 3 4 2 4 6 3 2" xfId="11143"/>
    <cellStyle name="Финансовый 3 4 2 4 6 3 2 2" xfId="24751"/>
    <cellStyle name="Финансовый 3 4 2 4 6 3 2 3" xfId="38359"/>
    <cellStyle name="Финансовый 3 4 2 4 6 3 3" xfId="17947"/>
    <cellStyle name="Финансовый 3 4 2 4 6 3 4" xfId="31555"/>
    <cellStyle name="Финансовый 3 4 2 4 6 4" xfId="8875"/>
    <cellStyle name="Финансовый 3 4 2 4 6 4 2" xfId="22483"/>
    <cellStyle name="Финансовый 3 4 2 4 6 4 3" xfId="36091"/>
    <cellStyle name="Финансовый 3 4 2 4 6 5" xfId="15679"/>
    <cellStyle name="Финансовый 3 4 2 4 6 6" xfId="29287"/>
    <cellStyle name="Финансовый 3 4 2 4 7" xfId="937"/>
    <cellStyle name="Финансовый 3 4 2 4 7 2" xfId="5473"/>
    <cellStyle name="Финансовый 3 4 2 4 7 2 2" xfId="12277"/>
    <cellStyle name="Финансовый 3 4 2 4 7 2 2 2" xfId="25885"/>
    <cellStyle name="Финансовый 3 4 2 4 7 2 2 3" xfId="39493"/>
    <cellStyle name="Финансовый 3 4 2 4 7 2 3" xfId="19081"/>
    <cellStyle name="Финансовый 3 4 2 4 7 2 4" xfId="32689"/>
    <cellStyle name="Финансовый 3 4 2 4 7 3" xfId="3205"/>
    <cellStyle name="Финансовый 3 4 2 4 7 3 2" xfId="10009"/>
    <cellStyle name="Финансовый 3 4 2 4 7 3 2 2" xfId="23617"/>
    <cellStyle name="Финансовый 3 4 2 4 7 3 2 3" xfId="37225"/>
    <cellStyle name="Финансовый 3 4 2 4 7 3 3" xfId="16813"/>
    <cellStyle name="Финансовый 3 4 2 4 7 3 4" xfId="30421"/>
    <cellStyle name="Финансовый 3 4 2 4 7 4" xfId="7741"/>
    <cellStyle name="Финансовый 3 4 2 4 7 4 2" xfId="21349"/>
    <cellStyle name="Финансовый 3 4 2 4 7 4 3" xfId="34957"/>
    <cellStyle name="Финансовый 3 4 2 4 7 5" xfId="14545"/>
    <cellStyle name="Финансовый 3 4 2 4 7 6" xfId="28153"/>
    <cellStyle name="Финансовый 3 4 2 4 8" xfId="559"/>
    <cellStyle name="Финансовый 3 4 2 4 8 2" xfId="5095"/>
    <cellStyle name="Финансовый 3 4 2 4 8 2 2" xfId="11899"/>
    <cellStyle name="Финансовый 3 4 2 4 8 2 2 2" xfId="25507"/>
    <cellStyle name="Финансовый 3 4 2 4 8 2 2 3" xfId="39115"/>
    <cellStyle name="Финансовый 3 4 2 4 8 2 3" xfId="18703"/>
    <cellStyle name="Финансовый 3 4 2 4 8 2 4" xfId="32311"/>
    <cellStyle name="Финансовый 3 4 2 4 8 3" xfId="2827"/>
    <cellStyle name="Финансовый 3 4 2 4 8 3 2" xfId="9631"/>
    <cellStyle name="Финансовый 3 4 2 4 8 3 2 2" xfId="23239"/>
    <cellStyle name="Финансовый 3 4 2 4 8 3 2 3" xfId="36847"/>
    <cellStyle name="Финансовый 3 4 2 4 8 3 3" xfId="16435"/>
    <cellStyle name="Финансовый 3 4 2 4 8 3 4" xfId="30043"/>
    <cellStyle name="Финансовый 3 4 2 4 8 4" xfId="7363"/>
    <cellStyle name="Финансовый 3 4 2 4 8 4 2" xfId="20971"/>
    <cellStyle name="Финансовый 3 4 2 4 8 4 3" xfId="34579"/>
    <cellStyle name="Финансовый 3 4 2 4 8 5" xfId="14167"/>
    <cellStyle name="Финансовый 3 4 2 4 8 6" xfId="27775"/>
    <cellStyle name="Финансовый 3 4 2 4 9" xfId="4717"/>
    <cellStyle name="Финансовый 3 4 2 4 9 2" xfId="11521"/>
    <cellStyle name="Финансовый 3 4 2 4 9 2 2" xfId="25129"/>
    <cellStyle name="Финансовый 3 4 2 4 9 2 3" xfId="38737"/>
    <cellStyle name="Финансовый 3 4 2 4 9 3" xfId="18325"/>
    <cellStyle name="Финансовый 3 4 2 4 9 4" xfId="31933"/>
    <cellStyle name="Финансовый 3 4 2 5" xfId="316"/>
    <cellStyle name="Финансовый 3 4 2 5 10" xfId="7120"/>
    <cellStyle name="Финансовый 3 4 2 5 10 2" xfId="20728"/>
    <cellStyle name="Финансовый 3 4 2 5 10 3" xfId="34336"/>
    <cellStyle name="Финансовый 3 4 2 5 11" xfId="13924"/>
    <cellStyle name="Финансовый 3 4 2 5 12" xfId="27532"/>
    <cellStyle name="Финансовый 3 4 2 5 2" xfId="443"/>
    <cellStyle name="Финансовый 3 4 2 5 2 10" xfId="14051"/>
    <cellStyle name="Финансовый 3 4 2 5 2 11" xfId="27659"/>
    <cellStyle name="Финансовый 3 4 2 5 2 2" xfId="1955"/>
    <cellStyle name="Финансовый 3 4 2 5 2 2 2" xfId="6491"/>
    <cellStyle name="Финансовый 3 4 2 5 2 2 2 2" xfId="13295"/>
    <cellStyle name="Финансовый 3 4 2 5 2 2 2 2 2" xfId="26903"/>
    <cellStyle name="Финансовый 3 4 2 5 2 2 2 2 3" xfId="40511"/>
    <cellStyle name="Финансовый 3 4 2 5 2 2 2 3" xfId="20099"/>
    <cellStyle name="Финансовый 3 4 2 5 2 2 2 4" xfId="33707"/>
    <cellStyle name="Финансовый 3 4 2 5 2 2 3" xfId="4223"/>
    <cellStyle name="Финансовый 3 4 2 5 2 2 3 2" xfId="11027"/>
    <cellStyle name="Финансовый 3 4 2 5 2 2 3 2 2" xfId="24635"/>
    <cellStyle name="Финансовый 3 4 2 5 2 2 3 2 3" xfId="38243"/>
    <cellStyle name="Финансовый 3 4 2 5 2 2 3 3" xfId="17831"/>
    <cellStyle name="Финансовый 3 4 2 5 2 2 3 4" xfId="31439"/>
    <cellStyle name="Финансовый 3 4 2 5 2 2 4" xfId="8759"/>
    <cellStyle name="Финансовый 3 4 2 5 2 2 4 2" xfId="22367"/>
    <cellStyle name="Финансовый 3 4 2 5 2 2 4 3" xfId="35975"/>
    <cellStyle name="Финансовый 3 4 2 5 2 2 5" xfId="15563"/>
    <cellStyle name="Финансовый 3 4 2 5 2 2 6" xfId="29171"/>
    <cellStyle name="Финансовый 3 4 2 5 2 3" xfId="1577"/>
    <cellStyle name="Финансовый 3 4 2 5 2 3 2" xfId="6113"/>
    <cellStyle name="Финансовый 3 4 2 5 2 3 2 2" xfId="12917"/>
    <cellStyle name="Финансовый 3 4 2 5 2 3 2 2 2" xfId="26525"/>
    <cellStyle name="Финансовый 3 4 2 5 2 3 2 2 3" xfId="40133"/>
    <cellStyle name="Финансовый 3 4 2 5 2 3 2 3" xfId="19721"/>
    <cellStyle name="Финансовый 3 4 2 5 2 3 2 4" xfId="33329"/>
    <cellStyle name="Финансовый 3 4 2 5 2 3 3" xfId="3845"/>
    <cellStyle name="Финансовый 3 4 2 5 2 3 3 2" xfId="10649"/>
    <cellStyle name="Финансовый 3 4 2 5 2 3 3 2 2" xfId="24257"/>
    <cellStyle name="Финансовый 3 4 2 5 2 3 3 2 3" xfId="37865"/>
    <cellStyle name="Финансовый 3 4 2 5 2 3 3 3" xfId="17453"/>
    <cellStyle name="Финансовый 3 4 2 5 2 3 3 4" xfId="31061"/>
    <cellStyle name="Финансовый 3 4 2 5 2 3 4" xfId="8381"/>
    <cellStyle name="Финансовый 3 4 2 5 2 3 4 2" xfId="21989"/>
    <cellStyle name="Финансовый 3 4 2 5 2 3 4 3" xfId="35597"/>
    <cellStyle name="Финансовый 3 4 2 5 2 3 5" xfId="15185"/>
    <cellStyle name="Финансовый 3 4 2 5 2 3 6" xfId="28793"/>
    <cellStyle name="Финансовый 3 4 2 5 2 4" xfId="2333"/>
    <cellStyle name="Финансовый 3 4 2 5 2 4 2" xfId="6869"/>
    <cellStyle name="Финансовый 3 4 2 5 2 4 2 2" xfId="13673"/>
    <cellStyle name="Финансовый 3 4 2 5 2 4 2 2 2" xfId="27281"/>
    <cellStyle name="Финансовый 3 4 2 5 2 4 2 2 3" xfId="40889"/>
    <cellStyle name="Финансовый 3 4 2 5 2 4 2 3" xfId="20477"/>
    <cellStyle name="Финансовый 3 4 2 5 2 4 2 4" xfId="34085"/>
    <cellStyle name="Финансовый 3 4 2 5 2 4 3" xfId="4601"/>
    <cellStyle name="Финансовый 3 4 2 5 2 4 3 2" xfId="11405"/>
    <cellStyle name="Финансовый 3 4 2 5 2 4 3 2 2" xfId="25013"/>
    <cellStyle name="Финансовый 3 4 2 5 2 4 3 2 3" xfId="38621"/>
    <cellStyle name="Финансовый 3 4 2 5 2 4 3 3" xfId="18209"/>
    <cellStyle name="Финансовый 3 4 2 5 2 4 3 4" xfId="31817"/>
    <cellStyle name="Финансовый 3 4 2 5 2 4 4" xfId="9137"/>
    <cellStyle name="Финансовый 3 4 2 5 2 4 4 2" xfId="22745"/>
    <cellStyle name="Финансовый 3 4 2 5 2 4 4 3" xfId="36353"/>
    <cellStyle name="Финансовый 3 4 2 5 2 4 5" xfId="15941"/>
    <cellStyle name="Финансовый 3 4 2 5 2 4 6" xfId="29549"/>
    <cellStyle name="Финансовый 3 4 2 5 2 5" xfId="1199"/>
    <cellStyle name="Финансовый 3 4 2 5 2 5 2" xfId="5735"/>
    <cellStyle name="Финансовый 3 4 2 5 2 5 2 2" xfId="12539"/>
    <cellStyle name="Финансовый 3 4 2 5 2 5 2 2 2" xfId="26147"/>
    <cellStyle name="Финансовый 3 4 2 5 2 5 2 2 3" xfId="39755"/>
    <cellStyle name="Финансовый 3 4 2 5 2 5 2 3" xfId="19343"/>
    <cellStyle name="Финансовый 3 4 2 5 2 5 2 4" xfId="32951"/>
    <cellStyle name="Финансовый 3 4 2 5 2 5 3" xfId="3467"/>
    <cellStyle name="Финансовый 3 4 2 5 2 5 3 2" xfId="10271"/>
    <cellStyle name="Финансовый 3 4 2 5 2 5 3 2 2" xfId="23879"/>
    <cellStyle name="Финансовый 3 4 2 5 2 5 3 2 3" xfId="37487"/>
    <cellStyle name="Финансовый 3 4 2 5 2 5 3 3" xfId="17075"/>
    <cellStyle name="Финансовый 3 4 2 5 2 5 3 4" xfId="30683"/>
    <cellStyle name="Финансовый 3 4 2 5 2 5 4" xfId="8003"/>
    <cellStyle name="Финансовый 3 4 2 5 2 5 4 2" xfId="21611"/>
    <cellStyle name="Финансовый 3 4 2 5 2 5 4 3" xfId="35219"/>
    <cellStyle name="Финансовый 3 4 2 5 2 5 5" xfId="14807"/>
    <cellStyle name="Финансовый 3 4 2 5 2 5 6" xfId="28415"/>
    <cellStyle name="Финансовый 3 4 2 5 2 6" xfId="821"/>
    <cellStyle name="Финансовый 3 4 2 5 2 6 2" xfId="5357"/>
    <cellStyle name="Финансовый 3 4 2 5 2 6 2 2" xfId="12161"/>
    <cellStyle name="Финансовый 3 4 2 5 2 6 2 2 2" xfId="25769"/>
    <cellStyle name="Финансовый 3 4 2 5 2 6 2 2 3" xfId="39377"/>
    <cellStyle name="Финансовый 3 4 2 5 2 6 2 3" xfId="18965"/>
    <cellStyle name="Финансовый 3 4 2 5 2 6 2 4" xfId="32573"/>
    <cellStyle name="Финансовый 3 4 2 5 2 6 3" xfId="3089"/>
    <cellStyle name="Финансовый 3 4 2 5 2 6 3 2" xfId="9893"/>
    <cellStyle name="Финансовый 3 4 2 5 2 6 3 2 2" xfId="23501"/>
    <cellStyle name="Финансовый 3 4 2 5 2 6 3 2 3" xfId="37109"/>
    <cellStyle name="Финансовый 3 4 2 5 2 6 3 3" xfId="16697"/>
    <cellStyle name="Финансовый 3 4 2 5 2 6 3 4" xfId="30305"/>
    <cellStyle name="Финансовый 3 4 2 5 2 6 4" xfId="7625"/>
    <cellStyle name="Финансовый 3 4 2 5 2 6 4 2" xfId="21233"/>
    <cellStyle name="Финансовый 3 4 2 5 2 6 4 3" xfId="34841"/>
    <cellStyle name="Финансовый 3 4 2 5 2 6 5" xfId="14429"/>
    <cellStyle name="Финансовый 3 4 2 5 2 6 6" xfId="28037"/>
    <cellStyle name="Финансовый 3 4 2 5 2 7" xfId="4979"/>
    <cellStyle name="Финансовый 3 4 2 5 2 7 2" xfId="11783"/>
    <cellStyle name="Финансовый 3 4 2 5 2 7 2 2" xfId="25391"/>
    <cellStyle name="Финансовый 3 4 2 5 2 7 2 3" xfId="38999"/>
    <cellStyle name="Финансовый 3 4 2 5 2 7 3" xfId="18587"/>
    <cellStyle name="Финансовый 3 4 2 5 2 7 4" xfId="32195"/>
    <cellStyle name="Финансовый 3 4 2 5 2 8" xfId="2711"/>
    <cellStyle name="Финансовый 3 4 2 5 2 8 2" xfId="9515"/>
    <cellStyle name="Финансовый 3 4 2 5 2 8 2 2" xfId="23123"/>
    <cellStyle name="Финансовый 3 4 2 5 2 8 2 3" xfId="36731"/>
    <cellStyle name="Финансовый 3 4 2 5 2 8 3" xfId="16319"/>
    <cellStyle name="Финансовый 3 4 2 5 2 8 4" xfId="29927"/>
    <cellStyle name="Финансовый 3 4 2 5 2 9" xfId="7247"/>
    <cellStyle name="Финансовый 3 4 2 5 2 9 2" xfId="20855"/>
    <cellStyle name="Финансовый 3 4 2 5 2 9 3" xfId="34463"/>
    <cellStyle name="Финансовый 3 4 2 5 3" xfId="1828"/>
    <cellStyle name="Финансовый 3 4 2 5 3 2" xfId="6364"/>
    <cellStyle name="Финансовый 3 4 2 5 3 2 2" xfId="13168"/>
    <cellStyle name="Финансовый 3 4 2 5 3 2 2 2" xfId="26776"/>
    <cellStyle name="Финансовый 3 4 2 5 3 2 2 3" xfId="40384"/>
    <cellStyle name="Финансовый 3 4 2 5 3 2 3" xfId="19972"/>
    <cellStyle name="Финансовый 3 4 2 5 3 2 4" xfId="33580"/>
    <cellStyle name="Финансовый 3 4 2 5 3 3" xfId="4096"/>
    <cellStyle name="Финансовый 3 4 2 5 3 3 2" xfId="10900"/>
    <cellStyle name="Финансовый 3 4 2 5 3 3 2 2" xfId="24508"/>
    <cellStyle name="Финансовый 3 4 2 5 3 3 2 3" xfId="38116"/>
    <cellStyle name="Финансовый 3 4 2 5 3 3 3" xfId="17704"/>
    <cellStyle name="Финансовый 3 4 2 5 3 3 4" xfId="31312"/>
    <cellStyle name="Финансовый 3 4 2 5 3 4" xfId="8632"/>
    <cellStyle name="Финансовый 3 4 2 5 3 4 2" xfId="22240"/>
    <cellStyle name="Финансовый 3 4 2 5 3 4 3" xfId="35848"/>
    <cellStyle name="Финансовый 3 4 2 5 3 5" xfId="15436"/>
    <cellStyle name="Финансовый 3 4 2 5 3 6" xfId="29044"/>
    <cellStyle name="Финансовый 3 4 2 5 4" xfId="1450"/>
    <cellStyle name="Финансовый 3 4 2 5 4 2" xfId="5986"/>
    <cellStyle name="Финансовый 3 4 2 5 4 2 2" xfId="12790"/>
    <cellStyle name="Финансовый 3 4 2 5 4 2 2 2" xfId="26398"/>
    <cellStyle name="Финансовый 3 4 2 5 4 2 2 3" xfId="40006"/>
    <cellStyle name="Финансовый 3 4 2 5 4 2 3" xfId="19594"/>
    <cellStyle name="Финансовый 3 4 2 5 4 2 4" xfId="33202"/>
    <cellStyle name="Финансовый 3 4 2 5 4 3" xfId="3718"/>
    <cellStyle name="Финансовый 3 4 2 5 4 3 2" xfId="10522"/>
    <cellStyle name="Финансовый 3 4 2 5 4 3 2 2" xfId="24130"/>
    <cellStyle name="Финансовый 3 4 2 5 4 3 2 3" xfId="37738"/>
    <cellStyle name="Финансовый 3 4 2 5 4 3 3" xfId="17326"/>
    <cellStyle name="Финансовый 3 4 2 5 4 3 4" xfId="30934"/>
    <cellStyle name="Финансовый 3 4 2 5 4 4" xfId="8254"/>
    <cellStyle name="Финансовый 3 4 2 5 4 4 2" xfId="21862"/>
    <cellStyle name="Финансовый 3 4 2 5 4 4 3" xfId="35470"/>
    <cellStyle name="Финансовый 3 4 2 5 4 5" xfId="15058"/>
    <cellStyle name="Финансовый 3 4 2 5 4 6" xfId="28666"/>
    <cellStyle name="Финансовый 3 4 2 5 5" xfId="2206"/>
    <cellStyle name="Финансовый 3 4 2 5 5 2" xfId="6742"/>
    <cellStyle name="Финансовый 3 4 2 5 5 2 2" xfId="13546"/>
    <cellStyle name="Финансовый 3 4 2 5 5 2 2 2" xfId="27154"/>
    <cellStyle name="Финансовый 3 4 2 5 5 2 2 3" xfId="40762"/>
    <cellStyle name="Финансовый 3 4 2 5 5 2 3" xfId="20350"/>
    <cellStyle name="Финансовый 3 4 2 5 5 2 4" xfId="33958"/>
    <cellStyle name="Финансовый 3 4 2 5 5 3" xfId="4474"/>
    <cellStyle name="Финансовый 3 4 2 5 5 3 2" xfId="11278"/>
    <cellStyle name="Финансовый 3 4 2 5 5 3 2 2" xfId="24886"/>
    <cellStyle name="Финансовый 3 4 2 5 5 3 2 3" xfId="38494"/>
    <cellStyle name="Финансовый 3 4 2 5 5 3 3" xfId="18082"/>
    <cellStyle name="Финансовый 3 4 2 5 5 3 4" xfId="31690"/>
    <cellStyle name="Финансовый 3 4 2 5 5 4" xfId="9010"/>
    <cellStyle name="Финансовый 3 4 2 5 5 4 2" xfId="22618"/>
    <cellStyle name="Финансовый 3 4 2 5 5 4 3" xfId="36226"/>
    <cellStyle name="Финансовый 3 4 2 5 5 5" xfId="15814"/>
    <cellStyle name="Финансовый 3 4 2 5 5 6" xfId="29422"/>
    <cellStyle name="Финансовый 3 4 2 5 6" xfId="1072"/>
    <cellStyle name="Финансовый 3 4 2 5 6 2" xfId="5608"/>
    <cellStyle name="Финансовый 3 4 2 5 6 2 2" xfId="12412"/>
    <cellStyle name="Финансовый 3 4 2 5 6 2 2 2" xfId="26020"/>
    <cellStyle name="Финансовый 3 4 2 5 6 2 2 3" xfId="39628"/>
    <cellStyle name="Финансовый 3 4 2 5 6 2 3" xfId="19216"/>
    <cellStyle name="Финансовый 3 4 2 5 6 2 4" xfId="32824"/>
    <cellStyle name="Финансовый 3 4 2 5 6 3" xfId="3340"/>
    <cellStyle name="Финансовый 3 4 2 5 6 3 2" xfId="10144"/>
    <cellStyle name="Финансовый 3 4 2 5 6 3 2 2" xfId="23752"/>
    <cellStyle name="Финансовый 3 4 2 5 6 3 2 3" xfId="37360"/>
    <cellStyle name="Финансовый 3 4 2 5 6 3 3" xfId="16948"/>
    <cellStyle name="Финансовый 3 4 2 5 6 3 4" xfId="30556"/>
    <cellStyle name="Финансовый 3 4 2 5 6 4" xfId="7876"/>
    <cellStyle name="Финансовый 3 4 2 5 6 4 2" xfId="21484"/>
    <cellStyle name="Финансовый 3 4 2 5 6 4 3" xfId="35092"/>
    <cellStyle name="Финансовый 3 4 2 5 6 5" xfId="14680"/>
    <cellStyle name="Финансовый 3 4 2 5 6 6" xfId="28288"/>
    <cellStyle name="Финансовый 3 4 2 5 7" xfId="694"/>
    <cellStyle name="Финансовый 3 4 2 5 7 2" xfId="5230"/>
    <cellStyle name="Финансовый 3 4 2 5 7 2 2" xfId="12034"/>
    <cellStyle name="Финансовый 3 4 2 5 7 2 2 2" xfId="25642"/>
    <cellStyle name="Финансовый 3 4 2 5 7 2 2 3" xfId="39250"/>
    <cellStyle name="Финансовый 3 4 2 5 7 2 3" xfId="18838"/>
    <cellStyle name="Финансовый 3 4 2 5 7 2 4" xfId="32446"/>
    <cellStyle name="Финансовый 3 4 2 5 7 3" xfId="2962"/>
    <cellStyle name="Финансовый 3 4 2 5 7 3 2" xfId="9766"/>
    <cellStyle name="Финансовый 3 4 2 5 7 3 2 2" xfId="23374"/>
    <cellStyle name="Финансовый 3 4 2 5 7 3 2 3" xfId="36982"/>
    <cellStyle name="Финансовый 3 4 2 5 7 3 3" xfId="16570"/>
    <cellStyle name="Финансовый 3 4 2 5 7 3 4" xfId="30178"/>
    <cellStyle name="Финансовый 3 4 2 5 7 4" xfId="7498"/>
    <cellStyle name="Финансовый 3 4 2 5 7 4 2" xfId="21106"/>
    <cellStyle name="Финансовый 3 4 2 5 7 4 3" xfId="34714"/>
    <cellStyle name="Финансовый 3 4 2 5 7 5" xfId="14302"/>
    <cellStyle name="Финансовый 3 4 2 5 7 6" xfId="27910"/>
    <cellStyle name="Финансовый 3 4 2 5 8" xfId="4852"/>
    <cellStyle name="Финансовый 3 4 2 5 8 2" xfId="11656"/>
    <cellStyle name="Финансовый 3 4 2 5 8 2 2" xfId="25264"/>
    <cellStyle name="Финансовый 3 4 2 5 8 2 3" xfId="38872"/>
    <cellStyle name="Финансовый 3 4 2 5 8 3" xfId="18460"/>
    <cellStyle name="Финансовый 3 4 2 5 8 4" xfId="32068"/>
    <cellStyle name="Финансовый 3 4 2 5 9" xfId="2584"/>
    <cellStyle name="Финансовый 3 4 2 5 9 2" xfId="9388"/>
    <cellStyle name="Финансовый 3 4 2 5 9 2 2" xfId="22996"/>
    <cellStyle name="Финансовый 3 4 2 5 9 2 3" xfId="36604"/>
    <cellStyle name="Финансовый 3 4 2 5 9 3" xfId="16192"/>
    <cellStyle name="Финансовый 3 4 2 5 9 4" xfId="29800"/>
    <cellStyle name="Финансовый 3 4 2 6" xfId="241"/>
    <cellStyle name="Финансовый 3 4 2 6 10" xfId="7045"/>
    <cellStyle name="Финансовый 3 4 2 6 10 2" xfId="20653"/>
    <cellStyle name="Финансовый 3 4 2 6 10 3" xfId="34261"/>
    <cellStyle name="Финансовый 3 4 2 6 11" xfId="13849"/>
    <cellStyle name="Финансовый 3 4 2 6 12" xfId="27457"/>
    <cellStyle name="Финансовый 3 4 2 6 2" xfId="338"/>
    <cellStyle name="Финансовый 3 4 2 6 2 10" xfId="13946"/>
    <cellStyle name="Финансовый 3 4 2 6 2 11" xfId="27554"/>
    <cellStyle name="Финансовый 3 4 2 6 2 2" xfId="1850"/>
    <cellStyle name="Финансовый 3 4 2 6 2 2 2" xfId="6386"/>
    <cellStyle name="Финансовый 3 4 2 6 2 2 2 2" xfId="13190"/>
    <cellStyle name="Финансовый 3 4 2 6 2 2 2 2 2" xfId="26798"/>
    <cellStyle name="Финансовый 3 4 2 6 2 2 2 2 3" xfId="40406"/>
    <cellStyle name="Финансовый 3 4 2 6 2 2 2 3" xfId="19994"/>
    <cellStyle name="Финансовый 3 4 2 6 2 2 2 4" xfId="33602"/>
    <cellStyle name="Финансовый 3 4 2 6 2 2 3" xfId="4118"/>
    <cellStyle name="Финансовый 3 4 2 6 2 2 3 2" xfId="10922"/>
    <cellStyle name="Финансовый 3 4 2 6 2 2 3 2 2" xfId="24530"/>
    <cellStyle name="Финансовый 3 4 2 6 2 2 3 2 3" xfId="38138"/>
    <cellStyle name="Финансовый 3 4 2 6 2 2 3 3" xfId="17726"/>
    <cellStyle name="Финансовый 3 4 2 6 2 2 3 4" xfId="31334"/>
    <cellStyle name="Финансовый 3 4 2 6 2 2 4" xfId="8654"/>
    <cellStyle name="Финансовый 3 4 2 6 2 2 4 2" xfId="22262"/>
    <cellStyle name="Финансовый 3 4 2 6 2 2 4 3" xfId="35870"/>
    <cellStyle name="Финансовый 3 4 2 6 2 2 5" xfId="15458"/>
    <cellStyle name="Финансовый 3 4 2 6 2 2 6" xfId="29066"/>
    <cellStyle name="Финансовый 3 4 2 6 2 3" xfId="1472"/>
    <cellStyle name="Финансовый 3 4 2 6 2 3 2" xfId="6008"/>
    <cellStyle name="Финансовый 3 4 2 6 2 3 2 2" xfId="12812"/>
    <cellStyle name="Финансовый 3 4 2 6 2 3 2 2 2" xfId="26420"/>
    <cellStyle name="Финансовый 3 4 2 6 2 3 2 2 3" xfId="40028"/>
    <cellStyle name="Финансовый 3 4 2 6 2 3 2 3" xfId="19616"/>
    <cellStyle name="Финансовый 3 4 2 6 2 3 2 4" xfId="33224"/>
    <cellStyle name="Финансовый 3 4 2 6 2 3 3" xfId="3740"/>
    <cellStyle name="Финансовый 3 4 2 6 2 3 3 2" xfId="10544"/>
    <cellStyle name="Финансовый 3 4 2 6 2 3 3 2 2" xfId="24152"/>
    <cellStyle name="Финансовый 3 4 2 6 2 3 3 2 3" xfId="37760"/>
    <cellStyle name="Финансовый 3 4 2 6 2 3 3 3" xfId="17348"/>
    <cellStyle name="Финансовый 3 4 2 6 2 3 3 4" xfId="30956"/>
    <cellStyle name="Финансовый 3 4 2 6 2 3 4" xfId="8276"/>
    <cellStyle name="Финансовый 3 4 2 6 2 3 4 2" xfId="21884"/>
    <cellStyle name="Финансовый 3 4 2 6 2 3 4 3" xfId="35492"/>
    <cellStyle name="Финансовый 3 4 2 6 2 3 5" xfId="15080"/>
    <cellStyle name="Финансовый 3 4 2 6 2 3 6" xfId="28688"/>
    <cellStyle name="Финансовый 3 4 2 6 2 4" xfId="2228"/>
    <cellStyle name="Финансовый 3 4 2 6 2 4 2" xfId="6764"/>
    <cellStyle name="Финансовый 3 4 2 6 2 4 2 2" xfId="13568"/>
    <cellStyle name="Финансовый 3 4 2 6 2 4 2 2 2" xfId="27176"/>
    <cellStyle name="Финансовый 3 4 2 6 2 4 2 2 3" xfId="40784"/>
    <cellStyle name="Финансовый 3 4 2 6 2 4 2 3" xfId="20372"/>
    <cellStyle name="Финансовый 3 4 2 6 2 4 2 4" xfId="33980"/>
    <cellStyle name="Финансовый 3 4 2 6 2 4 3" xfId="4496"/>
    <cellStyle name="Финансовый 3 4 2 6 2 4 3 2" xfId="11300"/>
    <cellStyle name="Финансовый 3 4 2 6 2 4 3 2 2" xfId="24908"/>
    <cellStyle name="Финансовый 3 4 2 6 2 4 3 2 3" xfId="38516"/>
    <cellStyle name="Финансовый 3 4 2 6 2 4 3 3" xfId="18104"/>
    <cellStyle name="Финансовый 3 4 2 6 2 4 3 4" xfId="31712"/>
    <cellStyle name="Финансовый 3 4 2 6 2 4 4" xfId="9032"/>
    <cellStyle name="Финансовый 3 4 2 6 2 4 4 2" xfId="22640"/>
    <cellStyle name="Финансовый 3 4 2 6 2 4 4 3" xfId="36248"/>
    <cellStyle name="Финансовый 3 4 2 6 2 4 5" xfId="15836"/>
    <cellStyle name="Финансовый 3 4 2 6 2 4 6" xfId="29444"/>
    <cellStyle name="Финансовый 3 4 2 6 2 5" xfId="1094"/>
    <cellStyle name="Финансовый 3 4 2 6 2 5 2" xfId="5630"/>
    <cellStyle name="Финансовый 3 4 2 6 2 5 2 2" xfId="12434"/>
    <cellStyle name="Финансовый 3 4 2 6 2 5 2 2 2" xfId="26042"/>
    <cellStyle name="Финансовый 3 4 2 6 2 5 2 2 3" xfId="39650"/>
    <cellStyle name="Финансовый 3 4 2 6 2 5 2 3" xfId="19238"/>
    <cellStyle name="Финансовый 3 4 2 6 2 5 2 4" xfId="32846"/>
    <cellStyle name="Финансовый 3 4 2 6 2 5 3" xfId="3362"/>
    <cellStyle name="Финансовый 3 4 2 6 2 5 3 2" xfId="10166"/>
    <cellStyle name="Финансовый 3 4 2 6 2 5 3 2 2" xfId="23774"/>
    <cellStyle name="Финансовый 3 4 2 6 2 5 3 2 3" xfId="37382"/>
    <cellStyle name="Финансовый 3 4 2 6 2 5 3 3" xfId="16970"/>
    <cellStyle name="Финансовый 3 4 2 6 2 5 3 4" xfId="30578"/>
    <cellStyle name="Финансовый 3 4 2 6 2 5 4" xfId="7898"/>
    <cellStyle name="Финансовый 3 4 2 6 2 5 4 2" xfId="21506"/>
    <cellStyle name="Финансовый 3 4 2 6 2 5 4 3" xfId="35114"/>
    <cellStyle name="Финансовый 3 4 2 6 2 5 5" xfId="14702"/>
    <cellStyle name="Финансовый 3 4 2 6 2 5 6" xfId="28310"/>
    <cellStyle name="Финансовый 3 4 2 6 2 6" xfId="716"/>
    <cellStyle name="Финансовый 3 4 2 6 2 6 2" xfId="5252"/>
    <cellStyle name="Финансовый 3 4 2 6 2 6 2 2" xfId="12056"/>
    <cellStyle name="Финансовый 3 4 2 6 2 6 2 2 2" xfId="25664"/>
    <cellStyle name="Финансовый 3 4 2 6 2 6 2 2 3" xfId="39272"/>
    <cellStyle name="Финансовый 3 4 2 6 2 6 2 3" xfId="18860"/>
    <cellStyle name="Финансовый 3 4 2 6 2 6 2 4" xfId="32468"/>
    <cellStyle name="Финансовый 3 4 2 6 2 6 3" xfId="2984"/>
    <cellStyle name="Финансовый 3 4 2 6 2 6 3 2" xfId="9788"/>
    <cellStyle name="Финансовый 3 4 2 6 2 6 3 2 2" xfId="23396"/>
    <cellStyle name="Финансовый 3 4 2 6 2 6 3 2 3" xfId="37004"/>
    <cellStyle name="Финансовый 3 4 2 6 2 6 3 3" xfId="16592"/>
    <cellStyle name="Финансовый 3 4 2 6 2 6 3 4" xfId="30200"/>
    <cellStyle name="Финансовый 3 4 2 6 2 6 4" xfId="7520"/>
    <cellStyle name="Финансовый 3 4 2 6 2 6 4 2" xfId="21128"/>
    <cellStyle name="Финансовый 3 4 2 6 2 6 4 3" xfId="34736"/>
    <cellStyle name="Финансовый 3 4 2 6 2 6 5" xfId="14324"/>
    <cellStyle name="Финансовый 3 4 2 6 2 6 6" xfId="27932"/>
    <cellStyle name="Финансовый 3 4 2 6 2 7" xfId="4874"/>
    <cellStyle name="Финансовый 3 4 2 6 2 7 2" xfId="11678"/>
    <cellStyle name="Финансовый 3 4 2 6 2 7 2 2" xfId="25286"/>
    <cellStyle name="Финансовый 3 4 2 6 2 7 2 3" xfId="38894"/>
    <cellStyle name="Финансовый 3 4 2 6 2 7 3" xfId="18482"/>
    <cellStyle name="Финансовый 3 4 2 6 2 7 4" xfId="32090"/>
    <cellStyle name="Финансовый 3 4 2 6 2 8" xfId="2606"/>
    <cellStyle name="Финансовый 3 4 2 6 2 8 2" xfId="9410"/>
    <cellStyle name="Финансовый 3 4 2 6 2 8 2 2" xfId="23018"/>
    <cellStyle name="Финансовый 3 4 2 6 2 8 2 3" xfId="36626"/>
    <cellStyle name="Финансовый 3 4 2 6 2 8 3" xfId="16214"/>
    <cellStyle name="Финансовый 3 4 2 6 2 8 4" xfId="29822"/>
    <cellStyle name="Финансовый 3 4 2 6 2 9" xfId="7142"/>
    <cellStyle name="Финансовый 3 4 2 6 2 9 2" xfId="20750"/>
    <cellStyle name="Финансовый 3 4 2 6 2 9 3" xfId="34358"/>
    <cellStyle name="Финансовый 3 4 2 6 3" xfId="1753"/>
    <cellStyle name="Финансовый 3 4 2 6 3 2" xfId="6289"/>
    <cellStyle name="Финансовый 3 4 2 6 3 2 2" xfId="13093"/>
    <cellStyle name="Финансовый 3 4 2 6 3 2 2 2" xfId="26701"/>
    <cellStyle name="Финансовый 3 4 2 6 3 2 2 3" xfId="40309"/>
    <cellStyle name="Финансовый 3 4 2 6 3 2 3" xfId="19897"/>
    <cellStyle name="Финансовый 3 4 2 6 3 2 4" xfId="33505"/>
    <cellStyle name="Финансовый 3 4 2 6 3 3" xfId="4021"/>
    <cellStyle name="Финансовый 3 4 2 6 3 3 2" xfId="10825"/>
    <cellStyle name="Финансовый 3 4 2 6 3 3 2 2" xfId="24433"/>
    <cellStyle name="Финансовый 3 4 2 6 3 3 2 3" xfId="38041"/>
    <cellStyle name="Финансовый 3 4 2 6 3 3 3" xfId="17629"/>
    <cellStyle name="Финансовый 3 4 2 6 3 3 4" xfId="31237"/>
    <cellStyle name="Финансовый 3 4 2 6 3 4" xfId="8557"/>
    <cellStyle name="Финансовый 3 4 2 6 3 4 2" xfId="22165"/>
    <cellStyle name="Финансовый 3 4 2 6 3 4 3" xfId="35773"/>
    <cellStyle name="Финансовый 3 4 2 6 3 5" xfId="15361"/>
    <cellStyle name="Финансовый 3 4 2 6 3 6" xfId="28969"/>
    <cellStyle name="Финансовый 3 4 2 6 4" xfId="1375"/>
    <cellStyle name="Финансовый 3 4 2 6 4 2" xfId="5911"/>
    <cellStyle name="Финансовый 3 4 2 6 4 2 2" xfId="12715"/>
    <cellStyle name="Финансовый 3 4 2 6 4 2 2 2" xfId="26323"/>
    <cellStyle name="Финансовый 3 4 2 6 4 2 2 3" xfId="39931"/>
    <cellStyle name="Финансовый 3 4 2 6 4 2 3" xfId="19519"/>
    <cellStyle name="Финансовый 3 4 2 6 4 2 4" xfId="33127"/>
    <cellStyle name="Финансовый 3 4 2 6 4 3" xfId="3643"/>
    <cellStyle name="Финансовый 3 4 2 6 4 3 2" xfId="10447"/>
    <cellStyle name="Финансовый 3 4 2 6 4 3 2 2" xfId="24055"/>
    <cellStyle name="Финансовый 3 4 2 6 4 3 2 3" xfId="37663"/>
    <cellStyle name="Финансовый 3 4 2 6 4 3 3" xfId="17251"/>
    <cellStyle name="Финансовый 3 4 2 6 4 3 4" xfId="30859"/>
    <cellStyle name="Финансовый 3 4 2 6 4 4" xfId="8179"/>
    <cellStyle name="Финансовый 3 4 2 6 4 4 2" xfId="21787"/>
    <cellStyle name="Финансовый 3 4 2 6 4 4 3" xfId="35395"/>
    <cellStyle name="Финансовый 3 4 2 6 4 5" xfId="14983"/>
    <cellStyle name="Финансовый 3 4 2 6 4 6" xfId="28591"/>
    <cellStyle name="Финансовый 3 4 2 6 5" xfId="2131"/>
    <cellStyle name="Финансовый 3 4 2 6 5 2" xfId="6667"/>
    <cellStyle name="Финансовый 3 4 2 6 5 2 2" xfId="13471"/>
    <cellStyle name="Финансовый 3 4 2 6 5 2 2 2" xfId="27079"/>
    <cellStyle name="Финансовый 3 4 2 6 5 2 2 3" xfId="40687"/>
    <cellStyle name="Финансовый 3 4 2 6 5 2 3" xfId="20275"/>
    <cellStyle name="Финансовый 3 4 2 6 5 2 4" xfId="33883"/>
    <cellStyle name="Финансовый 3 4 2 6 5 3" xfId="4399"/>
    <cellStyle name="Финансовый 3 4 2 6 5 3 2" xfId="11203"/>
    <cellStyle name="Финансовый 3 4 2 6 5 3 2 2" xfId="24811"/>
    <cellStyle name="Финансовый 3 4 2 6 5 3 2 3" xfId="38419"/>
    <cellStyle name="Финансовый 3 4 2 6 5 3 3" xfId="18007"/>
    <cellStyle name="Финансовый 3 4 2 6 5 3 4" xfId="31615"/>
    <cellStyle name="Финансовый 3 4 2 6 5 4" xfId="8935"/>
    <cellStyle name="Финансовый 3 4 2 6 5 4 2" xfId="22543"/>
    <cellStyle name="Финансовый 3 4 2 6 5 4 3" xfId="36151"/>
    <cellStyle name="Финансовый 3 4 2 6 5 5" xfId="15739"/>
    <cellStyle name="Финансовый 3 4 2 6 5 6" xfId="29347"/>
    <cellStyle name="Финансовый 3 4 2 6 6" xfId="997"/>
    <cellStyle name="Финансовый 3 4 2 6 6 2" xfId="5533"/>
    <cellStyle name="Финансовый 3 4 2 6 6 2 2" xfId="12337"/>
    <cellStyle name="Финансовый 3 4 2 6 6 2 2 2" xfId="25945"/>
    <cellStyle name="Финансовый 3 4 2 6 6 2 2 3" xfId="39553"/>
    <cellStyle name="Финансовый 3 4 2 6 6 2 3" xfId="19141"/>
    <cellStyle name="Финансовый 3 4 2 6 6 2 4" xfId="32749"/>
    <cellStyle name="Финансовый 3 4 2 6 6 3" xfId="3265"/>
    <cellStyle name="Финансовый 3 4 2 6 6 3 2" xfId="10069"/>
    <cellStyle name="Финансовый 3 4 2 6 6 3 2 2" xfId="23677"/>
    <cellStyle name="Финансовый 3 4 2 6 6 3 2 3" xfId="37285"/>
    <cellStyle name="Финансовый 3 4 2 6 6 3 3" xfId="16873"/>
    <cellStyle name="Финансовый 3 4 2 6 6 3 4" xfId="30481"/>
    <cellStyle name="Финансовый 3 4 2 6 6 4" xfId="7801"/>
    <cellStyle name="Финансовый 3 4 2 6 6 4 2" xfId="21409"/>
    <cellStyle name="Финансовый 3 4 2 6 6 4 3" xfId="35017"/>
    <cellStyle name="Финансовый 3 4 2 6 6 5" xfId="14605"/>
    <cellStyle name="Финансовый 3 4 2 6 6 6" xfId="28213"/>
    <cellStyle name="Финансовый 3 4 2 6 7" xfId="619"/>
    <cellStyle name="Финансовый 3 4 2 6 7 2" xfId="5155"/>
    <cellStyle name="Финансовый 3 4 2 6 7 2 2" xfId="11959"/>
    <cellStyle name="Финансовый 3 4 2 6 7 2 2 2" xfId="25567"/>
    <cellStyle name="Финансовый 3 4 2 6 7 2 2 3" xfId="39175"/>
    <cellStyle name="Финансовый 3 4 2 6 7 2 3" xfId="18763"/>
    <cellStyle name="Финансовый 3 4 2 6 7 2 4" xfId="32371"/>
    <cellStyle name="Финансовый 3 4 2 6 7 3" xfId="2887"/>
    <cellStyle name="Финансовый 3 4 2 6 7 3 2" xfId="9691"/>
    <cellStyle name="Финансовый 3 4 2 6 7 3 2 2" xfId="23299"/>
    <cellStyle name="Финансовый 3 4 2 6 7 3 2 3" xfId="36907"/>
    <cellStyle name="Финансовый 3 4 2 6 7 3 3" xfId="16495"/>
    <cellStyle name="Финансовый 3 4 2 6 7 3 4" xfId="30103"/>
    <cellStyle name="Финансовый 3 4 2 6 7 4" xfId="7423"/>
    <cellStyle name="Финансовый 3 4 2 6 7 4 2" xfId="21031"/>
    <cellStyle name="Финансовый 3 4 2 6 7 4 3" xfId="34639"/>
    <cellStyle name="Финансовый 3 4 2 6 7 5" xfId="14227"/>
    <cellStyle name="Финансовый 3 4 2 6 7 6" xfId="27835"/>
    <cellStyle name="Финансовый 3 4 2 6 8" xfId="4777"/>
    <cellStyle name="Финансовый 3 4 2 6 8 2" xfId="11581"/>
    <cellStyle name="Финансовый 3 4 2 6 8 2 2" xfId="25189"/>
    <cellStyle name="Финансовый 3 4 2 6 8 2 3" xfId="38797"/>
    <cellStyle name="Финансовый 3 4 2 6 8 3" xfId="18385"/>
    <cellStyle name="Финансовый 3 4 2 6 8 4" xfId="31993"/>
    <cellStyle name="Финансовый 3 4 2 6 9" xfId="2509"/>
    <cellStyle name="Финансовый 3 4 2 6 9 2" xfId="9313"/>
    <cellStyle name="Финансовый 3 4 2 6 9 2 2" xfId="22921"/>
    <cellStyle name="Финансовый 3 4 2 6 9 2 3" xfId="36529"/>
    <cellStyle name="Финансовый 3 4 2 6 9 3" xfId="16117"/>
    <cellStyle name="Финансовый 3 4 2 6 9 4" xfId="29725"/>
    <cellStyle name="Финансовый 3 4 2 7" xfId="362"/>
    <cellStyle name="Финансовый 3 4 2 7 10" xfId="13970"/>
    <cellStyle name="Финансовый 3 4 2 7 11" xfId="27578"/>
    <cellStyle name="Финансовый 3 4 2 7 2" xfId="1874"/>
    <cellStyle name="Финансовый 3 4 2 7 2 2" xfId="6410"/>
    <cellStyle name="Финансовый 3 4 2 7 2 2 2" xfId="13214"/>
    <cellStyle name="Финансовый 3 4 2 7 2 2 2 2" xfId="26822"/>
    <cellStyle name="Финансовый 3 4 2 7 2 2 2 3" xfId="40430"/>
    <cellStyle name="Финансовый 3 4 2 7 2 2 3" xfId="20018"/>
    <cellStyle name="Финансовый 3 4 2 7 2 2 4" xfId="33626"/>
    <cellStyle name="Финансовый 3 4 2 7 2 3" xfId="4142"/>
    <cellStyle name="Финансовый 3 4 2 7 2 3 2" xfId="10946"/>
    <cellStyle name="Финансовый 3 4 2 7 2 3 2 2" xfId="24554"/>
    <cellStyle name="Финансовый 3 4 2 7 2 3 2 3" xfId="38162"/>
    <cellStyle name="Финансовый 3 4 2 7 2 3 3" xfId="17750"/>
    <cellStyle name="Финансовый 3 4 2 7 2 3 4" xfId="31358"/>
    <cellStyle name="Финансовый 3 4 2 7 2 4" xfId="8678"/>
    <cellStyle name="Финансовый 3 4 2 7 2 4 2" xfId="22286"/>
    <cellStyle name="Финансовый 3 4 2 7 2 4 3" xfId="35894"/>
    <cellStyle name="Финансовый 3 4 2 7 2 5" xfId="15482"/>
    <cellStyle name="Финансовый 3 4 2 7 2 6" xfId="29090"/>
    <cellStyle name="Финансовый 3 4 2 7 3" xfId="1496"/>
    <cellStyle name="Финансовый 3 4 2 7 3 2" xfId="6032"/>
    <cellStyle name="Финансовый 3 4 2 7 3 2 2" xfId="12836"/>
    <cellStyle name="Финансовый 3 4 2 7 3 2 2 2" xfId="26444"/>
    <cellStyle name="Финансовый 3 4 2 7 3 2 2 3" xfId="40052"/>
    <cellStyle name="Финансовый 3 4 2 7 3 2 3" xfId="19640"/>
    <cellStyle name="Финансовый 3 4 2 7 3 2 4" xfId="33248"/>
    <cellStyle name="Финансовый 3 4 2 7 3 3" xfId="3764"/>
    <cellStyle name="Финансовый 3 4 2 7 3 3 2" xfId="10568"/>
    <cellStyle name="Финансовый 3 4 2 7 3 3 2 2" xfId="24176"/>
    <cellStyle name="Финансовый 3 4 2 7 3 3 2 3" xfId="37784"/>
    <cellStyle name="Финансовый 3 4 2 7 3 3 3" xfId="17372"/>
    <cellStyle name="Финансовый 3 4 2 7 3 3 4" xfId="30980"/>
    <cellStyle name="Финансовый 3 4 2 7 3 4" xfId="8300"/>
    <cellStyle name="Финансовый 3 4 2 7 3 4 2" xfId="21908"/>
    <cellStyle name="Финансовый 3 4 2 7 3 4 3" xfId="35516"/>
    <cellStyle name="Финансовый 3 4 2 7 3 5" xfId="15104"/>
    <cellStyle name="Финансовый 3 4 2 7 3 6" xfId="28712"/>
    <cellStyle name="Финансовый 3 4 2 7 4" xfId="2252"/>
    <cellStyle name="Финансовый 3 4 2 7 4 2" xfId="6788"/>
    <cellStyle name="Финансовый 3 4 2 7 4 2 2" xfId="13592"/>
    <cellStyle name="Финансовый 3 4 2 7 4 2 2 2" xfId="27200"/>
    <cellStyle name="Финансовый 3 4 2 7 4 2 2 3" xfId="40808"/>
    <cellStyle name="Финансовый 3 4 2 7 4 2 3" xfId="20396"/>
    <cellStyle name="Финансовый 3 4 2 7 4 2 4" xfId="34004"/>
    <cellStyle name="Финансовый 3 4 2 7 4 3" xfId="4520"/>
    <cellStyle name="Финансовый 3 4 2 7 4 3 2" xfId="11324"/>
    <cellStyle name="Финансовый 3 4 2 7 4 3 2 2" xfId="24932"/>
    <cellStyle name="Финансовый 3 4 2 7 4 3 2 3" xfId="38540"/>
    <cellStyle name="Финансовый 3 4 2 7 4 3 3" xfId="18128"/>
    <cellStyle name="Финансовый 3 4 2 7 4 3 4" xfId="31736"/>
    <cellStyle name="Финансовый 3 4 2 7 4 4" xfId="9056"/>
    <cellStyle name="Финансовый 3 4 2 7 4 4 2" xfId="22664"/>
    <cellStyle name="Финансовый 3 4 2 7 4 4 3" xfId="36272"/>
    <cellStyle name="Финансовый 3 4 2 7 4 5" xfId="15860"/>
    <cellStyle name="Финансовый 3 4 2 7 4 6" xfId="29468"/>
    <cellStyle name="Финансовый 3 4 2 7 5" xfId="1118"/>
    <cellStyle name="Финансовый 3 4 2 7 5 2" xfId="5654"/>
    <cellStyle name="Финансовый 3 4 2 7 5 2 2" xfId="12458"/>
    <cellStyle name="Финансовый 3 4 2 7 5 2 2 2" xfId="26066"/>
    <cellStyle name="Финансовый 3 4 2 7 5 2 2 3" xfId="39674"/>
    <cellStyle name="Финансовый 3 4 2 7 5 2 3" xfId="19262"/>
    <cellStyle name="Финансовый 3 4 2 7 5 2 4" xfId="32870"/>
    <cellStyle name="Финансовый 3 4 2 7 5 3" xfId="3386"/>
    <cellStyle name="Финансовый 3 4 2 7 5 3 2" xfId="10190"/>
    <cellStyle name="Финансовый 3 4 2 7 5 3 2 2" xfId="23798"/>
    <cellStyle name="Финансовый 3 4 2 7 5 3 2 3" xfId="37406"/>
    <cellStyle name="Финансовый 3 4 2 7 5 3 3" xfId="16994"/>
    <cellStyle name="Финансовый 3 4 2 7 5 3 4" xfId="30602"/>
    <cellStyle name="Финансовый 3 4 2 7 5 4" xfId="7922"/>
    <cellStyle name="Финансовый 3 4 2 7 5 4 2" xfId="21530"/>
    <cellStyle name="Финансовый 3 4 2 7 5 4 3" xfId="35138"/>
    <cellStyle name="Финансовый 3 4 2 7 5 5" xfId="14726"/>
    <cellStyle name="Финансовый 3 4 2 7 5 6" xfId="28334"/>
    <cellStyle name="Финансовый 3 4 2 7 6" xfId="740"/>
    <cellStyle name="Финансовый 3 4 2 7 6 2" xfId="5276"/>
    <cellStyle name="Финансовый 3 4 2 7 6 2 2" xfId="12080"/>
    <cellStyle name="Финансовый 3 4 2 7 6 2 2 2" xfId="25688"/>
    <cellStyle name="Финансовый 3 4 2 7 6 2 2 3" xfId="39296"/>
    <cellStyle name="Финансовый 3 4 2 7 6 2 3" xfId="18884"/>
    <cellStyle name="Финансовый 3 4 2 7 6 2 4" xfId="32492"/>
    <cellStyle name="Финансовый 3 4 2 7 6 3" xfId="3008"/>
    <cellStyle name="Финансовый 3 4 2 7 6 3 2" xfId="9812"/>
    <cellStyle name="Финансовый 3 4 2 7 6 3 2 2" xfId="23420"/>
    <cellStyle name="Финансовый 3 4 2 7 6 3 2 3" xfId="37028"/>
    <cellStyle name="Финансовый 3 4 2 7 6 3 3" xfId="16616"/>
    <cellStyle name="Финансовый 3 4 2 7 6 3 4" xfId="30224"/>
    <cellStyle name="Финансовый 3 4 2 7 6 4" xfId="7544"/>
    <cellStyle name="Финансовый 3 4 2 7 6 4 2" xfId="21152"/>
    <cellStyle name="Финансовый 3 4 2 7 6 4 3" xfId="34760"/>
    <cellStyle name="Финансовый 3 4 2 7 6 5" xfId="14348"/>
    <cellStyle name="Финансовый 3 4 2 7 6 6" xfId="27956"/>
    <cellStyle name="Финансовый 3 4 2 7 7" xfId="4898"/>
    <cellStyle name="Финансовый 3 4 2 7 7 2" xfId="11702"/>
    <cellStyle name="Финансовый 3 4 2 7 7 2 2" xfId="25310"/>
    <cellStyle name="Финансовый 3 4 2 7 7 2 3" xfId="38918"/>
    <cellStyle name="Финансовый 3 4 2 7 7 3" xfId="18506"/>
    <cellStyle name="Финансовый 3 4 2 7 7 4" xfId="32114"/>
    <cellStyle name="Финансовый 3 4 2 7 8" xfId="2630"/>
    <cellStyle name="Финансовый 3 4 2 7 8 2" xfId="9434"/>
    <cellStyle name="Финансовый 3 4 2 7 8 2 2" xfId="23042"/>
    <cellStyle name="Финансовый 3 4 2 7 8 2 3" xfId="36650"/>
    <cellStyle name="Финансовый 3 4 2 7 8 3" xfId="16238"/>
    <cellStyle name="Финансовый 3 4 2 7 8 4" xfId="29846"/>
    <cellStyle name="Финансовый 3 4 2 7 9" xfId="7166"/>
    <cellStyle name="Финансовый 3 4 2 7 9 2" xfId="20774"/>
    <cellStyle name="Финансовый 3 4 2 7 9 3" xfId="34382"/>
    <cellStyle name="Финансовый 3 4 2 8" xfId="1672"/>
    <cellStyle name="Финансовый 3 4 2 8 2" xfId="6208"/>
    <cellStyle name="Финансовый 3 4 2 8 2 2" xfId="13012"/>
    <cellStyle name="Финансовый 3 4 2 8 2 2 2" xfId="26620"/>
    <cellStyle name="Финансовый 3 4 2 8 2 2 3" xfId="40228"/>
    <cellStyle name="Финансовый 3 4 2 8 2 3" xfId="19816"/>
    <cellStyle name="Финансовый 3 4 2 8 2 4" xfId="33424"/>
    <cellStyle name="Финансовый 3 4 2 8 3" xfId="3940"/>
    <cellStyle name="Финансовый 3 4 2 8 3 2" xfId="10744"/>
    <cellStyle name="Финансовый 3 4 2 8 3 2 2" xfId="24352"/>
    <cellStyle name="Финансовый 3 4 2 8 3 2 3" xfId="37960"/>
    <cellStyle name="Финансовый 3 4 2 8 3 3" xfId="17548"/>
    <cellStyle name="Финансовый 3 4 2 8 3 4" xfId="31156"/>
    <cellStyle name="Финансовый 3 4 2 8 4" xfId="8476"/>
    <cellStyle name="Финансовый 3 4 2 8 4 2" xfId="22084"/>
    <cellStyle name="Финансовый 3 4 2 8 4 3" xfId="35692"/>
    <cellStyle name="Финансовый 3 4 2 8 5" xfId="15280"/>
    <cellStyle name="Финансовый 3 4 2 8 6" xfId="28888"/>
    <cellStyle name="Финансовый 3 4 2 9" xfId="1294"/>
    <cellStyle name="Финансовый 3 4 2 9 2" xfId="5830"/>
    <cellStyle name="Финансовый 3 4 2 9 2 2" xfId="12634"/>
    <cellStyle name="Финансовый 3 4 2 9 2 2 2" xfId="26242"/>
    <cellStyle name="Финансовый 3 4 2 9 2 2 3" xfId="39850"/>
    <cellStyle name="Финансовый 3 4 2 9 2 3" xfId="19438"/>
    <cellStyle name="Финансовый 3 4 2 9 2 4" xfId="33046"/>
    <cellStyle name="Финансовый 3 4 2 9 3" xfId="3562"/>
    <cellStyle name="Финансовый 3 4 2 9 3 2" xfId="10366"/>
    <cellStyle name="Финансовый 3 4 2 9 3 2 2" xfId="23974"/>
    <cellStyle name="Финансовый 3 4 2 9 3 2 3" xfId="37582"/>
    <cellStyle name="Финансовый 3 4 2 9 3 3" xfId="17170"/>
    <cellStyle name="Финансовый 3 4 2 9 3 4" xfId="30778"/>
    <cellStyle name="Финансовый 3 4 2 9 4" xfId="8098"/>
    <cellStyle name="Финансовый 3 4 2 9 4 2" xfId="21706"/>
    <cellStyle name="Финансовый 3 4 2 9 4 3" xfId="35314"/>
    <cellStyle name="Финансовый 3 4 2 9 5" xfId="14902"/>
    <cellStyle name="Финансовый 3 4 2 9 6" xfId="28510"/>
    <cellStyle name="Финансовый 3 4 3" xfId="154"/>
    <cellStyle name="Финансовый 3 4 3 10" xfId="910"/>
    <cellStyle name="Финансовый 3 4 3 10 2" xfId="5446"/>
    <cellStyle name="Финансовый 3 4 3 10 2 2" xfId="12250"/>
    <cellStyle name="Финансовый 3 4 3 10 2 2 2" xfId="25858"/>
    <cellStyle name="Финансовый 3 4 3 10 2 2 3" xfId="39466"/>
    <cellStyle name="Финансовый 3 4 3 10 2 3" xfId="19054"/>
    <cellStyle name="Финансовый 3 4 3 10 2 4" xfId="32662"/>
    <cellStyle name="Финансовый 3 4 3 10 3" xfId="3178"/>
    <cellStyle name="Финансовый 3 4 3 10 3 2" xfId="9982"/>
    <cellStyle name="Финансовый 3 4 3 10 3 2 2" xfId="23590"/>
    <cellStyle name="Финансовый 3 4 3 10 3 2 3" xfId="37198"/>
    <cellStyle name="Финансовый 3 4 3 10 3 3" xfId="16786"/>
    <cellStyle name="Финансовый 3 4 3 10 3 4" xfId="30394"/>
    <cellStyle name="Финансовый 3 4 3 10 4" xfId="7714"/>
    <cellStyle name="Финансовый 3 4 3 10 4 2" xfId="21322"/>
    <cellStyle name="Финансовый 3 4 3 10 4 3" xfId="34930"/>
    <cellStyle name="Финансовый 3 4 3 10 5" xfId="14518"/>
    <cellStyle name="Финансовый 3 4 3 10 6" xfId="28126"/>
    <cellStyle name="Финансовый 3 4 3 11" xfId="532"/>
    <cellStyle name="Финансовый 3 4 3 11 2" xfId="5068"/>
    <cellStyle name="Финансовый 3 4 3 11 2 2" xfId="11872"/>
    <cellStyle name="Финансовый 3 4 3 11 2 2 2" xfId="25480"/>
    <cellStyle name="Финансовый 3 4 3 11 2 2 3" xfId="39088"/>
    <cellStyle name="Финансовый 3 4 3 11 2 3" xfId="18676"/>
    <cellStyle name="Финансовый 3 4 3 11 2 4" xfId="32284"/>
    <cellStyle name="Финансовый 3 4 3 11 3" xfId="2800"/>
    <cellStyle name="Финансовый 3 4 3 11 3 2" xfId="9604"/>
    <cellStyle name="Финансовый 3 4 3 11 3 2 2" xfId="23212"/>
    <cellStyle name="Финансовый 3 4 3 11 3 2 3" xfId="36820"/>
    <cellStyle name="Финансовый 3 4 3 11 3 3" xfId="16408"/>
    <cellStyle name="Финансовый 3 4 3 11 3 4" xfId="30016"/>
    <cellStyle name="Финансовый 3 4 3 11 4" xfId="7336"/>
    <cellStyle name="Финансовый 3 4 3 11 4 2" xfId="20944"/>
    <cellStyle name="Финансовый 3 4 3 11 4 3" xfId="34552"/>
    <cellStyle name="Финансовый 3 4 3 11 5" xfId="14140"/>
    <cellStyle name="Финансовый 3 4 3 11 6" xfId="27748"/>
    <cellStyle name="Финансовый 3 4 3 12" xfId="4690"/>
    <cellStyle name="Финансовый 3 4 3 12 2" xfId="11494"/>
    <cellStyle name="Финансовый 3 4 3 12 2 2" xfId="25102"/>
    <cellStyle name="Финансовый 3 4 3 12 2 3" xfId="38710"/>
    <cellStyle name="Финансовый 3 4 3 12 3" xfId="18298"/>
    <cellStyle name="Финансовый 3 4 3 12 4" xfId="31906"/>
    <cellStyle name="Финансовый 3 4 3 13" xfId="2422"/>
    <cellStyle name="Финансовый 3 4 3 13 2" xfId="9226"/>
    <cellStyle name="Финансовый 3 4 3 13 2 2" xfId="22834"/>
    <cellStyle name="Финансовый 3 4 3 13 2 3" xfId="36442"/>
    <cellStyle name="Финансовый 3 4 3 13 3" xfId="16030"/>
    <cellStyle name="Финансовый 3 4 3 13 4" xfId="29638"/>
    <cellStyle name="Финансовый 3 4 3 14" xfId="6958"/>
    <cellStyle name="Финансовый 3 4 3 14 2" xfId="20566"/>
    <cellStyle name="Финансовый 3 4 3 14 3" xfId="34174"/>
    <cellStyle name="Финансовый 3 4 3 15" xfId="13762"/>
    <cellStyle name="Финансовый 3 4 3 16" xfId="27370"/>
    <cellStyle name="Финансовый 3 4 3 2" xfId="208"/>
    <cellStyle name="Финансовый 3 4 3 2 10" xfId="2476"/>
    <cellStyle name="Финансовый 3 4 3 2 10 2" xfId="9280"/>
    <cellStyle name="Финансовый 3 4 3 2 10 2 2" xfId="22888"/>
    <cellStyle name="Финансовый 3 4 3 2 10 2 3" xfId="36496"/>
    <cellStyle name="Финансовый 3 4 3 2 10 3" xfId="16084"/>
    <cellStyle name="Финансовый 3 4 3 2 10 4" xfId="29692"/>
    <cellStyle name="Финансовый 3 4 3 2 11" xfId="7012"/>
    <cellStyle name="Финансовый 3 4 3 2 11 2" xfId="20620"/>
    <cellStyle name="Финансовый 3 4 3 2 11 3" xfId="34228"/>
    <cellStyle name="Финансовый 3 4 3 2 12" xfId="13816"/>
    <cellStyle name="Финансовый 3 4 3 2 13" xfId="27424"/>
    <cellStyle name="Финансовый 3 4 3 2 2" xfId="289"/>
    <cellStyle name="Финансовый 3 4 3 2 2 10" xfId="7093"/>
    <cellStyle name="Финансовый 3 4 3 2 2 10 2" xfId="20701"/>
    <cellStyle name="Финансовый 3 4 3 2 2 10 3" xfId="34309"/>
    <cellStyle name="Финансовый 3 4 3 2 2 11" xfId="13897"/>
    <cellStyle name="Финансовый 3 4 3 2 2 12" xfId="27505"/>
    <cellStyle name="Финансовый 3 4 3 2 2 2" xfId="491"/>
    <cellStyle name="Финансовый 3 4 3 2 2 2 10" xfId="14099"/>
    <cellStyle name="Финансовый 3 4 3 2 2 2 11" xfId="27707"/>
    <cellStyle name="Финансовый 3 4 3 2 2 2 2" xfId="2003"/>
    <cellStyle name="Финансовый 3 4 3 2 2 2 2 2" xfId="6539"/>
    <cellStyle name="Финансовый 3 4 3 2 2 2 2 2 2" xfId="13343"/>
    <cellStyle name="Финансовый 3 4 3 2 2 2 2 2 2 2" xfId="26951"/>
    <cellStyle name="Финансовый 3 4 3 2 2 2 2 2 2 3" xfId="40559"/>
    <cellStyle name="Финансовый 3 4 3 2 2 2 2 2 3" xfId="20147"/>
    <cellStyle name="Финансовый 3 4 3 2 2 2 2 2 4" xfId="33755"/>
    <cellStyle name="Финансовый 3 4 3 2 2 2 2 3" xfId="4271"/>
    <cellStyle name="Финансовый 3 4 3 2 2 2 2 3 2" xfId="11075"/>
    <cellStyle name="Финансовый 3 4 3 2 2 2 2 3 2 2" xfId="24683"/>
    <cellStyle name="Финансовый 3 4 3 2 2 2 2 3 2 3" xfId="38291"/>
    <cellStyle name="Финансовый 3 4 3 2 2 2 2 3 3" xfId="17879"/>
    <cellStyle name="Финансовый 3 4 3 2 2 2 2 3 4" xfId="31487"/>
    <cellStyle name="Финансовый 3 4 3 2 2 2 2 4" xfId="8807"/>
    <cellStyle name="Финансовый 3 4 3 2 2 2 2 4 2" xfId="22415"/>
    <cellStyle name="Финансовый 3 4 3 2 2 2 2 4 3" xfId="36023"/>
    <cellStyle name="Финансовый 3 4 3 2 2 2 2 5" xfId="15611"/>
    <cellStyle name="Финансовый 3 4 3 2 2 2 2 6" xfId="29219"/>
    <cellStyle name="Финансовый 3 4 3 2 2 2 3" xfId="1625"/>
    <cellStyle name="Финансовый 3 4 3 2 2 2 3 2" xfId="6161"/>
    <cellStyle name="Финансовый 3 4 3 2 2 2 3 2 2" xfId="12965"/>
    <cellStyle name="Финансовый 3 4 3 2 2 2 3 2 2 2" xfId="26573"/>
    <cellStyle name="Финансовый 3 4 3 2 2 2 3 2 2 3" xfId="40181"/>
    <cellStyle name="Финансовый 3 4 3 2 2 2 3 2 3" xfId="19769"/>
    <cellStyle name="Финансовый 3 4 3 2 2 2 3 2 4" xfId="33377"/>
    <cellStyle name="Финансовый 3 4 3 2 2 2 3 3" xfId="3893"/>
    <cellStyle name="Финансовый 3 4 3 2 2 2 3 3 2" xfId="10697"/>
    <cellStyle name="Финансовый 3 4 3 2 2 2 3 3 2 2" xfId="24305"/>
    <cellStyle name="Финансовый 3 4 3 2 2 2 3 3 2 3" xfId="37913"/>
    <cellStyle name="Финансовый 3 4 3 2 2 2 3 3 3" xfId="17501"/>
    <cellStyle name="Финансовый 3 4 3 2 2 2 3 3 4" xfId="31109"/>
    <cellStyle name="Финансовый 3 4 3 2 2 2 3 4" xfId="8429"/>
    <cellStyle name="Финансовый 3 4 3 2 2 2 3 4 2" xfId="22037"/>
    <cellStyle name="Финансовый 3 4 3 2 2 2 3 4 3" xfId="35645"/>
    <cellStyle name="Финансовый 3 4 3 2 2 2 3 5" xfId="15233"/>
    <cellStyle name="Финансовый 3 4 3 2 2 2 3 6" xfId="28841"/>
    <cellStyle name="Финансовый 3 4 3 2 2 2 4" xfId="2381"/>
    <cellStyle name="Финансовый 3 4 3 2 2 2 4 2" xfId="6917"/>
    <cellStyle name="Финансовый 3 4 3 2 2 2 4 2 2" xfId="13721"/>
    <cellStyle name="Финансовый 3 4 3 2 2 2 4 2 2 2" xfId="27329"/>
    <cellStyle name="Финансовый 3 4 3 2 2 2 4 2 2 3" xfId="40937"/>
    <cellStyle name="Финансовый 3 4 3 2 2 2 4 2 3" xfId="20525"/>
    <cellStyle name="Финансовый 3 4 3 2 2 2 4 2 4" xfId="34133"/>
    <cellStyle name="Финансовый 3 4 3 2 2 2 4 3" xfId="4649"/>
    <cellStyle name="Финансовый 3 4 3 2 2 2 4 3 2" xfId="11453"/>
    <cellStyle name="Финансовый 3 4 3 2 2 2 4 3 2 2" xfId="25061"/>
    <cellStyle name="Финансовый 3 4 3 2 2 2 4 3 2 3" xfId="38669"/>
    <cellStyle name="Финансовый 3 4 3 2 2 2 4 3 3" xfId="18257"/>
    <cellStyle name="Финансовый 3 4 3 2 2 2 4 3 4" xfId="31865"/>
    <cellStyle name="Финансовый 3 4 3 2 2 2 4 4" xfId="9185"/>
    <cellStyle name="Финансовый 3 4 3 2 2 2 4 4 2" xfId="22793"/>
    <cellStyle name="Финансовый 3 4 3 2 2 2 4 4 3" xfId="36401"/>
    <cellStyle name="Финансовый 3 4 3 2 2 2 4 5" xfId="15989"/>
    <cellStyle name="Финансовый 3 4 3 2 2 2 4 6" xfId="29597"/>
    <cellStyle name="Финансовый 3 4 3 2 2 2 5" xfId="1247"/>
    <cellStyle name="Финансовый 3 4 3 2 2 2 5 2" xfId="5783"/>
    <cellStyle name="Финансовый 3 4 3 2 2 2 5 2 2" xfId="12587"/>
    <cellStyle name="Финансовый 3 4 3 2 2 2 5 2 2 2" xfId="26195"/>
    <cellStyle name="Финансовый 3 4 3 2 2 2 5 2 2 3" xfId="39803"/>
    <cellStyle name="Финансовый 3 4 3 2 2 2 5 2 3" xfId="19391"/>
    <cellStyle name="Финансовый 3 4 3 2 2 2 5 2 4" xfId="32999"/>
    <cellStyle name="Финансовый 3 4 3 2 2 2 5 3" xfId="3515"/>
    <cellStyle name="Финансовый 3 4 3 2 2 2 5 3 2" xfId="10319"/>
    <cellStyle name="Финансовый 3 4 3 2 2 2 5 3 2 2" xfId="23927"/>
    <cellStyle name="Финансовый 3 4 3 2 2 2 5 3 2 3" xfId="37535"/>
    <cellStyle name="Финансовый 3 4 3 2 2 2 5 3 3" xfId="17123"/>
    <cellStyle name="Финансовый 3 4 3 2 2 2 5 3 4" xfId="30731"/>
    <cellStyle name="Финансовый 3 4 3 2 2 2 5 4" xfId="8051"/>
    <cellStyle name="Финансовый 3 4 3 2 2 2 5 4 2" xfId="21659"/>
    <cellStyle name="Финансовый 3 4 3 2 2 2 5 4 3" xfId="35267"/>
    <cellStyle name="Финансовый 3 4 3 2 2 2 5 5" xfId="14855"/>
    <cellStyle name="Финансовый 3 4 3 2 2 2 5 6" xfId="28463"/>
    <cellStyle name="Финансовый 3 4 3 2 2 2 6" xfId="869"/>
    <cellStyle name="Финансовый 3 4 3 2 2 2 6 2" xfId="5405"/>
    <cellStyle name="Финансовый 3 4 3 2 2 2 6 2 2" xfId="12209"/>
    <cellStyle name="Финансовый 3 4 3 2 2 2 6 2 2 2" xfId="25817"/>
    <cellStyle name="Финансовый 3 4 3 2 2 2 6 2 2 3" xfId="39425"/>
    <cellStyle name="Финансовый 3 4 3 2 2 2 6 2 3" xfId="19013"/>
    <cellStyle name="Финансовый 3 4 3 2 2 2 6 2 4" xfId="32621"/>
    <cellStyle name="Финансовый 3 4 3 2 2 2 6 3" xfId="3137"/>
    <cellStyle name="Финансовый 3 4 3 2 2 2 6 3 2" xfId="9941"/>
    <cellStyle name="Финансовый 3 4 3 2 2 2 6 3 2 2" xfId="23549"/>
    <cellStyle name="Финансовый 3 4 3 2 2 2 6 3 2 3" xfId="37157"/>
    <cellStyle name="Финансовый 3 4 3 2 2 2 6 3 3" xfId="16745"/>
    <cellStyle name="Финансовый 3 4 3 2 2 2 6 3 4" xfId="30353"/>
    <cellStyle name="Финансовый 3 4 3 2 2 2 6 4" xfId="7673"/>
    <cellStyle name="Финансовый 3 4 3 2 2 2 6 4 2" xfId="21281"/>
    <cellStyle name="Финансовый 3 4 3 2 2 2 6 4 3" xfId="34889"/>
    <cellStyle name="Финансовый 3 4 3 2 2 2 6 5" xfId="14477"/>
    <cellStyle name="Финансовый 3 4 3 2 2 2 6 6" xfId="28085"/>
    <cellStyle name="Финансовый 3 4 3 2 2 2 7" xfId="5027"/>
    <cellStyle name="Финансовый 3 4 3 2 2 2 7 2" xfId="11831"/>
    <cellStyle name="Финансовый 3 4 3 2 2 2 7 2 2" xfId="25439"/>
    <cellStyle name="Финансовый 3 4 3 2 2 2 7 2 3" xfId="39047"/>
    <cellStyle name="Финансовый 3 4 3 2 2 2 7 3" xfId="18635"/>
    <cellStyle name="Финансовый 3 4 3 2 2 2 7 4" xfId="32243"/>
    <cellStyle name="Финансовый 3 4 3 2 2 2 8" xfId="2759"/>
    <cellStyle name="Финансовый 3 4 3 2 2 2 8 2" xfId="9563"/>
    <cellStyle name="Финансовый 3 4 3 2 2 2 8 2 2" xfId="23171"/>
    <cellStyle name="Финансовый 3 4 3 2 2 2 8 2 3" xfId="36779"/>
    <cellStyle name="Финансовый 3 4 3 2 2 2 8 3" xfId="16367"/>
    <cellStyle name="Финансовый 3 4 3 2 2 2 8 4" xfId="29975"/>
    <cellStyle name="Финансовый 3 4 3 2 2 2 9" xfId="7295"/>
    <cellStyle name="Финансовый 3 4 3 2 2 2 9 2" xfId="20903"/>
    <cellStyle name="Финансовый 3 4 3 2 2 2 9 3" xfId="34511"/>
    <cellStyle name="Финансовый 3 4 3 2 2 3" xfId="1801"/>
    <cellStyle name="Финансовый 3 4 3 2 2 3 2" xfId="6337"/>
    <cellStyle name="Финансовый 3 4 3 2 2 3 2 2" xfId="13141"/>
    <cellStyle name="Финансовый 3 4 3 2 2 3 2 2 2" xfId="26749"/>
    <cellStyle name="Финансовый 3 4 3 2 2 3 2 2 3" xfId="40357"/>
    <cellStyle name="Финансовый 3 4 3 2 2 3 2 3" xfId="19945"/>
    <cellStyle name="Финансовый 3 4 3 2 2 3 2 4" xfId="33553"/>
    <cellStyle name="Финансовый 3 4 3 2 2 3 3" xfId="4069"/>
    <cellStyle name="Финансовый 3 4 3 2 2 3 3 2" xfId="10873"/>
    <cellStyle name="Финансовый 3 4 3 2 2 3 3 2 2" xfId="24481"/>
    <cellStyle name="Финансовый 3 4 3 2 2 3 3 2 3" xfId="38089"/>
    <cellStyle name="Финансовый 3 4 3 2 2 3 3 3" xfId="17677"/>
    <cellStyle name="Финансовый 3 4 3 2 2 3 3 4" xfId="31285"/>
    <cellStyle name="Финансовый 3 4 3 2 2 3 4" xfId="8605"/>
    <cellStyle name="Финансовый 3 4 3 2 2 3 4 2" xfId="22213"/>
    <cellStyle name="Финансовый 3 4 3 2 2 3 4 3" xfId="35821"/>
    <cellStyle name="Финансовый 3 4 3 2 2 3 5" xfId="15409"/>
    <cellStyle name="Финансовый 3 4 3 2 2 3 6" xfId="29017"/>
    <cellStyle name="Финансовый 3 4 3 2 2 4" xfId="1423"/>
    <cellStyle name="Финансовый 3 4 3 2 2 4 2" xfId="5959"/>
    <cellStyle name="Финансовый 3 4 3 2 2 4 2 2" xfId="12763"/>
    <cellStyle name="Финансовый 3 4 3 2 2 4 2 2 2" xfId="26371"/>
    <cellStyle name="Финансовый 3 4 3 2 2 4 2 2 3" xfId="39979"/>
    <cellStyle name="Финансовый 3 4 3 2 2 4 2 3" xfId="19567"/>
    <cellStyle name="Финансовый 3 4 3 2 2 4 2 4" xfId="33175"/>
    <cellStyle name="Финансовый 3 4 3 2 2 4 3" xfId="3691"/>
    <cellStyle name="Финансовый 3 4 3 2 2 4 3 2" xfId="10495"/>
    <cellStyle name="Финансовый 3 4 3 2 2 4 3 2 2" xfId="24103"/>
    <cellStyle name="Финансовый 3 4 3 2 2 4 3 2 3" xfId="37711"/>
    <cellStyle name="Финансовый 3 4 3 2 2 4 3 3" xfId="17299"/>
    <cellStyle name="Финансовый 3 4 3 2 2 4 3 4" xfId="30907"/>
    <cellStyle name="Финансовый 3 4 3 2 2 4 4" xfId="8227"/>
    <cellStyle name="Финансовый 3 4 3 2 2 4 4 2" xfId="21835"/>
    <cellStyle name="Финансовый 3 4 3 2 2 4 4 3" xfId="35443"/>
    <cellStyle name="Финансовый 3 4 3 2 2 4 5" xfId="15031"/>
    <cellStyle name="Финансовый 3 4 3 2 2 4 6" xfId="28639"/>
    <cellStyle name="Финансовый 3 4 3 2 2 5" xfId="2179"/>
    <cellStyle name="Финансовый 3 4 3 2 2 5 2" xfId="6715"/>
    <cellStyle name="Финансовый 3 4 3 2 2 5 2 2" xfId="13519"/>
    <cellStyle name="Финансовый 3 4 3 2 2 5 2 2 2" xfId="27127"/>
    <cellStyle name="Финансовый 3 4 3 2 2 5 2 2 3" xfId="40735"/>
    <cellStyle name="Финансовый 3 4 3 2 2 5 2 3" xfId="20323"/>
    <cellStyle name="Финансовый 3 4 3 2 2 5 2 4" xfId="33931"/>
    <cellStyle name="Финансовый 3 4 3 2 2 5 3" xfId="4447"/>
    <cellStyle name="Финансовый 3 4 3 2 2 5 3 2" xfId="11251"/>
    <cellStyle name="Финансовый 3 4 3 2 2 5 3 2 2" xfId="24859"/>
    <cellStyle name="Финансовый 3 4 3 2 2 5 3 2 3" xfId="38467"/>
    <cellStyle name="Финансовый 3 4 3 2 2 5 3 3" xfId="18055"/>
    <cellStyle name="Финансовый 3 4 3 2 2 5 3 4" xfId="31663"/>
    <cellStyle name="Финансовый 3 4 3 2 2 5 4" xfId="8983"/>
    <cellStyle name="Финансовый 3 4 3 2 2 5 4 2" xfId="22591"/>
    <cellStyle name="Финансовый 3 4 3 2 2 5 4 3" xfId="36199"/>
    <cellStyle name="Финансовый 3 4 3 2 2 5 5" xfId="15787"/>
    <cellStyle name="Финансовый 3 4 3 2 2 5 6" xfId="29395"/>
    <cellStyle name="Финансовый 3 4 3 2 2 6" xfId="1045"/>
    <cellStyle name="Финансовый 3 4 3 2 2 6 2" xfId="5581"/>
    <cellStyle name="Финансовый 3 4 3 2 2 6 2 2" xfId="12385"/>
    <cellStyle name="Финансовый 3 4 3 2 2 6 2 2 2" xfId="25993"/>
    <cellStyle name="Финансовый 3 4 3 2 2 6 2 2 3" xfId="39601"/>
    <cellStyle name="Финансовый 3 4 3 2 2 6 2 3" xfId="19189"/>
    <cellStyle name="Финансовый 3 4 3 2 2 6 2 4" xfId="32797"/>
    <cellStyle name="Финансовый 3 4 3 2 2 6 3" xfId="3313"/>
    <cellStyle name="Финансовый 3 4 3 2 2 6 3 2" xfId="10117"/>
    <cellStyle name="Финансовый 3 4 3 2 2 6 3 2 2" xfId="23725"/>
    <cellStyle name="Финансовый 3 4 3 2 2 6 3 2 3" xfId="37333"/>
    <cellStyle name="Финансовый 3 4 3 2 2 6 3 3" xfId="16921"/>
    <cellStyle name="Финансовый 3 4 3 2 2 6 3 4" xfId="30529"/>
    <cellStyle name="Финансовый 3 4 3 2 2 6 4" xfId="7849"/>
    <cellStyle name="Финансовый 3 4 3 2 2 6 4 2" xfId="21457"/>
    <cellStyle name="Финансовый 3 4 3 2 2 6 4 3" xfId="35065"/>
    <cellStyle name="Финансовый 3 4 3 2 2 6 5" xfId="14653"/>
    <cellStyle name="Финансовый 3 4 3 2 2 6 6" xfId="28261"/>
    <cellStyle name="Финансовый 3 4 3 2 2 7" xfId="667"/>
    <cellStyle name="Финансовый 3 4 3 2 2 7 2" xfId="5203"/>
    <cellStyle name="Финансовый 3 4 3 2 2 7 2 2" xfId="12007"/>
    <cellStyle name="Финансовый 3 4 3 2 2 7 2 2 2" xfId="25615"/>
    <cellStyle name="Финансовый 3 4 3 2 2 7 2 2 3" xfId="39223"/>
    <cellStyle name="Финансовый 3 4 3 2 2 7 2 3" xfId="18811"/>
    <cellStyle name="Финансовый 3 4 3 2 2 7 2 4" xfId="32419"/>
    <cellStyle name="Финансовый 3 4 3 2 2 7 3" xfId="2935"/>
    <cellStyle name="Финансовый 3 4 3 2 2 7 3 2" xfId="9739"/>
    <cellStyle name="Финансовый 3 4 3 2 2 7 3 2 2" xfId="23347"/>
    <cellStyle name="Финансовый 3 4 3 2 2 7 3 2 3" xfId="36955"/>
    <cellStyle name="Финансовый 3 4 3 2 2 7 3 3" xfId="16543"/>
    <cellStyle name="Финансовый 3 4 3 2 2 7 3 4" xfId="30151"/>
    <cellStyle name="Финансовый 3 4 3 2 2 7 4" xfId="7471"/>
    <cellStyle name="Финансовый 3 4 3 2 2 7 4 2" xfId="21079"/>
    <cellStyle name="Финансовый 3 4 3 2 2 7 4 3" xfId="34687"/>
    <cellStyle name="Финансовый 3 4 3 2 2 7 5" xfId="14275"/>
    <cellStyle name="Финансовый 3 4 3 2 2 7 6" xfId="27883"/>
    <cellStyle name="Финансовый 3 4 3 2 2 8" xfId="4825"/>
    <cellStyle name="Финансовый 3 4 3 2 2 8 2" xfId="11629"/>
    <cellStyle name="Финансовый 3 4 3 2 2 8 2 2" xfId="25237"/>
    <cellStyle name="Финансовый 3 4 3 2 2 8 2 3" xfId="38845"/>
    <cellStyle name="Финансовый 3 4 3 2 2 8 3" xfId="18433"/>
    <cellStyle name="Финансовый 3 4 3 2 2 8 4" xfId="32041"/>
    <cellStyle name="Финансовый 3 4 3 2 2 9" xfId="2557"/>
    <cellStyle name="Финансовый 3 4 3 2 2 9 2" xfId="9361"/>
    <cellStyle name="Финансовый 3 4 3 2 2 9 2 2" xfId="22969"/>
    <cellStyle name="Финансовый 3 4 3 2 2 9 2 3" xfId="36577"/>
    <cellStyle name="Финансовый 3 4 3 2 2 9 3" xfId="16165"/>
    <cellStyle name="Финансовый 3 4 3 2 2 9 4" xfId="29773"/>
    <cellStyle name="Финансовый 3 4 3 2 3" xfId="410"/>
    <cellStyle name="Финансовый 3 4 3 2 3 10" xfId="14018"/>
    <cellStyle name="Финансовый 3 4 3 2 3 11" xfId="27626"/>
    <cellStyle name="Финансовый 3 4 3 2 3 2" xfId="1922"/>
    <cellStyle name="Финансовый 3 4 3 2 3 2 2" xfId="6458"/>
    <cellStyle name="Финансовый 3 4 3 2 3 2 2 2" xfId="13262"/>
    <cellStyle name="Финансовый 3 4 3 2 3 2 2 2 2" xfId="26870"/>
    <cellStyle name="Финансовый 3 4 3 2 3 2 2 2 3" xfId="40478"/>
    <cellStyle name="Финансовый 3 4 3 2 3 2 2 3" xfId="20066"/>
    <cellStyle name="Финансовый 3 4 3 2 3 2 2 4" xfId="33674"/>
    <cellStyle name="Финансовый 3 4 3 2 3 2 3" xfId="4190"/>
    <cellStyle name="Финансовый 3 4 3 2 3 2 3 2" xfId="10994"/>
    <cellStyle name="Финансовый 3 4 3 2 3 2 3 2 2" xfId="24602"/>
    <cellStyle name="Финансовый 3 4 3 2 3 2 3 2 3" xfId="38210"/>
    <cellStyle name="Финансовый 3 4 3 2 3 2 3 3" xfId="17798"/>
    <cellStyle name="Финансовый 3 4 3 2 3 2 3 4" xfId="31406"/>
    <cellStyle name="Финансовый 3 4 3 2 3 2 4" xfId="8726"/>
    <cellStyle name="Финансовый 3 4 3 2 3 2 4 2" xfId="22334"/>
    <cellStyle name="Финансовый 3 4 3 2 3 2 4 3" xfId="35942"/>
    <cellStyle name="Финансовый 3 4 3 2 3 2 5" xfId="15530"/>
    <cellStyle name="Финансовый 3 4 3 2 3 2 6" xfId="29138"/>
    <cellStyle name="Финансовый 3 4 3 2 3 3" xfId="1544"/>
    <cellStyle name="Финансовый 3 4 3 2 3 3 2" xfId="6080"/>
    <cellStyle name="Финансовый 3 4 3 2 3 3 2 2" xfId="12884"/>
    <cellStyle name="Финансовый 3 4 3 2 3 3 2 2 2" xfId="26492"/>
    <cellStyle name="Финансовый 3 4 3 2 3 3 2 2 3" xfId="40100"/>
    <cellStyle name="Финансовый 3 4 3 2 3 3 2 3" xfId="19688"/>
    <cellStyle name="Финансовый 3 4 3 2 3 3 2 4" xfId="33296"/>
    <cellStyle name="Финансовый 3 4 3 2 3 3 3" xfId="3812"/>
    <cellStyle name="Финансовый 3 4 3 2 3 3 3 2" xfId="10616"/>
    <cellStyle name="Финансовый 3 4 3 2 3 3 3 2 2" xfId="24224"/>
    <cellStyle name="Финансовый 3 4 3 2 3 3 3 2 3" xfId="37832"/>
    <cellStyle name="Финансовый 3 4 3 2 3 3 3 3" xfId="17420"/>
    <cellStyle name="Финансовый 3 4 3 2 3 3 3 4" xfId="31028"/>
    <cellStyle name="Финансовый 3 4 3 2 3 3 4" xfId="8348"/>
    <cellStyle name="Финансовый 3 4 3 2 3 3 4 2" xfId="21956"/>
    <cellStyle name="Финансовый 3 4 3 2 3 3 4 3" xfId="35564"/>
    <cellStyle name="Финансовый 3 4 3 2 3 3 5" xfId="15152"/>
    <cellStyle name="Финансовый 3 4 3 2 3 3 6" xfId="28760"/>
    <cellStyle name="Финансовый 3 4 3 2 3 4" xfId="2300"/>
    <cellStyle name="Финансовый 3 4 3 2 3 4 2" xfId="6836"/>
    <cellStyle name="Финансовый 3 4 3 2 3 4 2 2" xfId="13640"/>
    <cellStyle name="Финансовый 3 4 3 2 3 4 2 2 2" xfId="27248"/>
    <cellStyle name="Финансовый 3 4 3 2 3 4 2 2 3" xfId="40856"/>
    <cellStyle name="Финансовый 3 4 3 2 3 4 2 3" xfId="20444"/>
    <cellStyle name="Финансовый 3 4 3 2 3 4 2 4" xfId="34052"/>
    <cellStyle name="Финансовый 3 4 3 2 3 4 3" xfId="4568"/>
    <cellStyle name="Финансовый 3 4 3 2 3 4 3 2" xfId="11372"/>
    <cellStyle name="Финансовый 3 4 3 2 3 4 3 2 2" xfId="24980"/>
    <cellStyle name="Финансовый 3 4 3 2 3 4 3 2 3" xfId="38588"/>
    <cellStyle name="Финансовый 3 4 3 2 3 4 3 3" xfId="18176"/>
    <cellStyle name="Финансовый 3 4 3 2 3 4 3 4" xfId="31784"/>
    <cellStyle name="Финансовый 3 4 3 2 3 4 4" xfId="9104"/>
    <cellStyle name="Финансовый 3 4 3 2 3 4 4 2" xfId="22712"/>
    <cellStyle name="Финансовый 3 4 3 2 3 4 4 3" xfId="36320"/>
    <cellStyle name="Финансовый 3 4 3 2 3 4 5" xfId="15908"/>
    <cellStyle name="Финансовый 3 4 3 2 3 4 6" xfId="29516"/>
    <cellStyle name="Финансовый 3 4 3 2 3 5" xfId="1166"/>
    <cellStyle name="Финансовый 3 4 3 2 3 5 2" xfId="5702"/>
    <cellStyle name="Финансовый 3 4 3 2 3 5 2 2" xfId="12506"/>
    <cellStyle name="Финансовый 3 4 3 2 3 5 2 2 2" xfId="26114"/>
    <cellStyle name="Финансовый 3 4 3 2 3 5 2 2 3" xfId="39722"/>
    <cellStyle name="Финансовый 3 4 3 2 3 5 2 3" xfId="19310"/>
    <cellStyle name="Финансовый 3 4 3 2 3 5 2 4" xfId="32918"/>
    <cellStyle name="Финансовый 3 4 3 2 3 5 3" xfId="3434"/>
    <cellStyle name="Финансовый 3 4 3 2 3 5 3 2" xfId="10238"/>
    <cellStyle name="Финансовый 3 4 3 2 3 5 3 2 2" xfId="23846"/>
    <cellStyle name="Финансовый 3 4 3 2 3 5 3 2 3" xfId="37454"/>
    <cellStyle name="Финансовый 3 4 3 2 3 5 3 3" xfId="17042"/>
    <cellStyle name="Финансовый 3 4 3 2 3 5 3 4" xfId="30650"/>
    <cellStyle name="Финансовый 3 4 3 2 3 5 4" xfId="7970"/>
    <cellStyle name="Финансовый 3 4 3 2 3 5 4 2" xfId="21578"/>
    <cellStyle name="Финансовый 3 4 3 2 3 5 4 3" xfId="35186"/>
    <cellStyle name="Финансовый 3 4 3 2 3 5 5" xfId="14774"/>
    <cellStyle name="Финансовый 3 4 3 2 3 5 6" xfId="28382"/>
    <cellStyle name="Финансовый 3 4 3 2 3 6" xfId="788"/>
    <cellStyle name="Финансовый 3 4 3 2 3 6 2" xfId="5324"/>
    <cellStyle name="Финансовый 3 4 3 2 3 6 2 2" xfId="12128"/>
    <cellStyle name="Финансовый 3 4 3 2 3 6 2 2 2" xfId="25736"/>
    <cellStyle name="Финансовый 3 4 3 2 3 6 2 2 3" xfId="39344"/>
    <cellStyle name="Финансовый 3 4 3 2 3 6 2 3" xfId="18932"/>
    <cellStyle name="Финансовый 3 4 3 2 3 6 2 4" xfId="32540"/>
    <cellStyle name="Финансовый 3 4 3 2 3 6 3" xfId="3056"/>
    <cellStyle name="Финансовый 3 4 3 2 3 6 3 2" xfId="9860"/>
    <cellStyle name="Финансовый 3 4 3 2 3 6 3 2 2" xfId="23468"/>
    <cellStyle name="Финансовый 3 4 3 2 3 6 3 2 3" xfId="37076"/>
    <cellStyle name="Финансовый 3 4 3 2 3 6 3 3" xfId="16664"/>
    <cellStyle name="Финансовый 3 4 3 2 3 6 3 4" xfId="30272"/>
    <cellStyle name="Финансовый 3 4 3 2 3 6 4" xfId="7592"/>
    <cellStyle name="Финансовый 3 4 3 2 3 6 4 2" xfId="21200"/>
    <cellStyle name="Финансовый 3 4 3 2 3 6 4 3" xfId="34808"/>
    <cellStyle name="Финансовый 3 4 3 2 3 6 5" xfId="14396"/>
    <cellStyle name="Финансовый 3 4 3 2 3 6 6" xfId="28004"/>
    <cellStyle name="Финансовый 3 4 3 2 3 7" xfId="4946"/>
    <cellStyle name="Финансовый 3 4 3 2 3 7 2" xfId="11750"/>
    <cellStyle name="Финансовый 3 4 3 2 3 7 2 2" xfId="25358"/>
    <cellStyle name="Финансовый 3 4 3 2 3 7 2 3" xfId="38966"/>
    <cellStyle name="Финансовый 3 4 3 2 3 7 3" xfId="18554"/>
    <cellStyle name="Финансовый 3 4 3 2 3 7 4" xfId="32162"/>
    <cellStyle name="Финансовый 3 4 3 2 3 8" xfId="2678"/>
    <cellStyle name="Финансовый 3 4 3 2 3 8 2" xfId="9482"/>
    <cellStyle name="Финансовый 3 4 3 2 3 8 2 2" xfId="23090"/>
    <cellStyle name="Финансовый 3 4 3 2 3 8 2 3" xfId="36698"/>
    <cellStyle name="Финансовый 3 4 3 2 3 8 3" xfId="16286"/>
    <cellStyle name="Финансовый 3 4 3 2 3 8 4" xfId="29894"/>
    <cellStyle name="Финансовый 3 4 3 2 3 9" xfId="7214"/>
    <cellStyle name="Финансовый 3 4 3 2 3 9 2" xfId="20822"/>
    <cellStyle name="Финансовый 3 4 3 2 3 9 3" xfId="34430"/>
    <cellStyle name="Финансовый 3 4 3 2 4" xfId="1720"/>
    <cellStyle name="Финансовый 3 4 3 2 4 2" xfId="6256"/>
    <cellStyle name="Финансовый 3 4 3 2 4 2 2" xfId="13060"/>
    <cellStyle name="Финансовый 3 4 3 2 4 2 2 2" xfId="26668"/>
    <cellStyle name="Финансовый 3 4 3 2 4 2 2 3" xfId="40276"/>
    <cellStyle name="Финансовый 3 4 3 2 4 2 3" xfId="19864"/>
    <cellStyle name="Финансовый 3 4 3 2 4 2 4" xfId="33472"/>
    <cellStyle name="Финансовый 3 4 3 2 4 3" xfId="3988"/>
    <cellStyle name="Финансовый 3 4 3 2 4 3 2" xfId="10792"/>
    <cellStyle name="Финансовый 3 4 3 2 4 3 2 2" xfId="24400"/>
    <cellStyle name="Финансовый 3 4 3 2 4 3 2 3" xfId="38008"/>
    <cellStyle name="Финансовый 3 4 3 2 4 3 3" xfId="17596"/>
    <cellStyle name="Финансовый 3 4 3 2 4 3 4" xfId="31204"/>
    <cellStyle name="Финансовый 3 4 3 2 4 4" xfId="8524"/>
    <cellStyle name="Финансовый 3 4 3 2 4 4 2" xfId="22132"/>
    <cellStyle name="Финансовый 3 4 3 2 4 4 3" xfId="35740"/>
    <cellStyle name="Финансовый 3 4 3 2 4 5" xfId="15328"/>
    <cellStyle name="Финансовый 3 4 3 2 4 6" xfId="28936"/>
    <cellStyle name="Финансовый 3 4 3 2 5" xfId="1342"/>
    <cellStyle name="Финансовый 3 4 3 2 5 2" xfId="5878"/>
    <cellStyle name="Финансовый 3 4 3 2 5 2 2" xfId="12682"/>
    <cellStyle name="Финансовый 3 4 3 2 5 2 2 2" xfId="26290"/>
    <cellStyle name="Финансовый 3 4 3 2 5 2 2 3" xfId="39898"/>
    <cellStyle name="Финансовый 3 4 3 2 5 2 3" xfId="19486"/>
    <cellStyle name="Финансовый 3 4 3 2 5 2 4" xfId="33094"/>
    <cellStyle name="Финансовый 3 4 3 2 5 3" xfId="3610"/>
    <cellStyle name="Финансовый 3 4 3 2 5 3 2" xfId="10414"/>
    <cellStyle name="Финансовый 3 4 3 2 5 3 2 2" xfId="24022"/>
    <cellStyle name="Финансовый 3 4 3 2 5 3 2 3" xfId="37630"/>
    <cellStyle name="Финансовый 3 4 3 2 5 3 3" xfId="17218"/>
    <cellStyle name="Финансовый 3 4 3 2 5 3 4" xfId="30826"/>
    <cellStyle name="Финансовый 3 4 3 2 5 4" xfId="8146"/>
    <cellStyle name="Финансовый 3 4 3 2 5 4 2" xfId="21754"/>
    <cellStyle name="Финансовый 3 4 3 2 5 4 3" xfId="35362"/>
    <cellStyle name="Финансовый 3 4 3 2 5 5" xfId="14950"/>
    <cellStyle name="Финансовый 3 4 3 2 5 6" xfId="28558"/>
    <cellStyle name="Финансовый 3 4 3 2 6" xfId="2098"/>
    <cellStyle name="Финансовый 3 4 3 2 6 2" xfId="6634"/>
    <cellStyle name="Финансовый 3 4 3 2 6 2 2" xfId="13438"/>
    <cellStyle name="Финансовый 3 4 3 2 6 2 2 2" xfId="27046"/>
    <cellStyle name="Финансовый 3 4 3 2 6 2 2 3" xfId="40654"/>
    <cellStyle name="Финансовый 3 4 3 2 6 2 3" xfId="20242"/>
    <cellStyle name="Финансовый 3 4 3 2 6 2 4" xfId="33850"/>
    <cellStyle name="Финансовый 3 4 3 2 6 3" xfId="4366"/>
    <cellStyle name="Финансовый 3 4 3 2 6 3 2" xfId="11170"/>
    <cellStyle name="Финансовый 3 4 3 2 6 3 2 2" xfId="24778"/>
    <cellStyle name="Финансовый 3 4 3 2 6 3 2 3" xfId="38386"/>
    <cellStyle name="Финансовый 3 4 3 2 6 3 3" xfId="17974"/>
    <cellStyle name="Финансовый 3 4 3 2 6 3 4" xfId="31582"/>
    <cellStyle name="Финансовый 3 4 3 2 6 4" xfId="8902"/>
    <cellStyle name="Финансовый 3 4 3 2 6 4 2" xfId="22510"/>
    <cellStyle name="Финансовый 3 4 3 2 6 4 3" xfId="36118"/>
    <cellStyle name="Финансовый 3 4 3 2 6 5" xfId="15706"/>
    <cellStyle name="Финансовый 3 4 3 2 6 6" xfId="29314"/>
    <cellStyle name="Финансовый 3 4 3 2 7" xfId="964"/>
    <cellStyle name="Финансовый 3 4 3 2 7 2" xfId="5500"/>
    <cellStyle name="Финансовый 3 4 3 2 7 2 2" xfId="12304"/>
    <cellStyle name="Финансовый 3 4 3 2 7 2 2 2" xfId="25912"/>
    <cellStyle name="Финансовый 3 4 3 2 7 2 2 3" xfId="39520"/>
    <cellStyle name="Финансовый 3 4 3 2 7 2 3" xfId="19108"/>
    <cellStyle name="Финансовый 3 4 3 2 7 2 4" xfId="32716"/>
    <cellStyle name="Финансовый 3 4 3 2 7 3" xfId="3232"/>
    <cellStyle name="Финансовый 3 4 3 2 7 3 2" xfId="10036"/>
    <cellStyle name="Финансовый 3 4 3 2 7 3 2 2" xfId="23644"/>
    <cellStyle name="Финансовый 3 4 3 2 7 3 2 3" xfId="37252"/>
    <cellStyle name="Финансовый 3 4 3 2 7 3 3" xfId="16840"/>
    <cellStyle name="Финансовый 3 4 3 2 7 3 4" xfId="30448"/>
    <cellStyle name="Финансовый 3 4 3 2 7 4" xfId="7768"/>
    <cellStyle name="Финансовый 3 4 3 2 7 4 2" xfId="21376"/>
    <cellStyle name="Финансовый 3 4 3 2 7 4 3" xfId="34984"/>
    <cellStyle name="Финансовый 3 4 3 2 7 5" xfId="14572"/>
    <cellStyle name="Финансовый 3 4 3 2 7 6" xfId="28180"/>
    <cellStyle name="Финансовый 3 4 3 2 8" xfId="586"/>
    <cellStyle name="Финансовый 3 4 3 2 8 2" xfId="5122"/>
    <cellStyle name="Финансовый 3 4 3 2 8 2 2" xfId="11926"/>
    <cellStyle name="Финансовый 3 4 3 2 8 2 2 2" xfId="25534"/>
    <cellStyle name="Финансовый 3 4 3 2 8 2 2 3" xfId="39142"/>
    <cellStyle name="Финансовый 3 4 3 2 8 2 3" xfId="18730"/>
    <cellStyle name="Финансовый 3 4 3 2 8 2 4" xfId="32338"/>
    <cellStyle name="Финансовый 3 4 3 2 8 3" xfId="2854"/>
    <cellStyle name="Финансовый 3 4 3 2 8 3 2" xfId="9658"/>
    <cellStyle name="Финансовый 3 4 3 2 8 3 2 2" xfId="23266"/>
    <cellStyle name="Финансовый 3 4 3 2 8 3 2 3" xfId="36874"/>
    <cellStyle name="Финансовый 3 4 3 2 8 3 3" xfId="16462"/>
    <cellStyle name="Финансовый 3 4 3 2 8 3 4" xfId="30070"/>
    <cellStyle name="Финансовый 3 4 3 2 8 4" xfId="7390"/>
    <cellStyle name="Финансовый 3 4 3 2 8 4 2" xfId="20998"/>
    <cellStyle name="Финансовый 3 4 3 2 8 4 3" xfId="34606"/>
    <cellStyle name="Финансовый 3 4 3 2 8 5" xfId="14194"/>
    <cellStyle name="Финансовый 3 4 3 2 8 6" xfId="27802"/>
    <cellStyle name="Финансовый 3 4 3 2 9" xfId="4744"/>
    <cellStyle name="Финансовый 3 4 3 2 9 2" xfId="11548"/>
    <cellStyle name="Финансовый 3 4 3 2 9 2 2" xfId="25156"/>
    <cellStyle name="Финансовый 3 4 3 2 9 2 3" xfId="38764"/>
    <cellStyle name="Финансовый 3 4 3 2 9 3" xfId="18352"/>
    <cellStyle name="Финансовый 3 4 3 2 9 4" xfId="31960"/>
    <cellStyle name="Финансовый 3 4 3 3" xfId="175"/>
    <cellStyle name="Финансовый 3 4 3 3 10" xfId="2443"/>
    <cellStyle name="Финансовый 3 4 3 3 10 2" xfId="9247"/>
    <cellStyle name="Финансовый 3 4 3 3 10 2 2" xfId="22855"/>
    <cellStyle name="Финансовый 3 4 3 3 10 2 3" xfId="36463"/>
    <cellStyle name="Финансовый 3 4 3 3 10 3" xfId="16051"/>
    <cellStyle name="Финансовый 3 4 3 3 10 4" xfId="29659"/>
    <cellStyle name="Финансовый 3 4 3 3 11" xfId="6979"/>
    <cellStyle name="Финансовый 3 4 3 3 11 2" xfId="20587"/>
    <cellStyle name="Финансовый 3 4 3 3 11 3" xfId="34195"/>
    <cellStyle name="Финансовый 3 4 3 3 12" xfId="13783"/>
    <cellStyle name="Финансовый 3 4 3 3 13" xfId="27391"/>
    <cellStyle name="Финансовый 3 4 3 3 2" xfId="256"/>
    <cellStyle name="Финансовый 3 4 3 3 2 10" xfId="7060"/>
    <cellStyle name="Финансовый 3 4 3 3 2 10 2" xfId="20668"/>
    <cellStyle name="Финансовый 3 4 3 3 2 10 3" xfId="34276"/>
    <cellStyle name="Финансовый 3 4 3 3 2 11" xfId="13864"/>
    <cellStyle name="Финансовый 3 4 3 3 2 12" xfId="27472"/>
    <cellStyle name="Финансовый 3 4 3 3 2 2" xfId="458"/>
    <cellStyle name="Финансовый 3 4 3 3 2 2 10" xfId="14066"/>
    <cellStyle name="Финансовый 3 4 3 3 2 2 11" xfId="27674"/>
    <cellStyle name="Финансовый 3 4 3 3 2 2 2" xfId="1970"/>
    <cellStyle name="Финансовый 3 4 3 3 2 2 2 2" xfId="6506"/>
    <cellStyle name="Финансовый 3 4 3 3 2 2 2 2 2" xfId="13310"/>
    <cellStyle name="Финансовый 3 4 3 3 2 2 2 2 2 2" xfId="26918"/>
    <cellStyle name="Финансовый 3 4 3 3 2 2 2 2 2 3" xfId="40526"/>
    <cellStyle name="Финансовый 3 4 3 3 2 2 2 2 3" xfId="20114"/>
    <cellStyle name="Финансовый 3 4 3 3 2 2 2 2 4" xfId="33722"/>
    <cellStyle name="Финансовый 3 4 3 3 2 2 2 3" xfId="4238"/>
    <cellStyle name="Финансовый 3 4 3 3 2 2 2 3 2" xfId="11042"/>
    <cellStyle name="Финансовый 3 4 3 3 2 2 2 3 2 2" xfId="24650"/>
    <cellStyle name="Финансовый 3 4 3 3 2 2 2 3 2 3" xfId="38258"/>
    <cellStyle name="Финансовый 3 4 3 3 2 2 2 3 3" xfId="17846"/>
    <cellStyle name="Финансовый 3 4 3 3 2 2 2 3 4" xfId="31454"/>
    <cellStyle name="Финансовый 3 4 3 3 2 2 2 4" xfId="8774"/>
    <cellStyle name="Финансовый 3 4 3 3 2 2 2 4 2" xfId="22382"/>
    <cellStyle name="Финансовый 3 4 3 3 2 2 2 4 3" xfId="35990"/>
    <cellStyle name="Финансовый 3 4 3 3 2 2 2 5" xfId="15578"/>
    <cellStyle name="Финансовый 3 4 3 3 2 2 2 6" xfId="29186"/>
    <cellStyle name="Финансовый 3 4 3 3 2 2 3" xfId="1592"/>
    <cellStyle name="Финансовый 3 4 3 3 2 2 3 2" xfId="6128"/>
    <cellStyle name="Финансовый 3 4 3 3 2 2 3 2 2" xfId="12932"/>
    <cellStyle name="Финансовый 3 4 3 3 2 2 3 2 2 2" xfId="26540"/>
    <cellStyle name="Финансовый 3 4 3 3 2 2 3 2 2 3" xfId="40148"/>
    <cellStyle name="Финансовый 3 4 3 3 2 2 3 2 3" xfId="19736"/>
    <cellStyle name="Финансовый 3 4 3 3 2 2 3 2 4" xfId="33344"/>
    <cellStyle name="Финансовый 3 4 3 3 2 2 3 3" xfId="3860"/>
    <cellStyle name="Финансовый 3 4 3 3 2 2 3 3 2" xfId="10664"/>
    <cellStyle name="Финансовый 3 4 3 3 2 2 3 3 2 2" xfId="24272"/>
    <cellStyle name="Финансовый 3 4 3 3 2 2 3 3 2 3" xfId="37880"/>
    <cellStyle name="Финансовый 3 4 3 3 2 2 3 3 3" xfId="17468"/>
    <cellStyle name="Финансовый 3 4 3 3 2 2 3 3 4" xfId="31076"/>
    <cellStyle name="Финансовый 3 4 3 3 2 2 3 4" xfId="8396"/>
    <cellStyle name="Финансовый 3 4 3 3 2 2 3 4 2" xfId="22004"/>
    <cellStyle name="Финансовый 3 4 3 3 2 2 3 4 3" xfId="35612"/>
    <cellStyle name="Финансовый 3 4 3 3 2 2 3 5" xfId="15200"/>
    <cellStyle name="Финансовый 3 4 3 3 2 2 3 6" xfId="28808"/>
    <cellStyle name="Финансовый 3 4 3 3 2 2 4" xfId="2348"/>
    <cellStyle name="Финансовый 3 4 3 3 2 2 4 2" xfId="6884"/>
    <cellStyle name="Финансовый 3 4 3 3 2 2 4 2 2" xfId="13688"/>
    <cellStyle name="Финансовый 3 4 3 3 2 2 4 2 2 2" xfId="27296"/>
    <cellStyle name="Финансовый 3 4 3 3 2 2 4 2 2 3" xfId="40904"/>
    <cellStyle name="Финансовый 3 4 3 3 2 2 4 2 3" xfId="20492"/>
    <cellStyle name="Финансовый 3 4 3 3 2 2 4 2 4" xfId="34100"/>
    <cellStyle name="Финансовый 3 4 3 3 2 2 4 3" xfId="4616"/>
    <cellStyle name="Финансовый 3 4 3 3 2 2 4 3 2" xfId="11420"/>
    <cellStyle name="Финансовый 3 4 3 3 2 2 4 3 2 2" xfId="25028"/>
    <cellStyle name="Финансовый 3 4 3 3 2 2 4 3 2 3" xfId="38636"/>
    <cellStyle name="Финансовый 3 4 3 3 2 2 4 3 3" xfId="18224"/>
    <cellStyle name="Финансовый 3 4 3 3 2 2 4 3 4" xfId="31832"/>
    <cellStyle name="Финансовый 3 4 3 3 2 2 4 4" xfId="9152"/>
    <cellStyle name="Финансовый 3 4 3 3 2 2 4 4 2" xfId="22760"/>
    <cellStyle name="Финансовый 3 4 3 3 2 2 4 4 3" xfId="36368"/>
    <cellStyle name="Финансовый 3 4 3 3 2 2 4 5" xfId="15956"/>
    <cellStyle name="Финансовый 3 4 3 3 2 2 4 6" xfId="29564"/>
    <cellStyle name="Финансовый 3 4 3 3 2 2 5" xfId="1214"/>
    <cellStyle name="Финансовый 3 4 3 3 2 2 5 2" xfId="5750"/>
    <cellStyle name="Финансовый 3 4 3 3 2 2 5 2 2" xfId="12554"/>
    <cellStyle name="Финансовый 3 4 3 3 2 2 5 2 2 2" xfId="26162"/>
    <cellStyle name="Финансовый 3 4 3 3 2 2 5 2 2 3" xfId="39770"/>
    <cellStyle name="Финансовый 3 4 3 3 2 2 5 2 3" xfId="19358"/>
    <cellStyle name="Финансовый 3 4 3 3 2 2 5 2 4" xfId="32966"/>
    <cellStyle name="Финансовый 3 4 3 3 2 2 5 3" xfId="3482"/>
    <cellStyle name="Финансовый 3 4 3 3 2 2 5 3 2" xfId="10286"/>
    <cellStyle name="Финансовый 3 4 3 3 2 2 5 3 2 2" xfId="23894"/>
    <cellStyle name="Финансовый 3 4 3 3 2 2 5 3 2 3" xfId="37502"/>
    <cellStyle name="Финансовый 3 4 3 3 2 2 5 3 3" xfId="17090"/>
    <cellStyle name="Финансовый 3 4 3 3 2 2 5 3 4" xfId="30698"/>
    <cellStyle name="Финансовый 3 4 3 3 2 2 5 4" xfId="8018"/>
    <cellStyle name="Финансовый 3 4 3 3 2 2 5 4 2" xfId="21626"/>
    <cellStyle name="Финансовый 3 4 3 3 2 2 5 4 3" xfId="35234"/>
    <cellStyle name="Финансовый 3 4 3 3 2 2 5 5" xfId="14822"/>
    <cellStyle name="Финансовый 3 4 3 3 2 2 5 6" xfId="28430"/>
    <cellStyle name="Финансовый 3 4 3 3 2 2 6" xfId="836"/>
    <cellStyle name="Финансовый 3 4 3 3 2 2 6 2" xfId="5372"/>
    <cellStyle name="Финансовый 3 4 3 3 2 2 6 2 2" xfId="12176"/>
    <cellStyle name="Финансовый 3 4 3 3 2 2 6 2 2 2" xfId="25784"/>
    <cellStyle name="Финансовый 3 4 3 3 2 2 6 2 2 3" xfId="39392"/>
    <cellStyle name="Финансовый 3 4 3 3 2 2 6 2 3" xfId="18980"/>
    <cellStyle name="Финансовый 3 4 3 3 2 2 6 2 4" xfId="32588"/>
    <cellStyle name="Финансовый 3 4 3 3 2 2 6 3" xfId="3104"/>
    <cellStyle name="Финансовый 3 4 3 3 2 2 6 3 2" xfId="9908"/>
    <cellStyle name="Финансовый 3 4 3 3 2 2 6 3 2 2" xfId="23516"/>
    <cellStyle name="Финансовый 3 4 3 3 2 2 6 3 2 3" xfId="37124"/>
    <cellStyle name="Финансовый 3 4 3 3 2 2 6 3 3" xfId="16712"/>
    <cellStyle name="Финансовый 3 4 3 3 2 2 6 3 4" xfId="30320"/>
    <cellStyle name="Финансовый 3 4 3 3 2 2 6 4" xfId="7640"/>
    <cellStyle name="Финансовый 3 4 3 3 2 2 6 4 2" xfId="21248"/>
    <cellStyle name="Финансовый 3 4 3 3 2 2 6 4 3" xfId="34856"/>
    <cellStyle name="Финансовый 3 4 3 3 2 2 6 5" xfId="14444"/>
    <cellStyle name="Финансовый 3 4 3 3 2 2 6 6" xfId="28052"/>
    <cellStyle name="Финансовый 3 4 3 3 2 2 7" xfId="4994"/>
    <cellStyle name="Финансовый 3 4 3 3 2 2 7 2" xfId="11798"/>
    <cellStyle name="Финансовый 3 4 3 3 2 2 7 2 2" xfId="25406"/>
    <cellStyle name="Финансовый 3 4 3 3 2 2 7 2 3" xfId="39014"/>
    <cellStyle name="Финансовый 3 4 3 3 2 2 7 3" xfId="18602"/>
    <cellStyle name="Финансовый 3 4 3 3 2 2 7 4" xfId="32210"/>
    <cellStyle name="Финансовый 3 4 3 3 2 2 8" xfId="2726"/>
    <cellStyle name="Финансовый 3 4 3 3 2 2 8 2" xfId="9530"/>
    <cellStyle name="Финансовый 3 4 3 3 2 2 8 2 2" xfId="23138"/>
    <cellStyle name="Финансовый 3 4 3 3 2 2 8 2 3" xfId="36746"/>
    <cellStyle name="Финансовый 3 4 3 3 2 2 8 3" xfId="16334"/>
    <cellStyle name="Финансовый 3 4 3 3 2 2 8 4" xfId="29942"/>
    <cellStyle name="Финансовый 3 4 3 3 2 2 9" xfId="7262"/>
    <cellStyle name="Финансовый 3 4 3 3 2 2 9 2" xfId="20870"/>
    <cellStyle name="Финансовый 3 4 3 3 2 2 9 3" xfId="34478"/>
    <cellStyle name="Финансовый 3 4 3 3 2 3" xfId="1768"/>
    <cellStyle name="Финансовый 3 4 3 3 2 3 2" xfId="6304"/>
    <cellStyle name="Финансовый 3 4 3 3 2 3 2 2" xfId="13108"/>
    <cellStyle name="Финансовый 3 4 3 3 2 3 2 2 2" xfId="26716"/>
    <cellStyle name="Финансовый 3 4 3 3 2 3 2 2 3" xfId="40324"/>
    <cellStyle name="Финансовый 3 4 3 3 2 3 2 3" xfId="19912"/>
    <cellStyle name="Финансовый 3 4 3 3 2 3 2 4" xfId="33520"/>
    <cellStyle name="Финансовый 3 4 3 3 2 3 3" xfId="4036"/>
    <cellStyle name="Финансовый 3 4 3 3 2 3 3 2" xfId="10840"/>
    <cellStyle name="Финансовый 3 4 3 3 2 3 3 2 2" xfId="24448"/>
    <cellStyle name="Финансовый 3 4 3 3 2 3 3 2 3" xfId="38056"/>
    <cellStyle name="Финансовый 3 4 3 3 2 3 3 3" xfId="17644"/>
    <cellStyle name="Финансовый 3 4 3 3 2 3 3 4" xfId="31252"/>
    <cellStyle name="Финансовый 3 4 3 3 2 3 4" xfId="8572"/>
    <cellStyle name="Финансовый 3 4 3 3 2 3 4 2" xfId="22180"/>
    <cellStyle name="Финансовый 3 4 3 3 2 3 4 3" xfId="35788"/>
    <cellStyle name="Финансовый 3 4 3 3 2 3 5" xfId="15376"/>
    <cellStyle name="Финансовый 3 4 3 3 2 3 6" xfId="28984"/>
    <cellStyle name="Финансовый 3 4 3 3 2 4" xfId="1390"/>
    <cellStyle name="Финансовый 3 4 3 3 2 4 2" xfId="5926"/>
    <cellStyle name="Финансовый 3 4 3 3 2 4 2 2" xfId="12730"/>
    <cellStyle name="Финансовый 3 4 3 3 2 4 2 2 2" xfId="26338"/>
    <cellStyle name="Финансовый 3 4 3 3 2 4 2 2 3" xfId="39946"/>
    <cellStyle name="Финансовый 3 4 3 3 2 4 2 3" xfId="19534"/>
    <cellStyle name="Финансовый 3 4 3 3 2 4 2 4" xfId="33142"/>
    <cellStyle name="Финансовый 3 4 3 3 2 4 3" xfId="3658"/>
    <cellStyle name="Финансовый 3 4 3 3 2 4 3 2" xfId="10462"/>
    <cellStyle name="Финансовый 3 4 3 3 2 4 3 2 2" xfId="24070"/>
    <cellStyle name="Финансовый 3 4 3 3 2 4 3 2 3" xfId="37678"/>
    <cellStyle name="Финансовый 3 4 3 3 2 4 3 3" xfId="17266"/>
    <cellStyle name="Финансовый 3 4 3 3 2 4 3 4" xfId="30874"/>
    <cellStyle name="Финансовый 3 4 3 3 2 4 4" xfId="8194"/>
    <cellStyle name="Финансовый 3 4 3 3 2 4 4 2" xfId="21802"/>
    <cellStyle name="Финансовый 3 4 3 3 2 4 4 3" xfId="35410"/>
    <cellStyle name="Финансовый 3 4 3 3 2 4 5" xfId="14998"/>
    <cellStyle name="Финансовый 3 4 3 3 2 4 6" xfId="28606"/>
    <cellStyle name="Финансовый 3 4 3 3 2 5" xfId="2146"/>
    <cellStyle name="Финансовый 3 4 3 3 2 5 2" xfId="6682"/>
    <cellStyle name="Финансовый 3 4 3 3 2 5 2 2" xfId="13486"/>
    <cellStyle name="Финансовый 3 4 3 3 2 5 2 2 2" xfId="27094"/>
    <cellStyle name="Финансовый 3 4 3 3 2 5 2 2 3" xfId="40702"/>
    <cellStyle name="Финансовый 3 4 3 3 2 5 2 3" xfId="20290"/>
    <cellStyle name="Финансовый 3 4 3 3 2 5 2 4" xfId="33898"/>
    <cellStyle name="Финансовый 3 4 3 3 2 5 3" xfId="4414"/>
    <cellStyle name="Финансовый 3 4 3 3 2 5 3 2" xfId="11218"/>
    <cellStyle name="Финансовый 3 4 3 3 2 5 3 2 2" xfId="24826"/>
    <cellStyle name="Финансовый 3 4 3 3 2 5 3 2 3" xfId="38434"/>
    <cellStyle name="Финансовый 3 4 3 3 2 5 3 3" xfId="18022"/>
    <cellStyle name="Финансовый 3 4 3 3 2 5 3 4" xfId="31630"/>
    <cellStyle name="Финансовый 3 4 3 3 2 5 4" xfId="8950"/>
    <cellStyle name="Финансовый 3 4 3 3 2 5 4 2" xfId="22558"/>
    <cellStyle name="Финансовый 3 4 3 3 2 5 4 3" xfId="36166"/>
    <cellStyle name="Финансовый 3 4 3 3 2 5 5" xfId="15754"/>
    <cellStyle name="Финансовый 3 4 3 3 2 5 6" xfId="29362"/>
    <cellStyle name="Финансовый 3 4 3 3 2 6" xfId="1012"/>
    <cellStyle name="Финансовый 3 4 3 3 2 6 2" xfId="5548"/>
    <cellStyle name="Финансовый 3 4 3 3 2 6 2 2" xfId="12352"/>
    <cellStyle name="Финансовый 3 4 3 3 2 6 2 2 2" xfId="25960"/>
    <cellStyle name="Финансовый 3 4 3 3 2 6 2 2 3" xfId="39568"/>
    <cellStyle name="Финансовый 3 4 3 3 2 6 2 3" xfId="19156"/>
    <cellStyle name="Финансовый 3 4 3 3 2 6 2 4" xfId="32764"/>
    <cellStyle name="Финансовый 3 4 3 3 2 6 3" xfId="3280"/>
    <cellStyle name="Финансовый 3 4 3 3 2 6 3 2" xfId="10084"/>
    <cellStyle name="Финансовый 3 4 3 3 2 6 3 2 2" xfId="23692"/>
    <cellStyle name="Финансовый 3 4 3 3 2 6 3 2 3" xfId="37300"/>
    <cellStyle name="Финансовый 3 4 3 3 2 6 3 3" xfId="16888"/>
    <cellStyle name="Финансовый 3 4 3 3 2 6 3 4" xfId="30496"/>
    <cellStyle name="Финансовый 3 4 3 3 2 6 4" xfId="7816"/>
    <cellStyle name="Финансовый 3 4 3 3 2 6 4 2" xfId="21424"/>
    <cellStyle name="Финансовый 3 4 3 3 2 6 4 3" xfId="35032"/>
    <cellStyle name="Финансовый 3 4 3 3 2 6 5" xfId="14620"/>
    <cellStyle name="Финансовый 3 4 3 3 2 6 6" xfId="28228"/>
    <cellStyle name="Финансовый 3 4 3 3 2 7" xfId="634"/>
    <cellStyle name="Финансовый 3 4 3 3 2 7 2" xfId="5170"/>
    <cellStyle name="Финансовый 3 4 3 3 2 7 2 2" xfId="11974"/>
    <cellStyle name="Финансовый 3 4 3 3 2 7 2 2 2" xfId="25582"/>
    <cellStyle name="Финансовый 3 4 3 3 2 7 2 2 3" xfId="39190"/>
    <cellStyle name="Финансовый 3 4 3 3 2 7 2 3" xfId="18778"/>
    <cellStyle name="Финансовый 3 4 3 3 2 7 2 4" xfId="32386"/>
    <cellStyle name="Финансовый 3 4 3 3 2 7 3" xfId="2902"/>
    <cellStyle name="Финансовый 3 4 3 3 2 7 3 2" xfId="9706"/>
    <cellStyle name="Финансовый 3 4 3 3 2 7 3 2 2" xfId="23314"/>
    <cellStyle name="Финансовый 3 4 3 3 2 7 3 2 3" xfId="36922"/>
    <cellStyle name="Финансовый 3 4 3 3 2 7 3 3" xfId="16510"/>
    <cellStyle name="Финансовый 3 4 3 3 2 7 3 4" xfId="30118"/>
    <cellStyle name="Финансовый 3 4 3 3 2 7 4" xfId="7438"/>
    <cellStyle name="Финансовый 3 4 3 3 2 7 4 2" xfId="21046"/>
    <cellStyle name="Финансовый 3 4 3 3 2 7 4 3" xfId="34654"/>
    <cellStyle name="Финансовый 3 4 3 3 2 7 5" xfId="14242"/>
    <cellStyle name="Финансовый 3 4 3 3 2 7 6" xfId="27850"/>
    <cellStyle name="Финансовый 3 4 3 3 2 8" xfId="4792"/>
    <cellStyle name="Финансовый 3 4 3 3 2 8 2" xfId="11596"/>
    <cellStyle name="Финансовый 3 4 3 3 2 8 2 2" xfId="25204"/>
    <cellStyle name="Финансовый 3 4 3 3 2 8 2 3" xfId="38812"/>
    <cellStyle name="Финансовый 3 4 3 3 2 8 3" xfId="18400"/>
    <cellStyle name="Финансовый 3 4 3 3 2 8 4" xfId="32008"/>
    <cellStyle name="Финансовый 3 4 3 3 2 9" xfId="2524"/>
    <cellStyle name="Финансовый 3 4 3 3 2 9 2" xfId="9328"/>
    <cellStyle name="Финансовый 3 4 3 3 2 9 2 2" xfId="22936"/>
    <cellStyle name="Финансовый 3 4 3 3 2 9 2 3" xfId="36544"/>
    <cellStyle name="Финансовый 3 4 3 3 2 9 3" xfId="16132"/>
    <cellStyle name="Финансовый 3 4 3 3 2 9 4" xfId="29740"/>
    <cellStyle name="Финансовый 3 4 3 3 3" xfId="377"/>
    <cellStyle name="Финансовый 3 4 3 3 3 10" xfId="13985"/>
    <cellStyle name="Финансовый 3 4 3 3 3 11" xfId="27593"/>
    <cellStyle name="Финансовый 3 4 3 3 3 2" xfId="1889"/>
    <cellStyle name="Финансовый 3 4 3 3 3 2 2" xfId="6425"/>
    <cellStyle name="Финансовый 3 4 3 3 3 2 2 2" xfId="13229"/>
    <cellStyle name="Финансовый 3 4 3 3 3 2 2 2 2" xfId="26837"/>
    <cellStyle name="Финансовый 3 4 3 3 3 2 2 2 3" xfId="40445"/>
    <cellStyle name="Финансовый 3 4 3 3 3 2 2 3" xfId="20033"/>
    <cellStyle name="Финансовый 3 4 3 3 3 2 2 4" xfId="33641"/>
    <cellStyle name="Финансовый 3 4 3 3 3 2 3" xfId="4157"/>
    <cellStyle name="Финансовый 3 4 3 3 3 2 3 2" xfId="10961"/>
    <cellStyle name="Финансовый 3 4 3 3 3 2 3 2 2" xfId="24569"/>
    <cellStyle name="Финансовый 3 4 3 3 3 2 3 2 3" xfId="38177"/>
    <cellStyle name="Финансовый 3 4 3 3 3 2 3 3" xfId="17765"/>
    <cellStyle name="Финансовый 3 4 3 3 3 2 3 4" xfId="31373"/>
    <cellStyle name="Финансовый 3 4 3 3 3 2 4" xfId="8693"/>
    <cellStyle name="Финансовый 3 4 3 3 3 2 4 2" xfId="22301"/>
    <cellStyle name="Финансовый 3 4 3 3 3 2 4 3" xfId="35909"/>
    <cellStyle name="Финансовый 3 4 3 3 3 2 5" xfId="15497"/>
    <cellStyle name="Финансовый 3 4 3 3 3 2 6" xfId="29105"/>
    <cellStyle name="Финансовый 3 4 3 3 3 3" xfId="1511"/>
    <cellStyle name="Финансовый 3 4 3 3 3 3 2" xfId="6047"/>
    <cellStyle name="Финансовый 3 4 3 3 3 3 2 2" xfId="12851"/>
    <cellStyle name="Финансовый 3 4 3 3 3 3 2 2 2" xfId="26459"/>
    <cellStyle name="Финансовый 3 4 3 3 3 3 2 2 3" xfId="40067"/>
    <cellStyle name="Финансовый 3 4 3 3 3 3 2 3" xfId="19655"/>
    <cellStyle name="Финансовый 3 4 3 3 3 3 2 4" xfId="33263"/>
    <cellStyle name="Финансовый 3 4 3 3 3 3 3" xfId="3779"/>
    <cellStyle name="Финансовый 3 4 3 3 3 3 3 2" xfId="10583"/>
    <cellStyle name="Финансовый 3 4 3 3 3 3 3 2 2" xfId="24191"/>
    <cellStyle name="Финансовый 3 4 3 3 3 3 3 2 3" xfId="37799"/>
    <cellStyle name="Финансовый 3 4 3 3 3 3 3 3" xfId="17387"/>
    <cellStyle name="Финансовый 3 4 3 3 3 3 3 4" xfId="30995"/>
    <cellStyle name="Финансовый 3 4 3 3 3 3 4" xfId="8315"/>
    <cellStyle name="Финансовый 3 4 3 3 3 3 4 2" xfId="21923"/>
    <cellStyle name="Финансовый 3 4 3 3 3 3 4 3" xfId="35531"/>
    <cellStyle name="Финансовый 3 4 3 3 3 3 5" xfId="15119"/>
    <cellStyle name="Финансовый 3 4 3 3 3 3 6" xfId="28727"/>
    <cellStyle name="Финансовый 3 4 3 3 3 4" xfId="2267"/>
    <cellStyle name="Финансовый 3 4 3 3 3 4 2" xfId="6803"/>
    <cellStyle name="Финансовый 3 4 3 3 3 4 2 2" xfId="13607"/>
    <cellStyle name="Финансовый 3 4 3 3 3 4 2 2 2" xfId="27215"/>
    <cellStyle name="Финансовый 3 4 3 3 3 4 2 2 3" xfId="40823"/>
    <cellStyle name="Финансовый 3 4 3 3 3 4 2 3" xfId="20411"/>
    <cellStyle name="Финансовый 3 4 3 3 3 4 2 4" xfId="34019"/>
    <cellStyle name="Финансовый 3 4 3 3 3 4 3" xfId="4535"/>
    <cellStyle name="Финансовый 3 4 3 3 3 4 3 2" xfId="11339"/>
    <cellStyle name="Финансовый 3 4 3 3 3 4 3 2 2" xfId="24947"/>
    <cellStyle name="Финансовый 3 4 3 3 3 4 3 2 3" xfId="38555"/>
    <cellStyle name="Финансовый 3 4 3 3 3 4 3 3" xfId="18143"/>
    <cellStyle name="Финансовый 3 4 3 3 3 4 3 4" xfId="31751"/>
    <cellStyle name="Финансовый 3 4 3 3 3 4 4" xfId="9071"/>
    <cellStyle name="Финансовый 3 4 3 3 3 4 4 2" xfId="22679"/>
    <cellStyle name="Финансовый 3 4 3 3 3 4 4 3" xfId="36287"/>
    <cellStyle name="Финансовый 3 4 3 3 3 4 5" xfId="15875"/>
    <cellStyle name="Финансовый 3 4 3 3 3 4 6" xfId="29483"/>
    <cellStyle name="Финансовый 3 4 3 3 3 5" xfId="1133"/>
    <cellStyle name="Финансовый 3 4 3 3 3 5 2" xfId="5669"/>
    <cellStyle name="Финансовый 3 4 3 3 3 5 2 2" xfId="12473"/>
    <cellStyle name="Финансовый 3 4 3 3 3 5 2 2 2" xfId="26081"/>
    <cellStyle name="Финансовый 3 4 3 3 3 5 2 2 3" xfId="39689"/>
    <cellStyle name="Финансовый 3 4 3 3 3 5 2 3" xfId="19277"/>
    <cellStyle name="Финансовый 3 4 3 3 3 5 2 4" xfId="32885"/>
    <cellStyle name="Финансовый 3 4 3 3 3 5 3" xfId="3401"/>
    <cellStyle name="Финансовый 3 4 3 3 3 5 3 2" xfId="10205"/>
    <cellStyle name="Финансовый 3 4 3 3 3 5 3 2 2" xfId="23813"/>
    <cellStyle name="Финансовый 3 4 3 3 3 5 3 2 3" xfId="37421"/>
    <cellStyle name="Финансовый 3 4 3 3 3 5 3 3" xfId="17009"/>
    <cellStyle name="Финансовый 3 4 3 3 3 5 3 4" xfId="30617"/>
    <cellStyle name="Финансовый 3 4 3 3 3 5 4" xfId="7937"/>
    <cellStyle name="Финансовый 3 4 3 3 3 5 4 2" xfId="21545"/>
    <cellStyle name="Финансовый 3 4 3 3 3 5 4 3" xfId="35153"/>
    <cellStyle name="Финансовый 3 4 3 3 3 5 5" xfId="14741"/>
    <cellStyle name="Финансовый 3 4 3 3 3 5 6" xfId="28349"/>
    <cellStyle name="Финансовый 3 4 3 3 3 6" xfId="755"/>
    <cellStyle name="Финансовый 3 4 3 3 3 6 2" xfId="5291"/>
    <cellStyle name="Финансовый 3 4 3 3 3 6 2 2" xfId="12095"/>
    <cellStyle name="Финансовый 3 4 3 3 3 6 2 2 2" xfId="25703"/>
    <cellStyle name="Финансовый 3 4 3 3 3 6 2 2 3" xfId="39311"/>
    <cellStyle name="Финансовый 3 4 3 3 3 6 2 3" xfId="18899"/>
    <cellStyle name="Финансовый 3 4 3 3 3 6 2 4" xfId="32507"/>
    <cellStyle name="Финансовый 3 4 3 3 3 6 3" xfId="3023"/>
    <cellStyle name="Финансовый 3 4 3 3 3 6 3 2" xfId="9827"/>
    <cellStyle name="Финансовый 3 4 3 3 3 6 3 2 2" xfId="23435"/>
    <cellStyle name="Финансовый 3 4 3 3 3 6 3 2 3" xfId="37043"/>
    <cellStyle name="Финансовый 3 4 3 3 3 6 3 3" xfId="16631"/>
    <cellStyle name="Финансовый 3 4 3 3 3 6 3 4" xfId="30239"/>
    <cellStyle name="Финансовый 3 4 3 3 3 6 4" xfId="7559"/>
    <cellStyle name="Финансовый 3 4 3 3 3 6 4 2" xfId="21167"/>
    <cellStyle name="Финансовый 3 4 3 3 3 6 4 3" xfId="34775"/>
    <cellStyle name="Финансовый 3 4 3 3 3 6 5" xfId="14363"/>
    <cellStyle name="Финансовый 3 4 3 3 3 6 6" xfId="27971"/>
    <cellStyle name="Финансовый 3 4 3 3 3 7" xfId="4913"/>
    <cellStyle name="Финансовый 3 4 3 3 3 7 2" xfId="11717"/>
    <cellStyle name="Финансовый 3 4 3 3 3 7 2 2" xfId="25325"/>
    <cellStyle name="Финансовый 3 4 3 3 3 7 2 3" xfId="38933"/>
    <cellStyle name="Финансовый 3 4 3 3 3 7 3" xfId="18521"/>
    <cellStyle name="Финансовый 3 4 3 3 3 7 4" xfId="32129"/>
    <cellStyle name="Финансовый 3 4 3 3 3 8" xfId="2645"/>
    <cellStyle name="Финансовый 3 4 3 3 3 8 2" xfId="9449"/>
    <cellStyle name="Финансовый 3 4 3 3 3 8 2 2" xfId="23057"/>
    <cellStyle name="Финансовый 3 4 3 3 3 8 2 3" xfId="36665"/>
    <cellStyle name="Финансовый 3 4 3 3 3 8 3" xfId="16253"/>
    <cellStyle name="Финансовый 3 4 3 3 3 8 4" xfId="29861"/>
    <cellStyle name="Финансовый 3 4 3 3 3 9" xfId="7181"/>
    <cellStyle name="Финансовый 3 4 3 3 3 9 2" xfId="20789"/>
    <cellStyle name="Финансовый 3 4 3 3 3 9 3" xfId="34397"/>
    <cellStyle name="Финансовый 3 4 3 3 4" xfId="1687"/>
    <cellStyle name="Финансовый 3 4 3 3 4 2" xfId="6223"/>
    <cellStyle name="Финансовый 3 4 3 3 4 2 2" xfId="13027"/>
    <cellStyle name="Финансовый 3 4 3 3 4 2 2 2" xfId="26635"/>
    <cellStyle name="Финансовый 3 4 3 3 4 2 2 3" xfId="40243"/>
    <cellStyle name="Финансовый 3 4 3 3 4 2 3" xfId="19831"/>
    <cellStyle name="Финансовый 3 4 3 3 4 2 4" xfId="33439"/>
    <cellStyle name="Финансовый 3 4 3 3 4 3" xfId="3955"/>
    <cellStyle name="Финансовый 3 4 3 3 4 3 2" xfId="10759"/>
    <cellStyle name="Финансовый 3 4 3 3 4 3 2 2" xfId="24367"/>
    <cellStyle name="Финансовый 3 4 3 3 4 3 2 3" xfId="37975"/>
    <cellStyle name="Финансовый 3 4 3 3 4 3 3" xfId="17563"/>
    <cellStyle name="Финансовый 3 4 3 3 4 3 4" xfId="31171"/>
    <cellStyle name="Финансовый 3 4 3 3 4 4" xfId="8491"/>
    <cellStyle name="Финансовый 3 4 3 3 4 4 2" xfId="22099"/>
    <cellStyle name="Финансовый 3 4 3 3 4 4 3" xfId="35707"/>
    <cellStyle name="Финансовый 3 4 3 3 4 5" xfId="15295"/>
    <cellStyle name="Финансовый 3 4 3 3 4 6" xfId="28903"/>
    <cellStyle name="Финансовый 3 4 3 3 5" xfId="1309"/>
    <cellStyle name="Финансовый 3 4 3 3 5 2" xfId="5845"/>
    <cellStyle name="Финансовый 3 4 3 3 5 2 2" xfId="12649"/>
    <cellStyle name="Финансовый 3 4 3 3 5 2 2 2" xfId="26257"/>
    <cellStyle name="Финансовый 3 4 3 3 5 2 2 3" xfId="39865"/>
    <cellStyle name="Финансовый 3 4 3 3 5 2 3" xfId="19453"/>
    <cellStyle name="Финансовый 3 4 3 3 5 2 4" xfId="33061"/>
    <cellStyle name="Финансовый 3 4 3 3 5 3" xfId="3577"/>
    <cellStyle name="Финансовый 3 4 3 3 5 3 2" xfId="10381"/>
    <cellStyle name="Финансовый 3 4 3 3 5 3 2 2" xfId="23989"/>
    <cellStyle name="Финансовый 3 4 3 3 5 3 2 3" xfId="37597"/>
    <cellStyle name="Финансовый 3 4 3 3 5 3 3" xfId="17185"/>
    <cellStyle name="Финансовый 3 4 3 3 5 3 4" xfId="30793"/>
    <cellStyle name="Финансовый 3 4 3 3 5 4" xfId="8113"/>
    <cellStyle name="Финансовый 3 4 3 3 5 4 2" xfId="21721"/>
    <cellStyle name="Финансовый 3 4 3 3 5 4 3" xfId="35329"/>
    <cellStyle name="Финансовый 3 4 3 3 5 5" xfId="14917"/>
    <cellStyle name="Финансовый 3 4 3 3 5 6" xfId="28525"/>
    <cellStyle name="Финансовый 3 4 3 3 6" xfId="2065"/>
    <cellStyle name="Финансовый 3 4 3 3 6 2" xfId="6601"/>
    <cellStyle name="Финансовый 3 4 3 3 6 2 2" xfId="13405"/>
    <cellStyle name="Финансовый 3 4 3 3 6 2 2 2" xfId="27013"/>
    <cellStyle name="Финансовый 3 4 3 3 6 2 2 3" xfId="40621"/>
    <cellStyle name="Финансовый 3 4 3 3 6 2 3" xfId="20209"/>
    <cellStyle name="Финансовый 3 4 3 3 6 2 4" xfId="33817"/>
    <cellStyle name="Финансовый 3 4 3 3 6 3" xfId="4333"/>
    <cellStyle name="Финансовый 3 4 3 3 6 3 2" xfId="11137"/>
    <cellStyle name="Финансовый 3 4 3 3 6 3 2 2" xfId="24745"/>
    <cellStyle name="Финансовый 3 4 3 3 6 3 2 3" xfId="38353"/>
    <cellStyle name="Финансовый 3 4 3 3 6 3 3" xfId="17941"/>
    <cellStyle name="Финансовый 3 4 3 3 6 3 4" xfId="31549"/>
    <cellStyle name="Финансовый 3 4 3 3 6 4" xfId="8869"/>
    <cellStyle name="Финансовый 3 4 3 3 6 4 2" xfId="22477"/>
    <cellStyle name="Финансовый 3 4 3 3 6 4 3" xfId="36085"/>
    <cellStyle name="Финансовый 3 4 3 3 6 5" xfId="15673"/>
    <cellStyle name="Финансовый 3 4 3 3 6 6" xfId="29281"/>
    <cellStyle name="Финансовый 3 4 3 3 7" xfId="931"/>
    <cellStyle name="Финансовый 3 4 3 3 7 2" xfId="5467"/>
    <cellStyle name="Финансовый 3 4 3 3 7 2 2" xfId="12271"/>
    <cellStyle name="Финансовый 3 4 3 3 7 2 2 2" xfId="25879"/>
    <cellStyle name="Финансовый 3 4 3 3 7 2 2 3" xfId="39487"/>
    <cellStyle name="Финансовый 3 4 3 3 7 2 3" xfId="19075"/>
    <cellStyle name="Финансовый 3 4 3 3 7 2 4" xfId="32683"/>
    <cellStyle name="Финансовый 3 4 3 3 7 3" xfId="3199"/>
    <cellStyle name="Финансовый 3 4 3 3 7 3 2" xfId="10003"/>
    <cellStyle name="Финансовый 3 4 3 3 7 3 2 2" xfId="23611"/>
    <cellStyle name="Финансовый 3 4 3 3 7 3 2 3" xfId="37219"/>
    <cellStyle name="Финансовый 3 4 3 3 7 3 3" xfId="16807"/>
    <cellStyle name="Финансовый 3 4 3 3 7 3 4" xfId="30415"/>
    <cellStyle name="Финансовый 3 4 3 3 7 4" xfId="7735"/>
    <cellStyle name="Финансовый 3 4 3 3 7 4 2" xfId="21343"/>
    <cellStyle name="Финансовый 3 4 3 3 7 4 3" xfId="34951"/>
    <cellStyle name="Финансовый 3 4 3 3 7 5" xfId="14539"/>
    <cellStyle name="Финансовый 3 4 3 3 7 6" xfId="28147"/>
    <cellStyle name="Финансовый 3 4 3 3 8" xfId="553"/>
    <cellStyle name="Финансовый 3 4 3 3 8 2" xfId="5089"/>
    <cellStyle name="Финансовый 3 4 3 3 8 2 2" xfId="11893"/>
    <cellStyle name="Финансовый 3 4 3 3 8 2 2 2" xfId="25501"/>
    <cellStyle name="Финансовый 3 4 3 3 8 2 2 3" xfId="39109"/>
    <cellStyle name="Финансовый 3 4 3 3 8 2 3" xfId="18697"/>
    <cellStyle name="Финансовый 3 4 3 3 8 2 4" xfId="32305"/>
    <cellStyle name="Финансовый 3 4 3 3 8 3" xfId="2821"/>
    <cellStyle name="Финансовый 3 4 3 3 8 3 2" xfId="9625"/>
    <cellStyle name="Финансовый 3 4 3 3 8 3 2 2" xfId="23233"/>
    <cellStyle name="Финансовый 3 4 3 3 8 3 2 3" xfId="36841"/>
    <cellStyle name="Финансовый 3 4 3 3 8 3 3" xfId="16429"/>
    <cellStyle name="Финансовый 3 4 3 3 8 3 4" xfId="30037"/>
    <cellStyle name="Финансовый 3 4 3 3 8 4" xfId="7357"/>
    <cellStyle name="Финансовый 3 4 3 3 8 4 2" xfId="20965"/>
    <cellStyle name="Финансовый 3 4 3 3 8 4 3" xfId="34573"/>
    <cellStyle name="Финансовый 3 4 3 3 8 5" xfId="14161"/>
    <cellStyle name="Финансовый 3 4 3 3 8 6" xfId="27769"/>
    <cellStyle name="Финансовый 3 4 3 3 9" xfId="4711"/>
    <cellStyle name="Финансовый 3 4 3 3 9 2" xfId="11515"/>
    <cellStyle name="Финансовый 3 4 3 3 9 2 2" xfId="25123"/>
    <cellStyle name="Финансовый 3 4 3 3 9 2 3" xfId="38731"/>
    <cellStyle name="Финансовый 3 4 3 3 9 3" xfId="18319"/>
    <cellStyle name="Финансовый 3 4 3 3 9 4" xfId="31927"/>
    <cellStyle name="Финансовый 3 4 3 4" xfId="310"/>
    <cellStyle name="Финансовый 3 4 3 4 10" xfId="7114"/>
    <cellStyle name="Финансовый 3 4 3 4 10 2" xfId="20722"/>
    <cellStyle name="Финансовый 3 4 3 4 10 3" xfId="34330"/>
    <cellStyle name="Финансовый 3 4 3 4 11" xfId="13918"/>
    <cellStyle name="Финансовый 3 4 3 4 12" xfId="27526"/>
    <cellStyle name="Финансовый 3 4 3 4 2" xfId="437"/>
    <cellStyle name="Финансовый 3 4 3 4 2 10" xfId="14045"/>
    <cellStyle name="Финансовый 3 4 3 4 2 11" xfId="27653"/>
    <cellStyle name="Финансовый 3 4 3 4 2 2" xfId="1949"/>
    <cellStyle name="Финансовый 3 4 3 4 2 2 2" xfId="6485"/>
    <cellStyle name="Финансовый 3 4 3 4 2 2 2 2" xfId="13289"/>
    <cellStyle name="Финансовый 3 4 3 4 2 2 2 2 2" xfId="26897"/>
    <cellStyle name="Финансовый 3 4 3 4 2 2 2 2 3" xfId="40505"/>
    <cellStyle name="Финансовый 3 4 3 4 2 2 2 3" xfId="20093"/>
    <cellStyle name="Финансовый 3 4 3 4 2 2 2 4" xfId="33701"/>
    <cellStyle name="Финансовый 3 4 3 4 2 2 3" xfId="4217"/>
    <cellStyle name="Финансовый 3 4 3 4 2 2 3 2" xfId="11021"/>
    <cellStyle name="Финансовый 3 4 3 4 2 2 3 2 2" xfId="24629"/>
    <cellStyle name="Финансовый 3 4 3 4 2 2 3 2 3" xfId="38237"/>
    <cellStyle name="Финансовый 3 4 3 4 2 2 3 3" xfId="17825"/>
    <cellStyle name="Финансовый 3 4 3 4 2 2 3 4" xfId="31433"/>
    <cellStyle name="Финансовый 3 4 3 4 2 2 4" xfId="8753"/>
    <cellStyle name="Финансовый 3 4 3 4 2 2 4 2" xfId="22361"/>
    <cellStyle name="Финансовый 3 4 3 4 2 2 4 3" xfId="35969"/>
    <cellStyle name="Финансовый 3 4 3 4 2 2 5" xfId="15557"/>
    <cellStyle name="Финансовый 3 4 3 4 2 2 6" xfId="29165"/>
    <cellStyle name="Финансовый 3 4 3 4 2 3" xfId="1571"/>
    <cellStyle name="Финансовый 3 4 3 4 2 3 2" xfId="6107"/>
    <cellStyle name="Финансовый 3 4 3 4 2 3 2 2" xfId="12911"/>
    <cellStyle name="Финансовый 3 4 3 4 2 3 2 2 2" xfId="26519"/>
    <cellStyle name="Финансовый 3 4 3 4 2 3 2 2 3" xfId="40127"/>
    <cellStyle name="Финансовый 3 4 3 4 2 3 2 3" xfId="19715"/>
    <cellStyle name="Финансовый 3 4 3 4 2 3 2 4" xfId="33323"/>
    <cellStyle name="Финансовый 3 4 3 4 2 3 3" xfId="3839"/>
    <cellStyle name="Финансовый 3 4 3 4 2 3 3 2" xfId="10643"/>
    <cellStyle name="Финансовый 3 4 3 4 2 3 3 2 2" xfId="24251"/>
    <cellStyle name="Финансовый 3 4 3 4 2 3 3 2 3" xfId="37859"/>
    <cellStyle name="Финансовый 3 4 3 4 2 3 3 3" xfId="17447"/>
    <cellStyle name="Финансовый 3 4 3 4 2 3 3 4" xfId="31055"/>
    <cellStyle name="Финансовый 3 4 3 4 2 3 4" xfId="8375"/>
    <cellStyle name="Финансовый 3 4 3 4 2 3 4 2" xfId="21983"/>
    <cellStyle name="Финансовый 3 4 3 4 2 3 4 3" xfId="35591"/>
    <cellStyle name="Финансовый 3 4 3 4 2 3 5" xfId="15179"/>
    <cellStyle name="Финансовый 3 4 3 4 2 3 6" xfId="28787"/>
    <cellStyle name="Финансовый 3 4 3 4 2 4" xfId="2327"/>
    <cellStyle name="Финансовый 3 4 3 4 2 4 2" xfId="6863"/>
    <cellStyle name="Финансовый 3 4 3 4 2 4 2 2" xfId="13667"/>
    <cellStyle name="Финансовый 3 4 3 4 2 4 2 2 2" xfId="27275"/>
    <cellStyle name="Финансовый 3 4 3 4 2 4 2 2 3" xfId="40883"/>
    <cellStyle name="Финансовый 3 4 3 4 2 4 2 3" xfId="20471"/>
    <cellStyle name="Финансовый 3 4 3 4 2 4 2 4" xfId="34079"/>
    <cellStyle name="Финансовый 3 4 3 4 2 4 3" xfId="4595"/>
    <cellStyle name="Финансовый 3 4 3 4 2 4 3 2" xfId="11399"/>
    <cellStyle name="Финансовый 3 4 3 4 2 4 3 2 2" xfId="25007"/>
    <cellStyle name="Финансовый 3 4 3 4 2 4 3 2 3" xfId="38615"/>
    <cellStyle name="Финансовый 3 4 3 4 2 4 3 3" xfId="18203"/>
    <cellStyle name="Финансовый 3 4 3 4 2 4 3 4" xfId="31811"/>
    <cellStyle name="Финансовый 3 4 3 4 2 4 4" xfId="9131"/>
    <cellStyle name="Финансовый 3 4 3 4 2 4 4 2" xfId="22739"/>
    <cellStyle name="Финансовый 3 4 3 4 2 4 4 3" xfId="36347"/>
    <cellStyle name="Финансовый 3 4 3 4 2 4 5" xfId="15935"/>
    <cellStyle name="Финансовый 3 4 3 4 2 4 6" xfId="29543"/>
    <cellStyle name="Финансовый 3 4 3 4 2 5" xfId="1193"/>
    <cellStyle name="Финансовый 3 4 3 4 2 5 2" xfId="5729"/>
    <cellStyle name="Финансовый 3 4 3 4 2 5 2 2" xfId="12533"/>
    <cellStyle name="Финансовый 3 4 3 4 2 5 2 2 2" xfId="26141"/>
    <cellStyle name="Финансовый 3 4 3 4 2 5 2 2 3" xfId="39749"/>
    <cellStyle name="Финансовый 3 4 3 4 2 5 2 3" xfId="19337"/>
    <cellStyle name="Финансовый 3 4 3 4 2 5 2 4" xfId="32945"/>
    <cellStyle name="Финансовый 3 4 3 4 2 5 3" xfId="3461"/>
    <cellStyle name="Финансовый 3 4 3 4 2 5 3 2" xfId="10265"/>
    <cellStyle name="Финансовый 3 4 3 4 2 5 3 2 2" xfId="23873"/>
    <cellStyle name="Финансовый 3 4 3 4 2 5 3 2 3" xfId="37481"/>
    <cellStyle name="Финансовый 3 4 3 4 2 5 3 3" xfId="17069"/>
    <cellStyle name="Финансовый 3 4 3 4 2 5 3 4" xfId="30677"/>
    <cellStyle name="Финансовый 3 4 3 4 2 5 4" xfId="7997"/>
    <cellStyle name="Финансовый 3 4 3 4 2 5 4 2" xfId="21605"/>
    <cellStyle name="Финансовый 3 4 3 4 2 5 4 3" xfId="35213"/>
    <cellStyle name="Финансовый 3 4 3 4 2 5 5" xfId="14801"/>
    <cellStyle name="Финансовый 3 4 3 4 2 5 6" xfId="28409"/>
    <cellStyle name="Финансовый 3 4 3 4 2 6" xfId="815"/>
    <cellStyle name="Финансовый 3 4 3 4 2 6 2" xfId="5351"/>
    <cellStyle name="Финансовый 3 4 3 4 2 6 2 2" xfId="12155"/>
    <cellStyle name="Финансовый 3 4 3 4 2 6 2 2 2" xfId="25763"/>
    <cellStyle name="Финансовый 3 4 3 4 2 6 2 2 3" xfId="39371"/>
    <cellStyle name="Финансовый 3 4 3 4 2 6 2 3" xfId="18959"/>
    <cellStyle name="Финансовый 3 4 3 4 2 6 2 4" xfId="32567"/>
    <cellStyle name="Финансовый 3 4 3 4 2 6 3" xfId="3083"/>
    <cellStyle name="Финансовый 3 4 3 4 2 6 3 2" xfId="9887"/>
    <cellStyle name="Финансовый 3 4 3 4 2 6 3 2 2" xfId="23495"/>
    <cellStyle name="Финансовый 3 4 3 4 2 6 3 2 3" xfId="37103"/>
    <cellStyle name="Финансовый 3 4 3 4 2 6 3 3" xfId="16691"/>
    <cellStyle name="Финансовый 3 4 3 4 2 6 3 4" xfId="30299"/>
    <cellStyle name="Финансовый 3 4 3 4 2 6 4" xfId="7619"/>
    <cellStyle name="Финансовый 3 4 3 4 2 6 4 2" xfId="21227"/>
    <cellStyle name="Финансовый 3 4 3 4 2 6 4 3" xfId="34835"/>
    <cellStyle name="Финансовый 3 4 3 4 2 6 5" xfId="14423"/>
    <cellStyle name="Финансовый 3 4 3 4 2 6 6" xfId="28031"/>
    <cellStyle name="Финансовый 3 4 3 4 2 7" xfId="4973"/>
    <cellStyle name="Финансовый 3 4 3 4 2 7 2" xfId="11777"/>
    <cellStyle name="Финансовый 3 4 3 4 2 7 2 2" xfId="25385"/>
    <cellStyle name="Финансовый 3 4 3 4 2 7 2 3" xfId="38993"/>
    <cellStyle name="Финансовый 3 4 3 4 2 7 3" xfId="18581"/>
    <cellStyle name="Финансовый 3 4 3 4 2 7 4" xfId="32189"/>
    <cellStyle name="Финансовый 3 4 3 4 2 8" xfId="2705"/>
    <cellStyle name="Финансовый 3 4 3 4 2 8 2" xfId="9509"/>
    <cellStyle name="Финансовый 3 4 3 4 2 8 2 2" xfId="23117"/>
    <cellStyle name="Финансовый 3 4 3 4 2 8 2 3" xfId="36725"/>
    <cellStyle name="Финансовый 3 4 3 4 2 8 3" xfId="16313"/>
    <cellStyle name="Финансовый 3 4 3 4 2 8 4" xfId="29921"/>
    <cellStyle name="Финансовый 3 4 3 4 2 9" xfId="7241"/>
    <cellStyle name="Финансовый 3 4 3 4 2 9 2" xfId="20849"/>
    <cellStyle name="Финансовый 3 4 3 4 2 9 3" xfId="34457"/>
    <cellStyle name="Финансовый 3 4 3 4 3" xfId="1822"/>
    <cellStyle name="Финансовый 3 4 3 4 3 2" xfId="6358"/>
    <cellStyle name="Финансовый 3 4 3 4 3 2 2" xfId="13162"/>
    <cellStyle name="Финансовый 3 4 3 4 3 2 2 2" xfId="26770"/>
    <cellStyle name="Финансовый 3 4 3 4 3 2 2 3" xfId="40378"/>
    <cellStyle name="Финансовый 3 4 3 4 3 2 3" xfId="19966"/>
    <cellStyle name="Финансовый 3 4 3 4 3 2 4" xfId="33574"/>
    <cellStyle name="Финансовый 3 4 3 4 3 3" xfId="4090"/>
    <cellStyle name="Финансовый 3 4 3 4 3 3 2" xfId="10894"/>
    <cellStyle name="Финансовый 3 4 3 4 3 3 2 2" xfId="24502"/>
    <cellStyle name="Финансовый 3 4 3 4 3 3 2 3" xfId="38110"/>
    <cellStyle name="Финансовый 3 4 3 4 3 3 3" xfId="17698"/>
    <cellStyle name="Финансовый 3 4 3 4 3 3 4" xfId="31306"/>
    <cellStyle name="Финансовый 3 4 3 4 3 4" xfId="8626"/>
    <cellStyle name="Финансовый 3 4 3 4 3 4 2" xfId="22234"/>
    <cellStyle name="Финансовый 3 4 3 4 3 4 3" xfId="35842"/>
    <cellStyle name="Финансовый 3 4 3 4 3 5" xfId="15430"/>
    <cellStyle name="Финансовый 3 4 3 4 3 6" xfId="29038"/>
    <cellStyle name="Финансовый 3 4 3 4 4" xfId="1444"/>
    <cellStyle name="Финансовый 3 4 3 4 4 2" xfId="5980"/>
    <cellStyle name="Финансовый 3 4 3 4 4 2 2" xfId="12784"/>
    <cellStyle name="Финансовый 3 4 3 4 4 2 2 2" xfId="26392"/>
    <cellStyle name="Финансовый 3 4 3 4 4 2 2 3" xfId="40000"/>
    <cellStyle name="Финансовый 3 4 3 4 4 2 3" xfId="19588"/>
    <cellStyle name="Финансовый 3 4 3 4 4 2 4" xfId="33196"/>
    <cellStyle name="Финансовый 3 4 3 4 4 3" xfId="3712"/>
    <cellStyle name="Финансовый 3 4 3 4 4 3 2" xfId="10516"/>
    <cellStyle name="Финансовый 3 4 3 4 4 3 2 2" xfId="24124"/>
    <cellStyle name="Финансовый 3 4 3 4 4 3 2 3" xfId="37732"/>
    <cellStyle name="Финансовый 3 4 3 4 4 3 3" xfId="17320"/>
    <cellStyle name="Финансовый 3 4 3 4 4 3 4" xfId="30928"/>
    <cellStyle name="Финансовый 3 4 3 4 4 4" xfId="8248"/>
    <cellStyle name="Финансовый 3 4 3 4 4 4 2" xfId="21856"/>
    <cellStyle name="Финансовый 3 4 3 4 4 4 3" xfId="35464"/>
    <cellStyle name="Финансовый 3 4 3 4 4 5" xfId="15052"/>
    <cellStyle name="Финансовый 3 4 3 4 4 6" xfId="28660"/>
    <cellStyle name="Финансовый 3 4 3 4 5" xfId="2200"/>
    <cellStyle name="Финансовый 3 4 3 4 5 2" xfId="6736"/>
    <cellStyle name="Финансовый 3 4 3 4 5 2 2" xfId="13540"/>
    <cellStyle name="Финансовый 3 4 3 4 5 2 2 2" xfId="27148"/>
    <cellStyle name="Финансовый 3 4 3 4 5 2 2 3" xfId="40756"/>
    <cellStyle name="Финансовый 3 4 3 4 5 2 3" xfId="20344"/>
    <cellStyle name="Финансовый 3 4 3 4 5 2 4" xfId="33952"/>
    <cellStyle name="Финансовый 3 4 3 4 5 3" xfId="4468"/>
    <cellStyle name="Финансовый 3 4 3 4 5 3 2" xfId="11272"/>
    <cellStyle name="Финансовый 3 4 3 4 5 3 2 2" xfId="24880"/>
    <cellStyle name="Финансовый 3 4 3 4 5 3 2 3" xfId="38488"/>
    <cellStyle name="Финансовый 3 4 3 4 5 3 3" xfId="18076"/>
    <cellStyle name="Финансовый 3 4 3 4 5 3 4" xfId="31684"/>
    <cellStyle name="Финансовый 3 4 3 4 5 4" xfId="9004"/>
    <cellStyle name="Финансовый 3 4 3 4 5 4 2" xfId="22612"/>
    <cellStyle name="Финансовый 3 4 3 4 5 4 3" xfId="36220"/>
    <cellStyle name="Финансовый 3 4 3 4 5 5" xfId="15808"/>
    <cellStyle name="Финансовый 3 4 3 4 5 6" xfId="29416"/>
    <cellStyle name="Финансовый 3 4 3 4 6" xfId="1066"/>
    <cellStyle name="Финансовый 3 4 3 4 6 2" xfId="5602"/>
    <cellStyle name="Финансовый 3 4 3 4 6 2 2" xfId="12406"/>
    <cellStyle name="Финансовый 3 4 3 4 6 2 2 2" xfId="26014"/>
    <cellStyle name="Финансовый 3 4 3 4 6 2 2 3" xfId="39622"/>
    <cellStyle name="Финансовый 3 4 3 4 6 2 3" xfId="19210"/>
    <cellStyle name="Финансовый 3 4 3 4 6 2 4" xfId="32818"/>
    <cellStyle name="Финансовый 3 4 3 4 6 3" xfId="3334"/>
    <cellStyle name="Финансовый 3 4 3 4 6 3 2" xfId="10138"/>
    <cellStyle name="Финансовый 3 4 3 4 6 3 2 2" xfId="23746"/>
    <cellStyle name="Финансовый 3 4 3 4 6 3 2 3" xfId="37354"/>
    <cellStyle name="Финансовый 3 4 3 4 6 3 3" xfId="16942"/>
    <cellStyle name="Финансовый 3 4 3 4 6 3 4" xfId="30550"/>
    <cellStyle name="Финансовый 3 4 3 4 6 4" xfId="7870"/>
    <cellStyle name="Финансовый 3 4 3 4 6 4 2" xfId="21478"/>
    <cellStyle name="Финансовый 3 4 3 4 6 4 3" xfId="35086"/>
    <cellStyle name="Финансовый 3 4 3 4 6 5" xfId="14674"/>
    <cellStyle name="Финансовый 3 4 3 4 6 6" xfId="28282"/>
    <cellStyle name="Финансовый 3 4 3 4 7" xfId="688"/>
    <cellStyle name="Финансовый 3 4 3 4 7 2" xfId="5224"/>
    <cellStyle name="Финансовый 3 4 3 4 7 2 2" xfId="12028"/>
    <cellStyle name="Финансовый 3 4 3 4 7 2 2 2" xfId="25636"/>
    <cellStyle name="Финансовый 3 4 3 4 7 2 2 3" xfId="39244"/>
    <cellStyle name="Финансовый 3 4 3 4 7 2 3" xfId="18832"/>
    <cellStyle name="Финансовый 3 4 3 4 7 2 4" xfId="32440"/>
    <cellStyle name="Финансовый 3 4 3 4 7 3" xfId="2956"/>
    <cellStyle name="Финансовый 3 4 3 4 7 3 2" xfId="9760"/>
    <cellStyle name="Финансовый 3 4 3 4 7 3 2 2" xfId="23368"/>
    <cellStyle name="Финансовый 3 4 3 4 7 3 2 3" xfId="36976"/>
    <cellStyle name="Финансовый 3 4 3 4 7 3 3" xfId="16564"/>
    <cellStyle name="Финансовый 3 4 3 4 7 3 4" xfId="30172"/>
    <cellStyle name="Финансовый 3 4 3 4 7 4" xfId="7492"/>
    <cellStyle name="Финансовый 3 4 3 4 7 4 2" xfId="21100"/>
    <cellStyle name="Финансовый 3 4 3 4 7 4 3" xfId="34708"/>
    <cellStyle name="Финансовый 3 4 3 4 7 5" xfId="14296"/>
    <cellStyle name="Финансовый 3 4 3 4 7 6" xfId="27904"/>
    <cellStyle name="Финансовый 3 4 3 4 8" xfId="4846"/>
    <cellStyle name="Финансовый 3 4 3 4 8 2" xfId="11650"/>
    <cellStyle name="Финансовый 3 4 3 4 8 2 2" xfId="25258"/>
    <cellStyle name="Финансовый 3 4 3 4 8 2 3" xfId="38866"/>
    <cellStyle name="Финансовый 3 4 3 4 8 3" xfId="18454"/>
    <cellStyle name="Финансовый 3 4 3 4 8 4" xfId="32062"/>
    <cellStyle name="Финансовый 3 4 3 4 9" xfId="2578"/>
    <cellStyle name="Финансовый 3 4 3 4 9 2" xfId="9382"/>
    <cellStyle name="Финансовый 3 4 3 4 9 2 2" xfId="22990"/>
    <cellStyle name="Финансовый 3 4 3 4 9 2 3" xfId="36598"/>
    <cellStyle name="Финансовый 3 4 3 4 9 3" xfId="16186"/>
    <cellStyle name="Финансовый 3 4 3 4 9 4" xfId="29794"/>
    <cellStyle name="Финансовый 3 4 3 5" xfId="235"/>
    <cellStyle name="Финансовый 3 4 3 5 10" xfId="7039"/>
    <cellStyle name="Финансовый 3 4 3 5 10 2" xfId="20647"/>
    <cellStyle name="Финансовый 3 4 3 5 10 3" xfId="34255"/>
    <cellStyle name="Финансовый 3 4 3 5 11" xfId="13843"/>
    <cellStyle name="Финансовый 3 4 3 5 12" xfId="27451"/>
    <cellStyle name="Финансовый 3 4 3 5 2" xfId="340"/>
    <cellStyle name="Финансовый 3 4 3 5 2 10" xfId="13948"/>
    <cellStyle name="Финансовый 3 4 3 5 2 11" xfId="27556"/>
    <cellStyle name="Финансовый 3 4 3 5 2 2" xfId="1852"/>
    <cellStyle name="Финансовый 3 4 3 5 2 2 2" xfId="6388"/>
    <cellStyle name="Финансовый 3 4 3 5 2 2 2 2" xfId="13192"/>
    <cellStyle name="Финансовый 3 4 3 5 2 2 2 2 2" xfId="26800"/>
    <cellStyle name="Финансовый 3 4 3 5 2 2 2 2 3" xfId="40408"/>
    <cellStyle name="Финансовый 3 4 3 5 2 2 2 3" xfId="19996"/>
    <cellStyle name="Финансовый 3 4 3 5 2 2 2 4" xfId="33604"/>
    <cellStyle name="Финансовый 3 4 3 5 2 2 3" xfId="4120"/>
    <cellStyle name="Финансовый 3 4 3 5 2 2 3 2" xfId="10924"/>
    <cellStyle name="Финансовый 3 4 3 5 2 2 3 2 2" xfId="24532"/>
    <cellStyle name="Финансовый 3 4 3 5 2 2 3 2 3" xfId="38140"/>
    <cellStyle name="Финансовый 3 4 3 5 2 2 3 3" xfId="17728"/>
    <cellStyle name="Финансовый 3 4 3 5 2 2 3 4" xfId="31336"/>
    <cellStyle name="Финансовый 3 4 3 5 2 2 4" xfId="8656"/>
    <cellStyle name="Финансовый 3 4 3 5 2 2 4 2" xfId="22264"/>
    <cellStyle name="Финансовый 3 4 3 5 2 2 4 3" xfId="35872"/>
    <cellStyle name="Финансовый 3 4 3 5 2 2 5" xfId="15460"/>
    <cellStyle name="Финансовый 3 4 3 5 2 2 6" xfId="29068"/>
    <cellStyle name="Финансовый 3 4 3 5 2 3" xfId="1474"/>
    <cellStyle name="Финансовый 3 4 3 5 2 3 2" xfId="6010"/>
    <cellStyle name="Финансовый 3 4 3 5 2 3 2 2" xfId="12814"/>
    <cellStyle name="Финансовый 3 4 3 5 2 3 2 2 2" xfId="26422"/>
    <cellStyle name="Финансовый 3 4 3 5 2 3 2 2 3" xfId="40030"/>
    <cellStyle name="Финансовый 3 4 3 5 2 3 2 3" xfId="19618"/>
    <cellStyle name="Финансовый 3 4 3 5 2 3 2 4" xfId="33226"/>
    <cellStyle name="Финансовый 3 4 3 5 2 3 3" xfId="3742"/>
    <cellStyle name="Финансовый 3 4 3 5 2 3 3 2" xfId="10546"/>
    <cellStyle name="Финансовый 3 4 3 5 2 3 3 2 2" xfId="24154"/>
    <cellStyle name="Финансовый 3 4 3 5 2 3 3 2 3" xfId="37762"/>
    <cellStyle name="Финансовый 3 4 3 5 2 3 3 3" xfId="17350"/>
    <cellStyle name="Финансовый 3 4 3 5 2 3 3 4" xfId="30958"/>
    <cellStyle name="Финансовый 3 4 3 5 2 3 4" xfId="8278"/>
    <cellStyle name="Финансовый 3 4 3 5 2 3 4 2" xfId="21886"/>
    <cellStyle name="Финансовый 3 4 3 5 2 3 4 3" xfId="35494"/>
    <cellStyle name="Финансовый 3 4 3 5 2 3 5" xfId="15082"/>
    <cellStyle name="Финансовый 3 4 3 5 2 3 6" xfId="28690"/>
    <cellStyle name="Финансовый 3 4 3 5 2 4" xfId="2230"/>
    <cellStyle name="Финансовый 3 4 3 5 2 4 2" xfId="6766"/>
    <cellStyle name="Финансовый 3 4 3 5 2 4 2 2" xfId="13570"/>
    <cellStyle name="Финансовый 3 4 3 5 2 4 2 2 2" xfId="27178"/>
    <cellStyle name="Финансовый 3 4 3 5 2 4 2 2 3" xfId="40786"/>
    <cellStyle name="Финансовый 3 4 3 5 2 4 2 3" xfId="20374"/>
    <cellStyle name="Финансовый 3 4 3 5 2 4 2 4" xfId="33982"/>
    <cellStyle name="Финансовый 3 4 3 5 2 4 3" xfId="4498"/>
    <cellStyle name="Финансовый 3 4 3 5 2 4 3 2" xfId="11302"/>
    <cellStyle name="Финансовый 3 4 3 5 2 4 3 2 2" xfId="24910"/>
    <cellStyle name="Финансовый 3 4 3 5 2 4 3 2 3" xfId="38518"/>
    <cellStyle name="Финансовый 3 4 3 5 2 4 3 3" xfId="18106"/>
    <cellStyle name="Финансовый 3 4 3 5 2 4 3 4" xfId="31714"/>
    <cellStyle name="Финансовый 3 4 3 5 2 4 4" xfId="9034"/>
    <cellStyle name="Финансовый 3 4 3 5 2 4 4 2" xfId="22642"/>
    <cellStyle name="Финансовый 3 4 3 5 2 4 4 3" xfId="36250"/>
    <cellStyle name="Финансовый 3 4 3 5 2 4 5" xfId="15838"/>
    <cellStyle name="Финансовый 3 4 3 5 2 4 6" xfId="29446"/>
    <cellStyle name="Финансовый 3 4 3 5 2 5" xfId="1096"/>
    <cellStyle name="Финансовый 3 4 3 5 2 5 2" xfId="5632"/>
    <cellStyle name="Финансовый 3 4 3 5 2 5 2 2" xfId="12436"/>
    <cellStyle name="Финансовый 3 4 3 5 2 5 2 2 2" xfId="26044"/>
    <cellStyle name="Финансовый 3 4 3 5 2 5 2 2 3" xfId="39652"/>
    <cellStyle name="Финансовый 3 4 3 5 2 5 2 3" xfId="19240"/>
    <cellStyle name="Финансовый 3 4 3 5 2 5 2 4" xfId="32848"/>
    <cellStyle name="Финансовый 3 4 3 5 2 5 3" xfId="3364"/>
    <cellStyle name="Финансовый 3 4 3 5 2 5 3 2" xfId="10168"/>
    <cellStyle name="Финансовый 3 4 3 5 2 5 3 2 2" xfId="23776"/>
    <cellStyle name="Финансовый 3 4 3 5 2 5 3 2 3" xfId="37384"/>
    <cellStyle name="Финансовый 3 4 3 5 2 5 3 3" xfId="16972"/>
    <cellStyle name="Финансовый 3 4 3 5 2 5 3 4" xfId="30580"/>
    <cellStyle name="Финансовый 3 4 3 5 2 5 4" xfId="7900"/>
    <cellStyle name="Финансовый 3 4 3 5 2 5 4 2" xfId="21508"/>
    <cellStyle name="Финансовый 3 4 3 5 2 5 4 3" xfId="35116"/>
    <cellStyle name="Финансовый 3 4 3 5 2 5 5" xfId="14704"/>
    <cellStyle name="Финансовый 3 4 3 5 2 5 6" xfId="28312"/>
    <cellStyle name="Финансовый 3 4 3 5 2 6" xfId="718"/>
    <cellStyle name="Финансовый 3 4 3 5 2 6 2" xfId="5254"/>
    <cellStyle name="Финансовый 3 4 3 5 2 6 2 2" xfId="12058"/>
    <cellStyle name="Финансовый 3 4 3 5 2 6 2 2 2" xfId="25666"/>
    <cellStyle name="Финансовый 3 4 3 5 2 6 2 2 3" xfId="39274"/>
    <cellStyle name="Финансовый 3 4 3 5 2 6 2 3" xfId="18862"/>
    <cellStyle name="Финансовый 3 4 3 5 2 6 2 4" xfId="32470"/>
    <cellStyle name="Финансовый 3 4 3 5 2 6 3" xfId="2986"/>
    <cellStyle name="Финансовый 3 4 3 5 2 6 3 2" xfId="9790"/>
    <cellStyle name="Финансовый 3 4 3 5 2 6 3 2 2" xfId="23398"/>
    <cellStyle name="Финансовый 3 4 3 5 2 6 3 2 3" xfId="37006"/>
    <cellStyle name="Финансовый 3 4 3 5 2 6 3 3" xfId="16594"/>
    <cellStyle name="Финансовый 3 4 3 5 2 6 3 4" xfId="30202"/>
    <cellStyle name="Финансовый 3 4 3 5 2 6 4" xfId="7522"/>
    <cellStyle name="Финансовый 3 4 3 5 2 6 4 2" xfId="21130"/>
    <cellStyle name="Финансовый 3 4 3 5 2 6 4 3" xfId="34738"/>
    <cellStyle name="Финансовый 3 4 3 5 2 6 5" xfId="14326"/>
    <cellStyle name="Финансовый 3 4 3 5 2 6 6" xfId="27934"/>
    <cellStyle name="Финансовый 3 4 3 5 2 7" xfId="4876"/>
    <cellStyle name="Финансовый 3 4 3 5 2 7 2" xfId="11680"/>
    <cellStyle name="Финансовый 3 4 3 5 2 7 2 2" xfId="25288"/>
    <cellStyle name="Финансовый 3 4 3 5 2 7 2 3" xfId="38896"/>
    <cellStyle name="Финансовый 3 4 3 5 2 7 3" xfId="18484"/>
    <cellStyle name="Финансовый 3 4 3 5 2 7 4" xfId="32092"/>
    <cellStyle name="Финансовый 3 4 3 5 2 8" xfId="2608"/>
    <cellStyle name="Финансовый 3 4 3 5 2 8 2" xfId="9412"/>
    <cellStyle name="Финансовый 3 4 3 5 2 8 2 2" xfId="23020"/>
    <cellStyle name="Финансовый 3 4 3 5 2 8 2 3" xfId="36628"/>
    <cellStyle name="Финансовый 3 4 3 5 2 8 3" xfId="16216"/>
    <cellStyle name="Финансовый 3 4 3 5 2 8 4" xfId="29824"/>
    <cellStyle name="Финансовый 3 4 3 5 2 9" xfId="7144"/>
    <cellStyle name="Финансовый 3 4 3 5 2 9 2" xfId="20752"/>
    <cellStyle name="Финансовый 3 4 3 5 2 9 3" xfId="34360"/>
    <cellStyle name="Финансовый 3 4 3 5 3" xfId="1747"/>
    <cellStyle name="Финансовый 3 4 3 5 3 2" xfId="6283"/>
    <cellStyle name="Финансовый 3 4 3 5 3 2 2" xfId="13087"/>
    <cellStyle name="Финансовый 3 4 3 5 3 2 2 2" xfId="26695"/>
    <cellStyle name="Финансовый 3 4 3 5 3 2 2 3" xfId="40303"/>
    <cellStyle name="Финансовый 3 4 3 5 3 2 3" xfId="19891"/>
    <cellStyle name="Финансовый 3 4 3 5 3 2 4" xfId="33499"/>
    <cellStyle name="Финансовый 3 4 3 5 3 3" xfId="4015"/>
    <cellStyle name="Финансовый 3 4 3 5 3 3 2" xfId="10819"/>
    <cellStyle name="Финансовый 3 4 3 5 3 3 2 2" xfId="24427"/>
    <cellStyle name="Финансовый 3 4 3 5 3 3 2 3" xfId="38035"/>
    <cellStyle name="Финансовый 3 4 3 5 3 3 3" xfId="17623"/>
    <cellStyle name="Финансовый 3 4 3 5 3 3 4" xfId="31231"/>
    <cellStyle name="Финансовый 3 4 3 5 3 4" xfId="8551"/>
    <cellStyle name="Финансовый 3 4 3 5 3 4 2" xfId="22159"/>
    <cellStyle name="Финансовый 3 4 3 5 3 4 3" xfId="35767"/>
    <cellStyle name="Финансовый 3 4 3 5 3 5" xfId="15355"/>
    <cellStyle name="Финансовый 3 4 3 5 3 6" xfId="28963"/>
    <cellStyle name="Финансовый 3 4 3 5 4" xfId="1369"/>
    <cellStyle name="Финансовый 3 4 3 5 4 2" xfId="5905"/>
    <cellStyle name="Финансовый 3 4 3 5 4 2 2" xfId="12709"/>
    <cellStyle name="Финансовый 3 4 3 5 4 2 2 2" xfId="26317"/>
    <cellStyle name="Финансовый 3 4 3 5 4 2 2 3" xfId="39925"/>
    <cellStyle name="Финансовый 3 4 3 5 4 2 3" xfId="19513"/>
    <cellStyle name="Финансовый 3 4 3 5 4 2 4" xfId="33121"/>
    <cellStyle name="Финансовый 3 4 3 5 4 3" xfId="3637"/>
    <cellStyle name="Финансовый 3 4 3 5 4 3 2" xfId="10441"/>
    <cellStyle name="Финансовый 3 4 3 5 4 3 2 2" xfId="24049"/>
    <cellStyle name="Финансовый 3 4 3 5 4 3 2 3" xfId="37657"/>
    <cellStyle name="Финансовый 3 4 3 5 4 3 3" xfId="17245"/>
    <cellStyle name="Финансовый 3 4 3 5 4 3 4" xfId="30853"/>
    <cellStyle name="Финансовый 3 4 3 5 4 4" xfId="8173"/>
    <cellStyle name="Финансовый 3 4 3 5 4 4 2" xfId="21781"/>
    <cellStyle name="Финансовый 3 4 3 5 4 4 3" xfId="35389"/>
    <cellStyle name="Финансовый 3 4 3 5 4 5" xfId="14977"/>
    <cellStyle name="Финансовый 3 4 3 5 4 6" xfId="28585"/>
    <cellStyle name="Финансовый 3 4 3 5 5" xfId="2125"/>
    <cellStyle name="Финансовый 3 4 3 5 5 2" xfId="6661"/>
    <cellStyle name="Финансовый 3 4 3 5 5 2 2" xfId="13465"/>
    <cellStyle name="Финансовый 3 4 3 5 5 2 2 2" xfId="27073"/>
    <cellStyle name="Финансовый 3 4 3 5 5 2 2 3" xfId="40681"/>
    <cellStyle name="Финансовый 3 4 3 5 5 2 3" xfId="20269"/>
    <cellStyle name="Финансовый 3 4 3 5 5 2 4" xfId="33877"/>
    <cellStyle name="Финансовый 3 4 3 5 5 3" xfId="4393"/>
    <cellStyle name="Финансовый 3 4 3 5 5 3 2" xfId="11197"/>
    <cellStyle name="Финансовый 3 4 3 5 5 3 2 2" xfId="24805"/>
    <cellStyle name="Финансовый 3 4 3 5 5 3 2 3" xfId="38413"/>
    <cellStyle name="Финансовый 3 4 3 5 5 3 3" xfId="18001"/>
    <cellStyle name="Финансовый 3 4 3 5 5 3 4" xfId="31609"/>
    <cellStyle name="Финансовый 3 4 3 5 5 4" xfId="8929"/>
    <cellStyle name="Финансовый 3 4 3 5 5 4 2" xfId="22537"/>
    <cellStyle name="Финансовый 3 4 3 5 5 4 3" xfId="36145"/>
    <cellStyle name="Финансовый 3 4 3 5 5 5" xfId="15733"/>
    <cellStyle name="Финансовый 3 4 3 5 5 6" xfId="29341"/>
    <cellStyle name="Финансовый 3 4 3 5 6" xfId="991"/>
    <cellStyle name="Финансовый 3 4 3 5 6 2" xfId="5527"/>
    <cellStyle name="Финансовый 3 4 3 5 6 2 2" xfId="12331"/>
    <cellStyle name="Финансовый 3 4 3 5 6 2 2 2" xfId="25939"/>
    <cellStyle name="Финансовый 3 4 3 5 6 2 2 3" xfId="39547"/>
    <cellStyle name="Финансовый 3 4 3 5 6 2 3" xfId="19135"/>
    <cellStyle name="Финансовый 3 4 3 5 6 2 4" xfId="32743"/>
    <cellStyle name="Финансовый 3 4 3 5 6 3" xfId="3259"/>
    <cellStyle name="Финансовый 3 4 3 5 6 3 2" xfId="10063"/>
    <cellStyle name="Финансовый 3 4 3 5 6 3 2 2" xfId="23671"/>
    <cellStyle name="Финансовый 3 4 3 5 6 3 2 3" xfId="37279"/>
    <cellStyle name="Финансовый 3 4 3 5 6 3 3" xfId="16867"/>
    <cellStyle name="Финансовый 3 4 3 5 6 3 4" xfId="30475"/>
    <cellStyle name="Финансовый 3 4 3 5 6 4" xfId="7795"/>
    <cellStyle name="Финансовый 3 4 3 5 6 4 2" xfId="21403"/>
    <cellStyle name="Финансовый 3 4 3 5 6 4 3" xfId="35011"/>
    <cellStyle name="Финансовый 3 4 3 5 6 5" xfId="14599"/>
    <cellStyle name="Финансовый 3 4 3 5 6 6" xfId="28207"/>
    <cellStyle name="Финансовый 3 4 3 5 7" xfId="613"/>
    <cellStyle name="Финансовый 3 4 3 5 7 2" xfId="5149"/>
    <cellStyle name="Финансовый 3 4 3 5 7 2 2" xfId="11953"/>
    <cellStyle name="Финансовый 3 4 3 5 7 2 2 2" xfId="25561"/>
    <cellStyle name="Финансовый 3 4 3 5 7 2 2 3" xfId="39169"/>
    <cellStyle name="Финансовый 3 4 3 5 7 2 3" xfId="18757"/>
    <cellStyle name="Финансовый 3 4 3 5 7 2 4" xfId="32365"/>
    <cellStyle name="Финансовый 3 4 3 5 7 3" xfId="2881"/>
    <cellStyle name="Финансовый 3 4 3 5 7 3 2" xfId="9685"/>
    <cellStyle name="Финансовый 3 4 3 5 7 3 2 2" xfId="23293"/>
    <cellStyle name="Финансовый 3 4 3 5 7 3 2 3" xfId="36901"/>
    <cellStyle name="Финансовый 3 4 3 5 7 3 3" xfId="16489"/>
    <cellStyle name="Финансовый 3 4 3 5 7 3 4" xfId="30097"/>
    <cellStyle name="Финансовый 3 4 3 5 7 4" xfId="7417"/>
    <cellStyle name="Финансовый 3 4 3 5 7 4 2" xfId="21025"/>
    <cellStyle name="Финансовый 3 4 3 5 7 4 3" xfId="34633"/>
    <cellStyle name="Финансовый 3 4 3 5 7 5" xfId="14221"/>
    <cellStyle name="Финансовый 3 4 3 5 7 6" xfId="27829"/>
    <cellStyle name="Финансовый 3 4 3 5 8" xfId="4771"/>
    <cellStyle name="Финансовый 3 4 3 5 8 2" xfId="11575"/>
    <cellStyle name="Финансовый 3 4 3 5 8 2 2" xfId="25183"/>
    <cellStyle name="Финансовый 3 4 3 5 8 2 3" xfId="38791"/>
    <cellStyle name="Финансовый 3 4 3 5 8 3" xfId="18379"/>
    <cellStyle name="Финансовый 3 4 3 5 8 4" xfId="31987"/>
    <cellStyle name="Финансовый 3 4 3 5 9" xfId="2503"/>
    <cellStyle name="Финансовый 3 4 3 5 9 2" xfId="9307"/>
    <cellStyle name="Финансовый 3 4 3 5 9 2 2" xfId="22915"/>
    <cellStyle name="Финансовый 3 4 3 5 9 2 3" xfId="36523"/>
    <cellStyle name="Финансовый 3 4 3 5 9 3" xfId="16111"/>
    <cellStyle name="Финансовый 3 4 3 5 9 4" xfId="29719"/>
    <cellStyle name="Финансовый 3 4 3 6" xfId="356"/>
    <cellStyle name="Финансовый 3 4 3 6 10" xfId="13964"/>
    <cellStyle name="Финансовый 3 4 3 6 11" xfId="27572"/>
    <cellStyle name="Финансовый 3 4 3 6 2" xfId="1868"/>
    <cellStyle name="Финансовый 3 4 3 6 2 2" xfId="6404"/>
    <cellStyle name="Финансовый 3 4 3 6 2 2 2" xfId="13208"/>
    <cellStyle name="Финансовый 3 4 3 6 2 2 2 2" xfId="26816"/>
    <cellStyle name="Финансовый 3 4 3 6 2 2 2 3" xfId="40424"/>
    <cellStyle name="Финансовый 3 4 3 6 2 2 3" xfId="20012"/>
    <cellStyle name="Финансовый 3 4 3 6 2 2 4" xfId="33620"/>
    <cellStyle name="Финансовый 3 4 3 6 2 3" xfId="4136"/>
    <cellStyle name="Финансовый 3 4 3 6 2 3 2" xfId="10940"/>
    <cellStyle name="Финансовый 3 4 3 6 2 3 2 2" xfId="24548"/>
    <cellStyle name="Финансовый 3 4 3 6 2 3 2 3" xfId="38156"/>
    <cellStyle name="Финансовый 3 4 3 6 2 3 3" xfId="17744"/>
    <cellStyle name="Финансовый 3 4 3 6 2 3 4" xfId="31352"/>
    <cellStyle name="Финансовый 3 4 3 6 2 4" xfId="8672"/>
    <cellStyle name="Финансовый 3 4 3 6 2 4 2" xfId="22280"/>
    <cellStyle name="Финансовый 3 4 3 6 2 4 3" xfId="35888"/>
    <cellStyle name="Финансовый 3 4 3 6 2 5" xfId="15476"/>
    <cellStyle name="Финансовый 3 4 3 6 2 6" xfId="29084"/>
    <cellStyle name="Финансовый 3 4 3 6 3" xfId="1490"/>
    <cellStyle name="Финансовый 3 4 3 6 3 2" xfId="6026"/>
    <cellStyle name="Финансовый 3 4 3 6 3 2 2" xfId="12830"/>
    <cellStyle name="Финансовый 3 4 3 6 3 2 2 2" xfId="26438"/>
    <cellStyle name="Финансовый 3 4 3 6 3 2 2 3" xfId="40046"/>
    <cellStyle name="Финансовый 3 4 3 6 3 2 3" xfId="19634"/>
    <cellStyle name="Финансовый 3 4 3 6 3 2 4" xfId="33242"/>
    <cellStyle name="Финансовый 3 4 3 6 3 3" xfId="3758"/>
    <cellStyle name="Финансовый 3 4 3 6 3 3 2" xfId="10562"/>
    <cellStyle name="Финансовый 3 4 3 6 3 3 2 2" xfId="24170"/>
    <cellStyle name="Финансовый 3 4 3 6 3 3 2 3" xfId="37778"/>
    <cellStyle name="Финансовый 3 4 3 6 3 3 3" xfId="17366"/>
    <cellStyle name="Финансовый 3 4 3 6 3 3 4" xfId="30974"/>
    <cellStyle name="Финансовый 3 4 3 6 3 4" xfId="8294"/>
    <cellStyle name="Финансовый 3 4 3 6 3 4 2" xfId="21902"/>
    <cellStyle name="Финансовый 3 4 3 6 3 4 3" xfId="35510"/>
    <cellStyle name="Финансовый 3 4 3 6 3 5" xfId="15098"/>
    <cellStyle name="Финансовый 3 4 3 6 3 6" xfId="28706"/>
    <cellStyle name="Финансовый 3 4 3 6 4" xfId="2246"/>
    <cellStyle name="Финансовый 3 4 3 6 4 2" xfId="6782"/>
    <cellStyle name="Финансовый 3 4 3 6 4 2 2" xfId="13586"/>
    <cellStyle name="Финансовый 3 4 3 6 4 2 2 2" xfId="27194"/>
    <cellStyle name="Финансовый 3 4 3 6 4 2 2 3" xfId="40802"/>
    <cellStyle name="Финансовый 3 4 3 6 4 2 3" xfId="20390"/>
    <cellStyle name="Финансовый 3 4 3 6 4 2 4" xfId="33998"/>
    <cellStyle name="Финансовый 3 4 3 6 4 3" xfId="4514"/>
    <cellStyle name="Финансовый 3 4 3 6 4 3 2" xfId="11318"/>
    <cellStyle name="Финансовый 3 4 3 6 4 3 2 2" xfId="24926"/>
    <cellStyle name="Финансовый 3 4 3 6 4 3 2 3" xfId="38534"/>
    <cellStyle name="Финансовый 3 4 3 6 4 3 3" xfId="18122"/>
    <cellStyle name="Финансовый 3 4 3 6 4 3 4" xfId="31730"/>
    <cellStyle name="Финансовый 3 4 3 6 4 4" xfId="9050"/>
    <cellStyle name="Финансовый 3 4 3 6 4 4 2" xfId="22658"/>
    <cellStyle name="Финансовый 3 4 3 6 4 4 3" xfId="36266"/>
    <cellStyle name="Финансовый 3 4 3 6 4 5" xfId="15854"/>
    <cellStyle name="Финансовый 3 4 3 6 4 6" xfId="29462"/>
    <cellStyle name="Финансовый 3 4 3 6 5" xfId="1112"/>
    <cellStyle name="Финансовый 3 4 3 6 5 2" xfId="5648"/>
    <cellStyle name="Финансовый 3 4 3 6 5 2 2" xfId="12452"/>
    <cellStyle name="Финансовый 3 4 3 6 5 2 2 2" xfId="26060"/>
    <cellStyle name="Финансовый 3 4 3 6 5 2 2 3" xfId="39668"/>
    <cellStyle name="Финансовый 3 4 3 6 5 2 3" xfId="19256"/>
    <cellStyle name="Финансовый 3 4 3 6 5 2 4" xfId="32864"/>
    <cellStyle name="Финансовый 3 4 3 6 5 3" xfId="3380"/>
    <cellStyle name="Финансовый 3 4 3 6 5 3 2" xfId="10184"/>
    <cellStyle name="Финансовый 3 4 3 6 5 3 2 2" xfId="23792"/>
    <cellStyle name="Финансовый 3 4 3 6 5 3 2 3" xfId="37400"/>
    <cellStyle name="Финансовый 3 4 3 6 5 3 3" xfId="16988"/>
    <cellStyle name="Финансовый 3 4 3 6 5 3 4" xfId="30596"/>
    <cellStyle name="Финансовый 3 4 3 6 5 4" xfId="7916"/>
    <cellStyle name="Финансовый 3 4 3 6 5 4 2" xfId="21524"/>
    <cellStyle name="Финансовый 3 4 3 6 5 4 3" xfId="35132"/>
    <cellStyle name="Финансовый 3 4 3 6 5 5" xfId="14720"/>
    <cellStyle name="Финансовый 3 4 3 6 5 6" xfId="28328"/>
    <cellStyle name="Финансовый 3 4 3 6 6" xfId="734"/>
    <cellStyle name="Финансовый 3 4 3 6 6 2" xfId="5270"/>
    <cellStyle name="Финансовый 3 4 3 6 6 2 2" xfId="12074"/>
    <cellStyle name="Финансовый 3 4 3 6 6 2 2 2" xfId="25682"/>
    <cellStyle name="Финансовый 3 4 3 6 6 2 2 3" xfId="39290"/>
    <cellStyle name="Финансовый 3 4 3 6 6 2 3" xfId="18878"/>
    <cellStyle name="Финансовый 3 4 3 6 6 2 4" xfId="32486"/>
    <cellStyle name="Финансовый 3 4 3 6 6 3" xfId="3002"/>
    <cellStyle name="Финансовый 3 4 3 6 6 3 2" xfId="9806"/>
    <cellStyle name="Финансовый 3 4 3 6 6 3 2 2" xfId="23414"/>
    <cellStyle name="Финансовый 3 4 3 6 6 3 2 3" xfId="37022"/>
    <cellStyle name="Финансовый 3 4 3 6 6 3 3" xfId="16610"/>
    <cellStyle name="Финансовый 3 4 3 6 6 3 4" xfId="30218"/>
    <cellStyle name="Финансовый 3 4 3 6 6 4" xfId="7538"/>
    <cellStyle name="Финансовый 3 4 3 6 6 4 2" xfId="21146"/>
    <cellStyle name="Финансовый 3 4 3 6 6 4 3" xfId="34754"/>
    <cellStyle name="Финансовый 3 4 3 6 6 5" xfId="14342"/>
    <cellStyle name="Финансовый 3 4 3 6 6 6" xfId="27950"/>
    <cellStyle name="Финансовый 3 4 3 6 7" xfId="4892"/>
    <cellStyle name="Финансовый 3 4 3 6 7 2" xfId="11696"/>
    <cellStyle name="Финансовый 3 4 3 6 7 2 2" xfId="25304"/>
    <cellStyle name="Финансовый 3 4 3 6 7 2 3" xfId="38912"/>
    <cellStyle name="Финансовый 3 4 3 6 7 3" xfId="18500"/>
    <cellStyle name="Финансовый 3 4 3 6 7 4" xfId="32108"/>
    <cellStyle name="Финансовый 3 4 3 6 8" xfId="2624"/>
    <cellStyle name="Финансовый 3 4 3 6 8 2" xfId="9428"/>
    <cellStyle name="Финансовый 3 4 3 6 8 2 2" xfId="23036"/>
    <cellStyle name="Финансовый 3 4 3 6 8 2 3" xfId="36644"/>
    <cellStyle name="Финансовый 3 4 3 6 8 3" xfId="16232"/>
    <cellStyle name="Финансовый 3 4 3 6 8 4" xfId="29840"/>
    <cellStyle name="Финансовый 3 4 3 6 9" xfId="7160"/>
    <cellStyle name="Финансовый 3 4 3 6 9 2" xfId="20768"/>
    <cellStyle name="Финансовый 3 4 3 6 9 3" xfId="34376"/>
    <cellStyle name="Финансовый 3 4 3 7" xfId="1666"/>
    <cellStyle name="Финансовый 3 4 3 7 2" xfId="6202"/>
    <cellStyle name="Финансовый 3 4 3 7 2 2" xfId="13006"/>
    <cellStyle name="Финансовый 3 4 3 7 2 2 2" xfId="26614"/>
    <cellStyle name="Финансовый 3 4 3 7 2 2 3" xfId="40222"/>
    <cellStyle name="Финансовый 3 4 3 7 2 3" xfId="19810"/>
    <cellStyle name="Финансовый 3 4 3 7 2 4" xfId="33418"/>
    <cellStyle name="Финансовый 3 4 3 7 3" xfId="3934"/>
    <cellStyle name="Финансовый 3 4 3 7 3 2" xfId="10738"/>
    <cellStyle name="Финансовый 3 4 3 7 3 2 2" xfId="24346"/>
    <cellStyle name="Финансовый 3 4 3 7 3 2 3" xfId="37954"/>
    <cellStyle name="Финансовый 3 4 3 7 3 3" xfId="17542"/>
    <cellStyle name="Финансовый 3 4 3 7 3 4" xfId="31150"/>
    <cellStyle name="Финансовый 3 4 3 7 4" xfId="8470"/>
    <cellStyle name="Финансовый 3 4 3 7 4 2" xfId="22078"/>
    <cellStyle name="Финансовый 3 4 3 7 4 3" xfId="35686"/>
    <cellStyle name="Финансовый 3 4 3 7 5" xfId="15274"/>
    <cellStyle name="Финансовый 3 4 3 7 6" xfId="28882"/>
    <cellStyle name="Финансовый 3 4 3 8" xfId="1288"/>
    <cellStyle name="Финансовый 3 4 3 8 2" xfId="5824"/>
    <cellStyle name="Финансовый 3 4 3 8 2 2" xfId="12628"/>
    <cellStyle name="Финансовый 3 4 3 8 2 2 2" xfId="26236"/>
    <cellStyle name="Финансовый 3 4 3 8 2 2 3" xfId="39844"/>
    <cellStyle name="Финансовый 3 4 3 8 2 3" xfId="19432"/>
    <cellStyle name="Финансовый 3 4 3 8 2 4" xfId="33040"/>
    <cellStyle name="Финансовый 3 4 3 8 3" xfId="3556"/>
    <cellStyle name="Финансовый 3 4 3 8 3 2" xfId="10360"/>
    <cellStyle name="Финансовый 3 4 3 8 3 2 2" xfId="23968"/>
    <cellStyle name="Финансовый 3 4 3 8 3 2 3" xfId="37576"/>
    <cellStyle name="Финансовый 3 4 3 8 3 3" xfId="17164"/>
    <cellStyle name="Финансовый 3 4 3 8 3 4" xfId="30772"/>
    <cellStyle name="Финансовый 3 4 3 8 4" xfId="8092"/>
    <cellStyle name="Финансовый 3 4 3 8 4 2" xfId="21700"/>
    <cellStyle name="Финансовый 3 4 3 8 4 3" xfId="35308"/>
    <cellStyle name="Финансовый 3 4 3 8 5" xfId="14896"/>
    <cellStyle name="Финансовый 3 4 3 8 6" xfId="28504"/>
    <cellStyle name="Финансовый 3 4 3 9" xfId="2044"/>
    <cellStyle name="Финансовый 3 4 3 9 2" xfId="6580"/>
    <cellStyle name="Финансовый 3 4 3 9 2 2" xfId="13384"/>
    <cellStyle name="Финансовый 3 4 3 9 2 2 2" xfId="26992"/>
    <cellStyle name="Финансовый 3 4 3 9 2 2 3" xfId="40600"/>
    <cellStyle name="Финансовый 3 4 3 9 2 3" xfId="20188"/>
    <cellStyle name="Финансовый 3 4 3 9 2 4" xfId="33796"/>
    <cellStyle name="Финансовый 3 4 3 9 3" xfId="4312"/>
    <cellStyle name="Финансовый 3 4 3 9 3 2" xfId="11116"/>
    <cellStyle name="Финансовый 3 4 3 9 3 2 2" xfId="24724"/>
    <cellStyle name="Финансовый 3 4 3 9 3 2 3" xfId="38332"/>
    <cellStyle name="Финансовый 3 4 3 9 3 3" xfId="17920"/>
    <cellStyle name="Финансовый 3 4 3 9 3 4" xfId="31528"/>
    <cellStyle name="Финансовый 3 4 3 9 4" xfId="8848"/>
    <cellStyle name="Финансовый 3 4 3 9 4 2" xfId="22456"/>
    <cellStyle name="Финансовый 3 4 3 9 4 3" xfId="36064"/>
    <cellStyle name="Финансовый 3 4 3 9 5" xfId="15652"/>
    <cellStyle name="Финансовый 3 4 3 9 6" xfId="29260"/>
    <cellStyle name="Финансовый 3 4 4" xfId="187"/>
    <cellStyle name="Финансовый 3 4 4 10" xfId="4723"/>
    <cellStyle name="Финансовый 3 4 4 10 2" xfId="11527"/>
    <cellStyle name="Финансовый 3 4 4 10 2 2" xfId="25135"/>
    <cellStyle name="Финансовый 3 4 4 10 2 3" xfId="38743"/>
    <cellStyle name="Финансовый 3 4 4 10 3" xfId="18331"/>
    <cellStyle name="Финансовый 3 4 4 10 4" xfId="31939"/>
    <cellStyle name="Финансовый 3 4 4 11" xfId="2455"/>
    <cellStyle name="Финансовый 3 4 4 11 2" xfId="9259"/>
    <cellStyle name="Финансовый 3 4 4 11 2 2" xfId="22867"/>
    <cellStyle name="Финансовый 3 4 4 11 2 3" xfId="36475"/>
    <cellStyle name="Финансовый 3 4 4 11 3" xfId="16063"/>
    <cellStyle name="Финансовый 3 4 4 11 4" xfId="29671"/>
    <cellStyle name="Финансовый 3 4 4 12" xfId="6991"/>
    <cellStyle name="Финансовый 3 4 4 12 2" xfId="20599"/>
    <cellStyle name="Финансовый 3 4 4 12 3" xfId="34207"/>
    <cellStyle name="Финансовый 3 4 4 13" xfId="13795"/>
    <cellStyle name="Финансовый 3 4 4 14" xfId="27403"/>
    <cellStyle name="Финансовый 3 4 4 2" xfId="322"/>
    <cellStyle name="Финансовый 3 4 4 2 10" xfId="7126"/>
    <cellStyle name="Финансовый 3 4 4 2 10 2" xfId="20734"/>
    <cellStyle name="Финансовый 3 4 4 2 10 3" xfId="34342"/>
    <cellStyle name="Финансовый 3 4 4 2 11" xfId="13930"/>
    <cellStyle name="Финансовый 3 4 4 2 12" xfId="27538"/>
    <cellStyle name="Финансовый 3 4 4 2 2" xfId="470"/>
    <cellStyle name="Финансовый 3 4 4 2 2 10" xfId="14078"/>
    <cellStyle name="Финансовый 3 4 4 2 2 11" xfId="27686"/>
    <cellStyle name="Финансовый 3 4 4 2 2 2" xfId="1982"/>
    <cellStyle name="Финансовый 3 4 4 2 2 2 2" xfId="6518"/>
    <cellStyle name="Финансовый 3 4 4 2 2 2 2 2" xfId="13322"/>
    <cellStyle name="Финансовый 3 4 4 2 2 2 2 2 2" xfId="26930"/>
    <cellStyle name="Финансовый 3 4 4 2 2 2 2 2 3" xfId="40538"/>
    <cellStyle name="Финансовый 3 4 4 2 2 2 2 3" xfId="20126"/>
    <cellStyle name="Финансовый 3 4 4 2 2 2 2 4" xfId="33734"/>
    <cellStyle name="Финансовый 3 4 4 2 2 2 3" xfId="4250"/>
    <cellStyle name="Финансовый 3 4 4 2 2 2 3 2" xfId="11054"/>
    <cellStyle name="Финансовый 3 4 4 2 2 2 3 2 2" xfId="24662"/>
    <cellStyle name="Финансовый 3 4 4 2 2 2 3 2 3" xfId="38270"/>
    <cellStyle name="Финансовый 3 4 4 2 2 2 3 3" xfId="17858"/>
    <cellStyle name="Финансовый 3 4 4 2 2 2 3 4" xfId="31466"/>
    <cellStyle name="Финансовый 3 4 4 2 2 2 4" xfId="8786"/>
    <cellStyle name="Финансовый 3 4 4 2 2 2 4 2" xfId="22394"/>
    <cellStyle name="Финансовый 3 4 4 2 2 2 4 3" xfId="36002"/>
    <cellStyle name="Финансовый 3 4 4 2 2 2 5" xfId="15590"/>
    <cellStyle name="Финансовый 3 4 4 2 2 2 6" xfId="29198"/>
    <cellStyle name="Финансовый 3 4 4 2 2 3" xfId="1604"/>
    <cellStyle name="Финансовый 3 4 4 2 2 3 2" xfId="6140"/>
    <cellStyle name="Финансовый 3 4 4 2 2 3 2 2" xfId="12944"/>
    <cellStyle name="Финансовый 3 4 4 2 2 3 2 2 2" xfId="26552"/>
    <cellStyle name="Финансовый 3 4 4 2 2 3 2 2 3" xfId="40160"/>
    <cellStyle name="Финансовый 3 4 4 2 2 3 2 3" xfId="19748"/>
    <cellStyle name="Финансовый 3 4 4 2 2 3 2 4" xfId="33356"/>
    <cellStyle name="Финансовый 3 4 4 2 2 3 3" xfId="3872"/>
    <cellStyle name="Финансовый 3 4 4 2 2 3 3 2" xfId="10676"/>
    <cellStyle name="Финансовый 3 4 4 2 2 3 3 2 2" xfId="24284"/>
    <cellStyle name="Финансовый 3 4 4 2 2 3 3 2 3" xfId="37892"/>
    <cellStyle name="Финансовый 3 4 4 2 2 3 3 3" xfId="17480"/>
    <cellStyle name="Финансовый 3 4 4 2 2 3 3 4" xfId="31088"/>
    <cellStyle name="Финансовый 3 4 4 2 2 3 4" xfId="8408"/>
    <cellStyle name="Финансовый 3 4 4 2 2 3 4 2" xfId="22016"/>
    <cellStyle name="Финансовый 3 4 4 2 2 3 4 3" xfId="35624"/>
    <cellStyle name="Финансовый 3 4 4 2 2 3 5" xfId="15212"/>
    <cellStyle name="Финансовый 3 4 4 2 2 3 6" xfId="28820"/>
    <cellStyle name="Финансовый 3 4 4 2 2 4" xfId="2360"/>
    <cellStyle name="Финансовый 3 4 4 2 2 4 2" xfId="6896"/>
    <cellStyle name="Финансовый 3 4 4 2 2 4 2 2" xfId="13700"/>
    <cellStyle name="Финансовый 3 4 4 2 2 4 2 2 2" xfId="27308"/>
    <cellStyle name="Финансовый 3 4 4 2 2 4 2 2 3" xfId="40916"/>
    <cellStyle name="Финансовый 3 4 4 2 2 4 2 3" xfId="20504"/>
    <cellStyle name="Финансовый 3 4 4 2 2 4 2 4" xfId="34112"/>
    <cellStyle name="Финансовый 3 4 4 2 2 4 3" xfId="4628"/>
    <cellStyle name="Финансовый 3 4 4 2 2 4 3 2" xfId="11432"/>
    <cellStyle name="Финансовый 3 4 4 2 2 4 3 2 2" xfId="25040"/>
    <cellStyle name="Финансовый 3 4 4 2 2 4 3 2 3" xfId="38648"/>
    <cellStyle name="Финансовый 3 4 4 2 2 4 3 3" xfId="18236"/>
    <cellStyle name="Финансовый 3 4 4 2 2 4 3 4" xfId="31844"/>
    <cellStyle name="Финансовый 3 4 4 2 2 4 4" xfId="9164"/>
    <cellStyle name="Финансовый 3 4 4 2 2 4 4 2" xfId="22772"/>
    <cellStyle name="Финансовый 3 4 4 2 2 4 4 3" xfId="36380"/>
    <cellStyle name="Финансовый 3 4 4 2 2 4 5" xfId="15968"/>
    <cellStyle name="Финансовый 3 4 4 2 2 4 6" xfId="29576"/>
    <cellStyle name="Финансовый 3 4 4 2 2 5" xfId="1226"/>
    <cellStyle name="Финансовый 3 4 4 2 2 5 2" xfId="5762"/>
    <cellStyle name="Финансовый 3 4 4 2 2 5 2 2" xfId="12566"/>
    <cellStyle name="Финансовый 3 4 4 2 2 5 2 2 2" xfId="26174"/>
    <cellStyle name="Финансовый 3 4 4 2 2 5 2 2 3" xfId="39782"/>
    <cellStyle name="Финансовый 3 4 4 2 2 5 2 3" xfId="19370"/>
    <cellStyle name="Финансовый 3 4 4 2 2 5 2 4" xfId="32978"/>
    <cellStyle name="Финансовый 3 4 4 2 2 5 3" xfId="3494"/>
    <cellStyle name="Финансовый 3 4 4 2 2 5 3 2" xfId="10298"/>
    <cellStyle name="Финансовый 3 4 4 2 2 5 3 2 2" xfId="23906"/>
    <cellStyle name="Финансовый 3 4 4 2 2 5 3 2 3" xfId="37514"/>
    <cellStyle name="Финансовый 3 4 4 2 2 5 3 3" xfId="17102"/>
    <cellStyle name="Финансовый 3 4 4 2 2 5 3 4" xfId="30710"/>
    <cellStyle name="Финансовый 3 4 4 2 2 5 4" xfId="8030"/>
    <cellStyle name="Финансовый 3 4 4 2 2 5 4 2" xfId="21638"/>
    <cellStyle name="Финансовый 3 4 4 2 2 5 4 3" xfId="35246"/>
    <cellStyle name="Финансовый 3 4 4 2 2 5 5" xfId="14834"/>
    <cellStyle name="Финансовый 3 4 4 2 2 5 6" xfId="28442"/>
    <cellStyle name="Финансовый 3 4 4 2 2 6" xfId="848"/>
    <cellStyle name="Финансовый 3 4 4 2 2 6 2" xfId="5384"/>
    <cellStyle name="Финансовый 3 4 4 2 2 6 2 2" xfId="12188"/>
    <cellStyle name="Финансовый 3 4 4 2 2 6 2 2 2" xfId="25796"/>
    <cellStyle name="Финансовый 3 4 4 2 2 6 2 2 3" xfId="39404"/>
    <cellStyle name="Финансовый 3 4 4 2 2 6 2 3" xfId="18992"/>
    <cellStyle name="Финансовый 3 4 4 2 2 6 2 4" xfId="32600"/>
    <cellStyle name="Финансовый 3 4 4 2 2 6 3" xfId="3116"/>
    <cellStyle name="Финансовый 3 4 4 2 2 6 3 2" xfId="9920"/>
    <cellStyle name="Финансовый 3 4 4 2 2 6 3 2 2" xfId="23528"/>
    <cellStyle name="Финансовый 3 4 4 2 2 6 3 2 3" xfId="37136"/>
    <cellStyle name="Финансовый 3 4 4 2 2 6 3 3" xfId="16724"/>
    <cellStyle name="Финансовый 3 4 4 2 2 6 3 4" xfId="30332"/>
    <cellStyle name="Финансовый 3 4 4 2 2 6 4" xfId="7652"/>
    <cellStyle name="Финансовый 3 4 4 2 2 6 4 2" xfId="21260"/>
    <cellStyle name="Финансовый 3 4 4 2 2 6 4 3" xfId="34868"/>
    <cellStyle name="Финансовый 3 4 4 2 2 6 5" xfId="14456"/>
    <cellStyle name="Финансовый 3 4 4 2 2 6 6" xfId="28064"/>
    <cellStyle name="Финансовый 3 4 4 2 2 7" xfId="5006"/>
    <cellStyle name="Финансовый 3 4 4 2 2 7 2" xfId="11810"/>
    <cellStyle name="Финансовый 3 4 4 2 2 7 2 2" xfId="25418"/>
    <cellStyle name="Финансовый 3 4 4 2 2 7 2 3" xfId="39026"/>
    <cellStyle name="Финансовый 3 4 4 2 2 7 3" xfId="18614"/>
    <cellStyle name="Финансовый 3 4 4 2 2 7 4" xfId="32222"/>
    <cellStyle name="Финансовый 3 4 4 2 2 8" xfId="2738"/>
    <cellStyle name="Финансовый 3 4 4 2 2 8 2" xfId="9542"/>
    <cellStyle name="Финансовый 3 4 4 2 2 8 2 2" xfId="23150"/>
    <cellStyle name="Финансовый 3 4 4 2 2 8 2 3" xfId="36758"/>
    <cellStyle name="Финансовый 3 4 4 2 2 8 3" xfId="16346"/>
    <cellStyle name="Финансовый 3 4 4 2 2 8 4" xfId="29954"/>
    <cellStyle name="Финансовый 3 4 4 2 2 9" xfId="7274"/>
    <cellStyle name="Финансовый 3 4 4 2 2 9 2" xfId="20882"/>
    <cellStyle name="Финансовый 3 4 4 2 2 9 3" xfId="34490"/>
    <cellStyle name="Финансовый 3 4 4 2 3" xfId="1834"/>
    <cellStyle name="Финансовый 3 4 4 2 3 2" xfId="6370"/>
    <cellStyle name="Финансовый 3 4 4 2 3 2 2" xfId="13174"/>
    <cellStyle name="Финансовый 3 4 4 2 3 2 2 2" xfId="26782"/>
    <cellStyle name="Финансовый 3 4 4 2 3 2 2 3" xfId="40390"/>
    <cellStyle name="Финансовый 3 4 4 2 3 2 3" xfId="19978"/>
    <cellStyle name="Финансовый 3 4 4 2 3 2 4" xfId="33586"/>
    <cellStyle name="Финансовый 3 4 4 2 3 3" xfId="4102"/>
    <cellStyle name="Финансовый 3 4 4 2 3 3 2" xfId="10906"/>
    <cellStyle name="Финансовый 3 4 4 2 3 3 2 2" xfId="24514"/>
    <cellStyle name="Финансовый 3 4 4 2 3 3 2 3" xfId="38122"/>
    <cellStyle name="Финансовый 3 4 4 2 3 3 3" xfId="17710"/>
    <cellStyle name="Финансовый 3 4 4 2 3 3 4" xfId="31318"/>
    <cellStyle name="Финансовый 3 4 4 2 3 4" xfId="8638"/>
    <cellStyle name="Финансовый 3 4 4 2 3 4 2" xfId="22246"/>
    <cellStyle name="Финансовый 3 4 4 2 3 4 3" xfId="35854"/>
    <cellStyle name="Финансовый 3 4 4 2 3 5" xfId="15442"/>
    <cellStyle name="Финансовый 3 4 4 2 3 6" xfId="29050"/>
    <cellStyle name="Финансовый 3 4 4 2 4" xfId="1456"/>
    <cellStyle name="Финансовый 3 4 4 2 4 2" xfId="5992"/>
    <cellStyle name="Финансовый 3 4 4 2 4 2 2" xfId="12796"/>
    <cellStyle name="Финансовый 3 4 4 2 4 2 2 2" xfId="26404"/>
    <cellStyle name="Финансовый 3 4 4 2 4 2 2 3" xfId="40012"/>
    <cellStyle name="Финансовый 3 4 4 2 4 2 3" xfId="19600"/>
    <cellStyle name="Финансовый 3 4 4 2 4 2 4" xfId="33208"/>
    <cellStyle name="Финансовый 3 4 4 2 4 3" xfId="3724"/>
    <cellStyle name="Финансовый 3 4 4 2 4 3 2" xfId="10528"/>
    <cellStyle name="Финансовый 3 4 4 2 4 3 2 2" xfId="24136"/>
    <cellStyle name="Финансовый 3 4 4 2 4 3 2 3" xfId="37744"/>
    <cellStyle name="Финансовый 3 4 4 2 4 3 3" xfId="17332"/>
    <cellStyle name="Финансовый 3 4 4 2 4 3 4" xfId="30940"/>
    <cellStyle name="Финансовый 3 4 4 2 4 4" xfId="8260"/>
    <cellStyle name="Финансовый 3 4 4 2 4 4 2" xfId="21868"/>
    <cellStyle name="Финансовый 3 4 4 2 4 4 3" xfId="35476"/>
    <cellStyle name="Финансовый 3 4 4 2 4 5" xfId="15064"/>
    <cellStyle name="Финансовый 3 4 4 2 4 6" xfId="28672"/>
    <cellStyle name="Финансовый 3 4 4 2 5" xfId="2212"/>
    <cellStyle name="Финансовый 3 4 4 2 5 2" xfId="6748"/>
    <cellStyle name="Финансовый 3 4 4 2 5 2 2" xfId="13552"/>
    <cellStyle name="Финансовый 3 4 4 2 5 2 2 2" xfId="27160"/>
    <cellStyle name="Финансовый 3 4 4 2 5 2 2 3" xfId="40768"/>
    <cellStyle name="Финансовый 3 4 4 2 5 2 3" xfId="20356"/>
    <cellStyle name="Финансовый 3 4 4 2 5 2 4" xfId="33964"/>
    <cellStyle name="Финансовый 3 4 4 2 5 3" xfId="4480"/>
    <cellStyle name="Финансовый 3 4 4 2 5 3 2" xfId="11284"/>
    <cellStyle name="Финансовый 3 4 4 2 5 3 2 2" xfId="24892"/>
    <cellStyle name="Финансовый 3 4 4 2 5 3 2 3" xfId="38500"/>
    <cellStyle name="Финансовый 3 4 4 2 5 3 3" xfId="18088"/>
    <cellStyle name="Финансовый 3 4 4 2 5 3 4" xfId="31696"/>
    <cellStyle name="Финансовый 3 4 4 2 5 4" xfId="9016"/>
    <cellStyle name="Финансовый 3 4 4 2 5 4 2" xfId="22624"/>
    <cellStyle name="Финансовый 3 4 4 2 5 4 3" xfId="36232"/>
    <cellStyle name="Финансовый 3 4 4 2 5 5" xfId="15820"/>
    <cellStyle name="Финансовый 3 4 4 2 5 6" xfId="29428"/>
    <cellStyle name="Финансовый 3 4 4 2 6" xfId="1078"/>
    <cellStyle name="Финансовый 3 4 4 2 6 2" xfId="5614"/>
    <cellStyle name="Финансовый 3 4 4 2 6 2 2" xfId="12418"/>
    <cellStyle name="Финансовый 3 4 4 2 6 2 2 2" xfId="26026"/>
    <cellStyle name="Финансовый 3 4 4 2 6 2 2 3" xfId="39634"/>
    <cellStyle name="Финансовый 3 4 4 2 6 2 3" xfId="19222"/>
    <cellStyle name="Финансовый 3 4 4 2 6 2 4" xfId="32830"/>
    <cellStyle name="Финансовый 3 4 4 2 6 3" xfId="3346"/>
    <cellStyle name="Финансовый 3 4 4 2 6 3 2" xfId="10150"/>
    <cellStyle name="Финансовый 3 4 4 2 6 3 2 2" xfId="23758"/>
    <cellStyle name="Финансовый 3 4 4 2 6 3 2 3" xfId="37366"/>
    <cellStyle name="Финансовый 3 4 4 2 6 3 3" xfId="16954"/>
    <cellStyle name="Финансовый 3 4 4 2 6 3 4" xfId="30562"/>
    <cellStyle name="Финансовый 3 4 4 2 6 4" xfId="7882"/>
    <cellStyle name="Финансовый 3 4 4 2 6 4 2" xfId="21490"/>
    <cellStyle name="Финансовый 3 4 4 2 6 4 3" xfId="35098"/>
    <cellStyle name="Финансовый 3 4 4 2 6 5" xfId="14686"/>
    <cellStyle name="Финансовый 3 4 4 2 6 6" xfId="28294"/>
    <cellStyle name="Финансовый 3 4 4 2 7" xfId="700"/>
    <cellStyle name="Финансовый 3 4 4 2 7 2" xfId="5236"/>
    <cellStyle name="Финансовый 3 4 4 2 7 2 2" xfId="12040"/>
    <cellStyle name="Финансовый 3 4 4 2 7 2 2 2" xfId="25648"/>
    <cellStyle name="Финансовый 3 4 4 2 7 2 2 3" xfId="39256"/>
    <cellStyle name="Финансовый 3 4 4 2 7 2 3" xfId="18844"/>
    <cellStyle name="Финансовый 3 4 4 2 7 2 4" xfId="32452"/>
    <cellStyle name="Финансовый 3 4 4 2 7 3" xfId="2968"/>
    <cellStyle name="Финансовый 3 4 4 2 7 3 2" xfId="9772"/>
    <cellStyle name="Финансовый 3 4 4 2 7 3 2 2" xfId="23380"/>
    <cellStyle name="Финансовый 3 4 4 2 7 3 2 3" xfId="36988"/>
    <cellStyle name="Финансовый 3 4 4 2 7 3 3" xfId="16576"/>
    <cellStyle name="Финансовый 3 4 4 2 7 3 4" xfId="30184"/>
    <cellStyle name="Финансовый 3 4 4 2 7 4" xfId="7504"/>
    <cellStyle name="Финансовый 3 4 4 2 7 4 2" xfId="21112"/>
    <cellStyle name="Финансовый 3 4 4 2 7 4 3" xfId="34720"/>
    <cellStyle name="Финансовый 3 4 4 2 7 5" xfId="14308"/>
    <cellStyle name="Финансовый 3 4 4 2 7 6" xfId="27916"/>
    <cellStyle name="Финансовый 3 4 4 2 8" xfId="4858"/>
    <cellStyle name="Финансовый 3 4 4 2 8 2" xfId="11662"/>
    <cellStyle name="Финансовый 3 4 4 2 8 2 2" xfId="25270"/>
    <cellStyle name="Финансовый 3 4 4 2 8 2 3" xfId="38878"/>
    <cellStyle name="Финансовый 3 4 4 2 8 3" xfId="18466"/>
    <cellStyle name="Финансовый 3 4 4 2 8 4" xfId="32074"/>
    <cellStyle name="Финансовый 3 4 4 2 9" xfId="2590"/>
    <cellStyle name="Финансовый 3 4 4 2 9 2" xfId="9394"/>
    <cellStyle name="Финансовый 3 4 4 2 9 2 2" xfId="23002"/>
    <cellStyle name="Финансовый 3 4 4 2 9 2 3" xfId="36610"/>
    <cellStyle name="Финансовый 3 4 4 2 9 3" xfId="16198"/>
    <cellStyle name="Финансовый 3 4 4 2 9 4" xfId="29806"/>
    <cellStyle name="Финансовый 3 4 4 3" xfId="268"/>
    <cellStyle name="Финансовый 3 4 4 3 10" xfId="7072"/>
    <cellStyle name="Финансовый 3 4 4 3 10 2" xfId="20680"/>
    <cellStyle name="Финансовый 3 4 4 3 10 3" xfId="34288"/>
    <cellStyle name="Финансовый 3 4 4 3 11" xfId="13876"/>
    <cellStyle name="Финансовый 3 4 4 3 12" xfId="27484"/>
    <cellStyle name="Финансовый 3 4 4 3 2" xfId="511"/>
    <cellStyle name="Финансовый 3 4 4 3 2 10" xfId="14119"/>
    <cellStyle name="Финансовый 3 4 4 3 2 11" xfId="27727"/>
    <cellStyle name="Финансовый 3 4 4 3 2 2" xfId="2023"/>
    <cellStyle name="Финансовый 3 4 4 3 2 2 2" xfId="6559"/>
    <cellStyle name="Финансовый 3 4 4 3 2 2 2 2" xfId="13363"/>
    <cellStyle name="Финансовый 3 4 4 3 2 2 2 2 2" xfId="26971"/>
    <cellStyle name="Финансовый 3 4 4 3 2 2 2 2 3" xfId="40579"/>
    <cellStyle name="Финансовый 3 4 4 3 2 2 2 3" xfId="20167"/>
    <cellStyle name="Финансовый 3 4 4 3 2 2 2 4" xfId="33775"/>
    <cellStyle name="Финансовый 3 4 4 3 2 2 3" xfId="4291"/>
    <cellStyle name="Финансовый 3 4 4 3 2 2 3 2" xfId="11095"/>
    <cellStyle name="Финансовый 3 4 4 3 2 2 3 2 2" xfId="24703"/>
    <cellStyle name="Финансовый 3 4 4 3 2 2 3 2 3" xfId="38311"/>
    <cellStyle name="Финансовый 3 4 4 3 2 2 3 3" xfId="17899"/>
    <cellStyle name="Финансовый 3 4 4 3 2 2 3 4" xfId="31507"/>
    <cellStyle name="Финансовый 3 4 4 3 2 2 4" xfId="8827"/>
    <cellStyle name="Финансовый 3 4 4 3 2 2 4 2" xfId="22435"/>
    <cellStyle name="Финансовый 3 4 4 3 2 2 4 3" xfId="36043"/>
    <cellStyle name="Финансовый 3 4 4 3 2 2 5" xfId="15631"/>
    <cellStyle name="Финансовый 3 4 4 3 2 2 6" xfId="29239"/>
    <cellStyle name="Финансовый 3 4 4 3 2 3" xfId="1645"/>
    <cellStyle name="Финансовый 3 4 4 3 2 3 2" xfId="6181"/>
    <cellStyle name="Финансовый 3 4 4 3 2 3 2 2" xfId="12985"/>
    <cellStyle name="Финансовый 3 4 4 3 2 3 2 2 2" xfId="26593"/>
    <cellStyle name="Финансовый 3 4 4 3 2 3 2 2 3" xfId="40201"/>
    <cellStyle name="Финансовый 3 4 4 3 2 3 2 3" xfId="19789"/>
    <cellStyle name="Финансовый 3 4 4 3 2 3 2 4" xfId="33397"/>
    <cellStyle name="Финансовый 3 4 4 3 2 3 3" xfId="3913"/>
    <cellStyle name="Финансовый 3 4 4 3 2 3 3 2" xfId="10717"/>
    <cellStyle name="Финансовый 3 4 4 3 2 3 3 2 2" xfId="24325"/>
    <cellStyle name="Финансовый 3 4 4 3 2 3 3 2 3" xfId="37933"/>
    <cellStyle name="Финансовый 3 4 4 3 2 3 3 3" xfId="17521"/>
    <cellStyle name="Финансовый 3 4 4 3 2 3 3 4" xfId="31129"/>
    <cellStyle name="Финансовый 3 4 4 3 2 3 4" xfId="8449"/>
    <cellStyle name="Финансовый 3 4 4 3 2 3 4 2" xfId="22057"/>
    <cellStyle name="Финансовый 3 4 4 3 2 3 4 3" xfId="35665"/>
    <cellStyle name="Финансовый 3 4 4 3 2 3 5" xfId="15253"/>
    <cellStyle name="Финансовый 3 4 4 3 2 3 6" xfId="28861"/>
    <cellStyle name="Финансовый 3 4 4 3 2 4" xfId="2401"/>
    <cellStyle name="Финансовый 3 4 4 3 2 4 2" xfId="6937"/>
    <cellStyle name="Финансовый 3 4 4 3 2 4 2 2" xfId="13741"/>
    <cellStyle name="Финансовый 3 4 4 3 2 4 2 2 2" xfId="27349"/>
    <cellStyle name="Финансовый 3 4 4 3 2 4 2 2 3" xfId="40957"/>
    <cellStyle name="Финансовый 3 4 4 3 2 4 2 3" xfId="20545"/>
    <cellStyle name="Финансовый 3 4 4 3 2 4 2 4" xfId="34153"/>
    <cellStyle name="Финансовый 3 4 4 3 2 4 3" xfId="4669"/>
    <cellStyle name="Финансовый 3 4 4 3 2 4 3 2" xfId="11473"/>
    <cellStyle name="Финансовый 3 4 4 3 2 4 3 2 2" xfId="25081"/>
    <cellStyle name="Финансовый 3 4 4 3 2 4 3 2 3" xfId="38689"/>
    <cellStyle name="Финансовый 3 4 4 3 2 4 3 3" xfId="18277"/>
    <cellStyle name="Финансовый 3 4 4 3 2 4 3 4" xfId="31885"/>
    <cellStyle name="Финансовый 3 4 4 3 2 4 4" xfId="9205"/>
    <cellStyle name="Финансовый 3 4 4 3 2 4 4 2" xfId="22813"/>
    <cellStyle name="Финансовый 3 4 4 3 2 4 4 3" xfId="36421"/>
    <cellStyle name="Финансовый 3 4 4 3 2 4 5" xfId="16009"/>
    <cellStyle name="Финансовый 3 4 4 3 2 4 6" xfId="29617"/>
    <cellStyle name="Финансовый 3 4 4 3 2 5" xfId="1267"/>
    <cellStyle name="Финансовый 3 4 4 3 2 5 2" xfId="5803"/>
    <cellStyle name="Финансовый 3 4 4 3 2 5 2 2" xfId="12607"/>
    <cellStyle name="Финансовый 3 4 4 3 2 5 2 2 2" xfId="26215"/>
    <cellStyle name="Финансовый 3 4 4 3 2 5 2 2 3" xfId="39823"/>
    <cellStyle name="Финансовый 3 4 4 3 2 5 2 3" xfId="19411"/>
    <cellStyle name="Финансовый 3 4 4 3 2 5 2 4" xfId="33019"/>
    <cellStyle name="Финансовый 3 4 4 3 2 5 3" xfId="3535"/>
    <cellStyle name="Финансовый 3 4 4 3 2 5 3 2" xfId="10339"/>
    <cellStyle name="Финансовый 3 4 4 3 2 5 3 2 2" xfId="23947"/>
    <cellStyle name="Финансовый 3 4 4 3 2 5 3 2 3" xfId="37555"/>
    <cellStyle name="Финансовый 3 4 4 3 2 5 3 3" xfId="17143"/>
    <cellStyle name="Финансовый 3 4 4 3 2 5 3 4" xfId="30751"/>
    <cellStyle name="Финансовый 3 4 4 3 2 5 4" xfId="8071"/>
    <cellStyle name="Финансовый 3 4 4 3 2 5 4 2" xfId="21679"/>
    <cellStyle name="Финансовый 3 4 4 3 2 5 4 3" xfId="35287"/>
    <cellStyle name="Финансовый 3 4 4 3 2 5 5" xfId="14875"/>
    <cellStyle name="Финансовый 3 4 4 3 2 5 6" xfId="28483"/>
    <cellStyle name="Финансовый 3 4 4 3 2 6" xfId="889"/>
    <cellStyle name="Финансовый 3 4 4 3 2 6 2" xfId="5425"/>
    <cellStyle name="Финансовый 3 4 4 3 2 6 2 2" xfId="12229"/>
    <cellStyle name="Финансовый 3 4 4 3 2 6 2 2 2" xfId="25837"/>
    <cellStyle name="Финансовый 3 4 4 3 2 6 2 2 3" xfId="39445"/>
    <cellStyle name="Финансовый 3 4 4 3 2 6 2 3" xfId="19033"/>
    <cellStyle name="Финансовый 3 4 4 3 2 6 2 4" xfId="32641"/>
    <cellStyle name="Финансовый 3 4 4 3 2 6 3" xfId="3157"/>
    <cellStyle name="Финансовый 3 4 4 3 2 6 3 2" xfId="9961"/>
    <cellStyle name="Финансовый 3 4 4 3 2 6 3 2 2" xfId="23569"/>
    <cellStyle name="Финансовый 3 4 4 3 2 6 3 2 3" xfId="37177"/>
    <cellStyle name="Финансовый 3 4 4 3 2 6 3 3" xfId="16765"/>
    <cellStyle name="Финансовый 3 4 4 3 2 6 3 4" xfId="30373"/>
    <cellStyle name="Финансовый 3 4 4 3 2 6 4" xfId="7693"/>
    <cellStyle name="Финансовый 3 4 4 3 2 6 4 2" xfId="21301"/>
    <cellStyle name="Финансовый 3 4 4 3 2 6 4 3" xfId="34909"/>
    <cellStyle name="Финансовый 3 4 4 3 2 6 5" xfId="14497"/>
    <cellStyle name="Финансовый 3 4 4 3 2 6 6" xfId="28105"/>
    <cellStyle name="Финансовый 3 4 4 3 2 7" xfId="5047"/>
    <cellStyle name="Финансовый 3 4 4 3 2 7 2" xfId="11851"/>
    <cellStyle name="Финансовый 3 4 4 3 2 7 2 2" xfId="25459"/>
    <cellStyle name="Финансовый 3 4 4 3 2 7 2 3" xfId="39067"/>
    <cellStyle name="Финансовый 3 4 4 3 2 7 3" xfId="18655"/>
    <cellStyle name="Финансовый 3 4 4 3 2 7 4" xfId="32263"/>
    <cellStyle name="Финансовый 3 4 4 3 2 8" xfId="2779"/>
    <cellStyle name="Финансовый 3 4 4 3 2 8 2" xfId="9583"/>
    <cellStyle name="Финансовый 3 4 4 3 2 8 2 2" xfId="23191"/>
    <cellStyle name="Финансовый 3 4 4 3 2 8 2 3" xfId="36799"/>
    <cellStyle name="Финансовый 3 4 4 3 2 8 3" xfId="16387"/>
    <cellStyle name="Финансовый 3 4 4 3 2 8 4" xfId="29995"/>
    <cellStyle name="Финансовый 3 4 4 3 2 9" xfId="7315"/>
    <cellStyle name="Финансовый 3 4 4 3 2 9 2" xfId="20923"/>
    <cellStyle name="Финансовый 3 4 4 3 2 9 3" xfId="34531"/>
    <cellStyle name="Финансовый 3 4 4 3 3" xfId="1780"/>
    <cellStyle name="Финансовый 3 4 4 3 3 2" xfId="6316"/>
    <cellStyle name="Финансовый 3 4 4 3 3 2 2" xfId="13120"/>
    <cellStyle name="Финансовый 3 4 4 3 3 2 2 2" xfId="26728"/>
    <cellStyle name="Финансовый 3 4 4 3 3 2 2 3" xfId="40336"/>
    <cellStyle name="Финансовый 3 4 4 3 3 2 3" xfId="19924"/>
    <cellStyle name="Финансовый 3 4 4 3 3 2 4" xfId="33532"/>
    <cellStyle name="Финансовый 3 4 4 3 3 3" xfId="4048"/>
    <cellStyle name="Финансовый 3 4 4 3 3 3 2" xfId="10852"/>
    <cellStyle name="Финансовый 3 4 4 3 3 3 2 2" xfId="24460"/>
    <cellStyle name="Финансовый 3 4 4 3 3 3 2 3" xfId="38068"/>
    <cellStyle name="Финансовый 3 4 4 3 3 3 3" xfId="17656"/>
    <cellStyle name="Финансовый 3 4 4 3 3 3 4" xfId="31264"/>
    <cellStyle name="Финансовый 3 4 4 3 3 4" xfId="8584"/>
    <cellStyle name="Финансовый 3 4 4 3 3 4 2" xfId="22192"/>
    <cellStyle name="Финансовый 3 4 4 3 3 4 3" xfId="35800"/>
    <cellStyle name="Финансовый 3 4 4 3 3 5" xfId="15388"/>
    <cellStyle name="Финансовый 3 4 4 3 3 6" xfId="28996"/>
    <cellStyle name="Финансовый 3 4 4 3 4" xfId="1402"/>
    <cellStyle name="Финансовый 3 4 4 3 4 2" xfId="5938"/>
    <cellStyle name="Финансовый 3 4 4 3 4 2 2" xfId="12742"/>
    <cellStyle name="Финансовый 3 4 4 3 4 2 2 2" xfId="26350"/>
    <cellStyle name="Финансовый 3 4 4 3 4 2 2 3" xfId="39958"/>
    <cellStyle name="Финансовый 3 4 4 3 4 2 3" xfId="19546"/>
    <cellStyle name="Финансовый 3 4 4 3 4 2 4" xfId="33154"/>
    <cellStyle name="Финансовый 3 4 4 3 4 3" xfId="3670"/>
    <cellStyle name="Финансовый 3 4 4 3 4 3 2" xfId="10474"/>
    <cellStyle name="Финансовый 3 4 4 3 4 3 2 2" xfId="24082"/>
    <cellStyle name="Финансовый 3 4 4 3 4 3 2 3" xfId="37690"/>
    <cellStyle name="Финансовый 3 4 4 3 4 3 3" xfId="17278"/>
    <cellStyle name="Финансовый 3 4 4 3 4 3 4" xfId="30886"/>
    <cellStyle name="Финансовый 3 4 4 3 4 4" xfId="8206"/>
    <cellStyle name="Финансовый 3 4 4 3 4 4 2" xfId="21814"/>
    <cellStyle name="Финансовый 3 4 4 3 4 4 3" xfId="35422"/>
    <cellStyle name="Финансовый 3 4 4 3 4 5" xfId="15010"/>
    <cellStyle name="Финансовый 3 4 4 3 4 6" xfId="28618"/>
    <cellStyle name="Финансовый 3 4 4 3 5" xfId="2158"/>
    <cellStyle name="Финансовый 3 4 4 3 5 2" xfId="6694"/>
    <cellStyle name="Финансовый 3 4 4 3 5 2 2" xfId="13498"/>
    <cellStyle name="Финансовый 3 4 4 3 5 2 2 2" xfId="27106"/>
    <cellStyle name="Финансовый 3 4 4 3 5 2 2 3" xfId="40714"/>
    <cellStyle name="Финансовый 3 4 4 3 5 2 3" xfId="20302"/>
    <cellStyle name="Финансовый 3 4 4 3 5 2 4" xfId="33910"/>
    <cellStyle name="Финансовый 3 4 4 3 5 3" xfId="4426"/>
    <cellStyle name="Финансовый 3 4 4 3 5 3 2" xfId="11230"/>
    <cellStyle name="Финансовый 3 4 4 3 5 3 2 2" xfId="24838"/>
    <cellStyle name="Финансовый 3 4 4 3 5 3 2 3" xfId="38446"/>
    <cellStyle name="Финансовый 3 4 4 3 5 3 3" xfId="18034"/>
    <cellStyle name="Финансовый 3 4 4 3 5 3 4" xfId="31642"/>
    <cellStyle name="Финансовый 3 4 4 3 5 4" xfId="8962"/>
    <cellStyle name="Финансовый 3 4 4 3 5 4 2" xfId="22570"/>
    <cellStyle name="Финансовый 3 4 4 3 5 4 3" xfId="36178"/>
    <cellStyle name="Финансовый 3 4 4 3 5 5" xfId="15766"/>
    <cellStyle name="Финансовый 3 4 4 3 5 6" xfId="29374"/>
    <cellStyle name="Финансовый 3 4 4 3 6" xfId="1024"/>
    <cellStyle name="Финансовый 3 4 4 3 6 2" xfId="5560"/>
    <cellStyle name="Финансовый 3 4 4 3 6 2 2" xfId="12364"/>
    <cellStyle name="Финансовый 3 4 4 3 6 2 2 2" xfId="25972"/>
    <cellStyle name="Финансовый 3 4 4 3 6 2 2 3" xfId="39580"/>
    <cellStyle name="Финансовый 3 4 4 3 6 2 3" xfId="19168"/>
    <cellStyle name="Финансовый 3 4 4 3 6 2 4" xfId="32776"/>
    <cellStyle name="Финансовый 3 4 4 3 6 3" xfId="3292"/>
    <cellStyle name="Финансовый 3 4 4 3 6 3 2" xfId="10096"/>
    <cellStyle name="Финансовый 3 4 4 3 6 3 2 2" xfId="23704"/>
    <cellStyle name="Финансовый 3 4 4 3 6 3 2 3" xfId="37312"/>
    <cellStyle name="Финансовый 3 4 4 3 6 3 3" xfId="16900"/>
    <cellStyle name="Финансовый 3 4 4 3 6 3 4" xfId="30508"/>
    <cellStyle name="Финансовый 3 4 4 3 6 4" xfId="7828"/>
    <cellStyle name="Финансовый 3 4 4 3 6 4 2" xfId="21436"/>
    <cellStyle name="Финансовый 3 4 4 3 6 4 3" xfId="35044"/>
    <cellStyle name="Финансовый 3 4 4 3 6 5" xfId="14632"/>
    <cellStyle name="Финансовый 3 4 4 3 6 6" xfId="28240"/>
    <cellStyle name="Финансовый 3 4 4 3 7" xfId="646"/>
    <cellStyle name="Финансовый 3 4 4 3 7 2" xfId="5182"/>
    <cellStyle name="Финансовый 3 4 4 3 7 2 2" xfId="11986"/>
    <cellStyle name="Финансовый 3 4 4 3 7 2 2 2" xfId="25594"/>
    <cellStyle name="Финансовый 3 4 4 3 7 2 2 3" xfId="39202"/>
    <cellStyle name="Финансовый 3 4 4 3 7 2 3" xfId="18790"/>
    <cellStyle name="Финансовый 3 4 4 3 7 2 4" xfId="32398"/>
    <cellStyle name="Финансовый 3 4 4 3 7 3" xfId="2914"/>
    <cellStyle name="Финансовый 3 4 4 3 7 3 2" xfId="9718"/>
    <cellStyle name="Финансовый 3 4 4 3 7 3 2 2" xfId="23326"/>
    <cellStyle name="Финансовый 3 4 4 3 7 3 2 3" xfId="36934"/>
    <cellStyle name="Финансовый 3 4 4 3 7 3 3" xfId="16522"/>
    <cellStyle name="Финансовый 3 4 4 3 7 3 4" xfId="30130"/>
    <cellStyle name="Финансовый 3 4 4 3 7 4" xfId="7450"/>
    <cellStyle name="Финансовый 3 4 4 3 7 4 2" xfId="21058"/>
    <cellStyle name="Финансовый 3 4 4 3 7 4 3" xfId="34666"/>
    <cellStyle name="Финансовый 3 4 4 3 7 5" xfId="14254"/>
    <cellStyle name="Финансовый 3 4 4 3 7 6" xfId="27862"/>
    <cellStyle name="Финансовый 3 4 4 3 8" xfId="4804"/>
    <cellStyle name="Финансовый 3 4 4 3 8 2" xfId="11608"/>
    <cellStyle name="Финансовый 3 4 4 3 8 2 2" xfId="25216"/>
    <cellStyle name="Финансовый 3 4 4 3 8 2 3" xfId="38824"/>
    <cellStyle name="Финансовый 3 4 4 3 8 3" xfId="18412"/>
    <cellStyle name="Финансовый 3 4 4 3 8 4" xfId="32020"/>
    <cellStyle name="Финансовый 3 4 4 3 9" xfId="2536"/>
    <cellStyle name="Финансовый 3 4 4 3 9 2" xfId="9340"/>
    <cellStyle name="Финансовый 3 4 4 3 9 2 2" xfId="22948"/>
    <cellStyle name="Финансовый 3 4 4 3 9 2 3" xfId="36556"/>
    <cellStyle name="Финансовый 3 4 4 3 9 3" xfId="16144"/>
    <cellStyle name="Финансовый 3 4 4 3 9 4" xfId="29752"/>
    <cellStyle name="Финансовый 3 4 4 4" xfId="389"/>
    <cellStyle name="Финансовый 3 4 4 4 10" xfId="13997"/>
    <cellStyle name="Финансовый 3 4 4 4 11" xfId="27605"/>
    <cellStyle name="Финансовый 3 4 4 4 2" xfId="1901"/>
    <cellStyle name="Финансовый 3 4 4 4 2 2" xfId="6437"/>
    <cellStyle name="Финансовый 3 4 4 4 2 2 2" xfId="13241"/>
    <cellStyle name="Финансовый 3 4 4 4 2 2 2 2" xfId="26849"/>
    <cellStyle name="Финансовый 3 4 4 4 2 2 2 3" xfId="40457"/>
    <cellStyle name="Финансовый 3 4 4 4 2 2 3" xfId="20045"/>
    <cellStyle name="Финансовый 3 4 4 4 2 2 4" xfId="33653"/>
    <cellStyle name="Финансовый 3 4 4 4 2 3" xfId="4169"/>
    <cellStyle name="Финансовый 3 4 4 4 2 3 2" xfId="10973"/>
    <cellStyle name="Финансовый 3 4 4 4 2 3 2 2" xfId="24581"/>
    <cellStyle name="Финансовый 3 4 4 4 2 3 2 3" xfId="38189"/>
    <cellStyle name="Финансовый 3 4 4 4 2 3 3" xfId="17777"/>
    <cellStyle name="Финансовый 3 4 4 4 2 3 4" xfId="31385"/>
    <cellStyle name="Финансовый 3 4 4 4 2 4" xfId="8705"/>
    <cellStyle name="Финансовый 3 4 4 4 2 4 2" xfId="22313"/>
    <cellStyle name="Финансовый 3 4 4 4 2 4 3" xfId="35921"/>
    <cellStyle name="Финансовый 3 4 4 4 2 5" xfId="15509"/>
    <cellStyle name="Финансовый 3 4 4 4 2 6" xfId="29117"/>
    <cellStyle name="Финансовый 3 4 4 4 3" xfId="1523"/>
    <cellStyle name="Финансовый 3 4 4 4 3 2" xfId="6059"/>
    <cellStyle name="Финансовый 3 4 4 4 3 2 2" xfId="12863"/>
    <cellStyle name="Финансовый 3 4 4 4 3 2 2 2" xfId="26471"/>
    <cellStyle name="Финансовый 3 4 4 4 3 2 2 3" xfId="40079"/>
    <cellStyle name="Финансовый 3 4 4 4 3 2 3" xfId="19667"/>
    <cellStyle name="Финансовый 3 4 4 4 3 2 4" xfId="33275"/>
    <cellStyle name="Финансовый 3 4 4 4 3 3" xfId="3791"/>
    <cellStyle name="Финансовый 3 4 4 4 3 3 2" xfId="10595"/>
    <cellStyle name="Финансовый 3 4 4 4 3 3 2 2" xfId="24203"/>
    <cellStyle name="Финансовый 3 4 4 4 3 3 2 3" xfId="37811"/>
    <cellStyle name="Финансовый 3 4 4 4 3 3 3" xfId="17399"/>
    <cellStyle name="Финансовый 3 4 4 4 3 3 4" xfId="31007"/>
    <cellStyle name="Финансовый 3 4 4 4 3 4" xfId="8327"/>
    <cellStyle name="Финансовый 3 4 4 4 3 4 2" xfId="21935"/>
    <cellStyle name="Финансовый 3 4 4 4 3 4 3" xfId="35543"/>
    <cellStyle name="Финансовый 3 4 4 4 3 5" xfId="15131"/>
    <cellStyle name="Финансовый 3 4 4 4 3 6" xfId="28739"/>
    <cellStyle name="Финансовый 3 4 4 4 4" xfId="2279"/>
    <cellStyle name="Финансовый 3 4 4 4 4 2" xfId="6815"/>
    <cellStyle name="Финансовый 3 4 4 4 4 2 2" xfId="13619"/>
    <cellStyle name="Финансовый 3 4 4 4 4 2 2 2" xfId="27227"/>
    <cellStyle name="Финансовый 3 4 4 4 4 2 2 3" xfId="40835"/>
    <cellStyle name="Финансовый 3 4 4 4 4 2 3" xfId="20423"/>
    <cellStyle name="Финансовый 3 4 4 4 4 2 4" xfId="34031"/>
    <cellStyle name="Финансовый 3 4 4 4 4 3" xfId="4547"/>
    <cellStyle name="Финансовый 3 4 4 4 4 3 2" xfId="11351"/>
    <cellStyle name="Финансовый 3 4 4 4 4 3 2 2" xfId="24959"/>
    <cellStyle name="Финансовый 3 4 4 4 4 3 2 3" xfId="38567"/>
    <cellStyle name="Финансовый 3 4 4 4 4 3 3" xfId="18155"/>
    <cellStyle name="Финансовый 3 4 4 4 4 3 4" xfId="31763"/>
    <cellStyle name="Финансовый 3 4 4 4 4 4" xfId="9083"/>
    <cellStyle name="Финансовый 3 4 4 4 4 4 2" xfId="22691"/>
    <cellStyle name="Финансовый 3 4 4 4 4 4 3" xfId="36299"/>
    <cellStyle name="Финансовый 3 4 4 4 4 5" xfId="15887"/>
    <cellStyle name="Финансовый 3 4 4 4 4 6" xfId="29495"/>
    <cellStyle name="Финансовый 3 4 4 4 5" xfId="1145"/>
    <cellStyle name="Финансовый 3 4 4 4 5 2" xfId="5681"/>
    <cellStyle name="Финансовый 3 4 4 4 5 2 2" xfId="12485"/>
    <cellStyle name="Финансовый 3 4 4 4 5 2 2 2" xfId="26093"/>
    <cellStyle name="Финансовый 3 4 4 4 5 2 2 3" xfId="39701"/>
    <cellStyle name="Финансовый 3 4 4 4 5 2 3" xfId="19289"/>
    <cellStyle name="Финансовый 3 4 4 4 5 2 4" xfId="32897"/>
    <cellStyle name="Финансовый 3 4 4 4 5 3" xfId="3413"/>
    <cellStyle name="Финансовый 3 4 4 4 5 3 2" xfId="10217"/>
    <cellStyle name="Финансовый 3 4 4 4 5 3 2 2" xfId="23825"/>
    <cellStyle name="Финансовый 3 4 4 4 5 3 2 3" xfId="37433"/>
    <cellStyle name="Финансовый 3 4 4 4 5 3 3" xfId="17021"/>
    <cellStyle name="Финансовый 3 4 4 4 5 3 4" xfId="30629"/>
    <cellStyle name="Финансовый 3 4 4 4 5 4" xfId="7949"/>
    <cellStyle name="Финансовый 3 4 4 4 5 4 2" xfId="21557"/>
    <cellStyle name="Финансовый 3 4 4 4 5 4 3" xfId="35165"/>
    <cellStyle name="Финансовый 3 4 4 4 5 5" xfId="14753"/>
    <cellStyle name="Финансовый 3 4 4 4 5 6" xfId="28361"/>
    <cellStyle name="Финансовый 3 4 4 4 6" xfId="767"/>
    <cellStyle name="Финансовый 3 4 4 4 6 2" xfId="5303"/>
    <cellStyle name="Финансовый 3 4 4 4 6 2 2" xfId="12107"/>
    <cellStyle name="Финансовый 3 4 4 4 6 2 2 2" xfId="25715"/>
    <cellStyle name="Финансовый 3 4 4 4 6 2 2 3" xfId="39323"/>
    <cellStyle name="Финансовый 3 4 4 4 6 2 3" xfId="18911"/>
    <cellStyle name="Финансовый 3 4 4 4 6 2 4" xfId="32519"/>
    <cellStyle name="Финансовый 3 4 4 4 6 3" xfId="3035"/>
    <cellStyle name="Финансовый 3 4 4 4 6 3 2" xfId="9839"/>
    <cellStyle name="Финансовый 3 4 4 4 6 3 2 2" xfId="23447"/>
    <cellStyle name="Финансовый 3 4 4 4 6 3 2 3" xfId="37055"/>
    <cellStyle name="Финансовый 3 4 4 4 6 3 3" xfId="16643"/>
    <cellStyle name="Финансовый 3 4 4 4 6 3 4" xfId="30251"/>
    <cellStyle name="Финансовый 3 4 4 4 6 4" xfId="7571"/>
    <cellStyle name="Финансовый 3 4 4 4 6 4 2" xfId="21179"/>
    <cellStyle name="Финансовый 3 4 4 4 6 4 3" xfId="34787"/>
    <cellStyle name="Финансовый 3 4 4 4 6 5" xfId="14375"/>
    <cellStyle name="Финансовый 3 4 4 4 6 6" xfId="27983"/>
    <cellStyle name="Финансовый 3 4 4 4 7" xfId="4925"/>
    <cellStyle name="Финансовый 3 4 4 4 7 2" xfId="11729"/>
    <cellStyle name="Финансовый 3 4 4 4 7 2 2" xfId="25337"/>
    <cellStyle name="Финансовый 3 4 4 4 7 2 3" xfId="38945"/>
    <cellStyle name="Финансовый 3 4 4 4 7 3" xfId="18533"/>
    <cellStyle name="Финансовый 3 4 4 4 7 4" xfId="32141"/>
    <cellStyle name="Финансовый 3 4 4 4 8" xfId="2657"/>
    <cellStyle name="Финансовый 3 4 4 4 8 2" xfId="9461"/>
    <cellStyle name="Финансовый 3 4 4 4 8 2 2" xfId="23069"/>
    <cellStyle name="Финансовый 3 4 4 4 8 2 3" xfId="36677"/>
    <cellStyle name="Финансовый 3 4 4 4 8 3" xfId="16265"/>
    <cellStyle name="Финансовый 3 4 4 4 8 4" xfId="29873"/>
    <cellStyle name="Финансовый 3 4 4 4 9" xfId="7193"/>
    <cellStyle name="Финансовый 3 4 4 4 9 2" xfId="20801"/>
    <cellStyle name="Финансовый 3 4 4 4 9 3" xfId="34409"/>
    <cellStyle name="Финансовый 3 4 4 5" xfId="1699"/>
    <cellStyle name="Финансовый 3 4 4 5 2" xfId="6235"/>
    <cellStyle name="Финансовый 3 4 4 5 2 2" xfId="13039"/>
    <cellStyle name="Финансовый 3 4 4 5 2 2 2" xfId="26647"/>
    <cellStyle name="Финансовый 3 4 4 5 2 2 3" xfId="40255"/>
    <cellStyle name="Финансовый 3 4 4 5 2 3" xfId="19843"/>
    <cellStyle name="Финансовый 3 4 4 5 2 4" xfId="33451"/>
    <cellStyle name="Финансовый 3 4 4 5 3" xfId="3967"/>
    <cellStyle name="Финансовый 3 4 4 5 3 2" xfId="10771"/>
    <cellStyle name="Финансовый 3 4 4 5 3 2 2" xfId="24379"/>
    <cellStyle name="Финансовый 3 4 4 5 3 2 3" xfId="37987"/>
    <cellStyle name="Финансовый 3 4 4 5 3 3" xfId="17575"/>
    <cellStyle name="Финансовый 3 4 4 5 3 4" xfId="31183"/>
    <cellStyle name="Финансовый 3 4 4 5 4" xfId="8503"/>
    <cellStyle name="Финансовый 3 4 4 5 4 2" xfId="22111"/>
    <cellStyle name="Финансовый 3 4 4 5 4 3" xfId="35719"/>
    <cellStyle name="Финансовый 3 4 4 5 5" xfId="15307"/>
    <cellStyle name="Финансовый 3 4 4 5 6" xfId="28915"/>
    <cellStyle name="Финансовый 3 4 4 6" xfId="1321"/>
    <cellStyle name="Финансовый 3 4 4 6 2" xfId="5857"/>
    <cellStyle name="Финансовый 3 4 4 6 2 2" xfId="12661"/>
    <cellStyle name="Финансовый 3 4 4 6 2 2 2" xfId="26269"/>
    <cellStyle name="Финансовый 3 4 4 6 2 2 3" xfId="39877"/>
    <cellStyle name="Финансовый 3 4 4 6 2 3" xfId="19465"/>
    <cellStyle name="Финансовый 3 4 4 6 2 4" xfId="33073"/>
    <cellStyle name="Финансовый 3 4 4 6 3" xfId="3589"/>
    <cellStyle name="Финансовый 3 4 4 6 3 2" xfId="10393"/>
    <cellStyle name="Финансовый 3 4 4 6 3 2 2" xfId="24001"/>
    <cellStyle name="Финансовый 3 4 4 6 3 2 3" xfId="37609"/>
    <cellStyle name="Финансовый 3 4 4 6 3 3" xfId="17197"/>
    <cellStyle name="Финансовый 3 4 4 6 3 4" xfId="30805"/>
    <cellStyle name="Финансовый 3 4 4 6 4" xfId="8125"/>
    <cellStyle name="Финансовый 3 4 4 6 4 2" xfId="21733"/>
    <cellStyle name="Финансовый 3 4 4 6 4 3" xfId="35341"/>
    <cellStyle name="Финансовый 3 4 4 6 5" xfId="14929"/>
    <cellStyle name="Финансовый 3 4 4 6 6" xfId="28537"/>
    <cellStyle name="Финансовый 3 4 4 7" xfId="2077"/>
    <cellStyle name="Финансовый 3 4 4 7 2" xfId="6613"/>
    <cellStyle name="Финансовый 3 4 4 7 2 2" xfId="13417"/>
    <cellStyle name="Финансовый 3 4 4 7 2 2 2" xfId="27025"/>
    <cellStyle name="Финансовый 3 4 4 7 2 2 3" xfId="40633"/>
    <cellStyle name="Финансовый 3 4 4 7 2 3" xfId="20221"/>
    <cellStyle name="Финансовый 3 4 4 7 2 4" xfId="33829"/>
    <cellStyle name="Финансовый 3 4 4 7 3" xfId="4345"/>
    <cellStyle name="Финансовый 3 4 4 7 3 2" xfId="11149"/>
    <cellStyle name="Финансовый 3 4 4 7 3 2 2" xfId="24757"/>
    <cellStyle name="Финансовый 3 4 4 7 3 2 3" xfId="38365"/>
    <cellStyle name="Финансовый 3 4 4 7 3 3" xfId="17953"/>
    <cellStyle name="Финансовый 3 4 4 7 3 4" xfId="31561"/>
    <cellStyle name="Финансовый 3 4 4 7 4" xfId="8881"/>
    <cellStyle name="Финансовый 3 4 4 7 4 2" xfId="22489"/>
    <cellStyle name="Финансовый 3 4 4 7 4 3" xfId="36097"/>
    <cellStyle name="Финансовый 3 4 4 7 5" xfId="15685"/>
    <cellStyle name="Финансовый 3 4 4 7 6" xfId="29293"/>
    <cellStyle name="Финансовый 3 4 4 8" xfId="943"/>
    <cellStyle name="Финансовый 3 4 4 8 2" xfId="5479"/>
    <cellStyle name="Финансовый 3 4 4 8 2 2" xfId="12283"/>
    <cellStyle name="Финансовый 3 4 4 8 2 2 2" xfId="25891"/>
    <cellStyle name="Финансовый 3 4 4 8 2 2 3" xfId="39499"/>
    <cellStyle name="Финансовый 3 4 4 8 2 3" xfId="19087"/>
    <cellStyle name="Финансовый 3 4 4 8 2 4" xfId="32695"/>
    <cellStyle name="Финансовый 3 4 4 8 3" xfId="3211"/>
    <cellStyle name="Финансовый 3 4 4 8 3 2" xfId="10015"/>
    <cellStyle name="Финансовый 3 4 4 8 3 2 2" xfId="23623"/>
    <cellStyle name="Финансовый 3 4 4 8 3 2 3" xfId="37231"/>
    <cellStyle name="Финансовый 3 4 4 8 3 3" xfId="16819"/>
    <cellStyle name="Финансовый 3 4 4 8 3 4" xfId="30427"/>
    <cellStyle name="Финансовый 3 4 4 8 4" xfId="7747"/>
    <cellStyle name="Финансовый 3 4 4 8 4 2" xfId="21355"/>
    <cellStyle name="Финансовый 3 4 4 8 4 3" xfId="34963"/>
    <cellStyle name="Финансовый 3 4 4 8 5" xfId="14551"/>
    <cellStyle name="Финансовый 3 4 4 8 6" xfId="28159"/>
    <cellStyle name="Финансовый 3 4 4 9" xfId="565"/>
    <cellStyle name="Финансовый 3 4 4 9 2" xfId="5101"/>
    <cellStyle name="Финансовый 3 4 4 9 2 2" xfId="11905"/>
    <cellStyle name="Финансовый 3 4 4 9 2 2 2" xfId="25513"/>
    <cellStyle name="Финансовый 3 4 4 9 2 2 3" xfId="39121"/>
    <cellStyle name="Финансовый 3 4 4 9 2 3" xfId="18709"/>
    <cellStyle name="Финансовый 3 4 4 9 2 4" xfId="32317"/>
    <cellStyle name="Финансовый 3 4 4 9 3" xfId="2833"/>
    <cellStyle name="Финансовый 3 4 4 9 3 2" xfId="9637"/>
    <cellStyle name="Финансовый 3 4 4 9 3 2 2" xfId="23245"/>
    <cellStyle name="Финансовый 3 4 4 9 3 2 3" xfId="36853"/>
    <cellStyle name="Финансовый 3 4 4 9 3 3" xfId="16441"/>
    <cellStyle name="Финансовый 3 4 4 9 3 4" xfId="30049"/>
    <cellStyle name="Финансовый 3 4 4 9 4" xfId="7369"/>
    <cellStyle name="Финансовый 3 4 4 9 4 2" xfId="20977"/>
    <cellStyle name="Финансовый 3 4 4 9 4 3" xfId="34585"/>
    <cellStyle name="Финансовый 3 4 4 9 5" xfId="14173"/>
    <cellStyle name="Финансовый 3 4 4 9 6" xfId="27781"/>
    <cellStyle name="Финансовый 3 4 5" xfId="199"/>
    <cellStyle name="Финансовый 3 4 5 10" xfId="2467"/>
    <cellStyle name="Финансовый 3 4 5 10 2" xfId="9271"/>
    <cellStyle name="Финансовый 3 4 5 10 2 2" xfId="22879"/>
    <cellStyle name="Финансовый 3 4 5 10 2 3" xfId="36487"/>
    <cellStyle name="Финансовый 3 4 5 10 3" xfId="16075"/>
    <cellStyle name="Финансовый 3 4 5 10 4" xfId="29683"/>
    <cellStyle name="Финансовый 3 4 5 11" xfId="7003"/>
    <cellStyle name="Финансовый 3 4 5 11 2" xfId="20611"/>
    <cellStyle name="Финансовый 3 4 5 11 3" xfId="34219"/>
    <cellStyle name="Финансовый 3 4 5 12" xfId="13807"/>
    <cellStyle name="Финансовый 3 4 5 13" xfId="27415"/>
    <cellStyle name="Финансовый 3 4 5 2" xfId="280"/>
    <cellStyle name="Финансовый 3 4 5 2 10" xfId="7084"/>
    <cellStyle name="Финансовый 3 4 5 2 10 2" xfId="20692"/>
    <cellStyle name="Финансовый 3 4 5 2 10 3" xfId="34300"/>
    <cellStyle name="Финансовый 3 4 5 2 11" xfId="13888"/>
    <cellStyle name="Финансовый 3 4 5 2 12" xfId="27496"/>
    <cellStyle name="Финансовый 3 4 5 2 2" xfId="482"/>
    <cellStyle name="Финансовый 3 4 5 2 2 10" xfId="14090"/>
    <cellStyle name="Финансовый 3 4 5 2 2 11" xfId="27698"/>
    <cellStyle name="Финансовый 3 4 5 2 2 2" xfId="1994"/>
    <cellStyle name="Финансовый 3 4 5 2 2 2 2" xfId="6530"/>
    <cellStyle name="Финансовый 3 4 5 2 2 2 2 2" xfId="13334"/>
    <cellStyle name="Финансовый 3 4 5 2 2 2 2 2 2" xfId="26942"/>
    <cellStyle name="Финансовый 3 4 5 2 2 2 2 2 3" xfId="40550"/>
    <cellStyle name="Финансовый 3 4 5 2 2 2 2 3" xfId="20138"/>
    <cellStyle name="Финансовый 3 4 5 2 2 2 2 4" xfId="33746"/>
    <cellStyle name="Финансовый 3 4 5 2 2 2 3" xfId="4262"/>
    <cellStyle name="Финансовый 3 4 5 2 2 2 3 2" xfId="11066"/>
    <cellStyle name="Финансовый 3 4 5 2 2 2 3 2 2" xfId="24674"/>
    <cellStyle name="Финансовый 3 4 5 2 2 2 3 2 3" xfId="38282"/>
    <cellStyle name="Финансовый 3 4 5 2 2 2 3 3" xfId="17870"/>
    <cellStyle name="Финансовый 3 4 5 2 2 2 3 4" xfId="31478"/>
    <cellStyle name="Финансовый 3 4 5 2 2 2 4" xfId="8798"/>
    <cellStyle name="Финансовый 3 4 5 2 2 2 4 2" xfId="22406"/>
    <cellStyle name="Финансовый 3 4 5 2 2 2 4 3" xfId="36014"/>
    <cellStyle name="Финансовый 3 4 5 2 2 2 5" xfId="15602"/>
    <cellStyle name="Финансовый 3 4 5 2 2 2 6" xfId="29210"/>
    <cellStyle name="Финансовый 3 4 5 2 2 3" xfId="1616"/>
    <cellStyle name="Финансовый 3 4 5 2 2 3 2" xfId="6152"/>
    <cellStyle name="Финансовый 3 4 5 2 2 3 2 2" xfId="12956"/>
    <cellStyle name="Финансовый 3 4 5 2 2 3 2 2 2" xfId="26564"/>
    <cellStyle name="Финансовый 3 4 5 2 2 3 2 2 3" xfId="40172"/>
    <cellStyle name="Финансовый 3 4 5 2 2 3 2 3" xfId="19760"/>
    <cellStyle name="Финансовый 3 4 5 2 2 3 2 4" xfId="33368"/>
    <cellStyle name="Финансовый 3 4 5 2 2 3 3" xfId="3884"/>
    <cellStyle name="Финансовый 3 4 5 2 2 3 3 2" xfId="10688"/>
    <cellStyle name="Финансовый 3 4 5 2 2 3 3 2 2" xfId="24296"/>
    <cellStyle name="Финансовый 3 4 5 2 2 3 3 2 3" xfId="37904"/>
    <cellStyle name="Финансовый 3 4 5 2 2 3 3 3" xfId="17492"/>
    <cellStyle name="Финансовый 3 4 5 2 2 3 3 4" xfId="31100"/>
    <cellStyle name="Финансовый 3 4 5 2 2 3 4" xfId="8420"/>
    <cellStyle name="Финансовый 3 4 5 2 2 3 4 2" xfId="22028"/>
    <cellStyle name="Финансовый 3 4 5 2 2 3 4 3" xfId="35636"/>
    <cellStyle name="Финансовый 3 4 5 2 2 3 5" xfId="15224"/>
    <cellStyle name="Финансовый 3 4 5 2 2 3 6" xfId="28832"/>
    <cellStyle name="Финансовый 3 4 5 2 2 4" xfId="2372"/>
    <cellStyle name="Финансовый 3 4 5 2 2 4 2" xfId="6908"/>
    <cellStyle name="Финансовый 3 4 5 2 2 4 2 2" xfId="13712"/>
    <cellStyle name="Финансовый 3 4 5 2 2 4 2 2 2" xfId="27320"/>
    <cellStyle name="Финансовый 3 4 5 2 2 4 2 2 3" xfId="40928"/>
    <cellStyle name="Финансовый 3 4 5 2 2 4 2 3" xfId="20516"/>
    <cellStyle name="Финансовый 3 4 5 2 2 4 2 4" xfId="34124"/>
    <cellStyle name="Финансовый 3 4 5 2 2 4 3" xfId="4640"/>
    <cellStyle name="Финансовый 3 4 5 2 2 4 3 2" xfId="11444"/>
    <cellStyle name="Финансовый 3 4 5 2 2 4 3 2 2" xfId="25052"/>
    <cellStyle name="Финансовый 3 4 5 2 2 4 3 2 3" xfId="38660"/>
    <cellStyle name="Финансовый 3 4 5 2 2 4 3 3" xfId="18248"/>
    <cellStyle name="Финансовый 3 4 5 2 2 4 3 4" xfId="31856"/>
    <cellStyle name="Финансовый 3 4 5 2 2 4 4" xfId="9176"/>
    <cellStyle name="Финансовый 3 4 5 2 2 4 4 2" xfId="22784"/>
    <cellStyle name="Финансовый 3 4 5 2 2 4 4 3" xfId="36392"/>
    <cellStyle name="Финансовый 3 4 5 2 2 4 5" xfId="15980"/>
    <cellStyle name="Финансовый 3 4 5 2 2 4 6" xfId="29588"/>
    <cellStyle name="Финансовый 3 4 5 2 2 5" xfId="1238"/>
    <cellStyle name="Финансовый 3 4 5 2 2 5 2" xfId="5774"/>
    <cellStyle name="Финансовый 3 4 5 2 2 5 2 2" xfId="12578"/>
    <cellStyle name="Финансовый 3 4 5 2 2 5 2 2 2" xfId="26186"/>
    <cellStyle name="Финансовый 3 4 5 2 2 5 2 2 3" xfId="39794"/>
    <cellStyle name="Финансовый 3 4 5 2 2 5 2 3" xfId="19382"/>
    <cellStyle name="Финансовый 3 4 5 2 2 5 2 4" xfId="32990"/>
    <cellStyle name="Финансовый 3 4 5 2 2 5 3" xfId="3506"/>
    <cellStyle name="Финансовый 3 4 5 2 2 5 3 2" xfId="10310"/>
    <cellStyle name="Финансовый 3 4 5 2 2 5 3 2 2" xfId="23918"/>
    <cellStyle name="Финансовый 3 4 5 2 2 5 3 2 3" xfId="37526"/>
    <cellStyle name="Финансовый 3 4 5 2 2 5 3 3" xfId="17114"/>
    <cellStyle name="Финансовый 3 4 5 2 2 5 3 4" xfId="30722"/>
    <cellStyle name="Финансовый 3 4 5 2 2 5 4" xfId="8042"/>
    <cellStyle name="Финансовый 3 4 5 2 2 5 4 2" xfId="21650"/>
    <cellStyle name="Финансовый 3 4 5 2 2 5 4 3" xfId="35258"/>
    <cellStyle name="Финансовый 3 4 5 2 2 5 5" xfId="14846"/>
    <cellStyle name="Финансовый 3 4 5 2 2 5 6" xfId="28454"/>
    <cellStyle name="Финансовый 3 4 5 2 2 6" xfId="860"/>
    <cellStyle name="Финансовый 3 4 5 2 2 6 2" xfId="5396"/>
    <cellStyle name="Финансовый 3 4 5 2 2 6 2 2" xfId="12200"/>
    <cellStyle name="Финансовый 3 4 5 2 2 6 2 2 2" xfId="25808"/>
    <cellStyle name="Финансовый 3 4 5 2 2 6 2 2 3" xfId="39416"/>
    <cellStyle name="Финансовый 3 4 5 2 2 6 2 3" xfId="19004"/>
    <cellStyle name="Финансовый 3 4 5 2 2 6 2 4" xfId="32612"/>
    <cellStyle name="Финансовый 3 4 5 2 2 6 3" xfId="3128"/>
    <cellStyle name="Финансовый 3 4 5 2 2 6 3 2" xfId="9932"/>
    <cellStyle name="Финансовый 3 4 5 2 2 6 3 2 2" xfId="23540"/>
    <cellStyle name="Финансовый 3 4 5 2 2 6 3 2 3" xfId="37148"/>
    <cellStyle name="Финансовый 3 4 5 2 2 6 3 3" xfId="16736"/>
    <cellStyle name="Финансовый 3 4 5 2 2 6 3 4" xfId="30344"/>
    <cellStyle name="Финансовый 3 4 5 2 2 6 4" xfId="7664"/>
    <cellStyle name="Финансовый 3 4 5 2 2 6 4 2" xfId="21272"/>
    <cellStyle name="Финансовый 3 4 5 2 2 6 4 3" xfId="34880"/>
    <cellStyle name="Финансовый 3 4 5 2 2 6 5" xfId="14468"/>
    <cellStyle name="Финансовый 3 4 5 2 2 6 6" xfId="28076"/>
    <cellStyle name="Финансовый 3 4 5 2 2 7" xfId="5018"/>
    <cellStyle name="Финансовый 3 4 5 2 2 7 2" xfId="11822"/>
    <cellStyle name="Финансовый 3 4 5 2 2 7 2 2" xfId="25430"/>
    <cellStyle name="Финансовый 3 4 5 2 2 7 2 3" xfId="39038"/>
    <cellStyle name="Финансовый 3 4 5 2 2 7 3" xfId="18626"/>
    <cellStyle name="Финансовый 3 4 5 2 2 7 4" xfId="32234"/>
    <cellStyle name="Финансовый 3 4 5 2 2 8" xfId="2750"/>
    <cellStyle name="Финансовый 3 4 5 2 2 8 2" xfId="9554"/>
    <cellStyle name="Финансовый 3 4 5 2 2 8 2 2" xfId="23162"/>
    <cellStyle name="Финансовый 3 4 5 2 2 8 2 3" xfId="36770"/>
    <cellStyle name="Финансовый 3 4 5 2 2 8 3" xfId="16358"/>
    <cellStyle name="Финансовый 3 4 5 2 2 8 4" xfId="29966"/>
    <cellStyle name="Финансовый 3 4 5 2 2 9" xfId="7286"/>
    <cellStyle name="Финансовый 3 4 5 2 2 9 2" xfId="20894"/>
    <cellStyle name="Финансовый 3 4 5 2 2 9 3" xfId="34502"/>
    <cellStyle name="Финансовый 3 4 5 2 3" xfId="1792"/>
    <cellStyle name="Финансовый 3 4 5 2 3 2" xfId="6328"/>
    <cellStyle name="Финансовый 3 4 5 2 3 2 2" xfId="13132"/>
    <cellStyle name="Финансовый 3 4 5 2 3 2 2 2" xfId="26740"/>
    <cellStyle name="Финансовый 3 4 5 2 3 2 2 3" xfId="40348"/>
    <cellStyle name="Финансовый 3 4 5 2 3 2 3" xfId="19936"/>
    <cellStyle name="Финансовый 3 4 5 2 3 2 4" xfId="33544"/>
    <cellStyle name="Финансовый 3 4 5 2 3 3" xfId="4060"/>
    <cellStyle name="Финансовый 3 4 5 2 3 3 2" xfId="10864"/>
    <cellStyle name="Финансовый 3 4 5 2 3 3 2 2" xfId="24472"/>
    <cellStyle name="Финансовый 3 4 5 2 3 3 2 3" xfId="38080"/>
    <cellStyle name="Финансовый 3 4 5 2 3 3 3" xfId="17668"/>
    <cellStyle name="Финансовый 3 4 5 2 3 3 4" xfId="31276"/>
    <cellStyle name="Финансовый 3 4 5 2 3 4" xfId="8596"/>
    <cellStyle name="Финансовый 3 4 5 2 3 4 2" xfId="22204"/>
    <cellStyle name="Финансовый 3 4 5 2 3 4 3" xfId="35812"/>
    <cellStyle name="Финансовый 3 4 5 2 3 5" xfId="15400"/>
    <cellStyle name="Финансовый 3 4 5 2 3 6" xfId="29008"/>
    <cellStyle name="Финансовый 3 4 5 2 4" xfId="1414"/>
    <cellStyle name="Финансовый 3 4 5 2 4 2" xfId="5950"/>
    <cellStyle name="Финансовый 3 4 5 2 4 2 2" xfId="12754"/>
    <cellStyle name="Финансовый 3 4 5 2 4 2 2 2" xfId="26362"/>
    <cellStyle name="Финансовый 3 4 5 2 4 2 2 3" xfId="39970"/>
    <cellStyle name="Финансовый 3 4 5 2 4 2 3" xfId="19558"/>
    <cellStyle name="Финансовый 3 4 5 2 4 2 4" xfId="33166"/>
    <cellStyle name="Финансовый 3 4 5 2 4 3" xfId="3682"/>
    <cellStyle name="Финансовый 3 4 5 2 4 3 2" xfId="10486"/>
    <cellStyle name="Финансовый 3 4 5 2 4 3 2 2" xfId="24094"/>
    <cellStyle name="Финансовый 3 4 5 2 4 3 2 3" xfId="37702"/>
    <cellStyle name="Финансовый 3 4 5 2 4 3 3" xfId="17290"/>
    <cellStyle name="Финансовый 3 4 5 2 4 3 4" xfId="30898"/>
    <cellStyle name="Финансовый 3 4 5 2 4 4" xfId="8218"/>
    <cellStyle name="Финансовый 3 4 5 2 4 4 2" xfId="21826"/>
    <cellStyle name="Финансовый 3 4 5 2 4 4 3" xfId="35434"/>
    <cellStyle name="Финансовый 3 4 5 2 4 5" xfId="15022"/>
    <cellStyle name="Финансовый 3 4 5 2 4 6" xfId="28630"/>
    <cellStyle name="Финансовый 3 4 5 2 5" xfId="2170"/>
    <cellStyle name="Финансовый 3 4 5 2 5 2" xfId="6706"/>
    <cellStyle name="Финансовый 3 4 5 2 5 2 2" xfId="13510"/>
    <cellStyle name="Финансовый 3 4 5 2 5 2 2 2" xfId="27118"/>
    <cellStyle name="Финансовый 3 4 5 2 5 2 2 3" xfId="40726"/>
    <cellStyle name="Финансовый 3 4 5 2 5 2 3" xfId="20314"/>
    <cellStyle name="Финансовый 3 4 5 2 5 2 4" xfId="33922"/>
    <cellStyle name="Финансовый 3 4 5 2 5 3" xfId="4438"/>
    <cellStyle name="Финансовый 3 4 5 2 5 3 2" xfId="11242"/>
    <cellStyle name="Финансовый 3 4 5 2 5 3 2 2" xfId="24850"/>
    <cellStyle name="Финансовый 3 4 5 2 5 3 2 3" xfId="38458"/>
    <cellStyle name="Финансовый 3 4 5 2 5 3 3" xfId="18046"/>
    <cellStyle name="Финансовый 3 4 5 2 5 3 4" xfId="31654"/>
    <cellStyle name="Финансовый 3 4 5 2 5 4" xfId="8974"/>
    <cellStyle name="Финансовый 3 4 5 2 5 4 2" xfId="22582"/>
    <cellStyle name="Финансовый 3 4 5 2 5 4 3" xfId="36190"/>
    <cellStyle name="Финансовый 3 4 5 2 5 5" xfId="15778"/>
    <cellStyle name="Финансовый 3 4 5 2 5 6" xfId="29386"/>
    <cellStyle name="Финансовый 3 4 5 2 6" xfId="1036"/>
    <cellStyle name="Финансовый 3 4 5 2 6 2" xfId="5572"/>
    <cellStyle name="Финансовый 3 4 5 2 6 2 2" xfId="12376"/>
    <cellStyle name="Финансовый 3 4 5 2 6 2 2 2" xfId="25984"/>
    <cellStyle name="Финансовый 3 4 5 2 6 2 2 3" xfId="39592"/>
    <cellStyle name="Финансовый 3 4 5 2 6 2 3" xfId="19180"/>
    <cellStyle name="Финансовый 3 4 5 2 6 2 4" xfId="32788"/>
    <cellStyle name="Финансовый 3 4 5 2 6 3" xfId="3304"/>
    <cellStyle name="Финансовый 3 4 5 2 6 3 2" xfId="10108"/>
    <cellStyle name="Финансовый 3 4 5 2 6 3 2 2" xfId="23716"/>
    <cellStyle name="Финансовый 3 4 5 2 6 3 2 3" xfId="37324"/>
    <cellStyle name="Финансовый 3 4 5 2 6 3 3" xfId="16912"/>
    <cellStyle name="Финансовый 3 4 5 2 6 3 4" xfId="30520"/>
    <cellStyle name="Финансовый 3 4 5 2 6 4" xfId="7840"/>
    <cellStyle name="Финансовый 3 4 5 2 6 4 2" xfId="21448"/>
    <cellStyle name="Финансовый 3 4 5 2 6 4 3" xfId="35056"/>
    <cellStyle name="Финансовый 3 4 5 2 6 5" xfId="14644"/>
    <cellStyle name="Финансовый 3 4 5 2 6 6" xfId="28252"/>
    <cellStyle name="Финансовый 3 4 5 2 7" xfId="658"/>
    <cellStyle name="Финансовый 3 4 5 2 7 2" xfId="5194"/>
    <cellStyle name="Финансовый 3 4 5 2 7 2 2" xfId="11998"/>
    <cellStyle name="Финансовый 3 4 5 2 7 2 2 2" xfId="25606"/>
    <cellStyle name="Финансовый 3 4 5 2 7 2 2 3" xfId="39214"/>
    <cellStyle name="Финансовый 3 4 5 2 7 2 3" xfId="18802"/>
    <cellStyle name="Финансовый 3 4 5 2 7 2 4" xfId="32410"/>
    <cellStyle name="Финансовый 3 4 5 2 7 3" xfId="2926"/>
    <cellStyle name="Финансовый 3 4 5 2 7 3 2" xfId="9730"/>
    <cellStyle name="Финансовый 3 4 5 2 7 3 2 2" xfId="23338"/>
    <cellStyle name="Финансовый 3 4 5 2 7 3 2 3" xfId="36946"/>
    <cellStyle name="Финансовый 3 4 5 2 7 3 3" xfId="16534"/>
    <cellStyle name="Финансовый 3 4 5 2 7 3 4" xfId="30142"/>
    <cellStyle name="Финансовый 3 4 5 2 7 4" xfId="7462"/>
    <cellStyle name="Финансовый 3 4 5 2 7 4 2" xfId="21070"/>
    <cellStyle name="Финансовый 3 4 5 2 7 4 3" xfId="34678"/>
    <cellStyle name="Финансовый 3 4 5 2 7 5" xfId="14266"/>
    <cellStyle name="Финансовый 3 4 5 2 7 6" xfId="27874"/>
    <cellStyle name="Финансовый 3 4 5 2 8" xfId="4816"/>
    <cellStyle name="Финансовый 3 4 5 2 8 2" xfId="11620"/>
    <cellStyle name="Финансовый 3 4 5 2 8 2 2" xfId="25228"/>
    <cellStyle name="Финансовый 3 4 5 2 8 2 3" xfId="38836"/>
    <cellStyle name="Финансовый 3 4 5 2 8 3" xfId="18424"/>
    <cellStyle name="Финансовый 3 4 5 2 8 4" xfId="32032"/>
    <cellStyle name="Финансовый 3 4 5 2 9" xfId="2548"/>
    <cellStyle name="Финансовый 3 4 5 2 9 2" xfId="9352"/>
    <cellStyle name="Финансовый 3 4 5 2 9 2 2" xfId="22960"/>
    <cellStyle name="Финансовый 3 4 5 2 9 2 3" xfId="36568"/>
    <cellStyle name="Финансовый 3 4 5 2 9 3" xfId="16156"/>
    <cellStyle name="Финансовый 3 4 5 2 9 4" xfId="29764"/>
    <cellStyle name="Финансовый 3 4 5 3" xfId="401"/>
    <cellStyle name="Финансовый 3 4 5 3 10" xfId="14009"/>
    <cellStyle name="Финансовый 3 4 5 3 11" xfId="27617"/>
    <cellStyle name="Финансовый 3 4 5 3 2" xfId="1913"/>
    <cellStyle name="Финансовый 3 4 5 3 2 2" xfId="6449"/>
    <cellStyle name="Финансовый 3 4 5 3 2 2 2" xfId="13253"/>
    <cellStyle name="Финансовый 3 4 5 3 2 2 2 2" xfId="26861"/>
    <cellStyle name="Финансовый 3 4 5 3 2 2 2 3" xfId="40469"/>
    <cellStyle name="Финансовый 3 4 5 3 2 2 3" xfId="20057"/>
    <cellStyle name="Финансовый 3 4 5 3 2 2 4" xfId="33665"/>
    <cellStyle name="Финансовый 3 4 5 3 2 3" xfId="4181"/>
    <cellStyle name="Финансовый 3 4 5 3 2 3 2" xfId="10985"/>
    <cellStyle name="Финансовый 3 4 5 3 2 3 2 2" xfId="24593"/>
    <cellStyle name="Финансовый 3 4 5 3 2 3 2 3" xfId="38201"/>
    <cellStyle name="Финансовый 3 4 5 3 2 3 3" xfId="17789"/>
    <cellStyle name="Финансовый 3 4 5 3 2 3 4" xfId="31397"/>
    <cellStyle name="Финансовый 3 4 5 3 2 4" xfId="8717"/>
    <cellStyle name="Финансовый 3 4 5 3 2 4 2" xfId="22325"/>
    <cellStyle name="Финансовый 3 4 5 3 2 4 3" xfId="35933"/>
    <cellStyle name="Финансовый 3 4 5 3 2 5" xfId="15521"/>
    <cellStyle name="Финансовый 3 4 5 3 2 6" xfId="29129"/>
    <cellStyle name="Финансовый 3 4 5 3 3" xfId="1535"/>
    <cellStyle name="Финансовый 3 4 5 3 3 2" xfId="6071"/>
    <cellStyle name="Финансовый 3 4 5 3 3 2 2" xfId="12875"/>
    <cellStyle name="Финансовый 3 4 5 3 3 2 2 2" xfId="26483"/>
    <cellStyle name="Финансовый 3 4 5 3 3 2 2 3" xfId="40091"/>
    <cellStyle name="Финансовый 3 4 5 3 3 2 3" xfId="19679"/>
    <cellStyle name="Финансовый 3 4 5 3 3 2 4" xfId="33287"/>
    <cellStyle name="Финансовый 3 4 5 3 3 3" xfId="3803"/>
    <cellStyle name="Финансовый 3 4 5 3 3 3 2" xfId="10607"/>
    <cellStyle name="Финансовый 3 4 5 3 3 3 2 2" xfId="24215"/>
    <cellStyle name="Финансовый 3 4 5 3 3 3 2 3" xfId="37823"/>
    <cellStyle name="Финансовый 3 4 5 3 3 3 3" xfId="17411"/>
    <cellStyle name="Финансовый 3 4 5 3 3 3 4" xfId="31019"/>
    <cellStyle name="Финансовый 3 4 5 3 3 4" xfId="8339"/>
    <cellStyle name="Финансовый 3 4 5 3 3 4 2" xfId="21947"/>
    <cellStyle name="Финансовый 3 4 5 3 3 4 3" xfId="35555"/>
    <cellStyle name="Финансовый 3 4 5 3 3 5" xfId="15143"/>
    <cellStyle name="Финансовый 3 4 5 3 3 6" xfId="28751"/>
    <cellStyle name="Финансовый 3 4 5 3 4" xfId="2291"/>
    <cellStyle name="Финансовый 3 4 5 3 4 2" xfId="6827"/>
    <cellStyle name="Финансовый 3 4 5 3 4 2 2" xfId="13631"/>
    <cellStyle name="Финансовый 3 4 5 3 4 2 2 2" xfId="27239"/>
    <cellStyle name="Финансовый 3 4 5 3 4 2 2 3" xfId="40847"/>
    <cellStyle name="Финансовый 3 4 5 3 4 2 3" xfId="20435"/>
    <cellStyle name="Финансовый 3 4 5 3 4 2 4" xfId="34043"/>
    <cellStyle name="Финансовый 3 4 5 3 4 3" xfId="4559"/>
    <cellStyle name="Финансовый 3 4 5 3 4 3 2" xfId="11363"/>
    <cellStyle name="Финансовый 3 4 5 3 4 3 2 2" xfId="24971"/>
    <cellStyle name="Финансовый 3 4 5 3 4 3 2 3" xfId="38579"/>
    <cellStyle name="Финансовый 3 4 5 3 4 3 3" xfId="18167"/>
    <cellStyle name="Финансовый 3 4 5 3 4 3 4" xfId="31775"/>
    <cellStyle name="Финансовый 3 4 5 3 4 4" xfId="9095"/>
    <cellStyle name="Финансовый 3 4 5 3 4 4 2" xfId="22703"/>
    <cellStyle name="Финансовый 3 4 5 3 4 4 3" xfId="36311"/>
    <cellStyle name="Финансовый 3 4 5 3 4 5" xfId="15899"/>
    <cellStyle name="Финансовый 3 4 5 3 4 6" xfId="29507"/>
    <cellStyle name="Финансовый 3 4 5 3 5" xfId="1157"/>
    <cellStyle name="Финансовый 3 4 5 3 5 2" xfId="5693"/>
    <cellStyle name="Финансовый 3 4 5 3 5 2 2" xfId="12497"/>
    <cellStyle name="Финансовый 3 4 5 3 5 2 2 2" xfId="26105"/>
    <cellStyle name="Финансовый 3 4 5 3 5 2 2 3" xfId="39713"/>
    <cellStyle name="Финансовый 3 4 5 3 5 2 3" xfId="19301"/>
    <cellStyle name="Финансовый 3 4 5 3 5 2 4" xfId="32909"/>
    <cellStyle name="Финансовый 3 4 5 3 5 3" xfId="3425"/>
    <cellStyle name="Финансовый 3 4 5 3 5 3 2" xfId="10229"/>
    <cellStyle name="Финансовый 3 4 5 3 5 3 2 2" xfId="23837"/>
    <cellStyle name="Финансовый 3 4 5 3 5 3 2 3" xfId="37445"/>
    <cellStyle name="Финансовый 3 4 5 3 5 3 3" xfId="17033"/>
    <cellStyle name="Финансовый 3 4 5 3 5 3 4" xfId="30641"/>
    <cellStyle name="Финансовый 3 4 5 3 5 4" xfId="7961"/>
    <cellStyle name="Финансовый 3 4 5 3 5 4 2" xfId="21569"/>
    <cellStyle name="Финансовый 3 4 5 3 5 4 3" xfId="35177"/>
    <cellStyle name="Финансовый 3 4 5 3 5 5" xfId="14765"/>
    <cellStyle name="Финансовый 3 4 5 3 5 6" xfId="28373"/>
    <cellStyle name="Финансовый 3 4 5 3 6" xfId="779"/>
    <cellStyle name="Финансовый 3 4 5 3 6 2" xfId="5315"/>
    <cellStyle name="Финансовый 3 4 5 3 6 2 2" xfId="12119"/>
    <cellStyle name="Финансовый 3 4 5 3 6 2 2 2" xfId="25727"/>
    <cellStyle name="Финансовый 3 4 5 3 6 2 2 3" xfId="39335"/>
    <cellStyle name="Финансовый 3 4 5 3 6 2 3" xfId="18923"/>
    <cellStyle name="Финансовый 3 4 5 3 6 2 4" xfId="32531"/>
    <cellStyle name="Финансовый 3 4 5 3 6 3" xfId="3047"/>
    <cellStyle name="Финансовый 3 4 5 3 6 3 2" xfId="9851"/>
    <cellStyle name="Финансовый 3 4 5 3 6 3 2 2" xfId="23459"/>
    <cellStyle name="Финансовый 3 4 5 3 6 3 2 3" xfId="37067"/>
    <cellStyle name="Финансовый 3 4 5 3 6 3 3" xfId="16655"/>
    <cellStyle name="Финансовый 3 4 5 3 6 3 4" xfId="30263"/>
    <cellStyle name="Финансовый 3 4 5 3 6 4" xfId="7583"/>
    <cellStyle name="Финансовый 3 4 5 3 6 4 2" xfId="21191"/>
    <cellStyle name="Финансовый 3 4 5 3 6 4 3" xfId="34799"/>
    <cellStyle name="Финансовый 3 4 5 3 6 5" xfId="14387"/>
    <cellStyle name="Финансовый 3 4 5 3 6 6" xfId="27995"/>
    <cellStyle name="Финансовый 3 4 5 3 7" xfId="4937"/>
    <cellStyle name="Финансовый 3 4 5 3 7 2" xfId="11741"/>
    <cellStyle name="Финансовый 3 4 5 3 7 2 2" xfId="25349"/>
    <cellStyle name="Финансовый 3 4 5 3 7 2 3" xfId="38957"/>
    <cellStyle name="Финансовый 3 4 5 3 7 3" xfId="18545"/>
    <cellStyle name="Финансовый 3 4 5 3 7 4" xfId="32153"/>
    <cellStyle name="Финансовый 3 4 5 3 8" xfId="2669"/>
    <cellStyle name="Финансовый 3 4 5 3 8 2" xfId="9473"/>
    <cellStyle name="Финансовый 3 4 5 3 8 2 2" xfId="23081"/>
    <cellStyle name="Финансовый 3 4 5 3 8 2 3" xfId="36689"/>
    <cellStyle name="Финансовый 3 4 5 3 8 3" xfId="16277"/>
    <cellStyle name="Финансовый 3 4 5 3 8 4" xfId="29885"/>
    <cellStyle name="Финансовый 3 4 5 3 9" xfId="7205"/>
    <cellStyle name="Финансовый 3 4 5 3 9 2" xfId="20813"/>
    <cellStyle name="Финансовый 3 4 5 3 9 3" xfId="34421"/>
    <cellStyle name="Финансовый 3 4 5 4" xfId="1711"/>
    <cellStyle name="Финансовый 3 4 5 4 2" xfId="6247"/>
    <cellStyle name="Финансовый 3 4 5 4 2 2" xfId="13051"/>
    <cellStyle name="Финансовый 3 4 5 4 2 2 2" xfId="26659"/>
    <cellStyle name="Финансовый 3 4 5 4 2 2 3" xfId="40267"/>
    <cellStyle name="Финансовый 3 4 5 4 2 3" xfId="19855"/>
    <cellStyle name="Финансовый 3 4 5 4 2 4" xfId="33463"/>
    <cellStyle name="Финансовый 3 4 5 4 3" xfId="3979"/>
    <cellStyle name="Финансовый 3 4 5 4 3 2" xfId="10783"/>
    <cellStyle name="Финансовый 3 4 5 4 3 2 2" xfId="24391"/>
    <cellStyle name="Финансовый 3 4 5 4 3 2 3" xfId="37999"/>
    <cellStyle name="Финансовый 3 4 5 4 3 3" xfId="17587"/>
    <cellStyle name="Финансовый 3 4 5 4 3 4" xfId="31195"/>
    <cellStyle name="Финансовый 3 4 5 4 4" xfId="8515"/>
    <cellStyle name="Финансовый 3 4 5 4 4 2" xfId="22123"/>
    <cellStyle name="Финансовый 3 4 5 4 4 3" xfId="35731"/>
    <cellStyle name="Финансовый 3 4 5 4 5" xfId="15319"/>
    <cellStyle name="Финансовый 3 4 5 4 6" xfId="28927"/>
    <cellStyle name="Финансовый 3 4 5 5" xfId="1333"/>
    <cellStyle name="Финансовый 3 4 5 5 2" xfId="5869"/>
    <cellStyle name="Финансовый 3 4 5 5 2 2" xfId="12673"/>
    <cellStyle name="Финансовый 3 4 5 5 2 2 2" xfId="26281"/>
    <cellStyle name="Финансовый 3 4 5 5 2 2 3" xfId="39889"/>
    <cellStyle name="Финансовый 3 4 5 5 2 3" xfId="19477"/>
    <cellStyle name="Финансовый 3 4 5 5 2 4" xfId="33085"/>
    <cellStyle name="Финансовый 3 4 5 5 3" xfId="3601"/>
    <cellStyle name="Финансовый 3 4 5 5 3 2" xfId="10405"/>
    <cellStyle name="Финансовый 3 4 5 5 3 2 2" xfId="24013"/>
    <cellStyle name="Финансовый 3 4 5 5 3 2 3" xfId="37621"/>
    <cellStyle name="Финансовый 3 4 5 5 3 3" xfId="17209"/>
    <cellStyle name="Финансовый 3 4 5 5 3 4" xfId="30817"/>
    <cellStyle name="Финансовый 3 4 5 5 4" xfId="8137"/>
    <cellStyle name="Финансовый 3 4 5 5 4 2" xfId="21745"/>
    <cellStyle name="Финансовый 3 4 5 5 4 3" xfId="35353"/>
    <cellStyle name="Финансовый 3 4 5 5 5" xfId="14941"/>
    <cellStyle name="Финансовый 3 4 5 5 6" xfId="28549"/>
    <cellStyle name="Финансовый 3 4 5 6" xfId="2089"/>
    <cellStyle name="Финансовый 3 4 5 6 2" xfId="6625"/>
    <cellStyle name="Финансовый 3 4 5 6 2 2" xfId="13429"/>
    <cellStyle name="Финансовый 3 4 5 6 2 2 2" xfId="27037"/>
    <cellStyle name="Финансовый 3 4 5 6 2 2 3" xfId="40645"/>
    <cellStyle name="Финансовый 3 4 5 6 2 3" xfId="20233"/>
    <cellStyle name="Финансовый 3 4 5 6 2 4" xfId="33841"/>
    <cellStyle name="Финансовый 3 4 5 6 3" xfId="4357"/>
    <cellStyle name="Финансовый 3 4 5 6 3 2" xfId="11161"/>
    <cellStyle name="Финансовый 3 4 5 6 3 2 2" xfId="24769"/>
    <cellStyle name="Финансовый 3 4 5 6 3 2 3" xfId="38377"/>
    <cellStyle name="Финансовый 3 4 5 6 3 3" xfId="17965"/>
    <cellStyle name="Финансовый 3 4 5 6 3 4" xfId="31573"/>
    <cellStyle name="Финансовый 3 4 5 6 4" xfId="8893"/>
    <cellStyle name="Финансовый 3 4 5 6 4 2" xfId="22501"/>
    <cellStyle name="Финансовый 3 4 5 6 4 3" xfId="36109"/>
    <cellStyle name="Финансовый 3 4 5 6 5" xfId="15697"/>
    <cellStyle name="Финансовый 3 4 5 6 6" xfId="29305"/>
    <cellStyle name="Финансовый 3 4 5 7" xfId="955"/>
    <cellStyle name="Финансовый 3 4 5 7 2" xfId="5491"/>
    <cellStyle name="Финансовый 3 4 5 7 2 2" xfId="12295"/>
    <cellStyle name="Финансовый 3 4 5 7 2 2 2" xfId="25903"/>
    <cellStyle name="Финансовый 3 4 5 7 2 2 3" xfId="39511"/>
    <cellStyle name="Финансовый 3 4 5 7 2 3" xfId="19099"/>
    <cellStyle name="Финансовый 3 4 5 7 2 4" xfId="32707"/>
    <cellStyle name="Финансовый 3 4 5 7 3" xfId="3223"/>
    <cellStyle name="Финансовый 3 4 5 7 3 2" xfId="10027"/>
    <cellStyle name="Финансовый 3 4 5 7 3 2 2" xfId="23635"/>
    <cellStyle name="Финансовый 3 4 5 7 3 2 3" xfId="37243"/>
    <cellStyle name="Финансовый 3 4 5 7 3 3" xfId="16831"/>
    <cellStyle name="Финансовый 3 4 5 7 3 4" xfId="30439"/>
    <cellStyle name="Финансовый 3 4 5 7 4" xfId="7759"/>
    <cellStyle name="Финансовый 3 4 5 7 4 2" xfId="21367"/>
    <cellStyle name="Финансовый 3 4 5 7 4 3" xfId="34975"/>
    <cellStyle name="Финансовый 3 4 5 7 5" xfId="14563"/>
    <cellStyle name="Финансовый 3 4 5 7 6" xfId="28171"/>
    <cellStyle name="Финансовый 3 4 5 8" xfId="577"/>
    <cellStyle name="Финансовый 3 4 5 8 2" xfId="5113"/>
    <cellStyle name="Финансовый 3 4 5 8 2 2" xfId="11917"/>
    <cellStyle name="Финансовый 3 4 5 8 2 2 2" xfId="25525"/>
    <cellStyle name="Финансовый 3 4 5 8 2 2 3" xfId="39133"/>
    <cellStyle name="Финансовый 3 4 5 8 2 3" xfId="18721"/>
    <cellStyle name="Финансовый 3 4 5 8 2 4" xfId="32329"/>
    <cellStyle name="Финансовый 3 4 5 8 3" xfId="2845"/>
    <cellStyle name="Финансовый 3 4 5 8 3 2" xfId="9649"/>
    <cellStyle name="Финансовый 3 4 5 8 3 2 2" xfId="23257"/>
    <cellStyle name="Финансовый 3 4 5 8 3 2 3" xfId="36865"/>
    <cellStyle name="Финансовый 3 4 5 8 3 3" xfId="16453"/>
    <cellStyle name="Финансовый 3 4 5 8 3 4" xfId="30061"/>
    <cellStyle name="Финансовый 3 4 5 8 4" xfId="7381"/>
    <cellStyle name="Финансовый 3 4 5 8 4 2" xfId="20989"/>
    <cellStyle name="Финансовый 3 4 5 8 4 3" xfId="34597"/>
    <cellStyle name="Финансовый 3 4 5 8 5" xfId="14185"/>
    <cellStyle name="Финансовый 3 4 5 8 6" xfId="27793"/>
    <cellStyle name="Финансовый 3 4 5 9" xfId="4735"/>
    <cellStyle name="Финансовый 3 4 5 9 2" xfId="11539"/>
    <cellStyle name="Финансовый 3 4 5 9 2 2" xfId="25147"/>
    <cellStyle name="Финансовый 3 4 5 9 2 3" xfId="38755"/>
    <cellStyle name="Финансовый 3 4 5 9 3" xfId="18343"/>
    <cellStyle name="Финансовый 3 4 5 9 4" xfId="31951"/>
    <cellStyle name="Финансовый 3 4 6" xfId="166"/>
    <cellStyle name="Финансовый 3 4 6 10" xfId="2434"/>
    <cellStyle name="Финансовый 3 4 6 10 2" xfId="9238"/>
    <cellStyle name="Финансовый 3 4 6 10 2 2" xfId="22846"/>
    <cellStyle name="Финансовый 3 4 6 10 2 3" xfId="36454"/>
    <cellStyle name="Финансовый 3 4 6 10 3" xfId="16042"/>
    <cellStyle name="Финансовый 3 4 6 10 4" xfId="29650"/>
    <cellStyle name="Финансовый 3 4 6 11" xfId="6970"/>
    <cellStyle name="Финансовый 3 4 6 11 2" xfId="20578"/>
    <cellStyle name="Финансовый 3 4 6 11 3" xfId="34186"/>
    <cellStyle name="Финансовый 3 4 6 12" xfId="13774"/>
    <cellStyle name="Финансовый 3 4 6 13" xfId="27382"/>
    <cellStyle name="Финансовый 3 4 6 2" xfId="247"/>
    <cellStyle name="Финансовый 3 4 6 2 10" xfId="7051"/>
    <cellStyle name="Финансовый 3 4 6 2 10 2" xfId="20659"/>
    <cellStyle name="Финансовый 3 4 6 2 10 3" xfId="34267"/>
    <cellStyle name="Финансовый 3 4 6 2 11" xfId="13855"/>
    <cellStyle name="Финансовый 3 4 6 2 12" xfId="27463"/>
    <cellStyle name="Финансовый 3 4 6 2 2" xfId="449"/>
    <cellStyle name="Финансовый 3 4 6 2 2 10" xfId="14057"/>
    <cellStyle name="Финансовый 3 4 6 2 2 11" xfId="27665"/>
    <cellStyle name="Финансовый 3 4 6 2 2 2" xfId="1961"/>
    <cellStyle name="Финансовый 3 4 6 2 2 2 2" xfId="6497"/>
    <cellStyle name="Финансовый 3 4 6 2 2 2 2 2" xfId="13301"/>
    <cellStyle name="Финансовый 3 4 6 2 2 2 2 2 2" xfId="26909"/>
    <cellStyle name="Финансовый 3 4 6 2 2 2 2 2 3" xfId="40517"/>
    <cellStyle name="Финансовый 3 4 6 2 2 2 2 3" xfId="20105"/>
    <cellStyle name="Финансовый 3 4 6 2 2 2 2 4" xfId="33713"/>
    <cellStyle name="Финансовый 3 4 6 2 2 2 3" xfId="4229"/>
    <cellStyle name="Финансовый 3 4 6 2 2 2 3 2" xfId="11033"/>
    <cellStyle name="Финансовый 3 4 6 2 2 2 3 2 2" xfId="24641"/>
    <cellStyle name="Финансовый 3 4 6 2 2 2 3 2 3" xfId="38249"/>
    <cellStyle name="Финансовый 3 4 6 2 2 2 3 3" xfId="17837"/>
    <cellStyle name="Финансовый 3 4 6 2 2 2 3 4" xfId="31445"/>
    <cellStyle name="Финансовый 3 4 6 2 2 2 4" xfId="8765"/>
    <cellStyle name="Финансовый 3 4 6 2 2 2 4 2" xfId="22373"/>
    <cellStyle name="Финансовый 3 4 6 2 2 2 4 3" xfId="35981"/>
    <cellStyle name="Финансовый 3 4 6 2 2 2 5" xfId="15569"/>
    <cellStyle name="Финансовый 3 4 6 2 2 2 6" xfId="29177"/>
    <cellStyle name="Финансовый 3 4 6 2 2 3" xfId="1583"/>
    <cellStyle name="Финансовый 3 4 6 2 2 3 2" xfId="6119"/>
    <cellStyle name="Финансовый 3 4 6 2 2 3 2 2" xfId="12923"/>
    <cellStyle name="Финансовый 3 4 6 2 2 3 2 2 2" xfId="26531"/>
    <cellStyle name="Финансовый 3 4 6 2 2 3 2 2 3" xfId="40139"/>
    <cellStyle name="Финансовый 3 4 6 2 2 3 2 3" xfId="19727"/>
    <cellStyle name="Финансовый 3 4 6 2 2 3 2 4" xfId="33335"/>
    <cellStyle name="Финансовый 3 4 6 2 2 3 3" xfId="3851"/>
    <cellStyle name="Финансовый 3 4 6 2 2 3 3 2" xfId="10655"/>
    <cellStyle name="Финансовый 3 4 6 2 2 3 3 2 2" xfId="24263"/>
    <cellStyle name="Финансовый 3 4 6 2 2 3 3 2 3" xfId="37871"/>
    <cellStyle name="Финансовый 3 4 6 2 2 3 3 3" xfId="17459"/>
    <cellStyle name="Финансовый 3 4 6 2 2 3 3 4" xfId="31067"/>
    <cellStyle name="Финансовый 3 4 6 2 2 3 4" xfId="8387"/>
    <cellStyle name="Финансовый 3 4 6 2 2 3 4 2" xfId="21995"/>
    <cellStyle name="Финансовый 3 4 6 2 2 3 4 3" xfId="35603"/>
    <cellStyle name="Финансовый 3 4 6 2 2 3 5" xfId="15191"/>
    <cellStyle name="Финансовый 3 4 6 2 2 3 6" xfId="28799"/>
    <cellStyle name="Финансовый 3 4 6 2 2 4" xfId="2339"/>
    <cellStyle name="Финансовый 3 4 6 2 2 4 2" xfId="6875"/>
    <cellStyle name="Финансовый 3 4 6 2 2 4 2 2" xfId="13679"/>
    <cellStyle name="Финансовый 3 4 6 2 2 4 2 2 2" xfId="27287"/>
    <cellStyle name="Финансовый 3 4 6 2 2 4 2 2 3" xfId="40895"/>
    <cellStyle name="Финансовый 3 4 6 2 2 4 2 3" xfId="20483"/>
    <cellStyle name="Финансовый 3 4 6 2 2 4 2 4" xfId="34091"/>
    <cellStyle name="Финансовый 3 4 6 2 2 4 3" xfId="4607"/>
    <cellStyle name="Финансовый 3 4 6 2 2 4 3 2" xfId="11411"/>
    <cellStyle name="Финансовый 3 4 6 2 2 4 3 2 2" xfId="25019"/>
    <cellStyle name="Финансовый 3 4 6 2 2 4 3 2 3" xfId="38627"/>
    <cellStyle name="Финансовый 3 4 6 2 2 4 3 3" xfId="18215"/>
    <cellStyle name="Финансовый 3 4 6 2 2 4 3 4" xfId="31823"/>
    <cellStyle name="Финансовый 3 4 6 2 2 4 4" xfId="9143"/>
    <cellStyle name="Финансовый 3 4 6 2 2 4 4 2" xfId="22751"/>
    <cellStyle name="Финансовый 3 4 6 2 2 4 4 3" xfId="36359"/>
    <cellStyle name="Финансовый 3 4 6 2 2 4 5" xfId="15947"/>
    <cellStyle name="Финансовый 3 4 6 2 2 4 6" xfId="29555"/>
    <cellStyle name="Финансовый 3 4 6 2 2 5" xfId="1205"/>
    <cellStyle name="Финансовый 3 4 6 2 2 5 2" xfId="5741"/>
    <cellStyle name="Финансовый 3 4 6 2 2 5 2 2" xfId="12545"/>
    <cellStyle name="Финансовый 3 4 6 2 2 5 2 2 2" xfId="26153"/>
    <cellStyle name="Финансовый 3 4 6 2 2 5 2 2 3" xfId="39761"/>
    <cellStyle name="Финансовый 3 4 6 2 2 5 2 3" xfId="19349"/>
    <cellStyle name="Финансовый 3 4 6 2 2 5 2 4" xfId="32957"/>
    <cellStyle name="Финансовый 3 4 6 2 2 5 3" xfId="3473"/>
    <cellStyle name="Финансовый 3 4 6 2 2 5 3 2" xfId="10277"/>
    <cellStyle name="Финансовый 3 4 6 2 2 5 3 2 2" xfId="23885"/>
    <cellStyle name="Финансовый 3 4 6 2 2 5 3 2 3" xfId="37493"/>
    <cellStyle name="Финансовый 3 4 6 2 2 5 3 3" xfId="17081"/>
    <cellStyle name="Финансовый 3 4 6 2 2 5 3 4" xfId="30689"/>
    <cellStyle name="Финансовый 3 4 6 2 2 5 4" xfId="8009"/>
    <cellStyle name="Финансовый 3 4 6 2 2 5 4 2" xfId="21617"/>
    <cellStyle name="Финансовый 3 4 6 2 2 5 4 3" xfId="35225"/>
    <cellStyle name="Финансовый 3 4 6 2 2 5 5" xfId="14813"/>
    <cellStyle name="Финансовый 3 4 6 2 2 5 6" xfId="28421"/>
    <cellStyle name="Финансовый 3 4 6 2 2 6" xfId="827"/>
    <cellStyle name="Финансовый 3 4 6 2 2 6 2" xfId="5363"/>
    <cellStyle name="Финансовый 3 4 6 2 2 6 2 2" xfId="12167"/>
    <cellStyle name="Финансовый 3 4 6 2 2 6 2 2 2" xfId="25775"/>
    <cellStyle name="Финансовый 3 4 6 2 2 6 2 2 3" xfId="39383"/>
    <cellStyle name="Финансовый 3 4 6 2 2 6 2 3" xfId="18971"/>
    <cellStyle name="Финансовый 3 4 6 2 2 6 2 4" xfId="32579"/>
    <cellStyle name="Финансовый 3 4 6 2 2 6 3" xfId="3095"/>
    <cellStyle name="Финансовый 3 4 6 2 2 6 3 2" xfId="9899"/>
    <cellStyle name="Финансовый 3 4 6 2 2 6 3 2 2" xfId="23507"/>
    <cellStyle name="Финансовый 3 4 6 2 2 6 3 2 3" xfId="37115"/>
    <cellStyle name="Финансовый 3 4 6 2 2 6 3 3" xfId="16703"/>
    <cellStyle name="Финансовый 3 4 6 2 2 6 3 4" xfId="30311"/>
    <cellStyle name="Финансовый 3 4 6 2 2 6 4" xfId="7631"/>
    <cellStyle name="Финансовый 3 4 6 2 2 6 4 2" xfId="21239"/>
    <cellStyle name="Финансовый 3 4 6 2 2 6 4 3" xfId="34847"/>
    <cellStyle name="Финансовый 3 4 6 2 2 6 5" xfId="14435"/>
    <cellStyle name="Финансовый 3 4 6 2 2 6 6" xfId="28043"/>
    <cellStyle name="Финансовый 3 4 6 2 2 7" xfId="4985"/>
    <cellStyle name="Финансовый 3 4 6 2 2 7 2" xfId="11789"/>
    <cellStyle name="Финансовый 3 4 6 2 2 7 2 2" xfId="25397"/>
    <cellStyle name="Финансовый 3 4 6 2 2 7 2 3" xfId="39005"/>
    <cellStyle name="Финансовый 3 4 6 2 2 7 3" xfId="18593"/>
    <cellStyle name="Финансовый 3 4 6 2 2 7 4" xfId="32201"/>
    <cellStyle name="Финансовый 3 4 6 2 2 8" xfId="2717"/>
    <cellStyle name="Финансовый 3 4 6 2 2 8 2" xfId="9521"/>
    <cellStyle name="Финансовый 3 4 6 2 2 8 2 2" xfId="23129"/>
    <cellStyle name="Финансовый 3 4 6 2 2 8 2 3" xfId="36737"/>
    <cellStyle name="Финансовый 3 4 6 2 2 8 3" xfId="16325"/>
    <cellStyle name="Финансовый 3 4 6 2 2 8 4" xfId="29933"/>
    <cellStyle name="Финансовый 3 4 6 2 2 9" xfId="7253"/>
    <cellStyle name="Финансовый 3 4 6 2 2 9 2" xfId="20861"/>
    <cellStyle name="Финансовый 3 4 6 2 2 9 3" xfId="34469"/>
    <cellStyle name="Финансовый 3 4 6 2 3" xfId="1759"/>
    <cellStyle name="Финансовый 3 4 6 2 3 2" xfId="6295"/>
    <cellStyle name="Финансовый 3 4 6 2 3 2 2" xfId="13099"/>
    <cellStyle name="Финансовый 3 4 6 2 3 2 2 2" xfId="26707"/>
    <cellStyle name="Финансовый 3 4 6 2 3 2 2 3" xfId="40315"/>
    <cellStyle name="Финансовый 3 4 6 2 3 2 3" xfId="19903"/>
    <cellStyle name="Финансовый 3 4 6 2 3 2 4" xfId="33511"/>
    <cellStyle name="Финансовый 3 4 6 2 3 3" xfId="4027"/>
    <cellStyle name="Финансовый 3 4 6 2 3 3 2" xfId="10831"/>
    <cellStyle name="Финансовый 3 4 6 2 3 3 2 2" xfId="24439"/>
    <cellStyle name="Финансовый 3 4 6 2 3 3 2 3" xfId="38047"/>
    <cellStyle name="Финансовый 3 4 6 2 3 3 3" xfId="17635"/>
    <cellStyle name="Финансовый 3 4 6 2 3 3 4" xfId="31243"/>
    <cellStyle name="Финансовый 3 4 6 2 3 4" xfId="8563"/>
    <cellStyle name="Финансовый 3 4 6 2 3 4 2" xfId="22171"/>
    <cellStyle name="Финансовый 3 4 6 2 3 4 3" xfId="35779"/>
    <cellStyle name="Финансовый 3 4 6 2 3 5" xfId="15367"/>
    <cellStyle name="Финансовый 3 4 6 2 3 6" xfId="28975"/>
    <cellStyle name="Финансовый 3 4 6 2 4" xfId="1381"/>
    <cellStyle name="Финансовый 3 4 6 2 4 2" xfId="5917"/>
    <cellStyle name="Финансовый 3 4 6 2 4 2 2" xfId="12721"/>
    <cellStyle name="Финансовый 3 4 6 2 4 2 2 2" xfId="26329"/>
    <cellStyle name="Финансовый 3 4 6 2 4 2 2 3" xfId="39937"/>
    <cellStyle name="Финансовый 3 4 6 2 4 2 3" xfId="19525"/>
    <cellStyle name="Финансовый 3 4 6 2 4 2 4" xfId="33133"/>
    <cellStyle name="Финансовый 3 4 6 2 4 3" xfId="3649"/>
    <cellStyle name="Финансовый 3 4 6 2 4 3 2" xfId="10453"/>
    <cellStyle name="Финансовый 3 4 6 2 4 3 2 2" xfId="24061"/>
    <cellStyle name="Финансовый 3 4 6 2 4 3 2 3" xfId="37669"/>
    <cellStyle name="Финансовый 3 4 6 2 4 3 3" xfId="17257"/>
    <cellStyle name="Финансовый 3 4 6 2 4 3 4" xfId="30865"/>
    <cellStyle name="Финансовый 3 4 6 2 4 4" xfId="8185"/>
    <cellStyle name="Финансовый 3 4 6 2 4 4 2" xfId="21793"/>
    <cellStyle name="Финансовый 3 4 6 2 4 4 3" xfId="35401"/>
    <cellStyle name="Финансовый 3 4 6 2 4 5" xfId="14989"/>
    <cellStyle name="Финансовый 3 4 6 2 4 6" xfId="28597"/>
    <cellStyle name="Финансовый 3 4 6 2 5" xfId="2137"/>
    <cellStyle name="Финансовый 3 4 6 2 5 2" xfId="6673"/>
    <cellStyle name="Финансовый 3 4 6 2 5 2 2" xfId="13477"/>
    <cellStyle name="Финансовый 3 4 6 2 5 2 2 2" xfId="27085"/>
    <cellStyle name="Финансовый 3 4 6 2 5 2 2 3" xfId="40693"/>
    <cellStyle name="Финансовый 3 4 6 2 5 2 3" xfId="20281"/>
    <cellStyle name="Финансовый 3 4 6 2 5 2 4" xfId="33889"/>
    <cellStyle name="Финансовый 3 4 6 2 5 3" xfId="4405"/>
    <cellStyle name="Финансовый 3 4 6 2 5 3 2" xfId="11209"/>
    <cellStyle name="Финансовый 3 4 6 2 5 3 2 2" xfId="24817"/>
    <cellStyle name="Финансовый 3 4 6 2 5 3 2 3" xfId="38425"/>
    <cellStyle name="Финансовый 3 4 6 2 5 3 3" xfId="18013"/>
    <cellStyle name="Финансовый 3 4 6 2 5 3 4" xfId="31621"/>
    <cellStyle name="Финансовый 3 4 6 2 5 4" xfId="8941"/>
    <cellStyle name="Финансовый 3 4 6 2 5 4 2" xfId="22549"/>
    <cellStyle name="Финансовый 3 4 6 2 5 4 3" xfId="36157"/>
    <cellStyle name="Финансовый 3 4 6 2 5 5" xfId="15745"/>
    <cellStyle name="Финансовый 3 4 6 2 5 6" xfId="29353"/>
    <cellStyle name="Финансовый 3 4 6 2 6" xfId="1003"/>
    <cellStyle name="Финансовый 3 4 6 2 6 2" xfId="5539"/>
    <cellStyle name="Финансовый 3 4 6 2 6 2 2" xfId="12343"/>
    <cellStyle name="Финансовый 3 4 6 2 6 2 2 2" xfId="25951"/>
    <cellStyle name="Финансовый 3 4 6 2 6 2 2 3" xfId="39559"/>
    <cellStyle name="Финансовый 3 4 6 2 6 2 3" xfId="19147"/>
    <cellStyle name="Финансовый 3 4 6 2 6 2 4" xfId="32755"/>
    <cellStyle name="Финансовый 3 4 6 2 6 3" xfId="3271"/>
    <cellStyle name="Финансовый 3 4 6 2 6 3 2" xfId="10075"/>
    <cellStyle name="Финансовый 3 4 6 2 6 3 2 2" xfId="23683"/>
    <cellStyle name="Финансовый 3 4 6 2 6 3 2 3" xfId="37291"/>
    <cellStyle name="Финансовый 3 4 6 2 6 3 3" xfId="16879"/>
    <cellStyle name="Финансовый 3 4 6 2 6 3 4" xfId="30487"/>
    <cellStyle name="Финансовый 3 4 6 2 6 4" xfId="7807"/>
    <cellStyle name="Финансовый 3 4 6 2 6 4 2" xfId="21415"/>
    <cellStyle name="Финансовый 3 4 6 2 6 4 3" xfId="35023"/>
    <cellStyle name="Финансовый 3 4 6 2 6 5" xfId="14611"/>
    <cellStyle name="Финансовый 3 4 6 2 6 6" xfId="28219"/>
    <cellStyle name="Финансовый 3 4 6 2 7" xfId="625"/>
    <cellStyle name="Финансовый 3 4 6 2 7 2" xfId="5161"/>
    <cellStyle name="Финансовый 3 4 6 2 7 2 2" xfId="11965"/>
    <cellStyle name="Финансовый 3 4 6 2 7 2 2 2" xfId="25573"/>
    <cellStyle name="Финансовый 3 4 6 2 7 2 2 3" xfId="39181"/>
    <cellStyle name="Финансовый 3 4 6 2 7 2 3" xfId="18769"/>
    <cellStyle name="Финансовый 3 4 6 2 7 2 4" xfId="32377"/>
    <cellStyle name="Финансовый 3 4 6 2 7 3" xfId="2893"/>
    <cellStyle name="Финансовый 3 4 6 2 7 3 2" xfId="9697"/>
    <cellStyle name="Финансовый 3 4 6 2 7 3 2 2" xfId="23305"/>
    <cellStyle name="Финансовый 3 4 6 2 7 3 2 3" xfId="36913"/>
    <cellStyle name="Финансовый 3 4 6 2 7 3 3" xfId="16501"/>
    <cellStyle name="Финансовый 3 4 6 2 7 3 4" xfId="30109"/>
    <cellStyle name="Финансовый 3 4 6 2 7 4" xfId="7429"/>
    <cellStyle name="Финансовый 3 4 6 2 7 4 2" xfId="21037"/>
    <cellStyle name="Финансовый 3 4 6 2 7 4 3" xfId="34645"/>
    <cellStyle name="Финансовый 3 4 6 2 7 5" xfId="14233"/>
    <cellStyle name="Финансовый 3 4 6 2 7 6" xfId="27841"/>
    <cellStyle name="Финансовый 3 4 6 2 8" xfId="4783"/>
    <cellStyle name="Финансовый 3 4 6 2 8 2" xfId="11587"/>
    <cellStyle name="Финансовый 3 4 6 2 8 2 2" xfId="25195"/>
    <cellStyle name="Финансовый 3 4 6 2 8 2 3" xfId="38803"/>
    <cellStyle name="Финансовый 3 4 6 2 8 3" xfId="18391"/>
    <cellStyle name="Финансовый 3 4 6 2 8 4" xfId="31999"/>
    <cellStyle name="Финансовый 3 4 6 2 9" xfId="2515"/>
    <cellStyle name="Финансовый 3 4 6 2 9 2" xfId="9319"/>
    <cellStyle name="Финансовый 3 4 6 2 9 2 2" xfId="22927"/>
    <cellStyle name="Финансовый 3 4 6 2 9 2 3" xfId="36535"/>
    <cellStyle name="Финансовый 3 4 6 2 9 3" xfId="16123"/>
    <cellStyle name="Финансовый 3 4 6 2 9 4" xfId="29731"/>
    <cellStyle name="Финансовый 3 4 6 3" xfId="368"/>
    <cellStyle name="Финансовый 3 4 6 3 10" xfId="13976"/>
    <cellStyle name="Финансовый 3 4 6 3 11" xfId="27584"/>
    <cellStyle name="Финансовый 3 4 6 3 2" xfId="1880"/>
    <cellStyle name="Финансовый 3 4 6 3 2 2" xfId="6416"/>
    <cellStyle name="Финансовый 3 4 6 3 2 2 2" xfId="13220"/>
    <cellStyle name="Финансовый 3 4 6 3 2 2 2 2" xfId="26828"/>
    <cellStyle name="Финансовый 3 4 6 3 2 2 2 3" xfId="40436"/>
    <cellStyle name="Финансовый 3 4 6 3 2 2 3" xfId="20024"/>
    <cellStyle name="Финансовый 3 4 6 3 2 2 4" xfId="33632"/>
    <cellStyle name="Финансовый 3 4 6 3 2 3" xfId="4148"/>
    <cellStyle name="Финансовый 3 4 6 3 2 3 2" xfId="10952"/>
    <cellStyle name="Финансовый 3 4 6 3 2 3 2 2" xfId="24560"/>
    <cellStyle name="Финансовый 3 4 6 3 2 3 2 3" xfId="38168"/>
    <cellStyle name="Финансовый 3 4 6 3 2 3 3" xfId="17756"/>
    <cellStyle name="Финансовый 3 4 6 3 2 3 4" xfId="31364"/>
    <cellStyle name="Финансовый 3 4 6 3 2 4" xfId="8684"/>
    <cellStyle name="Финансовый 3 4 6 3 2 4 2" xfId="22292"/>
    <cellStyle name="Финансовый 3 4 6 3 2 4 3" xfId="35900"/>
    <cellStyle name="Финансовый 3 4 6 3 2 5" xfId="15488"/>
    <cellStyle name="Финансовый 3 4 6 3 2 6" xfId="29096"/>
    <cellStyle name="Финансовый 3 4 6 3 3" xfId="1502"/>
    <cellStyle name="Финансовый 3 4 6 3 3 2" xfId="6038"/>
    <cellStyle name="Финансовый 3 4 6 3 3 2 2" xfId="12842"/>
    <cellStyle name="Финансовый 3 4 6 3 3 2 2 2" xfId="26450"/>
    <cellStyle name="Финансовый 3 4 6 3 3 2 2 3" xfId="40058"/>
    <cellStyle name="Финансовый 3 4 6 3 3 2 3" xfId="19646"/>
    <cellStyle name="Финансовый 3 4 6 3 3 2 4" xfId="33254"/>
    <cellStyle name="Финансовый 3 4 6 3 3 3" xfId="3770"/>
    <cellStyle name="Финансовый 3 4 6 3 3 3 2" xfId="10574"/>
    <cellStyle name="Финансовый 3 4 6 3 3 3 2 2" xfId="24182"/>
    <cellStyle name="Финансовый 3 4 6 3 3 3 2 3" xfId="37790"/>
    <cellStyle name="Финансовый 3 4 6 3 3 3 3" xfId="17378"/>
    <cellStyle name="Финансовый 3 4 6 3 3 3 4" xfId="30986"/>
    <cellStyle name="Финансовый 3 4 6 3 3 4" xfId="8306"/>
    <cellStyle name="Финансовый 3 4 6 3 3 4 2" xfId="21914"/>
    <cellStyle name="Финансовый 3 4 6 3 3 4 3" xfId="35522"/>
    <cellStyle name="Финансовый 3 4 6 3 3 5" xfId="15110"/>
    <cellStyle name="Финансовый 3 4 6 3 3 6" xfId="28718"/>
    <cellStyle name="Финансовый 3 4 6 3 4" xfId="2258"/>
    <cellStyle name="Финансовый 3 4 6 3 4 2" xfId="6794"/>
    <cellStyle name="Финансовый 3 4 6 3 4 2 2" xfId="13598"/>
    <cellStyle name="Финансовый 3 4 6 3 4 2 2 2" xfId="27206"/>
    <cellStyle name="Финансовый 3 4 6 3 4 2 2 3" xfId="40814"/>
    <cellStyle name="Финансовый 3 4 6 3 4 2 3" xfId="20402"/>
    <cellStyle name="Финансовый 3 4 6 3 4 2 4" xfId="34010"/>
    <cellStyle name="Финансовый 3 4 6 3 4 3" xfId="4526"/>
    <cellStyle name="Финансовый 3 4 6 3 4 3 2" xfId="11330"/>
    <cellStyle name="Финансовый 3 4 6 3 4 3 2 2" xfId="24938"/>
    <cellStyle name="Финансовый 3 4 6 3 4 3 2 3" xfId="38546"/>
    <cellStyle name="Финансовый 3 4 6 3 4 3 3" xfId="18134"/>
    <cellStyle name="Финансовый 3 4 6 3 4 3 4" xfId="31742"/>
    <cellStyle name="Финансовый 3 4 6 3 4 4" xfId="9062"/>
    <cellStyle name="Финансовый 3 4 6 3 4 4 2" xfId="22670"/>
    <cellStyle name="Финансовый 3 4 6 3 4 4 3" xfId="36278"/>
    <cellStyle name="Финансовый 3 4 6 3 4 5" xfId="15866"/>
    <cellStyle name="Финансовый 3 4 6 3 4 6" xfId="29474"/>
    <cellStyle name="Финансовый 3 4 6 3 5" xfId="1124"/>
    <cellStyle name="Финансовый 3 4 6 3 5 2" xfId="5660"/>
    <cellStyle name="Финансовый 3 4 6 3 5 2 2" xfId="12464"/>
    <cellStyle name="Финансовый 3 4 6 3 5 2 2 2" xfId="26072"/>
    <cellStyle name="Финансовый 3 4 6 3 5 2 2 3" xfId="39680"/>
    <cellStyle name="Финансовый 3 4 6 3 5 2 3" xfId="19268"/>
    <cellStyle name="Финансовый 3 4 6 3 5 2 4" xfId="32876"/>
    <cellStyle name="Финансовый 3 4 6 3 5 3" xfId="3392"/>
    <cellStyle name="Финансовый 3 4 6 3 5 3 2" xfId="10196"/>
    <cellStyle name="Финансовый 3 4 6 3 5 3 2 2" xfId="23804"/>
    <cellStyle name="Финансовый 3 4 6 3 5 3 2 3" xfId="37412"/>
    <cellStyle name="Финансовый 3 4 6 3 5 3 3" xfId="17000"/>
    <cellStyle name="Финансовый 3 4 6 3 5 3 4" xfId="30608"/>
    <cellStyle name="Финансовый 3 4 6 3 5 4" xfId="7928"/>
    <cellStyle name="Финансовый 3 4 6 3 5 4 2" xfId="21536"/>
    <cellStyle name="Финансовый 3 4 6 3 5 4 3" xfId="35144"/>
    <cellStyle name="Финансовый 3 4 6 3 5 5" xfId="14732"/>
    <cellStyle name="Финансовый 3 4 6 3 5 6" xfId="28340"/>
    <cellStyle name="Финансовый 3 4 6 3 6" xfId="746"/>
    <cellStyle name="Финансовый 3 4 6 3 6 2" xfId="5282"/>
    <cellStyle name="Финансовый 3 4 6 3 6 2 2" xfId="12086"/>
    <cellStyle name="Финансовый 3 4 6 3 6 2 2 2" xfId="25694"/>
    <cellStyle name="Финансовый 3 4 6 3 6 2 2 3" xfId="39302"/>
    <cellStyle name="Финансовый 3 4 6 3 6 2 3" xfId="18890"/>
    <cellStyle name="Финансовый 3 4 6 3 6 2 4" xfId="32498"/>
    <cellStyle name="Финансовый 3 4 6 3 6 3" xfId="3014"/>
    <cellStyle name="Финансовый 3 4 6 3 6 3 2" xfId="9818"/>
    <cellStyle name="Финансовый 3 4 6 3 6 3 2 2" xfId="23426"/>
    <cellStyle name="Финансовый 3 4 6 3 6 3 2 3" xfId="37034"/>
    <cellStyle name="Финансовый 3 4 6 3 6 3 3" xfId="16622"/>
    <cellStyle name="Финансовый 3 4 6 3 6 3 4" xfId="30230"/>
    <cellStyle name="Финансовый 3 4 6 3 6 4" xfId="7550"/>
    <cellStyle name="Финансовый 3 4 6 3 6 4 2" xfId="21158"/>
    <cellStyle name="Финансовый 3 4 6 3 6 4 3" xfId="34766"/>
    <cellStyle name="Финансовый 3 4 6 3 6 5" xfId="14354"/>
    <cellStyle name="Финансовый 3 4 6 3 6 6" xfId="27962"/>
    <cellStyle name="Финансовый 3 4 6 3 7" xfId="4904"/>
    <cellStyle name="Финансовый 3 4 6 3 7 2" xfId="11708"/>
    <cellStyle name="Финансовый 3 4 6 3 7 2 2" xfId="25316"/>
    <cellStyle name="Финансовый 3 4 6 3 7 2 3" xfId="38924"/>
    <cellStyle name="Финансовый 3 4 6 3 7 3" xfId="18512"/>
    <cellStyle name="Финансовый 3 4 6 3 7 4" xfId="32120"/>
    <cellStyle name="Финансовый 3 4 6 3 8" xfId="2636"/>
    <cellStyle name="Финансовый 3 4 6 3 8 2" xfId="9440"/>
    <cellStyle name="Финансовый 3 4 6 3 8 2 2" xfId="23048"/>
    <cellStyle name="Финансовый 3 4 6 3 8 2 3" xfId="36656"/>
    <cellStyle name="Финансовый 3 4 6 3 8 3" xfId="16244"/>
    <cellStyle name="Финансовый 3 4 6 3 8 4" xfId="29852"/>
    <cellStyle name="Финансовый 3 4 6 3 9" xfId="7172"/>
    <cellStyle name="Финансовый 3 4 6 3 9 2" xfId="20780"/>
    <cellStyle name="Финансовый 3 4 6 3 9 3" xfId="34388"/>
    <cellStyle name="Финансовый 3 4 6 4" xfId="1678"/>
    <cellStyle name="Финансовый 3 4 6 4 2" xfId="6214"/>
    <cellStyle name="Финансовый 3 4 6 4 2 2" xfId="13018"/>
    <cellStyle name="Финансовый 3 4 6 4 2 2 2" xfId="26626"/>
    <cellStyle name="Финансовый 3 4 6 4 2 2 3" xfId="40234"/>
    <cellStyle name="Финансовый 3 4 6 4 2 3" xfId="19822"/>
    <cellStyle name="Финансовый 3 4 6 4 2 4" xfId="33430"/>
    <cellStyle name="Финансовый 3 4 6 4 3" xfId="3946"/>
    <cellStyle name="Финансовый 3 4 6 4 3 2" xfId="10750"/>
    <cellStyle name="Финансовый 3 4 6 4 3 2 2" xfId="24358"/>
    <cellStyle name="Финансовый 3 4 6 4 3 2 3" xfId="37966"/>
    <cellStyle name="Финансовый 3 4 6 4 3 3" xfId="17554"/>
    <cellStyle name="Финансовый 3 4 6 4 3 4" xfId="31162"/>
    <cellStyle name="Финансовый 3 4 6 4 4" xfId="8482"/>
    <cellStyle name="Финансовый 3 4 6 4 4 2" xfId="22090"/>
    <cellStyle name="Финансовый 3 4 6 4 4 3" xfId="35698"/>
    <cellStyle name="Финансовый 3 4 6 4 5" xfId="15286"/>
    <cellStyle name="Финансовый 3 4 6 4 6" xfId="28894"/>
    <cellStyle name="Финансовый 3 4 6 5" xfId="1300"/>
    <cellStyle name="Финансовый 3 4 6 5 2" xfId="5836"/>
    <cellStyle name="Финансовый 3 4 6 5 2 2" xfId="12640"/>
    <cellStyle name="Финансовый 3 4 6 5 2 2 2" xfId="26248"/>
    <cellStyle name="Финансовый 3 4 6 5 2 2 3" xfId="39856"/>
    <cellStyle name="Финансовый 3 4 6 5 2 3" xfId="19444"/>
    <cellStyle name="Финансовый 3 4 6 5 2 4" xfId="33052"/>
    <cellStyle name="Финансовый 3 4 6 5 3" xfId="3568"/>
    <cellStyle name="Финансовый 3 4 6 5 3 2" xfId="10372"/>
    <cellStyle name="Финансовый 3 4 6 5 3 2 2" xfId="23980"/>
    <cellStyle name="Финансовый 3 4 6 5 3 2 3" xfId="37588"/>
    <cellStyle name="Финансовый 3 4 6 5 3 3" xfId="17176"/>
    <cellStyle name="Финансовый 3 4 6 5 3 4" xfId="30784"/>
    <cellStyle name="Финансовый 3 4 6 5 4" xfId="8104"/>
    <cellStyle name="Финансовый 3 4 6 5 4 2" xfId="21712"/>
    <cellStyle name="Финансовый 3 4 6 5 4 3" xfId="35320"/>
    <cellStyle name="Финансовый 3 4 6 5 5" xfId="14908"/>
    <cellStyle name="Финансовый 3 4 6 5 6" xfId="28516"/>
    <cellStyle name="Финансовый 3 4 6 6" xfId="2056"/>
    <cellStyle name="Финансовый 3 4 6 6 2" xfId="6592"/>
    <cellStyle name="Финансовый 3 4 6 6 2 2" xfId="13396"/>
    <cellStyle name="Финансовый 3 4 6 6 2 2 2" xfId="27004"/>
    <cellStyle name="Финансовый 3 4 6 6 2 2 3" xfId="40612"/>
    <cellStyle name="Финансовый 3 4 6 6 2 3" xfId="20200"/>
    <cellStyle name="Финансовый 3 4 6 6 2 4" xfId="33808"/>
    <cellStyle name="Финансовый 3 4 6 6 3" xfId="4324"/>
    <cellStyle name="Финансовый 3 4 6 6 3 2" xfId="11128"/>
    <cellStyle name="Финансовый 3 4 6 6 3 2 2" xfId="24736"/>
    <cellStyle name="Финансовый 3 4 6 6 3 2 3" xfId="38344"/>
    <cellStyle name="Финансовый 3 4 6 6 3 3" xfId="17932"/>
    <cellStyle name="Финансовый 3 4 6 6 3 4" xfId="31540"/>
    <cellStyle name="Финансовый 3 4 6 6 4" xfId="8860"/>
    <cellStyle name="Финансовый 3 4 6 6 4 2" xfId="22468"/>
    <cellStyle name="Финансовый 3 4 6 6 4 3" xfId="36076"/>
    <cellStyle name="Финансовый 3 4 6 6 5" xfId="15664"/>
    <cellStyle name="Финансовый 3 4 6 6 6" xfId="29272"/>
    <cellStyle name="Финансовый 3 4 6 7" xfId="922"/>
    <cellStyle name="Финансовый 3 4 6 7 2" xfId="5458"/>
    <cellStyle name="Финансовый 3 4 6 7 2 2" xfId="12262"/>
    <cellStyle name="Финансовый 3 4 6 7 2 2 2" xfId="25870"/>
    <cellStyle name="Финансовый 3 4 6 7 2 2 3" xfId="39478"/>
    <cellStyle name="Финансовый 3 4 6 7 2 3" xfId="19066"/>
    <cellStyle name="Финансовый 3 4 6 7 2 4" xfId="32674"/>
    <cellStyle name="Финансовый 3 4 6 7 3" xfId="3190"/>
    <cellStyle name="Финансовый 3 4 6 7 3 2" xfId="9994"/>
    <cellStyle name="Финансовый 3 4 6 7 3 2 2" xfId="23602"/>
    <cellStyle name="Финансовый 3 4 6 7 3 2 3" xfId="37210"/>
    <cellStyle name="Финансовый 3 4 6 7 3 3" xfId="16798"/>
    <cellStyle name="Финансовый 3 4 6 7 3 4" xfId="30406"/>
    <cellStyle name="Финансовый 3 4 6 7 4" xfId="7726"/>
    <cellStyle name="Финансовый 3 4 6 7 4 2" xfId="21334"/>
    <cellStyle name="Финансовый 3 4 6 7 4 3" xfId="34942"/>
    <cellStyle name="Финансовый 3 4 6 7 5" xfId="14530"/>
    <cellStyle name="Финансовый 3 4 6 7 6" xfId="28138"/>
    <cellStyle name="Финансовый 3 4 6 8" xfId="544"/>
    <cellStyle name="Финансовый 3 4 6 8 2" xfId="5080"/>
    <cellStyle name="Финансовый 3 4 6 8 2 2" xfId="11884"/>
    <cellStyle name="Финансовый 3 4 6 8 2 2 2" xfId="25492"/>
    <cellStyle name="Финансовый 3 4 6 8 2 2 3" xfId="39100"/>
    <cellStyle name="Финансовый 3 4 6 8 2 3" xfId="18688"/>
    <cellStyle name="Финансовый 3 4 6 8 2 4" xfId="32296"/>
    <cellStyle name="Финансовый 3 4 6 8 3" xfId="2812"/>
    <cellStyle name="Финансовый 3 4 6 8 3 2" xfId="9616"/>
    <cellStyle name="Финансовый 3 4 6 8 3 2 2" xfId="23224"/>
    <cellStyle name="Финансовый 3 4 6 8 3 2 3" xfId="36832"/>
    <cellStyle name="Финансовый 3 4 6 8 3 3" xfId="16420"/>
    <cellStyle name="Финансовый 3 4 6 8 3 4" xfId="30028"/>
    <cellStyle name="Финансовый 3 4 6 8 4" xfId="7348"/>
    <cellStyle name="Финансовый 3 4 6 8 4 2" xfId="20956"/>
    <cellStyle name="Финансовый 3 4 6 8 4 3" xfId="34564"/>
    <cellStyle name="Финансовый 3 4 6 8 5" xfId="14152"/>
    <cellStyle name="Финансовый 3 4 6 8 6" xfId="27760"/>
    <cellStyle name="Финансовый 3 4 6 9" xfId="4702"/>
    <cellStyle name="Финансовый 3 4 6 9 2" xfId="11506"/>
    <cellStyle name="Финансовый 3 4 6 9 2 2" xfId="25114"/>
    <cellStyle name="Финансовый 3 4 6 9 2 3" xfId="38722"/>
    <cellStyle name="Финансовый 3 4 6 9 3" xfId="18310"/>
    <cellStyle name="Финансовый 3 4 6 9 4" xfId="31918"/>
    <cellStyle name="Финансовый 3 4 7" xfId="220"/>
    <cellStyle name="Финансовый 3 4 7 10" xfId="2488"/>
    <cellStyle name="Финансовый 3 4 7 10 2" xfId="9292"/>
    <cellStyle name="Финансовый 3 4 7 10 2 2" xfId="22900"/>
    <cellStyle name="Финансовый 3 4 7 10 2 3" xfId="36508"/>
    <cellStyle name="Финансовый 3 4 7 10 3" xfId="16096"/>
    <cellStyle name="Финансовый 3 4 7 10 4" xfId="29704"/>
    <cellStyle name="Финансовый 3 4 7 11" xfId="7024"/>
    <cellStyle name="Финансовый 3 4 7 11 2" xfId="20632"/>
    <cellStyle name="Финансовый 3 4 7 11 3" xfId="34240"/>
    <cellStyle name="Финансовый 3 4 7 12" xfId="13828"/>
    <cellStyle name="Финансовый 3 4 7 13" xfId="27436"/>
    <cellStyle name="Финансовый 3 4 7 2" xfId="301"/>
    <cellStyle name="Финансовый 3 4 7 2 10" xfId="7105"/>
    <cellStyle name="Финансовый 3 4 7 2 10 2" xfId="20713"/>
    <cellStyle name="Финансовый 3 4 7 2 10 3" xfId="34321"/>
    <cellStyle name="Финансовый 3 4 7 2 11" xfId="13909"/>
    <cellStyle name="Финансовый 3 4 7 2 12" xfId="27517"/>
    <cellStyle name="Финансовый 3 4 7 2 2" xfId="503"/>
    <cellStyle name="Финансовый 3 4 7 2 2 10" xfId="14111"/>
    <cellStyle name="Финансовый 3 4 7 2 2 11" xfId="27719"/>
    <cellStyle name="Финансовый 3 4 7 2 2 2" xfId="2015"/>
    <cellStyle name="Финансовый 3 4 7 2 2 2 2" xfId="6551"/>
    <cellStyle name="Финансовый 3 4 7 2 2 2 2 2" xfId="13355"/>
    <cellStyle name="Финансовый 3 4 7 2 2 2 2 2 2" xfId="26963"/>
    <cellStyle name="Финансовый 3 4 7 2 2 2 2 2 3" xfId="40571"/>
    <cellStyle name="Финансовый 3 4 7 2 2 2 2 3" xfId="20159"/>
    <cellStyle name="Финансовый 3 4 7 2 2 2 2 4" xfId="33767"/>
    <cellStyle name="Финансовый 3 4 7 2 2 2 3" xfId="4283"/>
    <cellStyle name="Финансовый 3 4 7 2 2 2 3 2" xfId="11087"/>
    <cellStyle name="Финансовый 3 4 7 2 2 2 3 2 2" xfId="24695"/>
    <cellStyle name="Финансовый 3 4 7 2 2 2 3 2 3" xfId="38303"/>
    <cellStyle name="Финансовый 3 4 7 2 2 2 3 3" xfId="17891"/>
    <cellStyle name="Финансовый 3 4 7 2 2 2 3 4" xfId="31499"/>
    <cellStyle name="Финансовый 3 4 7 2 2 2 4" xfId="8819"/>
    <cellStyle name="Финансовый 3 4 7 2 2 2 4 2" xfId="22427"/>
    <cellStyle name="Финансовый 3 4 7 2 2 2 4 3" xfId="36035"/>
    <cellStyle name="Финансовый 3 4 7 2 2 2 5" xfId="15623"/>
    <cellStyle name="Финансовый 3 4 7 2 2 2 6" xfId="29231"/>
    <cellStyle name="Финансовый 3 4 7 2 2 3" xfId="1637"/>
    <cellStyle name="Финансовый 3 4 7 2 2 3 2" xfId="6173"/>
    <cellStyle name="Финансовый 3 4 7 2 2 3 2 2" xfId="12977"/>
    <cellStyle name="Финансовый 3 4 7 2 2 3 2 2 2" xfId="26585"/>
    <cellStyle name="Финансовый 3 4 7 2 2 3 2 2 3" xfId="40193"/>
    <cellStyle name="Финансовый 3 4 7 2 2 3 2 3" xfId="19781"/>
    <cellStyle name="Финансовый 3 4 7 2 2 3 2 4" xfId="33389"/>
    <cellStyle name="Финансовый 3 4 7 2 2 3 3" xfId="3905"/>
    <cellStyle name="Финансовый 3 4 7 2 2 3 3 2" xfId="10709"/>
    <cellStyle name="Финансовый 3 4 7 2 2 3 3 2 2" xfId="24317"/>
    <cellStyle name="Финансовый 3 4 7 2 2 3 3 2 3" xfId="37925"/>
    <cellStyle name="Финансовый 3 4 7 2 2 3 3 3" xfId="17513"/>
    <cellStyle name="Финансовый 3 4 7 2 2 3 3 4" xfId="31121"/>
    <cellStyle name="Финансовый 3 4 7 2 2 3 4" xfId="8441"/>
    <cellStyle name="Финансовый 3 4 7 2 2 3 4 2" xfId="22049"/>
    <cellStyle name="Финансовый 3 4 7 2 2 3 4 3" xfId="35657"/>
    <cellStyle name="Финансовый 3 4 7 2 2 3 5" xfId="15245"/>
    <cellStyle name="Финансовый 3 4 7 2 2 3 6" xfId="28853"/>
    <cellStyle name="Финансовый 3 4 7 2 2 4" xfId="2393"/>
    <cellStyle name="Финансовый 3 4 7 2 2 4 2" xfId="6929"/>
    <cellStyle name="Финансовый 3 4 7 2 2 4 2 2" xfId="13733"/>
    <cellStyle name="Финансовый 3 4 7 2 2 4 2 2 2" xfId="27341"/>
    <cellStyle name="Финансовый 3 4 7 2 2 4 2 2 3" xfId="40949"/>
    <cellStyle name="Финансовый 3 4 7 2 2 4 2 3" xfId="20537"/>
    <cellStyle name="Финансовый 3 4 7 2 2 4 2 4" xfId="34145"/>
    <cellStyle name="Финансовый 3 4 7 2 2 4 3" xfId="4661"/>
    <cellStyle name="Финансовый 3 4 7 2 2 4 3 2" xfId="11465"/>
    <cellStyle name="Финансовый 3 4 7 2 2 4 3 2 2" xfId="25073"/>
    <cellStyle name="Финансовый 3 4 7 2 2 4 3 2 3" xfId="38681"/>
    <cellStyle name="Финансовый 3 4 7 2 2 4 3 3" xfId="18269"/>
    <cellStyle name="Финансовый 3 4 7 2 2 4 3 4" xfId="31877"/>
    <cellStyle name="Финансовый 3 4 7 2 2 4 4" xfId="9197"/>
    <cellStyle name="Финансовый 3 4 7 2 2 4 4 2" xfId="22805"/>
    <cellStyle name="Финансовый 3 4 7 2 2 4 4 3" xfId="36413"/>
    <cellStyle name="Финансовый 3 4 7 2 2 4 5" xfId="16001"/>
    <cellStyle name="Финансовый 3 4 7 2 2 4 6" xfId="29609"/>
    <cellStyle name="Финансовый 3 4 7 2 2 5" xfId="1259"/>
    <cellStyle name="Финансовый 3 4 7 2 2 5 2" xfId="5795"/>
    <cellStyle name="Финансовый 3 4 7 2 2 5 2 2" xfId="12599"/>
    <cellStyle name="Финансовый 3 4 7 2 2 5 2 2 2" xfId="26207"/>
    <cellStyle name="Финансовый 3 4 7 2 2 5 2 2 3" xfId="39815"/>
    <cellStyle name="Финансовый 3 4 7 2 2 5 2 3" xfId="19403"/>
    <cellStyle name="Финансовый 3 4 7 2 2 5 2 4" xfId="33011"/>
    <cellStyle name="Финансовый 3 4 7 2 2 5 3" xfId="3527"/>
    <cellStyle name="Финансовый 3 4 7 2 2 5 3 2" xfId="10331"/>
    <cellStyle name="Финансовый 3 4 7 2 2 5 3 2 2" xfId="23939"/>
    <cellStyle name="Финансовый 3 4 7 2 2 5 3 2 3" xfId="37547"/>
    <cellStyle name="Финансовый 3 4 7 2 2 5 3 3" xfId="17135"/>
    <cellStyle name="Финансовый 3 4 7 2 2 5 3 4" xfId="30743"/>
    <cellStyle name="Финансовый 3 4 7 2 2 5 4" xfId="8063"/>
    <cellStyle name="Финансовый 3 4 7 2 2 5 4 2" xfId="21671"/>
    <cellStyle name="Финансовый 3 4 7 2 2 5 4 3" xfId="35279"/>
    <cellStyle name="Финансовый 3 4 7 2 2 5 5" xfId="14867"/>
    <cellStyle name="Финансовый 3 4 7 2 2 5 6" xfId="28475"/>
    <cellStyle name="Финансовый 3 4 7 2 2 6" xfId="881"/>
    <cellStyle name="Финансовый 3 4 7 2 2 6 2" xfId="5417"/>
    <cellStyle name="Финансовый 3 4 7 2 2 6 2 2" xfId="12221"/>
    <cellStyle name="Финансовый 3 4 7 2 2 6 2 2 2" xfId="25829"/>
    <cellStyle name="Финансовый 3 4 7 2 2 6 2 2 3" xfId="39437"/>
    <cellStyle name="Финансовый 3 4 7 2 2 6 2 3" xfId="19025"/>
    <cellStyle name="Финансовый 3 4 7 2 2 6 2 4" xfId="32633"/>
    <cellStyle name="Финансовый 3 4 7 2 2 6 3" xfId="3149"/>
    <cellStyle name="Финансовый 3 4 7 2 2 6 3 2" xfId="9953"/>
    <cellStyle name="Финансовый 3 4 7 2 2 6 3 2 2" xfId="23561"/>
    <cellStyle name="Финансовый 3 4 7 2 2 6 3 2 3" xfId="37169"/>
    <cellStyle name="Финансовый 3 4 7 2 2 6 3 3" xfId="16757"/>
    <cellStyle name="Финансовый 3 4 7 2 2 6 3 4" xfId="30365"/>
    <cellStyle name="Финансовый 3 4 7 2 2 6 4" xfId="7685"/>
    <cellStyle name="Финансовый 3 4 7 2 2 6 4 2" xfId="21293"/>
    <cellStyle name="Финансовый 3 4 7 2 2 6 4 3" xfId="34901"/>
    <cellStyle name="Финансовый 3 4 7 2 2 6 5" xfId="14489"/>
    <cellStyle name="Финансовый 3 4 7 2 2 6 6" xfId="28097"/>
    <cellStyle name="Финансовый 3 4 7 2 2 7" xfId="5039"/>
    <cellStyle name="Финансовый 3 4 7 2 2 7 2" xfId="11843"/>
    <cellStyle name="Финансовый 3 4 7 2 2 7 2 2" xfId="25451"/>
    <cellStyle name="Финансовый 3 4 7 2 2 7 2 3" xfId="39059"/>
    <cellStyle name="Финансовый 3 4 7 2 2 7 3" xfId="18647"/>
    <cellStyle name="Финансовый 3 4 7 2 2 7 4" xfId="32255"/>
    <cellStyle name="Финансовый 3 4 7 2 2 8" xfId="2771"/>
    <cellStyle name="Финансовый 3 4 7 2 2 8 2" xfId="9575"/>
    <cellStyle name="Финансовый 3 4 7 2 2 8 2 2" xfId="23183"/>
    <cellStyle name="Финансовый 3 4 7 2 2 8 2 3" xfId="36791"/>
    <cellStyle name="Финансовый 3 4 7 2 2 8 3" xfId="16379"/>
    <cellStyle name="Финансовый 3 4 7 2 2 8 4" xfId="29987"/>
    <cellStyle name="Финансовый 3 4 7 2 2 9" xfId="7307"/>
    <cellStyle name="Финансовый 3 4 7 2 2 9 2" xfId="20915"/>
    <cellStyle name="Финансовый 3 4 7 2 2 9 3" xfId="34523"/>
    <cellStyle name="Финансовый 3 4 7 2 3" xfId="1813"/>
    <cellStyle name="Финансовый 3 4 7 2 3 2" xfId="6349"/>
    <cellStyle name="Финансовый 3 4 7 2 3 2 2" xfId="13153"/>
    <cellStyle name="Финансовый 3 4 7 2 3 2 2 2" xfId="26761"/>
    <cellStyle name="Финансовый 3 4 7 2 3 2 2 3" xfId="40369"/>
    <cellStyle name="Финансовый 3 4 7 2 3 2 3" xfId="19957"/>
    <cellStyle name="Финансовый 3 4 7 2 3 2 4" xfId="33565"/>
    <cellStyle name="Финансовый 3 4 7 2 3 3" xfId="4081"/>
    <cellStyle name="Финансовый 3 4 7 2 3 3 2" xfId="10885"/>
    <cellStyle name="Финансовый 3 4 7 2 3 3 2 2" xfId="24493"/>
    <cellStyle name="Финансовый 3 4 7 2 3 3 2 3" xfId="38101"/>
    <cellStyle name="Финансовый 3 4 7 2 3 3 3" xfId="17689"/>
    <cellStyle name="Финансовый 3 4 7 2 3 3 4" xfId="31297"/>
    <cellStyle name="Финансовый 3 4 7 2 3 4" xfId="8617"/>
    <cellStyle name="Финансовый 3 4 7 2 3 4 2" xfId="22225"/>
    <cellStyle name="Финансовый 3 4 7 2 3 4 3" xfId="35833"/>
    <cellStyle name="Финансовый 3 4 7 2 3 5" xfId="15421"/>
    <cellStyle name="Финансовый 3 4 7 2 3 6" xfId="29029"/>
    <cellStyle name="Финансовый 3 4 7 2 4" xfId="1435"/>
    <cellStyle name="Финансовый 3 4 7 2 4 2" xfId="5971"/>
    <cellStyle name="Финансовый 3 4 7 2 4 2 2" xfId="12775"/>
    <cellStyle name="Финансовый 3 4 7 2 4 2 2 2" xfId="26383"/>
    <cellStyle name="Финансовый 3 4 7 2 4 2 2 3" xfId="39991"/>
    <cellStyle name="Финансовый 3 4 7 2 4 2 3" xfId="19579"/>
    <cellStyle name="Финансовый 3 4 7 2 4 2 4" xfId="33187"/>
    <cellStyle name="Финансовый 3 4 7 2 4 3" xfId="3703"/>
    <cellStyle name="Финансовый 3 4 7 2 4 3 2" xfId="10507"/>
    <cellStyle name="Финансовый 3 4 7 2 4 3 2 2" xfId="24115"/>
    <cellStyle name="Финансовый 3 4 7 2 4 3 2 3" xfId="37723"/>
    <cellStyle name="Финансовый 3 4 7 2 4 3 3" xfId="17311"/>
    <cellStyle name="Финансовый 3 4 7 2 4 3 4" xfId="30919"/>
    <cellStyle name="Финансовый 3 4 7 2 4 4" xfId="8239"/>
    <cellStyle name="Финансовый 3 4 7 2 4 4 2" xfId="21847"/>
    <cellStyle name="Финансовый 3 4 7 2 4 4 3" xfId="35455"/>
    <cellStyle name="Финансовый 3 4 7 2 4 5" xfId="15043"/>
    <cellStyle name="Финансовый 3 4 7 2 4 6" xfId="28651"/>
    <cellStyle name="Финансовый 3 4 7 2 5" xfId="2191"/>
    <cellStyle name="Финансовый 3 4 7 2 5 2" xfId="6727"/>
    <cellStyle name="Финансовый 3 4 7 2 5 2 2" xfId="13531"/>
    <cellStyle name="Финансовый 3 4 7 2 5 2 2 2" xfId="27139"/>
    <cellStyle name="Финансовый 3 4 7 2 5 2 2 3" xfId="40747"/>
    <cellStyle name="Финансовый 3 4 7 2 5 2 3" xfId="20335"/>
    <cellStyle name="Финансовый 3 4 7 2 5 2 4" xfId="33943"/>
    <cellStyle name="Финансовый 3 4 7 2 5 3" xfId="4459"/>
    <cellStyle name="Финансовый 3 4 7 2 5 3 2" xfId="11263"/>
    <cellStyle name="Финансовый 3 4 7 2 5 3 2 2" xfId="24871"/>
    <cellStyle name="Финансовый 3 4 7 2 5 3 2 3" xfId="38479"/>
    <cellStyle name="Финансовый 3 4 7 2 5 3 3" xfId="18067"/>
    <cellStyle name="Финансовый 3 4 7 2 5 3 4" xfId="31675"/>
    <cellStyle name="Финансовый 3 4 7 2 5 4" xfId="8995"/>
    <cellStyle name="Финансовый 3 4 7 2 5 4 2" xfId="22603"/>
    <cellStyle name="Финансовый 3 4 7 2 5 4 3" xfId="36211"/>
    <cellStyle name="Финансовый 3 4 7 2 5 5" xfId="15799"/>
    <cellStyle name="Финансовый 3 4 7 2 5 6" xfId="29407"/>
    <cellStyle name="Финансовый 3 4 7 2 6" xfId="1057"/>
    <cellStyle name="Финансовый 3 4 7 2 6 2" xfId="5593"/>
    <cellStyle name="Финансовый 3 4 7 2 6 2 2" xfId="12397"/>
    <cellStyle name="Финансовый 3 4 7 2 6 2 2 2" xfId="26005"/>
    <cellStyle name="Финансовый 3 4 7 2 6 2 2 3" xfId="39613"/>
    <cellStyle name="Финансовый 3 4 7 2 6 2 3" xfId="19201"/>
    <cellStyle name="Финансовый 3 4 7 2 6 2 4" xfId="32809"/>
    <cellStyle name="Финансовый 3 4 7 2 6 3" xfId="3325"/>
    <cellStyle name="Финансовый 3 4 7 2 6 3 2" xfId="10129"/>
    <cellStyle name="Финансовый 3 4 7 2 6 3 2 2" xfId="23737"/>
    <cellStyle name="Финансовый 3 4 7 2 6 3 2 3" xfId="37345"/>
    <cellStyle name="Финансовый 3 4 7 2 6 3 3" xfId="16933"/>
    <cellStyle name="Финансовый 3 4 7 2 6 3 4" xfId="30541"/>
    <cellStyle name="Финансовый 3 4 7 2 6 4" xfId="7861"/>
    <cellStyle name="Финансовый 3 4 7 2 6 4 2" xfId="21469"/>
    <cellStyle name="Финансовый 3 4 7 2 6 4 3" xfId="35077"/>
    <cellStyle name="Финансовый 3 4 7 2 6 5" xfId="14665"/>
    <cellStyle name="Финансовый 3 4 7 2 6 6" xfId="28273"/>
    <cellStyle name="Финансовый 3 4 7 2 7" xfId="679"/>
    <cellStyle name="Финансовый 3 4 7 2 7 2" xfId="5215"/>
    <cellStyle name="Финансовый 3 4 7 2 7 2 2" xfId="12019"/>
    <cellStyle name="Финансовый 3 4 7 2 7 2 2 2" xfId="25627"/>
    <cellStyle name="Финансовый 3 4 7 2 7 2 2 3" xfId="39235"/>
    <cellStyle name="Финансовый 3 4 7 2 7 2 3" xfId="18823"/>
    <cellStyle name="Финансовый 3 4 7 2 7 2 4" xfId="32431"/>
    <cellStyle name="Финансовый 3 4 7 2 7 3" xfId="2947"/>
    <cellStyle name="Финансовый 3 4 7 2 7 3 2" xfId="9751"/>
    <cellStyle name="Финансовый 3 4 7 2 7 3 2 2" xfId="23359"/>
    <cellStyle name="Финансовый 3 4 7 2 7 3 2 3" xfId="36967"/>
    <cellStyle name="Финансовый 3 4 7 2 7 3 3" xfId="16555"/>
    <cellStyle name="Финансовый 3 4 7 2 7 3 4" xfId="30163"/>
    <cellStyle name="Финансовый 3 4 7 2 7 4" xfId="7483"/>
    <cellStyle name="Финансовый 3 4 7 2 7 4 2" xfId="21091"/>
    <cellStyle name="Финансовый 3 4 7 2 7 4 3" xfId="34699"/>
    <cellStyle name="Финансовый 3 4 7 2 7 5" xfId="14287"/>
    <cellStyle name="Финансовый 3 4 7 2 7 6" xfId="27895"/>
    <cellStyle name="Финансовый 3 4 7 2 8" xfId="4837"/>
    <cellStyle name="Финансовый 3 4 7 2 8 2" xfId="11641"/>
    <cellStyle name="Финансовый 3 4 7 2 8 2 2" xfId="25249"/>
    <cellStyle name="Финансовый 3 4 7 2 8 2 3" xfId="38857"/>
    <cellStyle name="Финансовый 3 4 7 2 8 3" xfId="18445"/>
    <cellStyle name="Финансовый 3 4 7 2 8 4" xfId="32053"/>
    <cellStyle name="Финансовый 3 4 7 2 9" xfId="2569"/>
    <cellStyle name="Финансовый 3 4 7 2 9 2" xfId="9373"/>
    <cellStyle name="Финансовый 3 4 7 2 9 2 2" xfId="22981"/>
    <cellStyle name="Финансовый 3 4 7 2 9 2 3" xfId="36589"/>
    <cellStyle name="Финансовый 3 4 7 2 9 3" xfId="16177"/>
    <cellStyle name="Финансовый 3 4 7 2 9 4" xfId="29785"/>
    <cellStyle name="Финансовый 3 4 7 3" xfId="422"/>
    <cellStyle name="Финансовый 3 4 7 3 10" xfId="14030"/>
    <cellStyle name="Финансовый 3 4 7 3 11" xfId="27638"/>
    <cellStyle name="Финансовый 3 4 7 3 2" xfId="1934"/>
    <cellStyle name="Финансовый 3 4 7 3 2 2" xfId="6470"/>
    <cellStyle name="Финансовый 3 4 7 3 2 2 2" xfId="13274"/>
    <cellStyle name="Финансовый 3 4 7 3 2 2 2 2" xfId="26882"/>
    <cellStyle name="Финансовый 3 4 7 3 2 2 2 3" xfId="40490"/>
    <cellStyle name="Финансовый 3 4 7 3 2 2 3" xfId="20078"/>
    <cellStyle name="Финансовый 3 4 7 3 2 2 4" xfId="33686"/>
    <cellStyle name="Финансовый 3 4 7 3 2 3" xfId="4202"/>
    <cellStyle name="Финансовый 3 4 7 3 2 3 2" xfId="11006"/>
    <cellStyle name="Финансовый 3 4 7 3 2 3 2 2" xfId="24614"/>
    <cellStyle name="Финансовый 3 4 7 3 2 3 2 3" xfId="38222"/>
    <cellStyle name="Финансовый 3 4 7 3 2 3 3" xfId="17810"/>
    <cellStyle name="Финансовый 3 4 7 3 2 3 4" xfId="31418"/>
    <cellStyle name="Финансовый 3 4 7 3 2 4" xfId="8738"/>
    <cellStyle name="Финансовый 3 4 7 3 2 4 2" xfId="22346"/>
    <cellStyle name="Финансовый 3 4 7 3 2 4 3" xfId="35954"/>
    <cellStyle name="Финансовый 3 4 7 3 2 5" xfId="15542"/>
    <cellStyle name="Финансовый 3 4 7 3 2 6" xfId="29150"/>
    <cellStyle name="Финансовый 3 4 7 3 3" xfId="1556"/>
    <cellStyle name="Финансовый 3 4 7 3 3 2" xfId="6092"/>
    <cellStyle name="Финансовый 3 4 7 3 3 2 2" xfId="12896"/>
    <cellStyle name="Финансовый 3 4 7 3 3 2 2 2" xfId="26504"/>
    <cellStyle name="Финансовый 3 4 7 3 3 2 2 3" xfId="40112"/>
    <cellStyle name="Финансовый 3 4 7 3 3 2 3" xfId="19700"/>
    <cellStyle name="Финансовый 3 4 7 3 3 2 4" xfId="33308"/>
    <cellStyle name="Финансовый 3 4 7 3 3 3" xfId="3824"/>
    <cellStyle name="Финансовый 3 4 7 3 3 3 2" xfId="10628"/>
    <cellStyle name="Финансовый 3 4 7 3 3 3 2 2" xfId="24236"/>
    <cellStyle name="Финансовый 3 4 7 3 3 3 2 3" xfId="37844"/>
    <cellStyle name="Финансовый 3 4 7 3 3 3 3" xfId="17432"/>
    <cellStyle name="Финансовый 3 4 7 3 3 3 4" xfId="31040"/>
    <cellStyle name="Финансовый 3 4 7 3 3 4" xfId="8360"/>
    <cellStyle name="Финансовый 3 4 7 3 3 4 2" xfId="21968"/>
    <cellStyle name="Финансовый 3 4 7 3 3 4 3" xfId="35576"/>
    <cellStyle name="Финансовый 3 4 7 3 3 5" xfId="15164"/>
    <cellStyle name="Финансовый 3 4 7 3 3 6" xfId="28772"/>
    <cellStyle name="Финансовый 3 4 7 3 4" xfId="2312"/>
    <cellStyle name="Финансовый 3 4 7 3 4 2" xfId="6848"/>
    <cellStyle name="Финансовый 3 4 7 3 4 2 2" xfId="13652"/>
    <cellStyle name="Финансовый 3 4 7 3 4 2 2 2" xfId="27260"/>
    <cellStyle name="Финансовый 3 4 7 3 4 2 2 3" xfId="40868"/>
    <cellStyle name="Финансовый 3 4 7 3 4 2 3" xfId="20456"/>
    <cellStyle name="Финансовый 3 4 7 3 4 2 4" xfId="34064"/>
    <cellStyle name="Финансовый 3 4 7 3 4 3" xfId="4580"/>
    <cellStyle name="Финансовый 3 4 7 3 4 3 2" xfId="11384"/>
    <cellStyle name="Финансовый 3 4 7 3 4 3 2 2" xfId="24992"/>
    <cellStyle name="Финансовый 3 4 7 3 4 3 2 3" xfId="38600"/>
    <cellStyle name="Финансовый 3 4 7 3 4 3 3" xfId="18188"/>
    <cellStyle name="Финансовый 3 4 7 3 4 3 4" xfId="31796"/>
    <cellStyle name="Финансовый 3 4 7 3 4 4" xfId="9116"/>
    <cellStyle name="Финансовый 3 4 7 3 4 4 2" xfId="22724"/>
    <cellStyle name="Финансовый 3 4 7 3 4 4 3" xfId="36332"/>
    <cellStyle name="Финансовый 3 4 7 3 4 5" xfId="15920"/>
    <cellStyle name="Финансовый 3 4 7 3 4 6" xfId="29528"/>
    <cellStyle name="Финансовый 3 4 7 3 5" xfId="1178"/>
    <cellStyle name="Финансовый 3 4 7 3 5 2" xfId="5714"/>
    <cellStyle name="Финансовый 3 4 7 3 5 2 2" xfId="12518"/>
    <cellStyle name="Финансовый 3 4 7 3 5 2 2 2" xfId="26126"/>
    <cellStyle name="Финансовый 3 4 7 3 5 2 2 3" xfId="39734"/>
    <cellStyle name="Финансовый 3 4 7 3 5 2 3" xfId="19322"/>
    <cellStyle name="Финансовый 3 4 7 3 5 2 4" xfId="32930"/>
    <cellStyle name="Финансовый 3 4 7 3 5 3" xfId="3446"/>
    <cellStyle name="Финансовый 3 4 7 3 5 3 2" xfId="10250"/>
    <cellStyle name="Финансовый 3 4 7 3 5 3 2 2" xfId="23858"/>
    <cellStyle name="Финансовый 3 4 7 3 5 3 2 3" xfId="37466"/>
    <cellStyle name="Финансовый 3 4 7 3 5 3 3" xfId="17054"/>
    <cellStyle name="Финансовый 3 4 7 3 5 3 4" xfId="30662"/>
    <cellStyle name="Финансовый 3 4 7 3 5 4" xfId="7982"/>
    <cellStyle name="Финансовый 3 4 7 3 5 4 2" xfId="21590"/>
    <cellStyle name="Финансовый 3 4 7 3 5 4 3" xfId="35198"/>
    <cellStyle name="Финансовый 3 4 7 3 5 5" xfId="14786"/>
    <cellStyle name="Финансовый 3 4 7 3 5 6" xfId="28394"/>
    <cellStyle name="Финансовый 3 4 7 3 6" xfId="800"/>
    <cellStyle name="Финансовый 3 4 7 3 6 2" xfId="5336"/>
    <cellStyle name="Финансовый 3 4 7 3 6 2 2" xfId="12140"/>
    <cellStyle name="Финансовый 3 4 7 3 6 2 2 2" xfId="25748"/>
    <cellStyle name="Финансовый 3 4 7 3 6 2 2 3" xfId="39356"/>
    <cellStyle name="Финансовый 3 4 7 3 6 2 3" xfId="18944"/>
    <cellStyle name="Финансовый 3 4 7 3 6 2 4" xfId="32552"/>
    <cellStyle name="Финансовый 3 4 7 3 6 3" xfId="3068"/>
    <cellStyle name="Финансовый 3 4 7 3 6 3 2" xfId="9872"/>
    <cellStyle name="Финансовый 3 4 7 3 6 3 2 2" xfId="23480"/>
    <cellStyle name="Финансовый 3 4 7 3 6 3 2 3" xfId="37088"/>
    <cellStyle name="Финансовый 3 4 7 3 6 3 3" xfId="16676"/>
    <cellStyle name="Финансовый 3 4 7 3 6 3 4" xfId="30284"/>
    <cellStyle name="Финансовый 3 4 7 3 6 4" xfId="7604"/>
    <cellStyle name="Финансовый 3 4 7 3 6 4 2" xfId="21212"/>
    <cellStyle name="Финансовый 3 4 7 3 6 4 3" xfId="34820"/>
    <cellStyle name="Финансовый 3 4 7 3 6 5" xfId="14408"/>
    <cellStyle name="Финансовый 3 4 7 3 6 6" xfId="28016"/>
    <cellStyle name="Финансовый 3 4 7 3 7" xfId="4958"/>
    <cellStyle name="Финансовый 3 4 7 3 7 2" xfId="11762"/>
    <cellStyle name="Финансовый 3 4 7 3 7 2 2" xfId="25370"/>
    <cellStyle name="Финансовый 3 4 7 3 7 2 3" xfId="38978"/>
    <cellStyle name="Финансовый 3 4 7 3 7 3" xfId="18566"/>
    <cellStyle name="Финансовый 3 4 7 3 7 4" xfId="32174"/>
    <cellStyle name="Финансовый 3 4 7 3 8" xfId="2690"/>
    <cellStyle name="Финансовый 3 4 7 3 8 2" xfId="9494"/>
    <cellStyle name="Финансовый 3 4 7 3 8 2 2" xfId="23102"/>
    <cellStyle name="Финансовый 3 4 7 3 8 2 3" xfId="36710"/>
    <cellStyle name="Финансовый 3 4 7 3 8 3" xfId="16298"/>
    <cellStyle name="Финансовый 3 4 7 3 8 4" xfId="29906"/>
    <cellStyle name="Финансовый 3 4 7 3 9" xfId="7226"/>
    <cellStyle name="Финансовый 3 4 7 3 9 2" xfId="20834"/>
    <cellStyle name="Финансовый 3 4 7 3 9 3" xfId="34442"/>
    <cellStyle name="Финансовый 3 4 7 4" xfId="1732"/>
    <cellStyle name="Финансовый 3 4 7 4 2" xfId="6268"/>
    <cellStyle name="Финансовый 3 4 7 4 2 2" xfId="13072"/>
    <cellStyle name="Финансовый 3 4 7 4 2 2 2" xfId="26680"/>
    <cellStyle name="Финансовый 3 4 7 4 2 2 3" xfId="40288"/>
    <cellStyle name="Финансовый 3 4 7 4 2 3" xfId="19876"/>
    <cellStyle name="Финансовый 3 4 7 4 2 4" xfId="33484"/>
    <cellStyle name="Финансовый 3 4 7 4 3" xfId="4000"/>
    <cellStyle name="Финансовый 3 4 7 4 3 2" xfId="10804"/>
    <cellStyle name="Финансовый 3 4 7 4 3 2 2" xfId="24412"/>
    <cellStyle name="Финансовый 3 4 7 4 3 2 3" xfId="38020"/>
    <cellStyle name="Финансовый 3 4 7 4 3 3" xfId="17608"/>
    <cellStyle name="Финансовый 3 4 7 4 3 4" xfId="31216"/>
    <cellStyle name="Финансовый 3 4 7 4 4" xfId="8536"/>
    <cellStyle name="Финансовый 3 4 7 4 4 2" xfId="22144"/>
    <cellStyle name="Финансовый 3 4 7 4 4 3" xfId="35752"/>
    <cellStyle name="Финансовый 3 4 7 4 5" xfId="15340"/>
    <cellStyle name="Финансовый 3 4 7 4 6" xfId="28948"/>
    <cellStyle name="Финансовый 3 4 7 5" xfId="1354"/>
    <cellStyle name="Финансовый 3 4 7 5 2" xfId="5890"/>
    <cellStyle name="Финансовый 3 4 7 5 2 2" xfId="12694"/>
    <cellStyle name="Финансовый 3 4 7 5 2 2 2" xfId="26302"/>
    <cellStyle name="Финансовый 3 4 7 5 2 2 3" xfId="39910"/>
    <cellStyle name="Финансовый 3 4 7 5 2 3" xfId="19498"/>
    <cellStyle name="Финансовый 3 4 7 5 2 4" xfId="33106"/>
    <cellStyle name="Финансовый 3 4 7 5 3" xfId="3622"/>
    <cellStyle name="Финансовый 3 4 7 5 3 2" xfId="10426"/>
    <cellStyle name="Финансовый 3 4 7 5 3 2 2" xfId="24034"/>
    <cellStyle name="Финансовый 3 4 7 5 3 2 3" xfId="37642"/>
    <cellStyle name="Финансовый 3 4 7 5 3 3" xfId="17230"/>
    <cellStyle name="Финансовый 3 4 7 5 3 4" xfId="30838"/>
    <cellStyle name="Финансовый 3 4 7 5 4" xfId="8158"/>
    <cellStyle name="Финансовый 3 4 7 5 4 2" xfId="21766"/>
    <cellStyle name="Финансовый 3 4 7 5 4 3" xfId="35374"/>
    <cellStyle name="Финансовый 3 4 7 5 5" xfId="14962"/>
    <cellStyle name="Финансовый 3 4 7 5 6" xfId="28570"/>
    <cellStyle name="Финансовый 3 4 7 6" xfId="2110"/>
    <cellStyle name="Финансовый 3 4 7 6 2" xfId="6646"/>
    <cellStyle name="Финансовый 3 4 7 6 2 2" xfId="13450"/>
    <cellStyle name="Финансовый 3 4 7 6 2 2 2" xfId="27058"/>
    <cellStyle name="Финансовый 3 4 7 6 2 2 3" xfId="40666"/>
    <cellStyle name="Финансовый 3 4 7 6 2 3" xfId="20254"/>
    <cellStyle name="Финансовый 3 4 7 6 2 4" xfId="33862"/>
    <cellStyle name="Финансовый 3 4 7 6 3" xfId="4378"/>
    <cellStyle name="Финансовый 3 4 7 6 3 2" xfId="11182"/>
    <cellStyle name="Финансовый 3 4 7 6 3 2 2" xfId="24790"/>
    <cellStyle name="Финансовый 3 4 7 6 3 2 3" xfId="38398"/>
    <cellStyle name="Финансовый 3 4 7 6 3 3" xfId="17986"/>
    <cellStyle name="Финансовый 3 4 7 6 3 4" xfId="31594"/>
    <cellStyle name="Финансовый 3 4 7 6 4" xfId="8914"/>
    <cellStyle name="Финансовый 3 4 7 6 4 2" xfId="22522"/>
    <cellStyle name="Финансовый 3 4 7 6 4 3" xfId="36130"/>
    <cellStyle name="Финансовый 3 4 7 6 5" xfId="15718"/>
    <cellStyle name="Финансовый 3 4 7 6 6" xfId="29326"/>
    <cellStyle name="Финансовый 3 4 7 7" xfId="976"/>
    <cellStyle name="Финансовый 3 4 7 7 2" xfId="5512"/>
    <cellStyle name="Финансовый 3 4 7 7 2 2" xfId="12316"/>
    <cellStyle name="Финансовый 3 4 7 7 2 2 2" xfId="25924"/>
    <cellStyle name="Финансовый 3 4 7 7 2 2 3" xfId="39532"/>
    <cellStyle name="Финансовый 3 4 7 7 2 3" xfId="19120"/>
    <cellStyle name="Финансовый 3 4 7 7 2 4" xfId="32728"/>
    <cellStyle name="Финансовый 3 4 7 7 3" xfId="3244"/>
    <cellStyle name="Финансовый 3 4 7 7 3 2" xfId="10048"/>
    <cellStyle name="Финансовый 3 4 7 7 3 2 2" xfId="23656"/>
    <cellStyle name="Финансовый 3 4 7 7 3 2 3" xfId="37264"/>
    <cellStyle name="Финансовый 3 4 7 7 3 3" xfId="16852"/>
    <cellStyle name="Финансовый 3 4 7 7 3 4" xfId="30460"/>
    <cellStyle name="Финансовый 3 4 7 7 4" xfId="7780"/>
    <cellStyle name="Финансовый 3 4 7 7 4 2" xfId="21388"/>
    <cellStyle name="Финансовый 3 4 7 7 4 3" xfId="34996"/>
    <cellStyle name="Финансовый 3 4 7 7 5" xfId="14584"/>
    <cellStyle name="Финансовый 3 4 7 7 6" xfId="28192"/>
    <cellStyle name="Финансовый 3 4 7 8" xfId="598"/>
    <cellStyle name="Финансовый 3 4 7 8 2" xfId="5134"/>
    <cellStyle name="Финансовый 3 4 7 8 2 2" xfId="11938"/>
    <cellStyle name="Финансовый 3 4 7 8 2 2 2" xfId="25546"/>
    <cellStyle name="Финансовый 3 4 7 8 2 2 3" xfId="39154"/>
    <cellStyle name="Финансовый 3 4 7 8 2 3" xfId="18742"/>
    <cellStyle name="Финансовый 3 4 7 8 2 4" xfId="32350"/>
    <cellStyle name="Финансовый 3 4 7 8 3" xfId="2866"/>
    <cellStyle name="Финансовый 3 4 7 8 3 2" xfId="9670"/>
    <cellStyle name="Финансовый 3 4 7 8 3 2 2" xfId="23278"/>
    <cellStyle name="Финансовый 3 4 7 8 3 2 3" xfId="36886"/>
    <cellStyle name="Финансовый 3 4 7 8 3 3" xfId="16474"/>
    <cellStyle name="Финансовый 3 4 7 8 3 4" xfId="30082"/>
    <cellStyle name="Финансовый 3 4 7 8 4" xfId="7402"/>
    <cellStyle name="Финансовый 3 4 7 8 4 2" xfId="21010"/>
    <cellStyle name="Финансовый 3 4 7 8 4 3" xfId="34618"/>
    <cellStyle name="Финансовый 3 4 7 8 5" xfId="14206"/>
    <cellStyle name="Финансовый 3 4 7 8 6" xfId="27814"/>
    <cellStyle name="Финансовый 3 4 7 9" xfId="4756"/>
    <cellStyle name="Финансовый 3 4 7 9 2" xfId="11560"/>
    <cellStyle name="Финансовый 3 4 7 9 2 2" xfId="25168"/>
    <cellStyle name="Финансовый 3 4 7 9 2 3" xfId="38776"/>
    <cellStyle name="Финансовый 3 4 7 9 3" xfId="18364"/>
    <cellStyle name="Финансовый 3 4 7 9 4" xfId="31972"/>
    <cellStyle name="Финансовый 3 4 8" xfId="226"/>
    <cellStyle name="Финансовый 3 4 8 10" xfId="7030"/>
    <cellStyle name="Финансовый 3 4 8 10 2" xfId="20638"/>
    <cellStyle name="Финансовый 3 4 8 10 3" xfId="34246"/>
    <cellStyle name="Финансовый 3 4 8 11" xfId="13834"/>
    <cellStyle name="Финансовый 3 4 8 12" xfId="27442"/>
    <cellStyle name="Финансовый 3 4 8 2" xfId="428"/>
    <cellStyle name="Финансовый 3 4 8 2 10" xfId="14036"/>
    <cellStyle name="Финансовый 3 4 8 2 11" xfId="27644"/>
    <cellStyle name="Финансовый 3 4 8 2 2" xfId="1940"/>
    <cellStyle name="Финансовый 3 4 8 2 2 2" xfId="6476"/>
    <cellStyle name="Финансовый 3 4 8 2 2 2 2" xfId="13280"/>
    <cellStyle name="Финансовый 3 4 8 2 2 2 2 2" xfId="26888"/>
    <cellStyle name="Финансовый 3 4 8 2 2 2 2 3" xfId="40496"/>
    <cellStyle name="Финансовый 3 4 8 2 2 2 3" xfId="20084"/>
    <cellStyle name="Финансовый 3 4 8 2 2 2 4" xfId="33692"/>
    <cellStyle name="Финансовый 3 4 8 2 2 3" xfId="4208"/>
    <cellStyle name="Финансовый 3 4 8 2 2 3 2" xfId="11012"/>
    <cellStyle name="Финансовый 3 4 8 2 2 3 2 2" xfId="24620"/>
    <cellStyle name="Финансовый 3 4 8 2 2 3 2 3" xfId="38228"/>
    <cellStyle name="Финансовый 3 4 8 2 2 3 3" xfId="17816"/>
    <cellStyle name="Финансовый 3 4 8 2 2 3 4" xfId="31424"/>
    <cellStyle name="Финансовый 3 4 8 2 2 4" xfId="8744"/>
    <cellStyle name="Финансовый 3 4 8 2 2 4 2" xfId="22352"/>
    <cellStyle name="Финансовый 3 4 8 2 2 4 3" xfId="35960"/>
    <cellStyle name="Финансовый 3 4 8 2 2 5" xfId="15548"/>
    <cellStyle name="Финансовый 3 4 8 2 2 6" xfId="29156"/>
    <cellStyle name="Финансовый 3 4 8 2 3" xfId="1562"/>
    <cellStyle name="Финансовый 3 4 8 2 3 2" xfId="6098"/>
    <cellStyle name="Финансовый 3 4 8 2 3 2 2" xfId="12902"/>
    <cellStyle name="Финансовый 3 4 8 2 3 2 2 2" xfId="26510"/>
    <cellStyle name="Финансовый 3 4 8 2 3 2 2 3" xfId="40118"/>
    <cellStyle name="Финансовый 3 4 8 2 3 2 3" xfId="19706"/>
    <cellStyle name="Финансовый 3 4 8 2 3 2 4" xfId="33314"/>
    <cellStyle name="Финансовый 3 4 8 2 3 3" xfId="3830"/>
    <cellStyle name="Финансовый 3 4 8 2 3 3 2" xfId="10634"/>
    <cellStyle name="Финансовый 3 4 8 2 3 3 2 2" xfId="24242"/>
    <cellStyle name="Финансовый 3 4 8 2 3 3 2 3" xfId="37850"/>
    <cellStyle name="Финансовый 3 4 8 2 3 3 3" xfId="17438"/>
    <cellStyle name="Финансовый 3 4 8 2 3 3 4" xfId="31046"/>
    <cellStyle name="Финансовый 3 4 8 2 3 4" xfId="8366"/>
    <cellStyle name="Финансовый 3 4 8 2 3 4 2" xfId="21974"/>
    <cellStyle name="Финансовый 3 4 8 2 3 4 3" xfId="35582"/>
    <cellStyle name="Финансовый 3 4 8 2 3 5" xfId="15170"/>
    <cellStyle name="Финансовый 3 4 8 2 3 6" xfId="28778"/>
    <cellStyle name="Финансовый 3 4 8 2 4" xfId="2318"/>
    <cellStyle name="Финансовый 3 4 8 2 4 2" xfId="6854"/>
    <cellStyle name="Финансовый 3 4 8 2 4 2 2" xfId="13658"/>
    <cellStyle name="Финансовый 3 4 8 2 4 2 2 2" xfId="27266"/>
    <cellStyle name="Финансовый 3 4 8 2 4 2 2 3" xfId="40874"/>
    <cellStyle name="Финансовый 3 4 8 2 4 2 3" xfId="20462"/>
    <cellStyle name="Финансовый 3 4 8 2 4 2 4" xfId="34070"/>
    <cellStyle name="Финансовый 3 4 8 2 4 3" xfId="4586"/>
    <cellStyle name="Финансовый 3 4 8 2 4 3 2" xfId="11390"/>
    <cellStyle name="Финансовый 3 4 8 2 4 3 2 2" xfId="24998"/>
    <cellStyle name="Финансовый 3 4 8 2 4 3 2 3" xfId="38606"/>
    <cellStyle name="Финансовый 3 4 8 2 4 3 3" xfId="18194"/>
    <cellStyle name="Финансовый 3 4 8 2 4 3 4" xfId="31802"/>
    <cellStyle name="Финансовый 3 4 8 2 4 4" xfId="9122"/>
    <cellStyle name="Финансовый 3 4 8 2 4 4 2" xfId="22730"/>
    <cellStyle name="Финансовый 3 4 8 2 4 4 3" xfId="36338"/>
    <cellStyle name="Финансовый 3 4 8 2 4 5" xfId="15926"/>
    <cellStyle name="Финансовый 3 4 8 2 4 6" xfId="29534"/>
    <cellStyle name="Финансовый 3 4 8 2 5" xfId="1184"/>
    <cellStyle name="Финансовый 3 4 8 2 5 2" xfId="5720"/>
    <cellStyle name="Финансовый 3 4 8 2 5 2 2" xfId="12524"/>
    <cellStyle name="Финансовый 3 4 8 2 5 2 2 2" xfId="26132"/>
    <cellStyle name="Финансовый 3 4 8 2 5 2 2 3" xfId="39740"/>
    <cellStyle name="Финансовый 3 4 8 2 5 2 3" xfId="19328"/>
    <cellStyle name="Финансовый 3 4 8 2 5 2 4" xfId="32936"/>
    <cellStyle name="Финансовый 3 4 8 2 5 3" xfId="3452"/>
    <cellStyle name="Финансовый 3 4 8 2 5 3 2" xfId="10256"/>
    <cellStyle name="Финансовый 3 4 8 2 5 3 2 2" xfId="23864"/>
    <cellStyle name="Финансовый 3 4 8 2 5 3 2 3" xfId="37472"/>
    <cellStyle name="Финансовый 3 4 8 2 5 3 3" xfId="17060"/>
    <cellStyle name="Финансовый 3 4 8 2 5 3 4" xfId="30668"/>
    <cellStyle name="Финансовый 3 4 8 2 5 4" xfId="7988"/>
    <cellStyle name="Финансовый 3 4 8 2 5 4 2" xfId="21596"/>
    <cellStyle name="Финансовый 3 4 8 2 5 4 3" xfId="35204"/>
    <cellStyle name="Финансовый 3 4 8 2 5 5" xfId="14792"/>
    <cellStyle name="Финансовый 3 4 8 2 5 6" xfId="28400"/>
    <cellStyle name="Финансовый 3 4 8 2 6" xfId="806"/>
    <cellStyle name="Финансовый 3 4 8 2 6 2" xfId="5342"/>
    <cellStyle name="Финансовый 3 4 8 2 6 2 2" xfId="12146"/>
    <cellStyle name="Финансовый 3 4 8 2 6 2 2 2" xfId="25754"/>
    <cellStyle name="Финансовый 3 4 8 2 6 2 2 3" xfId="39362"/>
    <cellStyle name="Финансовый 3 4 8 2 6 2 3" xfId="18950"/>
    <cellStyle name="Финансовый 3 4 8 2 6 2 4" xfId="32558"/>
    <cellStyle name="Финансовый 3 4 8 2 6 3" xfId="3074"/>
    <cellStyle name="Финансовый 3 4 8 2 6 3 2" xfId="9878"/>
    <cellStyle name="Финансовый 3 4 8 2 6 3 2 2" xfId="23486"/>
    <cellStyle name="Финансовый 3 4 8 2 6 3 2 3" xfId="37094"/>
    <cellStyle name="Финансовый 3 4 8 2 6 3 3" xfId="16682"/>
    <cellStyle name="Финансовый 3 4 8 2 6 3 4" xfId="30290"/>
    <cellStyle name="Финансовый 3 4 8 2 6 4" xfId="7610"/>
    <cellStyle name="Финансовый 3 4 8 2 6 4 2" xfId="21218"/>
    <cellStyle name="Финансовый 3 4 8 2 6 4 3" xfId="34826"/>
    <cellStyle name="Финансовый 3 4 8 2 6 5" xfId="14414"/>
    <cellStyle name="Финансовый 3 4 8 2 6 6" xfId="28022"/>
    <cellStyle name="Финансовый 3 4 8 2 7" xfId="4964"/>
    <cellStyle name="Финансовый 3 4 8 2 7 2" xfId="11768"/>
    <cellStyle name="Финансовый 3 4 8 2 7 2 2" xfId="25376"/>
    <cellStyle name="Финансовый 3 4 8 2 7 2 3" xfId="38984"/>
    <cellStyle name="Финансовый 3 4 8 2 7 3" xfId="18572"/>
    <cellStyle name="Финансовый 3 4 8 2 7 4" xfId="32180"/>
    <cellStyle name="Финансовый 3 4 8 2 8" xfId="2696"/>
    <cellStyle name="Финансовый 3 4 8 2 8 2" xfId="9500"/>
    <cellStyle name="Финансовый 3 4 8 2 8 2 2" xfId="23108"/>
    <cellStyle name="Финансовый 3 4 8 2 8 2 3" xfId="36716"/>
    <cellStyle name="Финансовый 3 4 8 2 8 3" xfId="16304"/>
    <cellStyle name="Финансовый 3 4 8 2 8 4" xfId="29912"/>
    <cellStyle name="Финансовый 3 4 8 2 9" xfId="7232"/>
    <cellStyle name="Финансовый 3 4 8 2 9 2" xfId="20840"/>
    <cellStyle name="Финансовый 3 4 8 2 9 3" xfId="34448"/>
    <cellStyle name="Финансовый 3 4 8 3" xfId="1738"/>
    <cellStyle name="Финансовый 3 4 8 3 2" xfId="6274"/>
    <cellStyle name="Финансовый 3 4 8 3 2 2" xfId="13078"/>
    <cellStyle name="Финансовый 3 4 8 3 2 2 2" xfId="26686"/>
    <cellStyle name="Финансовый 3 4 8 3 2 2 3" xfId="40294"/>
    <cellStyle name="Финансовый 3 4 8 3 2 3" xfId="19882"/>
    <cellStyle name="Финансовый 3 4 8 3 2 4" xfId="33490"/>
    <cellStyle name="Финансовый 3 4 8 3 3" xfId="4006"/>
    <cellStyle name="Финансовый 3 4 8 3 3 2" xfId="10810"/>
    <cellStyle name="Финансовый 3 4 8 3 3 2 2" xfId="24418"/>
    <cellStyle name="Финансовый 3 4 8 3 3 2 3" xfId="38026"/>
    <cellStyle name="Финансовый 3 4 8 3 3 3" xfId="17614"/>
    <cellStyle name="Финансовый 3 4 8 3 3 4" xfId="31222"/>
    <cellStyle name="Финансовый 3 4 8 3 4" xfId="8542"/>
    <cellStyle name="Финансовый 3 4 8 3 4 2" xfId="22150"/>
    <cellStyle name="Финансовый 3 4 8 3 4 3" xfId="35758"/>
    <cellStyle name="Финансовый 3 4 8 3 5" xfId="15346"/>
    <cellStyle name="Финансовый 3 4 8 3 6" xfId="28954"/>
    <cellStyle name="Финансовый 3 4 8 4" xfId="1360"/>
    <cellStyle name="Финансовый 3 4 8 4 2" xfId="5896"/>
    <cellStyle name="Финансовый 3 4 8 4 2 2" xfId="12700"/>
    <cellStyle name="Финансовый 3 4 8 4 2 2 2" xfId="26308"/>
    <cellStyle name="Финансовый 3 4 8 4 2 2 3" xfId="39916"/>
    <cellStyle name="Финансовый 3 4 8 4 2 3" xfId="19504"/>
    <cellStyle name="Финансовый 3 4 8 4 2 4" xfId="33112"/>
    <cellStyle name="Финансовый 3 4 8 4 3" xfId="3628"/>
    <cellStyle name="Финансовый 3 4 8 4 3 2" xfId="10432"/>
    <cellStyle name="Финансовый 3 4 8 4 3 2 2" xfId="24040"/>
    <cellStyle name="Финансовый 3 4 8 4 3 2 3" xfId="37648"/>
    <cellStyle name="Финансовый 3 4 8 4 3 3" xfId="17236"/>
    <cellStyle name="Финансовый 3 4 8 4 3 4" xfId="30844"/>
    <cellStyle name="Финансовый 3 4 8 4 4" xfId="8164"/>
    <cellStyle name="Финансовый 3 4 8 4 4 2" xfId="21772"/>
    <cellStyle name="Финансовый 3 4 8 4 4 3" xfId="35380"/>
    <cellStyle name="Финансовый 3 4 8 4 5" xfId="14968"/>
    <cellStyle name="Финансовый 3 4 8 4 6" xfId="28576"/>
    <cellStyle name="Финансовый 3 4 8 5" xfId="2116"/>
    <cellStyle name="Финансовый 3 4 8 5 2" xfId="6652"/>
    <cellStyle name="Финансовый 3 4 8 5 2 2" xfId="13456"/>
    <cellStyle name="Финансовый 3 4 8 5 2 2 2" xfId="27064"/>
    <cellStyle name="Финансовый 3 4 8 5 2 2 3" xfId="40672"/>
    <cellStyle name="Финансовый 3 4 8 5 2 3" xfId="20260"/>
    <cellStyle name="Финансовый 3 4 8 5 2 4" xfId="33868"/>
    <cellStyle name="Финансовый 3 4 8 5 3" xfId="4384"/>
    <cellStyle name="Финансовый 3 4 8 5 3 2" xfId="11188"/>
    <cellStyle name="Финансовый 3 4 8 5 3 2 2" xfId="24796"/>
    <cellStyle name="Финансовый 3 4 8 5 3 2 3" xfId="38404"/>
    <cellStyle name="Финансовый 3 4 8 5 3 3" xfId="17992"/>
    <cellStyle name="Финансовый 3 4 8 5 3 4" xfId="31600"/>
    <cellStyle name="Финансовый 3 4 8 5 4" xfId="8920"/>
    <cellStyle name="Финансовый 3 4 8 5 4 2" xfId="22528"/>
    <cellStyle name="Финансовый 3 4 8 5 4 3" xfId="36136"/>
    <cellStyle name="Финансовый 3 4 8 5 5" xfId="15724"/>
    <cellStyle name="Финансовый 3 4 8 5 6" xfId="29332"/>
    <cellStyle name="Финансовый 3 4 8 6" xfId="982"/>
    <cellStyle name="Финансовый 3 4 8 6 2" xfId="5518"/>
    <cellStyle name="Финансовый 3 4 8 6 2 2" xfId="12322"/>
    <cellStyle name="Финансовый 3 4 8 6 2 2 2" xfId="25930"/>
    <cellStyle name="Финансовый 3 4 8 6 2 2 3" xfId="39538"/>
    <cellStyle name="Финансовый 3 4 8 6 2 3" xfId="19126"/>
    <cellStyle name="Финансовый 3 4 8 6 2 4" xfId="32734"/>
    <cellStyle name="Финансовый 3 4 8 6 3" xfId="3250"/>
    <cellStyle name="Финансовый 3 4 8 6 3 2" xfId="10054"/>
    <cellStyle name="Финансовый 3 4 8 6 3 2 2" xfId="23662"/>
    <cellStyle name="Финансовый 3 4 8 6 3 2 3" xfId="37270"/>
    <cellStyle name="Финансовый 3 4 8 6 3 3" xfId="16858"/>
    <cellStyle name="Финансовый 3 4 8 6 3 4" xfId="30466"/>
    <cellStyle name="Финансовый 3 4 8 6 4" xfId="7786"/>
    <cellStyle name="Финансовый 3 4 8 6 4 2" xfId="21394"/>
    <cellStyle name="Финансовый 3 4 8 6 4 3" xfId="35002"/>
    <cellStyle name="Финансовый 3 4 8 6 5" xfId="14590"/>
    <cellStyle name="Финансовый 3 4 8 6 6" xfId="28198"/>
    <cellStyle name="Финансовый 3 4 8 7" xfId="604"/>
    <cellStyle name="Финансовый 3 4 8 7 2" xfId="5140"/>
    <cellStyle name="Финансовый 3 4 8 7 2 2" xfId="11944"/>
    <cellStyle name="Финансовый 3 4 8 7 2 2 2" xfId="25552"/>
    <cellStyle name="Финансовый 3 4 8 7 2 2 3" xfId="39160"/>
    <cellStyle name="Финансовый 3 4 8 7 2 3" xfId="18748"/>
    <cellStyle name="Финансовый 3 4 8 7 2 4" xfId="32356"/>
    <cellStyle name="Финансовый 3 4 8 7 3" xfId="2872"/>
    <cellStyle name="Финансовый 3 4 8 7 3 2" xfId="9676"/>
    <cellStyle name="Финансовый 3 4 8 7 3 2 2" xfId="23284"/>
    <cellStyle name="Финансовый 3 4 8 7 3 2 3" xfId="36892"/>
    <cellStyle name="Финансовый 3 4 8 7 3 3" xfId="16480"/>
    <cellStyle name="Финансовый 3 4 8 7 3 4" xfId="30088"/>
    <cellStyle name="Финансовый 3 4 8 7 4" xfId="7408"/>
    <cellStyle name="Финансовый 3 4 8 7 4 2" xfId="21016"/>
    <cellStyle name="Финансовый 3 4 8 7 4 3" xfId="34624"/>
    <cellStyle name="Финансовый 3 4 8 7 5" xfId="14212"/>
    <cellStyle name="Финансовый 3 4 8 7 6" xfId="27820"/>
    <cellStyle name="Финансовый 3 4 8 8" xfId="4762"/>
    <cellStyle name="Финансовый 3 4 8 8 2" xfId="11566"/>
    <cellStyle name="Финансовый 3 4 8 8 2 2" xfId="25174"/>
    <cellStyle name="Финансовый 3 4 8 8 2 3" xfId="38782"/>
    <cellStyle name="Финансовый 3 4 8 8 3" xfId="18370"/>
    <cellStyle name="Финансовый 3 4 8 8 4" xfId="31978"/>
    <cellStyle name="Финансовый 3 4 8 9" xfId="2494"/>
    <cellStyle name="Финансовый 3 4 8 9 2" xfId="9298"/>
    <cellStyle name="Финансовый 3 4 8 9 2 2" xfId="22906"/>
    <cellStyle name="Финансовый 3 4 8 9 2 3" xfId="36514"/>
    <cellStyle name="Финансовый 3 4 8 9 3" xfId="16102"/>
    <cellStyle name="Финансовый 3 4 8 9 4" xfId="29710"/>
    <cellStyle name="Финансовый 3 4 9" xfId="347"/>
    <cellStyle name="Финансовый 3 4 9 10" xfId="13955"/>
    <cellStyle name="Финансовый 3 4 9 11" xfId="27563"/>
    <cellStyle name="Финансовый 3 4 9 2" xfId="1859"/>
    <cellStyle name="Финансовый 3 4 9 2 2" xfId="6395"/>
    <cellStyle name="Финансовый 3 4 9 2 2 2" xfId="13199"/>
    <cellStyle name="Финансовый 3 4 9 2 2 2 2" xfId="26807"/>
    <cellStyle name="Финансовый 3 4 9 2 2 2 3" xfId="40415"/>
    <cellStyle name="Финансовый 3 4 9 2 2 3" xfId="20003"/>
    <cellStyle name="Финансовый 3 4 9 2 2 4" xfId="33611"/>
    <cellStyle name="Финансовый 3 4 9 2 3" xfId="4127"/>
    <cellStyle name="Финансовый 3 4 9 2 3 2" xfId="10931"/>
    <cellStyle name="Финансовый 3 4 9 2 3 2 2" xfId="24539"/>
    <cellStyle name="Финансовый 3 4 9 2 3 2 3" xfId="38147"/>
    <cellStyle name="Финансовый 3 4 9 2 3 3" xfId="17735"/>
    <cellStyle name="Финансовый 3 4 9 2 3 4" xfId="31343"/>
    <cellStyle name="Финансовый 3 4 9 2 4" xfId="8663"/>
    <cellStyle name="Финансовый 3 4 9 2 4 2" xfId="22271"/>
    <cellStyle name="Финансовый 3 4 9 2 4 3" xfId="35879"/>
    <cellStyle name="Финансовый 3 4 9 2 5" xfId="15467"/>
    <cellStyle name="Финансовый 3 4 9 2 6" xfId="29075"/>
    <cellStyle name="Финансовый 3 4 9 3" xfId="1481"/>
    <cellStyle name="Финансовый 3 4 9 3 2" xfId="6017"/>
    <cellStyle name="Финансовый 3 4 9 3 2 2" xfId="12821"/>
    <cellStyle name="Финансовый 3 4 9 3 2 2 2" xfId="26429"/>
    <cellStyle name="Финансовый 3 4 9 3 2 2 3" xfId="40037"/>
    <cellStyle name="Финансовый 3 4 9 3 2 3" xfId="19625"/>
    <cellStyle name="Финансовый 3 4 9 3 2 4" xfId="33233"/>
    <cellStyle name="Финансовый 3 4 9 3 3" xfId="3749"/>
    <cellStyle name="Финансовый 3 4 9 3 3 2" xfId="10553"/>
    <cellStyle name="Финансовый 3 4 9 3 3 2 2" xfId="24161"/>
    <cellStyle name="Финансовый 3 4 9 3 3 2 3" xfId="37769"/>
    <cellStyle name="Финансовый 3 4 9 3 3 3" xfId="17357"/>
    <cellStyle name="Финансовый 3 4 9 3 3 4" xfId="30965"/>
    <cellStyle name="Финансовый 3 4 9 3 4" xfId="8285"/>
    <cellStyle name="Финансовый 3 4 9 3 4 2" xfId="21893"/>
    <cellStyle name="Финансовый 3 4 9 3 4 3" xfId="35501"/>
    <cellStyle name="Финансовый 3 4 9 3 5" xfId="15089"/>
    <cellStyle name="Финансовый 3 4 9 3 6" xfId="28697"/>
    <cellStyle name="Финансовый 3 4 9 4" xfId="2237"/>
    <cellStyle name="Финансовый 3 4 9 4 2" xfId="6773"/>
    <cellStyle name="Финансовый 3 4 9 4 2 2" xfId="13577"/>
    <cellStyle name="Финансовый 3 4 9 4 2 2 2" xfId="27185"/>
    <cellStyle name="Финансовый 3 4 9 4 2 2 3" xfId="40793"/>
    <cellStyle name="Финансовый 3 4 9 4 2 3" xfId="20381"/>
    <cellStyle name="Финансовый 3 4 9 4 2 4" xfId="33989"/>
    <cellStyle name="Финансовый 3 4 9 4 3" xfId="4505"/>
    <cellStyle name="Финансовый 3 4 9 4 3 2" xfId="11309"/>
    <cellStyle name="Финансовый 3 4 9 4 3 2 2" xfId="24917"/>
    <cellStyle name="Финансовый 3 4 9 4 3 2 3" xfId="38525"/>
    <cellStyle name="Финансовый 3 4 9 4 3 3" xfId="18113"/>
    <cellStyle name="Финансовый 3 4 9 4 3 4" xfId="31721"/>
    <cellStyle name="Финансовый 3 4 9 4 4" xfId="9041"/>
    <cellStyle name="Финансовый 3 4 9 4 4 2" xfId="22649"/>
    <cellStyle name="Финансовый 3 4 9 4 4 3" xfId="36257"/>
    <cellStyle name="Финансовый 3 4 9 4 5" xfId="15845"/>
    <cellStyle name="Финансовый 3 4 9 4 6" xfId="29453"/>
    <cellStyle name="Финансовый 3 4 9 5" xfId="1103"/>
    <cellStyle name="Финансовый 3 4 9 5 2" xfId="5639"/>
    <cellStyle name="Финансовый 3 4 9 5 2 2" xfId="12443"/>
    <cellStyle name="Финансовый 3 4 9 5 2 2 2" xfId="26051"/>
    <cellStyle name="Финансовый 3 4 9 5 2 2 3" xfId="39659"/>
    <cellStyle name="Финансовый 3 4 9 5 2 3" xfId="19247"/>
    <cellStyle name="Финансовый 3 4 9 5 2 4" xfId="32855"/>
    <cellStyle name="Финансовый 3 4 9 5 3" xfId="3371"/>
    <cellStyle name="Финансовый 3 4 9 5 3 2" xfId="10175"/>
    <cellStyle name="Финансовый 3 4 9 5 3 2 2" xfId="23783"/>
    <cellStyle name="Финансовый 3 4 9 5 3 2 3" xfId="37391"/>
    <cellStyle name="Финансовый 3 4 9 5 3 3" xfId="16979"/>
    <cellStyle name="Финансовый 3 4 9 5 3 4" xfId="30587"/>
    <cellStyle name="Финансовый 3 4 9 5 4" xfId="7907"/>
    <cellStyle name="Финансовый 3 4 9 5 4 2" xfId="21515"/>
    <cellStyle name="Финансовый 3 4 9 5 4 3" xfId="35123"/>
    <cellStyle name="Финансовый 3 4 9 5 5" xfId="14711"/>
    <cellStyle name="Финансовый 3 4 9 5 6" xfId="28319"/>
    <cellStyle name="Финансовый 3 4 9 6" xfId="725"/>
    <cellStyle name="Финансовый 3 4 9 6 2" xfId="5261"/>
    <cellStyle name="Финансовый 3 4 9 6 2 2" xfId="12065"/>
    <cellStyle name="Финансовый 3 4 9 6 2 2 2" xfId="25673"/>
    <cellStyle name="Финансовый 3 4 9 6 2 2 3" xfId="39281"/>
    <cellStyle name="Финансовый 3 4 9 6 2 3" xfId="18869"/>
    <cellStyle name="Финансовый 3 4 9 6 2 4" xfId="32477"/>
    <cellStyle name="Финансовый 3 4 9 6 3" xfId="2993"/>
    <cellStyle name="Финансовый 3 4 9 6 3 2" xfId="9797"/>
    <cellStyle name="Финансовый 3 4 9 6 3 2 2" xfId="23405"/>
    <cellStyle name="Финансовый 3 4 9 6 3 2 3" xfId="37013"/>
    <cellStyle name="Финансовый 3 4 9 6 3 3" xfId="16601"/>
    <cellStyle name="Финансовый 3 4 9 6 3 4" xfId="30209"/>
    <cellStyle name="Финансовый 3 4 9 6 4" xfId="7529"/>
    <cellStyle name="Финансовый 3 4 9 6 4 2" xfId="21137"/>
    <cellStyle name="Финансовый 3 4 9 6 4 3" xfId="34745"/>
    <cellStyle name="Финансовый 3 4 9 6 5" xfId="14333"/>
    <cellStyle name="Финансовый 3 4 9 6 6" xfId="27941"/>
    <cellStyle name="Финансовый 3 4 9 7" xfId="4883"/>
    <cellStyle name="Финансовый 3 4 9 7 2" xfId="11687"/>
    <cellStyle name="Финансовый 3 4 9 7 2 2" xfId="25295"/>
    <cellStyle name="Финансовый 3 4 9 7 2 3" xfId="38903"/>
    <cellStyle name="Финансовый 3 4 9 7 3" xfId="18491"/>
    <cellStyle name="Финансовый 3 4 9 7 4" xfId="32099"/>
    <cellStyle name="Финансовый 3 4 9 8" xfId="2615"/>
    <cellStyle name="Финансовый 3 4 9 8 2" xfId="9419"/>
    <cellStyle name="Финансовый 3 4 9 8 2 2" xfId="23027"/>
    <cellStyle name="Финансовый 3 4 9 8 2 3" xfId="36635"/>
    <cellStyle name="Финансовый 3 4 9 8 3" xfId="16223"/>
    <cellStyle name="Финансовый 3 4 9 8 4" xfId="29831"/>
    <cellStyle name="Финансовый 3 4 9 9" xfId="7151"/>
    <cellStyle name="Финансовый 3 4 9 9 2" xfId="20759"/>
    <cellStyle name="Финансовый 3 4 9 9 3" xfId="34367"/>
    <cellStyle name="Финансовый 3 4_Лист1" xfId="56694"/>
    <cellStyle name="Финансовый 3 5" xfId="148"/>
    <cellStyle name="Финансовый 3 5 10" xfId="1282"/>
    <cellStyle name="Финансовый 3 5 10 2" xfId="5818"/>
    <cellStyle name="Финансовый 3 5 10 2 2" xfId="12622"/>
    <cellStyle name="Финансовый 3 5 10 2 2 2" xfId="26230"/>
    <cellStyle name="Финансовый 3 5 10 2 2 3" xfId="39838"/>
    <cellStyle name="Финансовый 3 5 10 2 3" xfId="19426"/>
    <cellStyle name="Финансовый 3 5 10 2 4" xfId="33034"/>
    <cellStyle name="Финансовый 3 5 10 3" xfId="3550"/>
    <cellStyle name="Финансовый 3 5 10 3 2" xfId="10354"/>
    <cellStyle name="Финансовый 3 5 10 3 2 2" xfId="23962"/>
    <cellStyle name="Финансовый 3 5 10 3 2 3" xfId="37570"/>
    <cellStyle name="Финансовый 3 5 10 3 3" xfId="17158"/>
    <cellStyle name="Финансовый 3 5 10 3 4" xfId="30766"/>
    <cellStyle name="Финансовый 3 5 10 4" xfId="8086"/>
    <cellStyle name="Финансовый 3 5 10 4 2" xfId="21694"/>
    <cellStyle name="Финансовый 3 5 10 4 3" xfId="35302"/>
    <cellStyle name="Финансовый 3 5 10 5" xfId="14890"/>
    <cellStyle name="Финансовый 3 5 10 6" xfId="28498"/>
    <cellStyle name="Финансовый 3 5 11" xfId="2038"/>
    <cellStyle name="Финансовый 3 5 11 2" xfId="6574"/>
    <cellStyle name="Финансовый 3 5 11 2 2" xfId="13378"/>
    <cellStyle name="Финансовый 3 5 11 2 2 2" xfId="26986"/>
    <cellStyle name="Финансовый 3 5 11 2 2 3" xfId="40594"/>
    <cellStyle name="Финансовый 3 5 11 2 3" xfId="20182"/>
    <cellStyle name="Финансовый 3 5 11 2 4" xfId="33790"/>
    <cellStyle name="Финансовый 3 5 11 3" xfId="4306"/>
    <cellStyle name="Финансовый 3 5 11 3 2" xfId="11110"/>
    <cellStyle name="Финансовый 3 5 11 3 2 2" xfId="24718"/>
    <cellStyle name="Финансовый 3 5 11 3 2 3" xfId="38326"/>
    <cellStyle name="Финансовый 3 5 11 3 3" xfId="17914"/>
    <cellStyle name="Финансовый 3 5 11 3 4" xfId="31522"/>
    <cellStyle name="Финансовый 3 5 11 4" xfId="8842"/>
    <cellStyle name="Финансовый 3 5 11 4 2" xfId="22450"/>
    <cellStyle name="Финансовый 3 5 11 4 3" xfId="36058"/>
    <cellStyle name="Финансовый 3 5 11 5" xfId="15646"/>
    <cellStyle name="Финансовый 3 5 11 6" xfId="29254"/>
    <cellStyle name="Финансовый 3 5 12" xfId="904"/>
    <cellStyle name="Финансовый 3 5 12 2" xfId="5440"/>
    <cellStyle name="Финансовый 3 5 12 2 2" xfId="12244"/>
    <cellStyle name="Финансовый 3 5 12 2 2 2" xfId="25852"/>
    <cellStyle name="Финансовый 3 5 12 2 2 3" xfId="39460"/>
    <cellStyle name="Финансовый 3 5 12 2 3" xfId="19048"/>
    <cellStyle name="Финансовый 3 5 12 2 4" xfId="32656"/>
    <cellStyle name="Финансовый 3 5 12 3" xfId="3172"/>
    <cellStyle name="Финансовый 3 5 12 3 2" xfId="9976"/>
    <cellStyle name="Финансовый 3 5 12 3 2 2" xfId="23584"/>
    <cellStyle name="Финансовый 3 5 12 3 2 3" xfId="37192"/>
    <cellStyle name="Финансовый 3 5 12 3 3" xfId="16780"/>
    <cellStyle name="Финансовый 3 5 12 3 4" xfId="30388"/>
    <cellStyle name="Финансовый 3 5 12 4" xfId="7708"/>
    <cellStyle name="Финансовый 3 5 12 4 2" xfId="21316"/>
    <cellStyle name="Финансовый 3 5 12 4 3" xfId="34924"/>
    <cellStyle name="Финансовый 3 5 12 5" xfId="14512"/>
    <cellStyle name="Финансовый 3 5 12 6" xfId="28120"/>
    <cellStyle name="Финансовый 3 5 13" xfId="526"/>
    <cellStyle name="Финансовый 3 5 13 2" xfId="5062"/>
    <cellStyle name="Финансовый 3 5 13 2 2" xfId="11866"/>
    <cellStyle name="Финансовый 3 5 13 2 2 2" xfId="25474"/>
    <cellStyle name="Финансовый 3 5 13 2 2 3" xfId="39082"/>
    <cellStyle name="Финансовый 3 5 13 2 3" xfId="18670"/>
    <cellStyle name="Финансовый 3 5 13 2 4" xfId="32278"/>
    <cellStyle name="Финансовый 3 5 13 3" xfId="2794"/>
    <cellStyle name="Финансовый 3 5 13 3 2" xfId="9598"/>
    <cellStyle name="Финансовый 3 5 13 3 2 2" xfId="23206"/>
    <cellStyle name="Финансовый 3 5 13 3 2 3" xfId="36814"/>
    <cellStyle name="Финансовый 3 5 13 3 3" xfId="16402"/>
    <cellStyle name="Финансовый 3 5 13 3 4" xfId="30010"/>
    <cellStyle name="Финансовый 3 5 13 4" xfId="7330"/>
    <cellStyle name="Финансовый 3 5 13 4 2" xfId="20938"/>
    <cellStyle name="Финансовый 3 5 13 4 3" xfId="34546"/>
    <cellStyle name="Финансовый 3 5 13 5" xfId="14134"/>
    <cellStyle name="Финансовый 3 5 13 6" xfId="27742"/>
    <cellStyle name="Финансовый 3 5 14" xfId="4684"/>
    <cellStyle name="Финансовый 3 5 14 2" xfId="11488"/>
    <cellStyle name="Финансовый 3 5 14 2 2" xfId="25096"/>
    <cellStyle name="Финансовый 3 5 14 2 3" xfId="38704"/>
    <cellStyle name="Финансовый 3 5 14 3" xfId="18292"/>
    <cellStyle name="Финансовый 3 5 14 4" xfId="31900"/>
    <cellStyle name="Финансовый 3 5 15" xfId="2416"/>
    <cellStyle name="Финансовый 3 5 15 2" xfId="9220"/>
    <cellStyle name="Финансовый 3 5 15 2 2" xfId="22828"/>
    <cellStyle name="Финансовый 3 5 15 2 3" xfId="36436"/>
    <cellStyle name="Финансовый 3 5 15 3" xfId="16024"/>
    <cellStyle name="Финансовый 3 5 15 4" xfId="29632"/>
    <cellStyle name="Финансовый 3 5 16" xfId="6952"/>
    <cellStyle name="Финансовый 3 5 16 2" xfId="20560"/>
    <cellStyle name="Финансовый 3 5 16 3" xfId="34168"/>
    <cellStyle name="Финансовый 3 5 17" xfId="13756"/>
    <cellStyle name="Финансовый 3 5 18" xfId="27364"/>
    <cellStyle name="Финансовый 3 5 2" xfId="157"/>
    <cellStyle name="Финансовый 3 5 2 10" xfId="913"/>
    <cellStyle name="Финансовый 3 5 2 10 2" xfId="5449"/>
    <cellStyle name="Финансовый 3 5 2 10 2 2" xfId="12253"/>
    <cellStyle name="Финансовый 3 5 2 10 2 2 2" xfId="25861"/>
    <cellStyle name="Финансовый 3 5 2 10 2 2 3" xfId="39469"/>
    <cellStyle name="Финансовый 3 5 2 10 2 3" xfId="19057"/>
    <cellStyle name="Финансовый 3 5 2 10 2 4" xfId="32665"/>
    <cellStyle name="Финансовый 3 5 2 10 3" xfId="3181"/>
    <cellStyle name="Финансовый 3 5 2 10 3 2" xfId="9985"/>
    <cellStyle name="Финансовый 3 5 2 10 3 2 2" xfId="23593"/>
    <cellStyle name="Финансовый 3 5 2 10 3 2 3" xfId="37201"/>
    <cellStyle name="Финансовый 3 5 2 10 3 3" xfId="16789"/>
    <cellStyle name="Финансовый 3 5 2 10 3 4" xfId="30397"/>
    <cellStyle name="Финансовый 3 5 2 10 4" xfId="7717"/>
    <cellStyle name="Финансовый 3 5 2 10 4 2" xfId="21325"/>
    <cellStyle name="Финансовый 3 5 2 10 4 3" xfId="34933"/>
    <cellStyle name="Финансовый 3 5 2 10 5" xfId="14521"/>
    <cellStyle name="Финансовый 3 5 2 10 6" xfId="28129"/>
    <cellStyle name="Финансовый 3 5 2 11" xfId="535"/>
    <cellStyle name="Финансовый 3 5 2 11 2" xfId="5071"/>
    <cellStyle name="Финансовый 3 5 2 11 2 2" xfId="11875"/>
    <cellStyle name="Финансовый 3 5 2 11 2 2 2" xfId="25483"/>
    <cellStyle name="Финансовый 3 5 2 11 2 2 3" xfId="39091"/>
    <cellStyle name="Финансовый 3 5 2 11 2 3" xfId="18679"/>
    <cellStyle name="Финансовый 3 5 2 11 2 4" xfId="32287"/>
    <cellStyle name="Финансовый 3 5 2 11 3" xfId="2803"/>
    <cellStyle name="Финансовый 3 5 2 11 3 2" xfId="9607"/>
    <cellStyle name="Финансовый 3 5 2 11 3 2 2" xfId="23215"/>
    <cellStyle name="Финансовый 3 5 2 11 3 2 3" xfId="36823"/>
    <cellStyle name="Финансовый 3 5 2 11 3 3" xfId="16411"/>
    <cellStyle name="Финансовый 3 5 2 11 3 4" xfId="30019"/>
    <cellStyle name="Финансовый 3 5 2 11 4" xfId="7339"/>
    <cellStyle name="Финансовый 3 5 2 11 4 2" xfId="20947"/>
    <cellStyle name="Финансовый 3 5 2 11 4 3" xfId="34555"/>
    <cellStyle name="Финансовый 3 5 2 11 5" xfId="14143"/>
    <cellStyle name="Финансовый 3 5 2 11 6" xfId="27751"/>
    <cellStyle name="Финансовый 3 5 2 12" xfId="4693"/>
    <cellStyle name="Финансовый 3 5 2 12 2" xfId="11497"/>
    <cellStyle name="Финансовый 3 5 2 12 2 2" xfId="25105"/>
    <cellStyle name="Финансовый 3 5 2 12 2 3" xfId="38713"/>
    <cellStyle name="Финансовый 3 5 2 12 3" xfId="18301"/>
    <cellStyle name="Финансовый 3 5 2 12 4" xfId="31909"/>
    <cellStyle name="Финансовый 3 5 2 13" xfId="2425"/>
    <cellStyle name="Финансовый 3 5 2 13 2" xfId="9229"/>
    <cellStyle name="Финансовый 3 5 2 13 2 2" xfId="22837"/>
    <cellStyle name="Финансовый 3 5 2 13 2 3" xfId="36445"/>
    <cellStyle name="Финансовый 3 5 2 13 3" xfId="16033"/>
    <cellStyle name="Финансовый 3 5 2 13 4" xfId="29641"/>
    <cellStyle name="Финансовый 3 5 2 14" xfId="6961"/>
    <cellStyle name="Финансовый 3 5 2 14 2" xfId="20569"/>
    <cellStyle name="Финансовый 3 5 2 14 3" xfId="34177"/>
    <cellStyle name="Финансовый 3 5 2 15" xfId="13765"/>
    <cellStyle name="Финансовый 3 5 2 16" xfId="27373"/>
    <cellStyle name="Финансовый 3 5 2 2" xfId="211"/>
    <cellStyle name="Финансовый 3 5 2 2 10" xfId="2479"/>
    <cellStyle name="Финансовый 3 5 2 2 10 2" xfId="9283"/>
    <cellStyle name="Финансовый 3 5 2 2 10 2 2" xfId="22891"/>
    <cellStyle name="Финансовый 3 5 2 2 10 2 3" xfId="36499"/>
    <cellStyle name="Финансовый 3 5 2 2 10 3" xfId="16087"/>
    <cellStyle name="Финансовый 3 5 2 2 10 4" xfId="29695"/>
    <cellStyle name="Финансовый 3 5 2 2 11" xfId="7015"/>
    <cellStyle name="Финансовый 3 5 2 2 11 2" xfId="20623"/>
    <cellStyle name="Финансовый 3 5 2 2 11 3" xfId="34231"/>
    <cellStyle name="Финансовый 3 5 2 2 12" xfId="13819"/>
    <cellStyle name="Финансовый 3 5 2 2 13" xfId="27427"/>
    <cellStyle name="Финансовый 3 5 2 2 2" xfId="292"/>
    <cellStyle name="Финансовый 3 5 2 2 2 10" xfId="7096"/>
    <cellStyle name="Финансовый 3 5 2 2 2 10 2" xfId="20704"/>
    <cellStyle name="Финансовый 3 5 2 2 2 10 3" xfId="34312"/>
    <cellStyle name="Финансовый 3 5 2 2 2 11" xfId="13900"/>
    <cellStyle name="Финансовый 3 5 2 2 2 12" xfId="27508"/>
    <cellStyle name="Финансовый 3 5 2 2 2 2" xfId="494"/>
    <cellStyle name="Финансовый 3 5 2 2 2 2 10" xfId="14102"/>
    <cellStyle name="Финансовый 3 5 2 2 2 2 11" xfId="27710"/>
    <cellStyle name="Финансовый 3 5 2 2 2 2 2" xfId="2006"/>
    <cellStyle name="Финансовый 3 5 2 2 2 2 2 2" xfId="6542"/>
    <cellStyle name="Финансовый 3 5 2 2 2 2 2 2 2" xfId="13346"/>
    <cellStyle name="Финансовый 3 5 2 2 2 2 2 2 2 2" xfId="26954"/>
    <cellStyle name="Финансовый 3 5 2 2 2 2 2 2 2 3" xfId="40562"/>
    <cellStyle name="Финансовый 3 5 2 2 2 2 2 2 3" xfId="20150"/>
    <cellStyle name="Финансовый 3 5 2 2 2 2 2 2 4" xfId="33758"/>
    <cellStyle name="Финансовый 3 5 2 2 2 2 2 3" xfId="4274"/>
    <cellStyle name="Финансовый 3 5 2 2 2 2 2 3 2" xfId="11078"/>
    <cellStyle name="Финансовый 3 5 2 2 2 2 2 3 2 2" xfId="24686"/>
    <cellStyle name="Финансовый 3 5 2 2 2 2 2 3 2 3" xfId="38294"/>
    <cellStyle name="Финансовый 3 5 2 2 2 2 2 3 3" xfId="17882"/>
    <cellStyle name="Финансовый 3 5 2 2 2 2 2 3 4" xfId="31490"/>
    <cellStyle name="Финансовый 3 5 2 2 2 2 2 4" xfId="8810"/>
    <cellStyle name="Финансовый 3 5 2 2 2 2 2 4 2" xfId="22418"/>
    <cellStyle name="Финансовый 3 5 2 2 2 2 2 4 3" xfId="36026"/>
    <cellStyle name="Финансовый 3 5 2 2 2 2 2 5" xfId="15614"/>
    <cellStyle name="Финансовый 3 5 2 2 2 2 2 6" xfId="29222"/>
    <cellStyle name="Финансовый 3 5 2 2 2 2 3" xfId="1628"/>
    <cellStyle name="Финансовый 3 5 2 2 2 2 3 2" xfId="6164"/>
    <cellStyle name="Финансовый 3 5 2 2 2 2 3 2 2" xfId="12968"/>
    <cellStyle name="Финансовый 3 5 2 2 2 2 3 2 2 2" xfId="26576"/>
    <cellStyle name="Финансовый 3 5 2 2 2 2 3 2 2 3" xfId="40184"/>
    <cellStyle name="Финансовый 3 5 2 2 2 2 3 2 3" xfId="19772"/>
    <cellStyle name="Финансовый 3 5 2 2 2 2 3 2 4" xfId="33380"/>
    <cellStyle name="Финансовый 3 5 2 2 2 2 3 3" xfId="3896"/>
    <cellStyle name="Финансовый 3 5 2 2 2 2 3 3 2" xfId="10700"/>
    <cellStyle name="Финансовый 3 5 2 2 2 2 3 3 2 2" xfId="24308"/>
    <cellStyle name="Финансовый 3 5 2 2 2 2 3 3 2 3" xfId="37916"/>
    <cellStyle name="Финансовый 3 5 2 2 2 2 3 3 3" xfId="17504"/>
    <cellStyle name="Финансовый 3 5 2 2 2 2 3 3 4" xfId="31112"/>
    <cellStyle name="Финансовый 3 5 2 2 2 2 3 4" xfId="8432"/>
    <cellStyle name="Финансовый 3 5 2 2 2 2 3 4 2" xfId="22040"/>
    <cellStyle name="Финансовый 3 5 2 2 2 2 3 4 3" xfId="35648"/>
    <cellStyle name="Финансовый 3 5 2 2 2 2 3 5" xfId="15236"/>
    <cellStyle name="Финансовый 3 5 2 2 2 2 3 6" xfId="28844"/>
    <cellStyle name="Финансовый 3 5 2 2 2 2 4" xfId="2384"/>
    <cellStyle name="Финансовый 3 5 2 2 2 2 4 2" xfId="6920"/>
    <cellStyle name="Финансовый 3 5 2 2 2 2 4 2 2" xfId="13724"/>
    <cellStyle name="Финансовый 3 5 2 2 2 2 4 2 2 2" xfId="27332"/>
    <cellStyle name="Финансовый 3 5 2 2 2 2 4 2 2 3" xfId="40940"/>
    <cellStyle name="Финансовый 3 5 2 2 2 2 4 2 3" xfId="20528"/>
    <cellStyle name="Финансовый 3 5 2 2 2 2 4 2 4" xfId="34136"/>
    <cellStyle name="Финансовый 3 5 2 2 2 2 4 3" xfId="4652"/>
    <cellStyle name="Финансовый 3 5 2 2 2 2 4 3 2" xfId="11456"/>
    <cellStyle name="Финансовый 3 5 2 2 2 2 4 3 2 2" xfId="25064"/>
    <cellStyle name="Финансовый 3 5 2 2 2 2 4 3 2 3" xfId="38672"/>
    <cellStyle name="Финансовый 3 5 2 2 2 2 4 3 3" xfId="18260"/>
    <cellStyle name="Финансовый 3 5 2 2 2 2 4 3 4" xfId="31868"/>
    <cellStyle name="Финансовый 3 5 2 2 2 2 4 4" xfId="9188"/>
    <cellStyle name="Финансовый 3 5 2 2 2 2 4 4 2" xfId="22796"/>
    <cellStyle name="Финансовый 3 5 2 2 2 2 4 4 3" xfId="36404"/>
    <cellStyle name="Финансовый 3 5 2 2 2 2 4 5" xfId="15992"/>
    <cellStyle name="Финансовый 3 5 2 2 2 2 4 6" xfId="29600"/>
    <cellStyle name="Финансовый 3 5 2 2 2 2 5" xfId="1250"/>
    <cellStyle name="Финансовый 3 5 2 2 2 2 5 2" xfId="5786"/>
    <cellStyle name="Финансовый 3 5 2 2 2 2 5 2 2" xfId="12590"/>
    <cellStyle name="Финансовый 3 5 2 2 2 2 5 2 2 2" xfId="26198"/>
    <cellStyle name="Финансовый 3 5 2 2 2 2 5 2 2 3" xfId="39806"/>
    <cellStyle name="Финансовый 3 5 2 2 2 2 5 2 3" xfId="19394"/>
    <cellStyle name="Финансовый 3 5 2 2 2 2 5 2 4" xfId="33002"/>
    <cellStyle name="Финансовый 3 5 2 2 2 2 5 3" xfId="3518"/>
    <cellStyle name="Финансовый 3 5 2 2 2 2 5 3 2" xfId="10322"/>
    <cellStyle name="Финансовый 3 5 2 2 2 2 5 3 2 2" xfId="23930"/>
    <cellStyle name="Финансовый 3 5 2 2 2 2 5 3 2 3" xfId="37538"/>
    <cellStyle name="Финансовый 3 5 2 2 2 2 5 3 3" xfId="17126"/>
    <cellStyle name="Финансовый 3 5 2 2 2 2 5 3 4" xfId="30734"/>
    <cellStyle name="Финансовый 3 5 2 2 2 2 5 4" xfId="8054"/>
    <cellStyle name="Финансовый 3 5 2 2 2 2 5 4 2" xfId="21662"/>
    <cellStyle name="Финансовый 3 5 2 2 2 2 5 4 3" xfId="35270"/>
    <cellStyle name="Финансовый 3 5 2 2 2 2 5 5" xfId="14858"/>
    <cellStyle name="Финансовый 3 5 2 2 2 2 5 6" xfId="28466"/>
    <cellStyle name="Финансовый 3 5 2 2 2 2 6" xfId="872"/>
    <cellStyle name="Финансовый 3 5 2 2 2 2 6 2" xfId="5408"/>
    <cellStyle name="Финансовый 3 5 2 2 2 2 6 2 2" xfId="12212"/>
    <cellStyle name="Финансовый 3 5 2 2 2 2 6 2 2 2" xfId="25820"/>
    <cellStyle name="Финансовый 3 5 2 2 2 2 6 2 2 3" xfId="39428"/>
    <cellStyle name="Финансовый 3 5 2 2 2 2 6 2 3" xfId="19016"/>
    <cellStyle name="Финансовый 3 5 2 2 2 2 6 2 4" xfId="32624"/>
    <cellStyle name="Финансовый 3 5 2 2 2 2 6 3" xfId="3140"/>
    <cellStyle name="Финансовый 3 5 2 2 2 2 6 3 2" xfId="9944"/>
    <cellStyle name="Финансовый 3 5 2 2 2 2 6 3 2 2" xfId="23552"/>
    <cellStyle name="Финансовый 3 5 2 2 2 2 6 3 2 3" xfId="37160"/>
    <cellStyle name="Финансовый 3 5 2 2 2 2 6 3 3" xfId="16748"/>
    <cellStyle name="Финансовый 3 5 2 2 2 2 6 3 4" xfId="30356"/>
    <cellStyle name="Финансовый 3 5 2 2 2 2 6 4" xfId="7676"/>
    <cellStyle name="Финансовый 3 5 2 2 2 2 6 4 2" xfId="21284"/>
    <cellStyle name="Финансовый 3 5 2 2 2 2 6 4 3" xfId="34892"/>
    <cellStyle name="Финансовый 3 5 2 2 2 2 6 5" xfId="14480"/>
    <cellStyle name="Финансовый 3 5 2 2 2 2 6 6" xfId="28088"/>
    <cellStyle name="Финансовый 3 5 2 2 2 2 7" xfId="5030"/>
    <cellStyle name="Финансовый 3 5 2 2 2 2 7 2" xfId="11834"/>
    <cellStyle name="Финансовый 3 5 2 2 2 2 7 2 2" xfId="25442"/>
    <cellStyle name="Финансовый 3 5 2 2 2 2 7 2 3" xfId="39050"/>
    <cellStyle name="Финансовый 3 5 2 2 2 2 7 3" xfId="18638"/>
    <cellStyle name="Финансовый 3 5 2 2 2 2 7 4" xfId="32246"/>
    <cellStyle name="Финансовый 3 5 2 2 2 2 8" xfId="2762"/>
    <cellStyle name="Финансовый 3 5 2 2 2 2 8 2" xfId="9566"/>
    <cellStyle name="Финансовый 3 5 2 2 2 2 8 2 2" xfId="23174"/>
    <cellStyle name="Финансовый 3 5 2 2 2 2 8 2 3" xfId="36782"/>
    <cellStyle name="Финансовый 3 5 2 2 2 2 8 3" xfId="16370"/>
    <cellStyle name="Финансовый 3 5 2 2 2 2 8 4" xfId="29978"/>
    <cellStyle name="Финансовый 3 5 2 2 2 2 9" xfId="7298"/>
    <cellStyle name="Финансовый 3 5 2 2 2 2 9 2" xfId="20906"/>
    <cellStyle name="Финансовый 3 5 2 2 2 2 9 3" xfId="34514"/>
    <cellStyle name="Финансовый 3 5 2 2 2 3" xfId="1804"/>
    <cellStyle name="Финансовый 3 5 2 2 2 3 2" xfId="6340"/>
    <cellStyle name="Финансовый 3 5 2 2 2 3 2 2" xfId="13144"/>
    <cellStyle name="Финансовый 3 5 2 2 2 3 2 2 2" xfId="26752"/>
    <cellStyle name="Финансовый 3 5 2 2 2 3 2 2 3" xfId="40360"/>
    <cellStyle name="Финансовый 3 5 2 2 2 3 2 3" xfId="19948"/>
    <cellStyle name="Финансовый 3 5 2 2 2 3 2 4" xfId="33556"/>
    <cellStyle name="Финансовый 3 5 2 2 2 3 3" xfId="4072"/>
    <cellStyle name="Финансовый 3 5 2 2 2 3 3 2" xfId="10876"/>
    <cellStyle name="Финансовый 3 5 2 2 2 3 3 2 2" xfId="24484"/>
    <cellStyle name="Финансовый 3 5 2 2 2 3 3 2 3" xfId="38092"/>
    <cellStyle name="Финансовый 3 5 2 2 2 3 3 3" xfId="17680"/>
    <cellStyle name="Финансовый 3 5 2 2 2 3 3 4" xfId="31288"/>
    <cellStyle name="Финансовый 3 5 2 2 2 3 4" xfId="8608"/>
    <cellStyle name="Финансовый 3 5 2 2 2 3 4 2" xfId="22216"/>
    <cellStyle name="Финансовый 3 5 2 2 2 3 4 3" xfId="35824"/>
    <cellStyle name="Финансовый 3 5 2 2 2 3 5" xfId="15412"/>
    <cellStyle name="Финансовый 3 5 2 2 2 3 6" xfId="29020"/>
    <cellStyle name="Финансовый 3 5 2 2 2 4" xfId="1426"/>
    <cellStyle name="Финансовый 3 5 2 2 2 4 2" xfId="5962"/>
    <cellStyle name="Финансовый 3 5 2 2 2 4 2 2" xfId="12766"/>
    <cellStyle name="Финансовый 3 5 2 2 2 4 2 2 2" xfId="26374"/>
    <cellStyle name="Финансовый 3 5 2 2 2 4 2 2 3" xfId="39982"/>
    <cellStyle name="Финансовый 3 5 2 2 2 4 2 3" xfId="19570"/>
    <cellStyle name="Финансовый 3 5 2 2 2 4 2 4" xfId="33178"/>
    <cellStyle name="Финансовый 3 5 2 2 2 4 3" xfId="3694"/>
    <cellStyle name="Финансовый 3 5 2 2 2 4 3 2" xfId="10498"/>
    <cellStyle name="Финансовый 3 5 2 2 2 4 3 2 2" xfId="24106"/>
    <cellStyle name="Финансовый 3 5 2 2 2 4 3 2 3" xfId="37714"/>
    <cellStyle name="Финансовый 3 5 2 2 2 4 3 3" xfId="17302"/>
    <cellStyle name="Финансовый 3 5 2 2 2 4 3 4" xfId="30910"/>
    <cellStyle name="Финансовый 3 5 2 2 2 4 4" xfId="8230"/>
    <cellStyle name="Финансовый 3 5 2 2 2 4 4 2" xfId="21838"/>
    <cellStyle name="Финансовый 3 5 2 2 2 4 4 3" xfId="35446"/>
    <cellStyle name="Финансовый 3 5 2 2 2 4 5" xfId="15034"/>
    <cellStyle name="Финансовый 3 5 2 2 2 4 6" xfId="28642"/>
    <cellStyle name="Финансовый 3 5 2 2 2 5" xfId="2182"/>
    <cellStyle name="Финансовый 3 5 2 2 2 5 2" xfId="6718"/>
    <cellStyle name="Финансовый 3 5 2 2 2 5 2 2" xfId="13522"/>
    <cellStyle name="Финансовый 3 5 2 2 2 5 2 2 2" xfId="27130"/>
    <cellStyle name="Финансовый 3 5 2 2 2 5 2 2 3" xfId="40738"/>
    <cellStyle name="Финансовый 3 5 2 2 2 5 2 3" xfId="20326"/>
    <cellStyle name="Финансовый 3 5 2 2 2 5 2 4" xfId="33934"/>
    <cellStyle name="Финансовый 3 5 2 2 2 5 3" xfId="4450"/>
    <cellStyle name="Финансовый 3 5 2 2 2 5 3 2" xfId="11254"/>
    <cellStyle name="Финансовый 3 5 2 2 2 5 3 2 2" xfId="24862"/>
    <cellStyle name="Финансовый 3 5 2 2 2 5 3 2 3" xfId="38470"/>
    <cellStyle name="Финансовый 3 5 2 2 2 5 3 3" xfId="18058"/>
    <cellStyle name="Финансовый 3 5 2 2 2 5 3 4" xfId="31666"/>
    <cellStyle name="Финансовый 3 5 2 2 2 5 4" xfId="8986"/>
    <cellStyle name="Финансовый 3 5 2 2 2 5 4 2" xfId="22594"/>
    <cellStyle name="Финансовый 3 5 2 2 2 5 4 3" xfId="36202"/>
    <cellStyle name="Финансовый 3 5 2 2 2 5 5" xfId="15790"/>
    <cellStyle name="Финансовый 3 5 2 2 2 5 6" xfId="29398"/>
    <cellStyle name="Финансовый 3 5 2 2 2 6" xfId="1048"/>
    <cellStyle name="Финансовый 3 5 2 2 2 6 2" xfId="5584"/>
    <cellStyle name="Финансовый 3 5 2 2 2 6 2 2" xfId="12388"/>
    <cellStyle name="Финансовый 3 5 2 2 2 6 2 2 2" xfId="25996"/>
    <cellStyle name="Финансовый 3 5 2 2 2 6 2 2 3" xfId="39604"/>
    <cellStyle name="Финансовый 3 5 2 2 2 6 2 3" xfId="19192"/>
    <cellStyle name="Финансовый 3 5 2 2 2 6 2 4" xfId="32800"/>
    <cellStyle name="Финансовый 3 5 2 2 2 6 3" xfId="3316"/>
    <cellStyle name="Финансовый 3 5 2 2 2 6 3 2" xfId="10120"/>
    <cellStyle name="Финансовый 3 5 2 2 2 6 3 2 2" xfId="23728"/>
    <cellStyle name="Финансовый 3 5 2 2 2 6 3 2 3" xfId="37336"/>
    <cellStyle name="Финансовый 3 5 2 2 2 6 3 3" xfId="16924"/>
    <cellStyle name="Финансовый 3 5 2 2 2 6 3 4" xfId="30532"/>
    <cellStyle name="Финансовый 3 5 2 2 2 6 4" xfId="7852"/>
    <cellStyle name="Финансовый 3 5 2 2 2 6 4 2" xfId="21460"/>
    <cellStyle name="Финансовый 3 5 2 2 2 6 4 3" xfId="35068"/>
    <cellStyle name="Финансовый 3 5 2 2 2 6 5" xfId="14656"/>
    <cellStyle name="Финансовый 3 5 2 2 2 6 6" xfId="28264"/>
    <cellStyle name="Финансовый 3 5 2 2 2 7" xfId="670"/>
    <cellStyle name="Финансовый 3 5 2 2 2 7 2" xfId="5206"/>
    <cellStyle name="Финансовый 3 5 2 2 2 7 2 2" xfId="12010"/>
    <cellStyle name="Финансовый 3 5 2 2 2 7 2 2 2" xfId="25618"/>
    <cellStyle name="Финансовый 3 5 2 2 2 7 2 2 3" xfId="39226"/>
    <cellStyle name="Финансовый 3 5 2 2 2 7 2 3" xfId="18814"/>
    <cellStyle name="Финансовый 3 5 2 2 2 7 2 4" xfId="32422"/>
    <cellStyle name="Финансовый 3 5 2 2 2 7 3" xfId="2938"/>
    <cellStyle name="Финансовый 3 5 2 2 2 7 3 2" xfId="9742"/>
    <cellStyle name="Финансовый 3 5 2 2 2 7 3 2 2" xfId="23350"/>
    <cellStyle name="Финансовый 3 5 2 2 2 7 3 2 3" xfId="36958"/>
    <cellStyle name="Финансовый 3 5 2 2 2 7 3 3" xfId="16546"/>
    <cellStyle name="Финансовый 3 5 2 2 2 7 3 4" xfId="30154"/>
    <cellStyle name="Финансовый 3 5 2 2 2 7 4" xfId="7474"/>
    <cellStyle name="Финансовый 3 5 2 2 2 7 4 2" xfId="21082"/>
    <cellStyle name="Финансовый 3 5 2 2 2 7 4 3" xfId="34690"/>
    <cellStyle name="Финансовый 3 5 2 2 2 7 5" xfId="14278"/>
    <cellStyle name="Финансовый 3 5 2 2 2 7 6" xfId="27886"/>
    <cellStyle name="Финансовый 3 5 2 2 2 8" xfId="4828"/>
    <cellStyle name="Финансовый 3 5 2 2 2 8 2" xfId="11632"/>
    <cellStyle name="Финансовый 3 5 2 2 2 8 2 2" xfId="25240"/>
    <cellStyle name="Финансовый 3 5 2 2 2 8 2 3" xfId="38848"/>
    <cellStyle name="Финансовый 3 5 2 2 2 8 3" xfId="18436"/>
    <cellStyle name="Финансовый 3 5 2 2 2 8 4" xfId="32044"/>
    <cellStyle name="Финансовый 3 5 2 2 2 9" xfId="2560"/>
    <cellStyle name="Финансовый 3 5 2 2 2 9 2" xfId="9364"/>
    <cellStyle name="Финансовый 3 5 2 2 2 9 2 2" xfId="22972"/>
    <cellStyle name="Финансовый 3 5 2 2 2 9 2 3" xfId="36580"/>
    <cellStyle name="Финансовый 3 5 2 2 2 9 3" xfId="16168"/>
    <cellStyle name="Финансовый 3 5 2 2 2 9 4" xfId="29776"/>
    <cellStyle name="Финансовый 3 5 2 2 3" xfId="413"/>
    <cellStyle name="Финансовый 3 5 2 2 3 10" xfId="14021"/>
    <cellStyle name="Финансовый 3 5 2 2 3 11" xfId="27629"/>
    <cellStyle name="Финансовый 3 5 2 2 3 2" xfId="1925"/>
    <cellStyle name="Финансовый 3 5 2 2 3 2 2" xfId="6461"/>
    <cellStyle name="Финансовый 3 5 2 2 3 2 2 2" xfId="13265"/>
    <cellStyle name="Финансовый 3 5 2 2 3 2 2 2 2" xfId="26873"/>
    <cellStyle name="Финансовый 3 5 2 2 3 2 2 2 3" xfId="40481"/>
    <cellStyle name="Финансовый 3 5 2 2 3 2 2 3" xfId="20069"/>
    <cellStyle name="Финансовый 3 5 2 2 3 2 2 4" xfId="33677"/>
    <cellStyle name="Финансовый 3 5 2 2 3 2 3" xfId="4193"/>
    <cellStyle name="Финансовый 3 5 2 2 3 2 3 2" xfId="10997"/>
    <cellStyle name="Финансовый 3 5 2 2 3 2 3 2 2" xfId="24605"/>
    <cellStyle name="Финансовый 3 5 2 2 3 2 3 2 3" xfId="38213"/>
    <cellStyle name="Финансовый 3 5 2 2 3 2 3 3" xfId="17801"/>
    <cellStyle name="Финансовый 3 5 2 2 3 2 3 4" xfId="31409"/>
    <cellStyle name="Финансовый 3 5 2 2 3 2 4" xfId="8729"/>
    <cellStyle name="Финансовый 3 5 2 2 3 2 4 2" xfId="22337"/>
    <cellStyle name="Финансовый 3 5 2 2 3 2 4 3" xfId="35945"/>
    <cellStyle name="Финансовый 3 5 2 2 3 2 5" xfId="15533"/>
    <cellStyle name="Финансовый 3 5 2 2 3 2 6" xfId="29141"/>
    <cellStyle name="Финансовый 3 5 2 2 3 3" xfId="1547"/>
    <cellStyle name="Финансовый 3 5 2 2 3 3 2" xfId="6083"/>
    <cellStyle name="Финансовый 3 5 2 2 3 3 2 2" xfId="12887"/>
    <cellStyle name="Финансовый 3 5 2 2 3 3 2 2 2" xfId="26495"/>
    <cellStyle name="Финансовый 3 5 2 2 3 3 2 2 3" xfId="40103"/>
    <cellStyle name="Финансовый 3 5 2 2 3 3 2 3" xfId="19691"/>
    <cellStyle name="Финансовый 3 5 2 2 3 3 2 4" xfId="33299"/>
    <cellStyle name="Финансовый 3 5 2 2 3 3 3" xfId="3815"/>
    <cellStyle name="Финансовый 3 5 2 2 3 3 3 2" xfId="10619"/>
    <cellStyle name="Финансовый 3 5 2 2 3 3 3 2 2" xfId="24227"/>
    <cellStyle name="Финансовый 3 5 2 2 3 3 3 2 3" xfId="37835"/>
    <cellStyle name="Финансовый 3 5 2 2 3 3 3 3" xfId="17423"/>
    <cellStyle name="Финансовый 3 5 2 2 3 3 3 4" xfId="31031"/>
    <cellStyle name="Финансовый 3 5 2 2 3 3 4" xfId="8351"/>
    <cellStyle name="Финансовый 3 5 2 2 3 3 4 2" xfId="21959"/>
    <cellStyle name="Финансовый 3 5 2 2 3 3 4 3" xfId="35567"/>
    <cellStyle name="Финансовый 3 5 2 2 3 3 5" xfId="15155"/>
    <cellStyle name="Финансовый 3 5 2 2 3 3 6" xfId="28763"/>
    <cellStyle name="Финансовый 3 5 2 2 3 4" xfId="2303"/>
    <cellStyle name="Финансовый 3 5 2 2 3 4 2" xfId="6839"/>
    <cellStyle name="Финансовый 3 5 2 2 3 4 2 2" xfId="13643"/>
    <cellStyle name="Финансовый 3 5 2 2 3 4 2 2 2" xfId="27251"/>
    <cellStyle name="Финансовый 3 5 2 2 3 4 2 2 3" xfId="40859"/>
    <cellStyle name="Финансовый 3 5 2 2 3 4 2 3" xfId="20447"/>
    <cellStyle name="Финансовый 3 5 2 2 3 4 2 4" xfId="34055"/>
    <cellStyle name="Финансовый 3 5 2 2 3 4 3" xfId="4571"/>
    <cellStyle name="Финансовый 3 5 2 2 3 4 3 2" xfId="11375"/>
    <cellStyle name="Финансовый 3 5 2 2 3 4 3 2 2" xfId="24983"/>
    <cellStyle name="Финансовый 3 5 2 2 3 4 3 2 3" xfId="38591"/>
    <cellStyle name="Финансовый 3 5 2 2 3 4 3 3" xfId="18179"/>
    <cellStyle name="Финансовый 3 5 2 2 3 4 3 4" xfId="31787"/>
    <cellStyle name="Финансовый 3 5 2 2 3 4 4" xfId="9107"/>
    <cellStyle name="Финансовый 3 5 2 2 3 4 4 2" xfId="22715"/>
    <cellStyle name="Финансовый 3 5 2 2 3 4 4 3" xfId="36323"/>
    <cellStyle name="Финансовый 3 5 2 2 3 4 5" xfId="15911"/>
    <cellStyle name="Финансовый 3 5 2 2 3 4 6" xfId="29519"/>
    <cellStyle name="Финансовый 3 5 2 2 3 5" xfId="1169"/>
    <cellStyle name="Финансовый 3 5 2 2 3 5 2" xfId="5705"/>
    <cellStyle name="Финансовый 3 5 2 2 3 5 2 2" xfId="12509"/>
    <cellStyle name="Финансовый 3 5 2 2 3 5 2 2 2" xfId="26117"/>
    <cellStyle name="Финансовый 3 5 2 2 3 5 2 2 3" xfId="39725"/>
    <cellStyle name="Финансовый 3 5 2 2 3 5 2 3" xfId="19313"/>
    <cellStyle name="Финансовый 3 5 2 2 3 5 2 4" xfId="32921"/>
    <cellStyle name="Финансовый 3 5 2 2 3 5 3" xfId="3437"/>
    <cellStyle name="Финансовый 3 5 2 2 3 5 3 2" xfId="10241"/>
    <cellStyle name="Финансовый 3 5 2 2 3 5 3 2 2" xfId="23849"/>
    <cellStyle name="Финансовый 3 5 2 2 3 5 3 2 3" xfId="37457"/>
    <cellStyle name="Финансовый 3 5 2 2 3 5 3 3" xfId="17045"/>
    <cellStyle name="Финансовый 3 5 2 2 3 5 3 4" xfId="30653"/>
    <cellStyle name="Финансовый 3 5 2 2 3 5 4" xfId="7973"/>
    <cellStyle name="Финансовый 3 5 2 2 3 5 4 2" xfId="21581"/>
    <cellStyle name="Финансовый 3 5 2 2 3 5 4 3" xfId="35189"/>
    <cellStyle name="Финансовый 3 5 2 2 3 5 5" xfId="14777"/>
    <cellStyle name="Финансовый 3 5 2 2 3 5 6" xfId="28385"/>
    <cellStyle name="Финансовый 3 5 2 2 3 6" xfId="791"/>
    <cellStyle name="Финансовый 3 5 2 2 3 6 2" xfId="5327"/>
    <cellStyle name="Финансовый 3 5 2 2 3 6 2 2" xfId="12131"/>
    <cellStyle name="Финансовый 3 5 2 2 3 6 2 2 2" xfId="25739"/>
    <cellStyle name="Финансовый 3 5 2 2 3 6 2 2 3" xfId="39347"/>
    <cellStyle name="Финансовый 3 5 2 2 3 6 2 3" xfId="18935"/>
    <cellStyle name="Финансовый 3 5 2 2 3 6 2 4" xfId="32543"/>
    <cellStyle name="Финансовый 3 5 2 2 3 6 3" xfId="3059"/>
    <cellStyle name="Финансовый 3 5 2 2 3 6 3 2" xfId="9863"/>
    <cellStyle name="Финансовый 3 5 2 2 3 6 3 2 2" xfId="23471"/>
    <cellStyle name="Финансовый 3 5 2 2 3 6 3 2 3" xfId="37079"/>
    <cellStyle name="Финансовый 3 5 2 2 3 6 3 3" xfId="16667"/>
    <cellStyle name="Финансовый 3 5 2 2 3 6 3 4" xfId="30275"/>
    <cellStyle name="Финансовый 3 5 2 2 3 6 4" xfId="7595"/>
    <cellStyle name="Финансовый 3 5 2 2 3 6 4 2" xfId="21203"/>
    <cellStyle name="Финансовый 3 5 2 2 3 6 4 3" xfId="34811"/>
    <cellStyle name="Финансовый 3 5 2 2 3 6 5" xfId="14399"/>
    <cellStyle name="Финансовый 3 5 2 2 3 6 6" xfId="28007"/>
    <cellStyle name="Финансовый 3 5 2 2 3 7" xfId="4949"/>
    <cellStyle name="Финансовый 3 5 2 2 3 7 2" xfId="11753"/>
    <cellStyle name="Финансовый 3 5 2 2 3 7 2 2" xfId="25361"/>
    <cellStyle name="Финансовый 3 5 2 2 3 7 2 3" xfId="38969"/>
    <cellStyle name="Финансовый 3 5 2 2 3 7 3" xfId="18557"/>
    <cellStyle name="Финансовый 3 5 2 2 3 7 4" xfId="32165"/>
    <cellStyle name="Финансовый 3 5 2 2 3 8" xfId="2681"/>
    <cellStyle name="Финансовый 3 5 2 2 3 8 2" xfId="9485"/>
    <cellStyle name="Финансовый 3 5 2 2 3 8 2 2" xfId="23093"/>
    <cellStyle name="Финансовый 3 5 2 2 3 8 2 3" xfId="36701"/>
    <cellStyle name="Финансовый 3 5 2 2 3 8 3" xfId="16289"/>
    <cellStyle name="Финансовый 3 5 2 2 3 8 4" xfId="29897"/>
    <cellStyle name="Финансовый 3 5 2 2 3 9" xfId="7217"/>
    <cellStyle name="Финансовый 3 5 2 2 3 9 2" xfId="20825"/>
    <cellStyle name="Финансовый 3 5 2 2 3 9 3" xfId="34433"/>
    <cellStyle name="Финансовый 3 5 2 2 4" xfId="1723"/>
    <cellStyle name="Финансовый 3 5 2 2 4 2" xfId="6259"/>
    <cellStyle name="Финансовый 3 5 2 2 4 2 2" xfId="13063"/>
    <cellStyle name="Финансовый 3 5 2 2 4 2 2 2" xfId="26671"/>
    <cellStyle name="Финансовый 3 5 2 2 4 2 2 3" xfId="40279"/>
    <cellStyle name="Финансовый 3 5 2 2 4 2 3" xfId="19867"/>
    <cellStyle name="Финансовый 3 5 2 2 4 2 4" xfId="33475"/>
    <cellStyle name="Финансовый 3 5 2 2 4 3" xfId="3991"/>
    <cellStyle name="Финансовый 3 5 2 2 4 3 2" xfId="10795"/>
    <cellStyle name="Финансовый 3 5 2 2 4 3 2 2" xfId="24403"/>
    <cellStyle name="Финансовый 3 5 2 2 4 3 2 3" xfId="38011"/>
    <cellStyle name="Финансовый 3 5 2 2 4 3 3" xfId="17599"/>
    <cellStyle name="Финансовый 3 5 2 2 4 3 4" xfId="31207"/>
    <cellStyle name="Финансовый 3 5 2 2 4 4" xfId="8527"/>
    <cellStyle name="Финансовый 3 5 2 2 4 4 2" xfId="22135"/>
    <cellStyle name="Финансовый 3 5 2 2 4 4 3" xfId="35743"/>
    <cellStyle name="Финансовый 3 5 2 2 4 5" xfId="15331"/>
    <cellStyle name="Финансовый 3 5 2 2 4 6" xfId="28939"/>
    <cellStyle name="Финансовый 3 5 2 2 5" xfId="1345"/>
    <cellStyle name="Финансовый 3 5 2 2 5 2" xfId="5881"/>
    <cellStyle name="Финансовый 3 5 2 2 5 2 2" xfId="12685"/>
    <cellStyle name="Финансовый 3 5 2 2 5 2 2 2" xfId="26293"/>
    <cellStyle name="Финансовый 3 5 2 2 5 2 2 3" xfId="39901"/>
    <cellStyle name="Финансовый 3 5 2 2 5 2 3" xfId="19489"/>
    <cellStyle name="Финансовый 3 5 2 2 5 2 4" xfId="33097"/>
    <cellStyle name="Финансовый 3 5 2 2 5 3" xfId="3613"/>
    <cellStyle name="Финансовый 3 5 2 2 5 3 2" xfId="10417"/>
    <cellStyle name="Финансовый 3 5 2 2 5 3 2 2" xfId="24025"/>
    <cellStyle name="Финансовый 3 5 2 2 5 3 2 3" xfId="37633"/>
    <cellStyle name="Финансовый 3 5 2 2 5 3 3" xfId="17221"/>
    <cellStyle name="Финансовый 3 5 2 2 5 3 4" xfId="30829"/>
    <cellStyle name="Финансовый 3 5 2 2 5 4" xfId="8149"/>
    <cellStyle name="Финансовый 3 5 2 2 5 4 2" xfId="21757"/>
    <cellStyle name="Финансовый 3 5 2 2 5 4 3" xfId="35365"/>
    <cellStyle name="Финансовый 3 5 2 2 5 5" xfId="14953"/>
    <cellStyle name="Финансовый 3 5 2 2 5 6" xfId="28561"/>
    <cellStyle name="Финансовый 3 5 2 2 6" xfId="2101"/>
    <cellStyle name="Финансовый 3 5 2 2 6 2" xfId="6637"/>
    <cellStyle name="Финансовый 3 5 2 2 6 2 2" xfId="13441"/>
    <cellStyle name="Финансовый 3 5 2 2 6 2 2 2" xfId="27049"/>
    <cellStyle name="Финансовый 3 5 2 2 6 2 2 3" xfId="40657"/>
    <cellStyle name="Финансовый 3 5 2 2 6 2 3" xfId="20245"/>
    <cellStyle name="Финансовый 3 5 2 2 6 2 4" xfId="33853"/>
    <cellStyle name="Финансовый 3 5 2 2 6 3" xfId="4369"/>
    <cellStyle name="Финансовый 3 5 2 2 6 3 2" xfId="11173"/>
    <cellStyle name="Финансовый 3 5 2 2 6 3 2 2" xfId="24781"/>
    <cellStyle name="Финансовый 3 5 2 2 6 3 2 3" xfId="38389"/>
    <cellStyle name="Финансовый 3 5 2 2 6 3 3" xfId="17977"/>
    <cellStyle name="Финансовый 3 5 2 2 6 3 4" xfId="31585"/>
    <cellStyle name="Финансовый 3 5 2 2 6 4" xfId="8905"/>
    <cellStyle name="Финансовый 3 5 2 2 6 4 2" xfId="22513"/>
    <cellStyle name="Финансовый 3 5 2 2 6 4 3" xfId="36121"/>
    <cellStyle name="Финансовый 3 5 2 2 6 5" xfId="15709"/>
    <cellStyle name="Финансовый 3 5 2 2 6 6" xfId="29317"/>
    <cellStyle name="Финансовый 3 5 2 2 7" xfId="967"/>
    <cellStyle name="Финансовый 3 5 2 2 7 2" xfId="5503"/>
    <cellStyle name="Финансовый 3 5 2 2 7 2 2" xfId="12307"/>
    <cellStyle name="Финансовый 3 5 2 2 7 2 2 2" xfId="25915"/>
    <cellStyle name="Финансовый 3 5 2 2 7 2 2 3" xfId="39523"/>
    <cellStyle name="Финансовый 3 5 2 2 7 2 3" xfId="19111"/>
    <cellStyle name="Финансовый 3 5 2 2 7 2 4" xfId="32719"/>
    <cellStyle name="Финансовый 3 5 2 2 7 3" xfId="3235"/>
    <cellStyle name="Финансовый 3 5 2 2 7 3 2" xfId="10039"/>
    <cellStyle name="Финансовый 3 5 2 2 7 3 2 2" xfId="23647"/>
    <cellStyle name="Финансовый 3 5 2 2 7 3 2 3" xfId="37255"/>
    <cellStyle name="Финансовый 3 5 2 2 7 3 3" xfId="16843"/>
    <cellStyle name="Финансовый 3 5 2 2 7 3 4" xfId="30451"/>
    <cellStyle name="Финансовый 3 5 2 2 7 4" xfId="7771"/>
    <cellStyle name="Финансовый 3 5 2 2 7 4 2" xfId="21379"/>
    <cellStyle name="Финансовый 3 5 2 2 7 4 3" xfId="34987"/>
    <cellStyle name="Финансовый 3 5 2 2 7 5" xfId="14575"/>
    <cellStyle name="Финансовый 3 5 2 2 7 6" xfId="28183"/>
    <cellStyle name="Финансовый 3 5 2 2 8" xfId="589"/>
    <cellStyle name="Финансовый 3 5 2 2 8 2" xfId="5125"/>
    <cellStyle name="Финансовый 3 5 2 2 8 2 2" xfId="11929"/>
    <cellStyle name="Финансовый 3 5 2 2 8 2 2 2" xfId="25537"/>
    <cellStyle name="Финансовый 3 5 2 2 8 2 2 3" xfId="39145"/>
    <cellStyle name="Финансовый 3 5 2 2 8 2 3" xfId="18733"/>
    <cellStyle name="Финансовый 3 5 2 2 8 2 4" xfId="32341"/>
    <cellStyle name="Финансовый 3 5 2 2 8 3" xfId="2857"/>
    <cellStyle name="Финансовый 3 5 2 2 8 3 2" xfId="9661"/>
    <cellStyle name="Финансовый 3 5 2 2 8 3 2 2" xfId="23269"/>
    <cellStyle name="Финансовый 3 5 2 2 8 3 2 3" xfId="36877"/>
    <cellStyle name="Финансовый 3 5 2 2 8 3 3" xfId="16465"/>
    <cellStyle name="Финансовый 3 5 2 2 8 3 4" xfId="30073"/>
    <cellStyle name="Финансовый 3 5 2 2 8 4" xfId="7393"/>
    <cellStyle name="Финансовый 3 5 2 2 8 4 2" xfId="21001"/>
    <cellStyle name="Финансовый 3 5 2 2 8 4 3" xfId="34609"/>
    <cellStyle name="Финансовый 3 5 2 2 8 5" xfId="14197"/>
    <cellStyle name="Финансовый 3 5 2 2 8 6" xfId="27805"/>
    <cellStyle name="Финансовый 3 5 2 2 9" xfId="4747"/>
    <cellStyle name="Финансовый 3 5 2 2 9 2" xfId="11551"/>
    <cellStyle name="Финансовый 3 5 2 2 9 2 2" xfId="25159"/>
    <cellStyle name="Финансовый 3 5 2 2 9 2 3" xfId="38767"/>
    <cellStyle name="Финансовый 3 5 2 2 9 3" xfId="18355"/>
    <cellStyle name="Финансовый 3 5 2 2 9 4" xfId="31963"/>
    <cellStyle name="Финансовый 3 5 2 3" xfId="178"/>
    <cellStyle name="Финансовый 3 5 2 3 10" xfId="2446"/>
    <cellStyle name="Финансовый 3 5 2 3 10 2" xfId="9250"/>
    <cellStyle name="Финансовый 3 5 2 3 10 2 2" xfId="22858"/>
    <cellStyle name="Финансовый 3 5 2 3 10 2 3" xfId="36466"/>
    <cellStyle name="Финансовый 3 5 2 3 10 3" xfId="16054"/>
    <cellStyle name="Финансовый 3 5 2 3 10 4" xfId="29662"/>
    <cellStyle name="Финансовый 3 5 2 3 11" xfId="6982"/>
    <cellStyle name="Финансовый 3 5 2 3 11 2" xfId="20590"/>
    <cellStyle name="Финансовый 3 5 2 3 11 3" xfId="34198"/>
    <cellStyle name="Финансовый 3 5 2 3 12" xfId="13786"/>
    <cellStyle name="Финансовый 3 5 2 3 13" xfId="27394"/>
    <cellStyle name="Финансовый 3 5 2 3 2" xfId="259"/>
    <cellStyle name="Финансовый 3 5 2 3 2 10" xfId="7063"/>
    <cellStyle name="Финансовый 3 5 2 3 2 10 2" xfId="20671"/>
    <cellStyle name="Финансовый 3 5 2 3 2 10 3" xfId="34279"/>
    <cellStyle name="Финансовый 3 5 2 3 2 11" xfId="13867"/>
    <cellStyle name="Финансовый 3 5 2 3 2 12" xfId="27475"/>
    <cellStyle name="Финансовый 3 5 2 3 2 2" xfId="461"/>
    <cellStyle name="Финансовый 3 5 2 3 2 2 10" xfId="14069"/>
    <cellStyle name="Финансовый 3 5 2 3 2 2 11" xfId="27677"/>
    <cellStyle name="Финансовый 3 5 2 3 2 2 2" xfId="1973"/>
    <cellStyle name="Финансовый 3 5 2 3 2 2 2 2" xfId="6509"/>
    <cellStyle name="Финансовый 3 5 2 3 2 2 2 2 2" xfId="13313"/>
    <cellStyle name="Финансовый 3 5 2 3 2 2 2 2 2 2" xfId="26921"/>
    <cellStyle name="Финансовый 3 5 2 3 2 2 2 2 2 3" xfId="40529"/>
    <cellStyle name="Финансовый 3 5 2 3 2 2 2 2 3" xfId="20117"/>
    <cellStyle name="Финансовый 3 5 2 3 2 2 2 2 4" xfId="33725"/>
    <cellStyle name="Финансовый 3 5 2 3 2 2 2 3" xfId="4241"/>
    <cellStyle name="Финансовый 3 5 2 3 2 2 2 3 2" xfId="11045"/>
    <cellStyle name="Финансовый 3 5 2 3 2 2 2 3 2 2" xfId="24653"/>
    <cellStyle name="Финансовый 3 5 2 3 2 2 2 3 2 3" xfId="38261"/>
    <cellStyle name="Финансовый 3 5 2 3 2 2 2 3 3" xfId="17849"/>
    <cellStyle name="Финансовый 3 5 2 3 2 2 2 3 4" xfId="31457"/>
    <cellStyle name="Финансовый 3 5 2 3 2 2 2 4" xfId="8777"/>
    <cellStyle name="Финансовый 3 5 2 3 2 2 2 4 2" xfId="22385"/>
    <cellStyle name="Финансовый 3 5 2 3 2 2 2 4 3" xfId="35993"/>
    <cellStyle name="Финансовый 3 5 2 3 2 2 2 5" xfId="15581"/>
    <cellStyle name="Финансовый 3 5 2 3 2 2 2 6" xfId="29189"/>
    <cellStyle name="Финансовый 3 5 2 3 2 2 3" xfId="1595"/>
    <cellStyle name="Финансовый 3 5 2 3 2 2 3 2" xfId="6131"/>
    <cellStyle name="Финансовый 3 5 2 3 2 2 3 2 2" xfId="12935"/>
    <cellStyle name="Финансовый 3 5 2 3 2 2 3 2 2 2" xfId="26543"/>
    <cellStyle name="Финансовый 3 5 2 3 2 2 3 2 2 3" xfId="40151"/>
    <cellStyle name="Финансовый 3 5 2 3 2 2 3 2 3" xfId="19739"/>
    <cellStyle name="Финансовый 3 5 2 3 2 2 3 2 4" xfId="33347"/>
    <cellStyle name="Финансовый 3 5 2 3 2 2 3 3" xfId="3863"/>
    <cellStyle name="Финансовый 3 5 2 3 2 2 3 3 2" xfId="10667"/>
    <cellStyle name="Финансовый 3 5 2 3 2 2 3 3 2 2" xfId="24275"/>
    <cellStyle name="Финансовый 3 5 2 3 2 2 3 3 2 3" xfId="37883"/>
    <cellStyle name="Финансовый 3 5 2 3 2 2 3 3 3" xfId="17471"/>
    <cellStyle name="Финансовый 3 5 2 3 2 2 3 3 4" xfId="31079"/>
    <cellStyle name="Финансовый 3 5 2 3 2 2 3 4" xfId="8399"/>
    <cellStyle name="Финансовый 3 5 2 3 2 2 3 4 2" xfId="22007"/>
    <cellStyle name="Финансовый 3 5 2 3 2 2 3 4 3" xfId="35615"/>
    <cellStyle name="Финансовый 3 5 2 3 2 2 3 5" xfId="15203"/>
    <cellStyle name="Финансовый 3 5 2 3 2 2 3 6" xfId="28811"/>
    <cellStyle name="Финансовый 3 5 2 3 2 2 4" xfId="2351"/>
    <cellStyle name="Финансовый 3 5 2 3 2 2 4 2" xfId="6887"/>
    <cellStyle name="Финансовый 3 5 2 3 2 2 4 2 2" xfId="13691"/>
    <cellStyle name="Финансовый 3 5 2 3 2 2 4 2 2 2" xfId="27299"/>
    <cellStyle name="Финансовый 3 5 2 3 2 2 4 2 2 3" xfId="40907"/>
    <cellStyle name="Финансовый 3 5 2 3 2 2 4 2 3" xfId="20495"/>
    <cellStyle name="Финансовый 3 5 2 3 2 2 4 2 4" xfId="34103"/>
    <cellStyle name="Финансовый 3 5 2 3 2 2 4 3" xfId="4619"/>
    <cellStyle name="Финансовый 3 5 2 3 2 2 4 3 2" xfId="11423"/>
    <cellStyle name="Финансовый 3 5 2 3 2 2 4 3 2 2" xfId="25031"/>
    <cellStyle name="Финансовый 3 5 2 3 2 2 4 3 2 3" xfId="38639"/>
    <cellStyle name="Финансовый 3 5 2 3 2 2 4 3 3" xfId="18227"/>
    <cellStyle name="Финансовый 3 5 2 3 2 2 4 3 4" xfId="31835"/>
    <cellStyle name="Финансовый 3 5 2 3 2 2 4 4" xfId="9155"/>
    <cellStyle name="Финансовый 3 5 2 3 2 2 4 4 2" xfId="22763"/>
    <cellStyle name="Финансовый 3 5 2 3 2 2 4 4 3" xfId="36371"/>
    <cellStyle name="Финансовый 3 5 2 3 2 2 4 5" xfId="15959"/>
    <cellStyle name="Финансовый 3 5 2 3 2 2 4 6" xfId="29567"/>
    <cellStyle name="Финансовый 3 5 2 3 2 2 5" xfId="1217"/>
    <cellStyle name="Финансовый 3 5 2 3 2 2 5 2" xfId="5753"/>
    <cellStyle name="Финансовый 3 5 2 3 2 2 5 2 2" xfId="12557"/>
    <cellStyle name="Финансовый 3 5 2 3 2 2 5 2 2 2" xfId="26165"/>
    <cellStyle name="Финансовый 3 5 2 3 2 2 5 2 2 3" xfId="39773"/>
    <cellStyle name="Финансовый 3 5 2 3 2 2 5 2 3" xfId="19361"/>
    <cellStyle name="Финансовый 3 5 2 3 2 2 5 2 4" xfId="32969"/>
    <cellStyle name="Финансовый 3 5 2 3 2 2 5 3" xfId="3485"/>
    <cellStyle name="Финансовый 3 5 2 3 2 2 5 3 2" xfId="10289"/>
    <cellStyle name="Финансовый 3 5 2 3 2 2 5 3 2 2" xfId="23897"/>
    <cellStyle name="Финансовый 3 5 2 3 2 2 5 3 2 3" xfId="37505"/>
    <cellStyle name="Финансовый 3 5 2 3 2 2 5 3 3" xfId="17093"/>
    <cellStyle name="Финансовый 3 5 2 3 2 2 5 3 4" xfId="30701"/>
    <cellStyle name="Финансовый 3 5 2 3 2 2 5 4" xfId="8021"/>
    <cellStyle name="Финансовый 3 5 2 3 2 2 5 4 2" xfId="21629"/>
    <cellStyle name="Финансовый 3 5 2 3 2 2 5 4 3" xfId="35237"/>
    <cellStyle name="Финансовый 3 5 2 3 2 2 5 5" xfId="14825"/>
    <cellStyle name="Финансовый 3 5 2 3 2 2 5 6" xfId="28433"/>
    <cellStyle name="Финансовый 3 5 2 3 2 2 6" xfId="839"/>
    <cellStyle name="Финансовый 3 5 2 3 2 2 6 2" xfId="5375"/>
    <cellStyle name="Финансовый 3 5 2 3 2 2 6 2 2" xfId="12179"/>
    <cellStyle name="Финансовый 3 5 2 3 2 2 6 2 2 2" xfId="25787"/>
    <cellStyle name="Финансовый 3 5 2 3 2 2 6 2 2 3" xfId="39395"/>
    <cellStyle name="Финансовый 3 5 2 3 2 2 6 2 3" xfId="18983"/>
    <cellStyle name="Финансовый 3 5 2 3 2 2 6 2 4" xfId="32591"/>
    <cellStyle name="Финансовый 3 5 2 3 2 2 6 3" xfId="3107"/>
    <cellStyle name="Финансовый 3 5 2 3 2 2 6 3 2" xfId="9911"/>
    <cellStyle name="Финансовый 3 5 2 3 2 2 6 3 2 2" xfId="23519"/>
    <cellStyle name="Финансовый 3 5 2 3 2 2 6 3 2 3" xfId="37127"/>
    <cellStyle name="Финансовый 3 5 2 3 2 2 6 3 3" xfId="16715"/>
    <cellStyle name="Финансовый 3 5 2 3 2 2 6 3 4" xfId="30323"/>
    <cellStyle name="Финансовый 3 5 2 3 2 2 6 4" xfId="7643"/>
    <cellStyle name="Финансовый 3 5 2 3 2 2 6 4 2" xfId="21251"/>
    <cellStyle name="Финансовый 3 5 2 3 2 2 6 4 3" xfId="34859"/>
    <cellStyle name="Финансовый 3 5 2 3 2 2 6 5" xfId="14447"/>
    <cellStyle name="Финансовый 3 5 2 3 2 2 6 6" xfId="28055"/>
    <cellStyle name="Финансовый 3 5 2 3 2 2 7" xfId="4997"/>
    <cellStyle name="Финансовый 3 5 2 3 2 2 7 2" xfId="11801"/>
    <cellStyle name="Финансовый 3 5 2 3 2 2 7 2 2" xfId="25409"/>
    <cellStyle name="Финансовый 3 5 2 3 2 2 7 2 3" xfId="39017"/>
    <cellStyle name="Финансовый 3 5 2 3 2 2 7 3" xfId="18605"/>
    <cellStyle name="Финансовый 3 5 2 3 2 2 7 4" xfId="32213"/>
    <cellStyle name="Финансовый 3 5 2 3 2 2 8" xfId="2729"/>
    <cellStyle name="Финансовый 3 5 2 3 2 2 8 2" xfId="9533"/>
    <cellStyle name="Финансовый 3 5 2 3 2 2 8 2 2" xfId="23141"/>
    <cellStyle name="Финансовый 3 5 2 3 2 2 8 2 3" xfId="36749"/>
    <cellStyle name="Финансовый 3 5 2 3 2 2 8 3" xfId="16337"/>
    <cellStyle name="Финансовый 3 5 2 3 2 2 8 4" xfId="29945"/>
    <cellStyle name="Финансовый 3 5 2 3 2 2 9" xfId="7265"/>
    <cellStyle name="Финансовый 3 5 2 3 2 2 9 2" xfId="20873"/>
    <cellStyle name="Финансовый 3 5 2 3 2 2 9 3" xfId="34481"/>
    <cellStyle name="Финансовый 3 5 2 3 2 3" xfId="1771"/>
    <cellStyle name="Финансовый 3 5 2 3 2 3 2" xfId="6307"/>
    <cellStyle name="Финансовый 3 5 2 3 2 3 2 2" xfId="13111"/>
    <cellStyle name="Финансовый 3 5 2 3 2 3 2 2 2" xfId="26719"/>
    <cellStyle name="Финансовый 3 5 2 3 2 3 2 2 3" xfId="40327"/>
    <cellStyle name="Финансовый 3 5 2 3 2 3 2 3" xfId="19915"/>
    <cellStyle name="Финансовый 3 5 2 3 2 3 2 4" xfId="33523"/>
    <cellStyle name="Финансовый 3 5 2 3 2 3 3" xfId="4039"/>
    <cellStyle name="Финансовый 3 5 2 3 2 3 3 2" xfId="10843"/>
    <cellStyle name="Финансовый 3 5 2 3 2 3 3 2 2" xfId="24451"/>
    <cellStyle name="Финансовый 3 5 2 3 2 3 3 2 3" xfId="38059"/>
    <cellStyle name="Финансовый 3 5 2 3 2 3 3 3" xfId="17647"/>
    <cellStyle name="Финансовый 3 5 2 3 2 3 3 4" xfId="31255"/>
    <cellStyle name="Финансовый 3 5 2 3 2 3 4" xfId="8575"/>
    <cellStyle name="Финансовый 3 5 2 3 2 3 4 2" xfId="22183"/>
    <cellStyle name="Финансовый 3 5 2 3 2 3 4 3" xfId="35791"/>
    <cellStyle name="Финансовый 3 5 2 3 2 3 5" xfId="15379"/>
    <cellStyle name="Финансовый 3 5 2 3 2 3 6" xfId="28987"/>
    <cellStyle name="Финансовый 3 5 2 3 2 4" xfId="1393"/>
    <cellStyle name="Финансовый 3 5 2 3 2 4 2" xfId="5929"/>
    <cellStyle name="Финансовый 3 5 2 3 2 4 2 2" xfId="12733"/>
    <cellStyle name="Финансовый 3 5 2 3 2 4 2 2 2" xfId="26341"/>
    <cellStyle name="Финансовый 3 5 2 3 2 4 2 2 3" xfId="39949"/>
    <cellStyle name="Финансовый 3 5 2 3 2 4 2 3" xfId="19537"/>
    <cellStyle name="Финансовый 3 5 2 3 2 4 2 4" xfId="33145"/>
    <cellStyle name="Финансовый 3 5 2 3 2 4 3" xfId="3661"/>
    <cellStyle name="Финансовый 3 5 2 3 2 4 3 2" xfId="10465"/>
    <cellStyle name="Финансовый 3 5 2 3 2 4 3 2 2" xfId="24073"/>
    <cellStyle name="Финансовый 3 5 2 3 2 4 3 2 3" xfId="37681"/>
    <cellStyle name="Финансовый 3 5 2 3 2 4 3 3" xfId="17269"/>
    <cellStyle name="Финансовый 3 5 2 3 2 4 3 4" xfId="30877"/>
    <cellStyle name="Финансовый 3 5 2 3 2 4 4" xfId="8197"/>
    <cellStyle name="Финансовый 3 5 2 3 2 4 4 2" xfId="21805"/>
    <cellStyle name="Финансовый 3 5 2 3 2 4 4 3" xfId="35413"/>
    <cellStyle name="Финансовый 3 5 2 3 2 4 5" xfId="15001"/>
    <cellStyle name="Финансовый 3 5 2 3 2 4 6" xfId="28609"/>
    <cellStyle name="Финансовый 3 5 2 3 2 5" xfId="2149"/>
    <cellStyle name="Финансовый 3 5 2 3 2 5 2" xfId="6685"/>
    <cellStyle name="Финансовый 3 5 2 3 2 5 2 2" xfId="13489"/>
    <cellStyle name="Финансовый 3 5 2 3 2 5 2 2 2" xfId="27097"/>
    <cellStyle name="Финансовый 3 5 2 3 2 5 2 2 3" xfId="40705"/>
    <cellStyle name="Финансовый 3 5 2 3 2 5 2 3" xfId="20293"/>
    <cellStyle name="Финансовый 3 5 2 3 2 5 2 4" xfId="33901"/>
    <cellStyle name="Финансовый 3 5 2 3 2 5 3" xfId="4417"/>
    <cellStyle name="Финансовый 3 5 2 3 2 5 3 2" xfId="11221"/>
    <cellStyle name="Финансовый 3 5 2 3 2 5 3 2 2" xfId="24829"/>
    <cellStyle name="Финансовый 3 5 2 3 2 5 3 2 3" xfId="38437"/>
    <cellStyle name="Финансовый 3 5 2 3 2 5 3 3" xfId="18025"/>
    <cellStyle name="Финансовый 3 5 2 3 2 5 3 4" xfId="31633"/>
    <cellStyle name="Финансовый 3 5 2 3 2 5 4" xfId="8953"/>
    <cellStyle name="Финансовый 3 5 2 3 2 5 4 2" xfId="22561"/>
    <cellStyle name="Финансовый 3 5 2 3 2 5 4 3" xfId="36169"/>
    <cellStyle name="Финансовый 3 5 2 3 2 5 5" xfId="15757"/>
    <cellStyle name="Финансовый 3 5 2 3 2 5 6" xfId="29365"/>
    <cellStyle name="Финансовый 3 5 2 3 2 6" xfId="1015"/>
    <cellStyle name="Финансовый 3 5 2 3 2 6 2" xfId="5551"/>
    <cellStyle name="Финансовый 3 5 2 3 2 6 2 2" xfId="12355"/>
    <cellStyle name="Финансовый 3 5 2 3 2 6 2 2 2" xfId="25963"/>
    <cellStyle name="Финансовый 3 5 2 3 2 6 2 2 3" xfId="39571"/>
    <cellStyle name="Финансовый 3 5 2 3 2 6 2 3" xfId="19159"/>
    <cellStyle name="Финансовый 3 5 2 3 2 6 2 4" xfId="32767"/>
    <cellStyle name="Финансовый 3 5 2 3 2 6 3" xfId="3283"/>
    <cellStyle name="Финансовый 3 5 2 3 2 6 3 2" xfId="10087"/>
    <cellStyle name="Финансовый 3 5 2 3 2 6 3 2 2" xfId="23695"/>
    <cellStyle name="Финансовый 3 5 2 3 2 6 3 2 3" xfId="37303"/>
    <cellStyle name="Финансовый 3 5 2 3 2 6 3 3" xfId="16891"/>
    <cellStyle name="Финансовый 3 5 2 3 2 6 3 4" xfId="30499"/>
    <cellStyle name="Финансовый 3 5 2 3 2 6 4" xfId="7819"/>
    <cellStyle name="Финансовый 3 5 2 3 2 6 4 2" xfId="21427"/>
    <cellStyle name="Финансовый 3 5 2 3 2 6 4 3" xfId="35035"/>
    <cellStyle name="Финансовый 3 5 2 3 2 6 5" xfId="14623"/>
    <cellStyle name="Финансовый 3 5 2 3 2 6 6" xfId="28231"/>
    <cellStyle name="Финансовый 3 5 2 3 2 7" xfId="637"/>
    <cellStyle name="Финансовый 3 5 2 3 2 7 2" xfId="5173"/>
    <cellStyle name="Финансовый 3 5 2 3 2 7 2 2" xfId="11977"/>
    <cellStyle name="Финансовый 3 5 2 3 2 7 2 2 2" xfId="25585"/>
    <cellStyle name="Финансовый 3 5 2 3 2 7 2 2 3" xfId="39193"/>
    <cellStyle name="Финансовый 3 5 2 3 2 7 2 3" xfId="18781"/>
    <cellStyle name="Финансовый 3 5 2 3 2 7 2 4" xfId="32389"/>
    <cellStyle name="Финансовый 3 5 2 3 2 7 3" xfId="2905"/>
    <cellStyle name="Финансовый 3 5 2 3 2 7 3 2" xfId="9709"/>
    <cellStyle name="Финансовый 3 5 2 3 2 7 3 2 2" xfId="23317"/>
    <cellStyle name="Финансовый 3 5 2 3 2 7 3 2 3" xfId="36925"/>
    <cellStyle name="Финансовый 3 5 2 3 2 7 3 3" xfId="16513"/>
    <cellStyle name="Финансовый 3 5 2 3 2 7 3 4" xfId="30121"/>
    <cellStyle name="Финансовый 3 5 2 3 2 7 4" xfId="7441"/>
    <cellStyle name="Финансовый 3 5 2 3 2 7 4 2" xfId="21049"/>
    <cellStyle name="Финансовый 3 5 2 3 2 7 4 3" xfId="34657"/>
    <cellStyle name="Финансовый 3 5 2 3 2 7 5" xfId="14245"/>
    <cellStyle name="Финансовый 3 5 2 3 2 7 6" xfId="27853"/>
    <cellStyle name="Финансовый 3 5 2 3 2 8" xfId="4795"/>
    <cellStyle name="Финансовый 3 5 2 3 2 8 2" xfId="11599"/>
    <cellStyle name="Финансовый 3 5 2 3 2 8 2 2" xfId="25207"/>
    <cellStyle name="Финансовый 3 5 2 3 2 8 2 3" xfId="38815"/>
    <cellStyle name="Финансовый 3 5 2 3 2 8 3" xfId="18403"/>
    <cellStyle name="Финансовый 3 5 2 3 2 8 4" xfId="32011"/>
    <cellStyle name="Финансовый 3 5 2 3 2 9" xfId="2527"/>
    <cellStyle name="Финансовый 3 5 2 3 2 9 2" xfId="9331"/>
    <cellStyle name="Финансовый 3 5 2 3 2 9 2 2" xfId="22939"/>
    <cellStyle name="Финансовый 3 5 2 3 2 9 2 3" xfId="36547"/>
    <cellStyle name="Финансовый 3 5 2 3 2 9 3" xfId="16135"/>
    <cellStyle name="Финансовый 3 5 2 3 2 9 4" xfId="29743"/>
    <cellStyle name="Финансовый 3 5 2 3 3" xfId="380"/>
    <cellStyle name="Финансовый 3 5 2 3 3 10" xfId="13988"/>
    <cellStyle name="Финансовый 3 5 2 3 3 11" xfId="27596"/>
    <cellStyle name="Финансовый 3 5 2 3 3 2" xfId="1892"/>
    <cellStyle name="Финансовый 3 5 2 3 3 2 2" xfId="6428"/>
    <cellStyle name="Финансовый 3 5 2 3 3 2 2 2" xfId="13232"/>
    <cellStyle name="Финансовый 3 5 2 3 3 2 2 2 2" xfId="26840"/>
    <cellStyle name="Финансовый 3 5 2 3 3 2 2 2 3" xfId="40448"/>
    <cellStyle name="Финансовый 3 5 2 3 3 2 2 3" xfId="20036"/>
    <cellStyle name="Финансовый 3 5 2 3 3 2 2 4" xfId="33644"/>
    <cellStyle name="Финансовый 3 5 2 3 3 2 3" xfId="4160"/>
    <cellStyle name="Финансовый 3 5 2 3 3 2 3 2" xfId="10964"/>
    <cellStyle name="Финансовый 3 5 2 3 3 2 3 2 2" xfId="24572"/>
    <cellStyle name="Финансовый 3 5 2 3 3 2 3 2 3" xfId="38180"/>
    <cellStyle name="Финансовый 3 5 2 3 3 2 3 3" xfId="17768"/>
    <cellStyle name="Финансовый 3 5 2 3 3 2 3 4" xfId="31376"/>
    <cellStyle name="Финансовый 3 5 2 3 3 2 4" xfId="8696"/>
    <cellStyle name="Финансовый 3 5 2 3 3 2 4 2" xfId="22304"/>
    <cellStyle name="Финансовый 3 5 2 3 3 2 4 3" xfId="35912"/>
    <cellStyle name="Финансовый 3 5 2 3 3 2 5" xfId="15500"/>
    <cellStyle name="Финансовый 3 5 2 3 3 2 6" xfId="29108"/>
    <cellStyle name="Финансовый 3 5 2 3 3 3" xfId="1514"/>
    <cellStyle name="Финансовый 3 5 2 3 3 3 2" xfId="6050"/>
    <cellStyle name="Финансовый 3 5 2 3 3 3 2 2" xfId="12854"/>
    <cellStyle name="Финансовый 3 5 2 3 3 3 2 2 2" xfId="26462"/>
    <cellStyle name="Финансовый 3 5 2 3 3 3 2 2 3" xfId="40070"/>
    <cellStyle name="Финансовый 3 5 2 3 3 3 2 3" xfId="19658"/>
    <cellStyle name="Финансовый 3 5 2 3 3 3 2 4" xfId="33266"/>
    <cellStyle name="Финансовый 3 5 2 3 3 3 3" xfId="3782"/>
    <cellStyle name="Финансовый 3 5 2 3 3 3 3 2" xfId="10586"/>
    <cellStyle name="Финансовый 3 5 2 3 3 3 3 2 2" xfId="24194"/>
    <cellStyle name="Финансовый 3 5 2 3 3 3 3 2 3" xfId="37802"/>
    <cellStyle name="Финансовый 3 5 2 3 3 3 3 3" xfId="17390"/>
    <cellStyle name="Финансовый 3 5 2 3 3 3 3 4" xfId="30998"/>
    <cellStyle name="Финансовый 3 5 2 3 3 3 4" xfId="8318"/>
    <cellStyle name="Финансовый 3 5 2 3 3 3 4 2" xfId="21926"/>
    <cellStyle name="Финансовый 3 5 2 3 3 3 4 3" xfId="35534"/>
    <cellStyle name="Финансовый 3 5 2 3 3 3 5" xfId="15122"/>
    <cellStyle name="Финансовый 3 5 2 3 3 3 6" xfId="28730"/>
    <cellStyle name="Финансовый 3 5 2 3 3 4" xfId="2270"/>
    <cellStyle name="Финансовый 3 5 2 3 3 4 2" xfId="6806"/>
    <cellStyle name="Финансовый 3 5 2 3 3 4 2 2" xfId="13610"/>
    <cellStyle name="Финансовый 3 5 2 3 3 4 2 2 2" xfId="27218"/>
    <cellStyle name="Финансовый 3 5 2 3 3 4 2 2 3" xfId="40826"/>
    <cellStyle name="Финансовый 3 5 2 3 3 4 2 3" xfId="20414"/>
    <cellStyle name="Финансовый 3 5 2 3 3 4 2 4" xfId="34022"/>
    <cellStyle name="Финансовый 3 5 2 3 3 4 3" xfId="4538"/>
    <cellStyle name="Финансовый 3 5 2 3 3 4 3 2" xfId="11342"/>
    <cellStyle name="Финансовый 3 5 2 3 3 4 3 2 2" xfId="24950"/>
    <cellStyle name="Финансовый 3 5 2 3 3 4 3 2 3" xfId="38558"/>
    <cellStyle name="Финансовый 3 5 2 3 3 4 3 3" xfId="18146"/>
    <cellStyle name="Финансовый 3 5 2 3 3 4 3 4" xfId="31754"/>
    <cellStyle name="Финансовый 3 5 2 3 3 4 4" xfId="9074"/>
    <cellStyle name="Финансовый 3 5 2 3 3 4 4 2" xfId="22682"/>
    <cellStyle name="Финансовый 3 5 2 3 3 4 4 3" xfId="36290"/>
    <cellStyle name="Финансовый 3 5 2 3 3 4 5" xfId="15878"/>
    <cellStyle name="Финансовый 3 5 2 3 3 4 6" xfId="29486"/>
    <cellStyle name="Финансовый 3 5 2 3 3 5" xfId="1136"/>
    <cellStyle name="Финансовый 3 5 2 3 3 5 2" xfId="5672"/>
    <cellStyle name="Финансовый 3 5 2 3 3 5 2 2" xfId="12476"/>
    <cellStyle name="Финансовый 3 5 2 3 3 5 2 2 2" xfId="26084"/>
    <cellStyle name="Финансовый 3 5 2 3 3 5 2 2 3" xfId="39692"/>
    <cellStyle name="Финансовый 3 5 2 3 3 5 2 3" xfId="19280"/>
    <cellStyle name="Финансовый 3 5 2 3 3 5 2 4" xfId="32888"/>
    <cellStyle name="Финансовый 3 5 2 3 3 5 3" xfId="3404"/>
    <cellStyle name="Финансовый 3 5 2 3 3 5 3 2" xfId="10208"/>
    <cellStyle name="Финансовый 3 5 2 3 3 5 3 2 2" xfId="23816"/>
    <cellStyle name="Финансовый 3 5 2 3 3 5 3 2 3" xfId="37424"/>
    <cellStyle name="Финансовый 3 5 2 3 3 5 3 3" xfId="17012"/>
    <cellStyle name="Финансовый 3 5 2 3 3 5 3 4" xfId="30620"/>
    <cellStyle name="Финансовый 3 5 2 3 3 5 4" xfId="7940"/>
    <cellStyle name="Финансовый 3 5 2 3 3 5 4 2" xfId="21548"/>
    <cellStyle name="Финансовый 3 5 2 3 3 5 4 3" xfId="35156"/>
    <cellStyle name="Финансовый 3 5 2 3 3 5 5" xfId="14744"/>
    <cellStyle name="Финансовый 3 5 2 3 3 5 6" xfId="28352"/>
    <cellStyle name="Финансовый 3 5 2 3 3 6" xfId="758"/>
    <cellStyle name="Финансовый 3 5 2 3 3 6 2" xfId="5294"/>
    <cellStyle name="Финансовый 3 5 2 3 3 6 2 2" xfId="12098"/>
    <cellStyle name="Финансовый 3 5 2 3 3 6 2 2 2" xfId="25706"/>
    <cellStyle name="Финансовый 3 5 2 3 3 6 2 2 3" xfId="39314"/>
    <cellStyle name="Финансовый 3 5 2 3 3 6 2 3" xfId="18902"/>
    <cellStyle name="Финансовый 3 5 2 3 3 6 2 4" xfId="32510"/>
    <cellStyle name="Финансовый 3 5 2 3 3 6 3" xfId="3026"/>
    <cellStyle name="Финансовый 3 5 2 3 3 6 3 2" xfId="9830"/>
    <cellStyle name="Финансовый 3 5 2 3 3 6 3 2 2" xfId="23438"/>
    <cellStyle name="Финансовый 3 5 2 3 3 6 3 2 3" xfId="37046"/>
    <cellStyle name="Финансовый 3 5 2 3 3 6 3 3" xfId="16634"/>
    <cellStyle name="Финансовый 3 5 2 3 3 6 3 4" xfId="30242"/>
    <cellStyle name="Финансовый 3 5 2 3 3 6 4" xfId="7562"/>
    <cellStyle name="Финансовый 3 5 2 3 3 6 4 2" xfId="21170"/>
    <cellStyle name="Финансовый 3 5 2 3 3 6 4 3" xfId="34778"/>
    <cellStyle name="Финансовый 3 5 2 3 3 6 5" xfId="14366"/>
    <cellStyle name="Финансовый 3 5 2 3 3 6 6" xfId="27974"/>
    <cellStyle name="Финансовый 3 5 2 3 3 7" xfId="4916"/>
    <cellStyle name="Финансовый 3 5 2 3 3 7 2" xfId="11720"/>
    <cellStyle name="Финансовый 3 5 2 3 3 7 2 2" xfId="25328"/>
    <cellStyle name="Финансовый 3 5 2 3 3 7 2 3" xfId="38936"/>
    <cellStyle name="Финансовый 3 5 2 3 3 7 3" xfId="18524"/>
    <cellStyle name="Финансовый 3 5 2 3 3 7 4" xfId="32132"/>
    <cellStyle name="Финансовый 3 5 2 3 3 8" xfId="2648"/>
    <cellStyle name="Финансовый 3 5 2 3 3 8 2" xfId="9452"/>
    <cellStyle name="Финансовый 3 5 2 3 3 8 2 2" xfId="23060"/>
    <cellStyle name="Финансовый 3 5 2 3 3 8 2 3" xfId="36668"/>
    <cellStyle name="Финансовый 3 5 2 3 3 8 3" xfId="16256"/>
    <cellStyle name="Финансовый 3 5 2 3 3 8 4" xfId="29864"/>
    <cellStyle name="Финансовый 3 5 2 3 3 9" xfId="7184"/>
    <cellStyle name="Финансовый 3 5 2 3 3 9 2" xfId="20792"/>
    <cellStyle name="Финансовый 3 5 2 3 3 9 3" xfId="34400"/>
    <cellStyle name="Финансовый 3 5 2 3 4" xfId="1690"/>
    <cellStyle name="Финансовый 3 5 2 3 4 2" xfId="6226"/>
    <cellStyle name="Финансовый 3 5 2 3 4 2 2" xfId="13030"/>
    <cellStyle name="Финансовый 3 5 2 3 4 2 2 2" xfId="26638"/>
    <cellStyle name="Финансовый 3 5 2 3 4 2 2 3" xfId="40246"/>
    <cellStyle name="Финансовый 3 5 2 3 4 2 3" xfId="19834"/>
    <cellStyle name="Финансовый 3 5 2 3 4 2 4" xfId="33442"/>
    <cellStyle name="Финансовый 3 5 2 3 4 3" xfId="3958"/>
    <cellStyle name="Финансовый 3 5 2 3 4 3 2" xfId="10762"/>
    <cellStyle name="Финансовый 3 5 2 3 4 3 2 2" xfId="24370"/>
    <cellStyle name="Финансовый 3 5 2 3 4 3 2 3" xfId="37978"/>
    <cellStyle name="Финансовый 3 5 2 3 4 3 3" xfId="17566"/>
    <cellStyle name="Финансовый 3 5 2 3 4 3 4" xfId="31174"/>
    <cellStyle name="Финансовый 3 5 2 3 4 4" xfId="8494"/>
    <cellStyle name="Финансовый 3 5 2 3 4 4 2" xfId="22102"/>
    <cellStyle name="Финансовый 3 5 2 3 4 4 3" xfId="35710"/>
    <cellStyle name="Финансовый 3 5 2 3 4 5" xfId="15298"/>
    <cellStyle name="Финансовый 3 5 2 3 4 6" xfId="28906"/>
    <cellStyle name="Финансовый 3 5 2 3 5" xfId="1312"/>
    <cellStyle name="Финансовый 3 5 2 3 5 2" xfId="5848"/>
    <cellStyle name="Финансовый 3 5 2 3 5 2 2" xfId="12652"/>
    <cellStyle name="Финансовый 3 5 2 3 5 2 2 2" xfId="26260"/>
    <cellStyle name="Финансовый 3 5 2 3 5 2 2 3" xfId="39868"/>
    <cellStyle name="Финансовый 3 5 2 3 5 2 3" xfId="19456"/>
    <cellStyle name="Финансовый 3 5 2 3 5 2 4" xfId="33064"/>
    <cellStyle name="Финансовый 3 5 2 3 5 3" xfId="3580"/>
    <cellStyle name="Финансовый 3 5 2 3 5 3 2" xfId="10384"/>
    <cellStyle name="Финансовый 3 5 2 3 5 3 2 2" xfId="23992"/>
    <cellStyle name="Финансовый 3 5 2 3 5 3 2 3" xfId="37600"/>
    <cellStyle name="Финансовый 3 5 2 3 5 3 3" xfId="17188"/>
    <cellStyle name="Финансовый 3 5 2 3 5 3 4" xfId="30796"/>
    <cellStyle name="Финансовый 3 5 2 3 5 4" xfId="8116"/>
    <cellStyle name="Финансовый 3 5 2 3 5 4 2" xfId="21724"/>
    <cellStyle name="Финансовый 3 5 2 3 5 4 3" xfId="35332"/>
    <cellStyle name="Финансовый 3 5 2 3 5 5" xfId="14920"/>
    <cellStyle name="Финансовый 3 5 2 3 5 6" xfId="28528"/>
    <cellStyle name="Финансовый 3 5 2 3 6" xfId="2068"/>
    <cellStyle name="Финансовый 3 5 2 3 6 2" xfId="6604"/>
    <cellStyle name="Финансовый 3 5 2 3 6 2 2" xfId="13408"/>
    <cellStyle name="Финансовый 3 5 2 3 6 2 2 2" xfId="27016"/>
    <cellStyle name="Финансовый 3 5 2 3 6 2 2 3" xfId="40624"/>
    <cellStyle name="Финансовый 3 5 2 3 6 2 3" xfId="20212"/>
    <cellStyle name="Финансовый 3 5 2 3 6 2 4" xfId="33820"/>
    <cellStyle name="Финансовый 3 5 2 3 6 3" xfId="4336"/>
    <cellStyle name="Финансовый 3 5 2 3 6 3 2" xfId="11140"/>
    <cellStyle name="Финансовый 3 5 2 3 6 3 2 2" xfId="24748"/>
    <cellStyle name="Финансовый 3 5 2 3 6 3 2 3" xfId="38356"/>
    <cellStyle name="Финансовый 3 5 2 3 6 3 3" xfId="17944"/>
    <cellStyle name="Финансовый 3 5 2 3 6 3 4" xfId="31552"/>
    <cellStyle name="Финансовый 3 5 2 3 6 4" xfId="8872"/>
    <cellStyle name="Финансовый 3 5 2 3 6 4 2" xfId="22480"/>
    <cellStyle name="Финансовый 3 5 2 3 6 4 3" xfId="36088"/>
    <cellStyle name="Финансовый 3 5 2 3 6 5" xfId="15676"/>
    <cellStyle name="Финансовый 3 5 2 3 6 6" xfId="29284"/>
    <cellStyle name="Финансовый 3 5 2 3 7" xfId="934"/>
    <cellStyle name="Финансовый 3 5 2 3 7 2" xfId="5470"/>
    <cellStyle name="Финансовый 3 5 2 3 7 2 2" xfId="12274"/>
    <cellStyle name="Финансовый 3 5 2 3 7 2 2 2" xfId="25882"/>
    <cellStyle name="Финансовый 3 5 2 3 7 2 2 3" xfId="39490"/>
    <cellStyle name="Финансовый 3 5 2 3 7 2 3" xfId="19078"/>
    <cellStyle name="Финансовый 3 5 2 3 7 2 4" xfId="32686"/>
    <cellStyle name="Финансовый 3 5 2 3 7 3" xfId="3202"/>
    <cellStyle name="Финансовый 3 5 2 3 7 3 2" xfId="10006"/>
    <cellStyle name="Финансовый 3 5 2 3 7 3 2 2" xfId="23614"/>
    <cellStyle name="Финансовый 3 5 2 3 7 3 2 3" xfId="37222"/>
    <cellStyle name="Финансовый 3 5 2 3 7 3 3" xfId="16810"/>
    <cellStyle name="Финансовый 3 5 2 3 7 3 4" xfId="30418"/>
    <cellStyle name="Финансовый 3 5 2 3 7 4" xfId="7738"/>
    <cellStyle name="Финансовый 3 5 2 3 7 4 2" xfId="21346"/>
    <cellStyle name="Финансовый 3 5 2 3 7 4 3" xfId="34954"/>
    <cellStyle name="Финансовый 3 5 2 3 7 5" xfId="14542"/>
    <cellStyle name="Финансовый 3 5 2 3 7 6" xfId="28150"/>
    <cellStyle name="Финансовый 3 5 2 3 8" xfId="556"/>
    <cellStyle name="Финансовый 3 5 2 3 8 2" xfId="5092"/>
    <cellStyle name="Финансовый 3 5 2 3 8 2 2" xfId="11896"/>
    <cellStyle name="Финансовый 3 5 2 3 8 2 2 2" xfId="25504"/>
    <cellStyle name="Финансовый 3 5 2 3 8 2 2 3" xfId="39112"/>
    <cellStyle name="Финансовый 3 5 2 3 8 2 3" xfId="18700"/>
    <cellStyle name="Финансовый 3 5 2 3 8 2 4" xfId="32308"/>
    <cellStyle name="Финансовый 3 5 2 3 8 3" xfId="2824"/>
    <cellStyle name="Финансовый 3 5 2 3 8 3 2" xfId="9628"/>
    <cellStyle name="Финансовый 3 5 2 3 8 3 2 2" xfId="23236"/>
    <cellStyle name="Финансовый 3 5 2 3 8 3 2 3" xfId="36844"/>
    <cellStyle name="Финансовый 3 5 2 3 8 3 3" xfId="16432"/>
    <cellStyle name="Финансовый 3 5 2 3 8 3 4" xfId="30040"/>
    <cellStyle name="Финансовый 3 5 2 3 8 4" xfId="7360"/>
    <cellStyle name="Финансовый 3 5 2 3 8 4 2" xfId="20968"/>
    <cellStyle name="Финансовый 3 5 2 3 8 4 3" xfId="34576"/>
    <cellStyle name="Финансовый 3 5 2 3 8 5" xfId="14164"/>
    <cellStyle name="Финансовый 3 5 2 3 8 6" xfId="27772"/>
    <cellStyle name="Финансовый 3 5 2 3 9" xfId="4714"/>
    <cellStyle name="Финансовый 3 5 2 3 9 2" xfId="11518"/>
    <cellStyle name="Финансовый 3 5 2 3 9 2 2" xfId="25126"/>
    <cellStyle name="Финансовый 3 5 2 3 9 2 3" xfId="38734"/>
    <cellStyle name="Финансовый 3 5 2 3 9 3" xfId="18322"/>
    <cellStyle name="Финансовый 3 5 2 3 9 4" xfId="31930"/>
    <cellStyle name="Финансовый 3 5 2 4" xfId="313"/>
    <cellStyle name="Финансовый 3 5 2 4 10" xfId="7117"/>
    <cellStyle name="Финансовый 3 5 2 4 10 2" xfId="20725"/>
    <cellStyle name="Финансовый 3 5 2 4 10 3" xfId="34333"/>
    <cellStyle name="Финансовый 3 5 2 4 11" xfId="13921"/>
    <cellStyle name="Финансовый 3 5 2 4 12" xfId="27529"/>
    <cellStyle name="Финансовый 3 5 2 4 2" xfId="440"/>
    <cellStyle name="Финансовый 3 5 2 4 2 10" xfId="14048"/>
    <cellStyle name="Финансовый 3 5 2 4 2 11" xfId="27656"/>
    <cellStyle name="Финансовый 3 5 2 4 2 2" xfId="1952"/>
    <cellStyle name="Финансовый 3 5 2 4 2 2 2" xfId="6488"/>
    <cellStyle name="Финансовый 3 5 2 4 2 2 2 2" xfId="13292"/>
    <cellStyle name="Финансовый 3 5 2 4 2 2 2 2 2" xfId="26900"/>
    <cellStyle name="Финансовый 3 5 2 4 2 2 2 2 3" xfId="40508"/>
    <cellStyle name="Финансовый 3 5 2 4 2 2 2 3" xfId="20096"/>
    <cellStyle name="Финансовый 3 5 2 4 2 2 2 4" xfId="33704"/>
    <cellStyle name="Финансовый 3 5 2 4 2 2 3" xfId="4220"/>
    <cellStyle name="Финансовый 3 5 2 4 2 2 3 2" xfId="11024"/>
    <cellStyle name="Финансовый 3 5 2 4 2 2 3 2 2" xfId="24632"/>
    <cellStyle name="Финансовый 3 5 2 4 2 2 3 2 3" xfId="38240"/>
    <cellStyle name="Финансовый 3 5 2 4 2 2 3 3" xfId="17828"/>
    <cellStyle name="Финансовый 3 5 2 4 2 2 3 4" xfId="31436"/>
    <cellStyle name="Финансовый 3 5 2 4 2 2 4" xfId="8756"/>
    <cellStyle name="Финансовый 3 5 2 4 2 2 4 2" xfId="22364"/>
    <cellStyle name="Финансовый 3 5 2 4 2 2 4 3" xfId="35972"/>
    <cellStyle name="Финансовый 3 5 2 4 2 2 5" xfId="15560"/>
    <cellStyle name="Финансовый 3 5 2 4 2 2 6" xfId="29168"/>
    <cellStyle name="Финансовый 3 5 2 4 2 3" xfId="1574"/>
    <cellStyle name="Финансовый 3 5 2 4 2 3 2" xfId="6110"/>
    <cellStyle name="Финансовый 3 5 2 4 2 3 2 2" xfId="12914"/>
    <cellStyle name="Финансовый 3 5 2 4 2 3 2 2 2" xfId="26522"/>
    <cellStyle name="Финансовый 3 5 2 4 2 3 2 2 3" xfId="40130"/>
    <cellStyle name="Финансовый 3 5 2 4 2 3 2 3" xfId="19718"/>
    <cellStyle name="Финансовый 3 5 2 4 2 3 2 4" xfId="33326"/>
    <cellStyle name="Финансовый 3 5 2 4 2 3 3" xfId="3842"/>
    <cellStyle name="Финансовый 3 5 2 4 2 3 3 2" xfId="10646"/>
    <cellStyle name="Финансовый 3 5 2 4 2 3 3 2 2" xfId="24254"/>
    <cellStyle name="Финансовый 3 5 2 4 2 3 3 2 3" xfId="37862"/>
    <cellStyle name="Финансовый 3 5 2 4 2 3 3 3" xfId="17450"/>
    <cellStyle name="Финансовый 3 5 2 4 2 3 3 4" xfId="31058"/>
    <cellStyle name="Финансовый 3 5 2 4 2 3 4" xfId="8378"/>
    <cellStyle name="Финансовый 3 5 2 4 2 3 4 2" xfId="21986"/>
    <cellStyle name="Финансовый 3 5 2 4 2 3 4 3" xfId="35594"/>
    <cellStyle name="Финансовый 3 5 2 4 2 3 5" xfId="15182"/>
    <cellStyle name="Финансовый 3 5 2 4 2 3 6" xfId="28790"/>
    <cellStyle name="Финансовый 3 5 2 4 2 4" xfId="2330"/>
    <cellStyle name="Финансовый 3 5 2 4 2 4 2" xfId="6866"/>
    <cellStyle name="Финансовый 3 5 2 4 2 4 2 2" xfId="13670"/>
    <cellStyle name="Финансовый 3 5 2 4 2 4 2 2 2" xfId="27278"/>
    <cellStyle name="Финансовый 3 5 2 4 2 4 2 2 3" xfId="40886"/>
    <cellStyle name="Финансовый 3 5 2 4 2 4 2 3" xfId="20474"/>
    <cellStyle name="Финансовый 3 5 2 4 2 4 2 4" xfId="34082"/>
    <cellStyle name="Финансовый 3 5 2 4 2 4 3" xfId="4598"/>
    <cellStyle name="Финансовый 3 5 2 4 2 4 3 2" xfId="11402"/>
    <cellStyle name="Финансовый 3 5 2 4 2 4 3 2 2" xfId="25010"/>
    <cellStyle name="Финансовый 3 5 2 4 2 4 3 2 3" xfId="38618"/>
    <cellStyle name="Финансовый 3 5 2 4 2 4 3 3" xfId="18206"/>
    <cellStyle name="Финансовый 3 5 2 4 2 4 3 4" xfId="31814"/>
    <cellStyle name="Финансовый 3 5 2 4 2 4 4" xfId="9134"/>
    <cellStyle name="Финансовый 3 5 2 4 2 4 4 2" xfId="22742"/>
    <cellStyle name="Финансовый 3 5 2 4 2 4 4 3" xfId="36350"/>
    <cellStyle name="Финансовый 3 5 2 4 2 4 5" xfId="15938"/>
    <cellStyle name="Финансовый 3 5 2 4 2 4 6" xfId="29546"/>
    <cellStyle name="Финансовый 3 5 2 4 2 5" xfId="1196"/>
    <cellStyle name="Финансовый 3 5 2 4 2 5 2" xfId="5732"/>
    <cellStyle name="Финансовый 3 5 2 4 2 5 2 2" xfId="12536"/>
    <cellStyle name="Финансовый 3 5 2 4 2 5 2 2 2" xfId="26144"/>
    <cellStyle name="Финансовый 3 5 2 4 2 5 2 2 3" xfId="39752"/>
    <cellStyle name="Финансовый 3 5 2 4 2 5 2 3" xfId="19340"/>
    <cellStyle name="Финансовый 3 5 2 4 2 5 2 4" xfId="32948"/>
    <cellStyle name="Финансовый 3 5 2 4 2 5 3" xfId="3464"/>
    <cellStyle name="Финансовый 3 5 2 4 2 5 3 2" xfId="10268"/>
    <cellStyle name="Финансовый 3 5 2 4 2 5 3 2 2" xfId="23876"/>
    <cellStyle name="Финансовый 3 5 2 4 2 5 3 2 3" xfId="37484"/>
    <cellStyle name="Финансовый 3 5 2 4 2 5 3 3" xfId="17072"/>
    <cellStyle name="Финансовый 3 5 2 4 2 5 3 4" xfId="30680"/>
    <cellStyle name="Финансовый 3 5 2 4 2 5 4" xfId="8000"/>
    <cellStyle name="Финансовый 3 5 2 4 2 5 4 2" xfId="21608"/>
    <cellStyle name="Финансовый 3 5 2 4 2 5 4 3" xfId="35216"/>
    <cellStyle name="Финансовый 3 5 2 4 2 5 5" xfId="14804"/>
    <cellStyle name="Финансовый 3 5 2 4 2 5 6" xfId="28412"/>
    <cellStyle name="Финансовый 3 5 2 4 2 6" xfId="818"/>
    <cellStyle name="Финансовый 3 5 2 4 2 6 2" xfId="5354"/>
    <cellStyle name="Финансовый 3 5 2 4 2 6 2 2" xfId="12158"/>
    <cellStyle name="Финансовый 3 5 2 4 2 6 2 2 2" xfId="25766"/>
    <cellStyle name="Финансовый 3 5 2 4 2 6 2 2 3" xfId="39374"/>
    <cellStyle name="Финансовый 3 5 2 4 2 6 2 3" xfId="18962"/>
    <cellStyle name="Финансовый 3 5 2 4 2 6 2 4" xfId="32570"/>
    <cellStyle name="Финансовый 3 5 2 4 2 6 3" xfId="3086"/>
    <cellStyle name="Финансовый 3 5 2 4 2 6 3 2" xfId="9890"/>
    <cellStyle name="Финансовый 3 5 2 4 2 6 3 2 2" xfId="23498"/>
    <cellStyle name="Финансовый 3 5 2 4 2 6 3 2 3" xfId="37106"/>
    <cellStyle name="Финансовый 3 5 2 4 2 6 3 3" xfId="16694"/>
    <cellStyle name="Финансовый 3 5 2 4 2 6 3 4" xfId="30302"/>
    <cellStyle name="Финансовый 3 5 2 4 2 6 4" xfId="7622"/>
    <cellStyle name="Финансовый 3 5 2 4 2 6 4 2" xfId="21230"/>
    <cellStyle name="Финансовый 3 5 2 4 2 6 4 3" xfId="34838"/>
    <cellStyle name="Финансовый 3 5 2 4 2 6 5" xfId="14426"/>
    <cellStyle name="Финансовый 3 5 2 4 2 6 6" xfId="28034"/>
    <cellStyle name="Финансовый 3 5 2 4 2 7" xfId="4976"/>
    <cellStyle name="Финансовый 3 5 2 4 2 7 2" xfId="11780"/>
    <cellStyle name="Финансовый 3 5 2 4 2 7 2 2" xfId="25388"/>
    <cellStyle name="Финансовый 3 5 2 4 2 7 2 3" xfId="38996"/>
    <cellStyle name="Финансовый 3 5 2 4 2 7 3" xfId="18584"/>
    <cellStyle name="Финансовый 3 5 2 4 2 7 4" xfId="32192"/>
    <cellStyle name="Финансовый 3 5 2 4 2 8" xfId="2708"/>
    <cellStyle name="Финансовый 3 5 2 4 2 8 2" xfId="9512"/>
    <cellStyle name="Финансовый 3 5 2 4 2 8 2 2" xfId="23120"/>
    <cellStyle name="Финансовый 3 5 2 4 2 8 2 3" xfId="36728"/>
    <cellStyle name="Финансовый 3 5 2 4 2 8 3" xfId="16316"/>
    <cellStyle name="Финансовый 3 5 2 4 2 8 4" xfId="29924"/>
    <cellStyle name="Финансовый 3 5 2 4 2 9" xfId="7244"/>
    <cellStyle name="Финансовый 3 5 2 4 2 9 2" xfId="20852"/>
    <cellStyle name="Финансовый 3 5 2 4 2 9 3" xfId="34460"/>
    <cellStyle name="Финансовый 3 5 2 4 3" xfId="1825"/>
    <cellStyle name="Финансовый 3 5 2 4 3 2" xfId="6361"/>
    <cellStyle name="Финансовый 3 5 2 4 3 2 2" xfId="13165"/>
    <cellStyle name="Финансовый 3 5 2 4 3 2 2 2" xfId="26773"/>
    <cellStyle name="Финансовый 3 5 2 4 3 2 2 3" xfId="40381"/>
    <cellStyle name="Финансовый 3 5 2 4 3 2 3" xfId="19969"/>
    <cellStyle name="Финансовый 3 5 2 4 3 2 4" xfId="33577"/>
    <cellStyle name="Финансовый 3 5 2 4 3 3" xfId="4093"/>
    <cellStyle name="Финансовый 3 5 2 4 3 3 2" xfId="10897"/>
    <cellStyle name="Финансовый 3 5 2 4 3 3 2 2" xfId="24505"/>
    <cellStyle name="Финансовый 3 5 2 4 3 3 2 3" xfId="38113"/>
    <cellStyle name="Финансовый 3 5 2 4 3 3 3" xfId="17701"/>
    <cellStyle name="Финансовый 3 5 2 4 3 3 4" xfId="31309"/>
    <cellStyle name="Финансовый 3 5 2 4 3 4" xfId="8629"/>
    <cellStyle name="Финансовый 3 5 2 4 3 4 2" xfId="22237"/>
    <cellStyle name="Финансовый 3 5 2 4 3 4 3" xfId="35845"/>
    <cellStyle name="Финансовый 3 5 2 4 3 5" xfId="15433"/>
    <cellStyle name="Финансовый 3 5 2 4 3 6" xfId="29041"/>
    <cellStyle name="Финансовый 3 5 2 4 4" xfId="1447"/>
    <cellStyle name="Финансовый 3 5 2 4 4 2" xfId="5983"/>
    <cellStyle name="Финансовый 3 5 2 4 4 2 2" xfId="12787"/>
    <cellStyle name="Финансовый 3 5 2 4 4 2 2 2" xfId="26395"/>
    <cellStyle name="Финансовый 3 5 2 4 4 2 2 3" xfId="40003"/>
    <cellStyle name="Финансовый 3 5 2 4 4 2 3" xfId="19591"/>
    <cellStyle name="Финансовый 3 5 2 4 4 2 4" xfId="33199"/>
    <cellStyle name="Финансовый 3 5 2 4 4 3" xfId="3715"/>
    <cellStyle name="Финансовый 3 5 2 4 4 3 2" xfId="10519"/>
    <cellStyle name="Финансовый 3 5 2 4 4 3 2 2" xfId="24127"/>
    <cellStyle name="Финансовый 3 5 2 4 4 3 2 3" xfId="37735"/>
    <cellStyle name="Финансовый 3 5 2 4 4 3 3" xfId="17323"/>
    <cellStyle name="Финансовый 3 5 2 4 4 3 4" xfId="30931"/>
    <cellStyle name="Финансовый 3 5 2 4 4 4" xfId="8251"/>
    <cellStyle name="Финансовый 3 5 2 4 4 4 2" xfId="21859"/>
    <cellStyle name="Финансовый 3 5 2 4 4 4 3" xfId="35467"/>
    <cellStyle name="Финансовый 3 5 2 4 4 5" xfId="15055"/>
    <cellStyle name="Финансовый 3 5 2 4 4 6" xfId="28663"/>
    <cellStyle name="Финансовый 3 5 2 4 5" xfId="2203"/>
    <cellStyle name="Финансовый 3 5 2 4 5 2" xfId="6739"/>
    <cellStyle name="Финансовый 3 5 2 4 5 2 2" xfId="13543"/>
    <cellStyle name="Финансовый 3 5 2 4 5 2 2 2" xfId="27151"/>
    <cellStyle name="Финансовый 3 5 2 4 5 2 2 3" xfId="40759"/>
    <cellStyle name="Финансовый 3 5 2 4 5 2 3" xfId="20347"/>
    <cellStyle name="Финансовый 3 5 2 4 5 2 4" xfId="33955"/>
    <cellStyle name="Финансовый 3 5 2 4 5 3" xfId="4471"/>
    <cellStyle name="Финансовый 3 5 2 4 5 3 2" xfId="11275"/>
    <cellStyle name="Финансовый 3 5 2 4 5 3 2 2" xfId="24883"/>
    <cellStyle name="Финансовый 3 5 2 4 5 3 2 3" xfId="38491"/>
    <cellStyle name="Финансовый 3 5 2 4 5 3 3" xfId="18079"/>
    <cellStyle name="Финансовый 3 5 2 4 5 3 4" xfId="31687"/>
    <cellStyle name="Финансовый 3 5 2 4 5 4" xfId="9007"/>
    <cellStyle name="Финансовый 3 5 2 4 5 4 2" xfId="22615"/>
    <cellStyle name="Финансовый 3 5 2 4 5 4 3" xfId="36223"/>
    <cellStyle name="Финансовый 3 5 2 4 5 5" xfId="15811"/>
    <cellStyle name="Финансовый 3 5 2 4 5 6" xfId="29419"/>
    <cellStyle name="Финансовый 3 5 2 4 6" xfId="1069"/>
    <cellStyle name="Финансовый 3 5 2 4 6 2" xfId="5605"/>
    <cellStyle name="Финансовый 3 5 2 4 6 2 2" xfId="12409"/>
    <cellStyle name="Финансовый 3 5 2 4 6 2 2 2" xfId="26017"/>
    <cellStyle name="Финансовый 3 5 2 4 6 2 2 3" xfId="39625"/>
    <cellStyle name="Финансовый 3 5 2 4 6 2 3" xfId="19213"/>
    <cellStyle name="Финансовый 3 5 2 4 6 2 4" xfId="32821"/>
    <cellStyle name="Финансовый 3 5 2 4 6 3" xfId="3337"/>
    <cellStyle name="Финансовый 3 5 2 4 6 3 2" xfId="10141"/>
    <cellStyle name="Финансовый 3 5 2 4 6 3 2 2" xfId="23749"/>
    <cellStyle name="Финансовый 3 5 2 4 6 3 2 3" xfId="37357"/>
    <cellStyle name="Финансовый 3 5 2 4 6 3 3" xfId="16945"/>
    <cellStyle name="Финансовый 3 5 2 4 6 3 4" xfId="30553"/>
    <cellStyle name="Финансовый 3 5 2 4 6 4" xfId="7873"/>
    <cellStyle name="Финансовый 3 5 2 4 6 4 2" xfId="21481"/>
    <cellStyle name="Финансовый 3 5 2 4 6 4 3" xfId="35089"/>
    <cellStyle name="Финансовый 3 5 2 4 6 5" xfId="14677"/>
    <cellStyle name="Финансовый 3 5 2 4 6 6" xfId="28285"/>
    <cellStyle name="Финансовый 3 5 2 4 7" xfId="691"/>
    <cellStyle name="Финансовый 3 5 2 4 7 2" xfId="5227"/>
    <cellStyle name="Финансовый 3 5 2 4 7 2 2" xfId="12031"/>
    <cellStyle name="Финансовый 3 5 2 4 7 2 2 2" xfId="25639"/>
    <cellStyle name="Финансовый 3 5 2 4 7 2 2 3" xfId="39247"/>
    <cellStyle name="Финансовый 3 5 2 4 7 2 3" xfId="18835"/>
    <cellStyle name="Финансовый 3 5 2 4 7 2 4" xfId="32443"/>
    <cellStyle name="Финансовый 3 5 2 4 7 3" xfId="2959"/>
    <cellStyle name="Финансовый 3 5 2 4 7 3 2" xfId="9763"/>
    <cellStyle name="Финансовый 3 5 2 4 7 3 2 2" xfId="23371"/>
    <cellStyle name="Финансовый 3 5 2 4 7 3 2 3" xfId="36979"/>
    <cellStyle name="Финансовый 3 5 2 4 7 3 3" xfId="16567"/>
    <cellStyle name="Финансовый 3 5 2 4 7 3 4" xfId="30175"/>
    <cellStyle name="Финансовый 3 5 2 4 7 4" xfId="7495"/>
    <cellStyle name="Финансовый 3 5 2 4 7 4 2" xfId="21103"/>
    <cellStyle name="Финансовый 3 5 2 4 7 4 3" xfId="34711"/>
    <cellStyle name="Финансовый 3 5 2 4 7 5" xfId="14299"/>
    <cellStyle name="Финансовый 3 5 2 4 7 6" xfId="27907"/>
    <cellStyle name="Финансовый 3 5 2 4 8" xfId="4849"/>
    <cellStyle name="Финансовый 3 5 2 4 8 2" xfId="11653"/>
    <cellStyle name="Финансовый 3 5 2 4 8 2 2" xfId="25261"/>
    <cellStyle name="Финансовый 3 5 2 4 8 2 3" xfId="38869"/>
    <cellStyle name="Финансовый 3 5 2 4 8 3" xfId="18457"/>
    <cellStyle name="Финансовый 3 5 2 4 8 4" xfId="32065"/>
    <cellStyle name="Финансовый 3 5 2 4 9" xfId="2581"/>
    <cellStyle name="Финансовый 3 5 2 4 9 2" xfId="9385"/>
    <cellStyle name="Финансовый 3 5 2 4 9 2 2" xfId="22993"/>
    <cellStyle name="Финансовый 3 5 2 4 9 2 3" xfId="36601"/>
    <cellStyle name="Финансовый 3 5 2 4 9 3" xfId="16189"/>
    <cellStyle name="Финансовый 3 5 2 4 9 4" xfId="29797"/>
    <cellStyle name="Финансовый 3 5 2 5" xfId="238"/>
    <cellStyle name="Финансовый 3 5 2 5 10" xfId="7042"/>
    <cellStyle name="Финансовый 3 5 2 5 10 2" xfId="20650"/>
    <cellStyle name="Финансовый 3 5 2 5 10 3" xfId="34258"/>
    <cellStyle name="Финансовый 3 5 2 5 11" xfId="13846"/>
    <cellStyle name="Финансовый 3 5 2 5 12" xfId="27454"/>
    <cellStyle name="Финансовый 3 5 2 5 2" xfId="335"/>
    <cellStyle name="Финансовый 3 5 2 5 2 10" xfId="13943"/>
    <cellStyle name="Финансовый 3 5 2 5 2 11" xfId="27551"/>
    <cellStyle name="Финансовый 3 5 2 5 2 2" xfId="1847"/>
    <cellStyle name="Финансовый 3 5 2 5 2 2 2" xfId="6383"/>
    <cellStyle name="Финансовый 3 5 2 5 2 2 2 2" xfId="13187"/>
    <cellStyle name="Финансовый 3 5 2 5 2 2 2 2 2" xfId="26795"/>
    <cellStyle name="Финансовый 3 5 2 5 2 2 2 2 3" xfId="40403"/>
    <cellStyle name="Финансовый 3 5 2 5 2 2 2 3" xfId="19991"/>
    <cellStyle name="Финансовый 3 5 2 5 2 2 2 4" xfId="33599"/>
    <cellStyle name="Финансовый 3 5 2 5 2 2 3" xfId="4115"/>
    <cellStyle name="Финансовый 3 5 2 5 2 2 3 2" xfId="10919"/>
    <cellStyle name="Финансовый 3 5 2 5 2 2 3 2 2" xfId="24527"/>
    <cellStyle name="Финансовый 3 5 2 5 2 2 3 2 3" xfId="38135"/>
    <cellStyle name="Финансовый 3 5 2 5 2 2 3 3" xfId="17723"/>
    <cellStyle name="Финансовый 3 5 2 5 2 2 3 4" xfId="31331"/>
    <cellStyle name="Финансовый 3 5 2 5 2 2 4" xfId="8651"/>
    <cellStyle name="Финансовый 3 5 2 5 2 2 4 2" xfId="22259"/>
    <cellStyle name="Финансовый 3 5 2 5 2 2 4 3" xfId="35867"/>
    <cellStyle name="Финансовый 3 5 2 5 2 2 5" xfId="15455"/>
    <cellStyle name="Финансовый 3 5 2 5 2 2 6" xfId="29063"/>
    <cellStyle name="Финансовый 3 5 2 5 2 3" xfId="1469"/>
    <cellStyle name="Финансовый 3 5 2 5 2 3 2" xfId="6005"/>
    <cellStyle name="Финансовый 3 5 2 5 2 3 2 2" xfId="12809"/>
    <cellStyle name="Финансовый 3 5 2 5 2 3 2 2 2" xfId="26417"/>
    <cellStyle name="Финансовый 3 5 2 5 2 3 2 2 3" xfId="40025"/>
    <cellStyle name="Финансовый 3 5 2 5 2 3 2 3" xfId="19613"/>
    <cellStyle name="Финансовый 3 5 2 5 2 3 2 4" xfId="33221"/>
    <cellStyle name="Финансовый 3 5 2 5 2 3 3" xfId="3737"/>
    <cellStyle name="Финансовый 3 5 2 5 2 3 3 2" xfId="10541"/>
    <cellStyle name="Финансовый 3 5 2 5 2 3 3 2 2" xfId="24149"/>
    <cellStyle name="Финансовый 3 5 2 5 2 3 3 2 3" xfId="37757"/>
    <cellStyle name="Финансовый 3 5 2 5 2 3 3 3" xfId="17345"/>
    <cellStyle name="Финансовый 3 5 2 5 2 3 3 4" xfId="30953"/>
    <cellStyle name="Финансовый 3 5 2 5 2 3 4" xfId="8273"/>
    <cellStyle name="Финансовый 3 5 2 5 2 3 4 2" xfId="21881"/>
    <cellStyle name="Финансовый 3 5 2 5 2 3 4 3" xfId="35489"/>
    <cellStyle name="Финансовый 3 5 2 5 2 3 5" xfId="15077"/>
    <cellStyle name="Финансовый 3 5 2 5 2 3 6" xfId="28685"/>
    <cellStyle name="Финансовый 3 5 2 5 2 4" xfId="2225"/>
    <cellStyle name="Финансовый 3 5 2 5 2 4 2" xfId="6761"/>
    <cellStyle name="Финансовый 3 5 2 5 2 4 2 2" xfId="13565"/>
    <cellStyle name="Финансовый 3 5 2 5 2 4 2 2 2" xfId="27173"/>
    <cellStyle name="Финансовый 3 5 2 5 2 4 2 2 3" xfId="40781"/>
    <cellStyle name="Финансовый 3 5 2 5 2 4 2 3" xfId="20369"/>
    <cellStyle name="Финансовый 3 5 2 5 2 4 2 4" xfId="33977"/>
    <cellStyle name="Финансовый 3 5 2 5 2 4 3" xfId="4493"/>
    <cellStyle name="Финансовый 3 5 2 5 2 4 3 2" xfId="11297"/>
    <cellStyle name="Финансовый 3 5 2 5 2 4 3 2 2" xfId="24905"/>
    <cellStyle name="Финансовый 3 5 2 5 2 4 3 2 3" xfId="38513"/>
    <cellStyle name="Финансовый 3 5 2 5 2 4 3 3" xfId="18101"/>
    <cellStyle name="Финансовый 3 5 2 5 2 4 3 4" xfId="31709"/>
    <cellStyle name="Финансовый 3 5 2 5 2 4 4" xfId="9029"/>
    <cellStyle name="Финансовый 3 5 2 5 2 4 4 2" xfId="22637"/>
    <cellStyle name="Финансовый 3 5 2 5 2 4 4 3" xfId="36245"/>
    <cellStyle name="Финансовый 3 5 2 5 2 4 5" xfId="15833"/>
    <cellStyle name="Финансовый 3 5 2 5 2 4 6" xfId="29441"/>
    <cellStyle name="Финансовый 3 5 2 5 2 5" xfId="1091"/>
    <cellStyle name="Финансовый 3 5 2 5 2 5 2" xfId="5627"/>
    <cellStyle name="Финансовый 3 5 2 5 2 5 2 2" xfId="12431"/>
    <cellStyle name="Финансовый 3 5 2 5 2 5 2 2 2" xfId="26039"/>
    <cellStyle name="Финансовый 3 5 2 5 2 5 2 2 3" xfId="39647"/>
    <cellStyle name="Финансовый 3 5 2 5 2 5 2 3" xfId="19235"/>
    <cellStyle name="Финансовый 3 5 2 5 2 5 2 4" xfId="32843"/>
    <cellStyle name="Финансовый 3 5 2 5 2 5 3" xfId="3359"/>
    <cellStyle name="Финансовый 3 5 2 5 2 5 3 2" xfId="10163"/>
    <cellStyle name="Финансовый 3 5 2 5 2 5 3 2 2" xfId="23771"/>
    <cellStyle name="Финансовый 3 5 2 5 2 5 3 2 3" xfId="37379"/>
    <cellStyle name="Финансовый 3 5 2 5 2 5 3 3" xfId="16967"/>
    <cellStyle name="Финансовый 3 5 2 5 2 5 3 4" xfId="30575"/>
    <cellStyle name="Финансовый 3 5 2 5 2 5 4" xfId="7895"/>
    <cellStyle name="Финансовый 3 5 2 5 2 5 4 2" xfId="21503"/>
    <cellStyle name="Финансовый 3 5 2 5 2 5 4 3" xfId="35111"/>
    <cellStyle name="Финансовый 3 5 2 5 2 5 5" xfId="14699"/>
    <cellStyle name="Финансовый 3 5 2 5 2 5 6" xfId="28307"/>
    <cellStyle name="Финансовый 3 5 2 5 2 6" xfId="713"/>
    <cellStyle name="Финансовый 3 5 2 5 2 6 2" xfId="5249"/>
    <cellStyle name="Финансовый 3 5 2 5 2 6 2 2" xfId="12053"/>
    <cellStyle name="Финансовый 3 5 2 5 2 6 2 2 2" xfId="25661"/>
    <cellStyle name="Финансовый 3 5 2 5 2 6 2 2 3" xfId="39269"/>
    <cellStyle name="Финансовый 3 5 2 5 2 6 2 3" xfId="18857"/>
    <cellStyle name="Финансовый 3 5 2 5 2 6 2 4" xfId="32465"/>
    <cellStyle name="Финансовый 3 5 2 5 2 6 3" xfId="2981"/>
    <cellStyle name="Финансовый 3 5 2 5 2 6 3 2" xfId="9785"/>
    <cellStyle name="Финансовый 3 5 2 5 2 6 3 2 2" xfId="23393"/>
    <cellStyle name="Финансовый 3 5 2 5 2 6 3 2 3" xfId="37001"/>
    <cellStyle name="Финансовый 3 5 2 5 2 6 3 3" xfId="16589"/>
    <cellStyle name="Финансовый 3 5 2 5 2 6 3 4" xfId="30197"/>
    <cellStyle name="Финансовый 3 5 2 5 2 6 4" xfId="7517"/>
    <cellStyle name="Финансовый 3 5 2 5 2 6 4 2" xfId="21125"/>
    <cellStyle name="Финансовый 3 5 2 5 2 6 4 3" xfId="34733"/>
    <cellStyle name="Финансовый 3 5 2 5 2 6 5" xfId="14321"/>
    <cellStyle name="Финансовый 3 5 2 5 2 6 6" xfId="27929"/>
    <cellStyle name="Финансовый 3 5 2 5 2 7" xfId="4871"/>
    <cellStyle name="Финансовый 3 5 2 5 2 7 2" xfId="11675"/>
    <cellStyle name="Финансовый 3 5 2 5 2 7 2 2" xfId="25283"/>
    <cellStyle name="Финансовый 3 5 2 5 2 7 2 3" xfId="38891"/>
    <cellStyle name="Финансовый 3 5 2 5 2 7 3" xfId="18479"/>
    <cellStyle name="Финансовый 3 5 2 5 2 7 4" xfId="32087"/>
    <cellStyle name="Финансовый 3 5 2 5 2 8" xfId="2603"/>
    <cellStyle name="Финансовый 3 5 2 5 2 8 2" xfId="9407"/>
    <cellStyle name="Финансовый 3 5 2 5 2 8 2 2" xfId="23015"/>
    <cellStyle name="Финансовый 3 5 2 5 2 8 2 3" xfId="36623"/>
    <cellStyle name="Финансовый 3 5 2 5 2 8 3" xfId="16211"/>
    <cellStyle name="Финансовый 3 5 2 5 2 8 4" xfId="29819"/>
    <cellStyle name="Финансовый 3 5 2 5 2 9" xfId="7139"/>
    <cellStyle name="Финансовый 3 5 2 5 2 9 2" xfId="20747"/>
    <cellStyle name="Финансовый 3 5 2 5 2 9 3" xfId="34355"/>
    <cellStyle name="Финансовый 3 5 2 5 3" xfId="1750"/>
    <cellStyle name="Финансовый 3 5 2 5 3 2" xfId="6286"/>
    <cellStyle name="Финансовый 3 5 2 5 3 2 2" xfId="13090"/>
    <cellStyle name="Финансовый 3 5 2 5 3 2 2 2" xfId="26698"/>
    <cellStyle name="Финансовый 3 5 2 5 3 2 2 3" xfId="40306"/>
    <cellStyle name="Финансовый 3 5 2 5 3 2 3" xfId="19894"/>
    <cellStyle name="Финансовый 3 5 2 5 3 2 4" xfId="33502"/>
    <cellStyle name="Финансовый 3 5 2 5 3 3" xfId="4018"/>
    <cellStyle name="Финансовый 3 5 2 5 3 3 2" xfId="10822"/>
    <cellStyle name="Финансовый 3 5 2 5 3 3 2 2" xfId="24430"/>
    <cellStyle name="Финансовый 3 5 2 5 3 3 2 3" xfId="38038"/>
    <cellStyle name="Финансовый 3 5 2 5 3 3 3" xfId="17626"/>
    <cellStyle name="Финансовый 3 5 2 5 3 3 4" xfId="31234"/>
    <cellStyle name="Финансовый 3 5 2 5 3 4" xfId="8554"/>
    <cellStyle name="Финансовый 3 5 2 5 3 4 2" xfId="22162"/>
    <cellStyle name="Финансовый 3 5 2 5 3 4 3" xfId="35770"/>
    <cellStyle name="Финансовый 3 5 2 5 3 5" xfId="15358"/>
    <cellStyle name="Финансовый 3 5 2 5 3 6" xfId="28966"/>
    <cellStyle name="Финансовый 3 5 2 5 4" xfId="1372"/>
    <cellStyle name="Финансовый 3 5 2 5 4 2" xfId="5908"/>
    <cellStyle name="Финансовый 3 5 2 5 4 2 2" xfId="12712"/>
    <cellStyle name="Финансовый 3 5 2 5 4 2 2 2" xfId="26320"/>
    <cellStyle name="Финансовый 3 5 2 5 4 2 2 3" xfId="39928"/>
    <cellStyle name="Финансовый 3 5 2 5 4 2 3" xfId="19516"/>
    <cellStyle name="Финансовый 3 5 2 5 4 2 4" xfId="33124"/>
    <cellStyle name="Финансовый 3 5 2 5 4 3" xfId="3640"/>
    <cellStyle name="Финансовый 3 5 2 5 4 3 2" xfId="10444"/>
    <cellStyle name="Финансовый 3 5 2 5 4 3 2 2" xfId="24052"/>
    <cellStyle name="Финансовый 3 5 2 5 4 3 2 3" xfId="37660"/>
    <cellStyle name="Финансовый 3 5 2 5 4 3 3" xfId="17248"/>
    <cellStyle name="Финансовый 3 5 2 5 4 3 4" xfId="30856"/>
    <cellStyle name="Финансовый 3 5 2 5 4 4" xfId="8176"/>
    <cellStyle name="Финансовый 3 5 2 5 4 4 2" xfId="21784"/>
    <cellStyle name="Финансовый 3 5 2 5 4 4 3" xfId="35392"/>
    <cellStyle name="Финансовый 3 5 2 5 4 5" xfId="14980"/>
    <cellStyle name="Финансовый 3 5 2 5 4 6" xfId="28588"/>
    <cellStyle name="Финансовый 3 5 2 5 5" xfId="2128"/>
    <cellStyle name="Финансовый 3 5 2 5 5 2" xfId="6664"/>
    <cellStyle name="Финансовый 3 5 2 5 5 2 2" xfId="13468"/>
    <cellStyle name="Финансовый 3 5 2 5 5 2 2 2" xfId="27076"/>
    <cellStyle name="Финансовый 3 5 2 5 5 2 2 3" xfId="40684"/>
    <cellStyle name="Финансовый 3 5 2 5 5 2 3" xfId="20272"/>
    <cellStyle name="Финансовый 3 5 2 5 5 2 4" xfId="33880"/>
    <cellStyle name="Финансовый 3 5 2 5 5 3" xfId="4396"/>
    <cellStyle name="Финансовый 3 5 2 5 5 3 2" xfId="11200"/>
    <cellStyle name="Финансовый 3 5 2 5 5 3 2 2" xfId="24808"/>
    <cellStyle name="Финансовый 3 5 2 5 5 3 2 3" xfId="38416"/>
    <cellStyle name="Финансовый 3 5 2 5 5 3 3" xfId="18004"/>
    <cellStyle name="Финансовый 3 5 2 5 5 3 4" xfId="31612"/>
    <cellStyle name="Финансовый 3 5 2 5 5 4" xfId="8932"/>
    <cellStyle name="Финансовый 3 5 2 5 5 4 2" xfId="22540"/>
    <cellStyle name="Финансовый 3 5 2 5 5 4 3" xfId="36148"/>
    <cellStyle name="Финансовый 3 5 2 5 5 5" xfId="15736"/>
    <cellStyle name="Финансовый 3 5 2 5 5 6" xfId="29344"/>
    <cellStyle name="Финансовый 3 5 2 5 6" xfId="994"/>
    <cellStyle name="Финансовый 3 5 2 5 6 2" xfId="5530"/>
    <cellStyle name="Финансовый 3 5 2 5 6 2 2" xfId="12334"/>
    <cellStyle name="Финансовый 3 5 2 5 6 2 2 2" xfId="25942"/>
    <cellStyle name="Финансовый 3 5 2 5 6 2 2 3" xfId="39550"/>
    <cellStyle name="Финансовый 3 5 2 5 6 2 3" xfId="19138"/>
    <cellStyle name="Финансовый 3 5 2 5 6 2 4" xfId="32746"/>
    <cellStyle name="Финансовый 3 5 2 5 6 3" xfId="3262"/>
    <cellStyle name="Финансовый 3 5 2 5 6 3 2" xfId="10066"/>
    <cellStyle name="Финансовый 3 5 2 5 6 3 2 2" xfId="23674"/>
    <cellStyle name="Финансовый 3 5 2 5 6 3 2 3" xfId="37282"/>
    <cellStyle name="Финансовый 3 5 2 5 6 3 3" xfId="16870"/>
    <cellStyle name="Финансовый 3 5 2 5 6 3 4" xfId="30478"/>
    <cellStyle name="Финансовый 3 5 2 5 6 4" xfId="7798"/>
    <cellStyle name="Финансовый 3 5 2 5 6 4 2" xfId="21406"/>
    <cellStyle name="Финансовый 3 5 2 5 6 4 3" xfId="35014"/>
    <cellStyle name="Финансовый 3 5 2 5 6 5" xfId="14602"/>
    <cellStyle name="Финансовый 3 5 2 5 6 6" xfId="28210"/>
    <cellStyle name="Финансовый 3 5 2 5 7" xfId="616"/>
    <cellStyle name="Финансовый 3 5 2 5 7 2" xfId="5152"/>
    <cellStyle name="Финансовый 3 5 2 5 7 2 2" xfId="11956"/>
    <cellStyle name="Финансовый 3 5 2 5 7 2 2 2" xfId="25564"/>
    <cellStyle name="Финансовый 3 5 2 5 7 2 2 3" xfId="39172"/>
    <cellStyle name="Финансовый 3 5 2 5 7 2 3" xfId="18760"/>
    <cellStyle name="Финансовый 3 5 2 5 7 2 4" xfId="32368"/>
    <cellStyle name="Финансовый 3 5 2 5 7 3" xfId="2884"/>
    <cellStyle name="Финансовый 3 5 2 5 7 3 2" xfId="9688"/>
    <cellStyle name="Финансовый 3 5 2 5 7 3 2 2" xfId="23296"/>
    <cellStyle name="Финансовый 3 5 2 5 7 3 2 3" xfId="36904"/>
    <cellStyle name="Финансовый 3 5 2 5 7 3 3" xfId="16492"/>
    <cellStyle name="Финансовый 3 5 2 5 7 3 4" xfId="30100"/>
    <cellStyle name="Финансовый 3 5 2 5 7 4" xfId="7420"/>
    <cellStyle name="Финансовый 3 5 2 5 7 4 2" xfId="21028"/>
    <cellStyle name="Финансовый 3 5 2 5 7 4 3" xfId="34636"/>
    <cellStyle name="Финансовый 3 5 2 5 7 5" xfId="14224"/>
    <cellStyle name="Финансовый 3 5 2 5 7 6" xfId="27832"/>
    <cellStyle name="Финансовый 3 5 2 5 8" xfId="4774"/>
    <cellStyle name="Финансовый 3 5 2 5 8 2" xfId="11578"/>
    <cellStyle name="Финансовый 3 5 2 5 8 2 2" xfId="25186"/>
    <cellStyle name="Финансовый 3 5 2 5 8 2 3" xfId="38794"/>
    <cellStyle name="Финансовый 3 5 2 5 8 3" xfId="18382"/>
    <cellStyle name="Финансовый 3 5 2 5 8 4" xfId="31990"/>
    <cellStyle name="Финансовый 3 5 2 5 9" xfId="2506"/>
    <cellStyle name="Финансовый 3 5 2 5 9 2" xfId="9310"/>
    <cellStyle name="Финансовый 3 5 2 5 9 2 2" xfId="22918"/>
    <cellStyle name="Финансовый 3 5 2 5 9 2 3" xfId="36526"/>
    <cellStyle name="Финансовый 3 5 2 5 9 3" xfId="16114"/>
    <cellStyle name="Финансовый 3 5 2 5 9 4" xfId="29722"/>
    <cellStyle name="Финансовый 3 5 2 6" xfId="359"/>
    <cellStyle name="Финансовый 3 5 2 6 10" xfId="13967"/>
    <cellStyle name="Финансовый 3 5 2 6 11" xfId="27575"/>
    <cellStyle name="Финансовый 3 5 2 6 2" xfId="1871"/>
    <cellStyle name="Финансовый 3 5 2 6 2 2" xfId="6407"/>
    <cellStyle name="Финансовый 3 5 2 6 2 2 2" xfId="13211"/>
    <cellStyle name="Финансовый 3 5 2 6 2 2 2 2" xfId="26819"/>
    <cellStyle name="Финансовый 3 5 2 6 2 2 2 3" xfId="40427"/>
    <cellStyle name="Финансовый 3 5 2 6 2 2 3" xfId="20015"/>
    <cellStyle name="Финансовый 3 5 2 6 2 2 4" xfId="33623"/>
    <cellStyle name="Финансовый 3 5 2 6 2 3" xfId="4139"/>
    <cellStyle name="Финансовый 3 5 2 6 2 3 2" xfId="10943"/>
    <cellStyle name="Финансовый 3 5 2 6 2 3 2 2" xfId="24551"/>
    <cellStyle name="Финансовый 3 5 2 6 2 3 2 3" xfId="38159"/>
    <cellStyle name="Финансовый 3 5 2 6 2 3 3" xfId="17747"/>
    <cellStyle name="Финансовый 3 5 2 6 2 3 4" xfId="31355"/>
    <cellStyle name="Финансовый 3 5 2 6 2 4" xfId="8675"/>
    <cellStyle name="Финансовый 3 5 2 6 2 4 2" xfId="22283"/>
    <cellStyle name="Финансовый 3 5 2 6 2 4 3" xfId="35891"/>
    <cellStyle name="Финансовый 3 5 2 6 2 5" xfId="15479"/>
    <cellStyle name="Финансовый 3 5 2 6 2 6" xfId="29087"/>
    <cellStyle name="Финансовый 3 5 2 6 3" xfId="1493"/>
    <cellStyle name="Финансовый 3 5 2 6 3 2" xfId="6029"/>
    <cellStyle name="Финансовый 3 5 2 6 3 2 2" xfId="12833"/>
    <cellStyle name="Финансовый 3 5 2 6 3 2 2 2" xfId="26441"/>
    <cellStyle name="Финансовый 3 5 2 6 3 2 2 3" xfId="40049"/>
    <cellStyle name="Финансовый 3 5 2 6 3 2 3" xfId="19637"/>
    <cellStyle name="Финансовый 3 5 2 6 3 2 4" xfId="33245"/>
    <cellStyle name="Финансовый 3 5 2 6 3 3" xfId="3761"/>
    <cellStyle name="Финансовый 3 5 2 6 3 3 2" xfId="10565"/>
    <cellStyle name="Финансовый 3 5 2 6 3 3 2 2" xfId="24173"/>
    <cellStyle name="Финансовый 3 5 2 6 3 3 2 3" xfId="37781"/>
    <cellStyle name="Финансовый 3 5 2 6 3 3 3" xfId="17369"/>
    <cellStyle name="Финансовый 3 5 2 6 3 3 4" xfId="30977"/>
    <cellStyle name="Финансовый 3 5 2 6 3 4" xfId="8297"/>
    <cellStyle name="Финансовый 3 5 2 6 3 4 2" xfId="21905"/>
    <cellStyle name="Финансовый 3 5 2 6 3 4 3" xfId="35513"/>
    <cellStyle name="Финансовый 3 5 2 6 3 5" xfId="15101"/>
    <cellStyle name="Финансовый 3 5 2 6 3 6" xfId="28709"/>
    <cellStyle name="Финансовый 3 5 2 6 4" xfId="2249"/>
    <cellStyle name="Финансовый 3 5 2 6 4 2" xfId="6785"/>
    <cellStyle name="Финансовый 3 5 2 6 4 2 2" xfId="13589"/>
    <cellStyle name="Финансовый 3 5 2 6 4 2 2 2" xfId="27197"/>
    <cellStyle name="Финансовый 3 5 2 6 4 2 2 3" xfId="40805"/>
    <cellStyle name="Финансовый 3 5 2 6 4 2 3" xfId="20393"/>
    <cellStyle name="Финансовый 3 5 2 6 4 2 4" xfId="34001"/>
    <cellStyle name="Финансовый 3 5 2 6 4 3" xfId="4517"/>
    <cellStyle name="Финансовый 3 5 2 6 4 3 2" xfId="11321"/>
    <cellStyle name="Финансовый 3 5 2 6 4 3 2 2" xfId="24929"/>
    <cellStyle name="Финансовый 3 5 2 6 4 3 2 3" xfId="38537"/>
    <cellStyle name="Финансовый 3 5 2 6 4 3 3" xfId="18125"/>
    <cellStyle name="Финансовый 3 5 2 6 4 3 4" xfId="31733"/>
    <cellStyle name="Финансовый 3 5 2 6 4 4" xfId="9053"/>
    <cellStyle name="Финансовый 3 5 2 6 4 4 2" xfId="22661"/>
    <cellStyle name="Финансовый 3 5 2 6 4 4 3" xfId="36269"/>
    <cellStyle name="Финансовый 3 5 2 6 4 5" xfId="15857"/>
    <cellStyle name="Финансовый 3 5 2 6 4 6" xfId="29465"/>
    <cellStyle name="Финансовый 3 5 2 6 5" xfId="1115"/>
    <cellStyle name="Финансовый 3 5 2 6 5 2" xfId="5651"/>
    <cellStyle name="Финансовый 3 5 2 6 5 2 2" xfId="12455"/>
    <cellStyle name="Финансовый 3 5 2 6 5 2 2 2" xfId="26063"/>
    <cellStyle name="Финансовый 3 5 2 6 5 2 2 3" xfId="39671"/>
    <cellStyle name="Финансовый 3 5 2 6 5 2 3" xfId="19259"/>
    <cellStyle name="Финансовый 3 5 2 6 5 2 4" xfId="32867"/>
    <cellStyle name="Финансовый 3 5 2 6 5 3" xfId="3383"/>
    <cellStyle name="Финансовый 3 5 2 6 5 3 2" xfId="10187"/>
    <cellStyle name="Финансовый 3 5 2 6 5 3 2 2" xfId="23795"/>
    <cellStyle name="Финансовый 3 5 2 6 5 3 2 3" xfId="37403"/>
    <cellStyle name="Финансовый 3 5 2 6 5 3 3" xfId="16991"/>
    <cellStyle name="Финансовый 3 5 2 6 5 3 4" xfId="30599"/>
    <cellStyle name="Финансовый 3 5 2 6 5 4" xfId="7919"/>
    <cellStyle name="Финансовый 3 5 2 6 5 4 2" xfId="21527"/>
    <cellStyle name="Финансовый 3 5 2 6 5 4 3" xfId="35135"/>
    <cellStyle name="Финансовый 3 5 2 6 5 5" xfId="14723"/>
    <cellStyle name="Финансовый 3 5 2 6 5 6" xfId="28331"/>
    <cellStyle name="Финансовый 3 5 2 6 6" xfId="737"/>
    <cellStyle name="Финансовый 3 5 2 6 6 2" xfId="5273"/>
    <cellStyle name="Финансовый 3 5 2 6 6 2 2" xfId="12077"/>
    <cellStyle name="Финансовый 3 5 2 6 6 2 2 2" xfId="25685"/>
    <cellStyle name="Финансовый 3 5 2 6 6 2 2 3" xfId="39293"/>
    <cellStyle name="Финансовый 3 5 2 6 6 2 3" xfId="18881"/>
    <cellStyle name="Финансовый 3 5 2 6 6 2 4" xfId="32489"/>
    <cellStyle name="Финансовый 3 5 2 6 6 3" xfId="3005"/>
    <cellStyle name="Финансовый 3 5 2 6 6 3 2" xfId="9809"/>
    <cellStyle name="Финансовый 3 5 2 6 6 3 2 2" xfId="23417"/>
    <cellStyle name="Финансовый 3 5 2 6 6 3 2 3" xfId="37025"/>
    <cellStyle name="Финансовый 3 5 2 6 6 3 3" xfId="16613"/>
    <cellStyle name="Финансовый 3 5 2 6 6 3 4" xfId="30221"/>
    <cellStyle name="Финансовый 3 5 2 6 6 4" xfId="7541"/>
    <cellStyle name="Финансовый 3 5 2 6 6 4 2" xfId="21149"/>
    <cellStyle name="Финансовый 3 5 2 6 6 4 3" xfId="34757"/>
    <cellStyle name="Финансовый 3 5 2 6 6 5" xfId="14345"/>
    <cellStyle name="Финансовый 3 5 2 6 6 6" xfId="27953"/>
    <cellStyle name="Финансовый 3 5 2 6 7" xfId="4895"/>
    <cellStyle name="Финансовый 3 5 2 6 7 2" xfId="11699"/>
    <cellStyle name="Финансовый 3 5 2 6 7 2 2" xfId="25307"/>
    <cellStyle name="Финансовый 3 5 2 6 7 2 3" xfId="38915"/>
    <cellStyle name="Финансовый 3 5 2 6 7 3" xfId="18503"/>
    <cellStyle name="Финансовый 3 5 2 6 7 4" xfId="32111"/>
    <cellStyle name="Финансовый 3 5 2 6 8" xfId="2627"/>
    <cellStyle name="Финансовый 3 5 2 6 8 2" xfId="9431"/>
    <cellStyle name="Финансовый 3 5 2 6 8 2 2" xfId="23039"/>
    <cellStyle name="Финансовый 3 5 2 6 8 2 3" xfId="36647"/>
    <cellStyle name="Финансовый 3 5 2 6 8 3" xfId="16235"/>
    <cellStyle name="Финансовый 3 5 2 6 8 4" xfId="29843"/>
    <cellStyle name="Финансовый 3 5 2 6 9" xfId="7163"/>
    <cellStyle name="Финансовый 3 5 2 6 9 2" xfId="20771"/>
    <cellStyle name="Финансовый 3 5 2 6 9 3" xfId="34379"/>
    <cellStyle name="Финансовый 3 5 2 7" xfId="1669"/>
    <cellStyle name="Финансовый 3 5 2 7 2" xfId="6205"/>
    <cellStyle name="Финансовый 3 5 2 7 2 2" xfId="13009"/>
    <cellStyle name="Финансовый 3 5 2 7 2 2 2" xfId="26617"/>
    <cellStyle name="Финансовый 3 5 2 7 2 2 3" xfId="40225"/>
    <cellStyle name="Финансовый 3 5 2 7 2 3" xfId="19813"/>
    <cellStyle name="Финансовый 3 5 2 7 2 4" xfId="33421"/>
    <cellStyle name="Финансовый 3 5 2 7 3" xfId="3937"/>
    <cellStyle name="Финансовый 3 5 2 7 3 2" xfId="10741"/>
    <cellStyle name="Финансовый 3 5 2 7 3 2 2" xfId="24349"/>
    <cellStyle name="Финансовый 3 5 2 7 3 2 3" xfId="37957"/>
    <cellStyle name="Финансовый 3 5 2 7 3 3" xfId="17545"/>
    <cellStyle name="Финансовый 3 5 2 7 3 4" xfId="31153"/>
    <cellStyle name="Финансовый 3 5 2 7 4" xfId="8473"/>
    <cellStyle name="Финансовый 3 5 2 7 4 2" xfId="22081"/>
    <cellStyle name="Финансовый 3 5 2 7 4 3" xfId="35689"/>
    <cellStyle name="Финансовый 3 5 2 7 5" xfId="15277"/>
    <cellStyle name="Финансовый 3 5 2 7 6" xfId="28885"/>
    <cellStyle name="Финансовый 3 5 2 8" xfId="1291"/>
    <cellStyle name="Финансовый 3 5 2 8 2" xfId="5827"/>
    <cellStyle name="Финансовый 3 5 2 8 2 2" xfId="12631"/>
    <cellStyle name="Финансовый 3 5 2 8 2 2 2" xfId="26239"/>
    <cellStyle name="Финансовый 3 5 2 8 2 2 3" xfId="39847"/>
    <cellStyle name="Финансовый 3 5 2 8 2 3" xfId="19435"/>
    <cellStyle name="Финансовый 3 5 2 8 2 4" xfId="33043"/>
    <cellStyle name="Финансовый 3 5 2 8 3" xfId="3559"/>
    <cellStyle name="Финансовый 3 5 2 8 3 2" xfId="10363"/>
    <cellStyle name="Финансовый 3 5 2 8 3 2 2" xfId="23971"/>
    <cellStyle name="Финансовый 3 5 2 8 3 2 3" xfId="37579"/>
    <cellStyle name="Финансовый 3 5 2 8 3 3" xfId="17167"/>
    <cellStyle name="Финансовый 3 5 2 8 3 4" xfId="30775"/>
    <cellStyle name="Финансовый 3 5 2 8 4" xfId="8095"/>
    <cellStyle name="Финансовый 3 5 2 8 4 2" xfId="21703"/>
    <cellStyle name="Финансовый 3 5 2 8 4 3" xfId="35311"/>
    <cellStyle name="Финансовый 3 5 2 8 5" xfId="14899"/>
    <cellStyle name="Финансовый 3 5 2 8 6" xfId="28507"/>
    <cellStyle name="Финансовый 3 5 2 9" xfId="2047"/>
    <cellStyle name="Финансовый 3 5 2 9 2" xfId="6583"/>
    <cellStyle name="Финансовый 3 5 2 9 2 2" xfId="13387"/>
    <cellStyle name="Финансовый 3 5 2 9 2 2 2" xfId="26995"/>
    <cellStyle name="Финансовый 3 5 2 9 2 2 3" xfId="40603"/>
    <cellStyle name="Финансовый 3 5 2 9 2 3" xfId="20191"/>
    <cellStyle name="Финансовый 3 5 2 9 2 4" xfId="33799"/>
    <cellStyle name="Финансовый 3 5 2 9 3" xfId="4315"/>
    <cellStyle name="Финансовый 3 5 2 9 3 2" xfId="11119"/>
    <cellStyle name="Финансовый 3 5 2 9 3 2 2" xfId="24727"/>
    <cellStyle name="Финансовый 3 5 2 9 3 2 3" xfId="38335"/>
    <cellStyle name="Финансовый 3 5 2 9 3 3" xfId="17923"/>
    <cellStyle name="Финансовый 3 5 2 9 3 4" xfId="31531"/>
    <cellStyle name="Финансовый 3 5 2 9 4" xfId="8851"/>
    <cellStyle name="Финансовый 3 5 2 9 4 2" xfId="22459"/>
    <cellStyle name="Финансовый 3 5 2 9 4 3" xfId="36067"/>
    <cellStyle name="Финансовый 3 5 2 9 5" xfId="15655"/>
    <cellStyle name="Финансовый 3 5 2 9 6" xfId="29263"/>
    <cellStyle name="Финансовый 3 5 2_планирование суточное" xfId="59303"/>
    <cellStyle name="Финансовый 3 5 3" xfId="190"/>
    <cellStyle name="Финансовый 3 5 3 10" xfId="4726"/>
    <cellStyle name="Финансовый 3 5 3 10 2" xfId="11530"/>
    <cellStyle name="Финансовый 3 5 3 10 2 2" xfId="25138"/>
    <cellStyle name="Финансовый 3 5 3 10 2 3" xfId="38746"/>
    <cellStyle name="Финансовый 3 5 3 10 3" xfId="18334"/>
    <cellStyle name="Финансовый 3 5 3 10 4" xfId="31942"/>
    <cellStyle name="Финансовый 3 5 3 11" xfId="2458"/>
    <cellStyle name="Финансовый 3 5 3 11 2" xfId="9262"/>
    <cellStyle name="Финансовый 3 5 3 11 2 2" xfId="22870"/>
    <cellStyle name="Финансовый 3 5 3 11 2 3" xfId="36478"/>
    <cellStyle name="Финансовый 3 5 3 11 3" xfId="16066"/>
    <cellStyle name="Финансовый 3 5 3 11 4" xfId="29674"/>
    <cellStyle name="Финансовый 3 5 3 12" xfId="6994"/>
    <cellStyle name="Финансовый 3 5 3 12 2" xfId="20602"/>
    <cellStyle name="Финансовый 3 5 3 12 3" xfId="34210"/>
    <cellStyle name="Финансовый 3 5 3 13" xfId="13798"/>
    <cellStyle name="Финансовый 3 5 3 14" xfId="27406"/>
    <cellStyle name="Финансовый 3 5 3 2" xfId="325"/>
    <cellStyle name="Финансовый 3 5 3 2 10" xfId="7129"/>
    <cellStyle name="Финансовый 3 5 3 2 10 2" xfId="20737"/>
    <cellStyle name="Финансовый 3 5 3 2 10 3" xfId="34345"/>
    <cellStyle name="Финансовый 3 5 3 2 11" xfId="13933"/>
    <cellStyle name="Финансовый 3 5 3 2 12" xfId="27541"/>
    <cellStyle name="Финансовый 3 5 3 2 2" xfId="473"/>
    <cellStyle name="Финансовый 3 5 3 2 2 10" xfId="14081"/>
    <cellStyle name="Финансовый 3 5 3 2 2 11" xfId="27689"/>
    <cellStyle name="Финансовый 3 5 3 2 2 2" xfId="1985"/>
    <cellStyle name="Финансовый 3 5 3 2 2 2 2" xfId="6521"/>
    <cellStyle name="Финансовый 3 5 3 2 2 2 2 2" xfId="13325"/>
    <cellStyle name="Финансовый 3 5 3 2 2 2 2 2 2" xfId="26933"/>
    <cellStyle name="Финансовый 3 5 3 2 2 2 2 2 3" xfId="40541"/>
    <cellStyle name="Финансовый 3 5 3 2 2 2 2 3" xfId="20129"/>
    <cellStyle name="Финансовый 3 5 3 2 2 2 2 4" xfId="33737"/>
    <cellStyle name="Финансовый 3 5 3 2 2 2 3" xfId="4253"/>
    <cellStyle name="Финансовый 3 5 3 2 2 2 3 2" xfId="11057"/>
    <cellStyle name="Финансовый 3 5 3 2 2 2 3 2 2" xfId="24665"/>
    <cellStyle name="Финансовый 3 5 3 2 2 2 3 2 3" xfId="38273"/>
    <cellStyle name="Финансовый 3 5 3 2 2 2 3 3" xfId="17861"/>
    <cellStyle name="Финансовый 3 5 3 2 2 2 3 4" xfId="31469"/>
    <cellStyle name="Финансовый 3 5 3 2 2 2 4" xfId="8789"/>
    <cellStyle name="Финансовый 3 5 3 2 2 2 4 2" xfId="22397"/>
    <cellStyle name="Финансовый 3 5 3 2 2 2 4 3" xfId="36005"/>
    <cellStyle name="Финансовый 3 5 3 2 2 2 5" xfId="15593"/>
    <cellStyle name="Финансовый 3 5 3 2 2 2 6" xfId="29201"/>
    <cellStyle name="Финансовый 3 5 3 2 2 3" xfId="1607"/>
    <cellStyle name="Финансовый 3 5 3 2 2 3 2" xfId="6143"/>
    <cellStyle name="Финансовый 3 5 3 2 2 3 2 2" xfId="12947"/>
    <cellStyle name="Финансовый 3 5 3 2 2 3 2 2 2" xfId="26555"/>
    <cellStyle name="Финансовый 3 5 3 2 2 3 2 2 3" xfId="40163"/>
    <cellStyle name="Финансовый 3 5 3 2 2 3 2 3" xfId="19751"/>
    <cellStyle name="Финансовый 3 5 3 2 2 3 2 4" xfId="33359"/>
    <cellStyle name="Финансовый 3 5 3 2 2 3 3" xfId="3875"/>
    <cellStyle name="Финансовый 3 5 3 2 2 3 3 2" xfId="10679"/>
    <cellStyle name="Финансовый 3 5 3 2 2 3 3 2 2" xfId="24287"/>
    <cellStyle name="Финансовый 3 5 3 2 2 3 3 2 3" xfId="37895"/>
    <cellStyle name="Финансовый 3 5 3 2 2 3 3 3" xfId="17483"/>
    <cellStyle name="Финансовый 3 5 3 2 2 3 3 4" xfId="31091"/>
    <cellStyle name="Финансовый 3 5 3 2 2 3 4" xfId="8411"/>
    <cellStyle name="Финансовый 3 5 3 2 2 3 4 2" xfId="22019"/>
    <cellStyle name="Финансовый 3 5 3 2 2 3 4 3" xfId="35627"/>
    <cellStyle name="Финансовый 3 5 3 2 2 3 5" xfId="15215"/>
    <cellStyle name="Финансовый 3 5 3 2 2 3 6" xfId="28823"/>
    <cellStyle name="Финансовый 3 5 3 2 2 4" xfId="2363"/>
    <cellStyle name="Финансовый 3 5 3 2 2 4 2" xfId="6899"/>
    <cellStyle name="Финансовый 3 5 3 2 2 4 2 2" xfId="13703"/>
    <cellStyle name="Финансовый 3 5 3 2 2 4 2 2 2" xfId="27311"/>
    <cellStyle name="Финансовый 3 5 3 2 2 4 2 2 3" xfId="40919"/>
    <cellStyle name="Финансовый 3 5 3 2 2 4 2 3" xfId="20507"/>
    <cellStyle name="Финансовый 3 5 3 2 2 4 2 4" xfId="34115"/>
    <cellStyle name="Финансовый 3 5 3 2 2 4 3" xfId="4631"/>
    <cellStyle name="Финансовый 3 5 3 2 2 4 3 2" xfId="11435"/>
    <cellStyle name="Финансовый 3 5 3 2 2 4 3 2 2" xfId="25043"/>
    <cellStyle name="Финансовый 3 5 3 2 2 4 3 2 3" xfId="38651"/>
    <cellStyle name="Финансовый 3 5 3 2 2 4 3 3" xfId="18239"/>
    <cellStyle name="Финансовый 3 5 3 2 2 4 3 4" xfId="31847"/>
    <cellStyle name="Финансовый 3 5 3 2 2 4 4" xfId="9167"/>
    <cellStyle name="Финансовый 3 5 3 2 2 4 4 2" xfId="22775"/>
    <cellStyle name="Финансовый 3 5 3 2 2 4 4 3" xfId="36383"/>
    <cellStyle name="Финансовый 3 5 3 2 2 4 5" xfId="15971"/>
    <cellStyle name="Финансовый 3 5 3 2 2 4 6" xfId="29579"/>
    <cellStyle name="Финансовый 3 5 3 2 2 5" xfId="1229"/>
    <cellStyle name="Финансовый 3 5 3 2 2 5 2" xfId="5765"/>
    <cellStyle name="Финансовый 3 5 3 2 2 5 2 2" xfId="12569"/>
    <cellStyle name="Финансовый 3 5 3 2 2 5 2 2 2" xfId="26177"/>
    <cellStyle name="Финансовый 3 5 3 2 2 5 2 2 3" xfId="39785"/>
    <cellStyle name="Финансовый 3 5 3 2 2 5 2 3" xfId="19373"/>
    <cellStyle name="Финансовый 3 5 3 2 2 5 2 4" xfId="32981"/>
    <cellStyle name="Финансовый 3 5 3 2 2 5 3" xfId="3497"/>
    <cellStyle name="Финансовый 3 5 3 2 2 5 3 2" xfId="10301"/>
    <cellStyle name="Финансовый 3 5 3 2 2 5 3 2 2" xfId="23909"/>
    <cellStyle name="Финансовый 3 5 3 2 2 5 3 2 3" xfId="37517"/>
    <cellStyle name="Финансовый 3 5 3 2 2 5 3 3" xfId="17105"/>
    <cellStyle name="Финансовый 3 5 3 2 2 5 3 4" xfId="30713"/>
    <cellStyle name="Финансовый 3 5 3 2 2 5 4" xfId="8033"/>
    <cellStyle name="Финансовый 3 5 3 2 2 5 4 2" xfId="21641"/>
    <cellStyle name="Финансовый 3 5 3 2 2 5 4 3" xfId="35249"/>
    <cellStyle name="Финансовый 3 5 3 2 2 5 5" xfId="14837"/>
    <cellStyle name="Финансовый 3 5 3 2 2 5 6" xfId="28445"/>
    <cellStyle name="Финансовый 3 5 3 2 2 6" xfId="851"/>
    <cellStyle name="Финансовый 3 5 3 2 2 6 2" xfId="5387"/>
    <cellStyle name="Финансовый 3 5 3 2 2 6 2 2" xfId="12191"/>
    <cellStyle name="Финансовый 3 5 3 2 2 6 2 2 2" xfId="25799"/>
    <cellStyle name="Финансовый 3 5 3 2 2 6 2 2 3" xfId="39407"/>
    <cellStyle name="Финансовый 3 5 3 2 2 6 2 3" xfId="18995"/>
    <cellStyle name="Финансовый 3 5 3 2 2 6 2 4" xfId="32603"/>
    <cellStyle name="Финансовый 3 5 3 2 2 6 3" xfId="3119"/>
    <cellStyle name="Финансовый 3 5 3 2 2 6 3 2" xfId="9923"/>
    <cellStyle name="Финансовый 3 5 3 2 2 6 3 2 2" xfId="23531"/>
    <cellStyle name="Финансовый 3 5 3 2 2 6 3 2 3" xfId="37139"/>
    <cellStyle name="Финансовый 3 5 3 2 2 6 3 3" xfId="16727"/>
    <cellStyle name="Финансовый 3 5 3 2 2 6 3 4" xfId="30335"/>
    <cellStyle name="Финансовый 3 5 3 2 2 6 4" xfId="7655"/>
    <cellStyle name="Финансовый 3 5 3 2 2 6 4 2" xfId="21263"/>
    <cellStyle name="Финансовый 3 5 3 2 2 6 4 3" xfId="34871"/>
    <cellStyle name="Финансовый 3 5 3 2 2 6 5" xfId="14459"/>
    <cellStyle name="Финансовый 3 5 3 2 2 6 6" xfId="28067"/>
    <cellStyle name="Финансовый 3 5 3 2 2 7" xfId="5009"/>
    <cellStyle name="Финансовый 3 5 3 2 2 7 2" xfId="11813"/>
    <cellStyle name="Финансовый 3 5 3 2 2 7 2 2" xfId="25421"/>
    <cellStyle name="Финансовый 3 5 3 2 2 7 2 3" xfId="39029"/>
    <cellStyle name="Финансовый 3 5 3 2 2 7 3" xfId="18617"/>
    <cellStyle name="Финансовый 3 5 3 2 2 7 4" xfId="32225"/>
    <cellStyle name="Финансовый 3 5 3 2 2 8" xfId="2741"/>
    <cellStyle name="Финансовый 3 5 3 2 2 8 2" xfId="9545"/>
    <cellStyle name="Финансовый 3 5 3 2 2 8 2 2" xfId="23153"/>
    <cellStyle name="Финансовый 3 5 3 2 2 8 2 3" xfId="36761"/>
    <cellStyle name="Финансовый 3 5 3 2 2 8 3" xfId="16349"/>
    <cellStyle name="Финансовый 3 5 3 2 2 8 4" xfId="29957"/>
    <cellStyle name="Финансовый 3 5 3 2 2 9" xfId="7277"/>
    <cellStyle name="Финансовый 3 5 3 2 2 9 2" xfId="20885"/>
    <cellStyle name="Финансовый 3 5 3 2 2 9 3" xfId="34493"/>
    <cellStyle name="Финансовый 3 5 3 2 3" xfId="1837"/>
    <cellStyle name="Финансовый 3 5 3 2 3 2" xfId="6373"/>
    <cellStyle name="Финансовый 3 5 3 2 3 2 2" xfId="13177"/>
    <cellStyle name="Финансовый 3 5 3 2 3 2 2 2" xfId="26785"/>
    <cellStyle name="Финансовый 3 5 3 2 3 2 2 3" xfId="40393"/>
    <cellStyle name="Финансовый 3 5 3 2 3 2 3" xfId="19981"/>
    <cellStyle name="Финансовый 3 5 3 2 3 2 4" xfId="33589"/>
    <cellStyle name="Финансовый 3 5 3 2 3 3" xfId="4105"/>
    <cellStyle name="Финансовый 3 5 3 2 3 3 2" xfId="10909"/>
    <cellStyle name="Финансовый 3 5 3 2 3 3 2 2" xfId="24517"/>
    <cellStyle name="Финансовый 3 5 3 2 3 3 2 3" xfId="38125"/>
    <cellStyle name="Финансовый 3 5 3 2 3 3 3" xfId="17713"/>
    <cellStyle name="Финансовый 3 5 3 2 3 3 4" xfId="31321"/>
    <cellStyle name="Финансовый 3 5 3 2 3 4" xfId="8641"/>
    <cellStyle name="Финансовый 3 5 3 2 3 4 2" xfId="22249"/>
    <cellStyle name="Финансовый 3 5 3 2 3 4 3" xfId="35857"/>
    <cellStyle name="Финансовый 3 5 3 2 3 5" xfId="15445"/>
    <cellStyle name="Финансовый 3 5 3 2 3 6" xfId="29053"/>
    <cellStyle name="Финансовый 3 5 3 2 4" xfId="1459"/>
    <cellStyle name="Финансовый 3 5 3 2 4 2" xfId="5995"/>
    <cellStyle name="Финансовый 3 5 3 2 4 2 2" xfId="12799"/>
    <cellStyle name="Финансовый 3 5 3 2 4 2 2 2" xfId="26407"/>
    <cellStyle name="Финансовый 3 5 3 2 4 2 2 3" xfId="40015"/>
    <cellStyle name="Финансовый 3 5 3 2 4 2 3" xfId="19603"/>
    <cellStyle name="Финансовый 3 5 3 2 4 2 4" xfId="33211"/>
    <cellStyle name="Финансовый 3 5 3 2 4 3" xfId="3727"/>
    <cellStyle name="Финансовый 3 5 3 2 4 3 2" xfId="10531"/>
    <cellStyle name="Финансовый 3 5 3 2 4 3 2 2" xfId="24139"/>
    <cellStyle name="Финансовый 3 5 3 2 4 3 2 3" xfId="37747"/>
    <cellStyle name="Финансовый 3 5 3 2 4 3 3" xfId="17335"/>
    <cellStyle name="Финансовый 3 5 3 2 4 3 4" xfId="30943"/>
    <cellStyle name="Финансовый 3 5 3 2 4 4" xfId="8263"/>
    <cellStyle name="Финансовый 3 5 3 2 4 4 2" xfId="21871"/>
    <cellStyle name="Финансовый 3 5 3 2 4 4 3" xfId="35479"/>
    <cellStyle name="Финансовый 3 5 3 2 4 5" xfId="15067"/>
    <cellStyle name="Финансовый 3 5 3 2 4 6" xfId="28675"/>
    <cellStyle name="Финансовый 3 5 3 2 5" xfId="2215"/>
    <cellStyle name="Финансовый 3 5 3 2 5 2" xfId="6751"/>
    <cellStyle name="Финансовый 3 5 3 2 5 2 2" xfId="13555"/>
    <cellStyle name="Финансовый 3 5 3 2 5 2 2 2" xfId="27163"/>
    <cellStyle name="Финансовый 3 5 3 2 5 2 2 3" xfId="40771"/>
    <cellStyle name="Финансовый 3 5 3 2 5 2 3" xfId="20359"/>
    <cellStyle name="Финансовый 3 5 3 2 5 2 4" xfId="33967"/>
    <cellStyle name="Финансовый 3 5 3 2 5 3" xfId="4483"/>
    <cellStyle name="Финансовый 3 5 3 2 5 3 2" xfId="11287"/>
    <cellStyle name="Финансовый 3 5 3 2 5 3 2 2" xfId="24895"/>
    <cellStyle name="Финансовый 3 5 3 2 5 3 2 3" xfId="38503"/>
    <cellStyle name="Финансовый 3 5 3 2 5 3 3" xfId="18091"/>
    <cellStyle name="Финансовый 3 5 3 2 5 3 4" xfId="31699"/>
    <cellStyle name="Финансовый 3 5 3 2 5 4" xfId="9019"/>
    <cellStyle name="Финансовый 3 5 3 2 5 4 2" xfId="22627"/>
    <cellStyle name="Финансовый 3 5 3 2 5 4 3" xfId="36235"/>
    <cellStyle name="Финансовый 3 5 3 2 5 5" xfId="15823"/>
    <cellStyle name="Финансовый 3 5 3 2 5 6" xfId="29431"/>
    <cellStyle name="Финансовый 3 5 3 2 6" xfId="1081"/>
    <cellStyle name="Финансовый 3 5 3 2 6 2" xfId="5617"/>
    <cellStyle name="Финансовый 3 5 3 2 6 2 2" xfId="12421"/>
    <cellStyle name="Финансовый 3 5 3 2 6 2 2 2" xfId="26029"/>
    <cellStyle name="Финансовый 3 5 3 2 6 2 2 3" xfId="39637"/>
    <cellStyle name="Финансовый 3 5 3 2 6 2 3" xfId="19225"/>
    <cellStyle name="Финансовый 3 5 3 2 6 2 4" xfId="32833"/>
    <cellStyle name="Финансовый 3 5 3 2 6 3" xfId="3349"/>
    <cellStyle name="Финансовый 3 5 3 2 6 3 2" xfId="10153"/>
    <cellStyle name="Финансовый 3 5 3 2 6 3 2 2" xfId="23761"/>
    <cellStyle name="Финансовый 3 5 3 2 6 3 2 3" xfId="37369"/>
    <cellStyle name="Финансовый 3 5 3 2 6 3 3" xfId="16957"/>
    <cellStyle name="Финансовый 3 5 3 2 6 3 4" xfId="30565"/>
    <cellStyle name="Финансовый 3 5 3 2 6 4" xfId="7885"/>
    <cellStyle name="Финансовый 3 5 3 2 6 4 2" xfId="21493"/>
    <cellStyle name="Финансовый 3 5 3 2 6 4 3" xfId="35101"/>
    <cellStyle name="Финансовый 3 5 3 2 6 5" xfId="14689"/>
    <cellStyle name="Финансовый 3 5 3 2 6 6" xfId="28297"/>
    <cellStyle name="Финансовый 3 5 3 2 7" xfId="703"/>
    <cellStyle name="Финансовый 3 5 3 2 7 2" xfId="5239"/>
    <cellStyle name="Финансовый 3 5 3 2 7 2 2" xfId="12043"/>
    <cellStyle name="Финансовый 3 5 3 2 7 2 2 2" xfId="25651"/>
    <cellStyle name="Финансовый 3 5 3 2 7 2 2 3" xfId="39259"/>
    <cellStyle name="Финансовый 3 5 3 2 7 2 3" xfId="18847"/>
    <cellStyle name="Финансовый 3 5 3 2 7 2 4" xfId="32455"/>
    <cellStyle name="Финансовый 3 5 3 2 7 3" xfId="2971"/>
    <cellStyle name="Финансовый 3 5 3 2 7 3 2" xfId="9775"/>
    <cellStyle name="Финансовый 3 5 3 2 7 3 2 2" xfId="23383"/>
    <cellStyle name="Финансовый 3 5 3 2 7 3 2 3" xfId="36991"/>
    <cellStyle name="Финансовый 3 5 3 2 7 3 3" xfId="16579"/>
    <cellStyle name="Финансовый 3 5 3 2 7 3 4" xfId="30187"/>
    <cellStyle name="Финансовый 3 5 3 2 7 4" xfId="7507"/>
    <cellStyle name="Финансовый 3 5 3 2 7 4 2" xfId="21115"/>
    <cellStyle name="Финансовый 3 5 3 2 7 4 3" xfId="34723"/>
    <cellStyle name="Финансовый 3 5 3 2 7 5" xfId="14311"/>
    <cellStyle name="Финансовый 3 5 3 2 7 6" xfId="27919"/>
    <cellStyle name="Финансовый 3 5 3 2 8" xfId="4861"/>
    <cellStyle name="Финансовый 3 5 3 2 8 2" xfId="11665"/>
    <cellStyle name="Финансовый 3 5 3 2 8 2 2" xfId="25273"/>
    <cellStyle name="Финансовый 3 5 3 2 8 2 3" xfId="38881"/>
    <cellStyle name="Финансовый 3 5 3 2 8 3" xfId="18469"/>
    <cellStyle name="Финансовый 3 5 3 2 8 4" xfId="32077"/>
    <cellStyle name="Финансовый 3 5 3 2 9" xfId="2593"/>
    <cellStyle name="Финансовый 3 5 3 2 9 2" xfId="9397"/>
    <cellStyle name="Финансовый 3 5 3 2 9 2 2" xfId="23005"/>
    <cellStyle name="Финансовый 3 5 3 2 9 2 3" xfId="36613"/>
    <cellStyle name="Финансовый 3 5 3 2 9 3" xfId="16201"/>
    <cellStyle name="Финансовый 3 5 3 2 9 4" xfId="29809"/>
    <cellStyle name="Финансовый 3 5 3 3" xfId="271"/>
    <cellStyle name="Финансовый 3 5 3 3 10" xfId="7075"/>
    <cellStyle name="Финансовый 3 5 3 3 10 2" xfId="20683"/>
    <cellStyle name="Финансовый 3 5 3 3 10 3" xfId="34291"/>
    <cellStyle name="Финансовый 3 5 3 3 11" xfId="13879"/>
    <cellStyle name="Финансовый 3 5 3 3 12" xfId="27487"/>
    <cellStyle name="Финансовый 3 5 3 3 2" xfId="514"/>
    <cellStyle name="Финансовый 3 5 3 3 2 10" xfId="14122"/>
    <cellStyle name="Финансовый 3 5 3 3 2 11" xfId="27730"/>
    <cellStyle name="Финансовый 3 5 3 3 2 2" xfId="2026"/>
    <cellStyle name="Финансовый 3 5 3 3 2 2 2" xfId="6562"/>
    <cellStyle name="Финансовый 3 5 3 3 2 2 2 2" xfId="13366"/>
    <cellStyle name="Финансовый 3 5 3 3 2 2 2 2 2" xfId="26974"/>
    <cellStyle name="Финансовый 3 5 3 3 2 2 2 2 3" xfId="40582"/>
    <cellStyle name="Финансовый 3 5 3 3 2 2 2 3" xfId="20170"/>
    <cellStyle name="Финансовый 3 5 3 3 2 2 2 4" xfId="33778"/>
    <cellStyle name="Финансовый 3 5 3 3 2 2 3" xfId="4294"/>
    <cellStyle name="Финансовый 3 5 3 3 2 2 3 2" xfId="11098"/>
    <cellStyle name="Финансовый 3 5 3 3 2 2 3 2 2" xfId="24706"/>
    <cellStyle name="Финансовый 3 5 3 3 2 2 3 2 3" xfId="38314"/>
    <cellStyle name="Финансовый 3 5 3 3 2 2 3 3" xfId="17902"/>
    <cellStyle name="Финансовый 3 5 3 3 2 2 3 4" xfId="31510"/>
    <cellStyle name="Финансовый 3 5 3 3 2 2 4" xfId="8830"/>
    <cellStyle name="Финансовый 3 5 3 3 2 2 4 2" xfId="22438"/>
    <cellStyle name="Финансовый 3 5 3 3 2 2 4 3" xfId="36046"/>
    <cellStyle name="Финансовый 3 5 3 3 2 2 5" xfId="15634"/>
    <cellStyle name="Финансовый 3 5 3 3 2 2 6" xfId="29242"/>
    <cellStyle name="Финансовый 3 5 3 3 2 3" xfId="1648"/>
    <cellStyle name="Финансовый 3 5 3 3 2 3 2" xfId="6184"/>
    <cellStyle name="Финансовый 3 5 3 3 2 3 2 2" xfId="12988"/>
    <cellStyle name="Финансовый 3 5 3 3 2 3 2 2 2" xfId="26596"/>
    <cellStyle name="Финансовый 3 5 3 3 2 3 2 2 3" xfId="40204"/>
    <cellStyle name="Финансовый 3 5 3 3 2 3 2 3" xfId="19792"/>
    <cellStyle name="Финансовый 3 5 3 3 2 3 2 4" xfId="33400"/>
    <cellStyle name="Финансовый 3 5 3 3 2 3 3" xfId="3916"/>
    <cellStyle name="Финансовый 3 5 3 3 2 3 3 2" xfId="10720"/>
    <cellStyle name="Финансовый 3 5 3 3 2 3 3 2 2" xfId="24328"/>
    <cellStyle name="Финансовый 3 5 3 3 2 3 3 2 3" xfId="37936"/>
    <cellStyle name="Финансовый 3 5 3 3 2 3 3 3" xfId="17524"/>
    <cellStyle name="Финансовый 3 5 3 3 2 3 3 4" xfId="31132"/>
    <cellStyle name="Финансовый 3 5 3 3 2 3 4" xfId="8452"/>
    <cellStyle name="Финансовый 3 5 3 3 2 3 4 2" xfId="22060"/>
    <cellStyle name="Финансовый 3 5 3 3 2 3 4 3" xfId="35668"/>
    <cellStyle name="Финансовый 3 5 3 3 2 3 5" xfId="15256"/>
    <cellStyle name="Финансовый 3 5 3 3 2 3 6" xfId="28864"/>
    <cellStyle name="Финансовый 3 5 3 3 2 4" xfId="2404"/>
    <cellStyle name="Финансовый 3 5 3 3 2 4 2" xfId="6940"/>
    <cellStyle name="Финансовый 3 5 3 3 2 4 2 2" xfId="13744"/>
    <cellStyle name="Финансовый 3 5 3 3 2 4 2 2 2" xfId="27352"/>
    <cellStyle name="Финансовый 3 5 3 3 2 4 2 2 3" xfId="40960"/>
    <cellStyle name="Финансовый 3 5 3 3 2 4 2 3" xfId="20548"/>
    <cellStyle name="Финансовый 3 5 3 3 2 4 2 4" xfId="34156"/>
    <cellStyle name="Финансовый 3 5 3 3 2 4 3" xfId="4672"/>
    <cellStyle name="Финансовый 3 5 3 3 2 4 3 2" xfId="11476"/>
    <cellStyle name="Финансовый 3 5 3 3 2 4 3 2 2" xfId="25084"/>
    <cellStyle name="Финансовый 3 5 3 3 2 4 3 2 3" xfId="38692"/>
    <cellStyle name="Финансовый 3 5 3 3 2 4 3 3" xfId="18280"/>
    <cellStyle name="Финансовый 3 5 3 3 2 4 3 4" xfId="31888"/>
    <cellStyle name="Финансовый 3 5 3 3 2 4 4" xfId="9208"/>
    <cellStyle name="Финансовый 3 5 3 3 2 4 4 2" xfId="22816"/>
    <cellStyle name="Финансовый 3 5 3 3 2 4 4 3" xfId="36424"/>
    <cellStyle name="Финансовый 3 5 3 3 2 4 5" xfId="16012"/>
    <cellStyle name="Финансовый 3 5 3 3 2 4 6" xfId="29620"/>
    <cellStyle name="Финансовый 3 5 3 3 2 5" xfId="1270"/>
    <cellStyle name="Финансовый 3 5 3 3 2 5 2" xfId="5806"/>
    <cellStyle name="Финансовый 3 5 3 3 2 5 2 2" xfId="12610"/>
    <cellStyle name="Финансовый 3 5 3 3 2 5 2 2 2" xfId="26218"/>
    <cellStyle name="Финансовый 3 5 3 3 2 5 2 2 3" xfId="39826"/>
    <cellStyle name="Финансовый 3 5 3 3 2 5 2 3" xfId="19414"/>
    <cellStyle name="Финансовый 3 5 3 3 2 5 2 4" xfId="33022"/>
    <cellStyle name="Финансовый 3 5 3 3 2 5 3" xfId="3538"/>
    <cellStyle name="Финансовый 3 5 3 3 2 5 3 2" xfId="10342"/>
    <cellStyle name="Финансовый 3 5 3 3 2 5 3 2 2" xfId="23950"/>
    <cellStyle name="Финансовый 3 5 3 3 2 5 3 2 3" xfId="37558"/>
    <cellStyle name="Финансовый 3 5 3 3 2 5 3 3" xfId="17146"/>
    <cellStyle name="Финансовый 3 5 3 3 2 5 3 4" xfId="30754"/>
    <cellStyle name="Финансовый 3 5 3 3 2 5 4" xfId="8074"/>
    <cellStyle name="Финансовый 3 5 3 3 2 5 4 2" xfId="21682"/>
    <cellStyle name="Финансовый 3 5 3 3 2 5 4 3" xfId="35290"/>
    <cellStyle name="Финансовый 3 5 3 3 2 5 5" xfId="14878"/>
    <cellStyle name="Финансовый 3 5 3 3 2 5 6" xfId="28486"/>
    <cellStyle name="Финансовый 3 5 3 3 2 6" xfId="892"/>
    <cellStyle name="Финансовый 3 5 3 3 2 6 2" xfId="5428"/>
    <cellStyle name="Финансовый 3 5 3 3 2 6 2 2" xfId="12232"/>
    <cellStyle name="Финансовый 3 5 3 3 2 6 2 2 2" xfId="25840"/>
    <cellStyle name="Финансовый 3 5 3 3 2 6 2 2 3" xfId="39448"/>
    <cellStyle name="Финансовый 3 5 3 3 2 6 2 3" xfId="19036"/>
    <cellStyle name="Финансовый 3 5 3 3 2 6 2 4" xfId="32644"/>
    <cellStyle name="Финансовый 3 5 3 3 2 6 3" xfId="3160"/>
    <cellStyle name="Финансовый 3 5 3 3 2 6 3 2" xfId="9964"/>
    <cellStyle name="Финансовый 3 5 3 3 2 6 3 2 2" xfId="23572"/>
    <cellStyle name="Финансовый 3 5 3 3 2 6 3 2 3" xfId="37180"/>
    <cellStyle name="Финансовый 3 5 3 3 2 6 3 3" xfId="16768"/>
    <cellStyle name="Финансовый 3 5 3 3 2 6 3 4" xfId="30376"/>
    <cellStyle name="Финансовый 3 5 3 3 2 6 4" xfId="7696"/>
    <cellStyle name="Финансовый 3 5 3 3 2 6 4 2" xfId="21304"/>
    <cellStyle name="Финансовый 3 5 3 3 2 6 4 3" xfId="34912"/>
    <cellStyle name="Финансовый 3 5 3 3 2 6 5" xfId="14500"/>
    <cellStyle name="Финансовый 3 5 3 3 2 6 6" xfId="28108"/>
    <cellStyle name="Финансовый 3 5 3 3 2 7" xfId="5050"/>
    <cellStyle name="Финансовый 3 5 3 3 2 7 2" xfId="11854"/>
    <cellStyle name="Финансовый 3 5 3 3 2 7 2 2" xfId="25462"/>
    <cellStyle name="Финансовый 3 5 3 3 2 7 2 3" xfId="39070"/>
    <cellStyle name="Финансовый 3 5 3 3 2 7 3" xfId="18658"/>
    <cellStyle name="Финансовый 3 5 3 3 2 7 4" xfId="32266"/>
    <cellStyle name="Финансовый 3 5 3 3 2 8" xfId="2782"/>
    <cellStyle name="Финансовый 3 5 3 3 2 8 2" xfId="9586"/>
    <cellStyle name="Финансовый 3 5 3 3 2 8 2 2" xfId="23194"/>
    <cellStyle name="Финансовый 3 5 3 3 2 8 2 3" xfId="36802"/>
    <cellStyle name="Финансовый 3 5 3 3 2 8 3" xfId="16390"/>
    <cellStyle name="Финансовый 3 5 3 3 2 8 4" xfId="29998"/>
    <cellStyle name="Финансовый 3 5 3 3 2 9" xfId="7318"/>
    <cellStyle name="Финансовый 3 5 3 3 2 9 2" xfId="20926"/>
    <cellStyle name="Финансовый 3 5 3 3 2 9 3" xfId="34534"/>
    <cellStyle name="Финансовый 3 5 3 3 3" xfId="1783"/>
    <cellStyle name="Финансовый 3 5 3 3 3 2" xfId="6319"/>
    <cellStyle name="Финансовый 3 5 3 3 3 2 2" xfId="13123"/>
    <cellStyle name="Финансовый 3 5 3 3 3 2 2 2" xfId="26731"/>
    <cellStyle name="Финансовый 3 5 3 3 3 2 2 3" xfId="40339"/>
    <cellStyle name="Финансовый 3 5 3 3 3 2 3" xfId="19927"/>
    <cellStyle name="Финансовый 3 5 3 3 3 2 4" xfId="33535"/>
    <cellStyle name="Финансовый 3 5 3 3 3 3" xfId="4051"/>
    <cellStyle name="Финансовый 3 5 3 3 3 3 2" xfId="10855"/>
    <cellStyle name="Финансовый 3 5 3 3 3 3 2 2" xfId="24463"/>
    <cellStyle name="Финансовый 3 5 3 3 3 3 2 3" xfId="38071"/>
    <cellStyle name="Финансовый 3 5 3 3 3 3 3" xfId="17659"/>
    <cellStyle name="Финансовый 3 5 3 3 3 3 4" xfId="31267"/>
    <cellStyle name="Финансовый 3 5 3 3 3 4" xfId="8587"/>
    <cellStyle name="Финансовый 3 5 3 3 3 4 2" xfId="22195"/>
    <cellStyle name="Финансовый 3 5 3 3 3 4 3" xfId="35803"/>
    <cellStyle name="Финансовый 3 5 3 3 3 5" xfId="15391"/>
    <cellStyle name="Финансовый 3 5 3 3 3 6" xfId="28999"/>
    <cellStyle name="Финансовый 3 5 3 3 4" xfId="1405"/>
    <cellStyle name="Финансовый 3 5 3 3 4 2" xfId="5941"/>
    <cellStyle name="Финансовый 3 5 3 3 4 2 2" xfId="12745"/>
    <cellStyle name="Финансовый 3 5 3 3 4 2 2 2" xfId="26353"/>
    <cellStyle name="Финансовый 3 5 3 3 4 2 2 3" xfId="39961"/>
    <cellStyle name="Финансовый 3 5 3 3 4 2 3" xfId="19549"/>
    <cellStyle name="Финансовый 3 5 3 3 4 2 4" xfId="33157"/>
    <cellStyle name="Финансовый 3 5 3 3 4 3" xfId="3673"/>
    <cellStyle name="Финансовый 3 5 3 3 4 3 2" xfId="10477"/>
    <cellStyle name="Финансовый 3 5 3 3 4 3 2 2" xfId="24085"/>
    <cellStyle name="Финансовый 3 5 3 3 4 3 2 3" xfId="37693"/>
    <cellStyle name="Финансовый 3 5 3 3 4 3 3" xfId="17281"/>
    <cellStyle name="Финансовый 3 5 3 3 4 3 4" xfId="30889"/>
    <cellStyle name="Финансовый 3 5 3 3 4 4" xfId="8209"/>
    <cellStyle name="Финансовый 3 5 3 3 4 4 2" xfId="21817"/>
    <cellStyle name="Финансовый 3 5 3 3 4 4 3" xfId="35425"/>
    <cellStyle name="Финансовый 3 5 3 3 4 5" xfId="15013"/>
    <cellStyle name="Финансовый 3 5 3 3 4 6" xfId="28621"/>
    <cellStyle name="Финансовый 3 5 3 3 5" xfId="2161"/>
    <cellStyle name="Финансовый 3 5 3 3 5 2" xfId="6697"/>
    <cellStyle name="Финансовый 3 5 3 3 5 2 2" xfId="13501"/>
    <cellStyle name="Финансовый 3 5 3 3 5 2 2 2" xfId="27109"/>
    <cellStyle name="Финансовый 3 5 3 3 5 2 2 3" xfId="40717"/>
    <cellStyle name="Финансовый 3 5 3 3 5 2 3" xfId="20305"/>
    <cellStyle name="Финансовый 3 5 3 3 5 2 4" xfId="33913"/>
    <cellStyle name="Финансовый 3 5 3 3 5 3" xfId="4429"/>
    <cellStyle name="Финансовый 3 5 3 3 5 3 2" xfId="11233"/>
    <cellStyle name="Финансовый 3 5 3 3 5 3 2 2" xfId="24841"/>
    <cellStyle name="Финансовый 3 5 3 3 5 3 2 3" xfId="38449"/>
    <cellStyle name="Финансовый 3 5 3 3 5 3 3" xfId="18037"/>
    <cellStyle name="Финансовый 3 5 3 3 5 3 4" xfId="31645"/>
    <cellStyle name="Финансовый 3 5 3 3 5 4" xfId="8965"/>
    <cellStyle name="Финансовый 3 5 3 3 5 4 2" xfId="22573"/>
    <cellStyle name="Финансовый 3 5 3 3 5 4 3" xfId="36181"/>
    <cellStyle name="Финансовый 3 5 3 3 5 5" xfId="15769"/>
    <cellStyle name="Финансовый 3 5 3 3 5 6" xfId="29377"/>
    <cellStyle name="Финансовый 3 5 3 3 6" xfId="1027"/>
    <cellStyle name="Финансовый 3 5 3 3 6 2" xfId="5563"/>
    <cellStyle name="Финансовый 3 5 3 3 6 2 2" xfId="12367"/>
    <cellStyle name="Финансовый 3 5 3 3 6 2 2 2" xfId="25975"/>
    <cellStyle name="Финансовый 3 5 3 3 6 2 2 3" xfId="39583"/>
    <cellStyle name="Финансовый 3 5 3 3 6 2 3" xfId="19171"/>
    <cellStyle name="Финансовый 3 5 3 3 6 2 4" xfId="32779"/>
    <cellStyle name="Финансовый 3 5 3 3 6 3" xfId="3295"/>
    <cellStyle name="Финансовый 3 5 3 3 6 3 2" xfId="10099"/>
    <cellStyle name="Финансовый 3 5 3 3 6 3 2 2" xfId="23707"/>
    <cellStyle name="Финансовый 3 5 3 3 6 3 2 3" xfId="37315"/>
    <cellStyle name="Финансовый 3 5 3 3 6 3 3" xfId="16903"/>
    <cellStyle name="Финансовый 3 5 3 3 6 3 4" xfId="30511"/>
    <cellStyle name="Финансовый 3 5 3 3 6 4" xfId="7831"/>
    <cellStyle name="Финансовый 3 5 3 3 6 4 2" xfId="21439"/>
    <cellStyle name="Финансовый 3 5 3 3 6 4 3" xfId="35047"/>
    <cellStyle name="Финансовый 3 5 3 3 6 5" xfId="14635"/>
    <cellStyle name="Финансовый 3 5 3 3 6 6" xfId="28243"/>
    <cellStyle name="Финансовый 3 5 3 3 7" xfId="649"/>
    <cellStyle name="Финансовый 3 5 3 3 7 2" xfId="5185"/>
    <cellStyle name="Финансовый 3 5 3 3 7 2 2" xfId="11989"/>
    <cellStyle name="Финансовый 3 5 3 3 7 2 2 2" xfId="25597"/>
    <cellStyle name="Финансовый 3 5 3 3 7 2 2 3" xfId="39205"/>
    <cellStyle name="Финансовый 3 5 3 3 7 2 3" xfId="18793"/>
    <cellStyle name="Финансовый 3 5 3 3 7 2 4" xfId="32401"/>
    <cellStyle name="Финансовый 3 5 3 3 7 3" xfId="2917"/>
    <cellStyle name="Финансовый 3 5 3 3 7 3 2" xfId="9721"/>
    <cellStyle name="Финансовый 3 5 3 3 7 3 2 2" xfId="23329"/>
    <cellStyle name="Финансовый 3 5 3 3 7 3 2 3" xfId="36937"/>
    <cellStyle name="Финансовый 3 5 3 3 7 3 3" xfId="16525"/>
    <cellStyle name="Финансовый 3 5 3 3 7 3 4" xfId="30133"/>
    <cellStyle name="Финансовый 3 5 3 3 7 4" xfId="7453"/>
    <cellStyle name="Финансовый 3 5 3 3 7 4 2" xfId="21061"/>
    <cellStyle name="Финансовый 3 5 3 3 7 4 3" xfId="34669"/>
    <cellStyle name="Финансовый 3 5 3 3 7 5" xfId="14257"/>
    <cellStyle name="Финансовый 3 5 3 3 7 6" xfId="27865"/>
    <cellStyle name="Финансовый 3 5 3 3 8" xfId="4807"/>
    <cellStyle name="Финансовый 3 5 3 3 8 2" xfId="11611"/>
    <cellStyle name="Финансовый 3 5 3 3 8 2 2" xfId="25219"/>
    <cellStyle name="Финансовый 3 5 3 3 8 2 3" xfId="38827"/>
    <cellStyle name="Финансовый 3 5 3 3 8 3" xfId="18415"/>
    <cellStyle name="Финансовый 3 5 3 3 8 4" xfId="32023"/>
    <cellStyle name="Финансовый 3 5 3 3 9" xfId="2539"/>
    <cellStyle name="Финансовый 3 5 3 3 9 2" xfId="9343"/>
    <cellStyle name="Финансовый 3 5 3 3 9 2 2" xfId="22951"/>
    <cellStyle name="Финансовый 3 5 3 3 9 2 3" xfId="36559"/>
    <cellStyle name="Финансовый 3 5 3 3 9 3" xfId="16147"/>
    <cellStyle name="Финансовый 3 5 3 3 9 4" xfId="29755"/>
    <cellStyle name="Финансовый 3 5 3 4" xfId="392"/>
    <cellStyle name="Финансовый 3 5 3 4 10" xfId="14000"/>
    <cellStyle name="Финансовый 3 5 3 4 11" xfId="27608"/>
    <cellStyle name="Финансовый 3 5 3 4 2" xfId="1904"/>
    <cellStyle name="Финансовый 3 5 3 4 2 2" xfId="6440"/>
    <cellStyle name="Финансовый 3 5 3 4 2 2 2" xfId="13244"/>
    <cellStyle name="Финансовый 3 5 3 4 2 2 2 2" xfId="26852"/>
    <cellStyle name="Финансовый 3 5 3 4 2 2 2 3" xfId="40460"/>
    <cellStyle name="Финансовый 3 5 3 4 2 2 3" xfId="20048"/>
    <cellStyle name="Финансовый 3 5 3 4 2 2 4" xfId="33656"/>
    <cellStyle name="Финансовый 3 5 3 4 2 3" xfId="4172"/>
    <cellStyle name="Финансовый 3 5 3 4 2 3 2" xfId="10976"/>
    <cellStyle name="Финансовый 3 5 3 4 2 3 2 2" xfId="24584"/>
    <cellStyle name="Финансовый 3 5 3 4 2 3 2 3" xfId="38192"/>
    <cellStyle name="Финансовый 3 5 3 4 2 3 3" xfId="17780"/>
    <cellStyle name="Финансовый 3 5 3 4 2 3 4" xfId="31388"/>
    <cellStyle name="Финансовый 3 5 3 4 2 4" xfId="8708"/>
    <cellStyle name="Финансовый 3 5 3 4 2 4 2" xfId="22316"/>
    <cellStyle name="Финансовый 3 5 3 4 2 4 3" xfId="35924"/>
    <cellStyle name="Финансовый 3 5 3 4 2 5" xfId="15512"/>
    <cellStyle name="Финансовый 3 5 3 4 2 6" xfId="29120"/>
    <cellStyle name="Финансовый 3 5 3 4 3" xfId="1526"/>
    <cellStyle name="Финансовый 3 5 3 4 3 2" xfId="6062"/>
    <cellStyle name="Финансовый 3 5 3 4 3 2 2" xfId="12866"/>
    <cellStyle name="Финансовый 3 5 3 4 3 2 2 2" xfId="26474"/>
    <cellStyle name="Финансовый 3 5 3 4 3 2 2 3" xfId="40082"/>
    <cellStyle name="Финансовый 3 5 3 4 3 2 3" xfId="19670"/>
    <cellStyle name="Финансовый 3 5 3 4 3 2 4" xfId="33278"/>
    <cellStyle name="Финансовый 3 5 3 4 3 3" xfId="3794"/>
    <cellStyle name="Финансовый 3 5 3 4 3 3 2" xfId="10598"/>
    <cellStyle name="Финансовый 3 5 3 4 3 3 2 2" xfId="24206"/>
    <cellStyle name="Финансовый 3 5 3 4 3 3 2 3" xfId="37814"/>
    <cellStyle name="Финансовый 3 5 3 4 3 3 3" xfId="17402"/>
    <cellStyle name="Финансовый 3 5 3 4 3 3 4" xfId="31010"/>
    <cellStyle name="Финансовый 3 5 3 4 3 4" xfId="8330"/>
    <cellStyle name="Финансовый 3 5 3 4 3 4 2" xfId="21938"/>
    <cellStyle name="Финансовый 3 5 3 4 3 4 3" xfId="35546"/>
    <cellStyle name="Финансовый 3 5 3 4 3 5" xfId="15134"/>
    <cellStyle name="Финансовый 3 5 3 4 3 6" xfId="28742"/>
    <cellStyle name="Финансовый 3 5 3 4 4" xfId="2282"/>
    <cellStyle name="Финансовый 3 5 3 4 4 2" xfId="6818"/>
    <cellStyle name="Финансовый 3 5 3 4 4 2 2" xfId="13622"/>
    <cellStyle name="Финансовый 3 5 3 4 4 2 2 2" xfId="27230"/>
    <cellStyle name="Финансовый 3 5 3 4 4 2 2 3" xfId="40838"/>
    <cellStyle name="Финансовый 3 5 3 4 4 2 3" xfId="20426"/>
    <cellStyle name="Финансовый 3 5 3 4 4 2 4" xfId="34034"/>
    <cellStyle name="Финансовый 3 5 3 4 4 3" xfId="4550"/>
    <cellStyle name="Финансовый 3 5 3 4 4 3 2" xfId="11354"/>
    <cellStyle name="Финансовый 3 5 3 4 4 3 2 2" xfId="24962"/>
    <cellStyle name="Финансовый 3 5 3 4 4 3 2 3" xfId="38570"/>
    <cellStyle name="Финансовый 3 5 3 4 4 3 3" xfId="18158"/>
    <cellStyle name="Финансовый 3 5 3 4 4 3 4" xfId="31766"/>
    <cellStyle name="Финансовый 3 5 3 4 4 4" xfId="9086"/>
    <cellStyle name="Финансовый 3 5 3 4 4 4 2" xfId="22694"/>
    <cellStyle name="Финансовый 3 5 3 4 4 4 3" xfId="36302"/>
    <cellStyle name="Финансовый 3 5 3 4 4 5" xfId="15890"/>
    <cellStyle name="Финансовый 3 5 3 4 4 6" xfId="29498"/>
    <cellStyle name="Финансовый 3 5 3 4 5" xfId="1148"/>
    <cellStyle name="Финансовый 3 5 3 4 5 2" xfId="5684"/>
    <cellStyle name="Финансовый 3 5 3 4 5 2 2" xfId="12488"/>
    <cellStyle name="Финансовый 3 5 3 4 5 2 2 2" xfId="26096"/>
    <cellStyle name="Финансовый 3 5 3 4 5 2 2 3" xfId="39704"/>
    <cellStyle name="Финансовый 3 5 3 4 5 2 3" xfId="19292"/>
    <cellStyle name="Финансовый 3 5 3 4 5 2 4" xfId="32900"/>
    <cellStyle name="Финансовый 3 5 3 4 5 3" xfId="3416"/>
    <cellStyle name="Финансовый 3 5 3 4 5 3 2" xfId="10220"/>
    <cellStyle name="Финансовый 3 5 3 4 5 3 2 2" xfId="23828"/>
    <cellStyle name="Финансовый 3 5 3 4 5 3 2 3" xfId="37436"/>
    <cellStyle name="Финансовый 3 5 3 4 5 3 3" xfId="17024"/>
    <cellStyle name="Финансовый 3 5 3 4 5 3 4" xfId="30632"/>
    <cellStyle name="Финансовый 3 5 3 4 5 4" xfId="7952"/>
    <cellStyle name="Финансовый 3 5 3 4 5 4 2" xfId="21560"/>
    <cellStyle name="Финансовый 3 5 3 4 5 4 3" xfId="35168"/>
    <cellStyle name="Финансовый 3 5 3 4 5 5" xfId="14756"/>
    <cellStyle name="Финансовый 3 5 3 4 5 6" xfId="28364"/>
    <cellStyle name="Финансовый 3 5 3 4 6" xfId="770"/>
    <cellStyle name="Финансовый 3 5 3 4 6 2" xfId="5306"/>
    <cellStyle name="Финансовый 3 5 3 4 6 2 2" xfId="12110"/>
    <cellStyle name="Финансовый 3 5 3 4 6 2 2 2" xfId="25718"/>
    <cellStyle name="Финансовый 3 5 3 4 6 2 2 3" xfId="39326"/>
    <cellStyle name="Финансовый 3 5 3 4 6 2 3" xfId="18914"/>
    <cellStyle name="Финансовый 3 5 3 4 6 2 4" xfId="32522"/>
    <cellStyle name="Финансовый 3 5 3 4 6 3" xfId="3038"/>
    <cellStyle name="Финансовый 3 5 3 4 6 3 2" xfId="9842"/>
    <cellStyle name="Финансовый 3 5 3 4 6 3 2 2" xfId="23450"/>
    <cellStyle name="Финансовый 3 5 3 4 6 3 2 3" xfId="37058"/>
    <cellStyle name="Финансовый 3 5 3 4 6 3 3" xfId="16646"/>
    <cellStyle name="Финансовый 3 5 3 4 6 3 4" xfId="30254"/>
    <cellStyle name="Финансовый 3 5 3 4 6 4" xfId="7574"/>
    <cellStyle name="Финансовый 3 5 3 4 6 4 2" xfId="21182"/>
    <cellStyle name="Финансовый 3 5 3 4 6 4 3" xfId="34790"/>
    <cellStyle name="Финансовый 3 5 3 4 6 5" xfId="14378"/>
    <cellStyle name="Финансовый 3 5 3 4 6 6" xfId="27986"/>
    <cellStyle name="Финансовый 3 5 3 4 7" xfId="4928"/>
    <cellStyle name="Финансовый 3 5 3 4 7 2" xfId="11732"/>
    <cellStyle name="Финансовый 3 5 3 4 7 2 2" xfId="25340"/>
    <cellStyle name="Финансовый 3 5 3 4 7 2 3" xfId="38948"/>
    <cellStyle name="Финансовый 3 5 3 4 7 3" xfId="18536"/>
    <cellStyle name="Финансовый 3 5 3 4 7 4" xfId="32144"/>
    <cellStyle name="Финансовый 3 5 3 4 8" xfId="2660"/>
    <cellStyle name="Финансовый 3 5 3 4 8 2" xfId="9464"/>
    <cellStyle name="Финансовый 3 5 3 4 8 2 2" xfId="23072"/>
    <cellStyle name="Финансовый 3 5 3 4 8 2 3" xfId="36680"/>
    <cellStyle name="Финансовый 3 5 3 4 8 3" xfId="16268"/>
    <cellStyle name="Финансовый 3 5 3 4 8 4" xfId="29876"/>
    <cellStyle name="Финансовый 3 5 3 4 9" xfId="7196"/>
    <cellStyle name="Финансовый 3 5 3 4 9 2" xfId="20804"/>
    <cellStyle name="Финансовый 3 5 3 4 9 3" xfId="34412"/>
    <cellStyle name="Финансовый 3 5 3 5" xfId="1702"/>
    <cellStyle name="Финансовый 3 5 3 5 2" xfId="6238"/>
    <cellStyle name="Финансовый 3 5 3 5 2 2" xfId="13042"/>
    <cellStyle name="Финансовый 3 5 3 5 2 2 2" xfId="26650"/>
    <cellStyle name="Финансовый 3 5 3 5 2 2 3" xfId="40258"/>
    <cellStyle name="Финансовый 3 5 3 5 2 3" xfId="19846"/>
    <cellStyle name="Финансовый 3 5 3 5 2 4" xfId="33454"/>
    <cellStyle name="Финансовый 3 5 3 5 3" xfId="3970"/>
    <cellStyle name="Финансовый 3 5 3 5 3 2" xfId="10774"/>
    <cellStyle name="Финансовый 3 5 3 5 3 2 2" xfId="24382"/>
    <cellStyle name="Финансовый 3 5 3 5 3 2 3" xfId="37990"/>
    <cellStyle name="Финансовый 3 5 3 5 3 3" xfId="17578"/>
    <cellStyle name="Финансовый 3 5 3 5 3 4" xfId="31186"/>
    <cellStyle name="Финансовый 3 5 3 5 4" xfId="8506"/>
    <cellStyle name="Финансовый 3 5 3 5 4 2" xfId="22114"/>
    <cellStyle name="Финансовый 3 5 3 5 4 3" xfId="35722"/>
    <cellStyle name="Финансовый 3 5 3 5 5" xfId="15310"/>
    <cellStyle name="Финансовый 3 5 3 5 6" xfId="28918"/>
    <cellStyle name="Финансовый 3 5 3 6" xfId="1324"/>
    <cellStyle name="Финансовый 3 5 3 6 2" xfId="5860"/>
    <cellStyle name="Финансовый 3 5 3 6 2 2" xfId="12664"/>
    <cellStyle name="Финансовый 3 5 3 6 2 2 2" xfId="26272"/>
    <cellStyle name="Финансовый 3 5 3 6 2 2 3" xfId="39880"/>
    <cellStyle name="Финансовый 3 5 3 6 2 3" xfId="19468"/>
    <cellStyle name="Финансовый 3 5 3 6 2 4" xfId="33076"/>
    <cellStyle name="Финансовый 3 5 3 6 3" xfId="3592"/>
    <cellStyle name="Финансовый 3 5 3 6 3 2" xfId="10396"/>
    <cellStyle name="Финансовый 3 5 3 6 3 2 2" xfId="24004"/>
    <cellStyle name="Финансовый 3 5 3 6 3 2 3" xfId="37612"/>
    <cellStyle name="Финансовый 3 5 3 6 3 3" xfId="17200"/>
    <cellStyle name="Финансовый 3 5 3 6 3 4" xfId="30808"/>
    <cellStyle name="Финансовый 3 5 3 6 4" xfId="8128"/>
    <cellStyle name="Финансовый 3 5 3 6 4 2" xfId="21736"/>
    <cellStyle name="Финансовый 3 5 3 6 4 3" xfId="35344"/>
    <cellStyle name="Финансовый 3 5 3 6 5" xfId="14932"/>
    <cellStyle name="Финансовый 3 5 3 6 6" xfId="28540"/>
    <cellStyle name="Финансовый 3 5 3 7" xfId="2080"/>
    <cellStyle name="Финансовый 3 5 3 7 2" xfId="6616"/>
    <cellStyle name="Финансовый 3 5 3 7 2 2" xfId="13420"/>
    <cellStyle name="Финансовый 3 5 3 7 2 2 2" xfId="27028"/>
    <cellStyle name="Финансовый 3 5 3 7 2 2 3" xfId="40636"/>
    <cellStyle name="Финансовый 3 5 3 7 2 3" xfId="20224"/>
    <cellStyle name="Финансовый 3 5 3 7 2 4" xfId="33832"/>
    <cellStyle name="Финансовый 3 5 3 7 3" xfId="4348"/>
    <cellStyle name="Финансовый 3 5 3 7 3 2" xfId="11152"/>
    <cellStyle name="Финансовый 3 5 3 7 3 2 2" xfId="24760"/>
    <cellStyle name="Финансовый 3 5 3 7 3 2 3" xfId="38368"/>
    <cellStyle name="Финансовый 3 5 3 7 3 3" xfId="17956"/>
    <cellStyle name="Финансовый 3 5 3 7 3 4" xfId="31564"/>
    <cellStyle name="Финансовый 3 5 3 7 4" xfId="8884"/>
    <cellStyle name="Финансовый 3 5 3 7 4 2" xfId="22492"/>
    <cellStyle name="Финансовый 3 5 3 7 4 3" xfId="36100"/>
    <cellStyle name="Финансовый 3 5 3 7 5" xfId="15688"/>
    <cellStyle name="Финансовый 3 5 3 7 6" xfId="29296"/>
    <cellStyle name="Финансовый 3 5 3 8" xfId="946"/>
    <cellStyle name="Финансовый 3 5 3 8 2" xfId="5482"/>
    <cellStyle name="Финансовый 3 5 3 8 2 2" xfId="12286"/>
    <cellStyle name="Финансовый 3 5 3 8 2 2 2" xfId="25894"/>
    <cellStyle name="Финансовый 3 5 3 8 2 2 3" xfId="39502"/>
    <cellStyle name="Финансовый 3 5 3 8 2 3" xfId="19090"/>
    <cellStyle name="Финансовый 3 5 3 8 2 4" xfId="32698"/>
    <cellStyle name="Финансовый 3 5 3 8 3" xfId="3214"/>
    <cellStyle name="Финансовый 3 5 3 8 3 2" xfId="10018"/>
    <cellStyle name="Финансовый 3 5 3 8 3 2 2" xfId="23626"/>
    <cellStyle name="Финансовый 3 5 3 8 3 2 3" xfId="37234"/>
    <cellStyle name="Финансовый 3 5 3 8 3 3" xfId="16822"/>
    <cellStyle name="Финансовый 3 5 3 8 3 4" xfId="30430"/>
    <cellStyle name="Финансовый 3 5 3 8 4" xfId="7750"/>
    <cellStyle name="Финансовый 3 5 3 8 4 2" xfId="21358"/>
    <cellStyle name="Финансовый 3 5 3 8 4 3" xfId="34966"/>
    <cellStyle name="Финансовый 3 5 3 8 5" xfId="14554"/>
    <cellStyle name="Финансовый 3 5 3 8 6" xfId="28162"/>
    <cellStyle name="Финансовый 3 5 3 9" xfId="568"/>
    <cellStyle name="Финансовый 3 5 3 9 2" xfId="5104"/>
    <cellStyle name="Финансовый 3 5 3 9 2 2" xfId="11908"/>
    <cellStyle name="Финансовый 3 5 3 9 2 2 2" xfId="25516"/>
    <cellStyle name="Финансовый 3 5 3 9 2 2 3" xfId="39124"/>
    <cellStyle name="Финансовый 3 5 3 9 2 3" xfId="18712"/>
    <cellStyle name="Финансовый 3 5 3 9 2 4" xfId="32320"/>
    <cellStyle name="Финансовый 3 5 3 9 3" xfId="2836"/>
    <cellStyle name="Финансовый 3 5 3 9 3 2" xfId="9640"/>
    <cellStyle name="Финансовый 3 5 3 9 3 2 2" xfId="23248"/>
    <cellStyle name="Финансовый 3 5 3 9 3 2 3" xfId="36856"/>
    <cellStyle name="Финансовый 3 5 3 9 3 3" xfId="16444"/>
    <cellStyle name="Финансовый 3 5 3 9 3 4" xfId="30052"/>
    <cellStyle name="Финансовый 3 5 3 9 4" xfId="7372"/>
    <cellStyle name="Финансовый 3 5 3 9 4 2" xfId="20980"/>
    <cellStyle name="Финансовый 3 5 3 9 4 3" xfId="34588"/>
    <cellStyle name="Финансовый 3 5 3 9 5" xfId="14176"/>
    <cellStyle name="Финансовый 3 5 3 9 6" xfId="27784"/>
    <cellStyle name="Финансовый 3 5 4" xfId="202"/>
    <cellStyle name="Финансовый 3 5 4 10" xfId="2470"/>
    <cellStyle name="Финансовый 3 5 4 10 2" xfId="9274"/>
    <cellStyle name="Финансовый 3 5 4 10 2 2" xfId="22882"/>
    <cellStyle name="Финансовый 3 5 4 10 2 3" xfId="36490"/>
    <cellStyle name="Финансовый 3 5 4 10 3" xfId="16078"/>
    <cellStyle name="Финансовый 3 5 4 10 4" xfId="29686"/>
    <cellStyle name="Финансовый 3 5 4 11" xfId="7006"/>
    <cellStyle name="Финансовый 3 5 4 11 2" xfId="20614"/>
    <cellStyle name="Финансовый 3 5 4 11 3" xfId="34222"/>
    <cellStyle name="Финансовый 3 5 4 12" xfId="13810"/>
    <cellStyle name="Финансовый 3 5 4 13" xfId="27418"/>
    <cellStyle name="Финансовый 3 5 4 2" xfId="283"/>
    <cellStyle name="Финансовый 3 5 4 2 10" xfId="7087"/>
    <cellStyle name="Финансовый 3 5 4 2 10 2" xfId="20695"/>
    <cellStyle name="Финансовый 3 5 4 2 10 3" xfId="34303"/>
    <cellStyle name="Финансовый 3 5 4 2 11" xfId="13891"/>
    <cellStyle name="Финансовый 3 5 4 2 12" xfId="27499"/>
    <cellStyle name="Финансовый 3 5 4 2 2" xfId="485"/>
    <cellStyle name="Финансовый 3 5 4 2 2 10" xfId="14093"/>
    <cellStyle name="Финансовый 3 5 4 2 2 11" xfId="27701"/>
    <cellStyle name="Финансовый 3 5 4 2 2 2" xfId="1997"/>
    <cellStyle name="Финансовый 3 5 4 2 2 2 2" xfId="6533"/>
    <cellStyle name="Финансовый 3 5 4 2 2 2 2 2" xfId="13337"/>
    <cellStyle name="Финансовый 3 5 4 2 2 2 2 2 2" xfId="26945"/>
    <cellStyle name="Финансовый 3 5 4 2 2 2 2 2 3" xfId="40553"/>
    <cellStyle name="Финансовый 3 5 4 2 2 2 2 3" xfId="20141"/>
    <cellStyle name="Финансовый 3 5 4 2 2 2 2 4" xfId="33749"/>
    <cellStyle name="Финансовый 3 5 4 2 2 2 3" xfId="4265"/>
    <cellStyle name="Финансовый 3 5 4 2 2 2 3 2" xfId="11069"/>
    <cellStyle name="Финансовый 3 5 4 2 2 2 3 2 2" xfId="24677"/>
    <cellStyle name="Финансовый 3 5 4 2 2 2 3 2 3" xfId="38285"/>
    <cellStyle name="Финансовый 3 5 4 2 2 2 3 3" xfId="17873"/>
    <cellStyle name="Финансовый 3 5 4 2 2 2 3 4" xfId="31481"/>
    <cellStyle name="Финансовый 3 5 4 2 2 2 4" xfId="8801"/>
    <cellStyle name="Финансовый 3 5 4 2 2 2 4 2" xfId="22409"/>
    <cellStyle name="Финансовый 3 5 4 2 2 2 4 3" xfId="36017"/>
    <cellStyle name="Финансовый 3 5 4 2 2 2 5" xfId="15605"/>
    <cellStyle name="Финансовый 3 5 4 2 2 2 6" xfId="29213"/>
    <cellStyle name="Финансовый 3 5 4 2 2 3" xfId="1619"/>
    <cellStyle name="Финансовый 3 5 4 2 2 3 2" xfId="6155"/>
    <cellStyle name="Финансовый 3 5 4 2 2 3 2 2" xfId="12959"/>
    <cellStyle name="Финансовый 3 5 4 2 2 3 2 2 2" xfId="26567"/>
    <cellStyle name="Финансовый 3 5 4 2 2 3 2 2 3" xfId="40175"/>
    <cellStyle name="Финансовый 3 5 4 2 2 3 2 3" xfId="19763"/>
    <cellStyle name="Финансовый 3 5 4 2 2 3 2 4" xfId="33371"/>
    <cellStyle name="Финансовый 3 5 4 2 2 3 3" xfId="3887"/>
    <cellStyle name="Финансовый 3 5 4 2 2 3 3 2" xfId="10691"/>
    <cellStyle name="Финансовый 3 5 4 2 2 3 3 2 2" xfId="24299"/>
    <cellStyle name="Финансовый 3 5 4 2 2 3 3 2 3" xfId="37907"/>
    <cellStyle name="Финансовый 3 5 4 2 2 3 3 3" xfId="17495"/>
    <cellStyle name="Финансовый 3 5 4 2 2 3 3 4" xfId="31103"/>
    <cellStyle name="Финансовый 3 5 4 2 2 3 4" xfId="8423"/>
    <cellStyle name="Финансовый 3 5 4 2 2 3 4 2" xfId="22031"/>
    <cellStyle name="Финансовый 3 5 4 2 2 3 4 3" xfId="35639"/>
    <cellStyle name="Финансовый 3 5 4 2 2 3 5" xfId="15227"/>
    <cellStyle name="Финансовый 3 5 4 2 2 3 6" xfId="28835"/>
    <cellStyle name="Финансовый 3 5 4 2 2 4" xfId="2375"/>
    <cellStyle name="Финансовый 3 5 4 2 2 4 2" xfId="6911"/>
    <cellStyle name="Финансовый 3 5 4 2 2 4 2 2" xfId="13715"/>
    <cellStyle name="Финансовый 3 5 4 2 2 4 2 2 2" xfId="27323"/>
    <cellStyle name="Финансовый 3 5 4 2 2 4 2 2 3" xfId="40931"/>
    <cellStyle name="Финансовый 3 5 4 2 2 4 2 3" xfId="20519"/>
    <cellStyle name="Финансовый 3 5 4 2 2 4 2 4" xfId="34127"/>
    <cellStyle name="Финансовый 3 5 4 2 2 4 3" xfId="4643"/>
    <cellStyle name="Финансовый 3 5 4 2 2 4 3 2" xfId="11447"/>
    <cellStyle name="Финансовый 3 5 4 2 2 4 3 2 2" xfId="25055"/>
    <cellStyle name="Финансовый 3 5 4 2 2 4 3 2 3" xfId="38663"/>
    <cellStyle name="Финансовый 3 5 4 2 2 4 3 3" xfId="18251"/>
    <cellStyle name="Финансовый 3 5 4 2 2 4 3 4" xfId="31859"/>
    <cellStyle name="Финансовый 3 5 4 2 2 4 4" xfId="9179"/>
    <cellStyle name="Финансовый 3 5 4 2 2 4 4 2" xfId="22787"/>
    <cellStyle name="Финансовый 3 5 4 2 2 4 4 3" xfId="36395"/>
    <cellStyle name="Финансовый 3 5 4 2 2 4 5" xfId="15983"/>
    <cellStyle name="Финансовый 3 5 4 2 2 4 6" xfId="29591"/>
    <cellStyle name="Финансовый 3 5 4 2 2 5" xfId="1241"/>
    <cellStyle name="Финансовый 3 5 4 2 2 5 2" xfId="5777"/>
    <cellStyle name="Финансовый 3 5 4 2 2 5 2 2" xfId="12581"/>
    <cellStyle name="Финансовый 3 5 4 2 2 5 2 2 2" xfId="26189"/>
    <cellStyle name="Финансовый 3 5 4 2 2 5 2 2 3" xfId="39797"/>
    <cellStyle name="Финансовый 3 5 4 2 2 5 2 3" xfId="19385"/>
    <cellStyle name="Финансовый 3 5 4 2 2 5 2 4" xfId="32993"/>
    <cellStyle name="Финансовый 3 5 4 2 2 5 3" xfId="3509"/>
    <cellStyle name="Финансовый 3 5 4 2 2 5 3 2" xfId="10313"/>
    <cellStyle name="Финансовый 3 5 4 2 2 5 3 2 2" xfId="23921"/>
    <cellStyle name="Финансовый 3 5 4 2 2 5 3 2 3" xfId="37529"/>
    <cellStyle name="Финансовый 3 5 4 2 2 5 3 3" xfId="17117"/>
    <cellStyle name="Финансовый 3 5 4 2 2 5 3 4" xfId="30725"/>
    <cellStyle name="Финансовый 3 5 4 2 2 5 4" xfId="8045"/>
    <cellStyle name="Финансовый 3 5 4 2 2 5 4 2" xfId="21653"/>
    <cellStyle name="Финансовый 3 5 4 2 2 5 4 3" xfId="35261"/>
    <cellStyle name="Финансовый 3 5 4 2 2 5 5" xfId="14849"/>
    <cellStyle name="Финансовый 3 5 4 2 2 5 6" xfId="28457"/>
    <cellStyle name="Финансовый 3 5 4 2 2 6" xfId="863"/>
    <cellStyle name="Финансовый 3 5 4 2 2 6 2" xfId="5399"/>
    <cellStyle name="Финансовый 3 5 4 2 2 6 2 2" xfId="12203"/>
    <cellStyle name="Финансовый 3 5 4 2 2 6 2 2 2" xfId="25811"/>
    <cellStyle name="Финансовый 3 5 4 2 2 6 2 2 3" xfId="39419"/>
    <cellStyle name="Финансовый 3 5 4 2 2 6 2 3" xfId="19007"/>
    <cellStyle name="Финансовый 3 5 4 2 2 6 2 4" xfId="32615"/>
    <cellStyle name="Финансовый 3 5 4 2 2 6 3" xfId="3131"/>
    <cellStyle name="Финансовый 3 5 4 2 2 6 3 2" xfId="9935"/>
    <cellStyle name="Финансовый 3 5 4 2 2 6 3 2 2" xfId="23543"/>
    <cellStyle name="Финансовый 3 5 4 2 2 6 3 2 3" xfId="37151"/>
    <cellStyle name="Финансовый 3 5 4 2 2 6 3 3" xfId="16739"/>
    <cellStyle name="Финансовый 3 5 4 2 2 6 3 4" xfId="30347"/>
    <cellStyle name="Финансовый 3 5 4 2 2 6 4" xfId="7667"/>
    <cellStyle name="Финансовый 3 5 4 2 2 6 4 2" xfId="21275"/>
    <cellStyle name="Финансовый 3 5 4 2 2 6 4 3" xfId="34883"/>
    <cellStyle name="Финансовый 3 5 4 2 2 6 5" xfId="14471"/>
    <cellStyle name="Финансовый 3 5 4 2 2 6 6" xfId="28079"/>
    <cellStyle name="Финансовый 3 5 4 2 2 7" xfId="5021"/>
    <cellStyle name="Финансовый 3 5 4 2 2 7 2" xfId="11825"/>
    <cellStyle name="Финансовый 3 5 4 2 2 7 2 2" xfId="25433"/>
    <cellStyle name="Финансовый 3 5 4 2 2 7 2 3" xfId="39041"/>
    <cellStyle name="Финансовый 3 5 4 2 2 7 3" xfId="18629"/>
    <cellStyle name="Финансовый 3 5 4 2 2 7 4" xfId="32237"/>
    <cellStyle name="Финансовый 3 5 4 2 2 8" xfId="2753"/>
    <cellStyle name="Финансовый 3 5 4 2 2 8 2" xfId="9557"/>
    <cellStyle name="Финансовый 3 5 4 2 2 8 2 2" xfId="23165"/>
    <cellStyle name="Финансовый 3 5 4 2 2 8 2 3" xfId="36773"/>
    <cellStyle name="Финансовый 3 5 4 2 2 8 3" xfId="16361"/>
    <cellStyle name="Финансовый 3 5 4 2 2 8 4" xfId="29969"/>
    <cellStyle name="Финансовый 3 5 4 2 2 9" xfId="7289"/>
    <cellStyle name="Финансовый 3 5 4 2 2 9 2" xfId="20897"/>
    <cellStyle name="Финансовый 3 5 4 2 2 9 3" xfId="34505"/>
    <cellStyle name="Финансовый 3 5 4 2 3" xfId="1795"/>
    <cellStyle name="Финансовый 3 5 4 2 3 2" xfId="6331"/>
    <cellStyle name="Финансовый 3 5 4 2 3 2 2" xfId="13135"/>
    <cellStyle name="Финансовый 3 5 4 2 3 2 2 2" xfId="26743"/>
    <cellStyle name="Финансовый 3 5 4 2 3 2 2 3" xfId="40351"/>
    <cellStyle name="Финансовый 3 5 4 2 3 2 3" xfId="19939"/>
    <cellStyle name="Финансовый 3 5 4 2 3 2 4" xfId="33547"/>
    <cellStyle name="Финансовый 3 5 4 2 3 3" xfId="4063"/>
    <cellStyle name="Финансовый 3 5 4 2 3 3 2" xfId="10867"/>
    <cellStyle name="Финансовый 3 5 4 2 3 3 2 2" xfId="24475"/>
    <cellStyle name="Финансовый 3 5 4 2 3 3 2 3" xfId="38083"/>
    <cellStyle name="Финансовый 3 5 4 2 3 3 3" xfId="17671"/>
    <cellStyle name="Финансовый 3 5 4 2 3 3 4" xfId="31279"/>
    <cellStyle name="Финансовый 3 5 4 2 3 4" xfId="8599"/>
    <cellStyle name="Финансовый 3 5 4 2 3 4 2" xfId="22207"/>
    <cellStyle name="Финансовый 3 5 4 2 3 4 3" xfId="35815"/>
    <cellStyle name="Финансовый 3 5 4 2 3 5" xfId="15403"/>
    <cellStyle name="Финансовый 3 5 4 2 3 6" xfId="29011"/>
    <cellStyle name="Финансовый 3 5 4 2 4" xfId="1417"/>
    <cellStyle name="Финансовый 3 5 4 2 4 2" xfId="5953"/>
    <cellStyle name="Финансовый 3 5 4 2 4 2 2" xfId="12757"/>
    <cellStyle name="Финансовый 3 5 4 2 4 2 2 2" xfId="26365"/>
    <cellStyle name="Финансовый 3 5 4 2 4 2 2 3" xfId="39973"/>
    <cellStyle name="Финансовый 3 5 4 2 4 2 3" xfId="19561"/>
    <cellStyle name="Финансовый 3 5 4 2 4 2 4" xfId="33169"/>
    <cellStyle name="Финансовый 3 5 4 2 4 3" xfId="3685"/>
    <cellStyle name="Финансовый 3 5 4 2 4 3 2" xfId="10489"/>
    <cellStyle name="Финансовый 3 5 4 2 4 3 2 2" xfId="24097"/>
    <cellStyle name="Финансовый 3 5 4 2 4 3 2 3" xfId="37705"/>
    <cellStyle name="Финансовый 3 5 4 2 4 3 3" xfId="17293"/>
    <cellStyle name="Финансовый 3 5 4 2 4 3 4" xfId="30901"/>
    <cellStyle name="Финансовый 3 5 4 2 4 4" xfId="8221"/>
    <cellStyle name="Финансовый 3 5 4 2 4 4 2" xfId="21829"/>
    <cellStyle name="Финансовый 3 5 4 2 4 4 3" xfId="35437"/>
    <cellStyle name="Финансовый 3 5 4 2 4 5" xfId="15025"/>
    <cellStyle name="Финансовый 3 5 4 2 4 6" xfId="28633"/>
    <cellStyle name="Финансовый 3 5 4 2 5" xfId="2173"/>
    <cellStyle name="Финансовый 3 5 4 2 5 2" xfId="6709"/>
    <cellStyle name="Финансовый 3 5 4 2 5 2 2" xfId="13513"/>
    <cellStyle name="Финансовый 3 5 4 2 5 2 2 2" xfId="27121"/>
    <cellStyle name="Финансовый 3 5 4 2 5 2 2 3" xfId="40729"/>
    <cellStyle name="Финансовый 3 5 4 2 5 2 3" xfId="20317"/>
    <cellStyle name="Финансовый 3 5 4 2 5 2 4" xfId="33925"/>
    <cellStyle name="Финансовый 3 5 4 2 5 3" xfId="4441"/>
    <cellStyle name="Финансовый 3 5 4 2 5 3 2" xfId="11245"/>
    <cellStyle name="Финансовый 3 5 4 2 5 3 2 2" xfId="24853"/>
    <cellStyle name="Финансовый 3 5 4 2 5 3 2 3" xfId="38461"/>
    <cellStyle name="Финансовый 3 5 4 2 5 3 3" xfId="18049"/>
    <cellStyle name="Финансовый 3 5 4 2 5 3 4" xfId="31657"/>
    <cellStyle name="Финансовый 3 5 4 2 5 4" xfId="8977"/>
    <cellStyle name="Финансовый 3 5 4 2 5 4 2" xfId="22585"/>
    <cellStyle name="Финансовый 3 5 4 2 5 4 3" xfId="36193"/>
    <cellStyle name="Финансовый 3 5 4 2 5 5" xfId="15781"/>
    <cellStyle name="Финансовый 3 5 4 2 5 6" xfId="29389"/>
    <cellStyle name="Финансовый 3 5 4 2 6" xfId="1039"/>
    <cellStyle name="Финансовый 3 5 4 2 6 2" xfId="5575"/>
    <cellStyle name="Финансовый 3 5 4 2 6 2 2" xfId="12379"/>
    <cellStyle name="Финансовый 3 5 4 2 6 2 2 2" xfId="25987"/>
    <cellStyle name="Финансовый 3 5 4 2 6 2 2 3" xfId="39595"/>
    <cellStyle name="Финансовый 3 5 4 2 6 2 3" xfId="19183"/>
    <cellStyle name="Финансовый 3 5 4 2 6 2 4" xfId="32791"/>
    <cellStyle name="Финансовый 3 5 4 2 6 3" xfId="3307"/>
    <cellStyle name="Финансовый 3 5 4 2 6 3 2" xfId="10111"/>
    <cellStyle name="Финансовый 3 5 4 2 6 3 2 2" xfId="23719"/>
    <cellStyle name="Финансовый 3 5 4 2 6 3 2 3" xfId="37327"/>
    <cellStyle name="Финансовый 3 5 4 2 6 3 3" xfId="16915"/>
    <cellStyle name="Финансовый 3 5 4 2 6 3 4" xfId="30523"/>
    <cellStyle name="Финансовый 3 5 4 2 6 4" xfId="7843"/>
    <cellStyle name="Финансовый 3 5 4 2 6 4 2" xfId="21451"/>
    <cellStyle name="Финансовый 3 5 4 2 6 4 3" xfId="35059"/>
    <cellStyle name="Финансовый 3 5 4 2 6 5" xfId="14647"/>
    <cellStyle name="Финансовый 3 5 4 2 6 6" xfId="28255"/>
    <cellStyle name="Финансовый 3 5 4 2 7" xfId="661"/>
    <cellStyle name="Финансовый 3 5 4 2 7 2" xfId="5197"/>
    <cellStyle name="Финансовый 3 5 4 2 7 2 2" xfId="12001"/>
    <cellStyle name="Финансовый 3 5 4 2 7 2 2 2" xfId="25609"/>
    <cellStyle name="Финансовый 3 5 4 2 7 2 2 3" xfId="39217"/>
    <cellStyle name="Финансовый 3 5 4 2 7 2 3" xfId="18805"/>
    <cellStyle name="Финансовый 3 5 4 2 7 2 4" xfId="32413"/>
    <cellStyle name="Финансовый 3 5 4 2 7 3" xfId="2929"/>
    <cellStyle name="Финансовый 3 5 4 2 7 3 2" xfId="9733"/>
    <cellStyle name="Финансовый 3 5 4 2 7 3 2 2" xfId="23341"/>
    <cellStyle name="Финансовый 3 5 4 2 7 3 2 3" xfId="36949"/>
    <cellStyle name="Финансовый 3 5 4 2 7 3 3" xfId="16537"/>
    <cellStyle name="Финансовый 3 5 4 2 7 3 4" xfId="30145"/>
    <cellStyle name="Финансовый 3 5 4 2 7 4" xfId="7465"/>
    <cellStyle name="Финансовый 3 5 4 2 7 4 2" xfId="21073"/>
    <cellStyle name="Финансовый 3 5 4 2 7 4 3" xfId="34681"/>
    <cellStyle name="Финансовый 3 5 4 2 7 5" xfId="14269"/>
    <cellStyle name="Финансовый 3 5 4 2 7 6" xfId="27877"/>
    <cellStyle name="Финансовый 3 5 4 2 8" xfId="4819"/>
    <cellStyle name="Финансовый 3 5 4 2 8 2" xfId="11623"/>
    <cellStyle name="Финансовый 3 5 4 2 8 2 2" xfId="25231"/>
    <cellStyle name="Финансовый 3 5 4 2 8 2 3" xfId="38839"/>
    <cellStyle name="Финансовый 3 5 4 2 8 3" xfId="18427"/>
    <cellStyle name="Финансовый 3 5 4 2 8 4" xfId="32035"/>
    <cellStyle name="Финансовый 3 5 4 2 9" xfId="2551"/>
    <cellStyle name="Финансовый 3 5 4 2 9 2" xfId="9355"/>
    <cellStyle name="Финансовый 3 5 4 2 9 2 2" xfId="22963"/>
    <cellStyle name="Финансовый 3 5 4 2 9 2 3" xfId="36571"/>
    <cellStyle name="Финансовый 3 5 4 2 9 3" xfId="16159"/>
    <cellStyle name="Финансовый 3 5 4 2 9 4" xfId="29767"/>
    <cellStyle name="Финансовый 3 5 4 3" xfId="404"/>
    <cellStyle name="Финансовый 3 5 4 3 10" xfId="14012"/>
    <cellStyle name="Финансовый 3 5 4 3 11" xfId="27620"/>
    <cellStyle name="Финансовый 3 5 4 3 2" xfId="1916"/>
    <cellStyle name="Финансовый 3 5 4 3 2 2" xfId="6452"/>
    <cellStyle name="Финансовый 3 5 4 3 2 2 2" xfId="13256"/>
    <cellStyle name="Финансовый 3 5 4 3 2 2 2 2" xfId="26864"/>
    <cellStyle name="Финансовый 3 5 4 3 2 2 2 3" xfId="40472"/>
    <cellStyle name="Финансовый 3 5 4 3 2 2 3" xfId="20060"/>
    <cellStyle name="Финансовый 3 5 4 3 2 2 4" xfId="33668"/>
    <cellStyle name="Финансовый 3 5 4 3 2 3" xfId="4184"/>
    <cellStyle name="Финансовый 3 5 4 3 2 3 2" xfId="10988"/>
    <cellStyle name="Финансовый 3 5 4 3 2 3 2 2" xfId="24596"/>
    <cellStyle name="Финансовый 3 5 4 3 2 3 2 3" xfId="38204"/>
    <cellStyle name="Финансовый 3 5 4 3 2 3 3" xfId="17792"/>
    <cellStyle name="Финансовый 3 5 4 3 2 3 4" xfId="31400"/>
    <cellStyle name="Финансовый 3 5 4 3 2 4" xfId="8720"/>
    <cellStyle name="Финансовый 3 5 4 3 2 4 2" xfId="22328"/>
    <cellStyle name="Финансовый 3 5 4 3 2 4 3" xfId="35936"/>
    <cellStyle name="Финансовый 3 5 4 3 2 5" xfId="15524"/>
    <cellStyle name="Финансовый 3 5 4 3 2 6" xfId="29132"/>
    <cellStyle name="Финансовый 3 5 4 3 3" xfId="1538"/>
    <cellStyle name="Финансовый 3 5 4 3 3 2" xfId="6074"/>
    <cellStyle name="Финансовый 3 5 4 3 3 2 2" xfId="12878"/>
    <cellStyle name="Финансовый 3 5 4 3 3 2 2 2" xfId="26486"/>
    <cellStyle name="Финансовый 3 5 4 3 3 2 2 3" xfId="40094"/>
    <cellStyle name="Финансовый 3 5 4 3 3 2 3" xfId="19682"/>
    <cellStyle name="Финансовый 3 5 4 3 3 2 4" xfId="33290"/>
    <cellStyle name="Финансовый 3 5 4 3 3 3" xfId="3806"/>
    <cellStyle name="Финансовый 3 5 4 3 3 3 2" xfId="10610"/>
    <cellStyle name="Финансовый 3 5 4 3 3 3 2 2" xfId="24218"/>
    <cellStyle name="Финансовый 3 5 4 3 3 3 2 3" xfId="37826"/>
    <cellStyle name="Финансовый 3 5 4 3 3 3 3" xfId="17414"/>
    <cellStyle name="Финансовый 3 5 4 3 3 3 4" xfId="31022"/>
    <cellStyle name="Финансовый 3 5 4 3 3 4" xfId="8342"/>
    <cellStyle name="Финансовый 3 5 4 3 3 4 2" xfId="21950"/>
    <cellStyle name="Финансовый 3 5 4 3 3 4 3" xfId="35558"/>
    <cellStyle name="Финансовый 3 5 4 3 3 5" xfId="15146"/>
    <cellStyle name="Финансовый 3 5 4 3 3 6" xfId="28754"/>
    <cellStyle name="Финансовый 3 5 4 3 4" xfId="2294"/>
    <cellStyle name="Финансовый 3 5 4 3 4 2" xfId="6830"/>
    <cellStyle name="Финансовый 3 5 4 3 4 2 2" xfId="13634"/>
    <cellStyle name="Финансовый 3 5 4 3 4 2 2 2" xfId="27242"/>
    <cellStyle name="Финансовый 3 5 4 3 4 2 2 3" xfId="40850"/>
    <cellStyle name="Финансовый 3 5 4 3 4 2 3" xfId="20438"/>
    <cellStyle name="Финансовый 3 5 4 3 4 2 4" xfId="34046"/>
    <cellStyle name="Финансовый 3 5 4 3 4 3" xfId="4562"/>
    <cellStyle name="Финансовый 3 5 4 3 4 3 2" xfId="11366"/>
    <cellStyle name="Финансовый 3 5 4 3 4 3 2 2" xfId="24974"/>
    <cellStyle name="Финансовый 3 5 4 3 4 3 2 3" xfId="38582"/>
    <cellStyle name="Финансовый 3 5 4 3 4 3 3" xfId="18170"/>
    <cellStyle name="Финансовый 3 5 4 3 4 3 4" xfId="31778"/>
    <cellStyle name="Финансовый 3 5 4 3 4 4" xfId="9098"/>
    <cellStyle name="Финансовый 3 5 4 3 4 4 2" xfId="22706"/>
    <cellStyle name="Финансовый 3 5 4 3 4 4 3" xfId="36314"/>
    <cellStyle name="Финансовый 3 5 4 3 4 5" xfId="15902"/>
    <cellStyle name="Финансовый 3 5 4 3 4 6" xfId="29510"/>
    <cellStyle name="Финансовый 3 5 4 3 5" xfId="1160"/>
    <cellStyle name="Финансовый 3 5 4 3 5 2" xfId="5696"/>
    <cellStyle name="Финансовый 3 5 4 3 5 2 2" xfId="12500"/>
    <cellStyle name="Финансовый 3 5 4 3 5 2 2 2" xfId="26108"/>
    <cellStyle name="Финансовый 3 5 4 3 5 2 2 3" xfId="39716"/>
    <cellStyle name="Финансовый 3 5 4 3 5 2 3" xfId="19304"/>
    <cellStyle name="Финансовый 3 5 4 3 5 2 4" xfId="32912"/>
    <cellStyle name="Финансовый 3 5 4 3 5 3" xfId="3428"/>
    <cellStyle name="Финансовый 3 5 4 3 5 3 2" xfId="10232"/>
    <cellStyle name="Финансовый 3 5 4 3 5 3 2 2" xfId="23840"/>
    <cellStyle name="Финансовый 3 5 4 3 5 3 2 3" xfId="37448"/>
    <cellStyle name="Финансовый 3 5 4 3 5 3 3" xfId="17036"/>
    <cellStyle name="Финансовый 3 5 4 3 5 3 4" xfId="30644"/>
    <cellStyle name="Финансовый 3 5 4 3 5 4" xfId="7964"/>
    <cellStyle name="Финансовый 3 5 4 3 5 4 2" xfId="21572"/>
    <cellStyle name="Финансовый 3 5 4 3 5 4 3" xfId="35180"/>
    <cellStyle name="Финансовый 3 5 4 3 5 5" xfId="14768"/>
    <cellStyle name="Финансовый 3 5 4 3 5 6" xfId="28376"/>
    <cellStyle name="Финансовый 3 5 4 3 6" xfId="782"/>
    <cellStyle name="Финансовый 3 5 4 3 6 2" xfId="5318"/>
    <cellStyle name="Финансовый 3 5 4 3 6 2 2" xfId="12122"/>
    <cellStyle name="Финансовый 3 5 4 3 6 2 2 2" xfId="25730"/>
    <cellStyle name="Финансовый 3 5 4 3 6 2 2 3" xfId="39338"/>
    <cellStyle name="Финансовый 3 5 4 3 6 2 3" xfId="18926"/>
    <cellStyle name="Финансовый 3 5 4 3 6 2 4" xfId="32534"/>
    <cellStyle name="Финансовый 3 5 4 3 6 3" xfId="3050"/>
    <cellStyle name="Финансовый 3 5 4 3 6 3 2" xfId="9854"/>
    <cellStyle name="Финансовый 3 5 4 3 6 3 2 2" xfId="23462"/>
    <cellStyle name="Финансовый 3 5 4 3 6 3 2 3" xfId="37070"/>
    <cellStyle name="Финансовый 3 5 4 3 6 3 3" xfId="16658"/>
    <cellStyle name="Финансовый 3 5 4 3 6 3 4" xfId="30266"/>
    <cellStyle name="Финансовый 3 5 4 3 6 4" xfId="7586"/>
    <cellStyle name="Финансовый 3 5 4 3 6 4 2" xfId="21194"/>
    <cellStyle name="Финансовый 3 5 4 3 6 4 3" xfId="34802"/>
    <cellStyle name="Финансовый 3 5 4 3 6 5" xfId="14390"/>
    <cellStyle name="Финансовый 3 5 4 3 6 6" xfId="27998"/>
    <cellStyle name="Финансовый 3 5 4 3 7" xfId="4940"/>
    <cellStyle name="Финансовый 3 5 4 3 7 2" xfId="11744"/>
    <cellStyle name="Финансовый 3 5 4 3 7 2 2" xfId="25352"/>
    <cellStyle name="Финансовый 3 5 4 3 7 2 3" xfId="38960"/>
    <cellStyle name="Финансовый 3 5 4 3 7 3" xfId="18548"/>
    <cellStyle name="Финансовый 3 5 4 3 7 4" xfId="32156"/>
    <cellStyle name="Финансовый 3 5 4 3 8" xfId="2672"/>
    <cellStyle name="Финансовый 3 5 4 3 8 2" xfId="9476"/>
    <cellStyle name="Финансовый 3 5 4 3 8 2 2" xfId="23084"/>
    <cellStyle name="Финансовый 3 5 4 3 8 2 3" xfId="36692"/>
    <cellStyle name="Финансовый 3 5 4 3 8 3" xfId="16280"/>
    <cellStyle name="Финансовый 3 5 4 3 8 4" xfId="29888"/>
    <cellStyle name="Финансовый 3 5 4 3 9" xfId="7208"/>
    <cellStyle name="Финансовый 3 5 4 3 9 2" xfId="20816"/>
    <cellStyle name="Финансовый 3 5 4 3 9 3" xfId="34424"/>
    <cellStyle name="Финансовый 3 5 4 4" xfId="1714"/>
    <cellStyle name="Финансовый 3 5 4 4 2" xfId="6250"/>
    <cellStyle name="Финансовый 3 5 4 4 2 2" xfId="13054"/>
    <cellStyle name="Финансовый 3 5 4 4 2 2 2" xfId="26662"/>
    <cellStyle name="Финансовый 3 5 4 4 2 2 3" xfId="40270"/>
    <cellStyle name="Финансовый 3 5 4 4 2 3" xfId="19858"/>
    <cellStyle name="Финансовый 3 5 4 4 2 4" xfId="33466"/>
    <cellStyle name="Финансовый 3 5 4 4 3" xfId="3982"/>
    <cellStyle name="Финансовый 3 5 4 4 3 2" xfId="10786"/>
    <cellStyle name="Финансовый 3 5 4 4 3 2 2" xfId="24394"/>
    <cellStyle name="Финансовый 3 5 4 4 3 2 3" xfId="38002"/>
    <cellStyle name="Финансовый 3 5 4 4 3 3" xfId="17590"/>
    <cellStyle name="Финансовый 3 5 4 4 3 4" xfId="31198"/>
    <cellStyle name="Финансовый 3 5 4 4 4" xfId="8518"/>
    <cellStyle name="Финансовый 3 5 4 4 4 2" xfId="22126"/>
    <cellStyle name="Финансовый 3 5 4 4 4 3" xfId="35734"/>
    <cellStyle name="Финансовый 3 5 4 4 5" xfId="15322"/>
    <cellStyle name="Финансовый 3 5 4 4 6" xfId="28930"/>
    <cellStyle name="Финансовый 3 5 4 5" xfId="1336"/>
    <cellStyle name="Финансовый 3 5 4 5 2" xfId="5872"/>
    <cellStyle name="Финансовый 3 5 4 5 2 2" xfId="12676"/>
    <cellStyle name="Финансовый 3 5 4 5 2 2 2" xfId="26284"/>
    <cellStyle name="Финансовый 3 5 4 5 2 2 3" xfId="39892"/>
    <cellStyle name="Финансовый 3 5 4 5 2 3" xfId="19480"/>
    <cellStyle name="Финансовый 3 5 4 5 2 4" xfId="33088"/>
    <cellStyle name="Финансовый 3 5 4 5 3" xfId="3604"/>
    <cellStyle name="Финансовый 3 5 4 5 3 2" xfId="10408"/>
    <cellStyle name="Финансовый 3 5 4 5 3 2 2" xfId="24016"/>
    <cellStyle name="Финансовый 3 5 4 5 3 2 3" xfId="37624"/>
    <cellStyle name="Финансовый 3 5 4 5 3 3" xfId="17212"/>
    <cellStyle name="Финансовый 3 5 4 5 3 4" xfId="30820"/>
    <cellStyle name="Финансовый 3 5 4 5 4" xfId="8140"/>
    <cellStyle name="Финансовый 3 5 4 5 4 2" xfId="21748"/>
    <cellStyle name="Финансовый 3 5 4 5 4 3" xfId="35356"/>
    <cellStyle name="Финансовый 3 5 4 5 5" xfId="14944"/>
    <cellStyle name="Финансовый 3 5 4 5 6" xfId="28552"/>
    <cellStyle name="Финансовый 3 5 4 6" xfId="2092"/>
    <cellStyle name="Финансовый 3 5 4 6 2" xfId="6628"/>
    <cellStyle name="Финансовый 3 5 4 6 2 2" xfId="13432"/>
    <cellStyle name="Финансовый 3 5 4 6 2 2 2" xfId="27040"/>
    <cellStyle name="Финансовый 3 5 4 6 2 2 3" xfId="40648"/>
    <cellStyle name="Финансовый 3 5 4 6 2 3" xfId="20236"/>
    <cellStyle name="Финансовый 3 5 4 6 2 4" xfId="33844"/>
    <cellStyle name="Финансовый 3 5 4 6 3" xfId="4360"/>
    <cellStyle name="Финансовый 3 5 4 6 3 2" xfId="11164"/>
    <cellStyle name="Финансовый 3 5 4 6 3 2 2" xfId="24772"/>
    <cellStyle name="Финансовый 3 5 4 6 3 2 3" xfId="38380"/>
    <cellStyle name="Финансовый 3 5 4 6 3 3" xfId="17968"/>
    <cellStyle name="Финансовый 3 5 4 6 3 4" xfId="31576"/>
    <cellStyle name="Финансовый 3 5 4 6 4" xfId="8896"/>
    <cellStyle name="Финансовый 3 5 4 6 4 2" xfId="22504"/>
    <cellStyle name="Финансовый 3 5 4 6 4 3" xfId="36112"/>
    <cellStyle name="Финансовый 3 5 4 6 5" xfId="15700"/>
    <cellStyle name="Финансовый 3 5 4 6 6" xfId="29308"/>
    <cellStyle name="Финансовый 3 5 4 7" xfId="958"/>
    <cellStyle name="Финансовый 3 5 4 7 2" xfId="5494"/>
    <cellStyle name="Финансовый 3 5 4 7 2 2" xfId="12298"/>
    <cellStyle name="Финансовый 3 5 4 7 2 2 2" xfId="25906"/>
    <cellStyle name="Финансовый 3 5 4 7 2 2 3" xfId="39514"/>
    <cellStyle name="Финансовый 3 5 4 7 2 3" xfId="19102"/>
    <cellStyle name="Финансовый 3 5 4 7 2 4" xfId="32710"/>
    <cellStyle name="Финансовый 3 5 4 7 3" xfId="3226"/>
    <cellStyle name="Финансовый 3 5 4 7 3 2" xfId="10030"/>
    <cellStyle name="Финансовый 3 5 4 7 3 2 2" xfId="23638"/>
    <cellStyle name="Финансовый 3 5 4 7 3 2 3" xfId="37246"/>
    <cellStyle name="Финансовый 3 5 4 7 3 3" xfId="16834"/>
    <cellStyle name="Финансовый 3 5 4 7 3 4" xfId="30442"/>
    <cellStyle name="Финансовый 3 5 4 7 4" xfId="7762"/>
    <cellStyle name="Финансовый 3 5 4 7 4 2" xfId="21370"/>
    <cellStyle name="Финансовый 3 5 4 7 4 3" xfId="34978"/>
    <cellStyle name="Финансовый 3 5 4 7 5" xfId="14566"/>
    <cellStyle name="Финансовый 3 5 4 7 6" xfId="28174"/>
    <cellStyle name="Финансовый 3 5 4 8" xfId="580"/>
    <cellStyle name="Финансовый 3 5 4 8 2" xfId="5116"/>
    <cellStyle name="Финансовый 3 5 4 8 2 2" xfId="11920"/>
    <cellStyle name="Финансовый 3 5 4 8 2 2 2" xfId="25528"/>
    <cellStyle name="Финансовый 3 5 4 8 2 2 3" xfId="39136"/>
    <cellStyle name="Финансовый 3 5 4 8 2 3" xfId="18724"/>
    <cellStyle name="Финансовый 3 5 4 8 2 4" xfId="32332"/>
    <cellStyle name="Финансовый 3 5 4 8 3" xfId="2848"/>
    <cellStyle name="Финансовый 3 5 4 8 3 2" xfId="9652"/>
    <cellStyle name="Финансовый 3 5 4 8 3 2 2" xfId="23260"/>
    <cellStyle name="Финансовый 3 5 4 8 3 2 3" xfId="36868"/>
    <cellStyle name="Финансовый 3 5 4 8 3 3" xfId="16456"/>
    <cellStyle name="Финансовый 3 5 4 8 3 4" xfId="30064"/>
    <cellStyle name="Финансовый 3 5 4 8 4" xfId="7384"/>
    <cellStyle name="Финансовый 3 5 4 8 4 2" xfId="20992"/>
    <cellStyle name="Финансовый 3 5 4 8 4 3" xfId="34600"/>
    <cellStyle name="Финансовый 3 5 4 8 5" xfId="14188"/>
    <cellStyle name="Финансовый 3 5 4 8 6" xfId="27796"/>
    <cellStyle name="Финансовый 3 5 4 9" xfId="4738"/>
    <cellStyle name="Финансовый 3 5 4 9 2" xfId="11542"/>
    <cellStyle name="Финансовый 3 5 4 9 2 2" xfId="25150"/>
    <cellStyle name="Финансовый 3 5 4 9 2 3" xfId="38758"/>
    <cellStyle name="Финансовый 3 5 4 9 3" xfId="18346"/>
    <cellStyle name="Финансовый 3 5 4 9 4" xfId="31954"/>
    <cellStyle name="Финансовый 3 5 5" xfId="169"/>
    <cellStyle name="Финансовый 3 5 5 10" xfId="2437"/>
    <cellStyle name="Финансовый 3 5 5 10 2" xfId="9241"/>
    <cellStyle name="Финансовый 3 5 5 10 2 2" xfId="22849"/>
    <cellStyle name="Финансовый 3 5 5 10 2 3" xfId="36457"/>
    <cellStyle name="Финансовый 3 5 5 10 3" xfId="16045"/>
    <cellStyle name="Финансовый 3 5 5 10 4" xfId="29653"/>
    <cellStyle name="Финансовый 3 5 5 11" xfId="6973"/>
    <cellStyle name="Финансовый 3 5 5 11 2" xfId="20581"/>
    <cellStyle name="Финансовый 3 5 5 11 3" xfId="34189"/>
    <cellStyle name="Финансовый 3 5 5 12" xfId="13777"/>
    <cellStyle name="Финансовый 3 5 5 13" xfId="27385"/>
    <cellStyle name="Финансовый 3 5 5 2" xfId="250"/>
    <cellStyle name="Финансовый 3 5 5 2 10" xfId="7054"/>
    <cellStyle name="Финансовый 3 5 5 2 10 2" xfId="20662"/>
    <cellStyle name="Финансовый 3 5 5 2 10 3" xfId="34270"/>
    <cellStyle name="Финансовый 3 5 5 2 11" xfId="13858"/>
    <cellStyle name="Финансовый 3 5 5 2 12" xfId="27466"/>
    <cellStyle name="Финансовый 3 5 5 2 2" xfId="452"/>
    <cellStyle name="Финансовый 3 5 5 2 2 10" xfId="14060"/>
    <cellStyle name="Финансовый 3 5 5 2 2 11" xfId="27668"/>
    <cellStyle name="Финансовый 3 5 5 2 2 2" xfId="1964"/>
    <cellStyle name="Финансовый 3 5 5 2 2 2 2" xfId="6500"/>
    <cellStyle name="Финансовый 3 5 5 2 2 2 2 2" xfId="13304"/>
    <cellStyle name="Финансовый 3 5 5 2 2 2 2 2 2" xfId="26912"/>
    <cellStyle name="Финансовый 3 5 5 2 2 2 2 2 3" xfId="40520"/>
    <cellStyle name="Финансовый 3 5 5 2 2 2 2 3" xfId="20108"/>
    <cellStyle name="Финансовый 3 5 5 2 2 2 2 4" xfId="33716"/>
    <cellStyle name="Финансовый 3 5 5 2 2 2 3" xfId="4232"/>
    <cellStyle name="Финансовый 3 5 5 2 2 2 3 2" xfId="11036"/>
    <cellStyle name="Финансовый 3 5 5 2 2 2 3 2 2" xfId="24644"/>
    <cellStyle name="Финансовый 3 5 5 2 2 2 3 2 3" xfId="38252"/>
    <cellStyle name="Финансовый 3 5 5 2 2 2 3 3" xfId="17840"/>
    <cellStyle name="Финансовый 3 5 5 2 2 2 3 4" xfId="31448"/>
    <cellStyle name="Финансовый 3 5 5 2 2 2 4" xfId="8768"/>
    <cellStyle name="Финансовый 3 5 5 2 2 2 4 2" xfId="22376"/>
    <cellStyle name="Финансовый 3 5 5 2 2 2 4 3" xfId="35984"/>
    <cellStyle name="Финансовый 3 5 5 2 2 2 5" xfId="15572"/>
    <cellStyle name="Финансовый 3 5 5 2 2 2 6" xfId="29180"/>
    <cellStyle name="Финансовый 3 5 5 2 2 3" xfId="1586"/>
    <cellStyle name="Финансовый 3 5 5 2 2 3 2" xfId="6122"/>
    <cellStyle name="Финансовый 3 5 5 2 2 3 2 2" xfId="12926"/>
    <cellStyle name="Финансовый 3 5 5 2 2 3 2 2 2" xfId="26534"/>
    <cellStyle name="Финансовый 3 5 5 2 2 3 2 2 3" xfId="40142"/>
    <cellStyle name="Финансовый 3 5 5 2 2 3 2 3" xfId="19730"/>
    <cellStyle name="Финансовый 3 5 5 2 2 3 2 4" xfId="33338"/>
    <cellStyle name="Финансовый 3 5 5 2 2 3 3" xfId="3854"/>
    <cellStyle name="Финансовый 3 5 5 2 2 3 3 2" xfId="10658"/>
    <cellStyle name="Финансовый 3 5 5 2 2 3 3 2 2" xfId="24266"/>
    <cellStyle name="Финансовый 3 5 5 2 2 3 3 2 3" xfId="37874"/>
    <cellStyle name="Финансовый 3 5 5 2 2 3 3 3" xfId="17462"/>
    <cellStyle name="Финансовый 3 5 5 2 2 3 3 4" xfId="31070"/>
    <cellStyle name="Финансовый 3 5 5 2 2 3 4" xfId="8390"/>
    <cellStyle name="Финансовый 3 5 5 2 2 3 4 2" xfId="21998"/>
    <cellStyle name="Финансовый 3 5 5 2 2 3 4 3" xfId="35606"/>
    <cellStyle name="Финансовый 3 5 5 2 2 3 5" xfId="15194"/>
    <cellStyle name="Финансовый 3 5 5 2 2 3 6" xfId="28802"/>
    <cellStyle name="Финансовый 3 5 5 2 2 4" xfId="2342"/>
    <cellStyle name="Финансовый 3 5 5 2 2 4 2" xfId="6878"/>
    <cellStyle name="Финансовый 3 5 5 2 2 4 2 2" xfId="13682"/>
    <cellStyle name="Финансовый 3 5 5 2 2 4 2 2 2" xfId="27290"/>
    <cellStyle name="Финансовый 3 5 5 2 2 4 2 2 3" xfId="40898"/>
    <cellStyle name="Финансовый 3 5 5 2 2 4 2 3" xfId="20486"/>
    <cellStyle name="Финансовый 3 5 5 2 2 4 2 4" xfId="34094"/>
    <cellStyle name="Финансовый 3 5 5 2 2 4 3" xfId="4610"/>
    <cellStyle name="Финансовый 3 5 5 2 2 4 3 2" xfId="11414"/>
    <cellStyle name="Финансовый 3 5 5 2 2 4 3 2 2" xfId="25022"/>
    <cellStyle name="Финансовый 3 5 5 2 2 4 3 2 3" xfId="38630"/>
    <cellStyle name="Финансовый 3 5 5 2 2 4 3 3" xfId="18218"/>
    <cellStyle name="Финансовый 3 5 5 2 2 4 3 4" xfId="31826"/>
    <cellStyle name="Финансовый 3 5 5 2 2 4 4" xfId="9146"/>
    <cellStyle name="Финансовый 3 5 5 2 2 4 4 2" xfId="22754"/>
    <cellStyle name="Финансовый 3 5 5 2 2 4 4 3" xfId="36362"/>
    <cellStyle name="Финансовый 3 5 5 2 2 4 5" xfId="15950"/>
    <cellStyle name="Финансовый 3 5 5 2 2 4 6" xfId="29558"/>
    <cellStyle name="Финансовый 3 5 5 2 2 5" xfId="1208"/>
    <cellStyle name="Финансовый 3 5 5 2 2 5 2" xfId="5744"/>
    <cellStyle name="Финансовый 3 5 5 2 2 5 2 2" xfId="12548"/>
    <cellStyle name="Финансовый 3 5 5 2 2 5 2 2 2" xfId="26156"/>
    <cellStyle name="Финансовый 3 5 5 2 2 5 2 2 3" xfId="39764"/>
    <cellStyle name="Финансовый 3 5 5 2 2 5 2 3" xfId="19352"/>
    <cellStyle name="Финансовый 3 5 5 2 2 5 2 4" xfId="32960"/>
    <cellStyle name="Финансовый 3 5 5 2 2 5 3" xfId="3476"/>
    <cellStyle name="Финансовый 3 5 5 2 2 5 3 2" xfId="10280"/>
    <cellStyle name="Финансовый 3 5 5 2 2 5 3 2 2" xfId="23888"/>
    <cellStyle name="Финансовый 3 5 5 2 2 5 3 2 3" xfId="37496"/>
    <cellStyle name="Финансовый 3 5 5 2 2 5 3 3" xfId="17084"/>
    <cellStyle name="Финансовый 3 5 5 2 2 5 3 4" xfId="30692"/>
    <cellStyle name="Финансовый 3 5 5 2 2 5 4" xfId="8012"/>
    <cellStyle name="Финансовый 3 5 5 2 2 5 4 2" xfId="21620"/>
    <cellStyle name="Финансовый 3 5 5 2 2 5 4 3" xfId="35228"/>
    <cellStyle name="Финансовый 3 5 5 2 2 5 5" xfId="14816"/>
    <cellStyle name="Финансовый 3 5 5 2 2 5 6" xfId="28424"/>
    <cellStyle name="Финансовый 3 5 5 2 2 6" xfId="830"/>
    <cellStyle name="Финансовый 3 5 5 2 2 6 2" xfId="5366"/>
    <cellStyle name="Финансовый 3 5 5 2 2 6 2 2" xfId="12170"/>
    <cellStyle name="Финансовый 3 5 5 2 2 6 2 2 2" xfId="25778"/>
    <cellStyle name="Финансовый 3 5 5 2 2 6 2 2 3" xfId="39386"/>
    <cellStyle name="Финансовый 3 5 5 2 2 6 2 3" xfId="18974"/>
    <cellStyle name="Финансовый 3 5 5 2 2 6 2 4" xfId="32582"/>
    <cellStyle name="Финансовый 3 5 5 2 2 6 3" xfId="3098"/>
    <cellStyle name="Финансовый 3 5 5 2 2 6 3 2" xfId="9902"/>
    <cellStyle name="Финансовый 3 5 5 2 2 6 3 2 2" xfId="23510"/>
    <cellStyle name="Финансовый 3 5 5 2 2 6 3 2 3" xfId="37118"/>
    <cellStyle name="Финансовый 3 5 5 2 2 6 3 3" xfId="16706"/>
    <cellStyle name="Финансовый 3 5 5 2 2 6 3 4" xfId="30314"/>
    <cellStyle name="Финансовый 3 5 5 2 2 6 4" xfId="7634"/>
    <cellStyle name="Финансовый 3 5 5 2 2 6 4 2" xfId="21242"/>
    <cellStyle name="Финансовый 3 5 5 2 2 6 4 3" xfId="34850"/>
    <cellStyle name="Финансовый 3 5 5 2 2 6 5" xfId="14438"/>
    <cellStyle name="Финансовый 3 5 5 2 2 6 6" xfId="28046"/>
    <cellStyle name="Финансовый 3 5 5 2 2 7" xfId="4988"/>
    <cellStyle name="Финансовый 3 5 5 2 2 7 2" xfId="11792"/>
    <cellStyle name="Финансовый 3 5 5 2 2 7 2 2" xfId="25400"/>
    <cellStyle name="Финансовый 3 5 5 2 2 7 2 3" xfId="39008"/>
    <cellStyle name="Финансовый 3 5 5 2 2 7 3" xfId="18596"/>
    <cellStyle name="Финансовый 3 5 5 2 2 7 4" xfId="32204"/>
    <cellStyle name="Финансовый 3 5 5 2 2 8" xfId="2720"/>
    <cellStyle name="Финансовый 3 5 5 2 2 8 2" xfId="9524"/>
    <cellStyle name="Финансовый 3 5 5 2 2 8 2 2" xfId="23132"/>
    <cellStyle name="Финансовый 3 5 5 2 2 8 2 3" xfId="36740"/>
    <cellStyle name="Финансовый 3 5 5 2 2 8 3" xfId="16328"/>
    <cellStyle name="Финансовый 3 5 5 2 2 8 4" xfId="29936"/>
    <cellStyle name="Финансовый 3 5 5 2 2 9" xfId="7256"/>
    <cellStyle name="Финансовый 3 5 5 2 2 9 2" xfId="20864"/>
    <cellStyle name="Финансовый 3 5 5 2 2 9 3" xfId="34472"/>
    <cellStyle name="Финансовый 3 5 5 2 3" xfId="1762"/>
    <cellStyle name="Финансовый 3 5 5 2 3 2" xfId="6298"/>
    <cellStyle name="Финансовый 3 5 5 2 3 2 2" xfId="13102"/>
    <cellStyle name="Финансовый 3 5 5 2 3 2 2 2" xfId="26710"/>
    <cellStyle name="Финансовый 3 5 5 2 3 2 2 3" xfId="40318"/>
    <cellStyle name="Финансовый 3 5 5 2 3 2 3" xfId="19906"/>
    <cellStyle name="Финансовый 3 5 5 2 3 2 4" xfId="33514"/>
    <cellStyle name="Финансовый 3 5 5 2 3 3" xfId="4030"/>
    <cellStyle name="Финансовый 3 5 5 2 3 3 2" xfId="10834"/>
    <cellStyle name="Финансовый 3 5 5 2 3 3 2 2" xfId="24442"/>
    <cellStyle name="Финансовый 3 5 5 2 3 3 2 3" xfId="38050"/>
    <cellStyle name="Финансовый 3 5 5 2 3 3 3" xfId="17638"/>
    <cellStyle name="Финансовый 3 5 5 2 3 3 4" xfId="31246"/>
    <cellStyle name="Финансовый 3 5 5 2 3 4" xfId="8566"/>
    <cellStyle name="Финансовый 3 5 5 2 3 4 2" xfId="22174"/>
    <cellStyle name="Финансовый 3 5 5 2 3 4 3" xfId="35782"/>
    <cellStyle name="Финансовый 3 5 5 2 3 5" xfId="15370"/>
    <cellStyle name="Финансовый 3 5 5 2 3 6" xfId="28978"/>
    <cellStyle name="Финансовый 3 5 5 2 4" xfId="1384"/>
    <cellStyle name="Финансовый 3 5 5 2 4 2" xfId="5920"/>
    <cellStyle name="Финансовый 3 5 5 2 4 2 2" xfId="12724"/>
    <cellStyle name="Финансовый 3 5 5 2 4 2 2 2" xfId="26332"/>
    <cellStyle name="Финансовый 3 5 5 2 4 2 2 3" xfId="39940"/>
    <cellStyle name="Финансовый 3 5 5 2 4 2 3" xfId="19528"/>
    <cellStyle name="Финансовый 3 5 5 2 4 2 4" xfId="33136"/>
    <cellStyle name="Финансовый 3 5 5 2 4 3" xfId="3652"/>
    <cellStyle name="Финансовый 3 5 5 2 4 3 2" xfId="10456"/>
    <cellStyle name="Финансовый 3 5 5 2 4 3 2 2" xfId="24064"/>
    <cellStyle name="Финансовый 3 5 5 2 4 3 2 3" xfId="37672"/>
    <cellStyle name="Финансовый 3 5 5 2 4 3 3" xfId="17260"/>
    <cellStyle name="Финансовый 3 5 5 2 4 3 4" xfId="30868"/>
    <cellStyle name="Финансовый 3 5 5 2 4 4" xfId="8188"/>
    <cellStyle name="Финансовый 3 5 5 2 4 4 2" xfId="21796"/>
    <cellStyle name="Финансовый 3 5 5 2 4 4 3" xfId="35404"/>
    <cellStyle name="Финансовый 3 5 5 2 4 5" xfId="14992"/>
    <cellStyle name="Финансовый 3 5 5 2 4 6" xfId="28600"/>
    <cellStyle name="Финансовый 3 5 5 2 5" xfId="2140"/>
    <cellStyle name="Финансовый 3 5 5 2 5 2" xfId="6676"/>
    <cellStyle name="Финансовый 3 5 5 2 5 2 2" xfId="13480"/>
    <cellStyle name="Финансовый 3 5 5 2 5 2 2 2" xfId="27088"/>
    <cellStyle name="Финансовый 3 5 5 2 5 2 2 3" xfId="40696"/>
    <cellStyle name="Финансовый 3 5 5 2 5 2 3" xfId="20284"/>
    <cellStyle name="Финансовый 3 5 5 2 5 2 4" xfId="33892"/>
    <cellStyle name="Финансовый 3 5 5 2 5 3" xfId="4408"/>
    <cellStyle name="Финансовый 3 5 5 2 5 3 2" xfId="11212"/>
    <cellStyle name="Финансовый 3 5 5 2 5 3 2 2" xfId="24820"/>
    <cellStyle name="Финансовый 3 5 5 2 5 3 2 3" xfId="38428"/>
    <cellStyle name="Финансовый 3 5 5 2 5 3 3" xfId="18016"/>
    <cellStyle name="Финансовый 3 5 5 2 5 3 4" xfId="31624"/>
    <cellStyle name="Финансовый 3 5 5 2 5 4" xfId="8944"/>
    <cellStyle name="Финансовый 3 5 5 2 5 4 2" xfId="22552"/>
    <cellStyle name="Финансовый 3 5 5 2 5 4 3" xfId="36160"/>
    <cellStyle name="Финансовый 3 5 5 2 5 5" xfId="15748"/>
    <cellStyle name="Финансовый 3 5 5 2 5 6" xfId="29356"/>
    <cellStyle name="Финансовый 3 5 5 2 6" xfId="1006"/>
    <cellStyle name="Финансовый 3 5 5 2 6 2" xfId="5542"/>
    <cellStyle name="Финансовый 3 5 5 2 6 2 2" xfId="12346"/>
    <cellStyle name="Финансовый 3 5 5 2 6 2 2 2" xfId="25954"/>
    <cellStyle name="Финансовый 3 5 5 2 6 2 2 3" xfId="39562"/>
    <cellStyle name="Финансовый 3 5 5 2 6 2 3" xfId="19150"/>
    <cellStyle name="Финансовый 3 5 5 2 6 2 4" xfId="32758"/>
    <cellStyle name="Финансовый 3 5 5 2 6 3" xfId="3274"/>
    <cellStyle name="Финансовый 3 5 5 2 6 3 2" xfId="10078"/>
    <cellStyle name="Финансовый 3 5 5 2 6 3 2 2" xfId="23686"/>
    <cellStyle name="Финансовый 3 5 5 2 6 3 2 3" xfId="37294"/>
    <cellStyle name="Финансовый 3 5 5 2 6 3 3" xfId="16882"/>
    <cellStyle name="Финансовый 3 5 5 2 6 3 4" xfId="30490"/>
    <cellStyle name="Финансовый 3 5 5 2 6 4" xfId="7810"/>
    <cellStyle name="Финансовый 3 5 5 2 6 4 2" xfId="21418"/>
    <cellStyle name="Финансовый 3 5 5 2 6 4 3" xfId="35026"/>
    <cellStyle name="Финансовый 3 5 5 2 6 5" xfId="14614"/>
    <cellStyle name="Финансовый 3 5 5 2 6 6" xfId="28222"/>
    <cellStyle name="Финансовый 3 5 5 2 7" xfId="628"/>
    <cellStyle name="Финансовый 3 5 5 2 7 2" xfId="5164"/>
    <cellStyle name="Финансовый 3 5 5 2 7 2 2" xfId="11968"/>
    <cellStyle name="Финансовый 3 5 5 2 7 2 2 2" xfId="25576"/>
    <cellStyle name="Финансовый 3 5 5 2 7 2 2 3" xfId="39184"/>
    <cellStyle name="Финансовый 3 5 5 2 7 2 3" xfId="18772"/>
    <cellStyle name="Финансовый 3 5 5 2 7 2 4" xfId="32380"/>
    <cellStyle name="Финансовый 3 5 5 2 7 3" xfId="2896"/>
    <cellStyle name="Финансовый 3 5 5 2 7 3 2" xfId="9700"/>
    <cellStyle name="Финансовый 3 5 5 2 7 3 2 2" xfId="23308"/>
    <cellStyle name="Финансовый 3 5 5 2 7 3 2 3" xfId="36916"/>
    <cellStyle name="Финансовый 3 5 5 2 7 3 3" xfId="16504"/>
    <cellStyle name="Финансовый 3 5 5 2 7 3 4" xfId="30112"/>
    <cellStyle name="Финансовый 3 5 5 2 7 4" xfId="7432"/>
    <cellStyle name="Финансовый 3 5 5 2 7 4 2" xfId="21040"/>
    <cellStyle name="Финансовый 3 5 5 2 7 4 3" xfId="34648"/>
    <cellStyle name="Финансовый 3 5 5 2 7 5" xfId="14236"/>
    <cellStyle name="Финансовый 3 5 5 2 7 6" xfId="27844"/>
    <cellStyle name="Финансовый 3 5 5 2 8" xfId="4786"/>
    <cellStyle name="Финансовый 3 5 5 2 8 2" xfId="11590"/>
    <cellStyle name="Финансовый 3 5 5 2 8 2 2" xfId="25198"/>
    <cellStyle name="Финансовый 3 5 5 2 8 2 3" xfId="38806"/>
    <cellStyle name="Финансовый 3 5 5 2 8 3" xfId="18394"/>
    <cellStyle name="Финансовый 3 5 5 2 8 4" xfId="32002"/>
    <cellStyle name="Финансовый 3 5 5 2 9" xfId="2518"/>
    <cellStyle name="Финансовый 3 5 5 2 9 2" xfId="9322"/>
    <cellStyle name="Финансовый 3 5 5 2 9 2 2" xfId="22930"/>
    <cellStyle name="Финансовый 3 5 5 2 9 2 3" xfId="36538"/>
    <cellStyle name="Финансовый 3 5 5 2 9 3" xfId="16126"/>
    <cellStyle name="Финансовый 3 5 5 2 9 4" xfId="29734"/>
    <cellStyle name="Финансовый 3 5 5 3" xfId="371"/>
    <cellStyle name="Финансовый 3 5 5 3 10" xfId="13979"/>
    <cellStyle name="Финансовый 3 5 5 3 11" xfId="27587"/>
    <cellStyle name="Финансовый 3 5 5 3 2" xfId="1883"/>
    <cellStyle name="Финансовый 3 5 5 3 2 2" xfId="6419"/>
    <cellStyle name="Финансовый 3 5 5 3 2 2 2" xfId="13223"/>
    <cellStyle name="Финансовый 3 5 5 3 2 2 2 2" xfId="26831"/>
    <cellStyle name="Финансовый 3 5 5 3 2 2 2 3" xfId="40439"/>
    <cellStyle name="Финансовый 3 5 5 3 2 2 3" xfId="20027"/>
    <cellStyle name="Финансовый 3 5 5 3 2 2 4" xfId="33635"/>
    <cellStyle name="Финансовый 3 5 5 3 2 3" xfId="4151"/>
    <cellStyle name="Финансовый 3 5 5 3 2 3 2" xfId="10955"/>
    <cellStyle name="Финансовый 3 5 5 3 2 3 2 2" xfId="24563"/>
    <cellStyle name="Финансовый 3 5 5 3 2 3 2 3" xfId="38171"/>
    <cellStyle name="Финансовый 3 5 5 3 2 3 3" xfId="17759"/>
    <cellStyle name="Финансовый 3 5 5 3 2 3 4" xfId="31367"/>
    <cellStyle name="Финансовый 3 5 5 3 2 4" xfId="8687"/>
    <cellStyle name="Финансовый 3 5 5 3 2 4 2" xfId="22295"/>
    <cellStyle name="Финансовый 3 5 5 3 2 4 3" xfId="35903"/>
    <cellStyle name="Финансовый 3 5 5 3 2 5" xfId="15491"/>
    <cellStyle name="Финансовый 3 5 5 3 2 6" xfId="29099"/>
    <cellStyle name="Финансовый 3 5 5 3 3" xfId="1505"/>
    <cellStyle name="Финансовый 3 5 5 3 3 2" xfId="6041"/>
    <cellStyle name="Финансовый 3 5 5 3 3 2 2" xfId="12845"/>
    <cellStyle name="Финансовый 3 5 5 3 3 2 2 2" xfId="26453"/>
    <cellStyle name="Финансовый 3 5 5 3 3 2 2 3" xfId="40061"/>
    <cellStyle name="Финансовый 3 5 5 3 3 2 3" xfId="19649"/>
    <cellStyle name="Финансовый 3 5 5 3 3 2 4" xfId="33257"/>
    <cellStyle name="Финансовый 3 5 5 3 3 3" xfId="3773"/>
    <cellStyle name="Финансовый 3 5 5 3 3 3 2" xfId="10577"/>
    <cellStyle name="Финансовый 3 5 5 3 3 3 2 2" xfId="24185"/>
    <cellStyle name="Финансовый 3 5 5 3 3 3 2 3" xfId="37793"/>
    <cellStyle name="Финансовый 3 5 5 3 3 3 3" xfId="17381"/>
    <cellStyle name="Финансовый 3 5 5 3 3 3 4" xfId="30989"/>
    <cellStyle name="Финансовый 3 5 5 3 3 4" xfId="8309"/>
    <cellStyle name="Финансовый 3 5 5 3 3 4 2" xfId="21917"/>
    <cellStyle name="Финансовый 3 5 5 3 3 4 3" xfId="35525"/>
    <cellStyle name="Финансовый 3 5 5 3 3 5" xfId="15113"/>
    <cellStyle name="Финансовый 3 5 5 3 3 6" xfId="28721"/>
    <cellStyle name="Финансовый 3 5 5 3 4" xfId="2261"/>
    <cellStyle name="Финансовый 3 5 5 3 4 2" xfId="6797"/>
    <cellStyle name="Финансовый 3 5 5 3 4 2 2" xfId="13601"/>
    <cellStyle name="Финансовый 3 5 5 3 4 2 2 2" xfId="27209"/>
    <cellStyle name="Финансовый 3 5 5 3 4 2 2 3" xfId="40817"/>
    <cellStyle name="Финансовый 3 5 5 3 4 2 3" xfId="20405"/>
    <cellStyle name="Финансовый 3 5 5 3 4 2 4" xfId="34013"/>
    <cellStyle name="Финансовый 3 5 5 3 4 3" xfId="4529"/>
    <cellStyle name="Финансовый 3 5 5 3 4 3 2" xfId="11333"/>
    <cellStyle name="Финансовый 3 5 5 3 4 3 2 2" xfId="24941"/>
    <cellStyle name="Финансовый 3 5 5 3 4 3 2 3" xfId="38549"/>
    <cellStyle name="Финансовый 3 5 5 3 4 3 3" xfId="18137"/>
    <cellStyle name="Финансовый 3 5 5 3 4 3 4" xfId="31745"/>
    <cellStyle name="Финансовый 3 5 5 3 4 4" xfId="9065"/>
    <cellStyle name="Финансовый 3 5 5 3 4 4 2" xfId="22673"/>
    <cellStyle name="Финансовый 3 5 5 3 4 4 3" xfId="36281"/>
    <cellStyle name="Финансовый 3 5 5 3 4 5" xfId="15869"/>
    <cellStyle name="Финансовый 3 5 5 3 4 6" xfId="29477"/>
    <cellStyle name="Финансовый 3 5 5 3 5" xfId="1127"/>
    <cellStyle name="Финансовый 3 5 5 3 5 2" xfId="5663"/>
    <cellStyle name="Финансовый 3 5 5 3 5 2 2" xfId="12467"/>
    <cellStyle name="Финансовый 3 5 5 3 5 2 2 2" xfId="26075"/>
    <cellStyle name="Финансовый 3 5 5 3 5 2 2 3" xfId="39683"/>
    <cellStyle name="Финансовый 3 5 5 3 5 2 3" xfId="19271"/>
    <cellStyle name="Финансовый 3 5 5 3 5 2 4" xfId="32879"/>
    <cellStyle name="Финансовый 3 5 5 3 5 3" xfId="3395"/>
    <cellStyle name="Финансовый 3 5 5 3 5 3 2" xfId="10199"/>
    <cellStyle name="Финансовый 3 5 5 3 5 3 2 2" xfId="23807"/>
    <cellStyle name="Финансовый 3 5 5 3 5 3 2 3" xfId="37415"/>
    <cellStyle name="Финансовый 3 5 5 3 5 3 3" xfId="17003"/>
    <cellStyle name="Финансовый 3 5 5 3 5 3 4" xfId="30611"/>
    <cellStyle name="Финансовый 3 5 5 3 5 4" xfId="7931"/>
    <cellStyle name="Финансовый 3 5 5 3 5 4 2" xfId="21539"/>
    <cellStyle name="Финансовый 3 5 5 3 5 4 3" xfId="35147"/>
    <cellStyle name="Финансовый 3 5 5 3 5 5" xfId="14735"/>
    <cellStyle name="Финансовый 3 5 5 3 5 6" xfId="28343"/>
    <cellStyle name="Финансовый 3 5 5 3 6" xfId="749"/>
    <cellStyle name="Финансовый 3 5 5 3 6 2" xfId="5285"/>
    <cellStyle name="Финансовый 3 5 5 3 6 2 2" xfId="12089"/>
    <cellStyle name="Финансовый 3 5 5 3 6 2 2 2" xfId="25697"/>
    <cellStyle name="Финансовый 3 5 5 3 6 2 2 3" xfId="39305"/>
    <cellStyle name="Финансовый 3 5 5 3 6 2 3" xfId="18893"/>
    <cellStyle name="Финансовый 3 5 5 3 6 2 4" xfId="32501"/>
    <cellStyle name="Финансовый 3 5 5 3 6 3" xfId="3017"/>
    <cellStyle name="Финансовый 3 5 5 3 6 3 2" xfId="9821"/>
    <cellStyle name="Финансовый 3 5 5 3 6 3 2 2" xfId="23429"/>
    <cellStyle name="Финансовый 3 5 5 3 6 3 2 3" xfId="37037"/>
    <cellStyle name="Финансовый 3 5 5 3 6 3 3" xfId="16625"/>
    <cellStyle name="Финансовый 3 5 5 3 6 3 4" xfId="30233"/>
    <cellStyle name="Финансовый 3 5 5 3 6 4" xfId="7553"/>
    <cellStyle name="Финансовый 3 5 5 3 6 4 2" xfId="21161"/>
    <cellStyle name="Финансовый 3 5 5 3 6 4 3" xfId="34769"/>
    <cellStyle name="Финансовый 3 5 5 3 6 5" xfId="14357"/>
    <cellStyle name="Финансовый 3 5 5 3 6 6" xfId="27965"/>
    <cellStyle name="Финансовый 3 5 5 3 7" xfId="4907"/>
    <cellStyle name="Финансовый 3 5 5 3 7 2" xfId="11711"/>
    <cellStyle name="Финансовый 3 5 5 3 7 2 2" xfId="25319"/>
    <cellStyle name="Финансовый 3 5 5 3 7 2 3" xfId="38927"/>
    <cellStyle name="Финансовый 3 5 5 3 7 3" xfId="18515"/>
    <cellStyle name="Финансовый 3 5 5 3 7 4" xfId="32123"/>
    <cellStyle name="Финансовый 3 5 5 3 8" xfId="2639"/>
    <cellStyle name="Финансовый 3 5 5 3 8 2" xfId="9443"/>
    <cellStyle name="Финансовый 3 5 5 3 8 2 2" xfId="23051"/>
    <cellStyle name="Финансовый 3 5 5 3 8 2 3" xfId="36659"/>
    <cellStyle name="Финансовый 3 5 5 3 8 3" xfId="16247"/>
    <cellStyle name="Финансовый 3 5 5 3 8 4" xfId="29855"/>
    <cellStyle name="Финансовый 3 5 5 3 9" xfId="7175"/>
    <cellStyle name="Финансовый 3 5 5 3 9 2" xfId="20783"/>
    <cellStyle name="Финансовый 3 5 5 3 9 3" xfId="34391"/>
    <cellStyle name="Финансовый 3 5 5 4" xfId="1681"/>
    <cellStyle name="Финансовый 3 5 5 4 2" xfId="6217"/>
    <cellStyle name="Финансовый 3 5 5 4 2 2" xfId="13021"/>
    <cellStyle name="Финансовый 3 5 5 4 2 2 2" xfId="26629"/>
    <cellStyle name="Финансовый 3 5 5 4 2 2 3" xfId="40237"/>
    <cellStyle name="Финансовый 3 5 5 4 2 3" xfId="19825"/>
    <cellStyle name="Финансовый 3 5 5 4 2 4" xfId="33433"/>
    <cellStyle name="Финансовый 3 5 5 4 3" xfId="3949"/>
    <cellStyle name="Финансовый 3 5 5 4 3 2" xfId="10753"/>
    <cellStyle name="Финансовый 3 5 5 4 3 2 2" xfId="24361"/>
    <cellStyle name="Финансовый 3 5 5 4 3 2 3" xfId="37969"/>
    <cellStyle name="Финансовый 3 5 5 4 3 3" xfId="17557"/>
    <cellStyle name="Финансовый 3 5 5 4 3 4" xfId="31165"/>
    <cellStyle name="Финансовый 3 5 5 4 4" xfId="8485"/>
    <cellStyle name="Финансовый 3 5 5 4 4 2" xfId="22093"/>
    <cellStyle name="Финансовый 3 5 5 4 4 3" xfId="35701"/>
    <cellStyle name="Финансовый 3 5 5 4 5" xfId="15289"/>
    <cellStyle name="Финансовый 3 5 5 4 6" xfId="28897"/>
    <cellStyle name="Финансовый 3 5 5 5" xfId="1303"/>
    <cellStyle name="Финансовый 3 5 5 5 2" xfId="5839"/>
    <cellStyle name="Финансовый 3 5 5 5 2 2" xfId="12643"/>
    <cellStyle name="Финансовый 3 5 5 5 2 2 2" xfId="26251"/>
    <cellStyle name="Финансовый 3 5 5 5 2 2 3" xfId="39859"/>
    <cellStyle name="Финансовый 3 5 5 5 2 3" xfId="19447"/>
    <cellStyle name="Финансовый 3 5 5 5 2 4" xfId="33055"/>
    <cellStyle name="Финансовый 3 5 5 5 3" xfId="3571"/>
    <cellStyle name="Финансовый 3 5 5 5 3 2" xfId="10375"/>
    <cellStyle name="Финансовый 3 5 5 5 3 2 2" xfId="23983"/>
    <cellStyle name="Финансовый 3 5 5 5 3 2 3" xfId="37591"/>
    <cellStyle name="Финансовый 3 5 5 5 3 3" xfId="17179"/>
    <cellStyle name="Финансовый 3 5 5 5 3 4" xfId="30787"/>
    <cellStyle name="Финансовый 3 5 5 5 4" xfId="8107"/>
    <cellStyle name="Финансовый 3 5 5 5 4 2" xfId="21715"/>
    <cellStyle name="Финансовый 3 5 5 5 4 3" xfId="35323"/>
    <cellStyle name="Финансовый 3 5 5 5 5" xfId="14911"/>
    <cellStyle name="Финансовый 3 5 5 5 6" xfId="28519"/>
    <cellStyle name="Финансовый 3 5 5 6" xfId="2059"/>
    <cellStyle name="Финансовый 3 5 5 6 2" xfId="6595"/>
    <cellStyle name="Финансовый 3 5 5 6 2 2" xfId="13399"/>
    <cellStyle name="Финансовый 3 5 5 6 2 2 2" xfId="27007"/>
    <cellStyle name="Финансовый 3 5 5 6 2 2 3" xfId="40615"/>
    <cellStyle name="Финансовый 3 5 5 6 2 3" xfId="20203"/>
    <cellStyle name="Финансовый 3 5 5 6 2 4" xfId="33811"/>
    <cellStyle name="Финансовый 3 5 5 6 3" xfId="4327"/>
    <cellStyle name="Финансовый 3 5 5 6 3 2" xfId="11131"/>
    <cellStyle name="Финансовый 3 5 5 6 3 2 2" xfId="24739"/>
    <cellStyle name="Финансовый 3 5 5 6 3 2 3" xfId="38347"/>
    <cellStyle name="Финансовый 3 5 5 6 3 3" xfId="17935"/>
    <cellStyle name="Финансовый 3 5 5 6 3 4" xfId="31543"/>
    <cellStyle name="Финансовый 3 5 5 6 4" xfId="8863"/>
    <cellStyle name="Финансовый 3 5 5 6 4 2" xfId="22471"/>
    <cellStyle name="Финансовый 3 5 5 6 4 3" xfId="36079"/>
    <cellStyle name="Финансовый 3 5 5 6 5" xfId="15667"/>
    <cellStyle name="Финансовый 3 5 5 6 6" xfId="29275"/>
    <cellStyle name="Финансовый 3 5 5 7" xfId="925"/>
    <cellStyle name="Финансовый 3 5 5 7 2" xfId="5461"/>
    <cellStyle name="Финансовый 3 5 5 7 2 2" xfId="12265"/>
    <cellStyle name="Финансовый 3 5 5 7 2 2 2" xfId="25873"/>
    <cellStyle name="Финансовый 3 5 5 7 2 2 3" xfId="39481"/>
    <cellStyle name="Финансовый 3 5 5 7 2 3" xfId="19069"/>
    <cellStyle name="Финансовый 3 5 5 7 2 4" xfId="32677"/>
    <cellStyle name="Финансовый 3 5 5 7 3" xfId="3193"/>
    <cellStyle name="Финансовый 3 5 5 7 3 2" xfId="9997"/>
    <cellStyle name="Финансовый 3 5 5 7 3 2 2" xfId="23605"/>
    <cellStyle name="Финансовый 3 5 5 7 3 2 3" xfId="37213"/>
    <cellStyle name="Финансовый 3 5 5 7 3 3" xfId="16801"/>
    <cellStyle name="Финансовый 3 5 5 7 3 4" xfId="30409"/>
    <cellStyle name="Финансовый 3 5 5 7 4" xfId="7729"/>
    <cellStyle name="Финансовый 3 5 5 7 4 2" xfId="21337"/>
    <cellStyle name="Финансовый 3 5 5 7 4 3" xfId="34945"/>
    <cellStyle name="Финансовый 3 5 5 7 5" xfId="14533"/>
    <cellStyle name="Финансовый 3 5 5 7 6" xfId="28141"/>
    <cellStyle name="Финансовый 3 5 5 8" xfId="547"/>
    <cellStyle name="Финансовый 3 5 5 8 2" xfId="5083"/>
    <cellStyle name="Финансовый 3 5 5 8 2 2" xfId="11887"/>
    <cellStyle name="Финансовый 3 5 5 8 2 2 2" xfId="25495"/>
    <cellStyle name="Финансовый 3 5 5 8 2 2 3" xfId="39103"/>
    <cellStyle name="Финансовый 3 5 5 8 2 3" xfId="18691"/>
    <cellStyle name="Финансовый 3 5 5 8 2 4" xfId="32299"/>
    <cellStyle name="Финансовый 3 5 5 8 3" xfId="2815"/>
    <cellStyle name="Финансовый 3 5 5 8 3 2" xfId="9619"/>
    <cellStyle name="Финансовый 3 5 5 8 3 2 2" xfId="23227"/>
    <cellStyle name="Финансовый 3 5 5 8 3 2 3" xfId="36835"/>
    <cellStyle name="Финансовый 3 5 5 8 3 3" xfId="16423"/>
    <cellStyle name="Финансовый 3 5 5 8 3 4" xfId="30031"/>
    <cellStyle name="Финансовый 3 5 5 8 4" xfId="7351"/>
    <cellStyle name="Финансовый 3 5 5 8 4 2" xfId="20959"/>
    <cellStyle name="Финансовый 3 5 5 8 4 3" xfId="34567"/>
    <cellStyle name="Финансовый 3 5 5 8 5" xfId="14155"/>
    <cellStyle name="Финансовый 3 5 5 8 6" xfId="27763"/>
    <cellStyle name="Финансовый 3 5 5 9" xfId="4705"/>
    <cellStyle name="Финансовый 3 5 5 9 2" xfId="11509"/>
    <cellStyle name="Финансовый 3 5 5 9 2 2" xfId="25117"/>
    <cellStyle name="Финансовый 3 5 5 9 2 3" xfId="38725"/>
    <cellStyle name="Финансовый 3 5 5 9 3" xfId="18313"/>
    <cellStyle name="Финансовый 3 5 5 9 4" xfId="31921"/>
    <cellStyle name="Финансовый 3 5 6" xfId="304"/>
    <cellStyle name="Финансовый 3 5 6 10" xfId="7108"/>
    <cellStyle name="Финансовый 3 5 6 10 2" xfId="20716"/>
    <cellStyle name="Финансовый 3 5 6 10 3" xfId="34324"/>
    <cellStyle name="Финансовый 3 5 6 11" xfId="13912"/>
    <cellStyle name="Финансовый 3 5 6 12" xfId="27520"/>
    <cellStyle name="Финансовый 3 5 6 2" xfId="431"/>
    <cellStyle name="Финансовый 3 5 6 2 10" xfId="14039"/>
    <cellStyle name="Финансовый 3 5 6 2 11" xfId="27647"/>
    <cellStyle name="Финансовый 3 5 6 2 2" xfId="1943"/>
    <cellStyle name="Финансовый 3 5 6 2 2 2" xfId="6479"/>
    <cellStyle name="Финансовый 3 5 6 2 2 2 2" xfId="13283"/>
    <cellStyle name="Финансовый 3 5 6 2 2 2 2 2" xfId="26891"/>
    <cellStyle name="Финансовый 3 5 6 2 2 2 2 3" xfId="40499"/>
    <cellStyle name="Финансовый 3 5 6 2 2 2 3" xfId="20087"/>
    <cellStyle name="Финансовый 3 5 6 2 2 2 4" xfId="33695"/>
    <cellStyle name="Финансовый 3 5 6 2 2 3" xfId="4211"/>
    <cellStyle name="Финансовый 3 5 6 2 2 3 2" xfId="11015"/>
    <cellStyle name="Финансовый 3 5 6 2 2 3 2 2" xfId="24623"/>
    <cellStyle name="Финансовый 3 5 6 2 2 3 2 3" xfId="38231"/>
    <cellStyle name="Финансовый 3 5 6 2 2 3 3" xfId="17819"/>
    <cellStyle name="Финансовый 3 5 6 2 2 3 4" xfId="31427"/>
    <cellStyle name="Финансовый 3 5 6 2 2 4" xfId="8747"/>
    <cellStyle name="Финансовый 3 5 6 2 2 4 2" xfId="22355"/>
    <cellStyle name="Финансовый 3 5 6 2 2 4 3" xfId="35963"/>
    <cellStyle name="Финансовый 3 5 6 2 2 5" xfId="15551"/>
    <cellStyle name="Финансовый 3 5 6 2 2 6" xfId="29159"/>
    <cellStyle name="Финансовый 3 5 6 2 3" xfId="1565"/>
    <cellStyle name="Финансовый 3 5 6 2 3 2" xfId="6101"/>
    <cellStyle name="Финансовый 3 5 6 2 3 2 2" xfId="12905"/>
    <cellStyle name="Финансовый 3 5 6 2 3 2 2 2" xfId="26513"/>
    <cellStyle name="Финансовый 3 5 6 2 3 2 2 3" xfId="40121"/>
    <cellStyle name="Финансовый 3 5 6 2 3 2 3" xfId="19709"/>
    <cellStyle name="Финансовый 3 5 6 2 3 2 4" xfId="33317"/>
    <cellStyle name="Финансовый 3 5 6 2 3 3" xfId="3833"/>
    <cellStyle name="Финансовый 3 5 6 2 3 3 2" xfId="10637"/>
    <cellStyle name="Финансовый 3 5 6 2 3 3 2 2" xfId="24245"/>
    <cellStyle name="Финансовый 3 5 6 2 3 3 2 3" xfId="37853"/>
    <cellStyle name="Финансовый 3 5 6 2 3 3 3" xfId="17441"/>
    <cellStyle name="Финансовый 3 5 6 2 3 3 4" xfId="31049"/>
    <cellStyle name="Финансовый 3 5 6 2 3 4" xfId="8369"/>
    <cellStyle name="Финансовый 3 5 6 2 3 4 2" xfId="21977"/>
    <cellStyle name="Финансовый 3 5 6 2 3 4 3" xfId="35585"/>
    <cellStyle name="Финансовый 3 5 6 2 3 5" xfId="15173"/>
    <cellStyle name="Финансовый 3 5 6 2 3 6" xfId="28781"/>
    <cellStyle name="Финансовый 3 5 6 2 4" xfId="2321"/>
    <cellStyle name="Финансовый 3 5 6 2 4 2" xfId="6857"/>
    <cellStyle name="Финансовый 3 5 6 2 4 2 2" xfId="13661"/>
    <cellStyle name="Финансовый 3 5 6 2 4 2 2 2" xfId="27269"/>
    <cellStyle name="Финансовый 3 5 6 2 4 2 2 3" xfId="40877"/>
    <cellStyle name="Финансовый 3 5 6 2 4 2 3" xfId="20465"/>
    <cellStyle name="Финансовый 3 5 6 2 4 2 4" xfId="34073"/>
    <cellStyle name="Финансовый 3 5 6 2 4 3" xfId="4589"/>
    <cellStyle name="Финансовый 3 5 6 2 4 3 2" xfId="11393"/>
    <cellStyle name="Финансовый 3 5 6 2 4 3 2 2" xfId="25001"/>
    <cellStyle name="Финансовый 3 5 6 2 4 3 2 3" xfId="38609"/>
    <cellStyle name="Финансовый 3 5 6 2 4 3 3" xfId="18197"/>
    <cellStyle name="Финансовый 3 5 6 2 4 3 4" xfId="31805"/>
    <cellStyle name="Финансовый 3 5 6 2 4 4" xfId="9125"/>
    <cellStyle name="Финансовый 3 5 6 2 4 4 2" xfId="22733"/>
    <cellStyle name="Финансовый 3 5 6 2 4 4 3" xfId="36341"/>
    <cellStyle name="Финансовый 3 5 6 2 4 5" xfId="15929"/>
    <cellStyle name="Финансовый 3 5 6 2 4 6" xfId="29537"/>
    <cellStyle name="Финансовый 3 5 6 2 5" xfId="1187"/>
    <cellStyle name="Финансовый 3 5 6 2 5 2" xfId="5723"/>
    <cellStyle name="Финансовый 3 5 6 2 5 2 2" xfId="12527"/>
    <cellStyle name="Финансовый 3 5 6 2 5 2 2 2" xfId="26135"/>
    <cellStyle name="Финансовый 3 5 6 2 5 2 2 3" xfId="39743"/>
    <cellStyle name="Финансовый 3 5 6 2 5 2 3" xfId="19331"/>
    <cellStyle name="Финансовый 3 5 6 2 5 2 4" xfId="32939"/>
    <cellStyle name="Финансовый 3 5 6 2 5 3" xfId="3455"/>
    <cellStyle name="Финансовый 3 5 6 2 5 3 2" xfId="10259"/>
    <cellStyle name="Финансовый 3 5 6 2 5 3 2 2" xfId="23867"/>
    <cellStyle name="Финансовый 3 5 6 2 5 3 2 3" xfId="37475"/>
    <cellStyle name="Финансовый 3 5 6 2 5 3 3" xfId="17063"/>
    <cellStyle name="Финансовый 3 5 6 2 5 3 4" xfId="30671"/>
    <cellStyle name="Финансовый 3 5 6 2 5 4" xfId="7991"/>
    <cellStyle name="Финансовый 3 5 6 2 5 4 2" xfId="21599"/>
    <cellStyle name="Финансовый 3 5 6 2 5 4 3" xfId="35207"/>
    <cellStyle name="Финансовый 3 5 6 2 5 5" xfId="14795"/>
    <cellStyle name="Финансовый 3 5 6 2 5 6" xfId="28403"/>
    <cellStyle name="Финансовый 3 5 6 2 6" xfId="809"/>
    <cellStyle name="Финансовый 3 5 6 2 6 2" xfId="5345"/>
    <cellStyle name="Финансовый 3 5 6 2 6 2 2" xfId="12149"/>
    <cellStyle name="Финансовый 3 5 6 2 6 2 2 2" xfId="25757"/>
    <cellStyle name="Финансовый 3 5 6 2 6 2 2 3" xfId="39365"/>
    <cellStyle name="Финансовый 3 5 6 2 6 2 3" xfId="18953"/>
    <cellStyle name="Финансовый 3 5 6 2 6 2 4" xfId="32561"/>
    <cellStyle name="Финансовый 3 5 6 2 6 3" xfId="3077"/>
    <cellStyle name="Финансовый 3 5 6 2 6 3 2" xfId="9881"/>
    <cellStyle name="Финансовый 3 5 6 2 6 3 2 2" xfId="23489"/>
    <cellStyle name="Финансовый 3 5 6 2 6 3 2 3" xfId="37097"/>
    <cellStyle name="Финансовый 3 5 6 2 6 3 3" xfId="16685"/>
    <cellStyle name="Финансовый 3 5 6 2 6 3 4" xfId="30293"/>
    <cellStyle name="Финансовый 3 5 6 2 6 4" xfId="7613"/>
    <cellStyle name="Финансовый 3 5 6 2 6 4 2" xfId="21221"/>
    <cellStyle name="Финансовый 3 5 6 2 6 4 3" xfId="34829"/>
    <cellStyle name="Финансовый 3 5 6 2 6 5" xfId="14417"/>
    <cellStyle name="Финансовый 3 5 6 2 6 6" xfId="28025"/>
    <cellStyle name="Финансовый 3 5 6 2 7" xfId="4967"/>
    <cellStyle name="Финансовый 3 5 6 2 7 2" xfId="11771"/>
    <cellStyle name="Финансовый 3 5 6 2 7 2 2" xfId="25379"/>
    <cellStyle name="Финансовый 3 5 6 2 7 2 3" xfId="38987"/>
    <cellStyle name="Финансовый 3 5 6 2 7 3" xfId="18575"/>
    <cellStyle name="Финансовый 3 5 6 2 7 4" xfId="32183"/>
    <cellStyle name="Финансовый 3 5 6 2 8" xfId="2699"/>
    <cellStyle name="Финансовый 3 5 6 2 8 2" xfId="9503"/>
    <cellStyle name="Финансовый 3 5 6 2 8 2 2" xfId="23111"/>
    <cellStyle name="Финансовый 3 5 6 2 8 2 3" xfId="36719"/>
    <cellStyle name="Финансовый 3 5 6 2 8 3" xfId="16307"/>
    <cellStyle name="Финансовый 3 5 6 2 8 4" xfId="29915"/>
    <cellStyle name="Финансовый 3 5 6 2 9" xfId="7235"/>
    <cellStyle name="Финансовый 3 5 6 2 9 2" xfId="20843"/>
    <cellStyle name="Финансовый 3 5 6 2 9 3" xfId="34451"/>
    <cellStyle name="Финансовый 3 5 6 3" xfId="1816"/>
    <cellStyle name="Финансовый 3 5 6 3 2" xfId="6352"/>
    <cellStyle name="Финансовый 3 5 6 3 2 2" xfId="13156"/>
    <cellStyle name="Финансовый 3 5 6 3 2 2 2" xfId="26764"/>
    <cellStyle name="Финансовый 3 5 6 3 2 2 3" xfId="40372"/>
    <cellStyle name="Финансовый 3 5 6 3 2 3" xfId="19960"/>
    <cellStyle name="Финансовый 3 5 6 3 2 4" xfId="33568"/>
    <cellStyle name="Финансовый 3 5 6 3 3" xfId="4084"/>
    <cellStyle name="Финансовый 3 5 6 3 3 2" xfId="10888"/>
    <cellStyle name="Финансовый 3 5 6 3 3 2 2" xfId="24496"/>
    <cellStyle name="Финансовый 3 5 6 3 3 2 3" xfId="38104"/>
    <cellStyle name="Финансовый 3 5 6 3 3 3" xfId="17692"/>
    <cellStyle name="Финансовый 3 5 6 3 3 4" xfId="31300"/>
    <cellStyle name="Финансовый 3 5 6 3 4" xfId="8620"/>
    <cellStyle name="Финансовый 3 5 6 3 4 2" xfId="22228"/>
    <cellStyle name="Финансовый 3 5 6 3 4 3" xfId="35836"/>
    <cellStyle name="Финансовый 3 5 6 3 5" xfId="15424"/>
    <cellStyle name="Финансовый 3 5 6 3 6" xfId="29032"/>
    <cellStyle name="Финансовый 3 5 6 4" xfId="1438"/>
    <cellStyle name="Финансовый 3 5 6 4 2" xfId="5974"/>
    <cellStyle name="Финансовый 3 5 6 4 2 2" xfId="12778"/>
    <cellStyle name="Финансовый 3 5 6 4 2 2 2" xfId="26386"/>
    <cellStyle name="Финансовый 3 5 6 4 2 2 3" xfId="39994"/>
    <cellStyle name="Финансовый 3 5 6 4 2 3" xfId="19582"/>
    <cellStyle name="Финансовый 3 5 6 4 2 4" xfId="33190"/>
    <cellStyle name="Финансовый 3 5 6 4 3" xfId="3706"/>
    <cellStyle name="Финансовый 3 5 6 4 3 2" xfId="10510"/>
    <cellStyle name="Финансовый 3 5 6 4 3 2 2" xfId="24118"/>
    <cellStyle name="Финансовый 3 5 6 4 3 2 3" xfId="37726"/>
    <cellStyle name="Финансовый 3 5 6 4 3 3" xfId="17314"/>
    <cellStyle name="Финансовый 3 5 6 4 3 4" xfId="30922"/>
    <cellStyle name="Финансовый 3 5 6 4 4" xfId="8242"/>
    <cellStyle name="Финансовый 3 5 6 4 4 2" xfId="21850"/>
    <cellStyle name="Финансовый 3 5 6 4 4 3" xfId="35458"/>
    <cellStyle name="Финансовый 3 5 6 4 5" xfId="15046"/>
    <cellStyle name="Финансовый 3 5 6 4 6" xfId="28654"/>
    <cellStyle name="Финансовый 3 5 6 5" xfId="2194"/>
    <cellStyle name="Финансовый 3 5 6 5 2" xfId="6730"/>
    <cellStyle name="Финансовый 3 5 6 5 2 2" xfId="13534"/>
    <cellStyle name="Финансовый 3 5 6 5 2 2 2" xfId="27142"/>
    <cellStyle name="Финансовый 3 5 6 5 2 2 3" xfId="40750"/>
    <cellStyle name="Финансовый 3 5 6 5 2 3" xfId="20338"/>
    <cellStyle name="Финансовый 3 5 6 5 2 4" xfId="33946"/>
    <cellStyle name="Финансовый 3 5 6 5 3" xfId="4462"/>
    <cellStyle name="Финансовый 3 5 6 5 3 2" xfId="11266"/>
    <cellStyle name="Финансовый 3 5 6 5 3 2 2" xfId="24874"/>
    <cellStyle name="Финансовый 3 5 6 5 3 2 3" xfId="38482"/>
    <cellStyle name="Финансовый 3 5 6 5 3 3" xfId="18070"/>
    <cellStyle name="Финансовый 3 5 6 5 3 4" xfId="31678"/>
    <cellStyle name="Финансовый 3 5 6 5 4" xfId="8998"/>
    <cellStyle name="Финансовый 3 5 6 5 4 2" xfId="22606"/>
    <cellStyle name="Финансовый 3 5 6 5 4 3" xfId="36214"/>
    <cellStyle name="Финансовый 3 5 6 5 5" xfId="15802"/>
    <cellStyle name="Финансовый 3 5 6 5 6" xfId="29410"/>
    <cellStyle name="Финансовый 3 5 6 6" xfId="1060"/>
    <cellStyle name="Финансовый 3 5 6 6 2" xfId="5596"/>
    <cellStyle name="Финансовый 3 5 6 6 2 2" xfId="12400"/>
    <cellStyle name="Финансовый 3 5 6 6 2 2 2" xfId="26008"/>
    <cellStyle name="Финансовый 3 5 6 6 2 2 3" xfId="39616"/>
    <cellStyle name="Финансовый 3 5 6 6 2 3" xfId="19204"/>
    <cellStyle name="Финансовый 3 5 6 6 2 4" xfId="32812"/>
    <cellStyle name="Финансовый 3 5 6 6 3" xfId="3328"/>
    <cellStyle name="Финансовый 3 5 6 6 3 2" xfId="10132"/>
    <cellStyle name="Финансовый 3 5 6 6 3 2 2" xfId="23740"/>
    <cellStyle name="Финансовый 3 5 6 6 3 2 3" xfId="37348"/>
    <cellStyle name="Финансовый 3 5 6 6 3 3" xfId="16936"/>
    <cellStyle name="Финансовый 3 5 6 6 3 4" xfId="30544"/>
    <cellStyle name="Финансовый 3 5 6 6 4" xfId="7864"/>
    <cellStyle name="Финансовый 3 5 6 6 4 2" xfId="21472"/>
    <cellStyle name="Финансовый 3 5 6 6 4 3" xfId="35080"/>
    <cellStyle name="Финансовый 3 5 6 6 5" xfId="14668"/>
    <cellStyle name="Финансовый 3 5 6 6 6" xfId="28276"/>
    <cellStyle name="Финансовый 3 5 6 7" xfId="682"/>
    <cellStyle name="Финансовый 3 5 6 7 2" xfId="5218"/>
    <cellStyle name="Финансовый 3 5 6 7 2 2" xfId="12022"/>
    <cellStyle name="Финансовый 3 5 6 7 2 2 2" xfId="25630"/>
    <cellStyle name="Финансовый 3 5 6 7 2 2 3" xfId="39238"/>
    <cellStyle name="Финансовый 3 5 6 7 2 3" xfId="18826"/>
    <cellStyle name="Финансовый 3 5 6 7 2 4" xfId="32434"/>
    <cellStyle name="Финансовый 3 5 6 7 3" xfId="2950"/>
    <cellStyle name="Финансовый 3 5 6 7 3 2" xfId="9754"/>
    <cellStyle name="Финансовый 3 5 6 7 3 2 2" xfId="23362"/>
    <cellStyle name="Финансовый 3 5 6 7 3 2 3" xfId="36970"/>
    <cellStyle name="Финансовый 3 5 6 7 3 3" xfId="16558"/>
    <cellStyle name="Финансовый 3 5 6 7 3 4" xfId="30166"/>
    <cellStyle name="Финансовый 3 5 6 7 4" xfId="7486"/>
    <cellStyle name="Финансовый 3 5 6 7 4 2" xfId="21094"/>
    <cellStyle name="Финансовый 3 5 6 7 4 3" xfId="34702"/>
    <cellStyle name="Финансовый 3 5 6 7 5" xfId="14290"/>
    <cellStyle name="Финансовый 3 5 6 7 6" xfId="27898"/>
    <cellStyle name="Финансовый 3 5 6 8" xfId="4840"/>
    <cellStyle name="Финансовый 3 5 6 8 2" xfId="11644"/>
    <cellStyle name="Финансовый 3 5 6 8 2 2" xfId="25252"/>
    <cellStyle name="Финансовый 3 5 6 8 2 3" xfId="38860"/>
    <cellStyle name="Финансовый 3 5 6 8 3" xfId="18448"/>
    <cellStyle name="Финансовый 3 5 6 8 4" xfId="32056"/>
    <cellStyle name="Финансовый 3 5 6 9" xfId="2572"/>
    <cellStyle name="Финансовый 3 5 6 9 2" xfId="9376"/>
    <cellStyle name="Финансовый 3 5 6 9 2 2" xfId="22984"/>
    <cellStyle name="Финансовый 3 5 6 9 2 3" xfId="36592"/>
    <cellStyle name="Финансовый 3 5 6 9 3" xfId="16180"/>
    <cellStyle name="Финансовый 3 5 6 9 4" xfId="29788"/>
    <cellStyle name="Финансовый 3 5 7" xfId="229"/>
    <cellStyle name="Финансовый 3 5 7 10" xfId="7033"/>
    <cellStyle name="Финансовый 3 5 7 10 2" xfId="20641"/>
    <cellStyle name="Финансовый 3 5 7 10 3" xfId="34249"/>
    <cellStyle name="Финансовый 3 5 7 11" xfId="13837"/>
    <cellStyle name="Финансовый 3 5 7 12" xfId="27445"/>
    <cellStyle name="Финансовый 3 5 7 2" xfId="334"/>
    <cellStyle name="Финансовый 3 5 7 2 10" xfId="13942"/>
    <cellStyle name="Финансовый 3 5 7 2 11" xfId="27550"/>
    <cellStyle name="Финансовый 3 5 7 2 2" xfId="1846"/>
    <cellStyle name="Финансовый 3 5 7 2 2 2" xfId="6382"/>
    <cellStyle name="Финансовый 3 5 7 2 2 2 2" xfId="13186"/>
    <cellStyle name="Финансовый 3 5 7 2 2 2 2 2" xfId="26794"/>
    <cellStyle name="Финансовый 3 5 7 2 2 2 2 3" xfId="40402"/>
    <cellStyle name="Финансовый 3 5 7 2 2 2 3" xfId="19990"/>
    <cellStyle name="Финансовый 3 5 7 2 2 2 4" xfId="33598"/>
    <cellStyle name="Финансовый 3 5 7 2 2 3" xfId="4114"/>
    <cellStyle name="Финансовый 3 5 7 2 2 3 2" xfId="10918"/>
    <cellStyle name="Финансовый 3 5 7 2 2 3 2 2" xfId="24526"/>
    <cellStyle name="Финансовый 3 5 7 2 2 3 2 3" xfId="38134"/>
    <cellStyle name="Финансовый 3 5 7 2 2 3 3" xfId="17722"/>
    <cellStyle name="Финансовый 3 5 7 2 2 3 4" xfId="31330"/>
    <cellStyle name="Финансовый 3 5 7 2 2 4" xfId="8650"/>
    <cellStyle name="Финансовый 3 5 7 2 2 4 2" xfId="22258"/>
    <cellStyle name="Финансовый 3 5 7 2 2 4 3" xfId="35866"/>
    <cellStyle name="Финансовый 3 5 7 2 2 5" xfId="15454"/>
    <cellStyle name="Финансовый 3 5 7 2 2 6" xfId="29062"/>
    <cellStyle name="Финансовый 3 5 7 2 3" xfId="1468"/>
    <cellStyle name="Финансовый 3 5 7 2 3 2" xfId="6004"/>
    <cellStyle name="Финансовый 3 5 7 2 3 2 2" xfId="12808"/>
    <cellStyle name="Финансовый 3 5 7 2 3 2 2 2" xfId="26416"/>
    <cellStyle name="Финансовый 3 5 7 2 3 2 2 3" xfId="40024"/>
    <cellStyle name="Финансовый 3 5 7 2 3 2 3" xfId="19612"/>
    <cellStyle name="Финансовый 3 5 7 2 3 2 4" xfId="33220"/>
    <cellStyle name="Финансовый 3 5 7 2 3 3" xfId="3736"/>
    <cellStyle name="Финансовый 3 5 7 2 3 3 2" xfId="10540"/>
    <cellStyle name="Финансовый 3 5 7 2 3 3 2 2" xfId="24148"/>
    <cellStyle name="Финансовый 3 5 7 2 3 3 2 3" xfId="37756"/>
    <cellStyle name="Финансовый 3 5 7 2 3 3 3" xfId="17344"/>
    <cellStyle name="Финансовый 3 5 7 2 3 3 4" xfId="30952"/>
    <cellStyle name="Финансовый 3 5 7 2 3 4" xfId="8272"/>
    <cellStyle name="Финансовый 3 5 7 2 3 4 2" xfId="21880"/>
    <cellStyle name="Финансовый 3 5 7 2 3 4 3" xfId="35488"/>
    <cellStyle name="Финансовый 3 5 7 2 3 5" xfId="15076"/>
    <cellStyle name="Финансовый 3 5 7 2 3 6" xfId="28684"/>
    <cellStyle name="Финансовый 3 5 7 2 4" xfId="2224"/>
    <cellStyle name="Финансовый 3 5 7 2 4 2" xfId="6760"/>
    <cellStyle name="Финансовый 3 5 7 2 4 2 2" xfId="13564"/>
    <cellStyle name="Финансовый 3 5 7 2 4 2 2 2" xfId="27172"/>
    <cellStyle name="Финансовый 3 5 7 2 4 2 2 3" xfId="40780"/>
    <cellStyle name="Финансовый 3 5 7 2 4 2 3" xfId="20368"/>
    <cellStyle name="Финансовый 3 5 7 2 4 2 4" xfId="33976"/>
    <cellStyle name="Финансовый 3 5 7 2 4 3" xfId="4492"/>
    <cellStyle name="Финансовый 3 5 7 2 4 3 2" xfId="11296"/>
    <cellStyle name="Финансовый 3 5 7 2 4 3 2 2" xfId="24904"/>
    <cellStyle name="Финансовый 3 5 7 2 4 3 2 3" xfId="38512"/>
    <cellStyle name="Финансовый 3 5 7 2 4 3 3" xfId="18100"/>
    <cellStyle name="Финансовый 3 5 7 2 4 3 4" xfId="31708"/>
    <cellStyle name="Финансовый 3 5 7 2 4 4" xfId="9028"/>
    <cellStyle name="Финансовый 3 5 7 2 4 4 2" xfId="22636"/>
    <cellStyle name="Финансовый 3 5 7 2 4 4 3" xfId="36244"/>
    <cellStyle name="Финансовый 3 5 7 2 4 5" xfId="15832"/>
    <cellStyle name="Финансовый 3 5 7 2 4 6" xfId="29440"/>
    <cellStyle name="Финансовый 3 5 7 2 5" xfId="1090"/>
    <cellStyle name="Финансовый 3 5 7 2 5 2" xfId="5626"/>
    <cellStyle name="Финансовый 3 5 7 2 5 2 2" xfId="12430"/>
    <cellStyle name="Финансовый 3 5 7 2 5 2 2 2" xfId="26038"/>
    <cellStyle name="Финансовый 3 5 7 2 5 2 2 3" xfId="39646"/>
    <cellStyle name="Финансовый 3 5 7 2 5 2 3" xfId="19234"/>
    <cellStyle name="Финансовый 3 5 7 2 5 2 4" xfId="32842"/>
    <cellStyle name="Финансовый 3 5 7 2 5 3" xfId="3358"/>
    <cellStyle name="Финансовый 3 5 7 2 5 3 2" xfId="10162"/>
    <cellStyle name="Финансовый 3 5 7 2 5 3 2 2" xfId="23770"/>
    <cellStyle name="Финансовый 3 5 7 2 5 3 2 3" xfId="37378"/>
    <cellStyle name="Финансовый 3 5 7 2 5 3 3" xfId="16966"/>
    <cellStyle name="Финансовый 3 5 7 2 5 3 4" xfId="30574"/>
    <cellStyle name="Финансовый 3 5 7 2 5 4" xfId="7894"/>
    <cellStyle name="Финансовый 3 5 7 2 5 4 2" xfId="21502"/>
    <cellStyle name="Финансовый 3 5 7 2 5 4 3" xfId="35110"/>
    <cellStyle name="Финансовый 3 5 7 2 5 5" xfId="14698"/>
    <cellStyle name="Финансовый 3 5 7 2 5 6" xfId="28306"/>
    <cellStyle name="Финансовый 3 5 7 2 6" xfId="712"/>
    <cellStyle name="Финансовый 3 5 7 2 6 2" xfId="5248"/>
    <cellStyle name="Финансовый 3 5 7 2 6 2 2" xfId="12052"/>
    <cellStyle name="Финансовый 3 5 7 2 6 2 2 2" xfId="25660"/>
    <cellStyle name="Финансовый 3 5 7 2 6 2 2 3" xfId="39268"/>
    <cellStyle name="Финансовый 3 5 7 2 6 2 3" xfId="18856"/>
    <cellStyle name="Финансовый 3 5 7 2 6 2 4" xfId="32464"/>
    <cellStyle name="Финансовый 3 5 7 2 6 3" xfId="2980"/>
    <cellStyle name="Финансовый 3 5 7 2 6 3 2" xfId="9784"/>
    <cellStyle name="Финансовый 3 5 7 2 6 3 2 2" xfId="23392"/>
    <cellStyle name="Финансовый 3 5 7 2 6 3 2 3" xfId="37000"/>
    <cellStyle name="Финансовый 3 5 7 2 6 3 3" xfId="16588"/>
    <cellStyle name="Финансовый 3 5 7 2 6 3 4" xfId="30196"/>
    <cellStyle name="Финансовый 3 5 7 2 6 4" xfId="7516"/>
    <cellStyle name="Финансовый 3 5 7 2 6 4 2" xfId="21124"/>
    <cellStyle name="Финансовый 3 5 7 2 6 4 3" xfId="34732"/>
    <cellStyle name="Финансовый 3 5 7 2 6 5" xfId="14320"/>
    <cellStyle name="Финансовый 3 5 7 2 6 6" xfId="27928"/>
    <cellStyle name="Финансовый 3 5 7 2 7" xfId="4870"/>
    <cellStyle name="Финансовый 3 5 7 2 7 2" xfId="11674"/>
    <cellStyle name="Финансовый 3 5 7 2 7 2 2" xfId="25282"/>
    <cellStyle name="Финансовый 3 5 7 2 7 2 3" xfId="38890"/>
    <cellStyle name="Финансовый 3 5 7 2 7 3" xfId="18478"/>
    <cellStyle name="Финансовый 3 5 7 2 7 4" xfId="32086"/>
    <cellStyle name="Финансовый 3 5 7 2 8" xfId="2602"/>
    <cellStyle name="Финансовый 3 5 7 2 8 2" xfId="9406"/>
    <cellStyle name="Финансовый 3 5 7 2 8 2 2" xfId="23014"/>
    <cellStyle name="Финансовый 3 5 7 2 8 2 3" xfId="36622"/>
    <cellStyle name="Финансовый 3 5 7 2 8 3" xfId="16210"/>
    <cellStyle name="Финансовый 3 5 7 2 8 4" xfId="29818"/>
    <cellStyle name="Финансовый 3 5 7 2 9" xfId="7138"/>
    <cellStyle name="Финансовый 3 5 7 2 9 2" xfId="20746"/>
    <cellStyle name="Финансовый 3 5 7 2 9 3" xfId="34354"/>
    <cellStyle name="Финансовый 3 5 7 3" xfId="1741"/>
    <cellStyle name="Финансовый 3 5 7 3 2" xfId="6277"/>
    <cellStyle name="Финансовый 3 5 7 3 2 2" xfId="13081"/>
    <cellStyle name="Финансовый 3 5 7 3 2 2 2" xfId="26689"/>
    <cellStyle name="Финансовый 3 5 7 3 2 2 3" xfId="40297"/>
    <cellStyle name="Финансовый 3 5 7 3 2 3" xfId="19885"/>
    <cellStyle name="Финансовый 3 5 7 3 2 4" xfId="33493"/>
    <cellStyle name="Финансовый 3 5 7 3 3" xfId="4009"/>
    <cellStyle name="Финансовый 3 5 7 3 3 2" xfId="10813"/>
    <cellStyle name="Финансовый 3 5 7 3 3 2 2" xfId="24421"/>
    <cellStyle name="Финансовый 3 5 7 3 3 2 3" xfId="38029"/>
    <cellStyle name="Финансовый 3 5 7 3 3 3" xfId="17617"/>
    <cellStyle name="Финансовый 3 5 7 3 3 4" xfId="31225"/>
    <cellStyle name="Финансовый 3 5 7 3 4" xfId="8545"/>
    <cellStyle name="Финансовый 3 5 7 3 4 2" xfId="22153"/>
    <cellStyle name="Финансовый 3 5 7 3 4 3" xfId="35761"/>
    <cellStyle name="Финансовый 3 5 7 3 5" xfId="15349"/>
    <cellStyle name="Финансовый 3 5 7 3 6" xfId="28957"/>
    <cellStyle name="Финансовый 3 5 7 4" xfId="1363"/>
    <cellStyle name="Финансовый 3 5 7 4 2" xfId="5899"/>
    <cellStyle name="Финансовый 3 5 7 4 2 2" xfId="12703"/>
    <cellStyle name="Финансовый 3 5 7 4 2 2 2" xfId="26311"/>
    <cellStyle name="Финансовый 3 5 7 4 2 2 3" xfId="39919"/>
    <cellStyle name="Финансовый 3 5 7 4 2 3" xfId="19507"/>
    <cellStyle name="Финансовый 3 5 7 4 2 4" xfId="33115"/>
    <cellStyle name="Финансовый 3 5 7 4 3" xfId="3631"/>
    <cellStyle name="Финансовый 3 5 7 4 3 2" xfId="10435"/>
    <cellStyle name="Финансовый 3 5 7 4 3 2 2" xfId="24043"/>
    <cellStyle name="Финансовый 3 5 7 4 3 2 3" xfId="37651"/>
    <cellStyle name="Финансовый 3 5 7 4 3 3" xfId="17239"/>
    <cellStyle name="Финансовый 3 5 7 4 3 4" xfId="30847"/>
    <cellStyle name="Финансовый 3 5 7 4 4" xfId="8167"/>
    <cellStyle name="Финансовый 3 5 7 4 4 2" xfId="21775"/>
    <cellStyle name="Финансовый 3 5 7 4 4 3" xfId="35383"/>
    <cellStyle name="Финансовый 3 5 7 4 5" xfId="14971"/>
    <cellStyle name="Финансовый 3 5 7 4 6" xfId="28579"/>
    <cellStyle name="Финансовый 3 5 7 5" xfId="2119"/>
    <cellStyle name="Финансовый 3 5 7 5 2" xfId="6655"/>
    <cellStyle name="Финансовый 3 5 7 5 2 2" xfId="13459"/>
    <cellStyle name="Финансовый 3 5 7 5 2 2 2" xfId="27067"/>
    <cellStyle name="Финансовый 3 5 7 5 2 2 3" xfId="40675"/>
    <cellStyle name="Финансовый 3 5 7 5 2 3" xfId="20263"/>
    <cellStyle name="Финансовый 3 5 7 5 2 4" xfId="33871"/>
    <cellStyle name="Финансовый 3 5 7 5 3" xfId="4387"/>
    <cellStyle name="Финансовый 3 5 7 5 3 2" xfId="11191"/>
    <cellStyle name="Финансовый 3 5 7 5 3 2 2" xfId="24799"/>
    <cellStyle name="Финансовый 3 5 7 5 3 2 3" xfId="38407"/>
    <cellStyle name="Финансовый 3 5 7 5 3 3" xfId="17995"/>
    <cellStyle name="Финансовый 3 5 7 5 3 4" xfId="31603"/>
    <cellStyle name="Финансовый 3 5 7 5 4" xfId="8923"/>
    <cellStyle name="Финансовый 3 5 7 5 4 2" xfId="22531"/>
    <cellStyle name="Финансовый 3 5 7 5 4 3" xfId="36139"/>
    <cellStyle name="Финансовый 3 5 7 5 5" xfId="15727"/>
    <cellStyle name="Финансовый 3 5 7 5 6" xfId="29335"/>
    <cellStyle name="Финансовый 3 5 7 6" xfId="985"/>
    <cellStyle name="Финансовый 3 5 7 6 2" xfId="5521"/>
    <cellStyle name="Финансовый 3 5 7 6 2 2" xfId="12325"/>
    <cellStyle name="Финансовый 3 5 7 6 2 2 2" xfId="25933"/>
    <cellStyle name="Финансовый 3 5 7 6 2 2 3" xfId="39541"/>
    <cellStyle name="Финансовый 3 5 7 6 2 3" xfId="19129"/>
    <cellStyle name="Финансовый 3 5 7 6 2 4" xfId="32737"/>
    <cellStyle name="Финансовый 3 5 7 6 3" xfId="3253"/>
    <cellStyle name="Финансовый 3 5 7 6 3 2" xfId="10057"/>
    <cellStyle name="Финансовый 3 5 7 6 3 2 2" xfId="23665"/>
    <cellStyle name="Финансовый 3 5 7 6 3 2 3" xfId="37273"/>
    <cellStyle name="Финансовый 3 5 7 6 3 3" xfId="16861"/>
    <cellStyle name="Финансовый 3 5 7 6 3 4" xfId="30469"/>
    <cellStyle name="Финансовый 3 5 7 6 4" xfId="7789"/>
    <cellStyle name="Финансовый 3 5 7 6 4 2" xfId="21397"/>
    <cellStyle name="Финансовый 3 5 7 6 4 3" xfId="35005"/>
    <cellStyle name="Финансовый 3 5 7 6 5" xfId="14593"/>
    <cellStyle name="Финансовый 3 5 7 6 6" xfId="28201"/>
    <cellStyle name="Финансовый 3 5 7 7" xfId="607"/>
    <cellStyle name="Финансовый 3 5 7 7 2" xfId="5143"/>
    <cellStyle name="Финансовый 3 5 7 7 2 2" xfId="11947"/>
    <cellStyle name="Финансовый 3 5 7 7 2 2 2" xfId="25555"/>
    <cellStyle name="Финансовый 3 5 7 7 2 2 3" xfId="39163"/>
    <cellStyle name="Финансовый 3 5 7 7 2 3" xfId="18751"/>
    <cellStyle name="Финансовый 3 5 7 7 2 4" xfId="32359"/>
    <cellStyle name="Финансовый 3 5 7 7 3" xfId="2875"/>
    <cellStyle name="Финансовый 3 5 7 7 3 2" xfId="9679"/>
    <cellStyle name="Финансовый 3 5 7 7 3 2 2" xfId="23287"/>
    <cellStyle name="Финансовый 3 5 7 7 3 2 3" xfId="36895"/>
    <cellStyle name="Финансовый 3 5 7 7 3 3" xfId="16483"/>
    <cellStyle name="Финансовый 3 5 7 7 3 4" xfId="30091"/>
    <cellStyle name="Финансовый 3 5 7 7 4" xfId="7411"/>
    <cellStyle name="Финансовый 3 5 7 7 4 2" xfId="21019"/>
    <cellStyle name="Финансовый 3 5 7 7 4 3" xfId="34627"/>
    <cellStyle name="Финансовый 3 5 7 7 5" xfId="14215"/>
    <cellStyle name="Финансовый 3 5 7 7 6" xfId="27823"/>
    <cellStyle name="Финансовый 3 5 7 8" xfId="4765"/>
    <cellStyle name="Финансовый 3 5 7 8 2" xfId="11569"/>
    <cellStyle name="Финансовый 3 5 7 8 2 2" xfId="25177"/>
    <cellStyle name="Финансовый 3 5 7 8 2 3" xfId="38785"/>
    <cellStyle name="Финансовый 3 5 7 8 3" xfId="18373"/>
    <cellStyle name="Финансовый 3 5 7 8 4" xfId="31981"/>
    <cellStyle name="Финансовый 3 5 7 9" xfId="2497"/>
    <cellStyle name="Финансовый 3 5 7 9 2" xfId="9301"/>
    <cellStyle name="Финансовый 3 5 7 9 2 2" xfId="22909"/>
    <cellStyle name="Финансовый 3 5 7 9 2 3" xfId="36517"/>
    <cellStyle name="Финансовый 3 5 7 9 3" xfId="16105"/>
    <cellStyle name="Финансовый 3 5 7 9 4" xfId="29713"/>
    <cellStyle name="Финансовый 3 5 8" xfId="350"/>
    <cellStyle name="Финансовый 3 5 8 10" xfId="13958"/>
    <cellStyle name="Финансовый 3 5 8 11" xfId="27566"/>
    <cellStyle name="Финансовый 3 5 8 2" xfId="1862"/>
    <cellStyle name="Финансовый 3 5 8 2 2" xfId="6398"/>
    <cellStyle name="Финансовый 3 5 8 2 2 2" xfId="13202"/>
    <cellStyle name="Финансовый 3 5 8 2 2 2 2" xfId="26810"/>
    <cellStyle name="Финансовый 3 5 8 2 2 2 3" xfId="40418"/>
    <cellStyle name="Финансовый 3 5 8 2 2 3" xfId="20006"/>
    <cellStyle name="Финансовый 3 5 8 2 2 4" xfId="33614"/>
    <cellStyle name="Финансовый 3 5 8 2 3" xfId="4130"/>
    <cellStyle name="Финансовый 3 5 8 2 3 2" xfId="10934"/>
    <cellStyle name="Финансовый 3 5 8 2 3 2 2" xfId="24542"/>
    <cellStyle name="Финансовый 3 5 8 2 3 2 3" xfId="38150"/>
    <cellStyle name="Финансовый 3 5 8 2 3 3" xfId="17738"/>
    <cellStyle name="Финансовый 3 5 8 2 3 4" xfId="31346"/>
    <cellStyle name="Финансовый 3 5 8 2 4" xfId="8666"/>
    <cellStyle name="Финансовый 3 5 8 2 4 2" xfId="22274"/>
    <cellStyle name="Финансовый 3 5 8 2 4 3" xfId="35882"/>
    <cellStyle name="Финансовый 3 5 8 2 5" xfId="15470"/>
    <cellStyle name="Финансовый 3 5 8 2 6" xfId="29078"/>
    <cellStyle name="Финансовый 3 5 8 3" xfId="1484"/>
    <cellStyle name="Финансовый 3 5 8 3 2" xfId="6020"/>
    <cellStyle name="Финансовый 3 5 8 3 2 2" xfId="12824"/>
    <cellStyle name="Финансовый 3 5 8 3 2 2 2" xfId="26432"/>
    <cellStyle name="Финансовый 3 5 8 3 2 2 3" xfId="40040"/>
    <cellStyle name="Финансовый 3 5 8 3 2 3" xfId="19628"/>
    <cellStyle name="Финансовый 3 5 8 3 2 4" xfId="33236"/>
    <cellStyle name="Финансовый 3 5 8 3 3" xfId="3752"/>
    <cellStyle name="Финансовый 3 5 8 3 3 2" xfId="10556"/>
    <cellStyle name="Финансовый 3 5 8 3 3 2 2" xfId="24164"/>
    <cellStyle name="Финансовый 3 5 8 3 3 2 3" xfId="37772"/>
    <cellStyle name="Финансовый 3 5 8 3 3 3" xfId="17360"/>
    <cellStyle name="Финансовый 3 5 8 3 3 4" xfId="30968"/>
    <cellStyle name="Финансовый 3 5 8 3 4" xfId="8288"/>
    <cellStyle name="Финансовый 3 5 8 3 4 2" xfId="21896"/>
    <cellStyle name="Финансовый 3 5 8 3 4 3" xfId="35504"/>
    <cellStyle name="Финансовый 3 5 8 3 5" xfId="15092"/>
    <cellStyle name="Финансовый 3 5 8 3 6" xfId="28700"/>
    <cellStyle name="Финансовый 3 5 8 4" xfId="2240"/>
    <cellStyle name="Финансовый 3 5 8 4 2" xfId="6776"/>
    <cellStyle name="Финансовый 3 5 8 4 2 2" xfId="13580"/>
    <cellStyle name="Финансовый 3 5 8 4 2 2 2" xfId="27188"/>
    <cellStyle name="Финансовый 3 5 8 4 2 2 3" xfId="40796"/>
    <cellStyle name="Финансовый 3 5 8 4 2 3" xfId="20384"/>
    <cellStyle name="Финансовый 3 5 8 4 2 4" xfId="33992"/>
    <cellStyle name="Финансовый 3 5 8 4 3" xfId="4508"/>
    <cellStyle name="Финансовый 3 5 8 4 3 2" xfId="11312"/>
    <cellStyle name="Финансовый 3 5 8 4 3 2 2" xfId="24920"/>
    <cellStyle name="Финансовый 3 5 8 4 3 2 3" xfId="38528"/>
    <cellStyle name="Финансовый 3 5 8 4 3 3" xfId="18116"/>
    <cellStyle name="Финансовый 3 5 8 4 3 4" xfId="31724"/>
    <cellStyle name="Финансовый 3 5 8 4 4" xfId="9044"/>
    <cellStyle name="Финансовый 3 5 8 4 4 2" xfId="22652"/>
    <cellStyle name="Финансовый 3 5 8 4 4 3" xfId="36260"/>
    <cellStyle name="Финансовый 3 5 8 4 5" xfId="15848"/>
    <cellStyle name="Финансовый 3 5 8 4 6" xfId="29456"/>
    <cellStyle name="Финансовый 3 5 8 5" xfId="1106"/>
    <cellStyle name="Финансовый 3 5 8 5 2" xfId="5642"/>
    <cellStyle name="Финансовый 3 5 8 5 2 2" xfId="12446"/>
    <cellStyle name="Финансовый 3 5 8 5 2 2 2" xfId="26054"/>
    <cellStyle name="Финансовый 3 5 8 5 2 2 3" xfId="39662"/>
    <cellStyle name="Финансовый 3 5 8 5 2 3" xfId="19250"/>
    <cellStyle name="Финансовый 3 5 8 5 2 4" xfId="32858"/>
    <cellStyle name="Финансовый 3 5 8 5 3" xfId="3374"/>
    <cellStyle name="Финансовый 3 5 8 5 3 2" xfId="10178"/>
    <cellStyle name="Финансовый 3 5 8 5 3 2 2" xfId="23786"/>
    <cellStyle name="Финансовый 3 5 8 5 3 2 3" xfId="37394"/>
    <cellStyle name="Финансовый 3 5 8 5 3 3" xfId="16982"/>
    <cellStyle name="Финансовый 3 5 8 5 3 4" xfId="30590"/>
    <cellStyle name="Финансовый 3 5 8 5 4" xfId="7910"/>
    <cellStyle name="Финансовый 3 5 8 5 4 2" xfId="21518"/>
    <cellStyle name="Финансовый 3 5 8 5 4 3" xfId="35126"/>
    <cellStyle name="Финансовый 3 5 8 5 5" xfId="14714"/>
    <cellStyle name="Финансовый 3 5 8 5 6" xfId="28322"/>
    <cellStyle name="Финансовый 3 5 8 6" xfId="728"/>
    <cellStyle name="Финансовый 3 5 8 6 2" xfId="5264"/>
    <cellStyle name="Финансовый 3 5 8 6 2 2" xfId="12068"/>
    <cellStyle name="Финансовый 3 5 8 6 2 2 2" xfId="25676"/>
    <cellStyle name="Финансовый 3 5 8 6 2 2 3" xfId="39284"/>
    <cellStyle name="Финансовый 3 5 8 6 2 3" xfId="18872"/>
    <cellStyle name="Финансовый 3 5 8 6 2 4" xfId="32480"/>
    <cellStyle name="Финансовый 3 5 8 6 3" xfId="2996"/>
    <cellStyle name="Финансовый 3 5 8 6 3 2" xfId="9800"/>
    <cellStyle name="Финансовый 3 5 8 6 3 2 2" xfId="23408"/>
    <cellStyle name="Финансовый 3 5 8 6 3 2 3" xfId="37016"/>
    <cellStyle name="Финансовый 3 5 8 6 3 3" xfId="16604"/>
    <cellStyle name="Финансовый 3 5 8 6 3 4" xfId="30212"/>
    <cellStyle name="Финансовый 3 5 8 6 4" xfId="7532"/>
    <cellStyle name="Финансовый 3 5 8 6 4 2" xfId="21140"/>
    <cellStyle name="Финансовый 3 5 8 6 4 3" xfId="34748"/>
    <cellStyle name="Финансовый 3 5 8 6 5" xfId="14336"/>
    <cellStyle name="Финансовый 3 5 8 6 6" xfId="27944"/>
    <cellStyle name="Финансовый 3 5 8 7" xfId="4886"/>
    <cellStyle name="Финансовый 3 5 8 7 2" xfId="11690"/>
    <cellStyle name="Финансовый 3 5 8 7 2 2" xfId="25298"/>
    <cellStyle name="Финансовый 3 5 8 7 2 3" xfId="38906"/>
    <cellStyle name="Финансовый 3 5 8 7 3" xfId="18494"/>
    <cellStyle name="Финансовый 3 5 8 7 4" xfId="32102"/>
    <cellStyle name="Финансовый 3 5 8 8" xfId="2618"/>
    <cellStyle name="Финансовый 3 5 8 8 2" xfId="9422"/>
    <cellStyle name="Финансовый 3 5 8 8 2 2" xfId="23030"/>
    <cellStyle name="Финансовый 3 5 8 8 2 3" xfId="36638"/>
    <cellStyle name="Финансовый 3 5 8 8 3" xfId="16226"/>
    <cellStyle name="Финансовый 3 5 8 8 4" xfId="29834"/>
    <cellStyle name="Финансовый 3 5 8 9" xfId="7154"/>
    <cellStyle name="Финансовый 3 5 8 9 2" xfId="20762"/>
    <cellStyle name="Финансовый 3 5 8 9 3" xfId="34370"/>
    <cellStyle name="Финансовый 3 5 9" xfId="1660"/>
    <cellStyle name="Финансовый 3 5 9 2" xfId="6196"/>
    <cellStyle name="Финансовый 3 5 9 2 2" xfId="13000"/>
    <cellStyle name="Финансовый 3 5 9 2 2 2" xfId="26608"/>
    <cellStyle name="Финансовый 3 5 9 2 2 3" xfId="40216"/>
    <cellStyle name="Финансовый 3 5 9 2 3" xfId="19804"/>
    <cellStyle name="Финансовый 3 5 9 2 4" xfId="33412"/>
    <cellStyle name="Финансовый 3 5 9 3" xfId="3928"/>
    <cellStyle name="Финансовый 3 5 9 3 2" xfId="10732"/>
    <cellStyle name="Финансовый 3 5 9 3 2 2" xfId="24340"/>
    <cellStyle name="Финансовый 3 5 9 3 2 3" xfId="37948"/>
    <cellStyle name="Финансовый 3 5 9 3 3" xfId="17536"/>
    <cellStyle name="Финансовый 3 5 9 3 4" xfId="31144"/>
    <cellStyle name="Финансовый 3 5 9 4" xfId="8464"/>
    <cellStyle name="Финансовый 3 5 9 4 2" xfId="22072"/>
    <cellStyle name="Финансовый 3 5 9 4 3" xfId="35680"/>
    <cellStyle name="Финансовый 3 5 9 5" xfId="15268"/>
    <cellStyle name="Финансовый 3 5 9 6" xfId="28876"/>
    <cellStyle name="Финансовый 3 5_заявки" xfId="59269"/>
    <cellStyle name="Финансовый 3 6" xfId="151"/>
    <cellStyle name="Финансовый 3 6 10" xfId="907"/>
    <cellStyle name="Финансовый 3 6 10 2" xfId="5443"/>
    <cellStyle name="Финансовый 3 6 10 2 2" xfId="12247"/>
    <cellStyle name="Финансовый 3 6 10 2 2 2" xfId="25855"/>
    <cellStyle name="Финансовый 3 6 10 2 2 3" xfId="39463"/>
    <cellStyle name="Финансовый 3 6 10 2 3" xfId="19051"/>
    <cellStyle name="Финансовый 3 6 10 2 4" xfId="32659"/>
    <cellStyle name="Финансовый 3 6 10 3" xfId="3175"/>
    <cellStyle name="Финансовый 3 6 10 3 2" xfId="9979"/>
    <cellStyle name="Финансовый 3 6 10 3 2 2" xfId="23587"/>
    <cellStyle name="Финансовый 3 6 10 3 2 3" xfId="37195"/>
    <cellStyle name="Финансовый 3 6 10 3 3" xfId="16783"/>
    <cellStyle name="Финансовый 3 6 10 3 4" xfId="30391"/>
    <cellStyle name="Финансовый 3 6 10 4" xfId="7711"/>
    <cellStyle name="Финансовый 3 6 10 4 2" xfId="21319"/>
    <cellStyle name="Финансовый 3 6 10 4 3" xfId="34927"/>
    <cellStyle name="Финансовый 3 6 10 5" xfId="14515"/>
    <cellStyle name="Финансовый 3 6 10 6" xfId="28123"/>
    <cellStyle name="Финансовый 3 6 11" xfId="529"/>
    <cellStyle name="Финансовый 3 6 11 2" xfId="5065"/>
    <cellStyle name="Финансовый 3 6 11 2 2" xfId="11869"/>
    <cellStyle name="Финансовый 3 6 11 2 2 2" xfId="25477"/>
    <cellStyle name="Финансовый 3 6 11 2 2 3" xfId="39085"/>
    <cellStyle name="Финансовый 3 6 11 2 3" xfId="18673"/>
    <cellStyle name="Финансовый 3 6 11 2 4" xfId="32281"/>
    <cellStyle name="Финансовый 3 6 11 3" xfId="2797"/>
    <cellStyle name="Финансовый 3 6 11 3 2" xfId="9601"/>
    <cellStyle name="Финансовый 3 6 11 3 2 2" xfId="23209"/>
    <cellStyle name="Финансовый 3 6 11 3 2 3" xfId="36817"/>
    <cellStyle name="Финансовый 3 6 11 3 3" xfId="16405"/>
    <cellStyle name="Финансовый 3 6 11 3 4" xfId="30013"/>
    <cellStyle name="Финансовый 3 6 11 4" xfId="7333"/>
    <cellStyle name="Финансовый 3 6 11 4 2" xfId="20941"/>
    <cellStyle name="Финансовый 3 6 11 4 3" xfId="34549"/>
    <cellStyle name="Финансовый 3 6 11 5" xfId="14137"/>
    <cellStyle name="Финансовый 3 6 11 6" xfId="27745"/>
    <cellStyle name="Финансовый 3 6 12" xfId="4687"/>
    <cellStyle name="Финансовый 3 6 12 2" xfId="11491"/>
    <cellStyle name="Финансовый 3 6 12 2 2" xfId="25099"/>
    <cellStyle name="Финансовый 3 6 12 2 3" xfId="38707"/>
    <cellStyle name="Финансовый 3 6 12 3" xfId="18295"/>
    <cellStyle name="Финансовый 3 6 12 4" xfId="31903"/>
    <cellStyle name="Финансовый 3 6 13" xfId="2419"/>
    <cellStyle name="Финансовый 3 6 13 2" xfId="9223"/>
    <cellStyle name="Финансовый 3 6 13 2 2" xfId="22831"/>
    <cellStyle name="Финансовый 3 6 13 2 3" xfId="36439"/>
    <cellStyle name="Финансовый 3 6 13 3" xfId="16027"/>
    <cellStyle name="Финансовый 3 6 13 4" xfId="29635"/>
    <cellStyle name="Финансовый 3 6 14" xfId="6955"/>
    <cellStyle name="Финансовый 3 6 14 2" xfId="20563"/>
    <cellStyle name="Финансовый 3 6 14 3" xfId="34171"/>
    <cellStyle name="Финансовый 3 6 15" xfId="13759"/>
    <cellStyle name="Финансовый 3 6 16" xfId="27367"/>
    <cellStyle name="Финансовый 3 6 2" xfId="205"/>
    <cellStyle name="Финансовый 3 6 2 10" xfId="2473"/>
    <cellStyle name="Финансовый 3 6 2 10 2" xfId="9277"/>
    <cellStyle name="Финансовый 3 6 2 10 2 2" xfId="22885"/>
    <cellStyle name="Финансовый 3 6 2 10 2 3" xfId="36493"/>
    <cellStyle name="Финансовый 3 6 2 10 3" xfId="16081"/>
    <cellStyle name="Финансовый 3 6 2 10 4" xfId="29689"/>
    <cellStyle name="Финансовый 3 6 2 11" xfId="7009"/>
    <cellStyle name="Финансовый 3 6 2 11 2" xfId="20617"/>
    <cellStyle name="Финансовый 3 6 2 11 3" xfId="34225"/>
    <cellStyle name="Финансовый 3 6 2 12" xfId="13813"/>
    <cellStyle name="Финансовый 3 6 2 13" xfId="27421"/>
    <cellStyle name="Финансовый 3 6 2 2" xfId="286"/>
    <cellStyle name="Финансовый 3 6 2 2 10" xfId="7090"/>
    <cellStyle name="Финансовый 3 6 2 2 10 2" xfId="20698"/>
    <cellStyle name="Финансовый 3 6 2 2 10 3" xfId="34306"/>
    <cellStyle name="Финансовый 3 6 2 2 11" xfId="13894"/>
    <cellStyle name="Финансовый 3 6 2 2 12" xfId="27502"/>
    <cellStyle name="Финансовый 3 6 2 2 2" xfId="488"/>
    <cellStyle name="Финансовый 3 6 2 2 2 10" xfId="14096"/>
    <cellStyle name="Финансовый 3 6 2 2 2 11" xfId="27704"/>
    <cellStyle name="Финансовый 3 6 2 2 2 2" xfId="2000"/>
    <cellStyle name="Финансовый 3 6 2 2 2 2 2" xfId="6536"/>
    <cellStyle name="Финансовый 3 6 2 2 2 2 2 2" xfId="13340"/>
    <cellStyle name="Финансовый 3 6 2 2 2 2 2 2 2" xfId="26948"/>
    <cellStyle name="Финансовый 3 6 2 2 2 2 2 2 3" xfId="40556"/>
    <cellStyle name="Финансовый 3 6 2 2 2 2 2 3" xfId="20144"/>
    <cellStyle name="Финансовый 3 6 2 2 2 2 2 4" xfId="33752"/>
    <cellStyle name="Финансовый 3 6 2 2 2 2 3" xfId="4268"/>
    <cellStyle name="Финансовый 3 6 2 2 2 2 3 2" xfId="11072"/>
    <cellStyle name="Финансовый 3 6 2 2 2 2 3 2 2" xfId="24680"/>
    <cellStyle name="Финансовый 3 6 2 2 2 2 3 2 3" xfId="38288"/>
    <cellStyle name="Финансовый 3 6 2 2 2 2 3 3" xfId="17876"/>
    <cellStyle name="Финансовый 3 6 2 2 2 2 3 4" xfId="31484"/>
    <cellStyle name="Финансовый 3 6 2 2 2 2 4" xfId="8804"/>
    <cellStyle name="Финансовый 3 6 2 2 2 2 4 2" xfId="22412"/>
    <cellStyle name="Финансовый 3 6 2 2 2 2 4 3" xfId="36020"/>
    <cellStyle name="Финансовый 3 6 2 2 2 2 5" xfId="15608"/>
    <cellStyle name="Финансовый 3 6 2 2 2 2 6" xfId="29216"/>
    <cellStyle name="Финансовый 3 6 2 2 2 3" xfId="1622"/>
    <cellStyle name="Финансовый 3 6 2 2 2 3 2" xfId="6158"/>
    <cellStyle name="Финансовый 3 6 2 2 2 3 2 2" xfId="12962"/>
    <cellStyle name="Финансовый 3 6 2 2 2 3 2 2 2" xfId="26570"/>
    <cellStyle name="Финансовый 3 6 2 2 2 3 2 2 3" xfId="40178"/>
    <cellStyle name="Финансовый 3 6 2 2 2 3 2 3" xfId="19766"/>
    <cellStyle name="Финансовый 3 6 2 2 2 3 2 4" xfId="33374"/>
    <cellStyle name="Финансовый 3 6 2 2 2 3 3" xfId="3890"/>
    <cellStyle name="Финансовый 3 6 2 2 2 3 3 2" xfId="10694"/>
    <cellStyle name="Финансовый 3 6 2 2 2 3 3 2 2" xfId="24302"/>
    <cellStyle name="Финансовый 3 6 2 2 2 3 3 2 3" xfId="37910"/>
    <cellStyle name="Финансовый 3 6 2 2 2 3 3 3" xfId="17498"/>
    <cellStyle name="Финансовый 3 6 2 2 2 3 3 4" xfId="31106"/>
    <cellStyle name="Финансовый 3 6 2 2 2 3 4" xfId="8426"/>
    <cellStyle name="Финансовый 3 6 2 2 2 3 4 2" xfId="22034"/>
    <cellStyle name="Финансовый 3 6 2 2 2 3 4 3" xfId="35642"/>
    <cellStyle name="Финансовый 3 6 2 2 2 3 5" xfId="15230"/>
    <cellStyle name="Финансовый 3 6 2 2 2 3 6" xfId="28838"/>
    <cellStyle name="Финансовый 3 6 2 2 2 4" xfId="2378"/>
    <cellStyle name="Финансовый 3 6 2 2 2 4 2" xfId="6914"/>
    <cellStyle name="Финансовый 3 6 2 2 2 4 2 2" xfId="13718"/>
    <cellStyle name="Финансовый 3 6 2 2 2 4 2 2 2" xfId="27326"/>
    <cellStyle name="Финансовый 3 6 2 2 2 4 2 2 3" xfId="40934"/>
    <cellStyle name="Финансовый 3 6 2 2 2 4 2 3" xfId="20522"/>
    <cellStyle name="Финансовый 3 6 2 2 2 4 2 4" xfId="34130"/>
    <cellStyle name="Финансовый 3 6 2 2 2 4 3" xfId="4646"/>
    <cellStyle name="Финансовый 3 6 2 2 2 4 3 2" xfId="11450"/>
    <cellStyle name="Финансовый 3 6 2 2 2 4 3 2 2" xfId="25058"/>
    <cellStyle name="Финансовый 3 6 2 2 2 4 3 2 3" xfId="38666"/>
    <cellStyle name="Финансовый 3 6 2 2 2 4 3 3" xfId="18254"/>
    <cellStyle name="Финансовый 3 6 2 2 2 4 3 4" xfId="31862"/>
    <cellStyle name="Финансовый 3 6 2 2 2 4 4" xfId="9182"/>
    <cellStyle name="Финансовый 3 6 2 2 2 4 4 2" xfId="22790"/>
    <cellStyle name="Финансовый 3 6 2 2 2 4 4 3" xfId="36398"/>
    <cellStyle name="Финансовый 3 6 2 2 2 4 5" xfId="15986"/>
    <cellStyle name="Финансовый 3 6 2 2 2 4 6" xfId="29594"/>
    <cellStyle name="Финансовый 3 6 2 2 2 5" xfId="1244"/>
    <cellStyle name="Финансовый 3 6 2 2 2 5 2" xfId="5780"/>
    <cellStyle name="Финансовый 3 6 2 2 2 5 2 2" xfId="12584"/>
    <cellStyle name="Финансовый 3 6 2 2 2 5 2 2 2" xfId="26192"/>
    <cellStyle name="Финансовый 3 6 2 2 2 5 2 2 3" xfId="39800"/>
    <cellStyle name="Финансовый 3 6 2 2 2 5 2 3" xfId="19388"/>
    <cellStyle name="Финансовый 3 6 2 2 2 5 2 4" xfId="32996"/>
    <cellStyle name="Финансовый 3 6 2 2 2 5 3" xfId="3512"/>
    <cellStyle name="Финансовый 3 6 2 2 2 5 3 2" xfId="10316"/>
    <cellStyle name="Финансовый 3 6 2 2 2 5 3 2 2" xfId="23924"/>
    <cellStyle name="Финансовый 3 6 2 2 2 5 3 2 3" xfId="37532"/>
    <cellStyle name="Финансовый 3 6 2 2 2 5 3 3" xfId="17120"/>
    <cellStyle name="Финансовый 3 6 2 2 2 5 3 4" xfId="30728"/>
    <cellStyle name="Финансовый 3 6 2 2 2 5 4" xfId="8048"/>
    <cellStyle name="Финансовый 3 6 2 2 2 5 4 2" xfId="21656"/>
    <cellStyle name="Финансовый 3 6 2 2 2 5 4 3" xfId="35264"/>
    <cellStyle name="Финансовый 3 6 2 2 2 5 5" xfId="14852"/>
    <cellStyle name="Финансовый 3 6 2 2 2 5 6" xfId="28460"/>
    <cellStyle name="Финансовый 3 6 2 2 2 6" xfId="866"/>
    <cellStyle name="Финансовый 3 6 2 2 2 6 2" xfId="5402"/>
    <cellStyle name="Финансовый 3 6 2 2 2 6 2 2" xfId="12206"/>
    <cellStyle name="Финансовый 3 6 2 2 2 6 2 2 2" xfId="25814"/>
    <cellStyle name="Финансовый 3 6 2 2 2 6 2 2 3" xfId="39422"/>
    <cellStyle name="Финансовый 3 6 2 2 2 6 2 3" xfId="19010"/>
    <cellStyle name="Финансовый 3 6 2 2 2 6 2 4" xfId="32618"/>
    <cellStyle name="Финансовый 3 6 2 2 2 6 3" xfId="3134"/>
    <cellStyle name="Финансовый 3 6 2 2 2 6 3 2" xfId="9938"/>
    <cellStyle name="Финансовый 3 6 2 2 2 6 3 2 2" xfId="23546"/>
    <cellStyle name="Финансовый 3 6 2 2 2 6 3 2 3" xfId="37154"/>
    <cellStyle name="Финансовый 3 6 2 2 2 6 3 3" xfId="16742"/>
    <cellStyle name="Финансовый 3 6 2 2 2 6 3 4" xfId="30350"/>
    <cellStyle name="Финансовый 3 6 2 2 2 6 4" xfId="7670"/>
    <cellStyle name="Финансовый 3 6 2 2 2 6 4 2" xfId="21278"/>
    <cellStyle name="Финансовый 3 6 2 2 2 6 4 3" xfId="34886"/>
    <cellStyle name="Финансовый 3 6 2 2 2 6 5" xfId="14474"/>
    <cellStyle name="Финансовый 3 6 2 2 2 6 6" xfId="28082"/>
    <cellStyle name="Финансовый 3 6 2 2 2 7" xfId="5024"/>
    <cellStyle name="Финансовый 3 6 2 2 2 7 2" xfId="11828"/>
    <cellStyle name="Финансовый 3 6 2 2 2 7 2 2" xfId="25436"/>
    <cellStyle name="Финансовый 3 6 2 2 2 7 2 3" xfId="39044"/>
    <cellStyle name="Финансовый 3 6 2 2 2 7 3" xfId="18632"/>
    <cellStyle name="Финансовый 3 6 2 2 2 7 4" xfId="32240"/>
    <cellStyle name="Финансовый 3 6 2 2 2 8" xfId="2756"/>
    <cellStyle name="Финансовый 3 6 2 2 2 8 2" xfId="9560"/>
    <cellStyle name="Финансовый 3 6 2 2 2 8 2 2" xfId="23168"/>
    <cellStyle name="Финансовый 3 6 2 2 2 8 2 3" xfId="36776"/>
    <cellStyle name="Финансовый 3 6 2 2 2 8 3" xfId="16364"/>
    <cellStyle name="Финансовый 3 6 2 2 2 8 4" xfId="29972"/>
    <cellStyle name="Финансовый 3 6 2 2 2 9" xfId="7292"/>
    <cellStyle name="Финансовый 3 6 2 2 2 9 2" xfId="20900"/>
    <cellStyle name="Финансовый 3 6 2 2 2 9 3" xfId="34508"/>
    <cellStyle name="Финансовый 3 6 2 2 3" xfId="1798"/>
    <cellStyle name="Финансовый 3 6 2 2 3 2" xfId="6334"/>
    <cellStyle name="Финансовый 3 6 2 2 3 2 2" xfId="13138"/>
    <cellStyle name="Финансовый 3 6 2 2 3 2 2 2" xfId="26746"/>
    <cellStyle name="Финансовый 3 6 2 2 3 2 2 3" xfId="40354"/>
    <cellStyle name="Финансовый 3 6 2 2 3 2 3" xfId="19942"/>
    <cellStyle name="Финансовый 3 6 2 2 3 2 4" xfId="33550"/>
    <cellStyle name="Финансовый 3 6 2 2 3 3" xfId="4066"/>
    <cellStyle name="Финансовый 3 6 2 2 3 3 2" xfId="10870"/>
    <cellStyle name="Финансовый 3 6 2 2 3 3 2 2" xfId="24478"/>
    <cellStyle name="Финансовый 3 6 2 2 3 3 2 3" xfId="38086"/>
    <cellStyle name="Финансовый 3 6 2 2 3 3 3" xfId="17674"/>
    <cellStyle name="Финансовый 3 6 2 2 3 3 4" xfId="31282"/>
    <cellStyle name="Финансовый 3 6 2 2 3 4" xfId="8602"/>
    <cellStyle name="Финансовый 3 6 2 2 3 4 2" xfId="22210"/>
    <cellStyle name="Финансовый 3 6 2 2 3 4 3" xfId="35818"/>
    <cellStyle name="Финансовый 3 6 2 2 3 5" xfId="15406"/>
    <cellStyle name="Финансовый 3 6 2 2 3 6" xfId="29014"/>
    <cellStyle name="Финансовый 3 6 2 2 4" xfId="1420"/>
    <cellStyle name="Финансовый 3 6 2 2 4 2" xfId="5956"/>
    <cellStyle name="Финансовый 3 6 2 2 4 2 2" xfId="12760"/>
    <cellStyle name="Финансовый 3 6 2 2 4 2 2 2" xfId="26368"/>
    <cellStyle name="Финансовый 3 6 2 2 4 2 2 3" xfId="39976"/>
    <cellStyle name="Финансовый 3 6 2 2 4 2 3" xfId="19564"/>
    <cellStyle name="Финансовый 3 6 2 2 4 2 4" xfId="33172"/>
    <cellStyle name="Финансовый 3 6 2 2 4 3" xfId="3688"/>
    <cellStyle name="Финансовый 3 6 2 2 4 3 2" xfId="10492"/>
    <cellStyle name="Финансовый 3 6 2 2 4 3 2 2" xfId="24100"/>
    <cellStyle name="Финансовый 3 6 2 2 4 3 2 3" xfId="37708"/>
    <cellStyle name="Финансовый 3 6 2 2 4 3 3" xfId="17296"/>
    <cellStyle name="Финансовый 3 6 2 2 4 3 4" xfId="30904"/>
    <cellStyle name="Финансовый 3 6 2 2 4 4" xfId="8224"/>
    <cellStyle name="Финансовый 3 6 2 2 4 4 2" xfId="21832"/>
    <cellStyle name="Финансовый 3 6 2 2 4 4 3" xfId="35440"/>
    <cellStyle name="Финансовый 3 6 2 2 4 5" xfId="15028"/>
    <cellStyle name="Финансовый 3 6 2 2 4 6" xfId="28636"/>
    <cellStyle name="Финансовый 3 6 2 2 5" xfId="2176"/>
    <cellStyle name="Финансовый 3 6 2 2 5 2" xfId="6712"/>
    <cellStyle name="Финансовый 3 6 2 2 5 2 2" xfId="13516"/>
    <cellStyle name="Финансовый 3 6 2 2 5 2 2 2" xfId="27124"/>
    <cellStyle name="Финансовый 3 6 2 2 5 2 2 3" xfId="40732"/>
    <cellStyle name="Финансовый 3 6 2 2 5 2 3" xfId="20320"/>
    <cellStyle name="Финансовый 3 6 2 2 5 2 4" xfId="33928"/>
    <cellStyle name="Финансовый 3 6 2 2 5 3" xfId="4444"/>
    <cellStyle name="Финансовый 3 6 2 2 5 3 2" xfId="11248"/>
    <cellStyle name="Финансовый 3 6 2 2 5 3 2 2" xfId="24856"/>
    <cellStyle name="Финансовый 3 6 2 2 5 3 2 3" xfId="38464"/>
    <cellStyle name="Финансовый 3 6 2 2 5 3 3" xfId="18052"/>
    <cellStyle name="Финансовый 3 6 2 2 5 3 4" xfId="31660"/>
    <cellStyle name="Финансовый 3 6 2 2 5 4" xfId="8980"/>
    <cellStyle name="Финансовый 3 6 2 2 5 4 2" xfId="22588"/>
    <cellStyle name="Финансовый 3 6 2 2 5 4 3" xfId="36196"/>
    <cellStyle name="Финансовый 3 6 2 2 5 5" xfId="15784"/>
    <cellStyle name="Финансовый 3 6 2 2 5 6" xfId="29392"/>
    <cellStyle name="Финансовый 3 6 2 2 6" xfId="1042"/>
    <cellStyle name="Финансовый 3 6 2 2 6 2" xfId="5578"/>
    <cellStyle name="Финансовый 3 6 2 2 6 2 2" xfId="12382"/>
    <cellStyle name="Финансовый 3 6 2 2 6 2 2 2" xfId="25990"/>
    <cellStyle name="Финансовый 3 6 2 2 6 2 2 3" xfId="39598"/>
    <cellStyle name="Финансовый 3 6 2 2 6 2 3" xfId="19186"/>
    <cellStyle name="Финансовый 3 6 2 2 6 2 4" xfId="32794"/>
    <cellStyle name="Финансовый 3 6 2 2 6 3" xfId="3310"/>
    <cellStyle name="Финансовый 3 6 2 2 6 3 2" xfId="10114"/>
    <cellStyle name="Финансовый 3 6 2 2 6 3 2 2" xfId="23722"/>
    <cellStyle name="Финансовый 3 6 2 2 6 3 2 3" xfId="37330"/>
    <cellStyle name="Финансовый 3 6 2 2 6 3 3" xfId="16918"/>
    <cellStyle name="Финансовый 3 6 2 2 6 3 4" xfId="30526"/>
    <cellStyle name="Финансовый 3 6 2 2 6 4" xfId="7846"/>
    <cellStyle name="Финансовый 3 6 2 2 6 4 2" xfId="21454"/>
    <cellStyle name="Финансовый 3 6 2 2 6 4 3" xfId="35062"/>
    <cellStyle name="Финансовый 3 6 2 2 6 5" xfId="14650"/>
    <cellStyle name="Финансовый 3 6 2 2 6 6" xfId="28258"/>
    <cellStyle name="Финансовый 3 6 2 2 7" xfId="664"/>
    <cellStyle name="Финансовый 3 6 2 2 7 2" xfId="5200"/>
    <cellStyle name="Финансовый 3 6 2 2 7 2 2" xfId="12004"/>
    <cellStyle name="Финансовый 3 6 2 2 7 2 2 2" xfId="25612"/>
    <cellStyle name="Финансовый 3 6 2 2 7 2 2 3" xfId="39220"/>
    <cellStyle name="Финансовый 3 6 2 2 7 2 3" xfId="18808"/>
    <cellStyle name="Финансовый 3 6 2 2 7 2 4" xfId="32416"/>
    <cellStyle name="Финансовый 3 6 2 2 7 3" xfId="2932"/>
    <cellStyle name="Финансовый 3 6 2 2 7 3 2" xfId="9736"/>
    <cellStyle name="Финансовый 3 6 2 2 7 3 2 2" xfId="23344"/>
    <cellStyle name="Финансовый 3 6 2 2 7 3 2 3" xfId="36952"/>
    <cellStyle name="Финансовый 3 6 2 2 7 3 3" xfId="16540"/>
    <cellStyle name="Финансовый 3 6 2 2 7 3 4" xfId="30148"/>
    <cellStyle name="Финансовый 3 6 2 2 7 4" xfId="7468"/>
    <cellStyle name="Финансовый 3 6 2 2 7 4 2" xfId="21076"/>
    <cellStyle name="Финансовый 3 6 2 2 7 4 3" xfId="34684"/>
    <cellStyle name="Финансовый 3 6 2 2 7 5" xfId="14272"/>
    <cellStyle name="Финансовый 3 6 2 2 7 6" xfId="27880"/>
    <cellStyle name="Финансовый 3 6 2 2 8" xfId="4822"/>
    <cellStyle name="Финансовый 3 6 2 2 8 2" xfId="11626"/>
    <cellStyle name="Финансовый 3 6 2 2 8 2 2" xfId="25234"/>
    <cellStyle name="Финансовый 3 6 2 2 8 2 3" xfId="38842"/>
    <cellStyle name="Финансовый 3 6 2 2 8 3" xfId="18430"/>
    <cellStyle name="Финансовый 3 6 2 2 8 4" xfId="32038"/>
    <cellStyle name="Финансовый 3 6 2 2 9" xfId="2554"/>
    <cellStyle name="Финансовый 3 6 2 2 9 2" xfId="9358"/>
    <cellStyle name="Финансовый 3 6 2 2 9 2 2" xfId="22966"/>
    <cellStyle name="Финансовый 3 6 2 2 9 2 3" xfId="36574"/>
    <cellStyle name="Финансовый 3 6 2 2 9 3" xfId="16162"/>
    <cellStyle name="Финансовый 3 6 2 2 9 4" xfId="29770"/>
    <cellStyle name="Финансовый 3 6 2 3" xfId="407"/>
    <cellStyle name="Финансовый 3 6 2 3 10" xfId="14015"/>
    <cellStyle name="Финансовый 3 6 2 3 11" xfId="27623"/>
    <cellStyle name="Финансовый 3 6 2 3 2" xfId="1919"/>
    <cellStyle name="Финансовый 3 6 2 3 2 2" xfId="6455"/>
    <cellStyle name="Финансовый 3 6 2 3 2 2 2" xfId="13259"/>
    <cellStyle name="Финансовый 3 6 2 3 2 2 2 2" xfId="26867"/>
    <cellStyle name="Финансовый 3 6 2 3 2 2 2 3" xfId="40475"/>
    <cellStyle name="Финансовый 3 6 2 3 2 2 3" xfId="20063"/>
    <cellStyle name="Финансовый 3 6 2 3 2 2 4" xfId="33671"/>
    <cellStyle name="Финансовый 3 6 2 3 2 3" xfId="4187"/>
    <cellStyle name="Финансовый 3 6 2 3 2 3 2" xfId="10991"/>
    <cellStyle name="Финансовый 3 6 2 3 2 3 2 2" xfId="24599"/>
    <cellStyle name="Финансовый 3 6 2 3 2 3 2 3" xfId="38207"/>
    <cellStyle name="Финансовый 3 6 2 3 2 3 3" xfId="17795"/>
    <cellStyle name="Финансовый 3 6 2 3 2 3 4" xfId="31403"/>
    <cellStyle name="Финансовый 3 6 2 3 2 4" xfId="8723"/>
    <cellStyle name="Финансовый 3 6 2 3 2 4 2" xfId="22331"/>
    <cellStyle name="Финансовый 3 6 2 3 2 4 3" xfId="35939"/>
    <cellStyle name="Финансовый 3 6 2 3 2 5" xfId="15527"/>
    <cellStyle name="Финансовый 3 6 2 3 2 6" xfId="29135"/>
    <cellStyle name="Финансовый 3 6 2 3 3" xfId="1541"/>
    <cellStyle name="Финансовый 3 6 2 3 3 2" xfId="6077"/>
    <cellStyle name="Финансовый 3 6 2 3 3 2 2" xfId="12881"/>
    <cellStyle name="Финансовый 3 6 2 3 3 2 2 2" xfId="26489"/>
    <cellStyle name="Финансовый 3 6 2 3 3 2 2 3" xfId="40097"/>
    <cellStyle name="Финансовый 3 6 2 3 3 2 3" xfId="19685"/>
    <cellStyle name="Финансовый 3 6 2 3 3 2 4" xfId="33293"/>
    <cellStyle name="Финансовый 3 6 2 3 3 3" xfId="3809"/>
    <cellStyle name="Финансовый 3 6 2 3 3 3 2" xfId="10613"/>
    <cellStyle name="Финансовый 3 6 2 3 3 3 2 2" xfId="24221"/>
    <cellStyle name="Финансовый 3 6 2 3 3 3 2 3" xfId="37829"/>
    <cellStyle name="Финансовый 3 6 2 3 3 3 3" xfId="17417"/>
    <cellStyle name="Финансовый 3 6 2 3 3 3 4" xfId="31025"/>
    <cellStyle name="Финансовый 3 6 2 3 3 4" xfId="8345"/>
    <cellStyle name="Финансовый 3 6 2 3 3 4 2" xfId="21953"/>
    <cellStyle name="Финансовый 3 6 2 3 3 4 3" xfId="35561"/>
    <cellStyle name="Финансовый 3 6 2 3 3 5" xfId="15149"/>
    <cellStyle name="Финансовый 3 6 2 3 3 6" xfId="28757"/>
    <cellStyle name="Финансовый 3 6 2 3 4" xfId="2297"/>
    <cellStyle name="Финансовый 3 6 2 3 4 2" xfId="6833"/>
    <cellStyle name="Финансовый 3 6 2 3 4 2 2" xfId="13637"/>
    <cellStyle name="Финансовый 3 6 2 3 4 2 2 2" xfId="27245"/>
    <cellStyle name="Финансовый 3 6 2 3 4 2 2 3" xfId="40853"/>
    <cellStyle name="Финансовый 3 6 2 3 4 2 3" xfId="20441"/>
    <cellStyle name="Финансовый 3 6 2 3 4 2 4" xfId="34049"/>
    <cellStyle name="Финансовый 3 6 2 3 4 3" xfId="4565"/>
    <cellStyle name="Финансовый 3 6 2 3 4 3 2" xfId="11369"/>
    <cellStyle name="Финансовый 3 6 2 3 4 3 2 2" xfId="24977"/>
    <cellStyle name="Финансовый 3 6 2 3 4 3 2 3" xfId="38585"/>
    <cellStyle name="Финансовый 3 6 2 3 4 3 3" xfId="18173"/>
    <cellStyle name="Финансовый 3 6 2 3 4 3 4" xfId="31781"/>
    <cellStyle name="Финансовый 3 6 2 3 4 4" xfId="9101"/>
    <cellStyle name="Финансовый 3 6 2 3 4 4 2" xfId="22709"/>
    <cellStyle name="Финансовый 3 6 2 3 4 4 3" xfId="36317"/>
    <cellStyle name="Финансовый 3 6 2 3 4 5" xfId="15905"/>
    <cellStyle name="Финансовый 3 6 2 3 4 6" xfId="29513"/>
    <cellStyle name="Финансовый 3 6 2 3 5" xfId="1163"/>
    <cellStyle name="Финансовый 3 6 2 3 5 2" xfId="5699"/>
    <cellStyle name="Финансовый 3 6 2 3 5 2 2" xfId="12503"/>
    <cellStyle name="Финансовый 3 6 2 3 5 2 2 2" xfId="26111"/>
    <cellStyle name="Финансовый 3 6 2 3 5 2 2 3" xfId="39719"/>
    <cellStyle name="Финансовый 3 6 2 3 5 2 3" xfId="19307"/>
    <cellStyle name="Финансовый 3 6 2 3 5 2 4" xfId="32915"/>
    <cellStyle name="Финансовый 3 6 2 3 5 3" xfId="3431"/>
    <cellStyle name="Финансовый 3 6 2 3 5 3 2" xfId="10235"/>
    <cellStyle name="Финансовый 3 6 2 3 5 3 2 2" xfId="23843"/>
    <cellStyle name="Финансовый 3 6 2 3 5 3 2 3" xfId="37451"/>
    <cellStyle name="Финансовый 3 6 2 3 5 3 3" xfId="17039"/>
    <cellStyle name="Финансовый 3 6 2 3 5 3 4" xfId="30647"/>
    <cellStyle name="Финансовый 3 6 2 3 5 4" xfId="7967"/>
    <cellStyle name="Финансовый 3 6 2 3 5 4 2" xfId="21575"/>
    <cellStyle name="Финансовый 3 6 2 3 5 4 3" xfId="35183"/>
    <cellStyle name="Финансовый 3 6 2 3 5 5" xfId="14771"/>
    <cellStyle name="Финансовый 3 6 2 3 5 6" xfId="28379"/>
    <cellStyle name="Финансовый 3 6 2 3 6" xfId="785"/>
    <cellStyle name="Финансовый 3 6 2 3 6 2" xfId="5321"/>
    <cellStyle name="Финансовый 3 6 2 3 6 2 2" xfId="12125"/>
    <cellStyle name="Финансовый 3 6 2 3 6 2 2 2" xfId="25733"/>
    <cellStyle name="Финансовый 3 6 2 3 6 2 2 3" xfId="39341"/>
    <cellStyle name="Финансовый 3 6 2 3 6 2 3" xfId="18929"/>
    <cellStyle name="Финансовый 3 6 2 3 6 2 4" xfId="32537"/>
    <cellStyle name="Финансовый 3 6 2 3 6 3" xfId="3053"/>
    <cellStyle name="Финансовый 3 6 2 3 6 3 2" xfId="9857"/>
    <cellStyle name="Финансовый 3 6 2 3 6 3 2 2" xfId="23465"/>
    <cellStyle name="Финансовый 3 6 2 3 6 3 2 3" xfId="37073"/>
    <cellStyle name="Финансовый 3 6 2 3 6 3 3" xfId="16661"/>
    <cellStyle name="Финансовый 3 6 2 3 6 3 4" xfId="30269"/>
    <cellStyle name="Финансовый 3 6 2 3 6 4" xfId="7589"/>
    <cellStyle name="Финансовый 3 6 2 3 6 4 2" xfId="21197"/>
    <cellStyle name="Финансовый 3 6 2 3 6 4 3" xfId="34805"/>
    <cellStyle name="Финансовый 3 6 2 3 6 5" xfId="14393"/>
    <cellStyle name="Финансовый 3 6 2 3 6 6" xfId="28001"/>
    <cellStyle name="Финансовый 3 6 2 3 7" xfId="4943"/>
    <cellStyle name="Финансовый 3 6 2 3 7 2" xfId="11747"/>
    <cellStyle name="Финансовый 3 6 2 3 7 2 2" xfId="25355"/>
    <cellStyle name="Финансовый 3 6 2 3 7 2 3" xfId="38963"/>
    <cellStyle name="Финансовый 3 6 2 3 7 3" xfId="18551"/>
    <cellStyle name="Финансовый 3 6 2 3 7 4" xfId="32159"/>
    <cellStyle name="Финансовый 3 6 2 3 8" xfId="2675"/>
    <cellStyle name="Финансовый 3 6 2 3 8 2" xfId="9479"/>
    <cellStyle name="Финансовый 3 6 2 3 8 2 2" xfId="23087"/>
    <cellStyle name="Финансовый 3 6 2 3 8 2 3" xfId="36695"/>
    <cellStyle name="Финансовый 3 6 2 3 8 3" xfId="16283"/>
    <cellStyle name="Финансовый 3 6 2 3 8 4" xfId="29891"/>
    <cellStyle name="Финансовый 3 6 2 3 9" xfId="7211"/>
    <cellStyle name="Финансовый 3 6 2 3 9 2" xfId="20819"/>
    <cellStyle name="Финансовый 3 6 2 3 9 3" xfId="34427"/>
    <cellStyle name="Финансовый 3 6 2 4" xfId="1717"/>
    <cellStyle name="Финансовый 3 6 2 4 2" xfId="6253"/>
    <cellStyle name="Финансовый 3 6 2 4 2 2" xfId="13057"/>
    <cellStyle name="Финансовый 3 6 2 4 2 2 2" xfId="26665"/>
    <cellStyle name="Финансовый 3 6 2 4 2 2 3" xfId="40273"/>
    <cellStyle name="Финансовый 3 6 2 4 2 3" xfId="19861"/>
    <cellStyle name="Финансовый 3 6 2 4 2 4" xfId="33469"/>
    <cellStyle name="Финансовый 3 6 2 4 3" xfId="3985"/>
    <cellStyle name="Финансовый 3 6 2 4 3 2" xfId="10789"/>
    <cellStyle name="Финансовый 3 6 2 4 3 2 2" xfId="24397"/>
    <cellStyle name="Финансовый 3 6 2 4 3 2 3" xfId="38005"/>
    <cellStyle name="Финансовый 3 6 2 4 3 3" xfId="17593"/>
    <cellStyle name="Финансовый 3 6 2 4 3 4" xfId="31201"/>
    <cellStyle name="Финансовый 3 6 2 4 4" xfId="8521"/>
    <cellStyle name="Финансовый 3 6 2 4 4 2" xfId="22129"/>
    <cellStyle name="Финансовый 3 6 2 4 4 3" xfId="35737"/>
    <cellStyle name="Финансовый 3 6 2 4 5" xfId="15325"/>
    <cellStyle name="Финансовый 3 6 2 4 6" xfId="28933"/>
    <cellStyle name="Финансовый 3 6 2 5" xfId="1339"/>
    <cellStyle name="Финансовый 3 6 2 5 2" xfId="5875"/>
    <cellStyle name="Финансовый 3 6 2 5 2 2" xfId="12679"/>
    <cellStyle name="Финансовый 3 6 2 5 2 2 2" xfId="26287"/>
    <cellStyle name="Финансовый 3 6 2 5 2 2 3" xfId="39895"/>
    <cellStyle name="Финансовый 3 6 2 5 2 3" xfId="19483"/>
    <cellStyle name="Финансовый 3 6 2 5 2 4" xfId="33091"/>
    <cellStyle name="Финансовый 3 6 2 5 3" xfId="3607"/>
    <cellStyle name="Финансовый 3 6 2 5 3 2" xfId="10411"/>
    <cellStyle name="Финансовый 3 6 2 5 3 2 2" xfId="24019"/>
    <cellStyle name="Финансовый 3 6 2 5 3 2 3" xfId="37627"/>
    <cellStyle name="Финансовый 3 6 2 5 3 3" xfId="17215"/>
    <cellStyle name="Финансовый 3 6 2 5 3 4" xfId="30823"/>
    <cellStyle name="Финансовый 3 6 2 5 4" xfId="8143"/>
    <cellStyle name="Финансовый 3 6 2 5 4 2" xfId="21751"/>
    <cellStyle name="Финансовый 3 6 2 5 4 3" xfId="35359"/>
    <cellStyle name="Финансовый 3 6 2 5 5" xfId="14947"/>
    <cellStyle name="Финансовый 3 6 2 5 6" xfId="28555"/>
    <cellStyle name="Финансовый 3 6 2 6" xfId="2095"/>
    <cellStyle name="Финансовый 3 6 2 6 2" xfId="6631"/>
    <cellStyle name="Финансовый 3 6 2 6 2 2" xfId="13435"/>
    <cellStyle name="Финансовый 3 6 2 6 2 2 2" xfId="27043"/>
    <cellStyle name="Финансовый 3 6 2 6 2 2 3" xfId="40651"/>
    <cellStyle name="Финансовый 3 6 2 6 2 3" xfId="20239"/>
    <cellStyle name="Финансовый 3 6 2 6 2 4" xfId="33847"/>
    <cellStyle name="Финансовый 3 6 2 6 3" xfId="4363"/>
    <cellStyle name="Финансовый 3 6 2 6 3 2" xfId="11167"/>
    <cellStyle name="Финансовый 3 6 2 6 3 2 2" xfId="24775"/>
    <cellStyle name="Финансовый 3 6 2 6 3 2 3" xfId="38383"/>
    <cellStyle name="Финансовый 3 6 2 6 3 3" xfId="17971"/>
    <cellStyle name="Финансовый 3 6 2 6 3 4" xfId="31579"/>
    <cellStyle name="Финансовый 3 6 2 6 4" xfId="8899"/>
    <cellStyle name="Финансовый 3 6 2 6 4 2" xfId="22507"/>
    <cellStyle name="Финансовый 3 6 2 6 4 3" xfId="36115"/>
    <cellStyle name="Финансовый 3 6 2 6 5" xfId="15703"/>
    <cellStyle name="Финансовый 3 6 2 6 6" xfId="29311"/>
    <cellStyle name="Финансовый 3 6 2 7" xfId="961"/>
    <cellStyle name="Финансовый 3 6 2 7 2" xfId="5497"/>
    <cellStyle name="Финансовый 3 6 2 7 2 2" xfId="12301"/>
    <cellStyle name="Финансовый 3 6 2 7 2 2 2" xfId="25909"/>
    <cellStyle name="Финансовый 3 6 2 7 2 2 3" xfId="39517"/>
    <cellStyle name="Финансовый 3 6 2 7 2 3" xfId="19105"/>
    <cellStyle name="Финансовый 3 6 2 7 2 4" xfId="32713"/>
    <cellStyle name="Финансовый 3 6 2 7 3" xfId="3229"/>
    <cellStyle name="Финансовый 3 6 2 7 3 2" xfId="10033"/>
    <cellStyle name="Финансовый 3 6 2 7 3 2 2" xfId="23641"/>
    <cellStyle name="Финансовый 3 6 2 7 3 2 3" xfId="37249"/>
    <cellStyle name="Финансовый 3 6 2 7 3 3" xfId="16837"/>
    <cellStyle name="Финансовый 3 6 2 7 3 4" xfId="30445"/>
    <cellStyle name="Финансовый 3 6 2 7 4" xfId="7765"/>
    <cellStyle name="Финансовый 3 6 2 7 4 2" xfId="21373"/>
    <cellStyle name="Финансовый 3 6 2 7 4 3" xfId="34981"/>
    <cellStyle name="Финансовый 3 6 2 7 5" xfId="14569"/>
    <cellStyle name="Финансовый 3 6 2 7 6" xfId="28177"/>
    <cellStyle name="Финансовый 3 6 2 8" xfId="583"/>
    <cellStyle name="Финансовый 3 6 2 8 2" xfId="5119"/>
    <cellStyle name="Финансовый 3 6 2 8 2 2" xfId="11923"/>
    <cellStyle name="Финансовый 3 6 2 8 2 2 2" xfId="25531"/>
    <cellStyle name="Финансовый 3 6 2 8 2 2 3" xfId="39139"/>
    <cellStyle name="Финансовый 3 6 2 8 2 3" xfId="18727"/>
    <cellStyle name="Финансовый 3 6 2 8 2 4" xfId="32335"/>
    <cellStyle name="Финансовый 3 6 2 8 3" xfId="2851"/>
    <cellStyle name="Финансовый 3 6 2 8 3 2" xfId="9655"/>
    <cellStyle name="Финансовый 3 6 2 8 3 2 2" xfId="23263"/>
    <cellStyle name="Финансовый 3 6 2 8 3 2 3" xfId="36871"/>
    <cellStyle name="Финансовый 3 6 2 8 3 3" xfId="16459"/>
    <cellStyle name="Финансовый 3 6 2 8 3 4" xfId="30067"/>
    <cellStyle name="Финансовый 3 6 2 8 4" xfId="7387"/>
    <cellStyle name="Финансовый 3 6 2 8 4 2" xfId="20995"/>
    <cellStyle name="Финансовый 3 6 2 8 4 3" xfId="34603"/>
    <cellStyle name="Финансовый 3 6 2 8 5" xfId="14191"/>
    <cellStyle name="Финансовый 3 6 2 8 6" xfId="27799"/>
    <cellStyle name="Финансовый 3 6 2 9" xfId="4741"/>
    <cellStyle name="Финансовый 3 6 2 9 2" xfId="11545"/>
    <cellStyle name="Финансовый 3 6 2 9 2 2" xfId="25153"/>
    <cellStyle name="Финансовый 3 6 2 9 2 3" xfId="38761"/>
    <cellStyle name="Финансовый 3 6 2 9 3" xfId="18349"/>
    <cellStyle name="Финансовый 3 6 2 9 4" xfId="31957"/>
    <cellStyle name="Финансовый 3 6 3" xfId="172"/>
    <cellStyle name="Финансовый 3 6 3 10" xfId="2440"/>
    <cellStyle name="Финансовый 3 6 3 10 2" xfId="9244"/>
    <cellStyle name="Финансовый 3 6 3 10 2 2" xfId="22852"/>
    <cellStyle name="Финансовый 3 6 3 10 2 3" xfId="36460"/>
    <cellStyle name="Финансовый 3 6 3 10 3" xfId="16048"/>
    <cellStyle name="Финансовый 3 6 3 10 4" xfId="29656"/>
    <cellStyle name="Финансовый 3 6 3 11" xfId="6976"/>
    <cellStyle name="Финансовый 3 6 3 11 2" xfId="20584"/>
    <cellStyle name="Финансовый 3 6 3 11 3" xfId="34192"/>
    <cellStyle name="Финансовый 3 6 3 12" xfId="13780"/>
    <cellStyle name="Финансовый 3 6 3 13" xfId="27388"/>
    <cellStyle name="Финансовый 3 6 3 2" xfId="253"/>
    <cellStyle name="Финансовый 3 6 3 2 10" xfId="7057"/>
    <cellStyle name="Финансовый 3 6 3 2 10 2" xfId="20665"/>
    <cellStyle name="Финансовый 3 6 3 2 10 3" xfId="34273"/>
    <cellStyle name="Финансовый 3 6 3 2 11" xfId="13861"/>
    <cellStyle name="Финансовый 3 6 3 2 12" xfId="27469"/>
    <cellStyle name="Финансовый 3 6 3 2 2" xfId="455"/>
    <cellStyle name="Финансовый 3 6 3 2 2 10" xfId="14063"/>
    <cellStyle name="Финансовый 3 6 3 2 2 11" xfId="27671"/>
    <cellStyle name="Финансовый 3 6 3 2 2 2" xfId="1967"/>
    <cellStyle name="Финансовый 3 6 3 2 2 2 2" xfId="6503"/>
    <cellStyle name="Финансовый 3 6 3 2 2 2 2 2" xfId="13307"/>
    <cellStyle name="Финансовый 3 6 3 2 2 2 2 2 2" xfId="26915"/>
    <cellStyle name="Финансовый 3 6 3 2 2 2 2 2 3" xfId="40523"/>
    <cellStyle name="Финансовый 3 6 3 2 2 2 2 3" xfId="20111"/>
    <cellStyle name="Финансовый 3 6 3 2 2 2 2 4" xfId="33719"/>
    <cellStyle name="Финансовый 3 6 3 2 2 2 3" xfId="4235"/>
    <cellStyle name="Финансовый 3 6 3 2 2 2 3 2" xfId="11039"/>
    <cellStyle name="Финансовый 3 6 3 2 2 2 3 2 2" xfId="24647"/>
    <cellStyle name="Финансовый 3 6 3 2 2 2 3 2 3" xfId="38255"/>
    <cellStyle name="Финансовый 3 6 3 2 2 2 3 3" xfId="17843"/>
    <cellStyle name="Финансовый 3 6 3 2 2 2 3 4" xfId="31451"/>
    <cellStyle name="Финансовый 3 6 3 2 2 2 4" xfId="8771"/>
    <cellStyle name="Финансовый 3 6 3 2 2 2 4 2" xfId="22379"/>
    <cellStyle name="Финансовый 3 6 3 2 2 2 4 3" xfId="35987"/>
    <cellStyle name="Финансовый 3 6 3 2 2 2 5" xfId="15575"/>
    <cellStyle name="Финансовый 3 6 3 2 2 2 6" xfId="29183"/>
    <cellStyle name="Финансовый 3 6 3 2 2 3" xfId="1589"/>
    <cellStyle name="Финансовый 3 6 3 2 2 3 2" xfId="6125"/>
    <cellStyle name="Финансовый 3 6 3 2 2 3 2 2" xfId="12929"/>
    <cellStyle name="Финансовый 3 6 3 2 2 3 2 2 2" xfId="26537"/>
    <cellStyle name="Финансовый 3 6 3 2 2 3 2 2 3" xfId="40145"/>
    <cellStyle name="Финансовый 3 6 3 2 2 3 2 3" xfId="19733"/>
    <cellStyle name="Финансовый 3 6 3 2 2 3 2 4" xfId="33341"/>
    <cellStyle name="Финансовый 3 6 3 2 2 3 3" xfId="3857"/>
    <cellStyle name="Финансовый 3 6 3 2 2 3 3 2" xfId="10661"/>
    <cellStyle name="Финансовый 3 6 3 2 2 3 3 2 2" xfId="24269"/>
    <cellStyle name="Финансовый 3 6 3 2 2 3 3 2 3" xfId="37877"/>
    <cellStyle name="Финансовый 3 6 3 2 2 3 3 3" xfId="17465"/>
    <cellStyle name="Финансовый 3 6 3 2 2 3 3 4" xfId="31073"/>
    <cellStyle name="Финансовый 3 6 3 2 2 3 4" xfId="8393"/>
    <cellStyle name="Финансовый 3 6 3 2 2 3 4 2" xfId="22001"/>
    <cellStyle name="Финансовый 3 6 3 2 2 3 4 3" xfId="35609"/>
    <cellStyle name="Финансовый 3 6 3 2 2 3 5" xfId="15197"/>
    <cellStyle name="Финансовый 3 6 3 2 2 3 6" xfId="28805"/>
    <cellStyle name="Финансовый 3 6 3 2 2 4" xfId="2345"/>
    <cellStyle name="Финансовый 3 6 3 2 2 4 2" xfId="6881"/>
    <cellStyle name="Финансовый 3 6 3 2 2 4 2 2" xfId="13685"/>
    <cellStyle name="Финансовый 3 6 3 2 2 4 2 2 2" xfId="27293"/>
    <cellStyle name="Финансовый 3 6 3 2 2 4 2 2 3" xfId="40901"/>
    <cellStyle name="Финансовый 3 6 3 2 2 4 2 3" xfId="20489"/>
    <cellStyle name="Финансовый 3 6 3 2 2 4 2 4" xfId="34097"/>
    <cellStyle name="Финансовый 3 6 3 2 2 4 3" xfId="4613"/>
    <cellStyle name="Финансовый 3 6 3 2 2 4 3 2" xfId="11417"/>
    <cellStyle name="Финансовый 3 6 3 2 2 4 3 2 2" xfId="25025"/>
    <cellStyle name="Финансовый 3 6 3 2 2 4 3 2 3" xfId="38633"/>
    <cellStyle name="Финансовый 3 6 3 2 2 4 3 3" xfId="18221"/>
    <cellStyle name="Финансовый 3 6 3 2 2 4 3 4" xfId="31829"/>
    <cellStyle name="Финансовый 3 6 3 2 2 4 4" xfId="9149"/>
    <cellStyle name="Финансовый 3 6 3 2 2 4 4 2" xfId="22757"/>
    <cellStyle name="Финансовый 3 6 3 2 2 4 4 3" xfId="36365"/>
    <cellStyle name="Финансовый 3 6 3 2 2 4 5" xfId="15953"/>
    <cellStyle name="Финансовый 3 6 3 2 2 4 6" xfId="29561"/>
    <cellStyle name="Финансовый 3 6 3 2 2 5" xfId="1211"/>
    <cellStyle name="Финансовый 3 6 3 2 2 5 2" xfId="5747"/>
    <cellStyle name="Финансовый 3 6 3 2 2 5 2 2" xfId="12551"/>
    <cellStyle name="Финансовый 3 6 3 2 2 5 2 2 2" xfId="26159"/>
    <cellStyle name="Финансовый 3 6 3 2 2 5 2 2 3" xfId="39767"/>
    <cellStyle name="Финансовый 3 6 3 2 2 5 2 3" xfId="19355"/>
    <cellStyle name="Финансовый 3 6 3 2 2 5 2 4" xfId="32963"/>
    <cellStyle name="Финансовый 3 6 3 2 2 5 3" xfId="3479"/>
    <cellStyle name="Финансовый 3 6 3 2 2 5 3 2" xfId="10283"/>
    <cellStyle name="Финансовый 3 6 3 2 2 5 3 2 2" xfId="23891"/>
    <cellStyle name="Финансовый 3 6 3 2 2 5 3 2 3" xfId="37499"/>
    <cellStyle name="Финансовый 3 6 3 2 2 5 3 3" xfId="17087"/>
    <cellStyle name="Финансовый 3 6 3 2 2 5 3 4" xfId="30695"/>
    <cellStyle name="Финансовый 3 6 3 2 2 5 4" xfId="8015"/>
    <cellStyle name="Финансовый 3 6 3 2 2 5 4 2" xfId="21623"/>
    <cellStyle name="Финансовый 3 6 3 2 2 5 4 3" xfId="35231"/>
    <cellStyle name="Финансовый 3 6 3 2 2 5 5" xfId="14819"/>
    <cellStyle name="Финансовый 3 6 3 2 2 5 6" xfId="28427"/>
    <cellStyle name="Финансовый 3 6 3 2 2 6" xfId="833"/>
    <cellStyle name="Финансовый 3 6 3 2 2 6 2" xfId="5369"/>
    <cellStyle name="Финансовый 3 6 3 2 2 6 2 2" xfId="12173"/>
    <cellStyle name="Финансовый 3 6 3 2 2 6 2 2 2" xfId="25781"/>
    <cellStyle name="Финансовый 3 6 3 2 2 6 2 2 3" xfId="39389"/>
    <cellStyle name="Финансовый 3 6 3 2 2 6 2 3" xfId="18977"/>
    <cellStyle name="Финансовый 3 6 3 2 2 6 2 4" xfId="32585"/>
    <cellStyle name="Финансовый 3 6 3 2 2 6 3" xfId="3101"/>
    <cellStyle name="Финансовый 3 6 3 2 2 6 3 2" xfId="9905"/>
    <cellStyle name="Финансовый 3 6 3 2 2 6 3 2 2" xfId="23513"/>
    <cellStyle name="Финансовый 3 6 3 2 2 6 3 2 3" xfId="37121"/>
    <cellStyle name="Финансовый 3 6 3 2 2 6 3 3" xfId="16709"/>
    <cellStyle name="Финансовый 3 6 3 2 2 6 3 4" xfId="30317"/>
    <cellStyle name="Финансовый 3 6 3 2 2 6 4" xfId="7637"/>
    <cellStyle name="Финансовый 3 6 3 2 2 6 4 2" xfId="21245"/>
    <cellStyle name="Финансовый 3 6 3 2 2 6 4 3" xfId="34853"/>
    <cellStyle name="Финансовый 3 6 3 2 2 6 5" xfId="14441"/>
    <cellStyle name="Финансовый 3 6 3 2 2 6 6" xfId="28049"/>
    <cellStyle name="Финансовый 3 6 3 2 2 7" xfId="4991"/>
    <cellStyle name="Финансовый 3 6 3 2 2 7 2" xfId="11795"/>
    <cellStyle name="Финансовый 3 6 3 2 2 7 2 2" xfId="25403"/>
    <cellStyle name="Финансовый 3 6 3 2 2 7 2 3" xfId="39011"/>
    <cellStyle name="Финансовый 3 6 3 2 2 7 3" xfId="18599"/>
    <cellStyle name="Финансовый 3 6 3 2 2 7 4" xfId="32207"/>
    <cellStyle name="Финансовый 3 6 3 2 2 8" xfId="2723"/>
    <cellStyle name="Финансовый 3 6 3 2 2 8 2" xfId="9527"/>
    <cellStyle name="Финансовый 3 6 3 2 2 8 2 2" xfId="23135"/>
    <cellStyle name="Финансовый 3 6 3 2 2 8 2 3" xfId="36743"/>
    <cellStyle name="Финансовый 3 6 3 2 2 8 3" xfId="16331"/>
    <cellStyle name="Финансовый 3 6 3 2 2 8 4" xfId="29939"/>
    <cellStyle name="Финансовый 3 6 3 2 2 9" xfId="7259"/>
    <cellStyle name="Финансовый 3 6 3 2 2 9 2" xfId="20867"/>
    <cellStyle name="Финансовый 3 6 3 2 2 9 3" xfId="34475"/>
    <cellStyle name="Финансовый 3 6 3 2 3" xfId="1765"/>
    <cellStyle name="Финансовый 3 6 3 2 3 2" xfId="6301"/>
    <cellStyle name="Финансовый 3 6 3 2 3 2 2" xfId="13105"/>
    <cellStyle name="Финансовый 3 6 3 2 3 2 2 2" xfId="26713"/>
    <cellStyle name="Финансовый 3 6 3 2 3 2 2 3" xfId="40321"/>
    <cellStyle name="Финансовый 3 6 3 2 3 2 3" xfId="19909"/>
    <cellStyle name="Финансовый 3 6 3 2 3 2 4" xfId="33517"/>
    <cellStyle name="Финансовый 3 6 3 2 3 3" xfId="4033"/>
    <cellStyle name="Финансовый 3 6 3 2 3 3 2" xfId="10837"/>
    <cellStyle name="Финансовый 3 6 3 2 3 3 2 2" xfId="24445"/>
    <cellStyle name="Финансовый 3 6 3 2 3 3 2 3" xfId="38053"/>
    <cellStyle name="Финансовый 3 6 3 2 3 3 3" xfId="17641"/>
    <cellStyle name="Финансовый 3 6 3 2 3 3 4" xfId="31249"/>
    <cellStyle name="Финансовый 3 6 3 2 3 4" xfId="8569"/>
    <cellStyle name="Финансовый 3 6 3 2 3 4 2" xfId="22177"/>
    <cellStyle name="Финансовый 3 6 3 2 3 4 3" xfId="35785"/>
    <cellStyle name="Финансовый 3 6 3 2 3 5" xfId="15373"/>
    <cellStyle name="Финансовый 3 6 3 2 3 6" xfId="28981"/>
    <cellStyle name="Финансовый 3 6 3 2 4" xfId="1387"/>
    <cellStyle name="Финансовый 3 6 3 2 4 2" xfId="5923"/>
    <cellStyle name="Финансовый 3 6 3 2 4 2 2" xfId="12727"/>
    <cellStyle name="Финансовый 3 6 3 2 4 2 2 2" xfId="26335"/>
    <cellStyle name="Финансовый 3 6 3 2 4 2 2 3" xfId="39943"/>
    <cellStyle name="Финансовый 3 6 3 2 4 2 3" xfId="19531"/>
    <cellStyle name="Финансовый 3 6 3 2 4 2 4" xfId="33139"/>
    <cellStyle name="Финансовый 3 6 3 2 4 3" xfId="3655"/>
    <cellStyle name="Финансовый 3 6 3 2 4 3 2" xfId="10459"/>
    <cellStyle name="Финансовый 3 6 3 2 4 3 2 2" xfId="24067"/>
    <cellStyle name="Финансовый 3 6 3 2 4 3 2 3" xfId="37675"/>
    <cellStyle name="Финансовый 3 6 3 2 4 3 3" xfId="17263"/>
    <cellStyle name="Финансовый 3 6 3 2 4 3 4" xfId="30871"/>
    <cellStyle name="Финансовый 3 6 3 2 4 4" xfId="8191"/>
    <cellStyle name="Финансовый 3 6 3 2 4 4 2" xfId="21799"/>
    <cellStyle name="Финансовый 3 6 3 2 4 4 3" xfId="35407"/>
    <cellStyle name="Финансовый 3 6 3 2 4 5" xfId="14995"/>
    <cellStyle name="Финансовый 3 6 3 2 4 6" xfId="28603"/>
    <cellStyle name="Финансовый 3 6 3 2 5" xfId="2143"/>
    <cellStyle name="Финансовый 3 6 3 2 5 2" xfId="6679"/>
    <cellStyle name="Финансовый 3 6 3 2 5 2 2" xfId="13483"/>
    <cellStyle name="Финансовый 3 6 3 2 5 2 2 2" xfId="27091"/>
    <cellStyle name="Финансовый 3 6 3 2 5 2 2 3" xfId="40699"/>
    <cellStyle name="Финансовый 3 6 3 2 5 2 3" xfId="20287"/>
    <cellStyle name="Финансовый 3 6 3 2 5 2 4" xfId="33895"/>
    <cellStyle name="Финансовый 3 6 3 2 5 3" xfId="4411"/>
    <cellStyle name="Финансовый 3 6 3 2 5 3 2" xfId="11215"/>
    <cellStyle name="Финансовый 3 6 3 2 5 3 2 2" xfId="24823"/>
    <cellStyle name="Финансовый 3 6 3 2 5 3 2 3" xfId="38431"/>
    <cellStyle name="Финансовый 3 6 3 2 5 3 3" xfId="18019"/>
    <cellStyle name="Финансовый 3 6 3 2 5 3 4" xfId="31627"/>
    <cellStyle name="Финансовый 3 6 3 2 5 4" xfId="8947"/>
    <cellStyle name="Финансовый 3 6 3 2 5 4 2" xfId="22555"/>
    <cellStyle name="Финансовый 3 6 3 2 5 4 3" xfId="36163"/>
    <cellStyle name="Финансовый 3 6 3 2 5 5" xfId="15751"/>
    <cellStyle name="Финансовый 3 6 3 2 5 6" xfId="29359"/>
    <cellStyle name="Финансовый 3 6 3 2 6" xfId="1009"/>
    <cellStyle name="Финансовый 3 6 3 2 6 2" xfId="5545"/>
    <cellStyle name="Финансовый 3 6 3 2 6 2 2" xfId="12349"/>
    <cellStyle name="Финансовый 3 6 3 2 6 2 2 2" xfId="25957"/>
    <cellStyle name="Финансовый 3 6 3 2 6 2 2 3" xfId="39565"/>
    <cellStyle name="Финансовый 3 6 3 2 6 2 3" xfId="19153"/>
    <cellStyle name="Финансовый 3 6 3 2 6 2 4" xfId="32761"/>
    <cellStyle name="Финансовый 3 6 3 2 6 3" xfId="3277"/>
    <cellStyle name="Финансовый 3 6 3 2 6 3 2" xfId="10081"/>
    <cellStyle name="Финансовый 3 6 3 2 6 3 2 2" xfId="23689"/>
    <cellStyle name="Финансовый 3 6 3 2 6 3 2 3" xfId="37297"/>
    <cellStyle name="Финансовый 3 6 3 2 6 3 3" xfId="16885"/>
    <cellStyle name="Финансовый 3 6 3 2 6 3 4" xfId="30493"/>
    <cellStyle name="Финансовый 3 6 3 2 6 4" xfId="7813"/>
    <cellStyle name="Финансовый 3 6 3 2 6 4 2" xfId="21421"/>
    <cellStyle name="Финансовый 3 6 3 2 6 4 3" xfId="35029"/>
    <cellStyle name="Финансовый 3 6 3 2 6 5" xfId="14617"/>
    <cellStyle name="Финансовый 3 6 3 2 6 6" xfId="28225"/>
    <cellStyle name="Финансовый 3 6 3 2 7" xfId="631"/>
    <cellStyle name="Финансовый 3 6 3 2 7 2" xfId="5167"/>
    <cellStyle name="Финансовый 3 6 3 2 7 2 2" xfId="11971"/>
    <cellStyle name="Финансовый 3 6 3 2 7 2 2 2" xfId="25579"/>
    <cellStyle name="Финансовый 3 6 3 2 7 2 2 3" xfId="39187"/>
    <cellStyle name="Финансовый 3 6 3 2 7 2 3" xfId="18775"/>
    <cellStyle name="Финансовый 3 6 3 2 7 2 4" xfId="32383"/>
    <cellStyle name="Финансовый 3 6 3 2 7 3" xfId="2899"/>
    <cellStyle name="Финансовый 3 6 3 2 7 3 2" xfId="9703"/>
    <cellStyle name="Финансовый 3 6 3 2 7 3 2 2" xfId="23311"/>
    <cellStyle name="Финансовый 3 6 3 2 7 3 2 3" xfId="36919"/>
    <cellStyle name="Финансовый 3 6 3 2 7 3 3" xfId="16507"/>
    <cellStyle name="Финансовый 3 6 3 2 7 3 4" xfId="30115"/>
    <cellStyle name="Финансовый 3 6 3 2 7 4" xfId="7435"/>
    <cellStyle name="Финансовый 3 6 3 2 7 4 2" xfId="21043"/>
    <cellStyle name="Финансовый 3 6 3 2 7 4 3" xfId="34651"/>
    <cellStyle name="Финансовый 3 6 3 2 7 5" xfId="14239"/>
    <cellStyle name="Финансовый 3 6 3 2 7 6" xfId="27847"/>
    <cellStyle name="Финансовый 3 6 3 2 8" xfId="4789"/>
    <cellStyle name="Финансовый 3 6 3 2 8 2" xfId="11593"/>
    <cellStyle name="Финансовый 3 6 3 2 8 2 2" xfId="25201"/>
    <cellStyle name="Финансовый 3 6 3 2 8 2 3" xfId="38809"/>
    <cellStyle name="Финансовый 3 6 3 2 8 3" xfId="18397"/>
    <cellStyle name="Финансовый 3 6 3 2 8 4" xfId="32005"/>
    <cellStyle name="Финансовый 3 6 3 2 9" xfId="2521"/>
    <cellStyle name="Финансовый 3 6 3 2 9 2" xfId="9325"/>
    <cellStyle name="Финансовый 3 6 3 2 9 2 2" xfId="22933"/>
    <cellStyle name="Финансовый 3 6 3 2 9 2 3" xfId="36541"/>
    <cellStyle name="Финансовый 3 6 3 2 9 3" xfId="16129"/>
    <cellStyle name="Финансовый 3 6 3 2 9 4" xfId="29737"/>
    <cellStyle name="Финансовый 3 6 3 3" xfId="374"/>
    <cellStyle name="Финансовый 3 6 3 3 10" xfId="13982"/>
    <cellStyle name="Финансовый 3 6 3 3 11" xfId="27590"/>
    <cellStyle name="Финансовый 3 6 3 3 2" xfId="1886"/>
    <cellStyle name="Финансовый 3 6 3 3 2 2" xfId="6422"/>
    <cellStyle name="Финансовый 3 6 3 3 2 2 2" xfId="13226"/>
    <cellStyle name="Финансовый 3 6 3 3 2 2 2 2" xfId="26834"/>
    <cellStyle name="Финансовый 3 6 3 3 2 2 2 3" xfId="40442"/>
    <cellStyle name="Финансовый 3 6 3 3 2 2 3" xfId="20030"/>
    <cellStyle name="Финансовый 3 6 3 3 2 2 4" xfId="33638"/>
    <cellStyle name="Финансовый 3 6 3 3 2 3" xfId="4154"/>
    <cellStyle name="Финансовый 3 6 3 3 2 3 2" xfId="10958"/>
    <cellStyle name="Финансовый 3 6 3 3 2 3 2 2" xfId="24566"/>
    <cellStyle name="Финансовый 3 6 3 3 2 3 2 3" xfId="38174"/>
    <cellStyle name="Финансовый 3 6 3 3 2 3 3" xfId="17762"/>
    <cellStyle name="Финансовый 3 6 3 3 2 3 4" xfId="31370"/>
    <cellStyle name="Финансовый 3 6 3 3 2 4" xfId="8690"/>
    <cellStyle name="Финансовый 3 6 3 3 2 4 2" xfId="22298"/>
    <cellStyle name="Финансовый 3 6 3 3 2 4 3" xfId="35906"/>
    <cellStyle name="Финансовый 3 6 3 3 2 5" xfId="15494"/>
    <cellStyle name="Финансовый 3 6 3 3 2 6" xfId="29102"/>
    <cellStyle name="Финансовый 3 6 3 3 3" xfId="1508"/>
    <cellStyle name="Финансовый 3 6 3 3 3 2" xfId="6044"/>
    <cellStyle name="Финансовый 3 6 3 3 3 2 2" xfId="12848"/>
    <cellStyle name="Финансовый 3 6 3 3 3 2 2 2" xfId="26456"/>
    <cellStyle name="Финансовый 3 6 3 3 3 2 2 3" xfId="40064"/>
    <cellStyle name="Финансовый 3 6 3 3 3 2 3" xfId="19652"/>
    <cellStyle name="Финансовый 3 6 3 3 3 2 4" xfId="33260"/>
    <cellStyle name="Финансовый 3 6 3 3 3 3" xfId="3776"/>
    <cellStyle name="Финансовый 3 6 3 3 3 3 2" xfId="10580"/>
    <cellStyle name="Финансовый 3 6 3 3 3 3 2 2" xfId="24188"/>
    <cellStyle name="Финансовый 3 6 3 3 3 3 2 3" xfId="37796"/>
    <cellStyle name="Финансовый 3 6 3 3 3 3 3" xfId="17384"/>
    <cellStyle name="Финансовый 3 6 3 3 3 3 4" xfId="30992"/>
    <cellStyle name="Финансовый 3 6 3 3 3 4" xfId="8312"/>
    <cellStyle name="Финансовый 3 6 3 3 3 4 2" xfId="21920"/>
    <cellStyle name="Финансовый 3 6 3 3 3 4 3" xfId="35528"/>
    <cellStyle name="Финансовый 3 6 3 3 3 5" xfId="15116"/>
    <cellStyle name="Финансовый 3 6 3 3 3 6" xfId="28724"/>
    <cellStyle name="Финансовый 3 6 3 3 4" xfId="2264"/>
    <cellStyle name="Финансовый 3 6 3 3 4 2" xfId="6800"/>
    <cellStyle name="Финансовый 3 6 3 3 4 2 2" xfId="13604"/>
    <cellStyle name="Финансовый 3 6 3 3 4 2 2 2" xfId="27212"/>
    <cellStyle name="Финансовый 3 6 3 3 4 2 2 3" xfId="40820"/>
    <cellStyle name="Финансовый 3 6 3 3 4 2 3" xfId="20408"/>
    <cellStyle name="Финансовый 3 6 3 3 4 2 4" xfId="34016"/>
    <cellStyle name="Финансовый 3 6 3 3 4 3" xfId="4532"/>
    <cellStyle name="Финансовый 3 6 3 3 4 3 2" xfId="11336"/>
    <cellStyle name="Финансовый 3 6 3 3 4 3 2 2" xfId="24944"/>
    <cellStyle name="Финансовый 3 6 3 3 4 3 2 3" xfId="38552"/>
    <cellStyle name="Финансовый 3 6 3 3 4 3 3" xfId="18140"/>
    <cellStyle name="Финансовый 3 6 3 3 4 3 4" xfId="31748"/>
    <cellStyle name="Финансовый 3 6 3 3 4 4" xfId="9068"/>
    <cellStyle name="Финансовый 3 6 3 3 4 4 2" xfId="22676"/>
    <cellStyle name="Финансовый 3 6 3 3 4 4 3" xfId="36284"/>
    <cellStyle name="Финансовый 3 6 3 3 4 5" xfId="15872"/>
    <cellStyle name="Финансовый 3 6 3 3 4 6" xfId="29480"/>
    <cellStyle name="Финансовый 3 6 3 3 5" xfId="1130"/>
    <cellStyle name="Финансовый 3 6 3 3 5 2" xfId="5666"/>
    <cellStyle name="Финансовый 3 6 3 3 5 2 2" xfId="12470"/>
    <cellStyle name="Финансовый 3 6 3 3 5 2 2 2" xfId="26078"/>
    <cellStyle name="Финансовый 3 6 3 3 5 2 2 3" xfId="39686"/>
    <cellStyle name="Финансовый 3 6 3 3 5 2 3" xfId="19274"/>
    <cellStyle name="Финансовый 3 6 3 3 5 2 4" xfId="32882"/>
    <cellStyle name="Финансовый 3 6 3 3 5 3" xfId="3398"/>
    <cellStyle name="Финансовый 3 6 3 3 5 3 2" xfId="10202"/>
    <cellStyle name="Финансовый 3 6 3 3 5 3 2 2" xfId="23810"/>
    <cellStyle name="Финансовый 3 6 3 3 5 3 2 3" xfId="37418"/>
    <cellStyle name="Финансовый 3 6 3 3 5 3 3" xfId="17006"/>
    <cellStyle name="Финансовый 3 6 3 3 5 3 4" xfId="30614"/>
    <cellStyle name="Финансовый 3 6 3 3 5 4" xfId="7934"/>
    <cellStyle name="Финансовый 3 6 3 3 5 4 2" xfId="21542"/>
    <cellStyle name="Финансовый 3 6 3 3 5 4 3" xfId="35150"/>
    <cellStyle name="Финансовый 3 6 3 3 5 5" xfId="14738"/>
    <cellStyle name="Финансовый 3 6 3 3 5 6" xfId="28346"/>
    <cellStyle name="Финансовый 3 6 3 3 6" xfId="752"/>
    <cellStyle name="Финансовый 3 6 3 3 6 2" xfId="5288"/>
    <cellStyle name="Финансовый 3 6 3 3 6 2 2" xfId="12092"/>
    <cellStyle name="Финансовый 3 6 3 3 6 2 2 2" xfId="25700"/>
    <cellStyle name="Финансовый 3 6 3 3 6 2 2 3" xfId="39308"/>
    <cellStyle name="Финансовый 3 6 3 3 6 2 3" xfId="18896"/>
    <cellStyle name="Финансовый 3 6 3 3 6 2 4" xfId="32504"/>
    <cellStyle name="Финансовый 3 6 3 3 6 3" xfId="3020"/>
    <cellStyle name="Финансовый 3 6 3 3 6 3 2" xfId="9824"/>
    <cellStyle name="Финансовый 3 6 3 3 6 3 2 2" xfId="23432"/>
    <cellStyle name="Финансовый 3 6 3 3 6 3 2 3" xfId="37040"/>
    <cellStyle name="Финансовый 3 6 3 3 6 3 3" xfId="16628"/>
    <cellStyle name="Финансовый 3 6 3 3 6 3 4" xfId="30236"/>
    <cellStyle name="Финансовый 3 6 3 3 6 4" xfId="7556"/>
    <cellStyle name="Финансовый 3 6 3 3 6 4 2" xfId="21164"/>
    <cellStyle name="Финансовый 3 6 3 3 6 4 3" xfId="34772"/>
    <cellStyle name="Финансовый 3 6 3 3 6 5" xfId="14360"/>
    <cellStyle name="Финансовый 3 6 3 3 6 6" xfId="27968"/>
    <cellStyle name="Финансовый 3 6 3 3 7" xfId="4910"/>
    <cellStyle name="Финансовый 3 6 3 3 7 2" xfId="11714"/>
    <cellStyle name="Финансовый 3 6 3 3 7 2 2" xfId="25322"/>
    <cellStyle name="Финансовый 3 6 3 3 7 2 3" xfId="38930"/>
    <cellStyle name="Финансовый 3 6 3 3 7 3" xfId="18518"/>
    <cellStyle name="Финансовый 3 6 3 3 7 4" xfId="32126"/>
    <cellStyle name="Финансовый 3 6 3 3 8" xfId="2642"/>
    <cellStyle name="Финансовый 3 6 3 3 8 2" xfId="9446"/>
    <cellStyle name="Финансовый 3 6 3 3 8 2 2" xfId="23054"/>
    <cellStyle name="Финансовый 3 6 3 3 8 2 3" xfId="36662"/>
    <cellStyle name="Финансовый 3 6 3 3 8 3" xfId="16250"/>
    <cellStyle name="Финансовый 3 6 3 3 8 4" xfId="29858"/>
    <cellStyle name="Финансовый 3 6 3 3 9" xfId="7178"/>
    <cellStyle name="Финансовый 3 6 3 3 9 2" xfId="20786"/>
    <cellStyle name="Финансовый 3 6 3 3 9 3" xfId="34394"/>
    <cellStyle name="Финансовый 3 6 3 4" xfId="1684"/>
    <cellStyle name="Финансовый 3 6 3 4 2" xfId="6220"/>
    <cellStyle name="Финансовый 3 6 3 4 2 2" xfId="13024"/>
    <cellStyle name="Финансовый 3 6 3 4 2 2 2" xfId="26632"/>
    <cellStyle name="Финансовый 3 6 3 4 2 2 3" xfId="40240"/>
    <cellStyle name="Финансовый 3 6 3 4 2 3" xfId="19828"/>
    <cellStyle name="Финансовый 3 6 3 4 2 4" xfId="33436"/>
    <cellStyle name="Финансовый 3 6 3 4 3" xfId="3952"/>
    <cellStyle name="Финансовый 3 6 3 4 3 2" xfId="10756"/>
    <cellStyle name="Финансовый 3 6 3 4 3 2 2" xfId="24364"/>
    <cellStyle name="Финансовый 3 6 3 4 3 2 3" xfId="37972"/>
    <cellStyle name="Финансовый 3 6 3 4 3 3" xfId="17560"/>
    <cellStyle name="Финансовый 3 6 3 4 3 4" xfId="31168"/>
    <cellStyle name="Финансовый 3 6 3 4 4" xfId="8488"/>
    <cellStyle name="Финансовый 3 6 3 4 4 2" xfId="22096"/>
    <cellStyle name="Финансовый 3 6 3 4 4 3" xfId="35704"/>
    <cellStyle name="Финансовый 3 6 3 4 5" xfId="15292"/>
    <cellStyle name="Финансовый 3 6 3 4 6" xfId="28900"/>
    <cellStyle name="Финансовый 3 6 3 5" xfId="1306"/>
    <cellStyle name="Финансовый 3 6 3 5 2" xfId="5842"/>
    <cellStyle name="Финансовый 3 6 3 5 2 2" xfId="12646"/>
    <cellStyle name="Финансовый 3 6 3 5 2 2 2" xfId="26254"/>
    <cellStyle name="Финансовый 3 6 3 5 2 2 3" xfId="39862"/>
    <cellStyle name="Финансовый 3 6 3 5 2 3" xfId="19450"/>
    <cellStyle name="Финансовый 3 6 3 5 2 4" xfId="33058"/>
    <cellStyle name="Финансовый 3 6 3 5 3" xfId="3574"/>
    <cellStyle name="Финансовый 3 6 3 5 3 2" xfId="10378"/>
    <cellStyle name="Финансовый 3 6 3 5 3 2 2" xfId="23986"/>
    <cellStyle name="Финансовый 3 6 3 5 3 2 3" xfId="37594"/>
    <cellStyle name="Финансовый 3 6 3 5 3 3" xfId="17182"/>
    <cellStyle name="Финансовый 3 6 3 5 3 4" xfId="30790"/>
    <cellStyle name="Финансовый 3 6 3 5 4" xfId="8110"/>
    <cellStyle name="Финансовый 3 6 3 5 4 2" xfId="21718"/>
    <cellStyle name="Финансовый 3 6 3 5 4 3" xfId="35326"/>
    <cellStyle name="Финансовый 3 6 3 5 5" xfId="14914"/>
    <cellStyle name="Финансовый 3 6 3 5 6" xfId="28522"/>
    <cellStyle name="Финансовый 3 6 3 6" xfId="2062"/>
    <cellStyle name="Финансовый 3 6 3 6 2" xfId="6598"/>
    <cellStyle name="Финансовый 3 6 3 6 2 2" xfId="13402"/>
    <cellStyle name="Финансовый 3 6 3 6 2 2 2" xfId="27010"/>
    <cellStyle name="Финансовый 3 6 3 6 2 2 3" xfId="40618"/>
    <cellStyle name="Финансовый 3 6 3 6 2 3" xfId="20206"/>
    <cellStyle name="Финансовый 3 6 3 6 2 4" xfId="33814"/>
    <cellStyle name="Финансовый 3 6 3 6 3" xfId="4330"/>
    <cellStyle name="Финансовый 3 6 3 6 3 2" xfId="11134"/>
    <cellStyle name="Финансовый 3 6 3 6 3 2 2" xfId="24742"/>
    <cellStyle name="Финансовый 3 6 3 6 3 2 3" xfId="38350"/>
    <cellStyle name="Финансовый 3 6 3 6 3 3" xfId="17938"/>
    <cellStyle name="Финансовый 3 6 3 6 3 4" xfId="31546"/>
    <cellStyle name="Финансовый 3 6 3 6 4" xfId="8866"/>
    <cellStyle name="Финансовый 3 6 3 6 4 2" xfId="22474"/>
    <cellStyle name="Финансовый 3 6 3 6 4 3" xfId="36082"/>
    <cellStyle name="Финансовый 3 6 3 6 5" xfId="15670"/>
    <cellStyle name="Финансовый 3 6 3 6 6" xfId="29278"/>
    <cellStyle name="Финансовый 3 6 3 7" xfId="928"/>
    <cellStyle name="Финансовый 3 6 3 7 2" xfId="5464"/>
    <cellStyle name="Финансовый 3 6 3 7 2 2" xfId="12268"/>
    <cellStyle name="Финансовый 3 6 3 7 2 2 2" xfId="25876"/>
    <cellStyle name="Финансовый 3 6 3 7 2 2 3" xfId="39484"/>
    <cellStyle name="Финансовый 3 6 3 7 2 3" xfId="19072"/>
    <cellStyle name="Финансовый 3 6 3 7 2 4" xfId="32680"/>
    <cellStyle name="Финансовый 3 6 3 7 3" xfId="3196"/>
    <cellStyle name="Финансовый 3 6 3 7 3 2" xfId="10000"/>
    <cellStyle name="Финансовый 3 6 3 7 3 2 2" xfId="23608"/>
    <cellStyle name="Финансовый 3 6 3 7 3 2 3" xfId="37216"/>
    <cellStyle name="Финансовый 3 6 3 7 3 3" xfId="16804"/>
    <cellStyle name="Финансовый 3 6 3 7 3 4" xfId="30412"/>
    <cellStyle name="Финансовый 3 6 3 7 4" xfId="7732"/>
    <cellStyle name="Финансовый 3 6 3 7 4 2" xfId="21340"/>
    <cellStyle name="Финансовый 3 6 3 7 4 3" xfId="34948"/>
    <cellStyle name="Финансовый 3 6 3 7 5" xfId="14536"/>
    <cellStyle name="Финансовый 3 6 3 7 6" xfId="28144"/>
    <cellStyle name="Финансовый 3 6 3 8" xfId="550"/>
    <cellStyle name="Финансовый 3 6 3 8 2" xfId="5086"/>
    <cellStyle name="Финансовый 3 6 3 8 2 2" xfId="11890"/>
    <cellStyle name="Финансовый 3 6 3 8 2 2 2" xfId="25498"/>
    <cellStyle name="Финансовый 3 6 3 8 2 2 3" xfId="39106"/>
    <cellStyle name="Финансовый 3 6 3 8 2 3" xfId="18694"/>
    <cellStyle name="Финансовый 3 6 3 8 2 4" xfId="32302"/>
    <cellStyle name="Финансовый 3 6 3 8 3" xfId="2818"/>
    <cellStyle name="Финансовый 3 6 3 8 3 2" xfId="9622"/>
    <cellStyle name="Финансовый 3 6 3 8 3 2 2" xfId="23230"/>
    <cellStyle name="Финансовый 3 6 3 8 3 2 3" xfId="36838"/>
    <cellStyle name="Финансовый 3 6 3 8 3 3" xfId="16426"/>
    <cellStyle name="Финансовый 3 6 3 8 3 4" xfId="30034"/>
    <cellStyle name="Финансовый 3 6 3 8 4" xfId="7354"/>
    <cellStyle name="Финансовый 3 6 3 8 4 2" xfId="20962"/>
    <cellStyle name="Финансовый 3 6 3 8 4 3" xfId="34570"/>
    <cellStyle name="Финансовый 3 6 3 8 5" xfId="14158"/>
    <cellStyle name="Финансовый 3 6 3 8 6" xfId="27766"/>
    <cellStyle name="Финансовый 3 6 3 9" xfId="4708"/>
    <cellStyle name="Финансовый 3 6 3 9 2" xfId="11512"/>
    <cellStyle name="Финансовый 3 6 3 9 2 2" xfId="25120"/>
    <cellStyle name="Финансовый 3 6 3 9 2 3" xfId="38728"/>
    <cellStyle name="Финансовый 3 6 3 9 3" xfId="18316"/>
    <cellStyle name="Финансовый 3 6 3 9 4" xfId="31924"/>
    <cellStyle name="Финансовый 3 6 4" xfId="307"/>
    <cellStyle name="Финансовый 3 6 4 10" xfId="7111"/>
    <cellStyle name="Финансовый 3 6 4 10 2" xfId="20719"/>
    <cellStyle name="Финансовый 3 6 4 10 3" xfId="34327"/>
    <cellStyle name="Финансовый 3 6 4 11" xfId="13915"/>
    <cellStyle name="Финансовый 3 6 4 12" xfId="27523"/>
    <cellStyle name="Финансовый 3 6 4 2" xfId="434"/>
    <cellStyle name="Финансовый 3 6 4 2 10" xfId="14042"/>
    <cellStyle name="Финансовый 3 6 4 2 11" xfId="27650"/>
    <cellStyle name="Финансовый 3 6 4 2 2" xfId="1946"/>
    <cellStyle name="Финансовый 3 6 4 2 2 2" xfId="6482"/>
    <cellStyle name="Финансовый 3 6 4 2 2 2 2" xfId="13286"/>
    <cellStyle name="Финансовый 3 6 4 2 2 2 2 2" xfId="26894"/>
    <cellStyle name="Финансовый 3 6 4 2 2 2 2 3" xfId="40502"/>
    <cellStyle name="Финансовый 3 6 4 2 2 2 3" xfId="20090"/>
    <cellStyle name="Финансовый 3 6 4 2 2 2 4" xfId="33698"/>
    <cellStyle name="Финансовый 3 6 4 2 2 3" xfId="4214"/>
    <cellStyle name="Финансовый 3 6 4 2 2 3 2" xfId="11018"/>
    <cellStyle name="Финансовый 3 6 4 2 2 3 2 2" xfId="24626"/>
    <cellStyle name="Финансовый 3 6 4 2 2 3 2 3" xfId="38234"/>
    <cellStyle name="Финансовый 3 6 4 2 2 3 3" xfId="17822"/>
    <cellStyle name="Финансовый 3 6 4 2 2 3 4" xfId="31430"/>
    <cellStyle name="Финансовый 3 6 4 2 2 4" xfId="8750"/>
    <cellStyle name="Финансовый 3 6 4 2 2 4 2" xfId="22358"/>
    <cellStyle name="Финансовый 3 6 4 2 2 4 3" xfId="35966"/>
    <cellStyle name="Финансовый 3 6 4 2 2 5" xfId="15554"/>
    <cellStyle name="Финансовый 3 6 4 2 2 6" xfId="29162"/>
    <cellStyle name="Финансовый 3 6 4 2 3" xfId="1568"/>
    <cellStyle name="Финансовый 3 6 4 2 3 2" xfId="6104"/>
    <cellStyle name="Финансовый 3 6 4 2 3 2 2" xfId="12908"/>
    <cellStyle name="Финансовый 3 6 4 2 3 2 2 2" xfId="26516"/>
    <cellStyle name="Финансовый 3 6 4 2 3 2 2 3" xfId="40124"/>
    <cellStyle name="Финансовый 3 6 4 2 3 2 3" xfId="19712"/>
    <cellStyle name="Финансовый 3 6 4 2 3 2 4" xfId="33320"/>
    <cellStyle name="Финансовый 3 6 4 2 3 3" xfId="3836"/>
    <cellStyle name="Финансовый 3 6 4 2 3 3 2" xfId="10640"/>
    <cellStyle name="Финансовый 3 6 4 2 3 3 2 2" xfId="24248"/>
    <cellStyle name="Финансовый 3 6 4 2 3 3 2 3" xfId="37856"/>
    <cellStyle name="Финансовый 3 6 4 2 3 3 3" xfId="17444"/>
    <cellStyle name="Финансовый 3 6 4 2 3 3 4" xfId="31052"/>
    <cellStyle name="Финансовый 3 6 4 2 3 4" xfId="8372"/>
    <cellStyle name="Финансовый 3 6 4 2 3 4 2" xfId="21980"/>
    <cellStyle name="Финансовый 3 6 4 2 3 4 3" xfId="35588"/>
    <cellStyle name="Финансовый 3 6 4 2 3 5" xfId="15176"/>
    <cellStyle name="Финансовый 3 6 4 2 3 6" xfId="28784"/>
    <cellStyle name="Финансовый 3 6 4 2 4" xfId="2324"/>
    <cellStyle name="Финансовый 3 6 4 2 4 2" xfId="6860"/>
    <cellStyle name="Финансовый 3 6 4 2 4 2 2" xfId="13664"/>
    <cellStyle name="Финансовый 3 6 4 2 4 2 2 2" xfId="27272"/>
    <cellStyle name="Финансовый 3 6 4 2 4 2 2 3" xfId="40880"/>
    <cellStyle name="Финансовый 3 6 4 2 4 2 3" xfId="20468"/>
    <cellStyle name="Финансовый 3 6 4 2 4 2 4" xfId="34076"/>
    <cellStyle name="Финансовый 3 6 4 2 4 3" xfId="4592"/>
    <cellStyle name="Финансовый 3 6 4 2 4 3 2" xfId="11396"/>
    <cellStyle name="Финансовый 3 6 4 2 4 3 2 2" xfId="25004"/>
    <cellStyle name="Финансовый 3 6 4 2 4 3 2 3" xfId="38612"/>
    <cellStyle name="Финансовый 3 6 4 2 4 3 3" xfId="18200"/>
    <cellStyle name="Финансовый 3 6 4 2 4 3 4" xfId="31808"/>
    <cellStyle name="Финансовый 3 6 4 2 4 4" xfId="9128"/>
    <cellStyle name="Финансовый 3 6 4 2 4 4 2" xfId="22736"/>
    <cellStyle name="Финансовый 3 6 4 2 4 4 3" xfId="36344"/>
    <cellStyle name="Финансовый 3 6 4 2 4 5" xfId="15932"/>
    <cellStyle name="Финансовый 3 6 4 2 4 6" xfId="29540"/>
    <cellStyle name="Финансовый 3 6 4 2 5" xfId="1190"/>
    <cellStyle name="Финансовый 3 6 4 2 5 2" xfId="5726"/>
    <cellStyle name="Финансовый 3 6 4 2 5 2 2" xfId="12530"/>
    <cellStyle name="Финансовый 3 6 4 2 5 2 2 2" xfId="26138"/>
    <cellStyle name="Финансовый 3 6 4 2 5 2 2 3" xfId="39746"/>
    <cellStyle name="Финансовый 3 6 4 2 5 2 3" xfId="19334"/>
    <cellStyle name="Финансовый 3 6 4 2 5 2 4" xfId="32942"/>
    <cellStyle name="Финансовый 3 6 4 2 5 3" xfId="3458"/>
    <cellStyle name="Финансовый 3 6 4 2 5 3 2" xfId="10262"/>
    <cellStyle name="Финансовый 3 6 4 2 5 3 2 2" xfId="23870"/>
    <cellStyle name="Финансовый 3 6 4 2 5 3 2 3" xfId="37478"/>
    <cellStyle name="Финансовый 3 6 4 2 5 3 3" xfId="17066"/>
    <cellStyle name="Финансовый 3 6 4 2 5 3 4" xfId="30674"/>
    <cellStyle name="Финансовый 3 6 4 2 5 4" xfId="7994"/>
    <cellStyle name="Финансовый 3 6 4 2 5 4 2" xfId="21602"/>
    <cellStyle name="Финансовый 3 6 4 2 5 4 3" xfId="35210"/>
    <cellStyle name="Финансовый 3 6 4 2 5 5" xfId="14798"/>
    <cellStyle name="Финансовый 3 6 4 2 5 6" xfId="28406"/>
    <cellStyle name="Финансовый 3 6 4 2 6" xfId="812"/>
    <cellStyle name="Финансовый 3 6 4 2 6 2" xfId="5348"/>
    <cellStyle name="Финансовый 3 6 4 2 6 2 2" xfId="12152"/>
    <cellStyle name="Финансовый 3 6 4 2 6 2 2 2" xfId="25760"/>
    <cellStyle name="Финансовый 3 6 4 2 6 2 2 3" xfId="39368"/>
    <cellStyle name="Финансовый 3 6 4 2 6 2 3" xfId="18956"/>
    <cellStyle name="Финансовый 3 6 4 2 6 2 4" xfId="32564"/>
    <cellStyle name="Финансовый 3 6 4 2 6 3" xfId="3080"/>
    <cellStyle name="Финансовый 3 6 4 2 6 3 2" xfId="9884"/>
    <cellStyle name="Финансовый 3 6 4 2 6 3 2 2" xfId="23492"/>
    <cellStyle name="Финансовый 3 6 4 2 6 3 2 3" xfId="37100"/>
    <cellStyle name="Финансовый 3 6 4 2 6 3 3" xfId="16688"/>
    <cellStyle name="Финансовый 3 6 4 2 6 3 4" xfId="30296"/>
    <cellStyle name="Финансовый 3 6 4 2 6 4" xfId="7616"/>
    <cellStyle name="Финансовый 3 6 4 2 6 4 2" xfId="21224"/>
    <cellStyle name="Финансовый 3 6 4 2 6 4 3" xfId="34832"/>
    <cellStyle name="Финансовый 3 6 4 2 6 5" xfId="14420"/>
    <cellStyle name="Финансовый 3 6 4 2 6 6" xfId="28028"/>
    <cellStyle name="Финансовый 3 6 4 2 7" xfId="4970"/>
    <cellStyle name="Финансовый 3 6 4 2 7 2" xfId="11774"/>
    <cellStyle name="Финансовый 3 6 4 2 7 2 2" xfId="25382"/>
    <cellStyle name="Финансовый 3 6 4 2 7 2 3" xfId="38990"/>
    <cellStyle name="Финансовый 3 6 4 2 7 3" xfId="18578"/>
    <cellStyle name="Финансовый 3 6 4 2 7 4" xfId="32186"/>
    <cellStyle name="Финансовый 3 6 4 2 8" xfId="2702"/>
    <cellStyle name="Финансовый 3 6 4 2 8 2" xfId="9506"/>
    <cellStyle name="Финансовый 3 6 4 2 8 2 2" xfId="23114"/>
    <cellStyle name="Финансовый 3 6 4 2 8 2 3" xfId="36722"/>
    <cellStyle name="Финансовый 3 6 4 2 8 3" xfId="16310"/>
    <cellStyle name="Финансовый 3 6 4 2 8 4" xfId="29918"/>
    <cellStyle name="Финансовый 3 6 4 2 9" xfId="7238"/>
    <cellStyle name="Финансовый 3 6 4 2 9 2" xfId="20846"/>
    <cellStyle name="Финансовый 3 6 4 2 9 3" xfId="34454"/>
    <cellStyle name="Финансовый 3 6 4 3" xfId="1819"/>
    <cellStyle name="Финансовый 3 6 4 3 2" xfId="6355"/>
    <cellStyle name="Финансовый 3 6 4 3 2 2" xfId="13159"/>
    <cellStyle name="Финансовый 3 6 4 3 2 2 2" xfId="26767"/>
    <cellStyle name="Финансовый 3 6 4 3 2 2 3" xfId="40375"/>
    <cellStyle name="Финансовый 3 6 4 3 2 3" xfId="19963"/>
    <cellStyle name="Финансовый 3 6 4 3 2 4" xfId="33571"/>
    <cellStyle name="Финансовый 3 6 4 3 3" xfId="4087"/>
    <cellStyle name="Финансовый 3 6 4 3 3 2" xfId="10891"/>
    <cellStyle name="Финансовый 3 6 4 3 3 2 2" xfId="24499"/>
    <cellStyle name="Финансовый 3 6 4 3 3 2 3" xfId="38107"/>
    <cellStyle name="Финансовый 3 6 4 3 3 3" xfId="17695"/>
    <cellStyle name="Финансовый 3 6 4 3 3 4" xfId="31303"/>
    <cellStyle name="Финансовый 3 6 4 3 4" xfId="8623"/>
    <cellStyle name="Финансовый 3 6 4 3 4 2" xfId="22231"/>
    <cellStyle name="Финансовый 3 6 4 3 4 3" xfId="35839"/>
    <cellStyle name="Финансовый 3 6 4 3 5" xfId="15427"/>
    <cellStyle name="Финансовый 3 6 4 3 6" xfId="29035"/>
    <cellStyle name="Финансовый 3 6 4 4" xfId="1441"/>
    <cellStyle name="Финансовый 3 6 4 4 2" xfId="5977"/>
    <cellStyle name="Финансовый 3 6 4 4 2 2" xfId="12781"/>
    <cellStyle name="Финансовый 3 6 4 4 2 2 2" xfId="26389"/>
    <cellStyle name="Финансовый 3 6 4 4 2 2 3" xfId="39997"/>
    <cellStyle name="Финансовый 3 6 4 4 2 3" xfId="19585"/>
    <cellStyle name="Финансовый 3 6 4 4 2 4" xfId="33193"/>
    <cellStyle name="Финансовый 3 6 4 4 3" xfId="3709"/>
    <cellStyle name="Финансовый 3 6 4 4 3 2" xfId="10513"/>
    <cellStyle name="Финансовый 3 6 4 4 3 2 2" xfId="24121"/>
    <cellStyle name="Финансовый 3 6 4 4 3 2 3" xfId="37729"/>
    <cellStyle name="Финансовый 3 6 4 4 3 3" xfId="17317"/>
    <cellStyle name="Финансовый 3 6 4 4 3 4" xfId="30925"/>
    <cellStyle name="Финансовый 3 6 4 4 4" xfId="8245"/>
    <cellStyle name="Финансовый 3 6 4 4 4 2" xfId="21853"/>
    <cellStyle name="Финансовый 3 6 4 4 4 3" xfId="35461"/>
    <cellStyle name="Финансовый 3 6 4 4 5" xfId="15049"/>
    <cellStyle name="Финансовый 3 6 4 4 6" xfId="28657"/>
    <cellStyle name="Финансовый 3 6 4 5" xfId="2197"/>
    <cellStyle name="Финансовый 3 6 4 5 2" xfId="6733"/>
    <cellStyle name="Финансовый 3 6 4 5 2 2" xfId="13537"/>
    <cellStyle name="Финансовый 3 6 4 5 2 2 2" xfId="27145"/>
    <cellStyle name="Финансовый 3 6 4 5 2 2 3" xfId="40753"/>
    <cellStyle name="Финансовый 3 6 4 5 2 3" xfId="20341"/>
    <cellStyle name="Финансовый 3 6 4 5 2 4" xfId="33949"/>
    <cellStyle name="Финансовый 3 6 4 5 3" xfId="4465"/>
    <cellStyle name="Финансовый 3 6 4 5 3 2" xfId="11269"/>
    <cellStyle name="Финансовый 3 6 4 5 3 2 2" xfId="24877"/>
    <cellStyle name="Финансовый 3 6 4 5 3 2 3" xfId="38485"/>
    <cellStyle name="Финансовый 3 6 4 5 3 3" xfId="18073"/>
    <cellStyle name="Финансовый 3 6 4 5 3 4" xfId="31681"/>
    <cellStyle name="Финансовый 3 6 4 5 4" xfId="9001"/>
    <cellStyle name="Финансовый 3 6 4 5 4 2" xfId="22609"/>
    <cellStyle name="Финансовый 3 6 4 5 4 3" xfId="36217"/>
    <cellStyle name="Финансовый 3 6 4 5 5" xfId="15805"/>
    <cellStyle name="Финансовый 3 6 4 5 6" xfId="29413"/>
    <cellStyle name="Финансовый 3 6 4 6" xfId="1063"/>
    <cellStyle name="Финансовый 3 6 4 6 2" xfId="5599"/>
    <cellStyle name="Финансовый 3 6 4 6 2 2" xfId="12403"/>
    <cellStyle name="Финансовый 3 6 4 6 2 2 2" xfId="26011"/>
    <cellStyle name="Финансовый 3 6 4 6 2 2 3" xfId="39619"/>
    <cellStyle name="Финансовый 3 6 4 6 2 3" xfId="19207"/>
    <cellStyle name="Финансовый 3 6 4 6 2 4" xfId="32815"/>
    <cellStyle name="Финансовый 3 6 4 6 3" xfId="3331"/>
    <cellStyle name="Финансовый 3 6 4 6 3 2" xfId="10135"/>
    <cellStyle name="Финансовый 3 6 4 6 3 2 2" xfId="23743"/>
    <cellStyle name="Финансовый 3 6 4 6 3 2 3" xfId="37351"/>
    <cellStyle name="Финансовый 3 6 4 6 3 3" xfId="16939"/>
    <cellStyle name="Финансовый 3 6 4 6 3 4" xfId="30547"/>
    <cellStyle name="Финансовый 3 6 4 6 4" xfId="7867"/>
    <cellStyle name="Финансовый 3 6 4 6 4 2" xfId="21475"/>
    <cellStyle name="Финансовый 3 6 4 6 4 3" xfId="35083"/>
    <cellStyle name="Финансовый 3 6 4 6 5" xfId="14671"/>
    <cellStyle name="Финансовый 3 6 4 6 6" xfId="28279"/>
    <cellStyle name="Финансовый 3 6 4 7" xfId="685"/>
    <cellStyle name="Финансовый 3 6 4 7 2" xfId="5221"/>
    <cellStyle name="Финансовый 3 6 4 7 2 2" xfId="12025"/>
    <cellStyle name="Финансовый 3 6 4 7 2 2 2" xfId="25633"/>
    <cellStyle name="Финансовый 3 6 4 7 2 2 3" xfId="39241"/>
    <cellStyle name="Финансовый 3 6 4 7 2 3" xfId="18829"/>
    <cellStyle name="Финансовый 3 6 4 7 2 4" xfId="32437"/>
    <cellStyle name="Финансовый 3 6 4 7 3" xfId="2953"/>
    <cellStyle name="Финансовый 3 6 4 7 3 2" xfId="9757"/>
    <cellStyle name="Финансовый 3 6 4 7 3 2 2" xfId="23365"/>
    <cellStyle name="Финансовый 3 6 4 7 3 2 3" xfId="36973"/>
    <cellStyle name="Финансовый 3 6 4 7 3 3" xfId="16561"/>
    <cellStyle name="Финансовый 3 6 4 7 3 4" xfId="30169"/>
    <cellStyle name="Финансовый 3 6 4 7 4" xfId="7489"/>
    <cellStyle name="Финансовый 3 6 4 7 4 2" xfId="21097"/>
    <cellStyle name="Финансовый 3 6 4 7 4 3" xfId="34705"/>
    <cellStyle name="Финансовый 3 6 4 7 5" xfId="14293"/>
    <cellStyle name="Финансовый 3 6 4 7 6" xfId="27901"/>
    <cellStyle name="Финансовый 3 6 4 8" xfId="4843"/>
    <cellStyle name="Финансовый 3 6 4 8 2" xfId="11647"/>
    <cellStyle name="Финансовый 3 6 4 8 2 2" xfId="25255"/>
    <cellStyle name="Финансовый 3 6 4 8 2 3" xfId="38863"/>
    <cellStyle name="Финансовый 3 6 4 8 3" xfId="18451"/>
    <cellStyle name="Финансовый 3 6 4 8 4" xfId="32059"/>
    <cellStyle name="Финансовый 3 6 4 9" xfId="2575"/>
    <cellStyle name="Финансовый 3 6 4 9 2" xfId="9379"/>
    <cellStyle name="Финансовый 3 6 4 9 2 2" xfId="22987"/>
    <cellStyle name="Финансовый 3 6 4 9 2 3" xfId="36595"/>
    <cellStyle name="Финансовый 3 6 4 9 3" xfId="16183"/>
    <cellStyle name="Финансовый 3 6 4 9 4" xfId="29791"/>
    <cellStyle name="Финансовый 3 6 5" xfId="232"/>
    <cellStyle name="Финансовый 3 6 5 10" xfId="7036"/>
    <cellStyle name="Финансовый 3 6 5 10 2" xfId="20644"/>
    <cellStyle name="Финансовый 3 6 5 10 3" xfId="34252"/>
    <cellStyle name="Финансовый 3 6 5 11" xfId="13840"/>
    <cellStyle name="Финансовый 3 6 5 12" xfId="27448"/>
    <cellStyle name="Финансовый 3 6 5 2" xfId="341"/>
    <cellStyle name="Финансовый 3 6 5 2 10" xfId="13949"/>
    <cellStyle name="Финансовый 3 6 5 2 11" xfId="27557"/>
    <cellStyle name="Финансовый 3 6 5 2 2" xfId="1853"/>
    <cellStyle name="Финансовый 3 6 5 2 2 2" xfId="6389"/>
    <cellStyle name="Финансовый 3 6 5 2 2 2 2" xfId="13193"/>
    <cellStyle name="Финансовый 3 6 5 2 2 2 2 2" xfId="26801"/>
    <cellStyle name="Финансовый 3 6 5 2 2 2 2 3" xfId="40409"/>
    <cellStyle name="Финансовый 3 6 5 2 2 2 3" xfId="19997"/>
    <cellStyle name="Финансовый 3 6 5 2 2 2 4" xfId="33605"/>
    <cellStyle name="Финансовый 3 6 5 2 2 3" xfId="4121"/>
    <cellStyle name="Финансовый 3 6 5 2 2 3 2" xfId="10925"/>
    <cellStyle name="Финансовый 3 6 5 2 2 3 2 2" xfId="24533"/>
    <cellStyle name="Финансовый 3 6 5 2 2 3 2 3" xfId="38141"/>
    <cellStyle name="Финансовый 3 6 5 2 2 3 3" xfId="17729"/>
    <cellStyle name="Финансовый 3 6 5 2 2 3 4" xfId="31337"/>
    <cellStyle name="Финансовый 3 6 5 2 2 4" xfId="8657"/>
    <cellStyle name="Финансовый 3 6 5 2 2 4 2" xfId="22265"/>
    <cellStyle name="Финансовый 3 6 5 2 2 4 3" xfId="35873"/>
    <cellStyle name="Финансовый 3 6 5 2 2 5" xfId="15461"/>
    <cellStyle name="Финансовый 3 6 5 2 2 6" xfId="29069"/>
    <cellStyle name="Финансовый 3 6 5 2 3" xfId="1475"/>
    <cellStyle name="Финансовый 3 6 5 2 3 2" xfId="6011"/>
    <cellStyle name="Финансовый 3 6 5 2 3 2 2" xfId="12815"/>
    <cellStyle name="Финансовый 3 6 5 2 3 2 2 2" xfId="26423"/>
    <cellStyle name="Финансовый 3 6 5 2 3 2 2 3" xfId="40031"/>
    <cellStyle name="Финансовый 3 6 5 2 3 2 3" xfId="19619"/>
    <cellStyle name="Финансовый 3 6 5 2 3 2 4" xfId="33227"/>
    <cellStyle name="Финансовый 3 6 5 2 3 3" xfId="3743"/>
    <cellStyle name="Финансовый 3 6 5 2 3 3 2" xfId="10547"/>
    <cellStyle name="Финансовый 3 6 5 2 3 3 2 2" xfId="24155"/>
    <cellStyle name="Финансовый 3 6 5 2 3 3 2 3" xfId="37763"/>
    <cellStyle name="Финансовый 3 6 5 2 3 3 3" xfId="17351"/>
    <cellStyle name="Финансовый 3 6 5 2 3 3 4" xfId="30959"/>
    <cellStyle name="Финансовый 3 6 5 2 3 4" xfId="8279"/>
    <cellStyle name="Финансовый 3 6 5 2 3 4 2" xfId="21887"/>
    <cellStyle name="Финансовый 3 6 5 2 3 4 3" xfId="35495"/>
    <cellStyle name="Финансовый 3 6 5 2 3 5" xfId="15083"/>
    <cellStyle name="Финансовый 3 6 5 2 3 6" xfId="28691"/>
    <cellStyle name="Финансовый 3 6 5 2 4" xfId="2231"/>
    <cellStyle name="Финансовый 3 6 5 2 4 2" xfId="6767"/>
    <cellStyle name="Финансовый 3 6 5 2 4 2 2" xfId="13571"/>
    <cellStyle name="Финансовый 3 6 5 2 4 2 2 2" xfId="27179"/>
    <cellStyle name="Финансовый 3 6 5 2 4 2 2 3" xfId="40787"/>
    <cellStyle name="Финансовый 3 6 5 2 4 2 3" xfId="20375"/>
    <cellStyle name="Финансовый 3 6 5 2 4 2 4" xfId="33983"/>
    <cellStyle name="Финансовый 3 6 5 2 4 3" xfId="4499"/>
    <cellStyle name="Финансовый 3 6 5 2 4 3 2" xfId="11303"/>
    <cellStyle name="Финансовый 3 6 5 2 4 3 2 2" xfId="24911"/>
    <cellStyle name="Финансовый 3 6 5 2 4 3 2 3" xfId="38519"/>
    <cellStyle name="Финансовый 3 6 5 2 4 3 3" xfId="18107"/>
    <cellStyle name="Финансовый 3 6 5 2 4 3 4" xfId="31715"/>
    <cellStyle name="Финансовый 3 6 5 2 4 4" xfId="9035"/>
    <cellStyle name="Финансовый 3 6 5 2 4 4 2" xfId="22643"/>
    <cellStyle name="Финансовый 3 6 5 2 4 4 3" xfId="36251"/>
    <cellStyle name="Финансовый 3 6 5 2 4 5" xfId="15839"/>
    <cellStyle name="Финансовый 3 6 5 2 4 6" xfId="29447"/>
    <cellStyle name="Финансовый 3 6 5 2 5" xfId="1097"/>
    <cellStyle name="Финансовый 3 6 5 2 5 2" xfId="5633"/>
    <cellStyle name="Финансовый 3 6 5 2 5 2 2" xfId="12437"/>
    <cellStyle name="Финансовый 3 6 5 2 5 2 2 2" xfId="26045"/>
    <cellStyle name="Финансовый 3 6 5 2 5 2 2 3" xfId="39653"/>
    <cellStyle name="Финансовый 3 6 5 2 5 2 3" xfId="19241"/>
    <cellStyle name="Финансовый 3 6 5 2 5 2 4" xfId="32849"/>
    <cellStyle name="Финансовый 3 6 5 2 5 3" xfId="3365"/>
    <cellStyle name="Финансовый 3 6 5 2 5 3 2" xfId="10169"/>
    <cellStyle name="Финансовый 3 6 5 2 5 3 2 2" xfId="23777"/>
    <cellStyle name="Финансовый 3 6 5 2 5 3 2 3" xfId="37385"/>
    <cellStyle name="Финансовый 3 6 5 2 5 3 3" xfId="16973"/>
    <cellStyle name="Финансовый 3 6 5 2 5 3 4" xfId="30581"/>
    <cellStyle name="Финансовый 3 6 5 2 5 4" xfId="7901"/>
    <cellStyle name="Финансовый 3 6 5 2 5 4 2" xfId="21509"/>
    <cellStyle name="Финансовый 3 6 5 2 5 4 3" xfId="35117"/>
    <cellStyle name="Финансовый 3 6 5 2 5 5" xfId="14705"/>
    <cellStyle name="Финансовый 3 6 5 2 5 6" xfId="28313"/>
    <cellStyle name="Финансовый 3 6 5 2 6" xfId="719"/>
    <cellStyle name="Финансовый 3 6 5 2 6 2" xfId="5255"/>
    <cellStyle name="Финансовый 3 6 5 2 6 2 2" xfId="12059"/>
    <cellStyle name="Финансовый 3 6 5 2 6 2 2 2" xfId="25667"/>
    <cellStyle name="Финансовый 3 6 5 2 6 2 2 3" xfId="39275"/>
    <cellStyle name="Финансовый 3 6 5 2 6 2 3" xfId="18863"/>
    <cellStyle name="Финансовый 3 6 5 2 6 2 4" xfId="32471"/>
    <cellStyle name="Финансовый 3 6 5 2 6 3" xfId="2987"/>
    <cellStyle name="Финансовый 3 6 5 2 6 3 2" xfId="9791"/>
    <cellStyle name="Финансовый 3 6 5 2 6 3 2 2" xfId="23399"/>
    <cellStyle name="Финансовый 3 6 5 2 6 3 2 3" xfId="37007"/>
    <cellStyle name="Финансовый 3 6 5 2 6 3 3" xfId="16595"/>
    <cellStyle name="Финансовый 3 6 5 2 6 3 4" xfId="30203"/>
    <cellStyle name="Финансовый 3 6 5 2 6 4" xfId="7523"/>
    <cellStyle name="Финансовый 3 6 5 2 6 4 2" xfId="21131"/>
    <cellStyle name="Финансовый 3 6 5 2 6 4 3" xfId="34739"/>
    <cellStyle name="Финансовый 3 6 5 2 6 5" xfId="14327"/>
    <cellStyle name="Финансовый 3 6 5 2 6 6" xfId="27935"/>
    <cellStyle name="Финансовый 3 6 5 2 7" xfId="4877"/>
    <cellStyle name="Финансовый 3 6 5 2 7 2" xfId="11681"/>
    <cellStyle name="Финансовый 3 6 5 2 7 2 2" xfId="25289"/>
    <cellStyle name="Финансовый 3 6 5 2 7 2 3" xfId="38897"/>
    <cellStyle name="Финансовый 3 6 5 2 7 3" xfId="18485"/>
    <cellStyle name="Финансовый 3 6 5 2 7 4" xfId="32093"/>
    <cellStyle name="Финансовый 3 6 5 2 8" xfId="2609"/>
    <cellStyle name="Финансовый 3 6 5 2 8 2" xfId="9413"/>
    <cellStyle name="Финансовый 3 6 5 2 8 2 2" xfId="23021"/>
    <cellStyle name="Финансовый 3 6 5 2 8 2 3" xfId="36629"/>
    <cellStyle name="Финансовый 3 6 5 2 8 3" xfId="16217"/>
    <cellStyle name="Финансовый 3 6 5 2 8 4" xfId="29825"/>
    <cellStyle name="Финансовый 3 6 5 2 9" xfId="7145"/>
    <cellStyle name="Финансовый 3 6 5 2 9 2" xfId="20753"/>
    <cellStyle name="Финансовый 3 6 5 2 9 3" xfId="34361"/>
    <cellStyle name="Финансовый 3 6 5 3" xfId="1744"/>
    <cellStyle name="Финансовый 3 6 5 3 2" xfId="6280"/>
    <cellStyle name="Финансовый 3 6 5 3 2 2" xfId="13084"/>
    <cellStyle name="Финансовый 3 6 5 3 2 2 2" xfId="26692"/>
    <cellStyle name="Финансовый 3 6 5 3 2 2 3" xfId="40300"/>
    <cellStyle name="Финансовый 3 6 5 3 2 3" xfId="19888"/>
    <cellStyle name="Финансовый 3 6 5 3 2 4" xfId="33496"/>
    <cellStyle name="Финансовый 3 6 5 3 3" xfId="4012"/>
    <cellStyle name="Финансовый 3 6 5 3 3 2" xfId="10816"/>
    <cellStyle name="Финансовый 3 6 5 3 3 2 2" xfId="24424"/>
    <cellStyle name="Финансовый 3 6 5 3 3 2 3" xfId="38032"/>
    <cellStyle name="Финансовый 3 6 5 3 3 3" xfId="17620"/>
    <cellStyle name="Финансовый 3 6 5 3 3 4" xfId="31228"/>
    <cellStyle name="Финансовый 3 6 5 3 4" xfId="8548"/>
    <cellStyle name="Финансовый 3 6 5 3 4 2" xfId="22156"/>
    <cellStyle name="Финансовый 3 6 5 3 4 3" xfId="35764"/>
    <cellStyle name="Финансовый 3 6 5 3 5" xfId="15352"/>
    <cellStyle name="Финансовый 3 6 5 3 6" xfId="28960"/>
    <cellStyle name="Финансовый 3 6 5 4" xfId="1366"/>
    <cellStyle name="Финансовый 3 6 5 4 2" xfId="5902"/>
    <cellStyle name="Финансовый 3 6 5 4 2 2" xfId="12706"/>
    <cellStyle name="Финансовый 3 6 5 4 2 2 2" xfId="26314"/>
    <cellStyle name="Финансовый 3 6 5 4 2 2 3" xfId="39922"/>
    <cellStyle name="Финансовый 3 6 5 4 2 3" xfId="19510"/>
    <cellStyle name="Финансовый 3 6 5 4 2 4" xfId="33118"/>
    <cellStyle name="Финансовый 3 6 5 4 3" xfId="3634"/>
    <cellStyle name="Финансовый 3 6 5 4 3 2" xfId="10438"/>
    <cellStyle name="Финансовый 3 6 5 4 3 2 2" xfId="24046"/>
    <cellStyle name="Финансовый 3 6 5 4 3 2 3" xfId="37654"/>
    <cellStyle name="Финансовый 3 6 5 4 3 3" xfId="17242"/>
    <cellStyle name="Финансовый 3 6 5 4 3 4" xfId="30850"/>
    <cellStyle name="Финансовый 3 6 5 4 4" xfId="8170"/>
    <cellStyle name="Финансовый 3 6 5 4 4 2" xfId="21778"/>
    <cellStyle name="Финансовый 3 6 5 4 4 3" xfId="35386"/>
    <cellStyle name="Финансовый 3 6 5 4 5" xfId="14974"/>
    <cellStyle name="Финансовый 3 6 5 4 6" xfId="28582"/>
    <cellStyle name="Финансовый 3 6 5 5" xfId="2122"/>
    <cellStyle name="Финансовый 3 6 5 5 2" xfId="6658"/>
    <cellStyle name="Финансовый 3 6 5 5 2 2" xfId="13462"/>
    <cellStyle name="Финансовый 3 6 5 5 2 2 2" xfId="27070"/>
    <cellStyle name="Финансовый 3 6 5 5 2 2 3" xfId="40678"/>
    <cellStyle name="Финансовый 3 6 5 5 2 3" xfId="20266"/>
    <cellStyle name="Финансовый 3 6 5 5 2 4" xfId="33874"/>
    <cellStyle name="Финансовый 3 6 5 5 3" xfId="4390"/>
    <cellStyle name="Финансовый 3 6 5 5 3 2" xfId="11194"/>
    <cellStyle name="Финансовый 3 6 5 5 3 2 2" xfId="24802"/>
    <cellStyle name="Финансовый 3 6 5 5 3 2 3" xfId="38410"/>
    <cellStyle name="Финансовый 3 6 5 5 3 3" xfId="17998"/>
    <cellStyle name="Финансовый 3 6 5 5 3 4" xfId="31606"/>
    <cellStyle name="Финансовый 3 6 5 5 4" xfId="8926"/>
    <cellStyle name="Финансовый 3 6 5 5 4 2" xfId="22534"/>
    <cellStyle name="Финансовый 3 6 5 5 4 3" xfId="36142"/>
    <cellStyle name="Финансовый 3 6 5 5 5" xfId="15730"/>
    <cellStyle name="Финансовый 3 6 5 5 6" xfId="29338"/>
    <cellStyle name="Финансовый 3 6 5 6" xfId="988"/>
    <cellStyle name="Финансовый 3 6 5 6 2" xfId="5524"/>
    <cellStyle name="Финансовый 3 6 5 6 2 2" xfId="12328"/>
    <cellStyle name="Финансовый 3 6 5 6 2 2 2" xfId="25936"/>
    <cellStyle name="Финансовый 3 6 5 6 2 2 3" xfId="39544"/>
    <cellStyle name="Финансовый 3 6 5 6 2 3" xfId="19132"/>
    <cellStyle name="Финансовый 3 6 5 6 2 4" xfId="32740"/>
    <cellStyle name="Финансовый 3 6 5 6 3" xfId="3256"/>
    <cellStyle name="Финансовый 3 6 5 6 3 2" xfId="10060"/>
    <cellStyle name="Финансовый 3 6 5 6 3 2 2" xfId="23668"/>
    <cellStyle name="Финансовый 3 6 5 6 3 2 3" xfId="37276"/>
    <cellStyle name="Финансовый 3 6 5 6 3 3" xfId="16864"/>
    <cellStyle name="Финансовый 3 6 5 6 3 4" xfId="30472"/>
    <cellStyle name="Финансовый 3 6 5 6 4" xfId="7792"/>
    <cellStyle name="Финансовый 3 6 5 6 4 2" xfId="21400"/>
    <cellStyle name="Финансовый 3 6 5 6 4 3" xfId="35008"/>
    <cellStyle name="Финансовый 3 6 5 6 5" xfId="14596"/>
    <cellStyle name="Финансовый 3 6 5 6 6" xfId="28204"/>
    <cellStyle name="Финансовый 3 6 5 7" xfId="610"/>
    <cellStyle name="Финансовый 3 6 5 7 2" xfId="5146"/>
    <cellStyle name="Финансовый 3 6 5 7 2 2" xfId="11950"/>
    <cellStyle name="Финансовый 3 6 5 7 2 2 2" xfId="25558"/>
    <cellStyle name="Финансовый 3 6 5 7 2 2 3" xfId="39166"/>
    <cellStyle name="Финансовый 3 6 5 7 2 3" xfId="18754"/>
    <cellStyle name="Финансовый 3 6 5 7 2 4" xfId="32362"/>
    <cellStyle name="Финансовый 3 6 5 7 3" xfId="2878"/>
    <cellStyle name="Финансовый 3 6 5 7 3 2" xfId="9682"/>
    <cellStyle name="Финансовый 3 6 5 7 3 2 2" xfId="23290"/>
    <cellStyle name="Финансовый 3 6 5 7 3 2 3" xfId="36898"/>
    <cellStyle name="Финансовый 3 6 5 7 3 3" xfId="16486"/>
    <cellStyle name="Финансовый 3 6 5 7 3 4" xfId="30094"/>
    <cellStyle name="Финансовый 3 6 5 7 4" xfId="7414"/>
    <cellStyle name="Финансовый 3 6 5 7 4 2" xfId="21022"/>
    <cellStyle name="Финансовый 3 6 5 7 4 3" xfId="34630"/>
    <cellStyle name="Финансовый 3 6 5 7 5" xfId="14218"/>
    <cellStyle name="Финансовый 3 6 5 7 6" xfId="27826"/>
    <cellStyle name="Финансовый 3 6 5 8" xfId="4768"/>
    <cellStyle name="Финансовый 3 6 5 8 2" xfId="11572"/>
    <cellStyle name="Финансовый 3 6 5 8 2 2" xfId="25180"/>
    <cellStyle name="Финансовый 3 6 5 8 2 3" xfId="38788"/>
    <cellStyle name="Финансовый 3 6 5 8 3" xfId="18376"/>
    <cellStyle name="Финансовый 3 6 5 8 4" xfId="31984"/>
    <cellStyle name="Финансовый 3 6 5 9" xfId="2500"/>
    <cellStyle name="Финансовый 3 6 5 9 2" xfId="9304"/>
    <cellStyle name="Финансовый 3 6 5 9 2 2" xfId="22912"/>
    <cellStyle name="Финансовый 3 6 5 9 2 3" xfId="36520"/>
    <cellStyle name="Финансовый 3 6 5 9 3" xfId="16108"/>
    <cellStyle name="Финансовый 3 6 5 9 4" xfId="29716"/>
    <cellStyle name="Финансовый 3 6 6" xfId="353"/>
    <cellStyle name="Финансовый 3 6 6 10" xfId="13961"/>
    <cellStyle name="Финансовый 3 6 6 11" xfId="27569"/>
    <cellStyle name="Финансовый 3 6 6 2" xfId="1865"/>
    <cellStyle name="Финансовый 3 6 6 2 2" xfId="6401"/>
    <cellStyle name="Финансовый 3 6 6 2 2 2" xfId="13205"/>
    <cellStyle name="Финансовый 3 6 6 2 2 2 2" xfId="26813"/>
    <cellStyle name="Финансовый 3 6 6 2 2 2 3" xfId="40421"/>
    <cellStyle name="Финансовый 3 6 6 2 2 3" xfId="20009"/>
    <cellStyle name="Финансовый 3 6 6 2 2 4" xfId="33617"/>
    <cellStyle name="Финансовый 3 6 6 2 3" xfId="4133"/>
    <cellStyle name="Финансовый 3 6 6 2 3 2" xfId="10937"/>
    <cellStyle name="Финансовый 3 6 6 2 3 2 2" xfId="24545"/>
    <cellStyle name="Финансовый 3 6 6 2 3 2 3" xfId="38153"/>
    <cellStyle name="Финансовый 3 6 6 2 3 3" xfId="17741"/>
    <cellStyle name="Финансовый 3 6 6 2 3 4" xfId="31349"/>
    <cellStyle name="Финансовый 3 6 6 2 4" xfId="8669"/>
    <cellStyle name="Финансовый 3 6 6 2 4 2" xfId="22277"/>
    <cellStyle name="Финансовый 3 6 6 2 4 3" xfId="35885"/>
    <cellStyle name="Финансовый 3 6 6 2 5" xfId="15473"/>
    <cellStyle name="Финансовый 3 6 6 2 6" xfId="29081"/>
    <cellStyle name="Финансовый 3 6 6 3" xfId="1487"/>
    <cellStyle name="Финансовый 3 6 6 3 2" xfId="6023"/>
    <cellStyle name="Финансовый 3 6 6 3 2 2" xfId="12827"/>
    <cellStyle name="Финансовый 3 6 6 3 2 2 2" xfId="26435"/>
    <cellStyle name="Финансовый 3 6 6 3 2 2 3" xfId="40043"/>
    <cellStyle name="Финансовый 3 6 6 3 2 3" xfId="19631"/>
    <cellStyle name="Финансовый 3 6 6 3 2 4" xfId="33239"/>
    <cellStyle name="Финансовый 3 6 6 3 3" xfId="3755"/>
    <cellStyle name="Финансовый 3 6 6 3 3 2" xfId="10559"/>
    <cellStyle name="Финансовый 3 6 6 3 3 2 2" xfId="24167"/>
    <cellStyle name="Финансовый 3 6 6 3 3 2 3" xfId="37775"/>
    <cellStyle name="Финансовый 3 6 6 3 3 3" xfId="17363"/>
    <cellStyle name="Финансовый 3 6 6 3 3 4" xfId="30971"/>
    <cellStyle name="Финансовый 3 6 6 3 4" xfId="8291"/>
    <cellStyle name="Финансовый 3 6 6 3 4 2" xfId="21899"/>
    <cellStyle name="Финансовый 3 6 6 3 4 3" xfId="35507"/>
    <cellStyle name="Финансовый 3 6 6 3 5" xfId="15095"/>
    <cellStyle name="Финансовый 3 6 6 3 6" xfId="28703"/>
    <cellStyle name="Финансовый 3 6 6 4" xfId="2243"/>
    <cellStyle name="Финансовый 3 6 6 4 2" xfId="6779"/>
    <cellStyle name="Финансовый 3 6 6 4 2 2" xfId="13583"/>
    <cellStyle name="Финансовый 3 6 6 4 2 2 2" xfId="27191"/>
    <cellStyle name="Финансовый 3 6 6 4 2 2 3" xfId="40799"/>
    <cellStyle name="Финансовый 3 6 6 4 2 3" xfId="20387"/>
    <cellStyle name="Финансовый 3 6 6 4 2 4" xfId="33995"/>
    <cellStyle name="Финансовый 3 6 6 4 3" xfId="4511"/>
    <cellStyle name="Финансовый 3 6 6 4 3 2" xfId="11315"/>
    <cellStyle name="Финансовый 3 6 6 4 3 2 2" xfId="24923"/>
    <cellStyle name="Финансовый 3 6 6 4 3 2 3" xfId="38531"/>
    <cellStyle name="Финансовый 3 6 6 4 3 3" xfId="18119"/>
    <cellStyle name="Финансовый 3 6 6 4 3 4" xfId="31727"/>
    <cellStyle name="Финансовый 3 6 6 4 4" xfId="9047"/>
    <cellStyle name="Финансовый 3 6 6 4 4 2" xfId="22655"/>
    <cellStyle name="Финансовый 3 6 6 4 4 3" xfId="36263"/>
    <cellStyle name="Финансовый 3 6 6 4 5" xfId="15851"/>
    <cellStyle name="Финансовый 3 6 6 4 6" xfId="29459"/>
    <cellStyle name="Финансовый 3 6 6 5" xfId="1109"/>
    <cellStyle name="Финансовый 3 6 6 5 2" xfId="5645"/>
    <cellStyle name="Финансовый 3 6 6 5 2 2" xfId="12449"/>
    <cellStyle name="Финансовый 3 6 6 5 2 2 2" xfId="26057"/>
    <cellStyle name="Финансовый 3 6 6 5 2 2 3" xfId="39665"/>
    <cellStyle name="Финансовый 3 6 6 5 2 3" xfId="19253"/>
    <cellStyle name="Финансовый 3 6 6 5 2 4" xfId="32861"/>
    <cellStyle name="Финансовый 3 6 6 5 3" xfId="3377"/>
    <cellStyle name="Финансовый 3 6 6 5 3 2" xfId="10181"/>
    <cellStyle name="Финансовый 3 6 6 5 3 2 2" xfId="23789"/>
    <cellStyle name="Финансовый 3 6 6 5 3 2 3" xfId="37397"/>
    <cellStyle name="Финансовый 3 6 6 5 3 3" xfId="16985"/>
    <cellStyle name="Финансовый 3 6 6 5 3 4" xfId="30593"/>
    <cellStyle name="Финансовый 3 6 6 5 4" xfId="7913"/>
    <cellStyle name="Финансовый 3 6 6 5 4 2" xfId="21521"/>
    <cellStyle name="Финансовый 3 6 6 5 4 3" xfId="35129"/>
    <cellStyle name="Финансовый 3 6 6 5 5" xfId="14717"/>
    <cellStyle name="Финансовый 3 6 6 5 6" xfId="28325"/>
    <cellStyle name="Финансовый 3 6 6 6" xfId="731"/>
    <cellStyle name="Финансовый 3 6 6 6 2" xfId="5267"/>
    <cellStyle name="Финансовый 3 6 6 6 2 2" xfId="12071"/>
    <cellStyle name="Финансовый 3 6 6 6 2 2 2" xfId="25679"/>
    <cellStyle name="Финансовый 3 6 6 6 2 2 3" xfId="39287"/>
    <cellStyle name="Финансовый 3 6 6 6 2 3" xfId="18875"/>
    <cellStyle name="Финансовый 3 6 6 6 2 4" xfId="32483"/>
    <cellStyle name="Финансовый 3 6 6 6 3" xfId="2999"/>
    <cellStyle name="Финансовый 3 6 6 6 3 2" xfId="9803"/>
    <cellStyle name="Финансовый 3 6 6 6 3 2 2" xfId="23411"/>
    <cellStyle name="Финансовый 3 6 6 6 3 2 3" xfId="37019"/>
    <cellStyle name="Финансовый 3 6 6 6 3 3" xfId="16607"/>
    <cellStyle name="Финансовый 3 6 6 6 3 4" xfId="30215"/>
    <cellStyle name="Финансовый 3 6 6 6 4" xfId="7535"/>
    <cellStyle name="Финансовый 3 6 6 6 4 2" xfId="21143"/>
    <cellStyle name="Финансовый 3 6 6 6 4 3" xfId="34751"/>
    <cellStyle name="Финансовый 3 6 6 6 5" xfId="14339"/>
    <cellStyle name="Финансовый 3 6 6 6 6" xfId="27947"/>
    <cellStyle name="Финансовый 3 6 6 7" xfId="4889"/>
    <cellStyle name="Финансовый 3 6 6 7 2" xfId="11693"/>
    <cellStyle name="Финансовый 3 6 6 7 2 2" xfId="25301"/>
    <cellStyle name="Финансовый 3 6 6 7 2 3" xfId="38909"/>
    <cellStyle name="Финансовый 3 6 6 7 3" xfId="18497"/>
    <cellStyle name="Финансовый 3 6 6 7 4" xfId="32105"/>
    <cellStyle name="Финансовый 3 6 6 8" xfId="2621"/>
    <cellStyle name="Финансовый 3 6 6 8 2" xfId="9425"/>
    <cellStyle name="Финансовый 3 6 6 8 2 2" xfId="23033"/>
    <cellStyle name="Финансовый 3 6 6 8 2 3" xfId="36641"/>
    <cellStyle name="Финансовый 3 6 6 8 3" xfId="16229"/>
    <cellStyle name="Финансовый 3 6 6 8 4" xfId="29837"/>
    <cellStyle name="Финансовый 3 6 6 9" xfId="7157"/>
    <cellStyle name="Финансовый 3 6 6 9 2" xfId="20765"/>
    <cellStyle name="Финансовый 3 6 6 9 3" xfId="34373"/>
    <cellStyle name="Финансовый 3 6 7" xfId="1663"/>
    <cellStyle name="Финансовый 3 6 7 2" xfId="6199"/>
    <cellStyle name="Финансовый 3 6 7 2 2" xfId="13003"/>
    <cellStyle name="Финансовый 3 6 7 2 2 2" xfId="26611"/>
    <cellStyle name="Финансовый 3 6 7 2 2 3" xfId="40219"/>
    <cellStyle name="Финансовый 3 6 7 2 3" xfId="19807"/>
    <cellStyle name="Финансовый 3 6 7 2 4" xfId="33415"/>
    <cellStyle name="Финансовый 3 6 7 3" xfId="3931"/>
    <cellStyle name="Финансовый 3 6 7 3 2" xfId="10735"/>
    <cellStyle name="Финансовый 3 6 7 3 2 2" xfId="24343"/>
    <cellStyle name="Финансовый 3 6 7 3 2 3" xfId="37951"/>
    <cellStyle name="Финансовый 3 6 7 3 3" xfId="17539"/>
    <cellStyle name="Финансовый 3 6 7 3 4" xfId="31147"/>
    <cellStyle name="Финансовый 3 6 7 4" xfId="8467"/>
    <cellStyle name="Финансовый 3 6 7 4 2" xfId="22075"/>
    <cellStyle name="Финансовый 3 6 7 4 3" xfId="35683"/>
    <cellStyle name="Финансовый 3 6 7 5" xfId="15271"/>
    <cellStyle name="Финансовый 3 6 7 6" xfId="28879"/>
    <cellStyle name="Финансовый 3 6 8" xfId="1285"/>
    <cellStyle name="Финансовый 3 6 8 2" xfId="5821"/>
    <cellStyle name="Финансовый 3 6 8 2 2" xfId="12625"/>
    <cellStyle name="Финансовый 3 6 8 2 2 2" xfId="26233"/>
    <cellStyle name="Финансовый 3 6 8 2 2 3" xfId="39841"/>
    <cellStyle name="Финансовый 3 6 8 2 3" xfId="19429"/>
    <cellStyle name="Финансовый 3 6 8 2 4" xfId="33037"/>
    <cellStyle name="Финансовый 3 6 8 3" xfId="3553"/>
    <cellStyle name="Финансовый 3 6 8 3 2" xfId="10357"/>
    <cellStyle name="Финансовый 3 6 8 3 2 2" xfId="23965"/>
    <cellStyle name="Финансовый 3 6 8 3 2 3" xfId="37573"/>
    <cellStyle name="Финансовый 3 6 8 3 3" xfId="17161"/>
    <cellStyle name="Финансовый 3 6 8 3 4" xfId="30769"/>
    <cellStyle name="Финансовый 3 6 8 4" xfId="8089"/>
    <cellStyle name="Финансовый 3 6 8 4 2" xfId="21697"/>
    <cellStyle name="Финансовый 3 6 8 4 3" xfId="35305"/>
    <cellStyle name="Финансовый 3 6 8 5" xfId="14893"/>
    <cellStyle name="Финансовый 3 6 8 6" xfId="28501"/>
    <cellStyle name="Финансовый 3 6 9" xfId="2041"/>
    <cellStyle name="Финансовый 3 6 9 2" xfId="6577"/>
    <cellStyle name="Финансовый 3 6 9 2 2" xfId="13381"/>
    <cellStyle name="Финансовый 3 6 9 2 2 2" xfId="26989"/>
    <cellStyle name="Финансовый 3 6 9 2 2 3" xfId="40597"/>
    <cellStyle name="Финансовый 3 6 9 2 3" xfId="20185"/>
    <cellStyle name="Финансовый 3 6 9 2 4" xfId="33793"/>
    <cellStyle name="Финансовый 3 6 9 3" xfId="4309"/>
    <cellStyle name="Финансовый 3 6 9 3 2" xfId="11113"/>
    <cellStyle name="Финансовый 3 6 9 3 2 2" xfId="24721"/>
    <cellStyle name="Финансовый 3 6 9 3 2 3" xfId="38329"/>
    <cellStyle name="Финансовый 3 6 9 3 3" xfId="17917"/>
    <cellStyle name="Финансовый 3 6 9 3 4" xfId="31525"/>
    <cellStyle name="Финансовый 3 6 9 4" xfId="8845"/>
    <cellStyle name="Финансовый 3 6 9 4 2" xfId="22453"/>
    <cellStyle name="Финансовый 3 6 9 4 3" xfId="36061"/>
    <cellStyle name="Финансовый 3 6 9 5" xfId="15649"/>
    <cellStyle name="Финансовый 3 6 9 6" xfId="29257"/>
    <cellStyle name="Финансовый 3 6_планирование суточное" xfId="59304"/>
    <cellStyle name="Финансовый 3 7" xfId="184"/>
    <cellStyle name="Финансовый 3 7 10" xfId="4720"/>
    <cellStyle name="Финансовый 3 7 10 2" xfId="11524"/>
    <cellStyle name="Финансовый 3 7 10 2 2" xfId="25132"/>
    <cellStyle name="Финансовый 3 7 10 2 3" xfId="38740"/>
    <cellStyle name="Финансовый 3 7 10 3" xfId="18328"/>
    <cellStyle name="Финансовый 3 7 10 4" xfId="31936"/>
    <cellStyle name="Финансовый 3 7 11" xfId="2452"/>
    <cellStyle name="Финансовый 3 7 11 2" xfId="9256"/>
    <cellStyle name="Финансовый 3 7 11 2 2" xfId="22864"/>
    <cellStyle name="Финансовый 3 7 11 2 3" xfId="36472"/>
    <cellStyle name="Финансовый 3 7 11 3" xfId="16060"/>
    <cellStyle name="Финансовый 3 7 11 4" xfId="29668"/>
    <cellStyle name="Финансовый 3 7 12" xfId="6988"/>
    <cellStyle name="Финансовый 3 7 12 2" xfId="20596"/>
    <cellStyle name="Финансовый 3 7 12 3" xfId="34204"/>
    <cellStyle name="Финансовый 3 7 13" xfId="13792"/>
    <cellStyle name="Финансовый 3 7 14" xfId="27400"/>
    <cellStyle name="Финансовый 3 7 2" xfId="319"/>
    <cellStyle name="Финансовый 3 7 2 10" xfId="7123"/>
    <cellStyle name="Финансовый 3 7 2 10 2" xfId="20731"/>
    <cellStyle name="Финансовый 3 7 2 10 3" xfId="34339"/>
    <cellStyle name="Финансовый 3 7 2 11" xfId="13927"/>
    <cellStyle name="Финансовый 3 7 2 12" xfId="27535"/>
    <cellStyle name="Финансовый 3 7 2 2" xfId="467"/>
    <cellStyle name="Финансовый 3 7 2 2 10" xfId="14075"/>
    <cellStyle name="Финансовый 3 7 2 2 11" xfId="27683"/>
    <cellStyle name="Финансовый 3 7 2 2 2" xfId="1979"/>
    <cellStyle name="Финансовый 3 7 2 2 2 2" xfId="6515"/>
    <cellStyle name="Финансовый 3 7 2 2 2 2 2" xfId="13319"/>
    <cellStyle name="Финансовый 3 7 2 2 2 2 2 2" xfId="26927"/>
    <cellStyle name="Финансовый 3 7 2 2 2 2 2 3" xfId="40535"/>
    <cellStyle name="Финансовый 3 7 2 2 2 2 3" xfId="20123"/>
    <cellStyle name="Финансовый 3 7 2 2 2 2 4" xfId="33731"/>
    <cellStyle name="Финансовый 3 7 2 2 2 3" xfId="4247"/>
    <cellStyle name="Финансовый 3 7 2 2 2 3 2" xfId="11051"/>
    <cellStyle name="Финансовый 3 7 2 2 2 3 2 2" xfId="24659"/>
    <cellStyle name="Финансовый 3 7 2 2 2 3 2 3" xfId="38267"/>
    <cellStyle name="Финансовый 3 7 2 2 2 3 3" xfId="17855"/>
    <cellStyle name="Финансовый 3 7 2 2 2 3 4" xfId="31463"/>
    <cellStyle name="Финансовый 3 7 2 2 2 4" xfId="8783"/>
    <cellStyle name="Финансовый 3 7 2 2 2 4 2" xfId="22391"/>
    <cellStyle name="Финансовый 3 7 2 2 2 4 3" xfId="35999"/>
    <cellStyle name="Финансовый 3 7 2 2 2 5" xfId="15587"/>
    <cellStyle name="Финансовый 3 7 2 2 2 6" xfId="29195"/>
    <cellStyle name="Финансовый 3 7 2 2 3" xfId="1601"/>
    <cellStyle name="Финансовый 3 7 2 2 3 2" xfId="6137"/>
    <cellStyle name="Финансовый 3 7 2 2 3 2 2" xfId="12941"/>
    <cellStyle name="Финансовый 3 7 2 2 3 2 2 2" xfId="26549"/>
    <cellStyle name="Финансовый 3 7 2 2 3 2 2 3" xfId="40157"/>
    <cellStyle name="Финансовый 3 7 2 2 3 2 3" xfId="19745"/>
    <cellStyle name="Финансовый 3 7 2 2 3 2 4" xfId="33353"/>
    <cellStyle name="Финансовый 3 7 2 2 3 3" xfId="3869"/>
    <cellStyle name="Финансовый 3 7 2 2 3 3 2" xfId="10673"/>
    <cellStyle name="Финансовый 3 7 2 2 3 3 2 2" xfId="24281"/>
    <cellStyle name="Финансовый 3 7 2 2 3 3 2 3" xfId="37889"/>
    <cellStyle name="Финансовый 3 7 2 2 3 3 3" xfId="17477"/>
    <cellStyle name="Финансовый 3 7 2 2 3 3 4" xfId="31085"/>
    <cellStyle name="Финансовый 3 7 2 2 3 4" xfId="8405"/>
    <cellStyle name="Финансовый 3 7 2 2 3 4 2" xfId="22013"/>
    <cellStyle name="Финансовый 3 7 2 2 3 4 3" xfId="35621"/>
    <cellStyle name="Финансовый 3 7 2 2 3 5" xfId="15209"/>
    <cellStyle name="Финансовый 3 7 2 2 3 6" xfId="28817"/>
    <cellStyle name="Финансовый 3 7 2 2 4" xfId="2357"/>
    <cellStyle name="Финансовый 3 7 2 2 4 2" xfId="6893"/>
    <cellStyle name="Финансовый 3 7 2 2 4 2 2" xfId="13697"/>
    <cellStyle name="Финансовый 3 7 2 2 4 2 2 2" xfId="27305"/>
    <cellStyle name="Финансовый 3 7 2 2 4 2 2 3" xfId="40913"/>
    <cellStyle name="Финансовый 3 7 2 2 4 2 3" xfId="20501"/>
    <cellStyle name="Финансовый 3 7 2 2 4 2 4" xfId="34109"/>
    <cellStyle name="Финансовый 3 7 2 2 4 3" xfId="4625"/>
    <cellStyle name="Финансовый 3 7 2 2 4 3 2" xfId="11429"/>
    <cellStyle name="Финансовый 3 7 2 2 4 3 2 2" xfId="25037"/>
    <cellStyle name="Финансовый 3 7 2 2 4 3 2 3" xfId="38645"/>
    <cellStyle name="Финансовый 3 7 2 2 4 3 3" xfId="18233"/>
    <cellStyle name="Финансовый 3 7 2 2 4 3 4" xfId="31841"/>
    <cellStyle name="Финансовый 3 7 2 2 4 4" xfId="9161"/>
    <cellStyle name="Финансовый 3 7 2 2 4 4 2" xfId="22769"/>
    <cellStyle name="Финансовый 3 7 2 2 4 4 3" xfId="36377"/>
    <cellStyle name="Финансовый 3 7 2 2 4 5" xfId="15965"/>
    <cellStyle name="Финансовый 3 7 2 2 4 6" xfId="29573"/>
    <cellStyle name="Финансовый 3 7 2 2 5" xfId="1223"/>
    <cellStyle name="Финансовый 3 7 2 2 5 2" xfId="5759"/>
    <cellStyle name="Финансовый 3 7 2 2 5 2 2" xfId="12563"/>
    <cellStyle name="Финансовый 3 7 2 2 5 2 2 2" xfId="26171"/>
    <cellStyle name="Финансовый 3 7 2 2 5 2 2 3" xfId="39779"/>
    <cellStyle name="Финансовый 3 7 2 2 5 2 3" xfId="19367"/>
    <cellStyle name="Финансовый 3 7 2 2 5 2 4" xfId="32975"/>
    <cellStyle name="Финансовый 3 7 2 2 5 3" xfId="3491"/>
    <cellStyle name="Финансовый 3 7 2 2 5 3 2" xfId="10295"/>
    <cellStyle name="Финансовый 3 7 2 2 5 3 2 2" xfId="23903"/>
    <cellStyle name="Финансовый 3 7 2 2 5 3 2 3" xfId="37511"/>
    <cellStyle name="Финансовый 3 7 2 2 5 3 3" xfId="17099"/>
    <cellStyle name="Финансовый 3 7 2 2 5 3 4" xfId="30707"/>
    <cellStyle name="Финансовый 3 7 2 2 5 4" xfId="8027"/>
    <cellStyle name="Финансовый 3 7 2 2 5 4 2" xfId="21635"/>
    <cellStyle name="Финансовый 3 7 2 2 5 4 3" xfId="35243"/>
    <cellStyle name="Финансовый 3 7 2 2 5 5" xfId="14831"/>
    <cellStyle name="Финансовый 3 7 2 2 5 6" xfId="28439"/>
    <cellStyle name="Финансовый 3 7 2 2 6" xfId="845"/>
    <cellStyle name="Финансовый 3 7 2 2 6 2" xfId="5381"/>
    <cellStyle name="Финансовый 3 7 2 2 6 2 2" xfId="12185"/>
    <cellStyle name="Финансовый 3 7 2 2 6 2 2 2" xfId="25793"/>
    <cellStyle name="Финансовый 3 7 2 2 6 2 2 3" xfId="39401"/>
    <cellStyle name="Финансовый 3 7 2 2 6 2 3" xfId="18989"/>
    <cellStyle name="Финансовый 3 7 2 2 6 2 4" xfId="32597"/>
    <cellStyle name="Финансовый 3 7 2 2 6 3" xfId="3113"/>
    <cellStyle name="Финансовый 3 7 2 2 6 3 2" xfId="9917"/>
    <cellStyle name="Финансовый 3 7 2 2 6 3 2 2" xfId="23525"/>
    <cellStyle name="Финансовый 3 7 2 2 6 3 2 3" xfId="37133"/>
    <cellStyle name="Финансовый 3 7 2 2 6 3 3" xfId="16721"/>
    <cellStyle name="Финансовый 3 7 2 2 6 3 4" xfId="30329"/>
    <cellStyle name="Финансовый 3 7 2 2 6 4" xfId="7649"/>
    <cellStyle name="Финансовый 3 7 2 2 6 4 2" xfId="21257"/>
    <cellStyle name="Финансовый 3 7 2 2 6 4 3" xfId="34865"/>
    <cellStyle name="Финансовый 3 7 2 2 6 5" xfId="14453"/>
    <cellStyle name="Финансовый 3 7 2 2 6 6" xfId="28061"/>
    <cellStyle name="Финансовый 3 7 2 2 7" xfId="5003"/>
    <cellStyle name="Финансовый 3 7 2 2 7 2" xfId="11807"/>
    <cellStyle name="Финансовый 3 7 2 2 7 2 2" xfId="25415"/>
    <cellStyle name="Финансовый 3 7 2 2 7 2 3" xfId="39023"/>
    <cellStyle name="Финансовый 3 7 2 2 7 3" xfId="18611"/>
    <cellStyle name="Финансовый 3 7 2 2 7 4" xfId="32219"/>
    <cellStyle name="Финансовый 3 7 2 2 8" xfId="2735"/>
    <cellStyle name="Финансовый 3 7 2 2 8 2" xfId="9539"/>
    <cellStyle name="Финансовый 3 7 2 2 8 2 2" xfId="23147"/>
    <cellStyle name="Финансовый 3 7 2 2 8 2 3" xfId="36755"/>
    <cellStyle name="Финансовый 3 7 2 2 8 3" xfId="16343"/>
    <cellStyle name="Финансовый 3 7 2 2 8 4" xfId="29951"/>
    <cellStyle name="Финансовый 3 7 2 2 9" xfId="7271"/>
    <cellStyle name="Финансовый 3 7 2 2 9 2" xfId="20879"/>
    <cellStyle name="Финансовый 3 7 2 2 9 3" xfId="34487"/>
    <cellStyle name="Финансовый 3 7 2 3" xfId="1831"/>
    <cellStyle name="Финансовый 3 7 2 3 2" xfId="6367"/>
    <cellStyle name="Финансовый 3 7 2 3 2 2" xfId="13171"/>
    <cellStyle name="Финансовый 3 7 2 3 2 2 2" xfId="26779"/>
    <cellStyle name="Финансовый 3 7 2 3 2 2 3" xfId="40387"/>
    <cellStyle name="Финансовый 3 7 2 3 2 3" xfId="19975"/>
    <cellStyle name="Финансовый 3 7 2 3 2 4" xfId="33583"/>
    <cellStyle name="Финансовый 3 7 2 3 3" xfId="4099"/>
    <cellStyle name="Финансовый 3 7 2 3 3 2" xfId="10903"/>
    <cellStyle name="Финансовый 3 7 2 3 3 2 2" xfId="24511"/>
    <cellStyle name="Финансовый 3 7 2 3 3 2 3" xfId="38119"/>
    <cellStyle name="Финансовый 3 7 2 3 3 3" xfId="17707"/>
    <cellStyle name="Финансовый 3 7 2 3 3 4" xfId="31315"/>
    <cellStyle name="Финансовый 3 7 2 3 4" xfId="8635"/>
    <cellStyle name="Финансовый 3 7 2 3 4 2" xfId="22243"/>
    <cellStyle name="Финансовый 3 7 2 3 4 3" xfId="35851"/>
    <cellStyle name="Финансовый 3 7 2 3 5" xfId="15439"/>
    <cellStyle name="Финансовый 3 7 2 3 6" xfId="29047"/>
    <cellStyle name="Финансовый 3 7 2 4" xfId="1453"/>
    <cellStyle name="Финансовый 3 7 2 4 2" xfId="5989"/>
    <cellStyle name="Финансовый 3 7 2 4 2 2" xfId="12793"/>
    <cellStyle name="Финансовый 3 7 2 4 2 2 2" xfId="26401"/>
    <cellStyle name="Финансовый 3 7 2 4 2 2 3" xfId="40009"/>
    <cellStyle name="Финансовый 3 7 2 4 2 3" xfId="19597"/>
    <cellStyle name="Финансовый 3 7 2 4 2 4" xfId="33205"/>
    <cellStyle name="Финансовый 3 7 2 4 3" xfId="3721"/>
    <cellStyle name="Финансовый 3 7 2 4 3 2" xfId="10525"/>
    <cellStyle name="Финансовый 3 7 2 4 3 2 2" xfId="24133"/>
    <cellStyle name="Финансовый 3 7 2 4 3 2 3" xfId="37741"/>
    <cellStyle name="Финансовый 3 7 2 4 3 3" xfId="17329"/>
    <cellStyle name="Финансовый 3 7 2 4 3 4" xfId="30937"/>
    <cellStyle name="Финансовый 3 7 2 4 4" xfId="8257"/>
    <cellStyle name="Финансовый 3 7 2 4 4 2" xfId="21865"/>
    <cellStyle name="Финансовый 3 7 2 4 4 3" xfId="35473"/>
    <cellStyle name="Финансовый 3 7 2 4 5" xfId="15061"/>
    <cellStyle name="Финансовый 3 7 2 4 6" xfId="28669"/>
    <cellStyle name="Финансовый 3 7 2 5" xfId="2209"/>
    <cellStyle name="Финансовый 3 7 2 5 2" xfId="6745"/>
    <cellStyle name="Финансовый 3 7 2 5 2 2" xfId="13549"/>
    <cellStyle name="Финансовый 3 7 2 5 2 2 2" xfId="27157"/>
    <cellStyle name="Финансовый 3 7 2 5 2 2 3" xfId="40765"/>
    <cellStyle name="Финансовый 3 7 2 5 2 3" xfId="20353"/>
    <cellStyle name="Финансовый 3 7 2 5 2 4" xfId="33961"/>
    <cellStyle name="Финансовый 3 7 2 5 3" xfId="4477"/>
    <cellStyle name="Финансовый 3 7 2 5 3 2" xfId="11281"/>
    <cellStyle name="Финансовый 3 7 2 5 3 2 2" xfId="24889"/>
    <cellStyle name="Финансовый 3 7 2 5 3 2 3" xfId="38497"/>
    <cellStyle name="Финансовый 3 7 2 5 3 3" xfId="18085"/>
    <cellStyle name="Финансовый 3 7 2 5 3 4" xfId="31693"/>
    <cellStyle name="Финансовый 3 7 2 5 4" xfId="9013"/>
    <cellStyle name="Финансовый 3 7 2 5 4 2" xfId="22621"/>
    <cellStyle name="Финансовый 3 7 2 5 4 3" xfId="36229"/>
    <cellStyle name="Финансовый 3 7 2 5 5" xfId="15817"/>
    <cellStyle name="Финансовый 3 7 2 5 6" xfId="29425"/>
    <cellStyle name="Финансовый 3 7 2 6" xfId="1075"/>
    <cellStyle name="Финансовый 3 7 2 6 2" xfId="5611"/>
    <cellStyle name="Финансовый 3 7 2 6 2 2" xfId="12415"/>
    <cellStyle name="Финансовый 3 7 2 6 2 2 2" xfId="26023"/>
    <cellStyle name="Финансовый 3 7 2 6 2 2 3" xfId="39631"/>
    <cellStyle name="Финансовый 3 7 2 6 2 3" xfId="19219"/>
    <cellStyle name="Финансовый 3 7 2 6 2 4" xfId="32827"/>
    <cellStyle name="Финансовый 3 7 2 6 3" xfId="3343"/>
    <cellStyle name="Финансовый 3 7 2 6 3 2" xfId="10147"/>
    <cellStyle name="Финансовый 3 7 2 6 3 2 2" xfId="23755"/>
    <cellStyle name="Финансовый 3 7 2 6 3 2 3" xfId="37363"/>
    <cellStyle name="Финансовый 3 7 2 6 3 3" xfId="16951"/>
    <cellStyle name="Финансовый 3 7 2 6 3 4" xfId="30559"/>
    <cellStyle name="Финансовый 3 7 2 6 4" xfId="7879"/>
    <cellStyle name="Финансовый 3 7 2 6 4 2" xfId="21487"/>
    <cellStyle name="Финансовый 3 7 2 6 4 3" xfId="35095"/>
    <cellStyle name="Финансовый 3 7 2 6 5" xfId="14683"/>
    <cellStyle name="Финансовый 3 7 2 6 6" xfId="28291"/>
    <cellStyle name="Финансовый 3 7 2 7" xfId="697"/>
    <cellStyle name="Финансовый 3 7 2 7 2" xfId="5233"/>
    <cellStyle name="Финансовый 3 7 2 7 2 2" xfId="12037"/>
    <cellStyle name="Финансовый 3 7 2 7 2 2 2" xfId="25645"/>
    <cellStyle name="Финансовый 3 7 2 7 2 2 3" xfId="39253"/>
    <cellStyle name="Финансовый 3 7 2 7 2 3" xfId="18841"/>
    <cellStyle name="Финансовый 3 7 2 7 2 4" xfId="32449"/>
    <cellStyle name="Финансовый 3 7 2 7 3" xfId="2965"/>
    <cellStyle name="Финансовый 3 7 2 7 3 2" xfId="9769"/>
    <cellStyle name="Финансовый 3 7 2 7 3 2 2" xfId="23377"/>
    <cellStyle name="Финансовый 3 7 2 7 3 2 3" xfId="36985"/>
    <cellStyle name="Финансовый 3 7 2 7 3 3" xfId="16573"/>
    <cellStyle name="Финансовый 3 7 2 7 3 4" xfId="30181"/>
    <cellStyle name="Финансовый 3 7 2 7 4" xfId="7501"/>
    <cellStyle name="Финансовый 3 7 2 7 4 2" xfId="21109"/>
    <cellStyle name="Финансовый 3 7 2 7 4 3" xfId="34717"/>
    <cellStyle name="Финансовый 3 7 2 7 5" xfId="14305"/>
    <cellStyle name="Финансовый 3 7 2 7 6" xfId="27913"/>
    <cellStyle name="Финансовый 3 7 2 8" xfId="4855"/>
    <cellStyle name="Финансовый 3 7 2 8 2" xfId="11659"/>
    <cellStyle name="Финансовый 3 7 2 8 2 2" xfId="25267"/>
    <cellStyle name="Финансовый 3 7 2 8 2 3" xfId="38875"/>
    <cellStyle name="Финансовый 3 7 2 8 3" xfId="18463"/>
    <cellStyle name="Финансовый 3 7 2 8 4" xfId="32071"/>
    <cellStyle name="Финансовый 3 7 2 9" xfId="2587"/>
    <cellStyle name="Финансовый 3 7 2 9 2" xfId="9391"/>
    <cellStyle name="Финансовый 3 7 2 9 2 2" xfId="22999"/>
    <cellStyle name="Финансовый 3 7 2 9 2 3" xfId="36607"/>
    <cellStyle name="Финансовый 3 7 2 9 3" xfId="16195"/>
    <cellStyle name="Финансовый 3 7 2 9 4" xfId="29803"/>
    <cellStyle name="Финансовый 3 7 3" xfId="265"/>
    <cellStyle name="Финансовый 3 7 3 10" xfId="7069"/>
    <cellStyle name="Финансовый 3 7 3 10 2" xfId="20677"/>
    <cellStyle name="Финансовый 3 7 3 10 3" xfId="34285"/>
    <cellStyle name="Финансовый 3 7 3 11" xfId="13873"/>
    <cellStyle name="Финансовый 3 7 3 12" xfId="27481"/>
    <cellStyle name="Финансовый 3 7 3 2" xfId="508"/>
    <cellStyle name="Финансовый 3 7 3 2 10" xfId="14116"/>
    <cellStyle name="Финансовый 3 7 3 2 11" xfId="27724"/>
    <cellStyle name="Финансовый 3 7 3 2 2" xfId="2020"/>
    <cellStyle name="Финансовый 3 7 3 2 2 2" xfId="6556"/>
    <cellStyle name="Финансовый 3 7 3 2 2 2 2" xfId="13360"/>
    <cellStyle name="Финансовый 3 7 3 2 2 2 2 2" xfId="26968"/>
    <cellStyle name="Финансовый 3 7 3 2 2 2 2 3" xfId="40576"/>
    <cellStyle name="Финансовый 3 7 3 2 2 2 3" xfId="20164"/>
    <cellStyle name="Финансовый 3 7 3 2 2 2 4" xfId="33772"/>
    <cellStyle name="Финансовый 3 7 3 2 2 3" xfId="4288"/>
    <cellStyle name="Финансовый 3 7 3 2 2 3 2" xfId="11092"/>
    <cellStyle name="Финансовый 3 7 3 2 2 3 2 2" xfId="24700"/>
    <cellStyle name="Финансовый 3 7 3 2 2 3 2 3" xfId="38308"/>
    <cellStyle name="Финансовый 3 7 3 2 2 3 3" xfId="17896"/>
    <cellStyle name="Финансовый 3 7 3 2 2 3 4" xfId="31504"/>
    <cellStyle name="Финансовый 3 7 3 2 2 4" xfId="8824"/>
    <cellStyle name="Финансовый 3 7 3 2 2 4 2" xfId="22432"/>
    <cellStyle name="Финансовый 3 7 3 2 2 4 3" xfId="36040"/>
    <cellStyle name="Финансовый 3 7 3 2 2 5" xfId="15628"/>
    <cellStyle name="Финансовый 3 7 3 2 2 6" xfId="29236"/>
    <cellStyle name="Финансовый 3 7 3 2 3" xfId="1642"/>
    <cellStyle name="Финансовый 3 7 3 2 3 2" xfId="6178"/>
    <cellStyle name="Финансовый 3 7 3 2 3 2 2" xfId="12982"/>
    <cellStyle name="Финансовый 3 7 3 2 3 2 2 2" xfId="26590"/>
    <cellStyle name="Финансовый 3 7 3 2 3 2 2 3" xfId="40198"/>
    <cellStyle name="Финансовый 3 7 3 2 3 2 3" xfId="19786"/>
    <cellStyle name="Финансовый 3 7 3 2 3 2 4" xfId="33394"/>
    <cellStyle name="Финансовый 3 7 3 2 3 3" xfId="3910"/>
    <cellStyle name="Финансовый 3 7 3 2 3 3 2" xfId="10714"/>
    <cellStyle name="Финансовый 3 7 3 2 3 3 2 2" xfId="24322"/>
    <cellStyle name="Финансовый 3 7 3 2 3 3 2 3" xfId="37930"/>
    <cellStyle name="Финансовый 3 7 3 2 3 3 3" xfId="17518"/>
    <cellStyle name="Финансовый 3 7 3 2 3 3 4" xfId="31126"/>
    <cellStyle name="Финансовый 3 7 3 2 3 4" xfId="8446"/>
    <cellStyle name="Финансовый 3 7 3 2 3 4 2" xfId="22054"/>
    <cellStyle name="Финансовый 3 7 3 2 3 4 3" xfId="35662"/>
    <cellStyle name="Финансовый 3 7 3 2 3 5" xfId="15250"/>
    <cellStyle name="Финансовый 3 7 3 2 3 6" xfId="28858"/>
    <cellStyle name="Финансовый 3 7 3 2 4" xfId="2398"/>
    <cellStyle name="Финансовый 3 7 3 2 4 2" xfId="6934"/>
    <cellStyle name="Финансовый 3 7 3 2 4 2 2" xfId="13738"/>
    <cellStyle name="Финансовый 3 7 3 2 4 2 2 2" xfId="27346"/>
    <cellStyle name="Финансовый 3 7 3 2 4 2 2 3" xfId="40954"/>
    <cellStyle name="Финансовый 3 7 3 2 4 2 3" xfId="20542"/>
    <cellStyle name="Финансовый 3 7 3 2 4 2 4" xfId="34150"/>
    <cellStyle name="Финансовый 3 7 3 2 4 3" xfId="4666"/>
    <cellStyle name="Финансовый 3 7 3 2 4 3 2" xfId="11470"/>
    <cellStyle name="Финансовый 3 7 3 2 4 3 2 2" xfId="25078"/>
    <cellStyle name="Финансовый 3 7 3 2 4 3 2 3" xfId="38686"/>
    <cellStyle name="Финансовый 3 7 3 2 4 3 3" xfId="18274"/>
    <cellStyle name="Финансовый 3 7 3 2 4 3 4" xfId="31882"/>
    <cellStyle name="Финансовый 3 7 3 2 4 4" xfId="9202"/>
    <cellStyle name="Финансовый 3 7 3 2 4 4 2" xfId="22810"/>
    <cellStyle name="Финансовый 3 7 3 2 4 4 3" xfId="36418"/>
    <cellStyle name="Финансовый 3 7 3 2 4 5" xfId="16006"/>
    <cellStyle name="Финансовый 3 7 3 2 4 6" xfId="29614"/>
    <cellStyle name="Финансовый 3 7 3 2 5" xfId="1264"/>
    <cellStyle name="Финансовый 3 7 3 2 5 2" xfId="5800"/>
    <cellStyle name="Финансовый 3 7 3 2 5 2 2" xfId="12604"/>
    <cellStyle name="Финансовый 3 7 3 2 5 2 2 2" xfId="26212"/>
    <cellStyle name="Финансовый 3 7 3 2 5 2 2 3" xfId="39820"/>
    <cellStyle name="Финансовый 3 7 3 2 5 2 3" xfId="19408"/>
    <cellStyle name="Финансовый 3 7 3 2 5 2 4" xfId="33016"/>
    <cellStyle name="Финансовый 3 7 3 2 5 3" xfId="3532"/>
    <cellStyle name="Финансовый 3 7 3 2 5 3 2" xfId="10336"/>
    <cellStyle name="Финансовый 3 7 3 2 5 3 2 2" xfId="23944"/>
    <cellStyle name="Финансовый 3 7 3 2 5 3 2 3" xfId="37552"/>
    <cellStyle name="Финансовый 3 7 3 2 5 3 3" xfId="17140"/>
    <cellStyle name="Финансовый 3 7 3 2 5 3 4" xfId="30748"/>
    <cellStyle name="Финансовый 3 7 3 2 5 4" xfId="8068"/>
    <cellStyle name="Финансовый 3 7 3 2 5 4 2" xfId="21676"/>
    <cellStyle name="Финансовый 3 7 3 2 5 4 3" xfId="35284"/>
    <cellStyle name="Финансовый 3 7 3 2 5 5" xfId="14872"/>
    <cellStyle name="Финансовый 3 7 3 2 5 6" xfId="28480"/>
    <cellStyle name="Финансовый 3 7 3 2 6" xfId="886"/>
    <cellStyle name="Финансовый 3 7 3 2 6 2" xfId="5422"/>
    <cellStyle name="Финансовый 3 7 3 2 6 2 2" xfId="12226"/>
    <cellStyle name="Финансовый 3 7 3 2 6 2 2 2" xfId="25834"/>
    <cellStyle name="Финансовый 3 7 3 2 6 2 2 3" xfId="39442"/>
    <cellStyle name="Финансовый 3 7 3 2 6 2 3" xfId="19030"/>
    <cellStyle name="Финансовый 3 7 3 2 6 2 4" xfId="32638"/>
    <cellStyle name="Финансовый 3 7 3 2 6 3" xfId="3154"/>
    <cellStyle name="Финансовый 3 7 3 2 6 3 2" xfId="9958"/>
    <cellStyle name="Финансовый 3 7 3 2 6 3 2 2" xfId="23566"/>
    <cellStyle name="Финансовый 3 7 3 2 6 3 2 3" xfId="37174"/>
    <cellStyle name="Финансовый 3 7 3 2 6 3 3" xfId="16762"/>
    <cellStyle name="Финансовый 3 7 3 2 6 3 4" xfId="30370"/>
    <cellStyle name="Финансовый 3 7 3 2 6 4" xfId="7690"/>
    <cellStyle name="Финансовый 3 7 3 2 6 4 2" xfId="21298"/>
    <cellStyle name="Финансовый 3 7 3 2 6 4 3" xfId="34906"/>
    <cellStyle name="Финансовый 3 7 3 2 6 5" xfId="14494"/>
    <cellStyle name="Финансовый 3 7 3 2 6 6" xfId="28102"/>
    <cellStyle name="Финансовый 3 7 3 2 7" xfId="5044"/>
    <cellStyle name="Финансовый 3 7 3 2 7 2" xfId="11848"/>
    <cellStyle name="Финансовый 3 7 3 2 7 2 2" xfId="25456"/>
    <cellStyle name="Финансовый 3 7 3 2 7 2 3" xfId="39064"/>
    <cellStyle name="Финансовый 3 7 3 2 7 3" xfId="18652"/>
    <cellStyle name="Финансовый 3 7 3 2 7 4" xfId="32260"/>
    <cellStyle name="Финансовый 3 7 3 2 8" xfId="2776"/>
    <cellStyle name="Финансовый 3 7 3 2 8 2" xfId="9580"/>
    <cellStyle name="Финансовый 3 7 3 2 8 2 2" xfId="23188"/>
    <cellStyle name="Финансовый 3 7 3 2 8 2 3" xfId="36796"/>
    <cellStyle name="Финансовый 3 7 3 2 8 3" xfId="16384"/>
    <cellStyle name="Финансовый 3 7 3 2 8 4" xfId="29992"/>
    <cellStyle name="Финансовый 3 7 3 2 9" xfId="7312"/>
    <cellStyle name="Финансовый 3 7 3 2 9 2" xfId="20920"/>
    <cellStyle name="Финансовый 3 7 3 2 9 3" xfId="34528"/>
    <cellStyle name="Финансовый 3 7 3 3" xfId="1777"/>
    <cellStyle name="Финансовый 3 7 3 3 2" xfId="6313"/>
    <cellStyle name="Финансовый 3 7 3 3 2 2" xfId="13117"/>
    <cellStyle name="Финансовый 3 7 3 3 2 2 2" xfId="26725"/>
    <cellStyle name="Финансовый 3 7 3 3 2 2 3" xfId="40333"/>
    <cellStyle name="Финансовый 3 7 3 3 2 3" xfId="19921"/>
    <cellStyle name="Финансовый 3 7 3 3 2 4" xfId="33529"/>
    <cellStyle name="Финансовый 3 7 3 3 3" xfId="4045"/>
    <cellStyle name="Финансовый 3 7 3 3 3 2" xfId="10849"/>
    <cellStyle name="Финансовый 3 7 3 3 3 2 2" xfId="24457"/>
    <cellStyle name="Финансовый 3 7 3 3 3 2 3" xfId="38065"/>
    <cellStyle name="Финансовый 3 7 3 3 3 3" xfId="17653"/>
    <cellStyle name="Финансовый 3 7 3 3 3 4" xfId="31261"/>
    <cellStyle name="Финансовый 3 7 3 3 4" xfId="8581"/>
    <cellStyle name="Финансовый 3 7 3 3 4 2" xfId="22189"/>
    <cellStyle name="Финансовый 3 7 3 3 4 3" xfId="35797"/>
    <cellStyle name="Финансовый 3 7 3 3 5" xfId="15385"/>
    <cellStyle name="Финансовый 3 7 3 3 6" xfId="28993"/>
    <cellStyle name="Финансовый 3 7 3 4" xfId="1399"/>
    <cellStyle name="Финансовый 3 7 3 4 2" xfId="5935"/>
    <cellStyle name="Финансовый 3 7 3 4 2 2" xfId="12739"/>
    <cellStyle name="Финансовый 3 7 3 4 2 2 2" xfId="26347"/>
    <cellStyle name="Финансовый 3 7 3 4 2 2 3" xfId="39955"/>
    <cellStyle name="Финансовый 3 7 3 4 2 3" xfId="19543"/>
    <cellStyle name="Финансовый 3 7 3 4 2 4" xfId="33151"/>
    <cellStyle name="Финансовый 3 7 3 4 3" xfId="3667"/>
    <cellStyle name="Финансовый 3 7 3 4 3 2" xfId="10471"/>
    <cellStyle name="Финансовый 3 7 3 4 3 2 2" xfId="24079"/>
    <cellStyle name="Финансовый 3 7 3 4 3 2 3" xfId="37687"/>
    <cellStyle name="Финансовый 3 7 3 4 3 3" xfId="17275"/>
    <cellStyle name="Финансовый 3 7 3 4 3 4" xfId="30883"/>
    <cellStyle name="Финансовый 3 7 3 4 4" xfId="8203"/>
    <cellStyle name="Финансовый 3 7 3 4 4 2" xfId="21811"/>
    <cellStyle name="Финансовый 3 7 3 4 4 3" xfId="35419"/>
    <cellStyle name="Финансовый 3 7 3 4 5" xfId="15007"/>
    <cellStyle name="Финансовый 3 7 3 4 6" xfId="28615"/>
    <cellStyle name="Финансовый 3 7 3 5" xfId="2155"/>
    <cellStyle name="Финансовый 3 7 3 5 2" xfId="6691"/>
    <cellStyle name="Финансовый 3 7 3 5 2 2" xfId="13495"/>
    <cellStyle name="Финансовый 3 7 3 5 2 2 2" xfId="27103"/>
    <cellStyle name="Финансовый 3 7 3 5 2 2 3" xfId="40711"/>
    <cellStyle name="Финансовый 3 7 3 5 2 3" xfId="20299"/>
    <cellStyle name="Финансовый 3 7 3 5 2 4" xfId="33907"/>
    <cellStyle name="Финансовый 3 7 3 5 3" xfId="4423"/>
    <cellStyle name="Финансовый 3 7 3 5 3 2" xfId="11227"/>
    <cellStyle name="Финансовый 3 7 3 5 3 2 2" xfId="24835"/>
    <cellStyle name="Финансовый 3 7 3 5 3 2 3" xfId="38443"/>
    <cellStyle name="Финансовый 3 7 3 5 3 3" xfId="18031"/>
    <cellStyle name="Финансовый 3 7 3 5 3 4" xfId="31639"/>
    <cellStyle name="Финансовый 3 7 3 5 4" xfId="8959"/>
    <cellStyle name="Финансовый 3 7 3 5 4 2" xfId="22567"/>
    <cellStyle name="Финансовый 3 7 3 5 4 3" xfId="36175"/>
    <cellStyle name="Финансовый 3 7 3 5 5" xfId="15763"/>
    <cellStyle name="Финансовый 3 7 3 5 6" xfId="29371"/>
    <cellStyle name="Финансовый 3 7 3 6" xfId="1021"/>
    <cellStyle name="Финансовый 3 7 3 6 2" xfId="5557"/>
    <cellStyle name="Финансовый 3 7 3 6 2 2" xfId="12361"/>
    <cellStyle name="Финансовый 3 7 3 6 2 2 2" xfId="25969"/>
    <cellStyle name="Финансовый 3 7 3 6 2 2 3" xfId="39577"/>
    <cellStyle name="Финансовый 3 7 3 6 2 3" xfId="19165"/>
    <cellStyle name="Финансовый 3 7 3 6 2 4" xfId="32773"/>
    <cellStyle name="Финансовый 3 7 3 6 3" xfId="3289"/>
    <cellStyle name="Финансовый 3 7 3 6 3 2" xfId="10093"/>
    <cellStyle name="Финансовый 3 7 3 6 3 2 2" xfId="23701"/>
    <cellStyle name="Финансовый 3 7 3 6 3 2 3" xfId="37309"/>
    <cellStyle name="Финансовый 3 7 3 6 3 3" xfId="16897"/>
    <cellStyle name="Финансовый 3 7 3 6 3 4" xfId="30505"/>
    <cellStyle name="Финансовый 3 7 3 6 4" xfId="7825"/>
    <cellStyle name="Финансовый 3 7 3 6 4 2" xfId="21433"/>
    <cellStyle name="Финансовый 3 7 3 6 4 3" xfId="35041"/>
    <cellStyle name="Финансовый 3 7 3 6 5" xfId="14629"/>
    <cellStyle name="Финансовый 3 7 3 6 6" xfId="28237"/>
    <cellStyle name="Финансовый 3 7 3 7" xfId="643"/>
    <cellStyle name="Финансовый 3 7 3 7 2" xfId="5179"/>
    <cellStyle name="Финансовый 3 7 3 7 2 2" xfId="11983"/>
    <cellStyle name="Финансовый 3 7 3 7 2 2 2" xfId="25591"/>
    <cellStyle name="Финансовый 3 7 3 7 2 2 3" xfId="39199"/>
    <cellStyle name="Финансовый 3 7 3 7 2 3" xfId="18787"/>
    <cellStyle name="Финансовый 3 7 3 7 2 4" xfId="32395"/>
    <cellStyle name="Финансовый 3 7 3 7 3" xfId="2911"/>
    <cellStyle name="Финансовый 3 7 3 7 3 2" xfId="9715"/>
    <cellStyle name="Финансовый 3 7 3 7 3 2 2" xfId="23323"/>
    <cellStyle name="Финансовый 3 7 3 7 3 2 3" xfId="36931"/>
    <cellStyle name="Финансовый 3 7 3 7 3 3" xfId="16519"/>
    <cellStyle name="Финансовый 3 7 3 7 3 4" xfId="30127"/>
    <cellStyle name="Финансовый 3 7 3 7 4" xfId="7447"/>
    <cellStyle name="Финансовый 3 7 3 7 4 2" xfId="21055"/>
    <cellStyle name="Финансовый 3 7 3 7 4 3" xfId="34663"/>
    <cellStyle name="Финансовый 3 7 3 7 5" xfId="14251"/>
    <cellStyle name="Финансовый 3 7 3 7 6" xfId="27859"/>
    <cellStyle name="Финансовый 3 7 3 8" xfId="4801"/>
    <cellStyle name="Финансовый 3 7 3 8 2" xfId="11605"/>
    <cellStyle name="Финансовый 3 7 3 8 2 2" xfId="25213"/>
    <cellStyle name="Финансовый 3 7 3 8 2 3" xfId="38821"/>
    <cellStyle name="Финансовый 3 7 3 8 3" xfId="18409"/>
    <cellStyle name="Финансовый 3 7 3 8 4" xfId="32017"/>
    <cellStyle name="Финансовый 3 7 3 9" xfId="2533"/>
    <cellStyle name="Финансовый 3 7 3 9 2" xfId="9337"/>
    <cellStyle name="Финансовый 3 7 3 9 2 2" xfId="22945"/>
    <cellStyle name="Финансовый 3 7 3 9 2 3" xfId="36553"/>
    <cellStyle name="Финансовый 3 7 3 9 3" xfId="16141"/>
    <cellStyle name="Финансовый 3 7 3 9 4" xfId="29749"/>
    <cellStyle name="Финансовый 3 7 4" xfId="386"/>
    <cellStyle name="Финансовый 3 7 4 10" xfId="13994"/>
    <cellStyle name="Финансовый 3 7 4 11" xfId="27602"/>
    <cellStyle name="Финансовый 3 7 4 2" xfId="1898"/>
    <cellStyle name="Финансовый 3 7 4 2 2" xfId="6434"/>
    <cellStyle name="Финансовый 3 7 4 2 2 2" xfId="13238"/>
    <cellStyle name="Финансовый 3 7 4 2 2 2 2" xfId="26846"/>
    <cellStyle name="Финансовый 3 7 4 2 2 2 3" xfId="40454"/>
    <cellStyle name="Финансовый 3 7 4 2 2 3" xfId="20042"/>
    <cellStyle name="Финансовый 3 7 4 2 2 4" xfId="33650"/>
    <cellStyle name="Финансовый 3 7 4 2 3" xfId="4166"/>
    <cellStyle name="Финансовый 3 7 4 2 3 2" xfId="10970"/>
    <cellStyle name="Финансовый 3 7 4 2 3 2 2" xfId="24578"/>
    <cellStyle name="Финансовый 3 7 4 2 3 2 3" xfId="38186"/>
    <cellStyle name="Финансовый 3 7 4 2 3 3" xfId="17774"/>
    <cellStyle name="Финансовый 3 7 4 2 3 4" xfId="31382"/>
    <cellStyle name="Финансовый 3 7 4 2 4" xfId="8702"/>
    <cellStyle name="Финансовый 3 7 4 2 4 2" xfId="22310"/>
    <cellStyle name="Финансовый 3 7 4 2 4 3" xfId="35918"/>
    <cellStyle name="Финансовый 3 7 4 2 5" xfId="15506"/>
    <cellStyle name="Финансовый 3 7 4 2 6" xfId="29114"/>
    <cellStyle name="Финансовый 3 7 4 3" xfId="1520"/>
    <cellStyle name="Финансовый 3 7 4 3 2" xfId="6056"/>
    <cellStyle name="Финансовый 3 7 4 3 2 2" xfId="12860"/>
    <cellStyle name="Финансовый 3 7 4 3 2 2 2" xfId="26468"/>
    <cellStyle name="Финансовый 3 7 4 3 2 2 3" xfId="40076"/>
    <cellStyle name="Финансовый 3 7 4 3 2 3" xfId="19664"/>
    <cellStyle name="Финансовый 3 7 4 3 2 4" xfId="33272"/>
    <cellStyle name="Финансовый 3 7 4 3 3" xfId="3788"/>
    <cellStyle name="Финансовый 3 7 4 3 3 2" xfId="10592"/>
    <cellStyle name="Финансовый 3 7 4 3 3 2 2" xfId="24200"/>
    <cellStyle name="Финансовый 3 7 4 3 3 2 3" xfId="37808"/>
    <cellStyle name="Финансовый 3 7 4 3 3 3" xfId="17396"/>
    <cellStyle name="Финансовый 3 7 4 3 3 4" xfId="31004"/>
    <cellStyle name="Финансовый 3 7 4 3 4" xfId="8324"/>
    <cellStyle name="Финансовый 3 7 4 3 4 2" xfId="21932"/>
    <cellStyle name="Финансовый 3 7 4 3 4 3" xfId="35540"/>
    <cellStyle name="Финансовый 3 7 4 3 5" xfId="15128"/>
    <cellStyle name="Финансовый 3 7 4 3 6" xfId="28736"/>
    <cellStyle name="Финансовый 3 7 4 4" xfId="2276"/>
    <cellStyle name="Финансовый 3 7 4 4 2" xfId="6812"/>
    <cellStyle name="Финансовый 3 7 4 4 2 2" xfId="13616"/>
    <cellStyle name="Финансовый 3 7 4 4 2 2 2" xfId="27224"/>
    <cellStyle name="Финансовый 3 7 4 4 2 2 3" xfId="40832"/>
    <cellStyle name="Финансовый 3 7 4 4 2 3" xfId="20420"/>
    <cellStyle name="Финансовый 3 7 4 4 2 4" xfId="34028"/>
    <cellStyle name="Финансовый 3 7 4 4 3" xfId="4544"/>
    <cellStyle name="Финансовый 3 7 4 4 3 2" xfId="11348"/>
    <cellStyle name="Финансовый 3 7 4 4 3 2 2" xfId="24956"/>
    <cellStyle name="Финансовый 3 7 4 4 3 2 3" xfId="38564"/>
    <cellStyle name="Финансовый 3 7 4 4 3 3" xfId="18152"/>
    <cellStyle name="Финансовый 3 7 4 4 3 4" xfId="31760"/>
    <cellStyle name="Финансовый 3 7 4 4 4" xfId="9080"/>
    <cellStyle name="Финансовый 3 7 4 4 4 2" xfId="22688"/>
    <cellStyle name="Финансовый 3 7 4 4 4 3" xfId="36296"/>
    <cellStyle name="Финансовый 3 7 4 4 5" xfId="15884"/>
    <cellStyle name="Финансовый 3 7 4 4 6" xfId="29492"/>
    <cellStyle name="Финансовый 3 7 4 5" xfId="1142"/>
    <cellStyle name="Финансовый 3 7 4 5 2" xfId="5678"/>
    <cellStyle name="Финансовый 3 7 4 5 2 2" xfId="12482"/>
    <cellStyle name="Финансовый 3 7 4 5 2 2 2" xfId="26090"/>
    <cellStyle name="Финансовый 3 7 4 5 2 2 3" xfId="39698"/>
    <cellStyle name="Финансовый 3 7 4 5 2 3" xfId="19286"/>
    <cellStyle name="Финансовый 3 7 4 5 2 4" xfId="32894"/>
    <cellStyle name="Финансовый 3 7 4 5 3" xfId="3410"/>
    <cellStyle name="Финансовый 3 7 4 5 3 2" xfId="10214"/>
    <cellStyle name="Финансовый 3 7 4 5 3 2 2" xfId="23822"/>
    <cellStyle name="Финансовый 3 7 4 5 3 2 3" xfId="37430"/>
    <cellStyle name="Финансовый 3 7 4 5 3 3" xfId="17018"/>
    <cellStyle name="Финансовый 3 7 4 5 3 4" xfId="30626"/>
    <cellStyle name="Финансовый 3 7 4 5 4" xfId="7946"/>
    <cellStyle name="Финансовый 3 7 4 5 4 2" xfId="21554"/>
    <cellStyle name="Финансовый 3 7 4 5 4 3" xfId="35162"/>
    <cellStyle name="Финансовый 3 7 4 5 5" xfId="14750"/>
    <cellStyle name="Финансовый 3 7 4 5 6" xfId="28358"/>
    <cellStyle name="Финансовый 3 7 4 6" xfId="764"/>
    <cellStyle name="Финансовый 3 7 4 6 2" xfId="5300"/>
    <cellStyle name="Финансовый 3 7 4 6 2 2" xfId="12104"/>
    <cellStyle name="Финансовый 3 7 4 6 2 2 2" xfId="25712"/>
    <cellStyle name="Финансовый 3 7 4 6 2 2 3" xfId="39320"/>
    <cellStyle name="Финансовый 3 7 4 6 2 3" xfId="18908"/>
    <cellStyle name="Финансовый 3 7 4 6 2 4" xfId="32516"/>
    <cellStyle name="Финансовый 3 7 4 6 3" xfId="3032"/>
    <cellStyle name="Финансовый 3 7 4 6 3 2" xfId="9836"/>
    <cellStyle name="Финансовый 3 7 4 6 3 2 2" xfId="23444"/>
    <cellStyle name="Финансовый 3 7 4 6 3 2 3" xfId="37052"/>
    <cellStyle name="Финансовый 3 7 4 6 3 3" xfId="16640"/>
    <cellStyle name="Финансовый 3 7 4 6 3 4" xfId="30248"/>
    <cellStyle name="Финансовый 3 7 4 6 4" xfId="7568"/>
    <cellStyle name="Финансовый 3 7 4 6 4 2" xfId="21176"/>
    <cellStyle name="Финансовый 3 7 4 6 4 3" xfId="34784"/>
    <cellStyle name="Финансовый 3 7 4 6 5" xfId="14372"/>
    <cellStyle name="Финансовый 3 7 4 6 6" xfId="27980"/>
    <cellStyle name="Финансовый 3 7 4 7" xfId="4922"/>
    <cellStyle name="Финансовый 3 7 4 7 2" xfId="11726"/>
    <cellStyle name="Финансовый 3 7 4 7 2 2" xfId="25334"/>
    <cellStyle name="Финансовый 3 7 4 7 2 3" xfId="38942"/>
    <cellStyle name="Финансовый 3 7 4 7 3" xfId="18530"/>
    <cellStyle name="Финансовый 3 7 4 7 4" xfId="32138"/>
    <cellStyle name="Финансовый 3 7 4 8" xfId="2654"/>
    <cellStyle name="Финансовый 3 7 4 8 2" xfId="9458"/>
    <cellStyle name="Финансовый 3 7 4 8 2 2" xfId="23066"/>
    <cellStyle name="Финансовый 3 7 4 8 2 3" xfId="36674"/>
    <cellStyle name="Финансовый 3 7 4 8 3" xfId="16262"/>
    <cellStyle name="Финансовый 3 7 4 8 4" xfId="29870"/>
    <cellStyle name="Финансовый 3 7 4 9" xfId="7190"/>
    <cellStyle name="Финансовый 3 7 4 9 2" xfId="20798"/>
    <cellStyle name="Финансовый 3 7 4 9 3" xfId="34406"/>
    <cellStyle name="Финансовый 3 7 5" xfId="1696"/>
    <cellStyle name="Финансовый 3 7 5 2" xfId="6232"/>
    <cellStyle name="Финансовый 3 7 5 2 2" xfId="13036"/>
    <cellStyle name="Финансовый 3 7 5 2 2 2" xfId="26644"/>
    <cellStyle name="Финансовый 3 7 5 2 2 3" xfId="40252"/>
    <cellStyle name="Финансовый 3 7 5 2 3" xfId="19840"/>
    <cellStyle name="Финансовый 3 7 5 2 4" xfId="33448"/>
    <cellStyle name="Финансовый 3 7 5 3" xfId="3964"/>
    <cellStyle name="Финансовый 3 7 5 3 2" xfId="10768"/>
    <cellStyle name="Финансовый 3 7 5 3 2 2" xfId="24376"/>
    <cellStyle name="Финансовый 3 7 5 3 2 3" xfId="37984"/>
    <cellStyle name="Финансовый 3 7 5 3 3" xfId="17572"/>
    <cellStyle name="Финансовый 3 7 5 3 4" xfId="31180"/>
    <cellStyle name="Финансовый 3 7 5 4" xfId="8500"/>
    <cellStyle name="Финансовый 3 7 5 4 2" xfId="22108"/>
    <cellStyle name="Финансовый 3 7 5 4 3" xfId="35716"/>
    <cellStyle name="Финансовый 3 7 5 5" xfId="15304"/>
    <cellStyle name="Финансовый 3 7 5 6" xfId="28912"/>
    <cellStyle name="Финансовый 3 7 6" xfId="1318"/>
    <cellStyle name="Финансовый 3 7 6 2" xfId="5854"/>
    <cellStyle name="Финансовый 3 7 6 2 2" xfId="12658"/>
    <cellStyle name="Финансовый 3 7 6 2 2 2" xfId="26266"/>
    <cellStyle name="Финансовый 3 7 6 2 2 3" xfId="39874"/>
    <cellStyle name="Финансовый 3 7 6 2 3" xfId="19462"/>
    <cellStyle name="Финансовый 3 7 6 2 4" xfId="33070"/>
    <cellStyle name="Финансовый 3 7 6 3" xfId="3586"/>
    <cellStyle name="Финансовый 3 7 6 3 2" xfId="10390"/>
    <cellStyle name="Финансовый 3 7 6 3 2 2" xfId="23998"/>
    <cellStyle name="Финансовый 3 7 6 3 2 3" xfId="37606"/>
    <cellStyle name="Финансовый 3 7 6 3 3" xfId="17194"/>
    <cellStyle name="Финансовый 3 7 6 3 4" xfId="30802"/>
    <cellStyle name="Финансовый 3 7 6 4" xfId="8122"/>
    <cellStyle name="Финансовый 3 7 6 4 2" xfId="21730"/>
    <cellStyle name="Финансовый 3 7 6 4 3" xfId="35338"/>
    <cellStyle name="Финансовый 3 7 6 5" xfId="14926"/>
    <cellStyle name="Финансовый 3 7 6 6" xfId="28534"/>
    <cellStyle name="Финансовый 3 7 7" xfId="2074"/>
    <cellStyle name="Финансовый 3 7 7 2" xfId="6610"/>
    <cellStyle name="Финансовый 3 7 7 2 2" xfId="13414"/>
    <cellStyle name="Финансовый 3 7 7 2 2 2" xfId="27022"/>
    <cellStyle name="Финансовый 3 7 7 2 2 3" xfId="40630"/>
    <cellStyle name="Финансовый 3 7 7 2 3" xfId="20218"/>
    <cellStyle name="Финансовый 3 7 7 2 4" xfId="33826"/>
    <cellStyle name="Финансовый 3 7 7 3" xfId="4342"/>
    <cellStyle name="Финансовый 3 7 7 3 2" xfId="11146"/>
    <cellStyle name="Финансовый 3 7 7 3 2 2" xfId="24754"/>
    <cellStyle name="Финансовый 3 7 7 3 2 3" xfId="38362"/>
    <cellStyle name="Финансовый 3 7 7 3 3" xfId="17950"/>
    <cellStyle name="Финансовый 3 7 7 3 4" xfId="31558"/>
    <cellStyle name="Финансовый 3 7 7 4" xfId="8878"/>
    <cellStyle name="Финансовый 3 7 7 4 2" xfId="22486"/>
    <cellStyle name="Финансовый 3 7 7 4 3" xfId="36094"/>
    <cellStyle name="Финансовый 3 7 7 5" xfId="15682"/>
    <cellStyle name="Финансовый 3 7 7 6" xfId="29290"/>
    <cellStyle name="Финансовый 3 7 8" xfId="940"/>
    <cellStyle name="Финансовый 3 7 8 2" xfId="5476"/>
    <cellStyle name="Финансовый 3 7 8 2 2" xfId="12280"/>
    <cellStyle name="Финансовый 3 7 8 2 2 2" xfId="25888"/>
    <cellStyle name="Финансовый 3 7 8 2 2 3" xfId="39496"/>
    <cellStyle name="Финансовый 3 7 8 2 3" xfId="19084"/>
    <cellStyle name="Финансовый 3 7 8 2 4" xfId="32692"/>
    <cellStyle name="Финансовый 3 7 8 3" xfId="3208"/>
    <cellStyle name="Финансовый 3 7 8 3 2" xfId="10012"/>
    <cellStyle name="Финансовый 3 7 8 3 2 2" xfId="23620"/>
    <cellStyle name="Финансовый 3 7 8 3 2 3" xfId="37228"/>
    <cellStyle name="Финансовый 3 7 8 3 3" xfId="16816"/>
    <cellStyle name="Финансовый 3 7 8 3 4" xfId="30424"/>
    <cellStyle name="Финансовый 3 7 8 4" xfId="7744"/>
    <cellStyle name="Финансовый 3 7 8 4 2" xfId="21352"/>
    <cellStyle name="Финансовый 3 7 8 4 3" xfId="34960"/>
    <cellStyle name="Финансовый 3 7 8 5" xfId="14548"/>
    <cellStyle name="Финансовый 3 7 8 6" xfId="28156"/>
    <cellStyle name="Финансовый 3 7 9" xfId="562"/>
    <cellStyle name="Финансовый 3 7 9 2" xfId="5098"/>
    <cellStyle name="Финансовый 3 7 9 2 2" xfId="11902"/>
    <cellStyle name="Финансовый 3 7 9 2 2 2" xfId="25510"/>
    <cellStyle name="Финансовый 3 7 9 2 2 3" xfId="39118"/>
    <cellStyle name="Финансовый 3 7 9 2 3" xfId="18706"/>
    <cellStyle name="Финансовый 3 7 9 2 4" xfId="32314"/>
    <cellStyle name="Финансовый 3 7 9 3" xfId="2830"/>
    <cellStyle name="Финансовый 3 7 9 3 2" xfId="9634"/>
    <cellStyle name="Финансовый 3 7 9 3 2 2" xfId="23242"/>
    <cellStyle name="Финансовый 3 7 9 3 2 3" xfId="36850"/>
    <cellStyle name="Финансовый 3 7 9 3 3" xfId="16438"/>
    <cellStyle name="Финансовый 3 7 9 3 4" xfId="30046"/>
    <cellStyle name="Финансовый 3 7 9 4" xfId="7366"/>
    <cellStyle name="Финансовый 3 7 9 4 2" xfId="20974"/>
    <cellStyle name="Финансовый 3 7 9 4 3" xfId="34582"/>
    <cellStyle name="Финансовый 3 7 9 5" xfId="14170"/>
    <cellStyle name="Финансовый 3 7 9 6" xfId="27778"/>
    <cellStyle name="Финансовый 3 7_планирование суточное" xfId="59305"/>
    <cellStyle name="Финансовый 3 8" xfId="196"/>
    <cellStyle name="Финансовый 3 8 10" xfId="2464"/>
    <cellStyle name="Финансовый 3 8 10 2" xfId="9268"/>
    <cellStyle name="Финансовый 3 8 10 2 2" xfId="22876"/>
    <cellStyle name="Финансовый 3 8 10 2 3" xfId="36484"/>
    <cellStyle name="Финансовый 3 8 10 3" xfId="16072"/>
    <cellStyle name="Финансовый 3 8 10 4" xfId="29680"/>
    <cellStyle name="Финансовый 3 8 11" xfId="7000"/>
    <cellStyle name="Финансовый 3 8 11 2" xfId="20608"/>
    <cellStyle name="Финансовый 3 8 11 3" xfId="34216"/>
    <cellStyle name="Финансовый 3 8 12" xfId="13804"/>
    <cellStyle name="Финансовый 3 8 13" xfId="27412"/>
    <cellStyle name="Финансовый 3 8 2" xfId="277"/>
    <cellStyle name="Финансовый 3 8 2 10" xfId="7081"/>
    <cellStyle name="Финансовый 3 8 2 10 2" xfId="20689"/>
    <cellStyle name="Финансовый 3 8 2 10 3" xfId="34297"/>
    <cellStyle name="Финансовый 3 8 2 11" xfId="13885"/>
    <cellStyle name="Финансовый 3 8 2 12" xfId="27493"/>
    <cellStyle name="Финансовый 3 8 2 2" xfId="479"/>
    <cellStyle name="Финансовый 3 8 2 2 10" xfId="14087"/>
    <cellStyle name="Финансовый 3 8 2 2 11" xfId="27695"/>
    <cellStyle name="Финансовый 3 8 2 2 2" xfId="1991"/>
    <cellStyle name="Финансовый 3 8 2 2 2 2" xfId="6527"/>
    <cellStyle name="Финансовый 3 8 2 2 2 2 2" xfId="13331"/>
    <cellStyle name="Финансовый 3 8 2 2 2 2 2 2" xfId="26939"/>
    <cellStyle name="Финансовый 3 8 2 2 2 2 2 3" xfId="40547"/>
    <cellStyle name="Финансовый 3 8 2 2 2 2 3" xfId="20135"/>
    <cellStyle name="Финансовый 3 8 2 2 2 2 4" xfId="33743"/>
    <cellStyle name="Финансовый 3 8 2 2 2 3" xfId="4259"/>
    <cellStyle name="Финансовый 3 8 2 2 2 3 2" xfId="11063"/>
    <cellStyle name="Финансовый 3 8 2 2 2 3 2 2" xfId="24671"/>
    <cellStyle name="Финансовый 3 8 2 2 2 3 2 3" xfId="38279"/>
    <cellStyle name="Финансовый 3 8 2 2 2 3 3" xfId="17867"/>
    <cellStyle name="Финансовый 3 8 2 2 2 3 4" xfId="31475"/>
    <cellStyle name="Финансовый 3 8 2 2 2 4" xfId="8795"/>
    <cellStyle name="Финансовый 3 8 2 2 2 4 2" xfId="22403"/>
    <cellStyle name="Финансовый 3 8 2 2 2 4 3" xfId="36011"/>
    <cellStyle name="Финансовый 3 8 2 2 2 5" xfId="15599"/>
    <cellStyle name="Финансовый 3 8 2 2 2 6" xfId="29207"/>
    <cellStyle name="Финансовый 3 8 2 2 3" xfId="1613"/>
    <cellStyle name="Финансовый 3 8 2 2 3 2" xfId="6149"/>
    <cellStyle name="Финансовый 3 8 2 2 3 2 2" xfId="12953"/>
    <cellStyle name="Финансовый 3 8 2 2 3 2 2 2" xfId="26561"/>
    <cellStyle name="Финансовый 3 8 2 2 3 2 2 3" xfId="40169"/>
    <cellStyle name="Финансовый 3 8 2 2 3 2 3" xfId="19757"/>
    <cellStyle name="Финансовый 3 8 2 2 3 2 4" xfId="33365"/>
    <cellStyle name="Финансовый 3 8 2 2 3 3" xfId="3881"/>
    <cellStyle name="Финансовый 3 8 2 2 3 3 2" xfId="10685"/>
    <cellStyle name="Финансовый 3 8 2 2 3 3 2 2" xfId="24293"/>
    <cellStyle name="Финансовый 3 8 2 2 3 3 2 3" xfId="37901"/>
    <cellStyle name="Финансовый 3 8 2 2 3 3 3" xfId="17489"/>
    <cellStyle name="Финансовый 3 8 2 2 3 3 4" xfId="31097"/>
    <cellStyle name="Финансовый 3 8 2 2 3 4" xfId="8417"/>
    <cellStyle name="Финансовый 3 8 2 2 3 4 2" xfId="22025"/>
    <cellStyle name="Финансовый 3 8 2 2 3 4 3" xfId="35633"/>
    <cellStyle name="Финансовый 3 8 2 2 3 5" xfId="15221"/>
    <cellStyle name="Финансовый 3 8 2 2 3 6" xfId="28829"/>
    <cellStyle name="Финансовый 3 8 2 2 4" xfId="2369"/>
    <cellStyle name="Финансовый 3 8 2 2 4 2" xfId="6905"/>
    <cellStyle name="Финансовый 3 8 2 2 4 2 2" xfId="13709"/>
    <cellStyle name="Финансовый 3 8 2 2 4 2 2 2" xfId="27317"/>
    <cellStyle name="Финансовый 3 8 2 2 4 2 2 3" xfId="40925"/>
    <cellStyle name="Финансовый 3 8 2 2 4 2 3" xfId="20513"/>
    <cellStyle name="Финансовый 3 8 2 2 4 2 4" xfId="34121"/>
    <cellStyle name="Финансовый 3 8 2 2 4 3" xfId="4637"/>
    <cellStyle name="Финансовый 3 8 2 2 4 3 2" xfId="11441"/>
    <cellStyle name="Финансовый 3 8 2 2 4 3 2 2" xfId="25049"/>
    <cellStyle name="Финансовый 3 8 2 2 4 3 2 3" xfId="38657"/>
    <cellStyle name="Финансовый 3 8 2 2 4 3 3" xfId="18245"/>
    <cellStyle name="Финансовый 3 8 2 2 4 3 4" xfId="31853"/>
    <cellStyle name="Финансовый 3 8 2 2 4 4" xfId="9173"/>
    <cellStyle name="Финансовый 3 8 2 2 4 4 2" xfId="22781"/>
    <cellStyle name="Финансовый 3 8 2 2 4 4 3" xfId="36389"/>
    <cellStyle name="Финансовый 3 8 2 2 4 5" xfId="15977"/>
    <cellStyle name="Финансовый 3 8 2 2 4 6" xfId="29585"/>
    <cellStyle name="Финансовый 3 8 2 2 5" xfId="1235"/>
    <cellStyle name="Финансовый 3 8 2 2 5 2" xfId="5771"/>
    <cellStyle name="Финансовый 3 8 2 2 5 2 2" xfId="12575"/>
    <cellStyle name="Финансовый 3 8 2 2 5 2 2 2" xfId="26183"/>
    <cellStyle name="Финансовый 3 8 2 2 5 2 2 3" xfId="39791"/>
    <cellStyle name="Финансовый 3 8 2 2 5 2 3" xfId="19379"/>
    <cellStyle name="Финансовый 3 8 2 2 5 2 4" xfId="32987"/>
    <cellStyle name="Финансовый 3 8 2 2 5 3" xfId="3503"/>
    <cellStyle name="Финансовый 3 8 2 2 5 3 2" xfId="10307"/>
    <cellStyle name="Финансовый 3 8 2 2 5 3 2 2" xfId="23915"/>
    <cellStyle name="Финансовый 3 8 2 2 5 3 2 3" xfId="37523"/>
    <cellStyle name="Финансовый 3 8 2 2 5 3 3" xfId="17111"/>
    <cellStyle name="Финансовый 3 8 2 2 5 3 4" xfId="30719"/>
    <cellStyle name="Финансовый 3 8 2 2 5 4" xfId="8039"/>
    <cellStyle name="Финансовый 3 8 2 2 5 4 2" xfId="21647"/>
    <cellStyle name="Финансовый 3 8 2 2 5 4 3" xfId="35255"/>
    <cellStyle name="Финансовый 3 8 2 2 5 5" xfId="14843"/>
    <cellStyle name="Финансовый 3 8 2 2 5 6" xfId="28451"/>
    <cellStyle name="Финансовый 3 8 2 2 6" xfId="857"/>
    <cellStyle name="Финансовый 3 8 2 2 6 2" xfId="5393"/>
    <cellStyle name="Финансовый 3 8 2 2 6 2 2" xfId="12197"/>
    <cellStyle name="Финансовый 3 8 2 2 6 2 2 2" xfId="25805"/>
    <cellStyle name="Финансовый 3 8 2 2 6 2 2 3" xfId="39413"/>
    <cellStyle name="Финансовый 3 8 2 2 6 2 3" xfId="19001"/>
    <cellStyle name="Финансовый 3 8 2 2 6 2 4" xfId="32609"/>
    <cellStyle name="Финансовый 3 8 2 2 6 3" xfId="3125"/>
    <cellStyle name="Финансовый 3 8 2 2 6 3 2" xfId="9929"/>
    <cellStyle name="Финансовый 3 8 2 2 6 3 2 2" xfId="23537"/>
    <cellStyle name="Финансовый 3 8 2 2 6 3 2 3" xfId="37145"/>
    <cellStyle name="Финансовый 3 8 2 2 6 3 3" xfId="16733"/>
    <cellStyle name="Финансовый 3 8 2 2 6 3 4" xfId="30341"/>
    <cellStyle name="Финансовый 3 8 2 2 6 4" xfId="7661"/>
    <cellStyle name="Финансовый 3 8 2 2 6 4 2" xfId="21269"/>
    <cellStyle name="Финансовый 3 8 2 2 6 4 3" xfId="34877"/>
    <cellStyle name="Финансовый 3 8 2 2 6 5" xfId="14465"/>
    <cellStyle name="Финансовый 3 8 2 2 6 6" xfId="28073"/>
    <cellStyle name="Финансовый 3 8 2 2 7" xfId="5015"/>
    <cellStyle name="Финансовый 3 8 2 2 7 2" xfId="11819"/>
    <cellStyle name="Финансовый 3 8 2 2 7 2 2" xfId="25427"/>
    <cellStyle name="Финансовый 3 8 2 2 7 2 3" xfId="39035"/>
    <cellStyle name="Финансовый 3 8 2 2 7 3" xfId="18623"/>
    <cellStyle name="Финансовый 3 8 2 2 7 4" xfId="32231"/>
    <cellStyle name="Финансовый 3 8 2 2 8" xfId="2747"/>
    <cellStyle name="Финансовый 3 8 2 2 8 2" xfId="9551"/>
    <cellStyle name="Финансовый 3 8 2 2 8 2 2" xfId="23159"/>
    <cellStyle name="Финансовый 3 8 2 2 8 2 3" xfId="36767"/>
    <cellStyle name="Финансовый 3 8 2 2 8 3" xfId="16355"/>
    <cellStyle name="Финансовый 3 8 2 2 8 4" xfId="29963"/>
    <cellStyle name="Финансовый 3 8 2 2 9" xfId="7283"/>
    <cellStyle name="Финансовый 3 8 2 2 9 2" xfId="20891"/>
    <cellStyle name="Финансовый 3 8 2 2 9 3" xfId="34499"/>
    <cellStyle name="Финансовый 3 8 2 3" xfId="1789"/>
    <cellStyle name="Финансовый 3 8 2 3 2" xfId="6325"/>
    <cellStyle name="Финансовый 3 8 2 3 2 2" xfId="13129"/>
    <cellStyle name="Финансовый 3 8 2 3 2 2 2" xfId="26737"/>
    <cellStyle name="Финансовый 3 8 2 3 2 2 3" xfId="40345"/>
    <cellStyle name="Финансовый 3 8 2 3 2 3" xfId="19933"/>
    <cellStyle name="Финансовый 3 8 2 3 2 4" xfId="33541"/>
    <cellStyle name="Финансовый 3 8 2 3 3" xfId="4057"/>
    <cellStyle name="Финансовый 3 8 2 3 3 2" xfId="10861"/>
    <cellStyle name="Финансовый 3 8 2 3 3 2 2" xfId="24469"/>
    <cellStyle name="Финансовый 3 8 2 3 3 2 3" xfId="38077"/>
    <cellStyle name="Финансовый 3 8 2 3 3 3" xfId="17665"/>
    <cellStyle name="Финансовый 3 8 2 3 3 4" xfId="31273"/>
    <cellStyle name="Финансовый 3 8 2 3 4" xfId="8593"/>
    <cellStyle name="Финансовый 3 8 2 3 4 2" xfId="22201"/>
    <cellStyle name="Финансовый 3 8 2 3 4 3" xfId="35809"/>
    <cellStyle name="Финансовый 3 8 2 3 5" xfId="15397"/>
    <cellStyle name="Финансовый 3 8 2 3 6" xfId="29005"/>
    <cellStyle name="Финансовый 3 8 2 4" xfId="1411"/>
    <cellStyle name="Финансовый 3 8 2 4 2" xfId="5947"/>
    <cellStyle name="Финансовый 3 8 2 4 2 2" xfId="12751"/>
    <cellStyle name="Финансовый 3 8 2 4 2 2 2" xfId="26359"/>
    <cellStyle name="Финансовый 3 8 2 4 2 2 3" xfId="39967"/>
    <cellStyle name="Финансовый 3 8 2 4 2 3" xfId="19555"/>
    <cellStyle name="Финансовый 3 8 2 4 2 4" xfId="33163"/>
    <cellStyle name="Финансовый 3 8 2 4 3" xfId="3679"/>
    <cellStyle name="Финансовый 3 8 2 4 3 2" xfId="10483"/>
    <cellStyle name="Финансовый 3 8 2 4 3 2 2" xfId="24091"/>
    <cellStyle name="Финансовый 3 8 2 4 3 2 3" xfId="37699"/>
    <cellStyle name="Финансовый 3 8 2 4 3 3" xfId="17287"/>
    <cellStyle name="Финансовый 3 8 2 4 3 4" xfId="30895"/>
    <cellStyle name="Финансовый 3 8 2 4 4" xfId="8215"/>
    <cellStyle name="Финансовый 3 8 2 4 4 2" xfId="21823"/>
    <cellStyle name="Финансовый 3 8 2 4 4 3" xfId="35431"/>
    <cellStyle name="Финансовый 3 8 2 4 5" xfId="15019"/>
    <cellStyle name="Финансовый 3 8 2 4 6" xfId="28627"/>
    <cellStyle name="Финансовый 3 8 2 5" xfId="2167"/>
    <cellStyle name="Финансовый 3 8 2 5 2" xfId="6703"/>
    <cellStyle name="Финансовый 3 8 2 5 2 2" xfId="13507"/>
    <cellStyle name="Финансовый 3 8 2 5 2 2 2" xfId="27115"/>
    <cellStyle name="Финансовый 3 8 2 5 2 2 3" xfId="40723"/>
    <cellStyle name="Финансовый 3 8 2 5 2 3" xfId="20311"/>
    <cellStyle name="Финансовый 3 8 2 5 2 4" xfId="33919"/>
    <cellStyle name="Финансовый 3 8 2 5 3" xfId="4435"/>
    <cellStyle name="Финансовый 3 8 2 5 3 2" xfId="11239"/>
    <cellStyle name="Финансовый 3 8 2 5 3 2 2" xfId="24847"/>
    <cellStyle name="Финансовый 3 8 2 5 3 2 3" xfId="38455"/>
    <cellStyle name="Финансовый 3 8 2 5 3 3" xfId="18043"/>
    <cellStyle name="Финансовый 3 8 2 5 3 4" xfId="31651"/>
    <cellStyle name="Финансовый 3 8 2 5 4" xfId="8971"/>
    <cellStyle name="Финансовый 3 8 2 5 4 2" xfId="22579"/>
    <cellStyle name="Финансовый 3 8 2 5 4 3" xfId="36187"/>
    <cellStyle name="Финансовый 3 8 2 5 5" xfId="15775"/>
    <cellStyle name="Финансовый 3 8 2 5 6" xfId="29383"/>
    <cellStyle name="Финансовый 3 8 2 6" xfId="1033"/>
    <cellStyle name="Финансовый 3 8 2 6 2" xfId="5569"/>
    <cellStyle name="Финансовый 3 8 2 6 2 2" xfId="12373"/>
    <cellStyle name="Финансовый 3 8 2 6 2 2 2" xfId="25981"/>
    <cellStyle name="Финансовый 3 8 2 6 2 2 3" xfId="39589"/>
    <cellStyle name="Финансовый 3 8 2 6 2 3" xfId="19177"/>
    <cellStyle name="Финансовый 3 8 2 6 2 4" xfId="32785"/>
    <cellStyle name="Финансовый 3 8 2 6 3" xfId="3301"/>
    <cellStyle name="Финансовый 3 8 2 6 3 2" xfId="10105"/>
    <cellStyle name="Финансовый 3 8 2 6 3 2 2" xfId="23713"/>
    <cellStyle name="Финансовый 3 8 2 6 3 2 3" xfId="37321"/>
    <cellStyle name="Финансовый 3 8 2 6 3 3" xfId="16909"/>
    <cellStyle name="Финансовый 3 8 2 6 3 4" xfId="30517"/>
    <cellStyle name="Финансовый 3 8 2 6 4" xfId="7837"/>
    <cellStyle name="Финансовый 3 8 2 6 4 2" xfId="21445"/>
    <cellStyle name="Финансовый 3 8 2 6 4 3" xfId="35053"/>
    <cellStyle name="Финансовый 3 8 2 6 5" xfId="14641"/>
    <cellStyle name="Финансовый 3 8 2 6 6" xfId="28249"/>
    <cellStyle name="Финансовый 3 8 2 7" xfId="655"/>
    <cellStyle name="Финансовый 3 8 2 7 2" xfId="5191"/>
    <cellStyle name="Финансовый 3 8 2 7 2 2" xfId="11995"/>
    <cellStyle name="Финансовый 3 8 2 7 2 2 2" xfId="25603"/>
    <cellStyle name="Финансовый 3 8 2 7 2 2 3" xfId="39211"/>
    <cellStyle name="Финансовый 3 8 2 7 2 3" xfId="18799"/>
    <cellStyle name="Финансовый 3 8 2 7 2 4" xfId="32407"/>
    <cellStyle name="Финансовый 3 8 2 7 3" xfId="2923"/>
    <cellStyle name="Финансовый 3 8 2 7 3 2" xfId="9727"/>
    <cellStyle name="Финансовый 3 8 2 7 3 2 2" xfId="23335"/>
    <cellStyle name="Финансовый 3 8 2 7 3 2 3" xfId="36943"/>
    <cellStyle name="Финансовый 3 8 2 7 3 3" xfId="16531"/>
    <cellStyle name="Финансовый 3 8 2 7 3 4" xfId="30139"/>
    <cellStyle name="Финансовый 3 8 2 7 4" xfId="7459"/>
    <cellStyle name="Финансовый 3 8 2 7 4 2" xfId="21067"/>
    <cellStyle name="Финансовый 3 8 2 7 4 3" xfId="34675"/>
    <cellStyle name="Финансовый 3 8 2 7 5" xfId="14263"/>
    <cellStyle name="Финансовый 3 8 2 7 6" xfId="27871"/>
    <cellStyle name="Финансовый 3 8 2 8" xfId="4813"/>
    <cellStyle name="Финансовый 3 8 2 8 2" xfId="11617"/>
    <cellStyle name="Финансовый 3 8 2 8 2 2" xfId="25225"/>
    <cellStyle name="Финансовый 3 8 2 8 2 3" xfId="38833"/>
    <cellStyle name="Финансовый 3 8 2 8 3" xfId="18421"/>
    <cellStyle name="Финансовый 3 8 2 8 4" xfId="32029"/>
    <cellStyle name="Финансовый 3 8 2 9" xfId="2545"/>
    <cellStyle name="Финансовый 3 8 2 9 2" xfId="9349"/>
    <cellStyle name="Финансовый 3 8 2 9 2 2" xfId="22957"/>
    <cellStyle name="Финансовый 3 8 2 9 2 3" xfId="36565"/>
    <cellStyle name="Финансовый 3 8 2 9 3" xfId="16153"/>
    <cellStyle name="Финансовый 3 8 2 9 4" xfId="29761"/>
    <cellStyle name="Финансовый 3 8 3" xfId="398"/>
    <cellStyle name="Финансовый 3 8 3 10" xfId="14006"/>
    <cellStyle name="Финансовый 3 8 3 11" xfId="27614"/>
    <cellStyle name="Финансовый 3 8 3 2" xfId="1910"/>
    <cellStyle name="Финансовый 3 8 3 2 2" xfId="6446"/>
    <cellStyle name="Финансовый 3 8 3 2 2 2" xfId="13250"/>
    <cellStyle name="Финансовый 3 8 3 2 2 2 2" xfId="26858"/>
    <cellStyle name="Финансовый 3 8 3 2 2 2 3" xfId="40466"/>
    <cellStyle name="Финансовый 3 8 3 2 2 3" xfId="20054"/>
    <cellStyle name="Финансовый 3 8 3 2 2 4" xfId="33662"/>
    <cellStyle name="Финансовый 3 8 3 2 3" xfId="4178"/>
    <cellStyle name="Финансовый 3 8 3 2 3 2" xfId="10982"/>
    <cellStyle name="Финансовый 3 8 3 2 3 2 2" xfId="24590"/>
    <cellStyle name="Финансовый 3 8 3 2 3 2 3" xfId="38198"/>
    <cellStyle name="Финансовый 3 8 3 2 3 3" xfId="17786"/>
    <cellStyle name="Финансовый 3 8 3 2 3 4" xfId="31394"/>
    <cellStyle name="Финансовый 3 8 3 2 4" xfId="8714"/>
    <cellStyle name="Финансовый 3 8 3 2 4 2" xfId="22322"/>
    <cellStyle name="Финансовый 3 8 3 2 4 3" xfId="35930"/>
    <cellStyle name="Финансовый 3 8 3 2 5" xfId="15518"/>
    <cellStyle name="Финансовый 3 8 3 2 6" xfId="29126"/>
    <cellStyle name="Финансовый 3 8 3 3" xfId="1532"/>
    <cellStyle name="Финансовый 3 8 3 3 2" xfId="6068"/>
    <cellStyle name="Финансовый 3 8 3 3 2 2" xfId="12872"/>
    <cellStyle name="Финансовый 3 8 3 3 2 2 2" xfId="26480"/>
    <cellStyle name="Финансовый 3 8 3 3 2 2 3" xfId="40088"/>
    <cellStyle name="Финансовый 3 8 3 3 2 3" xfId="19676"/>
    <cellStyle name="Финансовый 3 8 3 3 2 4" xfId="33284"/>
    <cellStyle name="Финансовый 3 8 3 3 3" xfId="3800"/>
    <cellStyle name="Финансовый 3 8 3 3 3 2" xfId="10604"/>
    <cellStyle name="Финансовый 3 8 3 3 3 2 2" xfId="24212"/>
    <cellStyle name="Финансовый 3 8 3 3 3 2 3" xfId="37820"/>
    <cellStyle name="Финансовый 3 8 3 3 3 3" xfId="17408"/>
    <cellStyle name="Финансовый 3 8 3 3 3 4" xfId="31016"/>
    <cellStyle name="Финансовый 3 8 3 3 4" xfId="8336"/>
    <cellStyle name="Финансовый 3 8 3 3 4 2" xfId="21944"/>
    <cellStyle name="Финансовый 3 8 3 3 4 3" xfId="35552"/>
    <cellStyle name="Финансовый 3 8 3 3 5" xfId="15140"/>
    <cellStyle name="Финансовый 3 8 3 3 6" xfId="28748"/>
    <cellStyle name="Финансовый 3 8 3 4" xfId="2288"/>
    <cellStyle name="Финансовый 3 8 3 4 2" xfId="6824"/>
    <cellStyle name="Финансовый 3 8 3 4 2 2" xfId="13628"/>
    <cellStyle name="Финансовый 3 8 3 4 2 2 2" xfId="27236"/>
    <cellStyle name="Финансовый 3 8 3 4 2 2 3" xfId="40844"/>
    <cellStyle name="Финансовый 3 8 3 4 2 3" xfId="20432"/>
    <cellStyle name="Финансовый 3 8 3 4 2 4" xfId="34040"/>
    <cellStyle name="Финансовый 3 8 3 4 3" xfId="4556"/>
    <cellStyle name="Финансовый 3 8 3 4 3 2" xfId="11360"/>
    <cellStyle name="Финансовый 3 8 3 4 3 2 2" xfId="24968"/>
    <cellStyle name="Финансовый 3 8 3 4 3 2 3" xfId="38576"/>
    <cellStyle name="Финансовый 3 8 3 4 3 3" xfId="18164"/>
    <cellStyle name="Финансовый 3 8 3 4 3 4" xfId="31772"/>
    <cellStyle name="Финансовый 3 8 3 4 4" xfId="9092"/>
    <cellStyle name="Финансовый 3 8 3 4 4 2" xfId="22700"/>
    <cellStyle name="Финансовый 3 8 3 4 4 3" xfId="36308"/>
    <cellStyle name="Финансовый 3 8 3 4 5" xfId="15896"/>
    <cellStyle name="Финансовый 3 8 3 4 6" xfId="29504"/>
    <cellStyle name="Финансовый 3 8 3 5" xfId="1154"/>
    <cellStyle name="Финансовый 3 8 3 5 2" xfId="5690"/>
    <cellStyle name="Финансовый 3 8 3 5 2 2" xfId="12494"/>
    <cellStyle name="Финансовый 3 8 3 5 2 2 2" xfId="26102"/>
    <cellStyle name="Финансовый 3 8 3 5 2 2 3" xfId="39710"/>
    <cellStyle name="Финансовый 3 8 3 5 2 3" xfId="19298"/>
    <cellStyle name="Финансовый 3 8 3 5 2 4" xfId="32906"/>
    <cellStyle name="Финансовый 3 8 3 5 3" xfId="3422"/>
    <cellStyle name="Финансовый 3 8 3 5 3 2" xfId="10226"/>
    <cellStyle name="Финансовый 3 8 3 5 3 2 2" xfId="23834"/>
    <cellStyle name="Финансовый 3 8 3 5 3 2 3" xfId="37442"/>
    <cellStyle name="Финансовый 3 8 3 5 3 3" xfId="17030"/>
    <cellStyle name="Финансовый 3 8 3 5 3 4" xfId="30638"/>
    <cellStyle name="Финансовый 3 8 3 5 4" xfId="7958"/>
    <cellStyle name="Финансовый 3 8 3 5 4 2" xfId="21566"/>
    <cellStyle name="Финансовый 3 8 3 5 4 3" xfId="35174"/>
    <cellStyle name="Финансовый 3 8 3 5 5" xfId="14762"/>
    <cellStyle name="Финансовый 3 8 3 5 6" xfId="28370"/>
    <cellStyle name="Финансовый 3 8 3 6" xfId="776"/>
    <cellStyle name="Финансовый 3 8 3 6 2" xfId="5312"/>
    <cellStyle name="Финансовый 3 8 3 6 2 2" xfId="12116"/>
    <cellStyle name="Финансовый 3 8 3 6 2 2 2" xfId="25724"/>
    <cellStyle name="Финансовый 3 8 3 6 2 2 3" xfId="39332"/>
    <cellStyle name="Финансовый 3 8 3 6 2 3" xfId="18920"/>
    <cellStyle name="Финансовый 3 8 3 6 2 4" xfId="32528"/>
    <cellStyle name="Финансовый 3 8 3 6 3" xfId="3044"/>
    <cellStyle name="Финансовый 3 8 3 6 3 2" xfId="9848"/>
    <cellStyle name="Финансовый 3 8 3 6 3 2 2" xfId="23456"/>
    <cellStyle name="Финансовый 3 8 3 6 3 2 3" xfId="37064"/>
    <cellStyle name="Финансовый 3 8 3 6 3 3" xfId="16652"/>
    <cellStyle name="Финансовый 3 8 3 6 3 4" xfId="30260"/>
    <cellStyle name="Финансовый 3 8 3 6 4" xfId="7580"/>
    <cellStyle name="Финансовый 3 8 3 6 4 2" xfId="21188"/>
    <cellStyle name="Финансовый 3 8 3 6 4 3" xfId="34796"/>
    <cellStyle name="Финансовый 3 8 3 6 5" xfId="14384"/>
    <cellStyle name="Финансовый 3 8 3 6 6" xfId="27992"/>
    <cellStyle name="Финансовый 3 8 3 7" xfId="4934"/>
    <cellStyle name="Финансовый 3 8 3 7 2" xfId="11738"/>
    <cellStyle name="Финансовый 3 8 3 7 2 2" xfId="25346"/>
    <cellStyle name="Финансовый 3 8 3 7 2 3" xfId="38954"/>
    <cellStyle name="Финансовый 3 8 3 7 3" xfId="18542"/>
    <cellStyle name="Финансовый 3 8 3 7 4" xfId="32150"/>
    <cellStyle name="Финансовый 3 8 3 8" xfId="2666"/>
    <cellStyle name="Финансовый 3 8 3 8 2" xfId="9470"/>
    <cellStyle name="Финансовый 3 8 3 8 2 2" xfId="23078"/>
    <cellStyle name="Финансовый 3 8 3 8 2 3" xfId="36686"/>
    <cellStyle name="Финансовый 3 8 3 8 3" xfId="16274"/>
    <cellStyle name="Финансовый 3 8 3 8 4" xfId="29882"/>
    <cellStyle name="Финансовый 3 8 3 9" xfId="7202"/>
    <cellStyle name="Финансовый 3 8 3 9 2" xfId="20810"/>
    <cellStyle name="Финансовый 3 8 3 9 3" xfId="34418"/>
    <cellStyle name="Финансовый 3 8 4" xfId="1708"/>
    <cellStyle name="Финансовый 3 8 4 2" xfId="6244"/>
    <cellStyle name="Финансовый 3 8 4 2 2" xfId="13048"/>
    <cellStyle name="Финансовый 3 8 4 2 2 2" xfId="26656"/>
    <cellStyle name="Финансовый 3 8 4 2 2 3" xfId="40264"/>
    <cellStyle name="Финансовый 3 8 4 2 3" xfId="19852"/>
    <cellStyle name="Финансовый 3 8 4 2 4" xfId="33460"/>
    <cellStyle name="Финансовый 3 8 4 3" xfId="3976"/>
    <cellStyle name="Финансовый 3 8 4 3 2" xfId="10780"/>
    <cellStyle name="Финансовый 3 8 4 3 2 2" xfId="24388"/>
    <cellStyle name="Финансовый 3 8 4 3 2 3" xfId="37996"/>
    <cellStyle name="Финансовый 3 8 4 3 3" xfId="17584"/>
    <cellStyle name="Финансовый 3 8 4 3 4" xfId="31192"/>
    <cellStyle name="Финансовый 3 8 4 4" xfId="8512"/>
    <cellStyle name="Финансовый 3 8 4 4 2" xfId="22120"/>
    <cellStyle name="Финансовый 3 8 4 4 3" xfId="35728"/>
    <cellStyle name="Финансовый 3 8 4 5" xfId="15316"/>
    <cellStyle name="Финансовый 3 8 4 6" xfId="28924"/>
    <cellStyle name="Финансовый 3 8 5" xfId="1330"/>
    <cellStyle name="Финансовый 3 8 5 2" xfId="5866"/>
    <cellStyle name="Финансовый 3 8 5 2 2" xfId="12670"/>
    <cellStyle name="Финансовый 3 8 5 2 2 2" xfId="26278"/>
    <cellStyle name="Финансовый 3 8 5 2 2 3" xfId="39886"/>
    <cellStyle name="Финансовый 3 8 5 2 3" xfId="19474"/>
    <cellStyle name="Финансовый 3 8 5 2 4" xfId="33082"/>
    <cellStyle name="Финансовый 3 8 5 3" xfId="3598"/>
    <cellStyle name="Финансовый 3 8 5 3 2" xfId="10402"/>
    <cellStyle name="Финансовый 3 8 5 3 2 2" xfId="24010"/>
    <cellStyle name="Финансовый 3 8 5 3 2 3" xfId="37618"/>
    <cellStyle name="Финансовый 3 8 5 3 3" xfId="17206"/>
    <cellStyle name="Финансовый 3 8 5 3 4" xfId="30814"/>
    <cellStyle name="Финансовый 3 8 5 4" xfId="8134"/>
    <cellStyle name="Финансовый 3 8 5 4 2" xfId="21742"/>
    <cellStyle name="Финансовый 3 8 5 4 3" xfId="35350"/>
    <cellStyle name="Финансовый 3 8 5 5" xfId="14938"/>
    <cellStyle name="Финансовый 3 8 5 6" xfId="28546"/>
    <cellStyle name="Финансовый 3 8 6" xfId="2086"/>
    <cellStyle name="Финансовый 3 8 6 2" xfId="6622"/>
    <cellStyle name="Финансовый 3 8 6 2 2" xfId="13426"/>
    <cellStyle name="Финансовый 3 8 6 2 2 2" xfId="27034"/>
    <cellStyle name="Финансовый 3 8 6 2 2 3" xfId="40642"/>
    <cellStyle name="Финансовый 3 8 6 2 3" xfId="20230"/>
    <cellStyle name="Финансовый 3 8 6 2 4" xfId="33838"/>
    <cellStyle name="Финансовый 3 8 6 3" xfId="4354"/>
    <cellStyle name="Финансовый 3 8 6 3 2" xfId="11158"/>
    <cellStyle name="Финансовый 3 8 6 3 2 2" xfId="24766"/>
    <cellStyle name="Финансовый 3 8 6 3 2 3" xfId="38374"/>
    <cellStyle name="Финансовый 3 8 6 3 3" xfId="17962"/>
    <cellStyle name="Финансовый 3 8 6 3 4" xfId="31570"/>
    <cellStyle name="Финансовый 3 8 6 4" xfId="8890"/>
    <cellStyle name="Финансовый 3 8 6 4 2" xfId="22498"/>
    <cellStyle name="Финансовый 3 8 6 4 3" xfId="36106"/>
    <cellStyle name="Финансовый 3 8 6 5" xfId="15694"/>
    <cellStyle name="Финансовый 3 8 6 6" xfId="29302"/>
    <cellStyle name="Финансовый 3 8 7" xfId="952"/>
    <cellStyle name="Финансовый 3 8 7 2" xfId="5488"/>
    <cellStyle name="Финансовый 3 8 7 2 2" xfId="12292"/>
    <cellStyle name="Финансовый 3 8 7 2 2 2" xfId="25900"/>
    <cellStyle name="Финансовый 3 8 7 2 2 3" xfId="39508"/>
    <cellStyle name="Финансовый 3 8 7 2 3" xfId="19096"/>
    <cellStyle name="Финансовый 3 8 7 2 4" xfId="32704"/>
    <cellStyle name="Финансовый 3 8 7 3" xfId="3220"/>
    <cellStyle name="Финансовый 3 8 7 3 2" xfId="10024"/>
    <cellStyle name="Финансовый 3 8 7 3 2 2" xfId="23632"/>
    <cellStyle name="Финансовый 3 8 7 3 2 3" xfId="37240"/>
    <cellStyle name="Финансовый 3 8 7 3 3" xfId="16828"/>
    <cellStyle name="Финансовый 3 8 7 3 4" xfId="30436"/>
    <cellStyle name="Финансовый 3 8 7 4" xfId="7756"/>
    <cellStyle name="Финансовый 3 8 7 4 2" xfId="21364"/>
    <cellStyle name="Финансовый 3 8 7 4 3" xfId="34972"/>
    <cellStyle name="Финансовый 3 8 7 5" xfId="14560"/>
    <cellStyle name="Финансовый 3 8 7 6" xfId="28168"/>
    <cellStyle name="Финансовый 3 8 8" xfId="574"/>
    <cellStyle name="Финансовый 3 8 8 2" xfId="5110"/>
    <cellStyle name="Финансовый 3 8 8 2 2" xfId="11914"/>
    <cellStyle name="Финансовый 3 8 8 2 2 2" xfId="25522"/>
    <cellStyle name="Финансовый 3 8 8 2 2 3" xfId="39130"/>
    <cellStyle name="Финансовый 3 8 8 2 3" xfId="18718"/>
    <cellStyle name="Финансовый 3 8 8 2 4" xfId="32326"/>
    <cellStyle name="Финансовый 3 8 8 3" xfId="2842"/>
    <cellStyle name="Финансовый 3 8 8 3 2" xfId="9646"/>
    <cellStyle name="Финансовый 3 8 8 3 2 2" xfId="23254"/>
    <cellStyle name="Финансовый 3 8 8 3 2 3" xfId="36862"/>
    <cellStyle name="Финансовый 3 8 8 3 3" xfId="16450"/>
    <cellStyle name="Финансовый 3 8 8 3 4" xfId="30058"/>
    <cellStyle name="Финансовый 3 8 8 4" xfId="7378"/>
    <cellStyle name="Финансовый 3 8 8 4 2" xfId="20986"/>
    <cellStyle name="Финансовый 3 8 8 4 3" xfId="34594"/>
    <cellStyle name="Финансовый 3 8 8 5" xfId="14182"/>
    <cellStyle name="Финансовый 3 8 8 6" xfId="27790"/>
    <cellStyle name="Финансовый 3 8 9" xfId="4732"/>
    <cellStyle name="Финансовый 3 8 9 2" xfId="11536"/>
    <cellStyle name="Финансовый 3 8 9 2 2" xfId="25144"/>
    <cellStyle name="Финансовый 3 8 9 2 3" xfId="38752"/>
    <cellStyle name="Финансовый 3 8 9 3" xfId="18340"/>
    <cellStyle name="Финансовый 3 8 9 4" xfId="31948"/>
    <cellStyle name="Финансовый 3 9" xfId="163"/>
    <cellStyle name="Финансовый 3 9 10" xfId="2431"/>
    <cellStyle name="Финансовый 3 9 10 2" xfId="9235"/>
    <cellStyle name="Финансовый 3 9 10 2 2" xfId="22843"/>
    <cellStyle name="Финансовый 3 9 10 2 3" xfId="36451"/>
    <cellStyle name="Финансовый 3 9 10 3" xfId="16039"/>
    <cellStyle name="Финансовый 3 9 10 4" xfId="29647"/>
    <cellStyle name="Финансовый 3 9 11" xfId="6967"/>
    <cellStyle name="Финансовый 3 9 11 2" xfId="20575"/>
    <cellStyle name="Финансовый 3 9 11 3" xfId="34183"/>
    <cellStyle name="Финансовый 3 9 12" xfId="13771"/>
    <cellStyle name="Финансовый 3 9 13" xfId="27379"/>
    <cellStyle name="Финансовый 3 9 2" xfId="244"/>
    <cellStyle name="Финансовый 3 9 2 10" xfId="7048"/>
    <cellStyle name="Финансовый 3 9 2 10 2" xfId="20656"/>
    <cellStyle name="Финансовый 3 9 2 10 3" xfId="34264"/>
    <cellStyle name="Финансовый 3 9 2 11" xfId="13852"/>
    <cellStyle name="Финансовый 3 9 2 12" xfId="27460"/>
    <cellStyle name="Финансовый 3 9 2 2" xfId="446"/>
    <cellStyle name="Финансовый 3 9 2 2 10" xfId="14054"/>
    <cellStyle name="Финансовый 3 9 2 2 11" xfId="27662"/>
    <cellStyle name="Финансовый 3 9 2 2 2" xfId="1958"/>
    <cellStyle name="Финансовый 3 9 2 2 2 2" xfId="6494"/>
    <cellStyle name="Финансовый 3 9 2 2 2 2 2" xfId="13298"/>
    <cellStyle name="Финансовый 3 9 2 2 2 2 2 2" xfId="26906"/>
    <cellStyle name="Финансовый 3 9 2 2 2 2 2 3" xfId="40514"/>
    <cellStyle name="Финансовый 3 9 2 2 2 2 3" xfId="20102"/>
    <cellStyle name="Финансовый 3 9 2 2 2 2 4" xfId="33710"/>
    <cellStyle name="Финансовый 3 9 2 2 2 3" xfId="4226"/>
    <cellStyle name="Финансовый 3 9 2 2 2 3 2" xfId="11030"/>
    <cellStyle name="Финансовый 3 9 2 2 2 3 2 2" xfId="24638"/>
    <cellStyle name="Финансовый 3 9 2 2 2 3 2 3" xfId="38246"/>
    <cellStyle name="Финансовый 3 9 2 2 2 3 3" xfId="17834"/>
    <cellStyle name="Финансовый 3 9 2 2 2 3 4" xfId="31442"/>
    <cellStyle name="Финансовый 3 9 2 2 2 4" xfId="8762"/>
    <cellStyle name="Финансовый 3 9 2 2 2 4 2" xfId="22370"/>
    <cellStyle name="Финансовый 3 9 2 2 2 4 3" xfId="35978"/>
    <cellStyle name="Финансовый 3 9 2 2 2 5" xfId="15566"/>
    <cellStyle name="Финансовый 3 9 2 2 2 6" xfId="29174"/>
    <cellStyle name="Финансовый 3 9 2 2 3" xfId="1580"/>
    <cellStyle name="Финансовый 3 9 2 2 3 2" xfId="6116"/>
    <cellStyle name="Финансовый 3 9 2 2 3 2 2" xfId="12920"/>
    <cellStyle name="Финансовый 3 9 2 2 3 2 2 2" xfId="26528"/>
    <cellStyle name="Финансовый 3 9 2 2 3 2 2 3" xfId="40136"/>
    <cellStyle name="Финансовый 3 9 2 2 3 2 3" xfId="19724"/>
    <cellStyle name="Финансовый 3 9 2 2 3 2 4" xfId="33332"/>
    <cellStyle name="Финансовый 3 9 2 2 3 3" xfId="3848"/>
    <cellStyle name="Финансовый 3 9 2 2 3 3 2" xfId="10652"/>
    <cellStyle name="Финансовый 3 9 2 2 3 3 2 2" xfId="24260"/>
    <cellStyle name="Финансовый 3 9 2 2 3 3 2 3" xfId="37868"/>
    <cellStyle name="Финансовый 3 9 2 2 3 3 3" xfId="17456"/>
    <cellStyle name="Финансовый 3 9 2 2 3 3 4" xfId="31064"/>
    <cellStyle name="Финансовый 3 9 2 2 3 4" xfId="8384"/>
    <cellStyle name="Финансовый 3 9 2 2 3 4 2" xfId="21992"/>
    <cellStyle name="Финансовый 3 9 2 2 3 4 3" xfId="35600"/>
    <cellStyle name="Финансовый 3 9 2 2 3 5" xfId="15188"/>
    <cellStyle name="Финансовый 3 9 2 2 3 6" xfId="28796"/>
    <cellStyle name="Финансовый 3 9 2 2 4" xfId="2336"/>
    <cellStyle name="Финансовый 3 9 2 2 4 2" xfId="6872"/>
    <cellStyle name="Финансовый 3 9 2 2 4 2 2" xfId="13676"/>
    <cellStyle name="Финансовый 3 9 2 2 4 2 2 2" xfId="27284"/>
    <cellStyle name="Финансовый 3 9 2 2 4 2 2 3" xfId="40892"/>
    <cellStyle name="Финансовый 3 9 2 2 4 2 3" xfId="20480"/>
    <cellStyle name="Финансовый 3 9 2 2 4 2 4" xfId="34088"/>
    <cellStyle name="Финансовый 3 9 2 2 4 3" xfId="4604"/>
    <cellStyle name="Финансовый 3 9 2 2 4 3 2" xfId="11408"/>
    <cellStyle name="Финансовый 3 9 2 2 4 3 2 2" xfId="25016"/>
    <cellStyle name="Финансовый 3 9 2 2 4 3 2 3" xfId="38624"/>
    <cellStyle name="Финансовый 3 9 2 2 4 3 3" xfId="18212"/>
    <cellStyle name="Финансовый 3 9 2 2 4 3 4" xfId="31820"/>
    <cellStyle name="Финансовый 3 9 2 2 4 4" xfId="9140"/>
    <cellStyle name="Финансовый 3 9 2 2 4 4 2" xfId="22748"/>
    <cellStyle name="Финансовый 3 9 2 2 4 4 3" xfId="36356"/>
    <cellStyle name="Финансовый 3 9 2 2 4 5" xfId="15944"/>
    <cellStyle name="Финансовый 3 9 2 2 4 6" xfId="29552"/>
    <cellStyle name="Финансовый 3 9 2 2 5" xfId="1202"/>
    <cellStyle name="Финансовый 3 9 2 2 5 2" xfId="5738"/>
    <cellStyle name="Финансовый 3 9 2 2 5 2 2" xfId="12542"/>
    <cellStyle name="Финансовый 3 9 2 2 5 2 2 2" xfId="26150"/>
    <cellStyle name="Финансовый 3 9 2 2 5 2 2 3" xfId="39758"/>
    <cellStyle name="Финансовый 3 9 2 2 5 2 3" xfId="19346"/>
    <cellStyle name="Финансовый 3 9 2 2 5 2 4" xfId="32954"/>
    <cellStyle name="Финансовый 3 9 2 2 5 3" xfId="3470"/>
    <cellStyle name="Финансовый 3 9 2 2 5 3 2" xfId="10274"/>
    <cellStyle name="Финансовый 3 9 2 2 5 3 2 2" xfId="23882"/>
    <cellStyle name="Финансовый 3 9 2 2 5 3 2 3" xfId="37490"/>
    <cellStyle name="Финансовый 3 9 2 2 5 3 3" xfId="17078"/>
    <cellStyle name="Финансовый 3 9 2 2 5 3 4" xfId="30686"/>
    <cellStyle name="Финансовый 3 9 2 2 5 4" xfId="8006"/>
    <cellStyle name="Финансовый 3 9 2 2 5 4 2" xfId="21614"/>
    <cellStyle name="Финансовый 3 9 2 2 5 4 3" xfId="35222"/>
    <cellStyle name="Финансовый 3 9 2 2 5 5" xfId="14810"/>
    <cellStyle name="Финансовый 3 9 2 2 5 6" xfId="28418"/>
    <cellStyle name="Финансовый 3 9 2 2 6" xfId="824"/>
    <cellStyle name="Финансовый 3 9 2 2 6 2" xfId="5360"/>
    <cellStyle name="Финансовый 3 9 2 2 6 2 2" xfId="12164"/>
    <cellStyle name="Финансовый 3 9 2 2 6 2 2 2" xfId="25772"/>
    <cellStyle name="Финансовый 3 9 2 2 6 2 2 3" xfId="39380"/>
    <cellStyle name="Финансовый 3 9 2 2 6 2 3" xfId="18968"/>
    <cellStyle name="Финансовый 3 9 2 2 6 2 4" xfId="32576"/>
    <cellStyle name="Финансовый 3 9 2 2 6 3" xfId="3092"/>
    <cellStyle name="Финансовый 3 9 2 2 6 3 2" xfId="9896"/>
    <cellStyle name="Финансовый 3 9 2 2 6 3 2 2" xfId="23504"/>
    <cellStyle name="Финансовый 3 9 2 2 6 3 2 3" xfId="37112"/>
    <cellStyle name="Финансовый 3 9 2 2 6 3 3" xfId="16700"/>
    <cellStyle name="Финансовый 3 9 2 2 6 3 4" xfId="30308"/>
    <cellStyle name="Финансовый 3 9 2 2 6 4" xfId="7628"/>
    <cellStyle name="Финансовый 3 9 2 2 6 4 2" xfId="21236"/>
    <cellStyle name="Финансовый 3 9 2 2 6 4 3" xfId="34844"/>
    <cellStyle name="Финансовый 3 9 2 2 6 5" xfId="14432"/>
    <cellStyle name="Финансовый 3 9 2 2 6 6" xfId="28040"/>
    <cellStyle name="Финансовый 3 9 2 2 7" xfId="4982"/>
    <cellStyle name="Финансовый 3 9 2 2 7 2" xfId="11786"/>
    <cellStyle name="Финансовый 3 9 2 2 7 2 2" xfId="25394"/>
    <cellStyle name="Финансовый 3 9 2 2 7 2 3" xfId="39002"/>
    <cellStyle name="Финансовый 3 9 2 2 7 3" xfId="18590"/>
    <cellStyle name="Финансовый 3 9 2 2 7 4" xfId="32198"/>
    <cellStyle name="Финансовый 3 9 2 2 8" xfId="2714"/>
    <cellStyle name="Финансовый 3 9 2 2 8 2" xfId="9518"/>
    <cellStyle name="Финансовый 3 9 2 2 8 2 2" xfId="23126"/>
    <cellStyle name="Финансовый 3 9 2 2 8 2 3" xfId="36734"/>
    <cellStyle name="Финансовый 3 9 2 2 8 3" xfId="16322"/>
    <cellStyle name="Финансовый 3 9 2 2 8 4" xfId="29930"/>
    <cellStyle name="Финансовый 3 9 2 2 9" xfId="7250"/>
    <cellStyle name="Финансовый 3 9 2 2 9 2" xfId="20858"/>
    <cellStyle name="Финансовый 3 9 2 2 9 3" xfId="34466"/>
    <cellStyle name="Финансовый 3 9 2 3" xfId="1756"/>
    <cellStyle name="Финансовый 3 9 2 3 2" xfId="6292"/>
    <cellStyle name="Финансовый 3 9 2 3 2 2" xfId="13096"/>
    <cellStyle name="Финансовый 3 9 2 3 2 2 2" xfId="26704"/>
    <cellStyle name="Финансовый 3 9 2 3 2 2 3" xfId="40312"/>
    <cellStyle name="Финансовый 3 9 2 3 2 3" xfId="19900"/>
    <cellStyle name="Финансовый 3 9 2 3 2 4" xfId="33508"/>
    <cellStyle name="Финансовый 3 9 2 3 3" xfId="4024"/>
    <cellStyle name="Финансовый 3 9 2 3 3 2" xfId="10828"/>
    <cellStyle name="Финансовый 3 9 2 3 3 2 2" xfId="24436"/>
    <cellStyle name="Финансовый 3 9 2 3 3 2 3" xfId="38044"/>
    <cellStyle name="Финансовый 3 9 2 3 3 3" xfId="17632"/>
    <cellStyle name="Финансовый 3 9 2 3 3 4" xfId="31240"/>
    <cellStyle name="Финансовый 3 9 2 3 4" xfId="8560"/>
    <cellStyle name="Финансовый 3 9 2 3 4 2" xfId="22168"/>
    <cellStyle name="Финансовый 3 9 2 3 4 3" xfId="35776"/>
    <cellStyle name="Финансовый 3 9 2 3 5" xfId="15364"/>
    <cellStyle name="Финансовый 3 9 2 3 6" xfId="28972"/>
    <cellStyle name="Финансовый 3 9 2 4" xfId="1378"/>
    <cellStyle name="Финансовый 3 9 2 4 2" xfId="5914"/>
    <cellStyle name="Финансовый 3 9 2 4 2 2" xfId="12718"/>
    <cellStyle name="Финансовый 3 9 2 4 2 2 2" xfId="26326"/>
    <cellStyle name="Финансовый 3 9 2 4 2 2 3" xfId="39934"/>
    <cellStyle name="Финансовый 3 9 2 4 2 3" xfId="19522"/>
    <cellStyle name="Финансовый 3 9 2 4 2 4" xfId="33130"/>
    <cellStyle name="Финансовый 3 9 2 4 3" xfId="3646"/>
    <cellStyle name="Финансовый 3 9 2 4 3 2" xfId="10450"/>
    <cellStyle name="Финансовый 3 9 2 4 3 2 2" xfId="24058"/>
    <cellStyle name="Финансовый 3 9 2 4 3 2 3" xfId="37666"/>
    <cellStyle name="Финансовый 3 9 2 4 3 3" xfId="17254"/>
    <cellStyle name="Финансовый 3 9 2 4 3 4" xfId="30862"/>
    <cellStyle name="Финансовый 3 9 2 4 4" xfId="8182"/>
    <cellStyle name="Финансовый 3 9 2 4 4 2" xfId="21790"/>
    <cellStyle name="Финансовый 3 9 2 4 4 3" xfId="35398"/>
    <cellStyle name="Финансовый 3 9 2 4 5" xfId="14986"/>
    <cellStyle name="Финансовый 3 9 2 4 6" xfId="28594"/>
    <cellStyle name="Финансовый 3 9 2 5" xfId="2134"/>
    <cellStyle name="Финансовый 3 9 2 5 2" xfId="6670"/>
    <cellStyle name="Финансовый 3 9 2 5 2 2" xfId="13474"/>
    <cellStyle name="Финансовый 3 9 2 5 2 2 2" xfId="27082"/>
    <cellStyle name="Финансовый 3 9 2 5 2 2 3" xfId="40690"/>
    <cellStyle name="Финансовый 3 9 2 5 2 3" xfId="20278"/>
    <cellStyle name="Финансовый 3 9 2 5 2 4" xfId="33886"/>
    <cellStyle name="Финансовый 3 9 2 5 3" xfId="4402"/>
    <cellStyle name="Финансовый 3 9 2 5 3 2" xfId="11206"/>
    <cellStyle name="Финансовый 3 9 2 5 3 2 2" xfId="24814"/>
    <cellStyle name="Финансовый 3 9 2 5 3 2 3" xfId="38422"/>
    <cellStyle name="Финансовый 3 9 2 5 3 3" xfId="18010"/>
    <cellStyle name="Финансовый 3 9 2 5 3 4" xfId="31618"/>
    <cellStyle name="Финансовый 3 9 2 5 4" xfId="8938"/>
    <cellStyle name="Финансовый 3 9 2 5 4 2" xfId="22546"/>
    <cellStyle name="Финансовый 3 9 2 5 4 3" xfId="36154"/>
    <cellStyle name="Финансовый 3 9 2 5 5" xfId="15742"/>
    <cellStyle name="Финансовый 3 9 2 5 6" xfId="29350"/>
    <cellStyle name="Финансовый 3 9 2 6" xfId="1000"/>
    <cellStyle name="Финансовый 3 9 2 6 2" xfId="5536"/>
    <cellStyle name="Финансовый 3 9 2 6 2 2" xfId="12340"/>
    <cellStyle name="Финансовый 3 9 2 6 2 2 2" xfId="25948"/>
    <cellStyle name="Финансовый 3 9 2 6 2 2 3" xfId="39556"/>
    <cellStyle name="Финансовый 3 9 2 6 2 3" xfId="19144"/>
    <cellStyle name="Финансовый 3 9 2 6 2 4" xfId="32752"/>
    <cellStyle name="Финансовый 3 9 2 6 3" xfId="3268"/>
    <cellStyle name="Финансовый 3 9 2 6 3 2" xfId="10072"/>
    <cellStyle name="Финансовый 3 9 2 6 3 2 2" xfId="23680"/>
    <cellStyle name="Финансовый 3 9 2 6 3 2 3" xfId="37288"/>
    <cellStyle name="Финансовый 3 9 2 6 3 3" xfId="16876"/>
    <cellStyle name="Финансовый 3 9 2 6 3 4" xfId="30484"/>
    <cellStyle name="Финансовый 3 9 2 6 4" xfId="7804"/>
    <cellStyle name="Финансовый 3 9 2 6 4 2" xfId="21412"/>
    <cellStyle name="Финансовый 3 9 2 6 4 3" xfId="35020"/>
    <cellStyle name="Финансовый 3 9 2 6 5" xfId="14608"/>
    <cellStyle name="Финансовый 3 9 2 6 6" xfId="28216"/>
    <cellStyle name="Финансовый 3 9 2 7" xfId="622"/>
    <cellStyle name="Финансовый 3 9 2 7 2" xfId="5158"/>
    <cellStyle name="Финансовый 3 9 2 7 2 2" xfId="11962"/>
    <cellStyle name="Финансовый 3 9 2 7 2 2 2" xfId="25570"/>
    <cellStyle name="Финансовый 3 9 2 7 2 2 3" xfId="39178"/>
    <cellStyle name="Финансовый 3 9 2 7 2 3" xfId="18766"/>
    <cellStyle name="Финансовый 3 9 2 7 2 4" xfId="32374"/>
    <cellStyle name="Финансовый 3 9 2 7 3" xfId="2890"/>
    <cellStyle name="Финансовый 3 9 2 7 3 2" xfId="9694"/>
    <cellStyle name="Финансовый 3 9 2 7 3 2 2" xfId="23302"/>
    <cellStyle name="Финансовый 3 9 2 7 3 2 3" xfId="36910"/>
    <cellStyle name="Финансовый 3 9 2 7 3 3" xfId="16498"/>
    <cellStyle name="Финансовый 3 9 2 7 3 4" xfId="30106"/>
    <cellStyle name="Финансовый 3 9 2 7 4" xfId="7426"/>
    <cellStyle name="Финансовый 3 9 2 7 4 2" xfId="21034"/>
    <cellStyle name="Финансовый 3 9 2 7 4 3" xfId="34642"/>
    <cellStyle name="Финансовый 3 9 2 7 5" xfId="14230"/>
    <cellStyle name="Финансовый 3 9 2 7 6" xfId="27838"/>
    <cellStyle name="Финансовый 3 9 2 8" xfId="4780"/>
    <cellStyle name="Финансовый 3 9 2 8 2" xfId="11584"/>
    <cellStyle name="Финансовый 3 9 2 8 2 2" xfId="25192"/>
    <cellStyle name="Финансовый 3 9 2 8 2 3" xfId="38800"/>
    <cellStyle name="Финансовый 3 9 2 8 3" xfId="18388"/>
    <cellStyle name="Финансовый 3 9 2 8 4" xfId="31996"/>
    <cellStyle name="Финансовый 3 9 2 9" xfId="2512"/>
    <cellStyle name="Финансовый 3 9 2 9 2" xfId="9316"/>
    <cellStyle name="Финансовый 3 9 2 9 2 2" xfId="22924"/>
    <cellStyle name="Финансовый 3 9 2 9 2 3" xfId="36532"/>
    <cellStyle name="Финансовый 3 9 2 9 3" xfId="16120"/>
    <cellStyle name="Финансовый 3 9 2 9 4" xfId="29728"/>
    <cellStyle name="Финансовый 3 9 3" xfId="365"/>
    <cellStyle name="Финансовый 3 9 3 10" xfId="13973"/>
    <cellStyle name="Финансовый 3 9 3 11" xfId="27581"/>
    <cellStyle name="Финансовый 3 9 3 2" xfId="1877"/>
    <cellStyle name="Финансовый 3 9 3 2 2" xfId="6413"/>
    <cellStyle name="Финансовый 3 9 3 2 2 2" xfId="13217"/>
    <cellStyle name="Финансовый 3 9 3 2 2 2 2" xfId="26825"/>
    <cellStyle name="Финансовый 3 9 3 2 2 2 3" xfId="40433"/>
    <cellStyle name="Финансовый 3 9 3 2 2 3" xfId="20021"/>
    <cellStyle name="Финансовый 3 9 3 2 2 4" xfId="33629"/>
    <cellStyle name="Финансовый 3 9 3 2 3" xfId="4145"/>
    <cellStyle name="Финансовый 3 9 3 2 3 2" xfId="10949"/>
    <cellStyle name="Финансовый 3 9 3 2 3 2 2" xfId="24557"/>
    <cellStyle name="Финансовый 3 9 3 2 3 2 3" xfId="38165"/>
    <cellStyle name="Финансовый 3 9 3 2 3 3" xfId="17753"/>
    <cellStyle name="Финансовый 3 9 3 2 3 4" xfId="31361"/>
    <cellStyle name="Финансовый 3 9 3 2 4" xfId="8681"/>
    <cellStyle name="Финансовый 3 9 3 2 4 2" xfId="22289"/>
    <cellStyle name="Финансовый 3 9 3 2 4 3" xfId="35897"/>
    <cellStyle name="Финансовый 3 9 3 2 5" xfId="15485"/>
    <cellStyle name="Финансовый 3 9 3 2 6" xfId="29093"/>
    <cellStyle name="Финансовый 3 9 3 3" xfId="1499"/>
    <cellStyle name="Финансовый 3 9 3 3 2" xfId="6035"/>
    <cellStyle name="Финансовый 3 9 3 3 2 2" xfId="12839"/>
    <cellStyle name="Финансовый 3 9 3 3 2 2 2" xfId="26447"/>
    <cellStyle name="Финансовый 3 9 3 3 2 2 3" xfId="40055"/>
    <cellStyle name="Финансовый 3 9 3 3 2 3" xfId="19643"/>
    <cellStyle name="Финансовый 3 9 3 3 2 4" xfId="33251"/>
    <cellStyle name="Финансовый 3 9 3 3 3" xfId="3767"/>
    <cellStyle name="Финансовый 3 9 3 3 3 2" xfId="10571"/>
    <cellStyle name="Финансовый 3 9 3 3 3 2 2" xfId="24179"/>
    <cellStyle name="Финансовый 3 9 3 3 3 2 3" xfId="37787"/>
    <cellStyle name="Финансовый 3 9 3 3 3 3" xfId="17375"/>
    <cellStyle name="Финансовый 3 9 3 3 3 4" xfId="30983"/>
    <cellStyle name="Финансовый 3 9 3 3 4" xfId="8303"/>
    <cellStyle name="Финансовый 3 9 3 3 4 2" xfId="21911"/>
    <cellStyle name="Финансовый 3 9 3 3 4 3" xfId="35519"/>
    <cellStyle name="Финансовый 3 9 3 3 5" xfId="15107"/>
    <cellStyle name="Финансовый 3 9 3 3 6" xfId="28715"/>
    <cellStyle name="Финансовый 3 9 3 4" xfId="2255"/>
    <cellStyle name="Финансовый 3 9 3 4 2" xfId="6791"/>
    <cellStyle name="Финансовый 3 9 3 4 2 2" xfId="13595"/>
    <cellStyle name="Финансовый 3 9 3 4 2 2 2" xfId="27203"/>
    <cellStyle name="Финансовый 3 9 3 4 2 2 3" xfId="40811"/>
    <cellStyle name="Финансовый 3 9 3 4 2 3" xfId="20399"/>
    <cellStyle name="Финансовый 3 9 3 4 2 4" xfId="34007"/>
    <cellStyle name="Финансовый 3 9 3 4 3" xfId="4523"/>
    <cellStyle name="Финансовый 3 9 3 4 3 2" xfId="11327"/>
    <cellStyle name="Финансовый 3 9 3 4 3 2 2" xfId="24935"/>
    <cellStyle name="Финансовый 3 9 3 4 3 2 3" xfId="38543"/>
    <cellStyle name="Финансовый 3 9 3 4 3 3" xfId="18131"/>
    <cellStyle name="Финансовый 3 9 3 4 3 4" xfId="31739"/>
    <cellStyle name="Финансовый 3 9 3 4 4" xfId="9059"/>
    <cellStyle name="Финансовый 3 9 3 4 4 2" xfId="22667"/>
    <cellStyle name="Финансовый 3 9 3 4 4 3" xfId="36275"/>
    <cellStyle name="Финансовый 3 9 3 4 5" xfId="15863"/>
    <cellStyle name="Финансовый 3 9 3 4 6" xfId="29471"/>
    <cellStyle name="Финансовый 3 9 3 5" xfId="1121"/>
    <cellStyle name="Финансовый 3 9 3 5 2" xfId="5657"/>
    <cellStyle name="Финансовый 3 9 3 5 2 2" xfId="12461"/>
    <cellStyle name="Финансовый 3 9 3 5 2 2 2" xfId="26069"/>
    <cellStyle name="Финансовый 3 9 3 5 2 2 3" xfId="39677"/>
    <cellStyle name="Финансовый 3 9 3 5 2 3" xfId="19265"/>
    <cellStyle name="Финансовый 3 9 3 5 2 4" xfId="32873"/>
    <cellStyle name="Финансовый 3 9 3 5 3" xfId="3389"/>
    <cellStyle name="Финансовый 3 9 3 5 3 2" xfId="10193"/>
    <cellStyle name="Финансовый 3 9 3 5 3 2 2" xfId="23801"/>
    <cellStyle name="Финансовый 3 9 3 5 3 2 3" xfId="37409"/>
    <cellStyle name="Финансовый 3 9 3 5 3 3" xfId="16997"/>
    <cellStyle name="Финансовый 3 9 3 5 3 4" xfId="30605"/>
    <cellStyle name="Финансовый 3 9 3 5 4" xfId="7925"/>
    <cellStyle name="Финансовый 3 9 3 5 4 2" xfId="21533"/>
    <cellStyle name="Финансовый 3 9 3 5 4 3" xfId="35141"/>
    <cellStyle name="Финансовый 3 9 3 5 5" xfId="14729"/>
    <cellStyle name="Финансовый 3 9 3 5 6" xfId="28337"/>
    <cellStyle name="Финансовый 3 9 3 6" xfId="743"/>
    <cellStyle name="Финансовый 3 9 3 6 2" xfId="5279"/>
    <cellStyle name="Финансовый 3 9 3 6 2 2" xfId="12083"/>
    <cellStyle name="Финансовый 3 9 3 6 2 2 2" xfId="25691"/>
    <cellStyle name="Финансовый 3 9 3 6 2 2 3" xfId="39299"/>
    <cellStyle name="Финансовый 3 9 3 6 2 3" xfId="18887"/>
    <cellStyle name="Финансовый 3 9 3 6 2 4" xfId="32495"/>
    <cellStyle name="Финансовый 3 9 3 6 3" xfId="3011"/>
    <cellStyle name="Финансовый 3 9 3 6 3 2" xfId="9815"/>
    <cellStyle name="Финансовый 3 9 3 6 3 2 2" xfId="23423"/>
    <cellStyle name="Финансовый 3 9 3 6 3 2 3" xfId="37031"/>
    <cellStyle name="Финансовый 3 9 3 6 3 3" xfId="16619"/>
    <cellStyle name="Финансовый 3 9 3 6 3 4" xfId="30227"/>
    <cellStyle name="Финансовый 3 9 3 6 4" xfId="7547"/>
    <cellStyle name="Финансовый 3 9 3 6 4 2" xfId="21155"/>
    <cellStyle name="Финансовый 3 9 3 6 4 3" xfId="34763"/>
    <cellStyle name="Финансовый 3 9 3 6 5" xfId="14351"/>
    <cellStyle name="Финансовый 3 9 3 6 6" xfId="27959"/>
    <cellStyle name="Финансовый 3 9 3 7" xfId="4901"/>
    <cellStyle name="Финансовый 3 9 3 7 2" xfId="11705"/>
    <cellStyle name="Финансовый 3 9 3 7 2 2" xfId="25313"/>
    <cellStyle name="Финансовый 3 9 3 7 2 3" xfId="38921"/>
    <cellStyle name="Финансовый 3 9 3 7 3" xfId="18509"/>
    <cellStyle name="Финансовый 3 9 3 7 4" xfId="32117"/>
    <cellStyle name="Финансовый 3 9 3 8" xfId="2633"/>
    <cellStyle name="Финансовый 3 9 3 8 2" xfId="9437"/>
    <cellStyle name="Финансовый 3 9 3 8 2 2" xfId="23045"/>
    <cellStyle name="Финансовый 3 9 3 8 2 3" xfId="36653"/>
    <cellStyle name="Финансовый 3 9 3 8 3" xfId="16241"/>
    <cellStyle name="Финансовый 3 9 3 8 4" xfId="29849"/>
    <cellStyle name="Финансовый 3 9 3 9" xfId="7169"/>
    <cellStyle name="Финансовый 3 9 3 9 2" xfId="20777"/>
    <cellStyle name="Финансовый 3 9 3 9 3" xfId="34385"/>
    <cellStyle name="Финансовый 3 9 4" xfId="1675"/>
    <cellStyle name="Финансовый 3 9 4 2" xfId="6211"/>
    <cellStyle name="Финансовый 3 9 4 2 2" xfId="13015"/>
    <cellStyle name="Финансовый 3 9 4 2 2 2" xfId="26623"/>
    <cellStyle name="Финансовый 3 9 4 2 2 3" xfId="40231"/>
    <cellStyle name="Финансовый 3 9 4 2 3" xfId="19819"/>
    <cellStyle name="Финансовый 3 9 4 2 4" xfId="33427"/>
    <cellStyle name="Финансовый 3 9 4 3" xfId="3943"/>
    <cellStyle name="Финансовый 3 9 4 3 2" xfId="10747"/>
    <cellStyle name="Финансовый 3 9 4 3 2 2" xfId="24355"/>
    <cellStyle name="Финансовый 3 9 4 3 2 3" xfId="37963"/>
    <cellStyle name="Финансовый 3 9 4 3 3" xfId="17551"/>
    <cellStyle name="Финансовый 3 9 4 3 4" xfId="31159"/>
    <cellStyle name="Финансовый 3 9 4 4" xfId="8479"/>
    <cellStyle name="Финансовый 3 9 4 4 2" xfId="22087"/>
    <cellStyle name="Финансовый 3 9 4 4 3" xfId="35695"/>
    <cellStyle name="Финансовый 3 9 4 5" xfId="15283"/>
    <cellStyle name="Финансовый 3 9 4 6" xfId="28891"/>
    <cellStyle name="Финансовый 3 9 5" xfId="1297"/>
    <cellStyle name="Финансовый 3 9 5 2" xfId="5833"/>
    <cellStyle name="Финансовый 3 9 5 2 2" xfId="12637"/>
    <cellStyle name="Финансовый 3 9 5 2 2 2" xfId="26245"/>
    <cellStyle name="Финансовый 3 9 5 2 2 3" xfId="39853"/>
    <cellStyle name="Финансовый 3 9 5 2 3" xfId="19441"/>
    <cellStyle name="Финансовый 3 9 5 2 4" xfId="33049"/>
    <cellStyle name="Финансовый 3 9 5 3" xfId="3565"/>
    <cellStyle name="Финансовый 3 9 5 3 2" xfId="10369"/>
    <cellStyle name="Финансовый 3 9 5 3 2 2" xfId="23977"/>
    <cellStyle name="Финансовый 3 9 5 3 2 3" xfId="37585"/>
    <cellStyle name="Финансовый 3 9 5 3 3" xfId="17173"/>
    <cellStyle name="Финансовый 3 9 5 3 4" xfId="30781"/>
    <cellStyle name="Финансовый 3 9 5 4" xfId="8101"/>
    <cellStyle name="Финансовый 3 9 5 4 2" xfId="21709"/>
    <cellStyle name="Финансовый 3 9 5 4 3" xfId="35317"/>
    <cellStyle name="Финансовый 3 9 5 5" xfId="14905"/>
    <cellStyle name="Финансовый 3 9 5 6" xfId="28513"/>
    <cellStyle name="Финансовый 3 9 6" xfId="2053"/>
    <cellStyle name="Финансовый 3 9 6 2" xfId="6589"/>
    <cellStyle name="Финансовый 3 9 6 2 2" xfId="13393"/>
    <cellStyle name="Финансовый 3 9 6 2 2 2" xfId="27001"/>
    <cellStyle name="Финансовый 3 9 6 2 2 3" xfId="40609"/>
    <cellStyle name="Финансовый 3 9 6 2 3" xfId="20197"/>
    <cellStyle name="Финансовый 3 9 6 2 4" xfId="33805"/>
    <cellStyle name="Финансовый 3 9 6 3" xfId="4321"/>
    <cellStyle name="Финансовый 3 9 6 3 2" xfId="11125"/>
    <cellStyle name="Финансовый 3 9 6 3 2 2" xfId="24733"/>
    <cellStyle name="Финансовый 3 9 6 3 2 3" xfId="38341"/>
    <cellStyle name="Финансовый 3 9 6 3 3" xfId="17929"/>
    <cellStyle name="Финансовый 3 9 6 3 4" xfId="31537"/>
    <cellStyle name="Финансовый 3 9 6 4" xfId="8857"/>
    <cellStyle name="Финансовый 3 9 6 4 2" xfId="22465"/>
    <cellStyle name="Финансовый 3 9 6 4 3" xfId="36073"/>
    <cellStyle name="Финансовый 3 9 6 5" xfId="15661"/>
    <cellStyle name="Финансовый 3 9 6 6" xfId="29269"/>
    <cellStyle name="Финансовый 3 9 7" xfId="919"/>
    <cellStyle name="Финансовый 3 9 7 2" xfId="5455"/>
    <cellStyle name="Финансовый 3 9 7 2 2" xfId="12259"/>
    <cellStyle name="Финансовый 3 9 7 2 2 2" xfId="25867"/>
    <cellStyle name="Финансовый 3 9 7 2 2 3" xfId="39475"/>
    <cellStyle name="Финансовый 3 9 7 2 3" xfId="19063"/>
    <cellStyle name="Финансовый 3 9 7 2 4" xfId="32671"/>
    <cellStyle name="Финансовый 3 9 7 3" xfId="3187"/>
    <cellStyle name="Финансовый 3 9 7 3 2" xfId="9991"/>
    <cellStyle name="Финансовый 3 9 7 3 2 2" xfId="23599"/>
    <cellStyle name="Финансовый 3 9 7 3 2 3" xfId="37207"/>
    <cellStyle name="Финансовый 3 9 7 3 3" xfId="16795"/>
    <cellStyle name="Финансовый 3 9 7 3 4" xfId="30403"/>
    <cellStyle name="Финансовый 3 9 7 4" xfId="7723"/>
    <cellStyle name="Финансовый 3 9 7 4 2" xfId="21331"/>
    <cellStyle name="Финансовый 3 9 7 4 3" xfId="34939"/>
    <cellStyle name="Финансовый 3 9 7 5" xfId="14527"/>
    <cellStyle name="Финансовый 3 9 7 6" xfId="28135"/>
    <cellStyle name="Финансовый 3 9 8" xfId="541"/>
    <cellStyle name="Финансовый 3 9 8 2" xfId="5077"/>
    <cellStyle name="Финансовый 3 9 8 2 2" xfId="11881"/>
    <cellStyle name="Финансовый 3 9 8 2 2 2" xfId="25489"/>
    <cellStyle name="Финансовый 3 9 8 2 2 3" xfId="39097"/>
    <cellStyle name="Финансовый 3 9 8 2 3" xfId="18685"/>
    <cellStyle name="Финансовый 3 9 8 2 4" xfId="32293"/>
    <cellStyle name="Финансовый 3 9 8 3" xfId="2809"/>
    <cellStyle name="Финансовый 3 9 8 3 2" xfId="9613"/>
    <cellStyle name="Финансовый 3 9 8 3 2 2" xfId="23221"/>
    <cellStyle name="Финансовый 3 9 8 3 2 3" xfId="36829"/>
    <cellStyle name="Финансовый 3 9 8 3 3" xfId="16417"/>
    <cellStyle name="Финансовый 3 9 8 3 4" xfId="30025"/>
    <cellStyle name="Финансовый 3 9 8 4" xfId="7345"/>
    <cellStyle name="Финансовый 3 9 8 4 2" xfId="20953"/>
    <cellStyle name="Финансовый 3 9 8 4 3" xfId="34561"/>
    <cellStyle name="Финансовый 3 9 8 5" xfId="14149"/>
    <cellStyle name="Финансовый 3 9 8 6" xfId="27757"/>
    <cellStyle name="Финансовый 3 9 9" xfId="4699"/>
    <cellStyle name="Финансовый 3 9 9 2" xfId="11503"/>
    <cellStyle name="Финансовый 3 9 9 2 2" xfId="25111"/>
    <cellStyle name="Финансовый 3 9 9 2 3" xfId="38719"/>
    <cellStyle name="Финансовый 3 9 9 3" xfId="18307"/>
    <cellStyle name="Финансовый 3 9 9 4" xfId="31915"/>
    <cellStyle name="Финансовый 3_заявки" xfId="56695"/>
    <cellStyle name="Финансовый 4" xfId="56696"/>
    <cellStyle name="Финансовый 4 2" xfId="56697"/>
    <cellStyle name="Финансовый 4 2 2" xfId="56698"/>
    <cellStyle name="Финансовый 4 2 2 2" xfId="56699"/>
    <cellStyle name="Финансовый 4 2 2_заявки" xfId="59140"/>
    <cellStyle name="Финансовый 4 2 3" xfId="56700"/>
    <cellStyle name="Финансовый 4 2 4" xfId="59141"/>
    <cellStyle name="Финансовый 4 2 4 2" xfId="59270"/>
    <cellStyle name="Финансовый 4 2 4_заявки" xfId="59271"/>
    <cellStyle name="Финансовый 4 2 5" xfId="59272"/>
    <cellStyle name="Финансовый 4 2 6" xfId="59273"/>
    <cellStyle name="Финансовый 4 2_заявки" xfId="56701"/>
    <cellStyle name="Финансовый 4 3" xfId="56702"/>
    <cellStyle name="Финансовый 4 3 2" xfId="56703"/>
    <cellStyle name="Финансовый 4 3 2 2" xfId="56704"/>
    <cellStyle name="Финансовый 4 3 2 2 2" xfId="56705"/>
    <cellStyle name="Финансовый 4 3 2 2_заявки" xfId="59142"/>
    <cellStyle name="Финансовый 4 3 2 3" xfId="56706"/>
    <cellStyle name="Финансовый 4 3 2_заявки" xfId="56707"/>
    <cellStyle name="Финансовый 4 3 3" xfId="56708"/>
    <cellStyle name="Финансовый 4 3 3 2" xfId="56709"/>
    <cellStyle name="Финансовый 4 3 3_заявки" xfId="59143"/>
    <cellStyle name="Финансовый 4 3 4" xfId="56710"/>
    <cellStyle name="Финансовый 4 3_заявки" xfId="56711"/>
    <cellStyle name="Финансовый 4 4" xfId="56712"/>
    <cellStyle name="Финансовый 4 4 2" xfId="56713"/>
    <cellStyle name="Финансовый 4 4 2 2" xfId="56714"/>
    <cellStyle name="Финансовый 4 4 2_заявки" xfId="59144"/>
    <cellStyle name="Финансовый 4 4 3" xfId="56715"/>
    <cellStyle name="Финансовый 4 4_заявки" xfId="56716"/>
    <cellStyle name="Финансовый 4 5" xfId="56717"/>
    <cellStyle name="Финансовый 4 5 2" xfId="56718"/>
    <cellStyle name="Финансовый 4 5_заявки" xfId="59145"/>
    <cellStyle name="Финансовый 4 6" xfId="56719"/>
    <cellStyle name="Финансовый 4 7" xfId="59146"/>
    <cellStyle name="Финансовый 4 7 2" xfId="59274"/>
    <cellStyle name="Финансовый 4 7_заявки" xfId="59275"/>
    <cellStyle name="Финансовый 4 8" xfId="59276"/>
    <cellStyle name="Финансовый 4 9" xfId="59277"/>
    <cellStyle name="Финансовый 4_заявки" xfId="56720"/>
    <cellStyle name="Финансовый 5" xfId="56721"/>
    <cellStyle name="Финансовый 5 2" xfId="56722"/>
    <cellStyle name="Финансовый 5 2 2" xfId="59147"/>
    <cellStyle name="Финансовый 5 2 2 2" xfId="59278"/>
    <cellStyle name="Финансовый 5 2 2_заявки" xfId="59279"/>
    <cellStyle name="Финансовый 5 2 3" xfId="59280"/>
    <cellStyle name="Финансовый 5 2_Остатки" xfId="59159"/>
    <cellStyle name="Финансовый 5 3" xfId="59148"/>
    <cellStyle name="Финансовый 5 3 2" xfId="59281"/>
    <cellStyle name="Финансовый 5 3_заявки" xfId="59282"/>
    <cellStyle name="Финансовый 5 4" xfId="59283"/>
    <cellStyle name="Финансовый 5_заявки" xfId="59149"/>
    <cellStyle name="Финансовый 6" xfId="56723"/>
    <cellStyle name="Финансовый 6 2" xfId="56724"/>
    <cellStyle name="Финансовый 6 2 2" xfId="56725"/>
    <cellStyle name="Финансовый 6 2 3" xfId="59150"/>
    <cellStyle name="Финансовый 6 2 3 2" xfId="59284"/>
    <cellStyle name="Финансовый 6 2 3_заявки" xfId="59285"/>
    <cellStyle name="Финансовый 6 2 4" xfId="59286"/>
    <cellStyle name="Финансовый 6 2_заявки" xfId="59151"/>
    <cellStyle name="Финансовый 6 3" xfId="56726"/>
    <cellStyle name="Финансовый 6 4" xfId="59152"/>
    <cellStyle name="Финансовый 6 4 2" xfId="59287"/>
    <cellStyle name="Финансовый 6 4_заявки" xfId="59288"/>
    <cellStyle name="Финансовый 6 5" xfId="59289"/>
    <cellStyle name="Финансовый 6_заявки" xfId="56727"/>
    <cellStyle name="Финансовый 7" xfId="56728"/>
    <cellStyle name="Финансовый 7 2" xfId="56729"/>
    <cellStyle name="Финансовый 7 2 2" xfId="56730"/>
    <cellStyle name="Финансовый 7 2_заявки" xfId="59153"/>
    <cellStyle name="Финансовый 7 3" xfId="56731"/>
    <cellStyle name="Финансовый 7 4" xfId="59154"/>
    <cellStyle name="Финансовый 7 4 2" xfId="59290"/>
    <cellStyle name="Финансовый 7 4_заявки" xfId="59291"/>
    <cellStyle name="Финансовый 7 5" xfId="59292"/>
    <cellStyle name="Финансовый 7 6" xfId="59293"/>
    <cellStyle name="Финансовый 7_заявки" xfId="56732"/>
    <cellStyle name="Финансовый 8" xfId="59155"/>
    <cellStyle name="Финансовый 8 2" xfId="59156"/>
    <cellStyle name="Финансовый 8 2 2" xfId="59294"/>
    <cellStyle name="Финансовый 8 2 3" xfId="59295"/>
    <cellStyle name="Финансовый 8 2_заявки" xfId="59296"/>
    <cellStyle name="Финансовый 8 3" xfId="59297"/>
    <cellStyle name="Финансовый 8 4" xfId="59298"/>
    <cellStyle name="Финансовый 8_заявки" xfId="59299"/>
    <cellStyle name="Финансовый 9" xfId="59157"/>
    <cellStyle name="Финансовый 9 2" xfId="59300"/>
    <cellStyle name="Финансовый 9 3" xfId="59301"/>
    <cellStyle name="Финансовый 9_заявки" xfId="59302"/>
  </cellStyles>
  <dxfs count="7133">
    <dxf>
      <font>
        <color rgb="FF0070C0"/>
      </font>
      <fill>
        <patternFill>
          <bgColor theme="8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strike val="0"/>
      </font>
      <fill>
        <patternFill>
          <bgColor rgb="FFFF0000"/>
        </patternFill>
      </fill>
    </dxf>
    <dxf>
      <font>
        <color theme="0"/>
      </font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strike val="0"/>
      </font>
      <fill>
        <patternFill>
          <bgColor rgb="FFFF0000"/>
        </patternFill>
      </fill>
    </dxf>
    <dxf>
      <font>
        <color theme="0"/>
      </font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strike val="0"/>
      </font>
      <fill>
        <patternFill>
          <bgColor rgb="FFFF0000"/>
        </patternFill>
      </fill>
    </dxf>
    <dxf>
      <font>
        <color theme="0"/>
      </font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strike val="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0070C0"/>
      </font>
      <fill>
        <patternFill>
          <bgColor theme="8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A537"/>
      <color rgb="FFFFFF99"/>
      <color rgb="FFFFCC99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290"/>
  <sheetViews>
    <sheetView topLeftCell="A31" zoomScale="50" zoomScaleNormal="50" workbookViewId="0">
      <selection activeCell="A31" sqref="A1:XFD1048576"/>
    </sheetView>
  </sheetViews>
  <sheetFormatPr defaultColWidth="9.1796875" defaultRowHeight="15" customHeight="1" outlineLevelRow="2" outlineLevelCol="1"/>
  <cols>
    <col min="1" max="1" width="59.1796875" style="66" customWidth="1"/>
    <col min="2" max="5" width="12.81640625" style="66" customWidth="1"/>
    <col min="6" max="8" width="14.1796875" style="66" customWidth="1"/>
    <col min="9" max="16" width="14" style="66" customWidth="1"/>
    <col min="17" max="17" width="13.81640625" style="66" customWidth="1"/>
    <col min="18" max="19" width="14.54296875" style="66" customWidth="1"/>
    <col min="20" max="20" width="12.81640625" style="66" customWidth="1"/>
    <col min="21" max="26" width="16.1796875" style="66" customWidth="1"/>
    <col min="27" max="27" width="14" style="66" customWidth="1"/>
    <col min="28" max="28" width="13.81640625" style="66" customWidth="1"/>
    <col min="29" max="31" width="16.1796875" style="66" customWidth="1"/>
    <col min="32" max="34" width="18" style="66" customWidth="1"/>
    <col min="35" max="39" width="15.1796875" style="66" customWidth="1"/>
    <col min="40" max="40" width="12.453125" style="66" customWidth="1"/>
    <col min="41" max="42" width="14" style="66" customWidth="1"/>
    <col min="43" max="43" width="13.1796875" style="66" customWidth="1"/>
    <col min="44" max="44" width="14" style="66" customWidth="1"/>
    <col min="45" max="45" width="13" style="66" customWidth="1"/>
    <col min="46" max="50" width="13.81640625" style="66" customWidth="1"/>
    <col min="51" max="51" width="14.453125" style="66" customWidth="1"/>
    <col min="52" max="52" width="13.81640625" style="66" customWidth="1"/>
    <col min="53" max="70" width="14.1796875" style="66" customWidth="1"/>
    <col min="71" max="76" width="14.54296875" style="66" customWidth="1"/>
    <col min="77" max="80" width="13.81640625" style="66" customWidth="1"/>
    <col min="81" max="85" width="13.453125" style="66" customWidth="1"/>
    <col min="86" max="92" width="13.81640625" style="66" customWidth="1"/>
    <col min="93" max="97" width="12.81640625" style="66" customWidth="1"/>
    <col min="98" max="106" width="13" style="66" customWidth="1"/>
    <col min="107" max="107" width="14.453125" style="66" customWidth="1"/>
    <col min="108" max="108" width="13" style="66" customWidth="1"/>
    <col min="109" max="109" width="13.81640625" style="66" customWidth="1"/>
    <col min="110" max="110" width="12.1796875" style="66" customWidth="1"/>
    <col min="111" max="113" width="13.453125" style="66" customWidth="1"/>
    <col min="114" max="114" width="12.1796875" style="66" customWidth="1"/>
    <col min="115" max="115" width="13.1796875" style="66" customWidth="1"/>
    <col min="116" max="117" width="12.1796875" style="66" customWidth="1"/>
    <col min="118" max="118" width="13" style="66" customWidth="1"/>
    <col min="119" max="119" width="13.54296875" style="66" customWidth="1"/>
    <col min="120" max="120" width="12.81640625" style="66" customWidth="1"/>
    <col min="121" max="121" width="14.54296875" style="66" customWidth="1"/>
    <col min="122" max="122" width="12.81640625" style="66" customWidth="1"/>
    <col min="123" max="123" width="15" style="66" customWidth="1"/>
    <col min="124" max="124" width="15.54296875" style="66" customWidth="1"/>
    <col min="125" max="125" width="14" style="66" customWidth="1"/>
    <col min="126" max="126" width="17.81640625" style="66" customWidth="1"/>
    <col min="127" max="127" width="13.54296875" style="66" customWidth="1"/>
    <col min="128" max="128" width="11" style="66" customWidth="1"/>
    <col min="129" max="129" width="15.81640625" style="66" customWidth="1"/>
    <col min="130" max="130" width="10.81640625" style="66" customWidth="1"/>
    <col min="131" max="131" width="15.453125" style="66" customWidth="1"/>
    <col min="132" max="132" width="13.81640625" style="66" customWidth="1"/>
    <col min="133" max="133" width="62.81640625" style="66" customWidth="1"/>
    <col min="134" max="134" width="10.1796875" style="66" customWidth="1" outlineLevel="1"/>
    <col min="135" max="139" width="9.1796875" style="66" customWidth="1"/>
    <col min="140" max="16384" width="9.1796875" style="66"/>
  </cols>
  <sheetData>
    <row r="1" spans="1:134" ht="17.149999999999999" customHeight="1" thickBot="1">
      <c r="A1" s="546" t="s">
        <v>506</v>
      </c>
      <c r="B1" s="547">
        <v>44181</v>
      </c>
      <c r="C1" s="174"/>
      <c r="D1" s="174"/>
      <c r="E1" s="174"/>
      <c r="F1" s="174"/>
      <c r="G1" s="174"/>
      <c r="H1" s="174"/>
      <c r="I1" s="174"/>
      <c r="J1" s="174"/>
      <c r="K1" s="174"/>
      <c r="L1" s="174"/>
      <c r="M1" s="174"/>
      <c r="N1" s="174"/>
      <c r="O1" s="174"/>
      <c r="P1" s="174"/>
      <c r="Q1" s="548"/>
      <c r="R1" s="549"/>
      <c r="S1" s="549"/>
      <c r="T1" s="549"/>
      <c r="U1" s="550"/>
      <c r="V1" s="549"/>
      <c r="W1" s="549"/>
      <c r="X1" s="549"/>
      <c r="Y1" s="549"/>
      <c r="Z1" s="549"/>
      <c r="AA1" s="549"/>
      <c r="AB1" s="549"/>
      <c r="AC1" s="551"/>
      <c r="AD1" s="551"/>
      <c r="AE1" s="551"/>
      <c r="AF1" s="551"/>
      <c r="AG1" s="551"/>
      <c r="AH1" s="551"/>
      <c r="AI1" s="551"/>
      <c r="AJ1" s="551"/>
      <c r="AK1" s="551"/>
      <c r="AL1" s="551"/>
      <c r="AM1" s="551"/>
      <c r="AN1" s="551"/>
      <c r="AO1" s="551"/>
      <c r="AP1" s="551"/>
      <c r="AQ1" s="552"/>
      <c r="AR1" s="552"/>
      <c r="AS1" s="551"/>
      <c r="AT1" s="551"/>
      <c r="AU1" s="551"/>
      <c r="AV1" s="551"/>
      <c r="AW1" s="551"/>
      <c r="AX1" s="551"/>
      <c r="AY1" s="553"/>
      <c r="AZ1" s="551"/>
      <c r="BA1" s="551"/>
      <c r="BB1" s="551"/>
      <c r="BC1" s="551"/>
      <c r="BD1" s="551"/>
      <c r="BE1" s="551"/>
      <c r="BF1" s="551"/>
      <c r="BG1" s="551"/>
      <c r="BH1" s="551"/>
      <c r="BI1" s="551"/>
      <c r="BJ1" s="551"/>
      <c r="BK1" s="551"/>
      <c r="BL1" s="551"/>
      <c r="BM1" s="551"/>
      <c r="BN1" s="551"/>
      <c r="BO1" s="551"/>
      <c r="BP1" s="551"/>
      <c r="BQ1" s="551"/>
      <c r="BR1" s="551"/>
      <c r="BS1" s="551"/>
      <c r="BT1" s="174"/>
      <c r="BU1" s="174"/>
      <c r="BV1" s="174"/>
      <c r="BX1" s="551"/>
      <c r="BY1" s="551"/>
      <c r="BZ1" s="551"/>
      <c r="CA1" s="551"/>
      <c r="CB1" s="551"/>
      <c r="CC1" s="551"/>
      <c r="CD1" s="551"/>
      <c r="CE1" s="551"/>
      <c r="CF1" s="551"/>
      <c r="CG1" s="551"/>
      <c r="CH1" s="552"/>
      <c r="CI1" s="552"/>
      <c r="CJ1" s="552"/>
      <c r="CK1" s="552"/>
      <c r="CL1" s="552"/>
      <c r="CM1" s="552"/>
      <c r="CN1" s="552"/>
      <c r="CO1" s="551"/>
      <c r="CP1" s="551"/>
      <c r="CQ1" s="551"/>
      <c r="CR1" s="551"/>
      <c r="CS1" s="551"/>
      <c r="CT1" s="174"/>
      <c r="CU1" s="174"/>
      <c r="CV1" s="174"/>
      <c r="CW1" s="174"/>
      <c r="CX1" s="174"/>
      <c r="CY1" s="174"/>
      <c r="CZ1" s="174"/>
      <c r="DA1" s="174"/>
      <c r="DB1" s="174"/>
      <c r="DC1" s="174"/>
      <c r="DD1" s="554"/>
      <c r="DE1" s="555"/>
      <c r="DF1" s="555"/>
      <c r="DG1" s="555"/>
      <c r="DH1" s="555"/>
      <c r="DI1" s="555"/>
      <c r="DJ1" s="555"/>
      <c r="DK1" s="555"/>
      <c r="DL1" s="555"/>
      <c r="DM1" s="554"/>
      <c r="DN1" s="174"/>
      <c r="DO1" s="551"/>
      <c r="DP1" s="551"/>
      <c r="DQ1" s="551"/>
      <c r="DR1" s="551"/>
      <c r="DS1" s="551"/>
      <c r="DT1" s="551"/>
      <c r="DU1" s="551"/>
      <c r="DV1" s="551"/>
      <c r="DW1" s="174"/>
      <c r="DX1" s="174"/>
      <c r="DY1" s="174"/>
      <c r="DZ1" s="174"/>
      <c r="EA1" s="174"/>
      <c r="EB1" s="556"/>
      <c r="EC1" s="557"/>
      <c r="ED1" s="14"/>
    </row>
    <row r="2" spans="1:134" s="564" customFormat="1" ht="23.15" customHeight="1" thickTop="1" thickBot="1">
      <c r="A2" s="558" t="s">
        <v>507</v>
      </c>
      <c r="B2" s="1902" t="s">
        <v>80</v>
      </c>
      <c r="C2" s="1903"/>
      <c r="D2" s="1903"/>
      <c r="E2" s="1903"/>
      <c r="F2" s="1903"/>
      <c r="G2" s="1903"/>
      <c r="H2" s="1903"/>
      <c r="I2" s="1904"/>
      <c r="J2" s="1902" t="s">
        <v>508</v>
      </c>
      <c r="K2" s="1903"/>
      <c r="L2" s="1903"/>
      <c r="M2" s="1903"/>
      <c r="N2" s="1902"/>
      <c r="O2" s="1903"/>
      <c r="P2" s="1903"/>
      <c r="Q2" s="1903"/>
      <c r="R2" s="1905" t="s">
        <v>509</v>
      </c>
      <c r="S2" s="1906"/>
      <c r="T2" s="1906"/>
      <c r="U2" s="559" t="s">
        <v>510</v>
      </c>
      <c r="V2" s="1906" t="s">
        <v>511</v>
      </c>
      <c r="W2" s="1906"/>
      <c r="X2" s="1906"/>
      <c r="Y2" s="1906"/>
      <c r="Z2" s="1907"/>
      <c r="AA2" s="1908"/>
      <c r="AB2" s="1909"/>
      <c r="AC2" s="1910" t="s">
        <v>512</v>
      </c>
      <c r="AD2" s="1910"/>
      <c r="AE2" s="1910"/>
      <c r="AF2" s="1910"/>
      <c r="AG2" s="1910"/>
      <c r="AH2" s="1910"/>
      <c r="AI2" s="1910"/>
      <c r="AJ2" s="1910"/>
      <c r="AK2" s="1910"/>
      <c r="AL2" s="1910"/>
      <c r="AM2" s="1910"/>
      <c r="AN2" s="1910"/>
      <c r="AO2" s="1910"/>
      <c r="AP2" s="1910"/>
      <c r="AQ2" s="1910"/>
      <c r="AR2" s="1910"/>
      <c r="AS2" s="1910"/>
      <c r="AT2" s="1911"/>
      <c r="AU2" s="1912"/>
      <c r="AV2" s="1912"/>
      <c r="AW2" s="1912"/>
      <c r="AX2" s="1913"/>
      <c r="AY2" s="1895" t="s">
        <v>513</v>
      </c>
      <c r="AZ2" s="1895"/>
      <c r="BA2" s="1914" t="s">
        <v>514</v>
      </c>
      <c r="BB2" s="1915"/>
      <c r="BC2" s="1915"/>
      <c r="BD2" s="1915"/>
      <c r="BE2" s="1915"/>
      <c r="BF2" s="1915"/>
      <c r="BG2" s="1915"/>
      <c r="BH2" s="1915"/>
      <c r="BI2" s="1915"/>
      <c r="BJ2" s="1915"/>
      <c r="BK2" s="1915"/>
      <c r="BL2" s="1915"/>
      <c r="BM2" s="1916"/>
      <c r="BN2" s="560" t="s">
        <v>515</v>
      </c>
      <c r="BO2" s="1917" t="s">
        <v>516</v>
      </c>
      <c r="BP2" s="1917"/>
      <c r="BQ2" s="1917"/>
      <c r="BR2" s="1917"/>
      <c r="BS2" s="1917"/>
      <c r="BT2" s="1917"/>
      <c r="BU2" s="1917"/>
      <c r="BV2" s="1917"/>
      <c r="BW2" s="1917"/>
      <c r="BX2" s="1918"/>
      <c r="BY2" s="1919" t="s">
        <v>16</v>
      </c>
      <c r="BZ2" s="1919"/>
      <c r="CA2" s="1919"/>
      <c r="CB2" s="1919"/>
      <c r="CC2" s="1919"/>
      <c r="CD2" s="1919"/>
      <c r="CE2" s="1919"/>
      <c r="CF2" s="1919"/>
      <c r="CG2" s="1919"/>
      <c r="CH2" s="1919"/>
      <c r="CI2" s="1919"/>
      <c r="CJ2" s="1919"/>
      <c r="CK2" s="1919"/>
      <c r="CL2" s="1919"/>
      <c r="CM2" s="1919"/>
      <c r="CN2" s="1919"/>
      <c r="CO2" s="1919"/>
      <c r="CP2" s="1919"/>
      <c r="CQ2" s="1919"/>
      <c r="CR2" s="1919"/>
      <c r="CS2" s="1919"/>
      <c r="CT2" s="561" t="s">
        <v>4</v>
      </c>
      <c r="CU2" s="561" t="s">
        <v>4</v>
      </c>
      <c r="CV2" s="1920" t="s">
        <v>517</v>
      </c>
      <c r="CW2" s="1895"/>
      <c r="CX2" s="1895"/>
      <c r="CY2" s="1921"/>
      <c r="CZ2" s="1921"/>
      <c r="DA2" s="1922"/>
      <c r="DB2" s="1894" t="s">
        <v>57</v>
      </c>
      <c r="DC2" s="1895"/>
      <c r="DD2" s="1896"/>
      <c r="DE2" s="1897" t="s">
        <v>3</v>
      </c>
      <c r="DF2" s="1898"/>
      <c r="DG2" s="1898"/>
      <c r="DH2" s="1898"/>
      <c r="DI2" s="1898"/>
      <c r="DJ2" s="1898"/>
      <c r="DK2" s="1898"/>
      <c r="DL2" s="1898"/>
      <c r="DM2" s="1898"/>
      <c r="DN2" s="1898"/>
      <c r="DO2" s="1625" t="s">
        <v>68</v>
      </c>
      <c r="DP2" s="1626"/>
      <c r="DQ2" s="1626"/>
      <c r="DR2" s="1626"/>
      <c r="DS2" s="1626"/>
      <c r="DT2" s="1626"/>
      <c r="DU2" s="1626"/>
      <c r="DV2" s="562" t="s">
        <v>518</v>
      </c>
      <c r="DW2" s="1899" t="s">
        <v>519</v>
      </c>
      <c r="DX2" s="1900"/>
      <c r="DY2" s="1900"/>
      <c r="DZ2" s="1900"/>
      <c r="EA2" s="1901"/>
      <c r="EB2" s="1884" t="s">
        <v>165</v>
      </c>
      <c r="EC2" s="563" t="s">
        <v>507</v>
      </c>
    </row>
    <row r="3" spans="1:134" s="564" customFormat="1" ht="25.5" thickTop="1">
      <c r="A3" s="565" t="s">
        <v>520</v>
      </c>
      <c r="B3" s="566" t="s">
        <v>80</v>
      </c>
      <c r="C3" s="567" t="s">
        <v>80</v>
      </c>
      <c r="D3" s="567" t="s">
        <v>80</v>
      </c>
      <c r="E3" s="567" t="s">
        <v>80</v>
      </c>
      <c r="F3" s="567" t="s">
        <v>80</v>
      </c>
      <c r="G3" s="567" t="s">
        <v>80</v>
      </c>
      <c r="H3" s="567" t="s">
        <v>80</v>
      </c>
      <c r="I3" s="567" t="s">
        <v>80</v>
      </c>
      <c r="J3" s="568" t="s">
        <v>521</v>
      </c>
      <c r="K3" s="569" t="s">
        <v>521</v>
      </c>
      <c r="L3" s="569" t="s">
        <v>521</v>
      </c>
      <c r="M3" s="569" t="s">
        <v>521</v>
      </c>
      <c r="N3" s="143" t="s">
        <v>166</v>
      </c>
      <c r="O3" s="143" t="s">
        <v>163</v>
      </c>
      <c r="P3" s="570" t="s">
        <v>522</v>
      </c>
      <c r="Q3" s="571" t="s">
        <v>16</v>
      </c>
      <c r="R3" s="289" t="s">
        <v>82</v>
      </c>
      <c r="S3" s="289" t="s">
        <v>82</v>
      </c>
      <c r="T3" s="572" t="s">
        <v>82</v>
      </c>
      <c r="U3" s="573" t="s">
        <v>82</v>
      </c>
      <c r="V3" s="574" t="s">
        <v>82</v>
      </c>
      <c r="W3" s="572" t="s">
        <v>82</v>
      </c>
      <c r="X3" s="572" t="s">
        <v>82</v>
      </c>
      <c r="Y3" s="572" t="s">
        <v>82</v>
      </c>
      <c r="Z3" s="575" t="s">
        <v>82</v>
      </c>
      <c r="AA3" s="576" t="s">
        <v>82</v>
      </c>
      <c r="AB3" s="576" t="s">
        <v>83</v>
      </c>
      <c r="AC3" s="291" t="s">
        <v>83</v>
      </c>
      <c r="AD3" s="291" t="s">
        <v>83</v>
      </c>
      <c r="AE3" s="291" t="s">
        <v>83</v>
      </c>
      <c r="AF3" s="291" t="s">
        <v>83</v>
      </c>
      <c r="AG3" s="291" t="s">
        <v>83</v>
      </c>
      <c r="AH3" s="291" t="s">
        <v>83</v>
      </c>
      <c r="AI3" s="291" t="s">
        <v>83</v>
      </c>
      <c r="AJ3" s="291" t="s">
        <v>83</v>
      </c>
      <c r="AK3" s="291" t="s">
        <v>83</v>
      </c>
      <c r="AL3" s="291" t="s">
        <v>83</v>
      </c>
      <c r="AM3" s="291" t="s">
        <v>83</v>
      </c>
      <c r="AN3" s="291" t="s">
        <v>83</v>
      </c>
      <c r="AO3" s="292" t="s">
        <v>83</v>
      </c>
      <c r="AP3" s="292" t="s">
        <v>83</v>
      </c>
      <c r="AQ3" s="292" t="s">
        <v>83</v>
      </c>
      <c r="AR3" s="292" t="s">
        <v>83</v>
      </c>
      <c r="AS3" s="293" t="s">
        <v>83</v>
      </c>
      <c r="AT3" s="577" t="s">
        <v>89</v>
      </c>
      <c r="AU3" s="294" t="s">
        <v>89</v>
      </c>
      <c r="AV3" s="295" t="s">
        <v>89</v>
      </c>
      <c r="AW3" s="295" t="s">
        <v>89</v>
      </c>
      <c r="AX3" s="296" t="s">
        <v>89</v>
      </c>
      <c r="AY3" s="578" t="s">
        <v>513</v>
      </c>
      <c r="AZ3" s="297" t="s">
        <v>513</v>
      </c>
      <c r="BA3" s="579" t="s">
        <v>76</v>
      </c>
      <c r="BB3" s="579" t="s">
        <v>76</v>
      </c>
      <c r="BC3" s="580" t="s">
        <v>76</v>
      </c>
      <c r="BD3" s="580" t="s">
        <v>76</v>
      </c>
      <c r="BE3" s="580" t="s">
        <v>76</v>
      </c>
      <c r="BF3" s="580" t="s">
        <v>76</v>
      </c>
      <c r="BG3" s="580" t="s">
        <v>76</v>
      </c>
      <c r="BH3" s="580" t="s">
        <v>76</v>
      </c>
      <c r="BI3" s="580" t="s">
        <v>76</v>
      </c>
      <c r="BJ3" s="580" t="s">
        <v>76</v>
      </c>
      <c r="BK3" s="580" t="s">
        <v>76</v>
      </c>
      <c r="BL3" s="580" t="s">
        <v>76</v>
      </c>
      <c r="BM3" s="580" t="s">
        <v>76</v>
      </c>
      <c r="BN3" s="581" t="s">
        <v>515</v>
      </c>
      <c r="BO3" s="300" t="s">
        <v>79</v>
      </c>
      <c r="BP3" s="300" t="s">
        <v>79</v>
      </c>
      <c r="BQ3" s="301" t="s">
        <v>79</v>
      </c>
      <c r="BR3" s="301" t="s">
        <v>79</v>
      </c>
      <c r="BS3" s="301" t="s">
        <v>79</v>
      </c>
      <c r="BT3" s="301" t="s">
        <v>79</v>
      </c>
      <c r="BU3" s="301" t="s">
        <v>79</v>
      </c>
      <c r="BV3" s="301" t="s">
        <v>79</v>
      </c>
      <c r="BW3" s="301" t="s">
        <v>79</v>
      </c>
      <c r="BX3" s="301" t="s">
        <v>79</v>
      </c>
      <c r="BY3" s="302" t="s">
        <v>16</v>
      </c>
      <c r="BZ3" s="303" t="s">
        <v>16</v>
      </c>
      <c r="CA3" s="303" t="s">
        <v>16</v>
      </c>
      <c r="CB3" s="304" t="s">
        <v>16</v>
      </c>
      <c r="CC3" s="304" t="s">
        <v>16</v>
      </c>
      <c r="CD3" s="304" t="s">
        <v>16</v>
      </c>
      <c r="CE3" s="304" t="s">
        <v>16</v>
      </c>
      <c r="CF3" s="304" t="s">
        <v>16</v>
      </c>
      <c r="CG3" s="304" t="s">
        <v>16</v>
      </c>
      <c r="CH3" s="305" t="s">
        <v>16</v>
      </c>
      <c r="CI3" s="305" t="s">
        <v>16</v>
      </c>
      <c r="CJ3" s="305" t="s">
        <v>16</v>
      </c>
      <c r="CK3" s="305" t="s">
        <v>16</v>
      </c>
      <c r="CL3" s="304" t="s">
        <v>16</v>
      </c>
      <c r="CM3" s="304" t="s">
        <v>16</v>
      </c>
      <c r="CN3" s="304" t="s">
        <v>16</v>
      </c>
      <c r="CO3" s="304" t="s">
        <v>16</v>
      </c>
      <c r="CP3" s="304" t="s">
        <v>16</v>
      </c>
      <c r="CQ3" s="304" t="s">
        <v>16</v>
      </c>
      <c r="CR3" s="304" t="s">
        <v>16</v>
      </c>
      <c r="CS3" s="304" t="s">
        <v>16</v>
      </c>
      <c r="CT3" s="582" t="s">
        <v>4</v>
      </c>
      <c r="CU3" s="582" t="s">
        <v>4</v>
      </c>
      <c r="CV3" s="583" t="s">
        <v>179</v>
      </c>
      <c r="CW3" s="584" t="s">
        <v>179</v>
      </c>
      <c r="CX3" s="584" t="s">
        <v>179</v>
      </c>
      <c r="CY3" s="584" t="s">
        <v>179</v>
      </c>
      <c r="CZ3" s="584" t="s">
        <v>179</v>
      </c>
      <c r="DA3" s="297" t="s">
        <v>179</v>
      </c>
      <c r="DB3" s="308" t="s">
        <v>57</v>
      </c>
      <c r="DC3" s="308" t="s">
        <v>57</v>
      </c>
      <c r="DD3" s="297" t="s">
        <v>78</v>
      </c>
      <c r="DE3" s="310" t="s">
        <v>3</v>
      </c>
      <c r="DF3" s="311" t="s">
        <v>3</v>
      </c>
      <c r="DG3" s="311" t="s">
        <v>3</v>
      </c>
      <c r="DH3" s="311" t="s">
        <v>3</v>
      </c>
      <c r="DI3" s="311" t="s">
        <v>3</v>
      </c>
      <c r="DJ3" s="311" t="s">
        <v>3</v>
      </c>
      <c r="DK3" s="311" t="s">
        <v>3</v>
      </c>
      <c r="DL3" s="311" t="s">
        <v>3</v>
      </c>
      <c r="DM3" s="311" t="s">
        <v>3</v>
      </c>
      <c r="DN3" s="585" t="s">
        <v>3</v>
      </c>
      <c r="DO3" s="312" t="s">
        <v>68</v>
      </c>
      <c r="DP3" s="313" t="s">
        <v>68</v>
      </c>
      <c r="DQ3" s="313" t="s">
        <v>68</v>
      </c>
      <c r="DR3" s="313" t="s">
        <v>68</v>
      </c>
      <c r="DS3" s="313" t="s">
        <v>68</v>
      </c>
      <c r="DT3" s="313" t="s">
        <v>68</v>
      </c>
      <c r="DU3" s="313" t="s">
        <v>68</v>
      </c>
      <c r="DV3" s="1880" t="s">
        <v>518</v>
      </c>
      <c r="DW3" s="1886" t="s">
        <v>519</v>
      </c>
      <c r="DX3" s="1887"/>
      <c r="DY3" s="1887"/>
      <c r="DZ3" s="1887"/>
      <c r="EA3" s="1888"/>
      <c r="EB3" s="1885"/>
      <c r="EC3" s="565" t="s">
        <v>520</v>
      </c>
      <c r="ED3" s="586"/>
    </row>
    <row r="4" spans="1:134" s="564" customFormat="1" ht="25">
      <c r="A4" s="565" t="s">
        <v>74</v>
      </c>
      <c r="B4" s="587" t="s">
        <v>46</v>
      </c>
      <c r="C4" s="314" t="s">
        <v>46</v>
      </c>
      <c r="D4" s="314" t="s">
        <v>46</v>
      </c>
      <c r="E4" s="314" t="s">
        <v>46</v>
      </c>
      <c r="F4" s="314" t="s">
        <v>46</v>
      </c>
      <c r="G4" s="314" t="s">
        <v>88</v>
      </c>
      <c r="H4" s="314" t="s">
        <v>294</v>
      </c>
      <c r="I4" s="314" t="s">
        <v>46</v>
      </c>
      <c r="J4" s="588" t="s">
        <v>46</v>
      </c>
      <c r="K4" s="589" t="s">
        <v>46</v>
      </c>
      <c r="L4" s="589" t="s">
        <v>46</v>
      </c>
      <c r="M4" s="589" t="s">
        <v>46</v>
      </c>
      <c r="N4" s="315" t="s">
        <v>46</v>
      </c>
      <c r="O4" s="315" t="s">
        <v>46</v>
      </c>
      <c r="P4" s="590" t="s">
        <v>19</v>
      </c>
      <c r="Q4" s="591" t="s">
        <v>20</v>
      </c>
      <c r="R4" s="316" t="s">
        <v>46</v>
      </c>
      <c r="S4" s="288" t="s">
        <v>295</v>
      </c>
      <c r="T4" s="592" t="s">
        <v>46</v>
      </c>
      <c r="U4" s="593" t="s">
        <v>46</v>
      </c>
      <c r="V4" s="594" t="s">
        <v>46</v>
      </c>
      <c r="W4" s="595" t="s">
        <v>46</v>
      </c>
      <c r="X4" s="1629" t="s">
        <v>294</v>
      </c>
      <c r="Y4" s="596" t="s">
        <v>295</v>
      </c>
      <c r="Z4" s="596" t="s">
        <v>295</v>
      </c>
      <c r="AA4" s="597" t="s">
        <v>46</v>
      </c>
      <c r="AB4" s="597" t="s">
        <v>63</v>
      </c>
      <c r="AC4" s="291" t="s">
        <v>19</v>
      </c>
      <c r="AD4" s="291" t="s">
        <v>19</v>
      </c>
      <c r="AE4" s="291" t="s">
        <v>523</v>
      </c>
      <c r="AF4" s="291" t="s">
        <v>295</v>
      </c>
      <c r="AG4" s="291" t="s">
        <v>294</v>
      </c>
      <c r="AH4" s="291" t="s">
        <v>294</v>
      </c>
      <c r="AI4" s="291" t="s">
        <v>19</v>
      </c>
      <c r="AJ4" s="291" t="s">
        <v>19</v>
      </c>
      <c r="AK4" s="291" t="s">
        <v>20</v>
      </c>
      <c r="AL4" s="291" t="s">
        <v>785</v>
      </c>
      <c r="AM4" s="2731" t="s">
        <v>19</v>
      </c>
      <c r="AN4" s="291" t="s">
        <v>20</v>
      </c>
      <c r="AO4" s="293" t="s">
        <v>20</v>
      </c>
      <c r="AP4" s="293" t="s">
        <v>524</v>
      </c>
      <c r="AQ4" s="292" t="s">
        <v>19</v>
      </c>
      <c r="AR4" s="292" t="s">
        <v>19</v>
      </c>
      <c r="AS4" s="293" t="s">
        <v>175</v>
      </c>
      <c r="AT4" s="577" t="s">
        <v>19</v>
      </c>
      <c r="AU4" s="294" t="s">
        <v>19</v>
      </c>
      <c r="AV4" s="295" t="s">
        <v>19</v>
      </c>
      <c r="AW4" s="295" t="s">
        <v>19</v>
      </c>
      <c r="AX4" s="296" t="s">
        <v>19</v>
      </c>
      <c r="AY4" s="578" t="s">
        <v>167</v>
      </c>
      <c r="AZ4" s="297" t="s">
        <v>167</v>
      </c>
      <c r="BA4" s="298" t="s">
        <v>19</v>
      </c>
      <c r="BB4" s="298" t="s">
        <v>19</v>
      </c>
      <c r="BC4" s="299" t="s">
        <v>20</v>
      </c>
      <c r="BD4" s="299" t="s">
        <v>20</v>
      </c>
      <c r="BE4" s="299" t="s">
        <v>58</v>
      </c>
      <c r="BF4" s="299" t="s">
        <v>294</v>
      </c>
      <c r="BG4" s="299" t="s">
        <v>63</v>
      </c>
      <c r="BH4" s="299" t="s">
        <v>785</v>
      </c>
      <c r="BI4" s="299" t="s">
        <v>498</v>
      </c>
      <c r="BJ4" s="299" t="s">
        <v>81</v>
      </c>
      <c r="BK4" s="299" t="s">
        <v>294</v>
      </c>
      <c r="BL4" s="299" t="s">
        <v>295</v>
      </c>
      <c r="BM4" s="299" t="s">
        <v>19</v>
      </c>
      <c r="BN4" s="581" t="s">
        <v>19</v>
      </c>
      <c r="BO4" s="300" t="s">
        <v>19</v>
      </c>
      <c r="BP4" s="300" t="s">
        <v>19</v>
      </c>
      <c r="BQ4" s="301" t="s">
        <v>20</v>
      </c>
      <c r="BR4" s="301" t="s">
        <v>785</v>
      </c>
      <c r="BS4" s="301" t="s">
        <v>63</v>
      </c>
      <c r="BT4" s="301" t="s">
        <v>81</v>
      </c>
      <c r="BU4" s="301" t="s">
        <v>294</v>
      </c>
      <c r="BV4" s="301" t="s">
        <v>498</v>
      </c>
      <c r="BW4" s="301" t="s">
        <v>58</v>
      </c>
      <c r="BX4" s="317" t="s">
        <v>294</v>
      </c>
      <c r="BY4" s="302" t="s">
        <v>19</v>
      </c>
      <c r="BZ4" s="303" t="s">
        <v>19</v>
      </c>
      <c r="CA4" s="303" t="s">
        <v>785</v>
      </c>
      <c r="CB4" s="304" t="s">
        <v>19</v>
      </c>
      <c r="CC4" s="304" t="s">
        <v>19</v>
      </c>
      <c r="CD4" s="304" t="s">
        <v>19</v>
      </c>
      <c r="CE4" s="304" t="s">
        <v>19</v>
      </c>
      <c r="CF4" s="304" t="s">
        <v>19</v>
      </c>
      <c r="CG4" s="304" t="s">
        <v>295</v>
      </c>
      <c r="CH4" s="305" t="s">
        <v>20</v>
      </c>
      <c r="CI4" s="305" t="s">
        <v>20</v>
      </c>
      <c r="CJ4" s="305" t="s">
        <v>524</v>
      </c>
      <c r="CK4" s="305" t="s">
        <v>295</v>
      </c>
      <c r="CL4" s="304" t="s">
        <v>294</v>
      </c>
      <c r="CM4" s="304" t="s">
        <v>294</v>
      </c>
      <c r="CN4" s="304" t="s">
        <v>294</v>
      </c>
      <c r="CO4" s="304" t="s">
        <v>297</v>
      </c>
      <c r="CP4" s="304" t="s">
        <v>523</v>
      </c>
      <c r="CQ4" s="304" t="s">
        <v>523</v>
      </c>
      <c r="CR4" s="304" t="s">
        <v>523</v>
      </c>
      <c r="CS4" s="304" t="s">
        <v>88</v>
      </c>
      <c r="CT4" s="582" t="s">
        <v>19</v>
      </c>
      <c r="CU4" s="582" t="s">
        <v>294</v>
      </c>
      <c r="CV4" s="583" t="s">
        <v>19</v>
      </c>
      <c r="CW4" s="319" t="s">
        <v>294</v>
      </c>
      <c r="CX4" s="319" t="s">
        <v>20</v>
      </c>
      <c r="CY4" s="319" t="s">
        <v>295</v>
      </c>
      <c r="CZ4" s="319" t="s">
        <v>524</v>
      </c>
      <c r="DA4" s="297" t="s">
        <v>19</v>
      </c>
      <c r="DB4" s="319" t="s">
        <v>524</v>
      </c>
      <c r="DC4" s="308" t="s">
        <v>20</v>
      </c>
      <c r="DD4" s="297" t="s">
        <v>19</v>
      </c>
      <c r="DE4" s="310" t="s">
        <v>85</v>
      </c>
      <c r="DF4" s="311" t="s">
        <v>20</v>
      </c>
      <c r="DG4" s="311" t="s">
        <v>20</v>
      </c>
      <c r="DH4" s="311" t="s">
        <v>294</v>
      </c>
      <c r="DI4" s="311" t="s">
        <v>294</v>
      </c>
      <c r="DJ4" s="311" t="s">
        <v>295</v>
      </c>
      <c r="DK4" s="311" t="s">
        <v>88</v>
      </c>
      <c r="DL4" s="311" t="s">
        <v>85</v>
      </c>
      <c r="DM4" s="585" t="s">
        <v>523</v>
      </c>
      <c r="DN4" s="585" t="s">
        <v>85</v>
      </c>
      <c r="DO4" s="312" t="s">
        <v>46</v>
      </c>
      <c r="DP4" s="320" t="s">
        <v>46</v>
      </c>
      <c r="DQ4" s="313" t="s">
        <v>19</v>
      </c>
      <c r="DR4" s="313" t="s">
        <v>19</v>
      </c>
      <c r="DS4" s="313" t="s">
        <v>19</v>
      </c>
      <c r="DT4" s="313" t="s">
        <v>865</v>
      </c>
      <c r="DU4" s="313" t="s">
        <v>865</v>
      </c>
      <c r="DV4" s="1880"/>
      <c r="DW4" s="598"/>
      <c r="DX4" s="1880"/>
      <c r="DY4" s="1880"/>
      <c r="DZ4" s="1880"/>
      <c r="EA4" s="1881"/>
      <c r="EB4" s="1885"/>
      <c r="EC4" s="565" t="s">
        <v>74</v>
      </c>
      <c r="ED4" s="586"/>
    </row>
    <row r="5" spans="1:134" s="564" customFormat="1" ht="95.25" customHeight="1" thickBot="1">
      <c r="A5" s="565" t="s">
        <v>525</v>
      </c>
      <c r="B5" s="599" t="s">
        <v>124</v>
      </c>
      <c r="C5" s="321" t="s">
        <v>131</v>
      </c>
      <c r="D5" s="321" t="s">
        <v>298</v>
      </c>
      <c r="E5" s="321" t="s">
        <v>164</v>
      </c>
      <c r="F5" s="321" t="s">
        <v>106</v>
      </c>
      <c r="G5" s="321" t="s">
        <v>299</v>
      </c>
      <c r="H5" s="321" t="s">
        <v>866</v>
      </c>
      <c r="I5" s="321" t="s">
        <v>107</v>
      </c>
      <c r="J5" s="600" t="s">
        <v>300</v>
      </c>
      <c r="K5" s="601" t="s">
        <v>301</v>
      </c>
      <c r="L5" s="601" t="s">
        <v>410</v>
      </c>
      <c r="M5" s="601" t="s">
        <v>426</v>
      </c>
      <c r="N5" s="322" t="s">
        <v>169</v>
      </c>
      <c r="O5" s="322" t="s">
        <v>162</v>
      </c>
      <c r="P5" s="1883" t="s">
        <v>87</v>
      </c>
      <c r="Q5" s="324" t="s">
        <v>155</v>
      </c>
      <c r="R5" s="316" t="s">
        <v>143</v>
      </c>
      <c r="S5" s="288" t="s">
        <v>497</v>
      </c>
      <c r="T5" s="592" t="s">
        <v>830</v>
      </c>
      <c r="U5" s="593" t="s">
        <v>831</v>
      </c>
      <c r="V5" s="594" t="s">
        <v>302</v>
      </c>
      <c r="W5" s="572" t="s">
        <v>303</v>
      </c>
      <c r="X5" s="1630" t="s">
        <v>867</v>
      </c>
      <c r="Y5" s="2732" t="s">
        <v>973</v>
      </c>
      <c r="Z5" s="575" t="s">
        <v>454</v>
      </c>
      <c r="AA5" s="597" t="s">
        <v>832</v>
      </c>
      <c r="AB5" s="597" t="s">
        <v>833</v>
      </c>
      <c r="AC5" s="291" t="s">
        <v>834</v>
      </c>
      <c r="AD5" s="291" t="s">
        <v>304</v>
      </c>
      <c r="AE5" s="291" t="s">
        <v>526</v>
      </c>
      <c r="AF5" s="291" t="s">
        <v>393</v>
      </c>
      <c r="AG5" s="291" t="s">
        <v>868</v>
      </c>
      <c r="AH5" s="291" t="s">
        <v>869</v>
      </c>
      <c r="AI5" s="291" t="s">
        <v>835</v>
      </c>
      <c r="AJ5" s="291" t="s">
        <v>485</v>
      </c>
      <c r="AK5" s="291" t="s">
        <v>472</v>
      </c>
      <c r="AL5" s="2733" t="s">
        <v>899</v>
      </c>
      <c r="AM5" s="2733" t="s">
        <v>822</v>
      </c>
      <c r="AN5" s="291" t="s">
        <v>836</v>
      </c>
      <c r="AO5" s="325" t="s">
        <v>837</v>
      </c>
      <c r="AP5" s="325" t="s">
        <v>479</v>
      </c>
      <c r="AQ5" s="292" t="s">
        <v>305</v>
      </c>
      <c r="AR5" s="292" t="s">
        <v>425</v>
      </c>
      <c r="AS5" s="293" t="s">
        <v>176</v>
      </c>
      <c r="AT5" s="602" t="s">
        <v>838</v>
      </c>
      <c r="AU5" s="603" t="s">
        <v>306</v>
      </c>
      <c r="AV5" s="604" t="s">
        <v>813</v>
      </c>
      <c r="AW5" s="604" t="s">
        <v>307</v>
      </c>
      <c r="AX5" s="605" t="s">
        <v>308</v>
      </c>
      <c r="AY5" s="578" t="s">
        <v>309</v>
      </c>
      <c r="AZ5" s="297" t="s">
        <v>168</v>
      </c>
      <c r="BA5" s="298" t="s">
        <v>839</v>
      </c>
      <c r="BB5" s="298" t="s">
        <v>840</v>
      </c>
      <c r="BC5" s="299" t="s">
        <v>841</v>
      </c>
      <c r="BD5" s="299" t="s">
        <v>842</v>
      </c>
      <c r="BE5" s="299" t="s">
        <v>97</v>
      </c>
      <c r="BF5" s="299" t="s">
        <v>310</v>
      </c>
      <c r="BG5" s="299" t="s">
        <v>146</v>
      </c>
      <c r="BH5" s="299" t="s">
        <v>786</v>
      </c>
      <c r="BI5" s="299" t="s">
        <v>499</v>
      </c>
      <c r="BJ5" s="299" t="s">
        <v>971</v>
      </c>
      <c r="BK5" s="299" t="s">
        <v>870</v>
      </c>
      <c r="BL5" s="299" t="s">
        <v>480</v>
      </c>
      <c r="BM5" s="299" t="s">
        <v>843</v>
      </c>
      <c r="BN5" s="581" t="s">
        <v>311</v>
      </c>
      <c r="BO5" s="300" t="s">
        <v>844</v>
      </c>
      <c r="BP5" s="300" t="s">
        <v>484</v>
      </c>
      <c r="BQ5" s="301" t="s">
        <v>845</v>
      </c>
      <c r="BR5" s="301" t="s">
        <v>787</v>
      </c>
      <c r="BS5" s="301" t="s">
        <v>144</v>
      </c>
      <c r="BT5" s="301" t="s">
        <v>972</v>
      </c>
      <c r="BU5" s="301" t="s">
        <v>871</v>
      </c>
      <c r="BV5" s="301" t="s">
        <v>500</v>
      </c>
      <c r="BW5" s="301" t="s">
        <v>98</v>
      </c>
      <c r="BX5" s="317" t="s">
        <v>312</v>
      </c>
      <c r="BY5" s="302" t="s">
        <v>313</v>
      </c>
      <c r="BZ5" s="303" t="s">
        <v>314</v>
      </c>
      <c r="CA5" s="303" t="s">
        <v>788</v>
      </c>
      <c r="CB5" s="304" t="s">
        <v>130</v>
      </c>
      <c r="CC5" s="304" t="s">
        <v>421</v>
      </c>
      <c r="CD5" s="304" t="s">
        <v>456</v>
      </c>
      <c r="CE5" s="304" t="s">
        <v>487</v>
      </c>
      <c r="CF5" s="304" t="s">
        <v>488</v>
      </c>
      <c r="CG5" s="304" t="s">
        <v>457</v>
      </c>
      <c r="CH5" s="305" t="s">
        <v>315</v>
      </c>
      <c r="CI5" s="305" t="s">
        <v>316</v>
      </c>
      <c r="CJ5" s="305" t="s">
        <v>478</v>
      </c>
      <c r="CK5" s="305" t="s">
        <v>848</v>
      </c>
      <c r="CL5" s="304" t="s">
        <v>469</v>
      </c>
      <c r="CM5" s="304" t="s">
        <v>872</v>
      </c>
      <c r="CN5" s="304" t="s">
        <v>873</v>
      </c>
      <c r="CO5" s="304" t="s">
        <v>318</v>
      </c>
      <c r="CP5" s="304" t="s">
        <v>492</v>
      </c>
      <c r="CQ5" s="304" t="s">
        <v>493</v>
      </c>
      <c r="CR5" s="304" t="s">
        <v>494</v>
      </c>
      <c r="CS5" s="304" t="s">
        <v>101</v>
      </c>
      <c r="CT5" s="582" t="s">
        <v>423</v>
      </c>
      <c r="CU5" s="582" t="s">
        <v>874</v>
      </c>
      <c r="CV5" s="583" t="s">
        <v>816</v>
      </c>
      <c r="CW5" s="319" t="s">
        <v>875</v>
      </c>
      <c r="CX5" s="319" t="s">
        <v>177</v>
      </c>
      <c r="CY5" s="319" t="s">
        <v>849</v>
      </c>
      <c r="CZ5" s="319" t="s">
        <v>476</v>
      </c>
      <c r="DA5" s="297" t="s">
        <v>422</v>
      </c>
      <c r="DB5" s="297" t="s">
        <v>477</v>
      </c>
      <c r="DC5" s="308" t="s">
        <v>320</v>
      </c>
      <c r="DD5" s="297" t="s">
        <v>135</v>
      </c>
      <c r="DE5" s="310" t="s">
        <v>424</v>
      </c>
      <c r="DF5" s="311" t="s">
        <v>91</v>
      </c>
      <c r="DG5" s="311" t="s">
        <v>92</v>
      </c>
      <c r="DH5" s="311" t="s">
        <v>470</v>
      </c>
      <c r="DI5" s="311" t="s">
        <v>876</v>
      </c>
      <c r="DJ5" s="311" t="s">
        <v>321</v>
      </c>
      <c r="DK5" s="311" t="s">
        <v>96</v>
      </c>
      <c r="DL5" s="585" t="s">
        <v>473</v>
      </c>
      <c r="DM5" s="585" t="s">
        <v>496</v>
      </c>
      <c r="DN5" s="585" t="s">
        <v>474</v>
      </c>
      <c r="DO5" s="312" t="s">
        <v>322</v>
      </c>
      <c r="DP5" s="313" t="s">
        <v>323</v>
      </c>
      <c r="DQ5" s="320" t="s">
        <v>789</v>
      </c>
      <c r="DR5" s="320" t="s">
        <v>790</v>
      </c>
      <c r="DS5" s="320" t="s">
        <v>791</v>
      </c>
      <c r="DT5" s="320" t="s">
        <v>324</v>
      </c>
      <c r="DU5" s="313" t="s">
        <v>160</v>
      </c>
      <c r="DV5" s="1880" t="s">
        <v>518</v>
      </c>
      <c r="DW5" s="598" t="s">
        <v>533</v>
      </c>
      <c r="DX5" s="1887" t="s">
        <v>534</v>
      </c>
      <c r="DY5" s="1889"/>
      <c r="DZ5" s="1887" t="s">
        <v>535</v>
      </c>
      <c r="EA5" s="1888"/>
      <c r="EB5" s="1885"/>
      <c r="EC5" s="565" t="s">
        <v>525</v>
      </c>
      <c r="ED5" s="586"/>
    </row>
    <row r="6" spans="1:134" hidden="1" outlineLevel="1" thickTop="1">
      <c r="A6" s="606" t="s">
        <v>536</v>
      </c>
      <c r="B6" s="607" t="s">
        <v>537</v>
      </c>
      <c r="C6" s="607" t="s">
        <v>538</v>
      </c>
      <c r="D6" s="607" t="s">
        <v>539</v>
      </c>
      <c r="E6" s="607" t="s">
        <v>540</v>
      </c>
      <c r="F6" s="607" t="s">
        <v>541</v>
      </c>
      <c r="G6" s="607" t="s">
        <v>542</v>
      </c>
      <c r="H6" s="607" t="s">
        <v>877</v>
      </c>
      <c r="I6" s="608" t="s">
        <v>543</v>
      </c>
      <c r="J6" s="607" t="s">
        <v>544</v>
      </c>
      <c r="K6" s="607" t="s">
        <v>545</v>
      </c>
      <c r="L6" s="607" t="s">
        <v>546</v>
      </c>
      <c r="M6" s="607" t="s">
        <v>547</v>
      </c>
      <c r="N6" s="609" t="s">
        <v>548</v>
      </c>
      <c r="O6" s="609" t="s">
        <v>549</v>
      </c>
      <c r="P6" s="610" t="s">
        <v>550</v>
      </c>
      <c r="Q6" s="608" t="s">
        <v>551</v>
      </c>
      <c r="R6" s="607">
        <v>3503984</v>
      </c>
      <c r="S6" s="611" t="s">
        <v>552</v>
      </c>
      <c r="T6" s="612" t="s">
        <v>553</v>
      </c>
      <c r="U6" s="613" t="s">
        <v>554</v>
      </c>
      <c r="V6" s="614" t="s">
        <v>555</v>
      </c>
      <c r="W6" s="612" t="s">
        <v>556</v>
      </c>
      <c r="X6" s="612" t="s">
        <v>878</v>
      </c>
      <c r="Y6" s="2734" t="s">
        <v>974</v>
      </c>
      <c r="Z6" s="615" t="s">
        <v>557</v>
      </c>
      <c r="AA6" s="609" t="s">
        <v>558</v>
      </c>
      <c r="AB6" s="607" t="s">
        <v>559</v>
      </c>
      <c r="AC6" s="616" t="s">
        <v>560</v>
      </c>
      <c r="AD6" s="616" t="s">
        <v>561</v>
      </c>
      <c r="AE6" s="616" t="s">
        <v>562</v>
      </c>
      <c r="AF6" s="616" t="s">
        <v>563</v>
      </c>
      <c r="AG6" s="616" t="s">
        <v>879</v>
      </c>
      <c r="AH6" s="616" t="s">
        <v>880</v>
      </c>
      <c r="AI6" s="616" t="s">
        <v>564</v>
      </c>
      <c r="AJ6" s="616" t="s">
        <v>565</v>
      </c>
      <c r="AK6" s="616" t="s">
        <v>566</v>
      </c>
      <c r="AL6" s="2735" t="s">
        <v>900</v>
      </c>
      <c r="AM6" s="2735" t="s">
        <v>823</v>
      </c>
      <c r="AN6" s="616" t="s">
        <v>567</v>
      </c>
      <c r="AO6" s="617" t="s">
        <v>568</v>
      </c>
      <c r="AP6" s="617" t="s">
        <v>569</v>
      </c>
      <c r="AQ6" s="618" t="s">
        <v>570</v>
      </c>
      <c r="AR6" s="618" t="s">
        <v>571</v>
      </c>
      <c r="AS6" s="607" t="s">
        <v>572</v>
      </c>
      <c r="AT6" s="619" t="s">
        <v>573</v>
      </c>
      <c r="AU6" s="619" t="s">
        <v>574</v>
      </c>
      <c r="AV6" s="620" t="s">
        <v>814</v>
      </c>
      <c r="AW6" s="620" t="s">
        <v>575</v>
      </c>
      <c r="AX6" s="621" t="s">
        <v>576</v>
      </c>
      <c r="AY6" s="622" t="s">
        <v>577</v>
      </c>
      <c r="AZ6" s="623" t="s">
        <v>578</v>
      </c>
      <c r="BA6" s="624" t="s">
        <v>579</v>
      </c>
      <c r="BB6" s="624" t="s">
        <v>580</v>
      </c>
      <c r="BC6" s="616" t="s">
        <v>581</v>
      </c>
      <c r="BD6" s="616" t="s">
        <v>582</v>
      </c>
      <c r="BE6" s="607">
        <v>327193010</v>
      </c>
      <c r="BF6" s="611" t="s">
        <v>583</v>
      </c>
      <c r="BG6" s="611" t="s">
        <v>584</v>
      </c>
      <c r="BH6" s="611" t="s">
        <v>792</v>
      </c>
      <c r="BI6" s="611" t="s">
        <v>585</v>
      </c>
      <c r="BJ6" s="611" t="s">
        <v>975</v>
      </c>
      <c r="BK6" s="611" t="s">
        <v>881</v>
      </c>
      <c r="BL6" s="611" t="s">
        <v>586</v>
      </c>
      <c r="BM6" s="611" t="s">
        <v>587</v>
      </c>
      <c r="BN6" s="610" t="s">
        <v>588</v>
      </c>
      <c r="BO6" s="624" t="s">
        <v>589</v>
      </c>
      <c r="BP6" s="624" t="s">
        <v>590</v>
      </c>
      <c r="BQ6" s="616" t="s">
        <v>591</v>
      </c>
      <c r="BR6" s="607" t="s">
        <v>793</v>
      </c>
      <c r="BS6" s="607" t="s">
        <v>592</v>
      </c>
      <c r="BT6" s="607" t="s">
        <v>976</v>
      </c>
      <c r="BU6" s="607" t="s">
        <v>882</v>
      </c>
      <c r="BV6" s="607" t="s">
        <v>593</v>
      </c>
      <c r="BW6" s="607">
        <v>327192013</v>
      </c>
      <c r="BX6" s="607" t="s">
        <v>594</v>
      </c>
      <c r="BY6" s="609" t="s">
        <v>595</v>
      </c>
      <c r="BZ6" s="624" t="s">
        <v>596</v>
      </c>
      <c r="CA6" s="624" t="s">
        <v>794</v>
      </c>
      <c r="CB6" s="624" t="s">
        <v>597</v>
      </c>
      <c r="CC6" s="616" t="s">
        <v>598</v>
      </c>
      <c r="CD6" s="616" t="s">
        <v>599</v>
      </c>
      <c r="CE6" s="616" t="s">
        <v>600</v>
      </c>
      <c r="CF6" s="616" t="s">
        <v>601</v>
      </c>
      <c r="CG6" s="616" t="s">
        <v>602</v>
      </c>
      <c r="CH6" s="618" t="s">
        <v>603</v>
      </c>
      <c r="CI6" s="618" t="s">
        <v>604</v>
      </c>
      <c r="CJ6" s="618" t="s">
        <v>605</v>
      </c>
      <c r="CK6" s="618" t="s">
        <v>606</v>
      </c>
      <c r="CL6" s="618" t="s">
        <v>607</v>
      </c>
      <c r="CM6" s="618" t="s">
        <v>883</v>
      </c>
      <c r="CN6" s="618" t="s">
        <v>884</v>
      </c>
      <c r="CO6" s="616" t="s">
        <v>608</v>
      </c>
      <c r="CP6" s="616" t="s">
        <v>609</v>
      </c>
      <c r="CQ6" s="616" t="s">
        <v>610</v>
      </c>
      <c r="CR6" s="616" t="s">
        <v>611</v>
      </c>
      <c r="CS6" s="616">
        <v>326635016</v>
      </c>
      <c r="CT6" s="610" t="s">
        <v>612</v>
      </c>
      <c r="CU6" s="611" t="s">
        <v>885</v>
      </c>
      <c r="CV6" s="625" t="s">
        <v>613</v>
      </c>
      <c r="CW6" s="611" t="s">
        <v>886</v>
      </c>
      <c r="CX6" s="611" t="s">
        <v>614</v>
      </c>
      <c r="CY6" s="626" t="s">
        <v>615</v>
      </c>
      <c r="CZ6" s="626" t="s">
        <v>616</v>
      </c>
      <c r="DA6" s="622" t="s">
        <v>617</v>
      </c>
      <c r="DB6" s="622" t="s">
        <v>618</v>
      </c>
      <c r="DC6" s="610" t="s">
        <v>619</v>
      </c>
      <c r="DD6" s="622" t="s">
        <v>620</v>
      </c>
      <c r="DE6" s="624" t="s">
        <v>621</v>
      </c>
      <c r="DF6" s="624" t="s">
        <v>622</v>
      </c>
      <c r="DG6" s="624" t="s">
        <v>623</v>
      </c>
      <c r="DH6" s="624" t="s">
        <v>624</v>
      </c>
      <c r="DI6" s="624" t="s">
        <v>887</v>
      </c>
      <c r="DJ6" s="616" t="s">
        <v>625</v>
      </c>
      <c r="DK6" s="616">
        <v>326636013</v>
      </c>
      <c r="DL6" s="607" t="s">
        <v>626</v>
      </c>
      <c r="DM6" s="611" t="s">
        <v>627</v>
      </c>
      <c r="DN6" s="627" t="s">
        <v>628</v>
      </c>
      <c r="DO6" s="609" t="s">
        <v>629</v>
      </c>
      <c r="DP6" s="624" t="s">
        <v>630</v>
      </c>
      <c r="DQ6" s="611" t="s">
        <v>795</v>
      </c>
      <c r="DR6" s="611" t="s">
        <v>796</v>
      </c>
      <c r="DS6" s="611" t="s">
        <v>797</v>
      </c>
      <c r="DT6" s="607" t="s">
        <v>631</v>
      </c>
      <c r="DU6" s="607" t="s">
        <v>633</v>
      </c>
      <c r="DV6" s="611"/>
      <c r="DW6" s="610" t="s">
        <v>634</v>
      </c>
      <c r="DX6" s="1890" t="s">
        <v>635</v>
      </c>
      <c r="DY6" s="1891"/>
      <c r="DZ6" s="1892" t="s">
        <v>636</v>
      </c>
      <c r="EA6" s="1893"/>
      <c r="EB6" s="622"/>
      <c r="EC6" s="606" t="s">
        <v>536</v>
      </c>
      <c r="ED6" s="144"/>
    </row>
    <row r="7" spans="1:134" ht="15" customHeight="1" collapsed="1" thickTop="1">
      <c r="A7" s="628" t="s">
        <v>637</v>
      </c>
      <c r="B7" s="629">
        <v>3.2</v>
      </c>
      <c r="C7" s="629">
        <v>3</v>
      </c>
      <c r="D7" s="629">
        <v>3</v>
      </c>
      <c r="E7" s="629">
        <v>3</v>
      </c>
      <c r="F7" s="629">
        <v>2.96</v>
      </c>
      <c r="G7" s="629">
        <v>6</v>
      </c>
      <c r="H7" s="629">
        <v>3.09</v>
      </c>
      <c r="I7" s="630">
        <v>3</v>
      </c>
      <c r="J7" s="629">
        <v>2.2400000000000002</v>
      </c>
      <c r="K7" s="629">
        <v>2.3199999999999998</v>
      </c>
      <c r="L7" s="629">
        <v>2.3199999999999998</v>
      </c>
      <c r="M7" s="629">
        <v>2.3199999999999998</v>
      </c>
      <c r="N7" s="631">
        <v>3</v>
      </c>
      <c r="O7" s="632">
        <v>3</v>
      </c>
      <c r="P7" s="631">
        <v>2.96</v>
      </c>
      <c r="Q7" s="630">
        <v>3</v>
      </c>
      <c r="R7" s="629">
        <v>2.2400000000000002</v>
      </c>
      <c r="S7" s="629">
        <v>2.39</v>
      </c>
      <c r="T7" s="629">
        <f>8*0.28</f>
        <v>2.2400000000000002</v>
      </c>
      <c r="U7" s="633">
        <f>0.2*9</f>
        <v>1.8</v>
      </c>
      <c r="V7" s="634">
        <v>1.2</v>
      </c>
      <c r="W7" s="629">
        <v>1.35</v>
      </c>
      <c r="X7" s="629">
        <v>1.35</v>
      </c>
      <c r="Y7" s="632">
        <v>1.38</v>
      </c>
      <c r="Z7" s="635">
        <f>0.12*6</f>
        <v>0.72</v>
      </c>
      <c r="AA7" s="636">
        <f>0.37*6</f>
        <v>2.2199999999999998</v>
      </c>
      <c r="AB7" s="629">
        <f>0.37*6</f>
        <v>2.2199999999999998</v>
      </c>
      <c r="AC7" s="637">
        <f>0.46*8</f>
        <v>3.68</v>
      </c>
      <c r="AD7" s="637">
        <v>1.2</v>
      </c>
      <c r="AE7" s="637">
        <v>1.35</v>
      </c>
      <c r="AF7" s="637">
        <v>1.2</v>
      </c>
      <c r="AG7" s="637">
        <v>1.35</v>
      </c>
      <c r="AH7" s="637">
        <v>2.4500000000000002</v>
      </c>
      <c r="AI7" s="637">
        <f>0.28*8</f>
        <v>2.2400000000000002</v>
      </c>
      <c r="AJ7" s="637">
        <f>0.28*8</f>
        <v>2.2400000000000002</v>
      </c>
      <c r="AK7" s="637">
        <v>9.6</v>
      </c>
      <c r="AL7" s="637">
        <v>2.02</v>
      </c>
      <c r="AM7" s="637">
        <v>9.6</v>
      </c>
      <c r="AN7" s="637">
        <f>0.46*8</f>
        <v>3.68</v>
      </c>
      <c r="AO7" s="638">
        <v>1.8</v>
      </c>
      <c r="AP7" s="638">
        <v>1.8</v>
      </c>
      <c r="AQ7" s="639">
        <v>6</v>
      </c>
      <c r="AR7" s="639">
        <v>1.35</v>
      </c>
      <c r="AS7" s="629">
        <v>9.1999999999999993</v>
      </c>
      <c r="AT7" s="640">
        <f>0.26*8</f>
        <v>2.08</v>
      </c>
      <c r="AU7" s="640">
        <v>1.94</v>
      </c>
      <c r="AV7" s="641">
        <v>1.94</v>
      </c>
      <c r="AW7" s="641">
        <v>1.94</v>
      </c>
      <c r="AX7" s="642">
        <v>1.94</v>
      </c>
      <c r="AY7" s="642">
        <f>4</f>
        <v>4</v>
      </c>
      <c r="AZ7" s="643">
        <v>7</v>
      </c>
      <c r="BA7" s="636">
        <v>1</v>
      </c>
      <c r="BB7" s="636">
        <f>0.125*8</f>
        <v>1</v>
      </c>
      <c r="BC7" s="637">
        <f>0.125*8</f>
        <v>1</v>
      </c>
      <c r="BD7" s="637">
        <v>0.8</v>
      </c>
      <c r="BE7" s="629">
        <v>1.2</v>
      </c>
      <c r="BF7" s="637">
        <v>1.5</v>
      </c>
      <c r="BG7" s="632">
        <v>1.5</v>
      </c>
      <c r="BH7" s="632">
        <v>1.57</v>
      </c>
      <c r="BI7" s="632">
        <v>1.54</v>
      </c>
      <c r="BJ7" s="632">
        <v>1.2</v>
      </c>
      <c r="BK7" s="632">
        <v>1.93</v>
      </c>
      <c r="BL7" s="632">
        <v>1</v>
      </c>
      <c r="BM7" s="632">
        <v>1</v>
      </c>
      <c r="BN7" s="631">
        <f>0.2*8</f>
        <v>1.6</v>
      </c>
      <c r="BO7" s="636">
        <v>1</v>
      </c>
      <c r="BP7" s="636">
        <v>1</v>
      </c>
      <c r="BQ7" s="637">
        <f>0.1*8</f>
        <v>0.8</v>
      </c>
      <c r="BR7" s="629">
        <v>1.57</v>
      </c>
      <c r="BS7" s="629">
        <v>1.5</v>
      </c>
      <c r="BT7" s="629">
        <v>1.2</v>
      </c>
      <c r="BU7" s="629">
        <v>1.93</v>
      </c>
      <c r="BV7" s="629">
        <v>1.54</v>
      </c>
      <c r="BW7" s="629">
        <v>1.2</v>
      </c>
      <c r="BX7" s="629">
        <v>1.5</v>
      </c>
      <c r="BY7" s="644">
        <v>1.5</v>
      </c>
      <c r="BZ7" s="636">
        <v>3</v>
      </c>
      <c r="CA7" s="636">
        <v>1.42</v>
      </c>
      <c r="CB7" s="636">
        <v>3</v>
      </c>
      <c r="CC7" s="637">
        <v>1.08</v>
      </c>
      <c r="CD7" s="637">
        <f>6*0.14</f>
        <v>0.84000000000000008</v>
      </c>
      <c r="CE7" s="637">
        <v>1.8</v>
      </c>
      <c r="CF7" s="637">
        <v>2.04</v>
      </c>
      <c r="CG7" s="637">
        <f>6*0.14</f>
        <v>0.84000000000000008</v>
      </c>
      <c r="CH7" s="639">
        <v>3</v>
      </c>
      <c r="CI7" s="639">
        <v>1.2</v>
      </c>
      <c r="CJ7" s="639">
        <v>1.2</v>
      </c>
      <c r="CK7" s="639">
        <v>1.08</v>
      </c>
      <c r="CL7" s="639">
        <v>1.5</v>
      </c>
      <c r="CM7" s="639">
        <v>1.42</v>
      </c>
      <c r="CN7" s="639">
        <v>1.42</v>
      </c>
      <c r="CO7" s="639">
        <v>1.2</v>
      </c>
      <c r="CP7" s="639">
        <v>1.42</v>
      </c>
      <c r="CQ7" s="639">
        <v>1.42</v>
      </c>
      <c r="CR7" s="639">
        <v>1.42</v>
      </c>
      <c r="CS7" s="637">
        <v>1.5</v>
      </c>
      <c r="CT7" s="631">
        <v>3</v>
      </c>
      <c r="CU7" s="632">
        <v>1.72</v>
      </c>
      <c r="CV7" s="645">
        <v>3</v>
      </c>
      <c r="CW7" s="632">
        <v>1.42</v>
      </c>
      <c r="CX7" s="632">
        <v>1.2</v>
      </c>
      <c r="CY7" s="646">
        <v>1.08</v>
      </c>
      <c r="CZ7" s="646">
        <v>1.2</v>
      </c>
      <c r="DA7" s="642">
        <f>6*0.18</f>
        <v>1.08</v>
      </c>
      <c r="DB7" s="631">
        <f>6*0.18</f>
        <v>1.08</v>
      </c>
      <c r="DC7" s="631">
        <f>6*0.18</f>
        <v>1.08</v>
      </c>
      <c r="DD7" s="642">
        <v>1.08</v>
      </c>
      <c r="DE7" s="636" t="s">
        <v>638</v>
      </c>
      <c r="DF7" s="636">
        <v>1.5</v>
      </c>
      <c r="DG7" s="636">
        <v>3</v>
      </c>
      <c r="DH7" s="636">
        <v>1.5</v>
      </c>
      <c r="DI7" s="636">
        <v>1.42</v>
      </c>
      <c r="DJ7" s="637">
        <v>1.5</v>
      </c>
      <c r="DK7" s="637">
        <v>1.5</v>
      </c>
      <c r="DL7" s="629">
        <v>3</v>
      </c>
      <c r="DM7" s="632">
        <v>1.42</v>
      </c>
      <c r="DN7" s="647">
        <v>1.08</v>
      </c>
      <c r="DO7" s="644">
        <v>3</v>
      </c>
      <c r="DP7" s="636">
        <v>6</v>
      </c>
      <c r="DQ7" s="636">
        <v>3</v>
      </c>
      <c r="DR7" s="636">
        <v>3</v>
      </c>
      <c r="DS7" s="636">
        <v>3</v>
      </c>
      <c r="DT7" s="636">
        <v>6</v>
      </c>
      <c r="DU7" s="629">
        <v>6</v>
      </c>
      <c r="DV7" s="632"/>
      <c r="DW7" s="644"/>
      <c r="DX7" s="632"/>
      <c r="DY7" s="636"/>
      <c r="DZ7" s="632"/>
      <c r="EA7" s="642"/>
      <c r="EB7" s="642"/>
      <c r="EC7" s="628" t="s">
        <v>637</v>
      </c>
    </row>
    <row r="8" spans="1:134" ht="15.75" customHeight="1">
      <c r="A8" s="648" t="s">
        <v>639</v>
      </c>
      <c r="B8" s="649" t="s">
        <v>288</v>
      </c>
      <c r="C8" s="649"/>
      <c r="D8" s="649"/>
      <c r="E8" s="649"/>
      <c r="F8" s="649"/>
      <c r="G8" s="649"/>
      <c r="H8" s="649"/>
      <c r="I8" s="650"/>
      <c r="J8" s="649"/>
      <c r="K8" s="649"/>
      <c r="L8" s="649"/>
      <c r="M8" s="649"/>
      <c r="N8" s="651"/>
      <c r="O8" s="651"/>
      <c r="P8" s="651"/>
      <c r="Q8" s="650"/>
      <c r="R8" s="649"/>
      <c r="S8" s="649"/>
      <c r="T8" s="649"/>
      <c r="U8" s="652"/>
      <c r="V8" s="653"/>
      <c r="W8" s="654"/>
      <c r="X8" s="1631"/>
      <c r="Y8" s="1631"/>
      <c r="Z8" s="655"/>
      <c r="AA8" s="653"/>
      <c r="AB8" s="649"/>
      <c r="AC8" s="656"/>
      <c r="AD8" s="656"/>
      <c r="AE8" s="656"/>
      <c r="AF8" s="656"/>
      <c r="AG8" s="656"/>
      <c r="AH8" s="656"/>
      <c r="AI8" s="656"/>
      <c r="AJ8" s="656"/>
      <c r="AK8" s="656"/>
      <c r="AL8" s="656"/>
      <c r="AM8" s="656"/>
      <c r="AN8" s="656"/>
      <c r="AO8" s="657"/>
      <c r="AP8" s="657"/>
      <c r="AQ8" s="658"/>
      <c r="AR8" s="658"/>
      <c r="AS8" s="649"/>
      <c r="AT8" s="659"/>
      <c r="AU8" s="659"/>
      <c r="AV8" s="660"/>
      <c r="AW8" s="660"/>
      <c r="AX8" s="661"/>
      <c r="AY8" s="653"/>
      <c r="AZ8" s="653"/>
      <c r="BA8" s="653"/>
      <c r="BB8" s="653"/>
      <c r="BC8" s="656"/>
      <c r="BD8" s="656"/>
      <c r="BE8" s="649"/>
      <c r="BF8" s="662"/>
      <c r="BG8" s="662"/>
      <c r="BH8" s="662"/>
      <c r="BI8" s="662"/>
      <c r="BJ8" s="662"/>
      <c r="BK8" s="662"/>
      <c r="BL8" s="662"/>
      <c r="BM8" s="662"/>
      <c r="BN8" s="653"/>
      <c r="BO8" s="653"/>
      <c r="BP8" s="653"/>
      <c r="BQ8" s="656"/>
      <c r="BR8" s="649"/>
      <c r="BS8" s="649"/>
      <c r="BT8" s="649"/>
      <c r="BU8" s="649"/>
      <c r="BV8" s="649"/>
      <c r="BW8" s="649"/>
      <c r="BX8" s="649"/>
      <c r="BY8" s="663"/>
      <c r="BZ8" s="653"/>
      <c r="CA8" s="653"/>
      <c r="CB8" s="653"/>
      <c r="CC8" s="656"/>
      <c r="CD8" s="656"/>
      <c r="CE8" s="656"/>
      <c r="CF8" s="656"/>
      <c r="CG8" s="656"/>
      <c r="CH8" s="658"/>
      <c r="CI8" s="658" t="s">
        <v>40</v>
      </c>
      <c r="CJ8" s="658"/>
      <c r="CK8" s="658"/>
      <c r="CL8" s="658"/>
      <c r="CM8" s="658"/>
      <c r="CN8" s="658"/>
      <c r="CO8" s="656"/>
      <c r="CP8" s="656"/>
      <c r="CQ8" s="656"/>
      <c r="CR8" s="656"/>
      <c r="CS8" s="656"/>
      <c r="CT8" s="650"/>
      <c r="CU8" s="667"/>
      <c r="CV8" s="653"/>
      <c r="CW8" s="667"/>
      <c r="CX8" s="664"/>
      <c r="CY8" s="665"/>
      <c r="CZ8" s="666"/>
      <c r="DA8" s="650"/>
      <c r="DB8" s="650"/>
      <c r="DC8" s="650"/>
      <c r="DD8" s="653"/>
      <c r="DE8" s="663"/>
      <c r="DF8" s="653"/>
      <c r="DG8" s="653"/>
      <c r="DH8" s="653"/>
      <c r="DI8" s="653"/>
      <c r="DJ8" s="656"/>
      <c r="DK8" s="656"/>
      <c r="DL8" s="649"/>
      <c r="DM8" s="667"/>
      <c r="DN8" s="667"/>
      <c r="DO8" s="663"/>
      <c r="DP8" s="653"/>
      <c r="DQ8" s="667"/>
      <c r="DR8" s="667"/>
      <c r="DS8" s="667"/>
      <c r="DT8" s="649"/>
      <c r="DU8" s="649"/>
      <c r="DV8" s="667"/>
      <c r="DW8" s="663"/>
      <c r="DX8" s="668" t="s">
        <v>640</v>
      </c>
      <c r="DY8" s="669" t="s">
        <v>641</v>
      </c>
      <c r="DZ8" s="668" t="s">
        <v>640</v>
      </c>
      <c r="EA8" s="669" t="s">
        <v>641</v>
      </c>
      <c r="EB8" s="670"/>
      <c r="EC8" s="671" t="s">
        <v>639</v>
      </c>
      <c r="ED8" s="672"/>
    </row>
    <row r="9" spans="1:134" ht="15.75" customHeight="1">
      <c r="A9" s="673">
        <v>44155</v>
      </c>
      <c r="B9" s="649"/>
      <c r="C9" s="649" t="s">
        <v>40</v>
      </c>
      <c r="D9" s="649" t="s">
        <v>40</v>
      </c>
      <c r="E9" s="649" t="s">
        <v>40</v>
      </c>
      <c r="F9" s="649"/>
      <c r="G9" s="649" t="s">
        <v>40</v>
      </c>
      <c r="H9" s="649"/>
      <c r="I9" s="649" t="s">
        <v>40</v>
      </c>
      <c r="J9" s="649" t="s">
        <v>40</v>
      </c>
      <c r="K9" s="649"/>
      <c r="L9" s="649"/>
      <c r="M9" s="649"/>
      <c r="N9" s="649" t="s">
        <v>40</v>
      </c>
      <c r="O9" s="649" t="s">
        <v>40</v>
      </c>
      <c r="P9" s="649" t="s">
        <v>40</v>
      </c>
      <c r="Q9" s="649" t="s">
        <v>40</v>
      </c>
      <c r="R9" s="649"/>
      <c r="S9" s="649"/>
      <c r="T9" s="649"/>
      <c r="U9" s="649"/>
      <c r="V9" s="649"/>
      <c r="W9" s="649" t="s">
        <v>40</v>
      </c>
      <c r="X9" s="649"/>
      <c r="Y9" s="649"/>
      <c r="Z9" s="649"/>
      <c r="AA9" s="649" t="s">
        <v>40</v>
      </c>
      <c r="AB9" s="649"/>
      <c r="AC9" s="649"/>
      <c r="AD9" s="649"/>
      <c r="AE9" s="649"/>
      <c r="AF9" s="649"/>
      <c r="AG9" s="649"/>
      <c r="AH9" s="649"/>
      <c r="AI9" s="649"/>
      <c r="AJ9" s="649"/>
      <c r="AK9" s="649" t="s">
        <v>40</v>
      </c>
      <c r="AL9" s="649"/>
      <c r="AM9" s="649"/>
      <c r="AN9" s="649" t="s">
        <v>40</v>
      </c>
      <c r="AO9" s="649"/>
      <c r="AP9" s="649"/>
      <c r="AQ9" s="649"/>
      <c r="AR9" s="649" t="s">
        <v>40</v>
      </c>
      <c r="AS9" s="649" t="s">
        <v>40</v>
      </c>
      <c r="AT9" s="649">
        <v>210.08</v>
      </c>
      <c r="AU9" s="649"/>
      <c r="AV9" s="649"/>
      <c r="AW9" s="649"/>
      <c r="AX9" s="649"/>
      <c r="AY9" s="649"/>
      <c r="AZ9" s="649"/>
      <c r="BA9" s="649"/>
      <c r="BB9" s="649"/>
      <c r="BC9" s="649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649"/>
      <c r="BV9" s="649"/>
      <c r="BW9" s="649"/>
      <c r="BX9" s="649"/>
      <c r="BY9" s="649"/>
      <c r="BZ9" s="649"/>
      <c r="CA9" s="649"/>
      <c r="CB9" s="649"/>
      <c r="CC9" s="649"/>
      <c r="CD9" s="649" t="s">
        <v>40</v>
      </c>
      <c r="CE9" s="649" t="s">
        <v>40</v>
      </c>
      <c r="CF9" s="649"/>
      <c r="CG9" s="649"/>
      <c r="CH9" s="649"/>
      <c r="CI9" s="649" t="s">
        <v>40</v>
      </c>
      <c r="CJ9" s="649"/>
      <c r="CK9" s="649"/>
      <c r="CL9" s="649"/>
      <c r="CM9" s="649"/>
      <c r="CN9" s="649"/>
      <c r="CO9" s="649"/>
      <c r="CP9" s="649" t="s">
        <v>40</v>
      </c>
      <c r="CQ9" s="649" t="s">
        <v>40</v>
      </c>
      <c r="CR9" s="649" t="s">
        <v>40</v>
      </c>
      <c r="CS9" s="649"/>
      <c r="CT9" s="649"/>
      <c r="CU9" s="649"/>
      <c r="CV9" s="649"/>
      <c r="CW9" s="649"/>
      <c r="CX9" s="649"/>
      <c r="CY9" s="649" t="s">
        <v>40</v>
      </c>
      <c r="CZ9" s="649"/>
      <c r="DA9" s="649" t="s">
        <v>40</v>
      </c>
      <c r="DB9" s="649"/>
      <c r="DC9" s="649"/>
      <c r="DD9" s="649"/>
      <c r="DE9" s="649"/>
      <c r="DF9" s="649" t="s">
        <v>40</v>
      </c>
      <c r="DG9" s="649" t="s">
        <v>40</v>
      </c>
      <c r="DH9" s="649" t="s">
        <v>40</v>
      </c>
      <c r="DI9" s="649"/>
      <c r="DJ9" s="649" t="s">
        <v>40</v>
      </c>
      <c r="DK9" s="649"/>
      <c r="DL9" s="649"/>
      <c r="DM9" s="649"/>
      <c r="DN9" s="649"/>
      <c r="DO9" s="649" t="s">
        <v>40</v>
      </c>
      <c r="DP9" s="649" t="s">
        <v>40</v>
      </c>
      <c r="DQ9" s="649"/>
      <c r="DR9" s="649"/>
      <c r="DS9" s="649"/>
      <c r="DT9" s="649"/>
      <c r="DU9" s="649"/>
      <c r="DV9" s="667"/>
      <c r="DW9" s="663"/>
      <c r="DX9" s="674"/>
      <c r="DY9" s="675"/>
      <c r="DZ9" s="674"/>
      <c r="EA9" s="676"/>
      <c r="EB9" s="670">
        <f t="shared" ref="EB9:EB34" si="0">SUM(B9:DW9)</f>
        <v>210.08</v>
      </c>
      <c r="EC9" s="673">
        <f t="shared" ref="EC9:EC65" si="1">A9</f>
        <v>44155</v>
      </c>
      <c r="ED9" s="672"/>
    </row>
    <row r="10" spans="1:134" ht="15.75" customHeight="1">
      <c r="A10" s="673">
        <v>44156</v>
      </c>
      <c r="B10" s="649" t="s">
        <v>40</v>
      </c>
      <c r="C10" s="649" t="s">
        <v>40</v>
      </c>
      <c r="D10" s="649" t="s">
        <v>40</v>
      </c>
      <c r="E10" s="649" t="s">
        <v>40</v>
      </c>
      <c r="F10" s="649" t="s">
        <v>40</v>
      </c>
      <c r="G10" s="649"/>
      <c r="H10" s="649"/>
      <c r="I10" s="649" t="s">
        <v>40</v>
      </c>
      <c r="J10" s="649" t="s">
        <v>40</v>
      </c>
      <c r="K10" s="649" t="s">
        <v>40</v>
      </c>
      <c r="L10" s="649"/>
      <c r="M10" s="649"/>
      <c r="N10" s="649" t="s">
        <v>40</v>
      </c>
      <c r="O10" s="649" t="s">
        <v>40</v>
      </c>
      <c r="P10" s="649" t="s">
        <v>40</v>
      </c>
      <c r="Q10" s="649" t="s">
        <v>40</v>
      </c>
      <c r="R10" s="649"/>
      <c r="S10" s="649" t="s">
        <v>40</v>
      </c>
      <c r="T10" s="649" t="s">
        <v>40</v>
      </c>
      <c r="U10" s="649"/>
      <c r="V10" s="649" t="s">
        <v>40</v>
      </c>
      <c r="W10" s="649"/>
      <c r="X10" s="649"/>
      <c r="Y10" s="649"/>
      <c r="Z10" s="649"/>
      <c r="AA10" s="649"/>
      <c r="AB10" s="649"/>
      <c r="AC10" s="649" t="s">
        <v>40</v>
      </c>
      <c r="AD10" s="649" t="s">
        <v>40</v>
      </c>
      <c r="AE10" s="649" t="s">
        <v>40</v>
      </c>
      <c r="AF10" s="649" t="s">
        <v>40</v>
      </c>
      <c r="AG10" s="649"/>
      <c r="AH10" s="649"/>
      <c r="AI10" s="649"/>
      <c r="AJ10" s="649"/>
      <c r="AK10" s="649" t="s">
        <v>40</v>
      </c>
      <c r="AL10" s="649"/>
      <c r="AM10" s="649"/>
      <c r="AN10" s="649" t="s">
        <v>40</v>
      </c>
      <c r="AO10" s="649" t="s">
        <v>40</v>
      </c>
      <c r="AP10" s="649"/>
      <c r="AQ10" s="649" t="s">
        <v>40</v>
      </c>
      <c r="AR10" s="649"/>
      <c r="AS10" s="649" t="s">
        <v>40</v>
      </c>
      <c r="AT10" s="649"/>
      <c r="AU10" s="649"/>
      <c r="AV10" s="649"/>
      <c r="AW10" s="649"/>
      <c r="AX10" s="649"/>
      <c r="AY10" s="649"/>
      <c r="AZ10" s="649"/>
      <c r="BA10" s="649" t="s">
        <v>40</v>
      </c>
      <c r="BB10" s="649" t="s">
        <v>40</v>
      </c>
      <c r="BC10" s="649" t="s">
        <v>40</v>
      </c>
      <c r="BD10" s="649" t="s">
        <v>40</v>
      </c>
      <c r="BE10" s="649" t="s">
        <v>40</v>
      </c>
      <c r="BF10" s="649" t="s">
        <v>40</v>
      </c>
      <c r="BG10" s="649" t="s">
        <v>40</v>
      </c>
      <c r="BH10" s="649"/>
      <c r="BI10" s="649"/>
      <c r="BJ10" s="649"/>
      <c r="BK10" s="649"/>
      <c r="BL10" s="649"/>
      <c r="BM10" s="649" t="s">
        <v>40</v>
      </c>
      <c r="BN10" s="649" t="s">
        <v>40</v>
      </c>
      <c r="BO10" s="649" t="s">
        <v>40</v>
      </c>
      <c r="BP10" s="649" t="s">
        <v>40</v>
      </c>
      <c r="BQ10" s="649" t="s">
        <v>40</v>
      </c>
      <c r="BR10" s="649"/>
      <c r="BS10" s="649" t="s">
        <v>40</v>
      </c>
      <c r="BT10" s="649"/>
      <c r="BU10" s="649"/>
      <c r="BV10" s="649"/>
      <c r="BW10" s="649" t="s">
        <v>40</v>
      </c>
      <c r="BX10" s="649" t="s">
        <v>40</v>
      </c>
      <c r="BY10" s="649"/>
      <c r="BZ10" s="649"/>
      <c r="CA10" s="649"/>
      <c r="CB10" s="649"/>
      <c r="CC10" s="649"/>
      <c r="CD10" s="649"/>
      <c r="CE10" s="649"/>
      <c r="CF10" s="649"/>
      <c r="CG10" s="649"/>
      <c r="CH10" s="649" t="s">
        <v>40</v>
      </c>
      <c r="CI10" s="649"/>
      <c r="CJ10" s="649"/>
      <c r="CK10" s="649" t="s">
        <v>40</v>
      </c>
      <c r="CL10" s="649" t="s">
        <v>40</v>
      </c>
      <c r="CM10" s="649"/>
      <c r="CN10" s="649"/>
      <c r="CO10" s="649"/>
      <c r="CP10" s="649"/>
      <c r="CQ10" s="649"/>
      <c r="CR10" s="649"/>
      <c r="CS10" s="649"/>
      <c r="CT10" s="649"/>
      <c r="CU10" s="649"/>
      <c r="CV10" s="649"/>
      <c r="CW10" s="649"/>
      <c r="CX10" s="649"/>
      <c r="CY10" s="649"/>
      <c r="CZ10" s="649"/>
      <c r="DA10" s="649"/>
      <c r="DB10" s="649"/>
      <c r="DC10" s="649"/>
      <c r="DD10" s="649"/>
      <c r="DE10" s="649" t="s">
        <v>40</v>
      </c>
      <c r="DF10" s="649" t="s">
        <v>40</v>
      </c>
      <c r="DG10" s="649" t="s">
        <v>40</v>
      </c>
      <c r="DH10" s="649"/>
      <c r="DI10" s="649"/>
      <c r="DJ10" s="649"/>
      <c r="DK10" s="649" t="s">
        <v>40</v>
      </c>
      <c r="DL10" s="649" t="s">
        <v>40</v>
      </c>
      <c r="DM10" s="649"/>
      <c r="DN10" s="649"/>
      <c r="DO10" s="649"/>
      <c r="DP10" s="649" t="s">
        <v>40</v>
      </c>
      <c r="DQ10" s="649"/>
      <c r="DR10" s="649"/>
      <c r="DS10" s="649"/>
      <c r="DT10" s="649"/>
      <c r="DU10" s="649"/>
      <c r="DV10" s="667"/>
      <c r="DW10" s="663"/>
      <c r="DX10" s="674"/>
      <c r="DY10" s="675"/>
      <c r="DZ10" s="674"/>
      <c r="EA10" s="676"/>
      <c r="EB10" s="670">
        <f t="shared" si="0"/>
        <v>0</v>
      </c>
      <c r="EC10" s="673">
        <f t="shared" si="1"/>
        <v>44156</v>
      </c>
      <c r="ED10" s="672"/>
    </row>
    <row r="11" spans="1:134" ht="15.75" customHeight="1">
      <c r="A11" s="673">
        <v>44157</v>
      </c>
      <c r="B11" s="649" t="s">
        <v>40</v>
      </c>
      <c r="C11" s="649"/>
      <c r="D11" s="649"/>
      <c r="E11" s="649"/>
      <c r="F11" s="649" t="s">
        <v>40</v>
      </c>
      <c r="G11" s="649"/>
      <c r="H11" s="649"/>
      <c r="I11" s="649"/>
      <c r="J11" s="649"/>
      <c r="K11" s="649"/>
      <c r="L11" s="649"/>
      <c r="M11" s="649"/>
      <c r="N11" s="649"/>
      <c r="O11" s="649"/>
      <c r="P11" s="649"/>
      <c r="Q11" s="649"/>
      <c r="R11" s="649" t="s">
        <v>40</v>
      </c>
      <c r="S11" s="649"/>
      <c r="T11" s="649" t="s">
        <v>40</v>
      </c>
      <c r="U11" s="649" t="s">
        <v>40</v>
      </c>
      <c r="V11" s="649" t="s">
        <v>40</v>
      </c>
      <c r="W11" s="649"/>
      <c r="X11" s="649"/>
      <c r="Y11" s="649"/>
      <c r="Z11" s="649"/>
      <c r="AA11" s="649" t="s">
        <v>40</v>
      </c>
      <c r="AB11" s="649"/>
      <c r="AC11" s="649"/>
      <c r="AD11" s="649" t="s">
        <v>40</v>
      </c>
      <c r="AE11" s="649"/>
      <c r="AF11" s="649"/>
      <c r="AG11" s="649"/>
      <c r="AH11" s="649"/>
      <c r="AI11" s="649" t="s">
        <v>40</v>
      </c>
      <c r="AJ11" s="649" t="s">
        <v>40</v>
      </c>
      <c r="AK11" s="649"/>
      <c r="AL11" s="649"/>
      <c r="AM11" s="649" t="s">
        <v>40</v>
      </c>
      <c r="AN11" s="649"/>
      <c r="AO11" s="649"/>
      <c r="AP11" s="649"/>
      <c r="AQ11" s="649" t="s">
        <v>40</v>
      </c>
      <c r="AR11" s="649"/>
      <c r="AS11" s="649"/>
      <c r="AT11" s="649"/>
      <c r="AU11" s="649"/>
      <c r="AV11" s="649"/>
      <c r="AW11" s="649"/>
      <c r="AX11" s="649"/>
      <c r="AY11" s="649"/>
      <c r="AZ11" s="649"/>
      <c r="BA11" s="649" t="s">
        <v>40</v>
      </c>
      <c r="BB11" s="649" t="s">
        <v>40</v>
      </c>
      <c r="BC11" s="649"/>
      <c r="BD11" s="649" t="s">
        <v>40</v>
      </c>
      <c r="BE11" s="649"/>
      <c r="BF11" s="649"/>
      <c r="BG11" s="649"/>
      <c r="BH11" s="649"/>
      <c r="BI11" s="649" t="s">
        <v>40</v>
      </c>
      <c r="BJ11" s="649"/>
      <c r="BK11" s="649"/>
      <c r="BL11" s="649"/>
      <c r="BM11" s="649"/>
      <c r="BN11" s="649"/>
      <c r="BO11" s="649" t="s">
        <v>40</v>
      </c>
      <c r="BP11" s="649"/>
      <c r="BQ11" s="649" t="s">
        <v>40</v>
      </c>
      <c r="BR11" s="649"/>
      <c r="BS11" s="649"/>
      <c r="BT11" s="649"/>
      <c r="BU11" s="649"/>
      <c r="BV11" s="649" t="s">
        <v>40</v>
      </c>
      <c r="BW11" s="649"/>
      <c r="BX11" s="649" t="s">
        <v>40</v>
      </c>
      <c r="BY11" s="649"/>
      <c r="BZ11" s="649"/>
      <c r="CA11" s="649"/>
      <c r="CB11" s="649"/>
      <c r="CC11" s="649"/>
      <c r="CD11" s="649"/>
      <c r="CE11" s="649"/>
      <c r="CF11" s="649"/>
      <c r="CG11" s="649"/>
      <c r="CH11" s="649" t="s">
        <v>40</v>
      </c>
      <c r="CI11" s="649" t="s">
        <v>40</v>
      </c>
      <c r="CJ11" s="649" t="s">
        <v>40</v>
      </c>
      <c r="CK11" s="649"/>
      <c r="CL11" s="649"/>
      <c r="CM11" s="649"/>
      <c r="CN11" s="649"/>
      <c r="CO11" s="649"/>
      <c r="CP11" s="649"/>
      <c r="CQ11" s="649"/>
      <c r="CR11" s="649"/>
      <c r="CS11" s="649"/>
      <c r="CT11" s="649"/>
      <c r="CU11" s="649"/>
      <c r="CV11" s="649"/>
      <c r="CW11" s="649"/>
      <c r="CX11" s="649" t="s">
        <v>40</v>
      </c>
      <c r="CY11" s="649" t="s">
        <v>40</v>
      </c>
      <c r="CZ11" s="649" t="s">
        <v>40</v>
      </c>
      <c r="DA11" s="649"/>
      <c r="DB11" s="649"/>
      <c r="DC11" s="649"/>
      <c r="DD11" s="649"/>
      <c r="DE11" s="649"/>
      <c r="DF11" s="649" t="s">
        <v>40</v>
      </c>
      <c r="DG11" s="649"/>
      <c r="DH11" s="649" t="s">
        <v>40</v>
      </c>
      <c r="DI11" s="649"/>
      <c r="DJ11" s="649"/>
      <c r="DK11" s="649"/>
      <c r="DL11" s="649"/>
      <c r="DM11" s="649"/>
      <c r="DN11" s="649"/>
      <c r="DO11" s="649" t="s">
        <v>40</v>
      </c>
      <c r="DP11" s="649"/>
      <c r="DQ11" s="649"/>
      <c r="DR11" s="649"/>
      <c r="DS11" s="649"/>
      <c r="DT11" s="649"/>
      <c r="DU11" s="649" t="s">
        <v>40</v>
      </c>
      <c r="DV11" s="667"/>
      <c r="DW11" s="663"/>
      <c r="DX11" s="674"/>
      <c r="DY11" s="675"/>
      <c r="DZ11" s="674"/>
      <c r="EA11" s="676"/>
      <c r="EB11" s="670">
        <f t="shared" si="0"/>
        <v>0</v>
      </c>
      <c r="EC11" s="673">
        <f t="shared" si="1"/>
        <v>44157</v>
      </c>
      <c r="ED11" s="672"/>
    </row>
    <row r="12" spans="1:134" ht="15.75" customHeight="1">
      <c r="A12" s="673">
        <v>44158</v>
      </c>
      <c r="B12" s="649"/>
      <c r="C12" s="649"/>
      <c r="D12" s="649"/>
      <c r="E12" s="649"/>
      <c r="F12" s="649"/>
      <c r="G12" s="649"/>
      <c r="H12" s="649"/>
      <c r="I12" s="649"/>
      <c r="J12" s="649"/>
      <c r="K12" s="649"/>
      <c r="L12" s="649"/>
      <c r="M12" s="649"/>
      <c r="N12" s="649"/>
      <c r="O12" s="649"/>
      <c r="P12" s="649"/>
      <c r="Q12" s="649"/>
      <c r="R12" s="649"/>
      <c r="S12" s="649"/>
      <c r="T12" s="649" t="s">
        <v>40</v>
      </c>
      <c r="U12" s="649"/>
      <c r="V12" s="649"/>
      <c r="W12" s="649"/>
      <c r="X12" s="649"/>
      <c r="Y12" s="649"/>
      <c r="Z12" s="649"/>
      <c r="AA12" s="649"/>
      <c r="AB12" s="649"/>
      <c r="AC12" s="649" t="s">
        <v>40</v>
      </c>
      <c r="AD12" s="649"/>
      <c r="AE12" s="649"/>
      <c r="AF12" s="649"/>
      <c r="AG12" s="649"/>
      <c r="AH12" s="649"/>
      <c r="AI12" s="649" t="s">
        <v>40</v>
      </c>
      <c r="AJ12" s="649"/>
      <c r="AK12" s="649" t="s">
        <v>40</v>
      </c>
      <c r="AL12" s="649"/>
      <c r="AM12" s="649" t="s">
        <v>40</v>
      </c>
      <c r="AN12" s="649" t="s">
        <v>40</v>
      </c>
      <c r="AO12" s="649" t="s">
        <v>40</v>
      </c>
      <c r="AP12" s="649" t="s">
        <v>40</v>
      </c>
      <c r="AQ12" s="649" t="s">
        <v>40</v>
      </c>
      <c r="AR12" s="649"/>
      <c r="AS12" s="649" t="s">
        <v>40</v>
      </c>
      <c r="AT12" s="649"/>
      <c r="AU12" s="649"/>
      <c r="AV12" s="649"/>
      <c r="AW12" s="649"/>
      <c r="AX12" s="649"/>
      <c r="AY12" s="649"/>
      <c r="AZ12" s="649"/>
      <c r="BA12" s="649"/>
      <c r="BB12" s="649"/>
      <c r="BC12" s="649"/>
      <c r="BD12" s="649"/>
      <c r="BE12" s="649"/>
      <c r="BF12" s="649"/>
      <c r="BG12" s="649"/>
      <c r="BH12" s="649"/>
      <c r="BI12" s="649"/>
      <c r="BJ12" s="649"/>
      <c r="BK12" s="649"/>
      <c r="BL12" s="649"/>
      <c r="BM12" s="649"/>
      <c r="BN12" s="649"/>
      <c r="BO12" s="649"/>
      <c r="BP12" s="649"/>
      <c r="BQ12" s="649"/>
      <c r="BR12" s="649"/>
      <c r="BS12" s="649"/>
      <c r="BT12" s="649"/>
      <c r="BU12" s="649"/>
      <c r="BV12" s="649"/>
      <c r="BW12" s="649"/>
      <c r="BX12" s="649"/>
      <c r="BY12" s="649"/>
      <c r="BZ12" s="649"/>
      <c r="CA12" s="649"/>
      <c r="CB12" s="649"/>
      <c r="CC12" s="649" t="s">
        <v>40</v>
      </c>
      <c r="CD12" s="649" t="s">
        <v>40</v>
      </c>
      <c r="CE12" s="649"/>
      <c r="CF12" s="649"/>
      <c r="CG12" s="649"/>
      <c r="CH12" s="649" t="s">
        <v>40</v>
      </c>
      <c r="CI12" s="649"/>
      <c r="CJ12" s="649"/>
      <c r="CK12" s="649"/>
      <c r="CL12" s="649"/>
      <c r="CM12" s="649"/>
      <c r="CN12" s="649"/>
      <c r="CO12" s="649"/>
      <c r="CP12" s="649"/>
      <c r="CQ12" s="649"/>
      <c r="CR12" s="649"/>
      <c r="CS12" s="649"/>
      <c r="CT12" s="649"/>
      <c r="CU12" s="649"/>
      <c r="CV12" s="649"/>
      <c r="CW12" s="649"/>
      <c r="CX12" s="649"/>
      <c r="CY12" s="649"/>
      <c r="CZ12" s="649"/>
      <c r="DA12" s="649"/>
      <c r="DB12" s="649" t="s">
        <v>40</v>
      </c>
      <c r="DC12" s="649" t="s">
        <v>40</v>
      </c>
      <c r="DD12" s="649" t="s">
        <v>40</v>
      </c>
      <c r="DE12" s="649"/>
      <c r="DF12" s="649"/>
      <c r="DG12" s="649"/>
      <c r="DH12" s="649"/>
      <c r="DI12" s="649"/>
      <c r="DJ12" s="649"/>
      <c r="DK12" s="649"/>
      <c r="DL12" s="649"/>
      <c r="DM12" s="649"/>
      <c r="DN12" s="649"/>
      <c r="DO12" s="649"/>
      <c r="DP12" s="649"/>
      <c r="DQ12" s="649"/>
      <c r="DR12" s="649"/>
      <c r="DS12" s="649"/>
      <c r="DT12" s="649"/>
      <c r="DU12" s="649"/>
      <c r="DV12" s="667"/>
      <c r="DW12" s="663"/>
      <c r="DX12" s="674"/>
      <c r="DY12" s="675"/>
      <c r="DZ12" s="674"/>
      <c r="EA12" s="676"/>
      <c r="EB12" s="670">
        <f t="shared" si="0"/>
        <v>0</v>
      </c>
      <c r="EC12" s="673">
        <f t="shared" si="1"/>
        <v>44158</v>
      </c>
      <c r="ED12" s="672"/>
    </row>
    <row r="13" spans="1:134" ht="15.75" customHeight="1">
      <c r="A13" s="673">
        <v>44159</v>
      </c>
      <c r="B13" s="649"/>
      <c r="C13" s="649" t="s">
        <v>40</v>
      </c>
      <c r="D13" s="649" t="s">
        <v>40</v>
      </c>
      <c r="E13" s="649" t="s">
        <v>40</v>
      </c>
      <c r="F13" s="649"/>
      <c r="G13" s="649"/>
      <c r="H13" s="649"/>
      <c r="I13" s="649"/>
      <c r="J13" s="649"/>
      <c r="K13" s="649"/>
      <c r="L13" s="649"/>
      <c r="M13" s="649"/>
      <c r="N13" s="649"/>
      <c r="O13" s="649" t="s">
        <v>40</v>
      </c>
      <c r="P13" s="649" t="s">
        <v>40</v>
      </c>
      <c r="Q13" s="649" t="s">
        <v>40</v>
      </c>
      <c r="R13" s="649" t="s">
        <v>40</v>
      </c>
      <c r="S13" s="649"/>
      <c r="T13" s="649" t="s">
        <v>40</v>
      </c>
      <c r="U13" s="649" t="s">
        <v>40</v>
      </c>
      <c r="V13" s="649"/>
      <c r="W13" s="649"/>
      <c r="X13" s="649"/>
      <c r="Y13" s="649"/>
      <c r="Z13" s="649"/>
      <c r="AA13" s="649" t="s">
        <v>40</v>
      </c>
      <c r="AB13" s="649"/>
      <c r="AC13" s="649" t="s">
        <v>40</v>
      </c>
      <c r="AD13" s="649" t="s">
        <v>40</v>
      </c>
      <c r="AE13" s="649" t="s">
        <v>40</v>
      </c>
      <c r="AF13" s="649"/>
      <c r="AG13" s="649"/>
      <c r="AH13" s="649"/>
      <c r="AI13" s="649"/>
      <c r="AJ13" s="649"/>
      <c r="AK13" s="649"/>
      <c r="AL13" s="649"/>
      <c r="AM13" s="649"/>
      <c r="AN13" s="649" t="s">
        <v>40</v>
      </c>
      <c r="AO13" s="649" t="s">
        <v>40</v>
      </c>
      <c r="AP13" s="649" t="s">
        <v>40</v>
      </c>
      <c r="AQ13" s="649" t="s">
        <v>40</v>
      </c>
      <c r="AR13" s="649"/>
      <c r="AS13" s="649" t="s">
        <v>40</v>
      </c>
      <c r="AT13" s="649"/>
      <c r="AU13" s="649"/>
      <c r="AV13" s="649"/>
      <c r="AW13" s="649"/>
      <c r="AX13" s="649"/>
      <c r="AY13" s="649"/>
      <c r="AZ13" s="649"/>
      <c r="BA13" s="649" t="s">
        <v>40</v>
      </c>
      <c r="BB13" s="649"/>
      <c r="BC13" s="649" t="s">
        <v>40</v>
      </c>
      <c r="BD13" s="649" t="s">
        <v>40</v>
      </c>
      <c r="BE13" s="649"/>
      <c r="BF13" s="649" t="s">
        <v>40</v>
      </c>
      <c r="BG13" s="649" t="s">
        <v>40</v>
      </c>
      <c r="BH13" s="649"/>
      <c r="BI13" s="649" t="s">
        <v>40</v>
      </c>
      <c r="BJ13" s="649"/>
      <c r="BK13" s="649"/>
      <c r="BL13" s="649"/>
      <c r="BM13" s="649" t="s">
        <v>40</v>
      </c>
      <c r="BN13" s="649" t="s">
        <v>40</v>
      </c>
      <c r="BO13" s="649"/>
      <c r="BP13" s="649"/>
      <c r="BQ13" s="649" t="s">
        <v>40</v>
      </c>
      <c r="BR13" s="649"/>
      <c r="BS13" s="649" t="s">
        <v>40</v>
      </c>
      <c r="BT13" s="649"/>
      <c r="BU13" s="649"/>
      <c r="BV13" s="649" t="s">
        <v>40</v>
      </c>
      <c r="BW13" s="649"/>
      <c r="BX13" s="649" t="s">
        <v>40</v>
      </c>
      <c r="BY13" s="649"/>
      <c r="BZ13" s="649"/>
      <c r="CA13" s="649"/>
      <c r="CB13" s="649"/>
      <c r="CC13" s="649"/>
      <c r="CD13" s="649"/>
      <c r="CE13" s="649" t="s">
        <v>40</v>
      </c>
      <c r="CF13" s="649"/>
      <c r="CG13" s="649"/>
      <c r="CH13" s="649" t="s">
        <v>40</v>
      </c>
      <c r="CI13" s="649" t="s">
        <v>40</v>
      </c>
      <c r="CJ13" s="649"/>
      <c r="CK13" s="649"/>
      <c r="CL13" s="649" t="s">
        <v>40</v>
      </c>
      <c r="CM13" s="649"/>
      <c r="CN13" s="649"/>
      <c r="CO13" s="649"/>
      <c r="CP13" s="649" t="s">
        <v>40</v>
      </c>
      <c r="CQ13" s="649"/>
      <c r="CR13" s="649" t="s">
        <v>40</v>
      </c>
      <c r="CS13" s="649"/>
      <c r="CT13" s="649"/>
      <c r="CU13" s="649"/>
      <c r="CV13" s="649" t="s">
        <v>40</v>
      </c>
      <c r="CW13" s="649"/>
      <c r="CX13" s="649" t="s">
        <v>40</v>
      </c>
      <c r="CY13" s="649"/>
      <c r="CZ13" s="649" t="s">
        <v>40</v>
      </c>
      <c r="DA13" s="649"/>
      <c r="DB13" s="649"/>
      <c r="DC13" s="649"/>
      <c r="DD13" s="649"/>
      <c r="DE13" s="649" t="s">
        <v>40</v>
      </c>
      <c r="DF13" s="649"/>
      <c r="DG13" s="649" t="s">
        <v>40</v>
      </c>
      <c r="DH13" s="649"/>
      <c r="DI13" s="649"/>
      <c r="DJ13" s="649"/>
      <c r="DK13" s="649"/>
      <c r="DL13" s="649"/>
      <c r="DM13" s="649" t="s">
        <v>40</v>
      </c>
      <c r="DN13" s="649"/>
      <c r="DO13" s="649" t="s">
        <v>40</v>
      </c>
      <c r="DP13" s="649" t="s">
        <v>40</v>
      </c>
      <c r="DQ13" s="649"/>
      <c r="DR13" s="649"/>
      <c r="DS13" s="649"/>
      <c r="DT13" s="649"/>
      <c r="DU13" s="649"/>
      <c r="DV13" s="667"/>
      <c r="DW13" s="663"/>
      <c r="DX13" s="674"/>
      <c r="DY13" s="675"/>
      <c r="DZ13" s="674"/>
      <c r="EA13" s="676"/>
      <c r="EB13" s="670">
        <f t="shared" si="0"/>
        <v>0</v>
      </c>
      <c r="EC13" s="673">
        <f t="shared" si="1"/>
        <v>44159</v>
      </c>
      <c r="ED13" s="672"/>
    </row>
    <row r="14" spans="1:134" ht="15.75" customHeight="1">
      <c r="A14" s="673">
        <v>44160</v>
      </c>
      <c r="B14" s="649"/>
      <c r="C14" s="649" t="s">
        <v>40</v>
      </c>
      <c r="D14" s="649"/>
      <c r="E14" s="649" t="s">
        <v>40</v>
      </c>
      <c r="F14" s="649"/>
      <c r="G14" s="649"/>
      <c r="H14" s="649"/>
      <c r="I14" s="649"/>
      <c r="J14" s="649"/>
      <c r="K14" s="649"/>
      <c r="L14" s="649"/>
      <c r="M14" s="649"/>
      <c r="N14" s="649"/>
      <c r="O14" s="649"/>
      <c r="P14" s="649" t="s">
        <v>40</v>
      </c>
      <c r="Q14" s="649" t="s">
        <v>40</v>
      </c>
      <c r="R14" s="649"/>
      <c r="S14" s="649"/>
      <c r="T14" s="649" t="s">
        <v>40</v>
      </c>
      <c r="U14" s="649"/>
      <c r="V14" s="649"/>
      <c r="W14" s="649"/>
      <c r="X14" s="649"/>
      <c r="Y14" s="649"/>
      <c r="Z14" s="649"/>
      <c r="AA14" s="649"/>
      <c r="AB14" s="649"/>
      <c r="AC14" s="649"/>
      <c r="AD14" s="649"/>
      <c r="AE14" s="649"/>
      <c r="AF14" s="649"/>
      <c r="AG14" s="649"/>
      <c r="AH14" s="649"/>
      <c r="AI14" s="649" t="s">
        <v>40</v>
      </c>
      <c r="AJ14" s="649"/>
      <c r="AK14" s="649"/>
      <c r="AL14" s="649"/>
      <c r="AM14" s="649" t="s">
        <v>40</v>
      </c>
      <c r="AN14" s="649"/>
      <c r="AO14" s="649"/>
      <c r="AP14" s="649"/>
      <c r="AQ14" s="649"/>
      <c r="AR14" s="649" t="s">
        <v>40</v>
      </c>
      <c r="AS14" s="649"/>
      <c r="AT14" s="649">
        <v>324.48</v>
      </c>
      <c r="AU14" s="649"/>
      <c r="AV14" s="649"/>
      <c r="AW14" s="649"/>
      <c r="AX14" s="649"/>
      <c r="AY14" s="649"/>
      <c r="AZ14" s="649"/>
      <c r="BA14" s="649"/>
      <c r="BB14" s="649" t="s">
        <v>40</v>
      </c>
      <c r="BC14" s="649" t="s">
        <v>40</v>
      </c>
      <c r="BD14" s="649"/>
      <c r="BE14" s="649" t="s">
        <v>40</v>
      </c>
      <c r="BF14" s="649"/>
      <c r="BG14" s="649" t="s">
        <v>40</v>
      </c>
      <c r="BH14" s="649"/>
      <c r="BI14" s="649"/>
      <c r="BJ14" s="649"/>
      <c r="BK14" s="649"/>
      <c r="BL14" s="649"/>
      <c r="BM14" s="649"/>
      <c r="BN14" s="649" t="s">
        <v>40</v>
      </c>
      <c r="BO14" s="649"/>
      <c r="BP14" s="649"/>
      <c r="BQ14" s="649"/>
      <c r="BR14" s="649"/>
      <c r="BS14" s="649" t="s">
        <v>40</v>
      </c>
      <c r="BT14" s="649"/>
      <c r="BU14" s="649"/>
      <c r="BV14" s="649" t="s">
        <v>40</v>
      </c>
      <c r="BW14" s="649" t="s">
        <v>40</v>
      </c>
      <c r="BX14" s="649" t="s">
        <v>40</v>
      </c>
      <c r="BY14" s="649" t="s">
        <v>40</v>
      </c>
      <c r="BZ14" s="649"/>
      <c r="CA14" s="649"/>
      <c r="CB14" s="649"/>
      <c r="CC14" s="649"/>
      <c r="CD14" s="649" t="s">
        <v>40</v>
      </c>
      <c r="CE14" s="649" t="s">
        <v>40</v>
      </c>
      <c r="CF14" s="649"/>
      <c r="CG14" s="649"/>
      <c r="CH14" s="649" t="s">
        <v>40</v>
      </c>
      <c r="CI14" s="649"/>
      <c r="CJ14" s="649"/>
      <c r="CK14" s="649"/>
      <c r="CL14" s="649"/>
      <c r="CM14" s="649"/>
      <c r="CN14" s="649"/>
      <c r="CO14" s="649"/>
      <c r="CP14" s="649"/>
      <c r="CQ14" s="649"/>
      <c r="CR14" s="649"/>
      <c r="CS14" s="649"/>
      <c r="CT14" s="649"/>
      <c r="CU14" s="649"/>
      <c r="CV14" s="649"/>
      <c r="CW14" s="649"/>
      <c r="CX14" s="649"/>
      <c r="CY14" s="649"/>
      <c r="CZ14" s="649"/>
      <c r="DA14" s="649"/>
      <c r="DB14" s="649" t="s">
        <v>40</v>
      </c>
      <c r="DC14" s="649" t="s">
        <v>40</v>
      </c>
      <c r="DD14" s="649"/>
      <c r="DE14" s="649"/>
      <c r="DF14" s="649" t="s">
        <v>40</v>
      </c>
      <c r="DG14" s="649"/>
      <c r="DH14" s="649"/>
      <c r="DI14" s="649"/>
      <c r="DJ14" s="649"/>
      <c r="DK14" s="649"/>
      <c r="DL14" s="649"/>
      <c r="DM14" s="649"/>
      <c r="DN14" s="649"/>
      <c r="DO14" s="649" t="s">
        <v>40</v>
      </c>
      <c r="DP14" s="649"/>
      <c r="DQ14" s="649"/>
      <c r="DR14" s="649"/>
      <c r="DS14" s="649"/>
      <c r="DT14" s="649"/>
      <c r="DU14" s="649"/>
      <c r="DV14" s="667"/>
      <c r="DW14" s="663"/>
      <c r="DX14" s="674"/>
      <c r="DY14" s="675"/>
      <c r="DZ14" s="674"/>
      <c r="EA14" s="676"/>
      <c r="EB14" s="670">
        <f t="shared" si="0"/>
        <v>324.48</v>
      </c>
      <c r="EC14" s="673">
        <f t="shared" si="1"/>
        <v>44160</v>
      </c>
      <c r="ED14" s="672"/>
    </row>
    <row r="15" spans="1:134" ht="15.75" customHeight="1">
      <c r="A15" s="673">
        <v>44161</v>
      </c>
      <c r="B15" s="649"/>
      <c r="C15" s="649"/>
      <c r="D15" s="649"/>
      <c r="E15" s="649"/>
      <c r="F15" s="649"/>
      <c r="G15" s="649"/>
      <c r="H15" s="649"/>
      <c r="I15" s="649"/>
      <c r="J15" s="649"/>
      <c r="K15" s="649"/>
      <c r="L15" s="649"/>
      <c r="M15" s="649"/>
      <c r="N15" s="649"/>
      <c r="O15" s="649"/>
      <c r="P15" s="649"/>
      <c r="Q15" s="649"/>
      <c r="R15" s="649"/>
      <c r="S15" s="649"/>
      <c r="T15" s="649"/>
      <c r="U15" s="649"/>
      <c r="V15" s="649"/>
      <c r="W15" s="649"/>
      <c r="X15" s="649"/>
      <c r="Y15" s="649"/>
      <c r="Z15" s="649"/>
      <c r="AA15" s="649"/>
      <c r="AB15" s="649"/>
      <c r="AC15" s="649"/>
      <c r="AD15" s="649"/>
      <c r="AE15" s="649"/>
      <c r="AF15" s="649"/>
      <c r="AG15" s="649"/>
      <c r="AH15" s="649"/>
      <c r="AI15" s="649"/>
      <c r="AJ15" s="649"/>
      <c r="AK15" s="649"/>
      <c r="AL15" s="649"/>
      <c r="AM15" s="649"/>
      <c r="AN15" s="649"/>
      <c r="AO15" s="649"/>
      <c r="AP15" s="649"/>
      <c r="AQ15" s="649"/>
      <c r="AR15" s="649"/>
      <c r="AS15" s="649"/>
      <c r="AT15" s="649"/>
      <c r="AU15" s="649"/>
      <c r="AV15" s="649"/>
      <c r="AW15" s="649"/>
      <c r="AX15" s="649"/>
      <c r="AY15" s="649"/>
      <c r="AZ15" s="649"/>
      <c r="BA15" s="649"/>
      <c r="BB15" s="649"/>
      <c r="BC15" s="649"/>
      <c r="BD15" s="649"/>
      <c r="BE15" s="649"/>
      <c r="BF15" s="649"/>
      <c r="BG15" s="649"/>
      <c r="BH15" s="649"/>
      <c r="BI15" s="649"/>
      <c r="BJ15" s="649"/>
      <c r="BK15" s="649"/>
      <c r="BL15" s="649"/>
      <c r="BM15" s="649"/>
      <c r="BN15" s="649"/>
      <c r="BO15" s="649"/>
      <c r="BP15" s="649"/>
      <c r="BQ15" s="649"/>
      <c r="BR15" s="649"/>
      <c r="BS15" s="649"/>
      <c r="BT15" s="649"/>
      <c r="BU15" s="649"/>
      <c r="BV15" s="649"/>
      <c r="BW15" s="649"/>
      <c r="BX15" s="649"/>
      <c r="BY15" s="649"/>
      <c r="BZ15" s="649"/>
      <c r="CA15" s="649"/>
      <c r="CB15" s="649"/>
      <c r="CC15" s="649"/>
      <c r="CD15" s="649">
        <v>267.95999999999998</v>
      </c>
      <c r="CE15" s="649"/>
      <c r="CF15" s="649"/>
      <c r="CG15" s="649"/>
      <c r="CH15" s="649"/>
      <c r="CI15" s="649"/>
      <c r="CJ15" s="649"/>
      <c r="CK15" s="649"/>
      <c r="CL15" s="649"/>
      <c r="CM15" s="649"/>
      <c r="CN15" s="649"/>
      <c r="CO15" s="649"/>
      <c r="CP15" s="649"/>
      <c r="CQ15" s="649"/>
      <c r="CR15" s="649"/>
      <c r="CS15" s="649"/>
      <c r="CT15" s="649"/>
      <c r="CU15" s="649"/>
      <c r="CV15" s="649"/>
      <c r="CW15" s="649"/>
      <c r="CX15" s="649"/>
      <c r="CY15" s="649"/>
      <c r="CZ15" s="649"/>
      <c r="DA15" s="649"/>
      <c r="DB15" s="649"/>
      <c r="DC15" s="649"/>
      <c r="DD15" s="649"/>
      <c r="DE15" s="649" t="s">
        <v>40</v>
      </c>
      <c r="DF15" s="649"/>
      <c r="DG15" s="649" t="s">
        <v>40</v>
      </c>
      <c r="DH15" s="649"/>
      <c r="DI15" s="649"/>
      <c r="DJ15" s="649"/>
      <c r="DK15" s="649"/>
      <c r="DL15" s="649"/>
      <c r="DM15" s="649"/>
      <c r="DN15" s="649"/>
      <c r="DO15" s="649"/>
      <c r="DP15" s="649" t="s">
        <v>40</v>
      </c>
      <c r="DQ15" s="649"/>
      <c r="DR15" s="649"/>
      <c r="DS15" s="649"/>
      <c r="DT15" s="649" t="s">
        <v>40</v>
      </c>
      <c r="DU15" s="649"/>
      <c r="DV15" s="667"/>
      <c r="DW15" s="663"/>
      <c r="DX15" s="674"/>
      <c r="DY15" s="675"/>
      <c r="DZ15" s="674"/>
      <c r="EA15" s="676"/>
      <c r="EB15" s="670">
        <f t="shared" si="0"/>
        <v>267.95999999999998</v>
      </c>
      <c r="EC15" s="673">
        <f t="shared" si="1"/>
        <v>44161</v>
      </c>
      <c r="ED15" s="672"/>
    </row>
    <row r="16" spans="1:134" ht="15.75" customHeight="1">
      <c r="A16" s="673">
        <v>44162</v>
      </c>
      <c r="B16" s="649" t="s">
        <v>40</v>
      </c>
      <c r="C16" s="649"/>
      <c r="D16" s="649"/>
      <c r="E16" s="649" t="s">
        <v>40</v>
      </c>
      <c r="F16" s="649" t="s">
        <v>40</v>
      </c>
      <c r="G16" s="649"/>
      <c r="H16" s="649"/>
      <c r="I16" s="649"/>
      <c r="J16" s="649" t="s">
        <v>40</v>
      </c>
      <c r="K16" s="649"/>
      <c r="L16" s="649"/>
      <c r="M16" s="649"/>
      <c r="N16" s="649" t="s">
        <v>40</v>
      </c>
      <c r="O16" s="649" t="s">
        <v>40</v>
      </c>
      <c r="P16" s="649"/>
      <c r="Q16" s="649" t="s">
        <v>40</v>
      </c>
      <c r="R16" s="649"/>
      <c r="S16" s="649"/>
      <c r="T16" s="649"/>
      <c r="U16" s="649" t="s">
        <v>40</v>
      </c>
      <c r="V16" s="649"/>
      <c r="W16" s="649" t="s">
        <v>40</v>
      </c>
      <c r="X16" s="649"/>
      <c r="Y16" s="649"/>
      <c r="Z16" s="649"/>
      <c r="AA16" s="649"/>
      <c r="AB16" s="649"/>
      <c r="AC16" s="649" t="s">
        <v>40</v>
      </c>
      <c r="AD16" s="649"/>
      <c r="AE16" s="649"/>
      <c r="AF16" s="649"/>
      <c r="AG16" s="649"/>
      <c r="AH16" s="649"/>
      <c r="AI16" s="649" t="s">
        <v>40</v>
      </c>
      <c r="AJ16" s="649"/>
      <c r="AK16" s="649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 t="s">
        <v>40</v>
      </c>
      <c r="AV16" s="649" t="s">
        <v>40</v>
      </c>
      <c r="AW16" s="649" t="s">
        <v>40</v>
      </c>
      <c r="AX16" s="649"/>
      <c r="AY16" s="649"/>
      <c r="AZ16" s="649"/>
      <c r="BA16" s="649"/>
      <c r="BB16" s="649"/>
      <c r="BC16" s="649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649"/>
      <c r="BV16" s="649"/>
      <c r="BW16" s="649"/>
      <c r="BX16" s="649"/>
      <c r="BY16" s="649"/>
      <c r="BZ16" s="649"/>
      <c r="CA16" s="649"/>
      <c r="CB16" s="649"/>
      <c r="CC16" s="649"/>
      <c r="CD16" s="649"/>
      <c r="CE16" s="649"/>
      <c r="CF16" s="649"/>
      <c r="CG16" s="649"/>
      <c r="CH16" s="649"/>
      <c r="CI16" s="649"/>
      <c r="CJ16" s="649"/>
      <c r="CK16" s="649"/>
      <c r="CL16" s="649"/>
      <c r="CM16" s="649"/>
      <c r="CN16" s="649"/>
      <c r="CO16" s="649"/>
      <c r="CP16" s="649"/>
      <c r="CQ16" s="649" t="s">
        <v>40</v>
      </c>
      <c r="CR16" s="649"/>
      <c r="CS16" s="649"/>
      <c r="CT16" s="649"/>
      <c r="CU16" s="649"/>
      <c r="CV16" s="649"/>
      <c r="CW16" s="649"/>
      <c r="CX16" s="649"/>
      <c r="CY16" s="649"/>
      <c r="CZ16" s="649"/>
      <c r="DA16" s="649"/>
      <c r="DB16" s="649"/>
      <c r="DC16" s="649"/>
      <c r="DD16" s="649"/>
      <c r="DE16" s="649" t="s">
        <v>40</v>
      </c>
      <c r="DF16" s="649" t="s">
        <v>40</v>
      </c>
      <c r="DG16" s="649"/>
      <c r="DH16" s="649"/>
      <c r="DI16" s="649"/>
      <c r="DJ16" s="649"/>
      <c r="DK16" s="649"/>
      <c r="DL16" s="649" t="s">
        <v>40</v>
      </c>
      <c r="DM16" s="649"/>
      <c r="DN16" s="649"/>
      <c r="DO16" s="649" t="s">
        <v>40</v>
      </c>
      <c r="DP16" s="649"/>
      <c r="DQ16" s="649"/>
      <c r="DR16" s="649"/>
      <c r="DS16" s="649"/>
      <c r="DT16" s="649"/>
      <c r="DU16" s="649" t="s">
        <v>40</v>
      </c>
      <c r="DV16" s="667"/>
      <c r="DW16" s="663"/>
      <c r="DX16" s="674"/>
      <c r="DY16" s="675"/>
      <c r="DZ16" s="674"/>
      <c r="EA16" s="676"/>
      <c r="EB16" s="670">
        <f t="shared" si="0"/>
        <v>0</v>
      </c>
      <c r="EC16" s="673">
        <f t="shared" si="1"/>
        <v>44162</v>
      </c>
      <c r="ED16" s="672"/>
    </row>
    <row r="17" spans="1:134" ht="15.75" customHeight="1">
      <c r="A17" s="673">
        <v>44163</v>
      </c>
      <c r="B17" s="649"/>
      <c r="C17" s="649" t="s">
        <v>40</v>
      </c>
      <c r="D17" s="649" t="s">
        <v>40</v>
      </c>
      <c r="E17" s="649" t="s">
        <v>40</v>
      </c>
      <c r="F17" s="649"/>
      <c r="G17" s="649"/>
      <c r="H17" s="649"/>
      <c r="I17" s="649"/>
      <c r="J17" s="649" t="s">
        <v>40</v>
      </c>
      <c r="K17" s="649"/>
      <c r="L17" s="649"/>
      <c r="M17" s="649"/>
      <c r="N17" s="649" t="s">
        <v>40</v>
      </c>
      <c r="O17" s="649"/>
      <c r="P17" s="649"/>
      <c r="Q17" s="649"/>
      <c r="R17" s="649"/>
      <c r="S17" s="649"/>
      <c r="T17" s="649"/>
      <c r="U17" s="649"/>
      <c r="V17" s="649" t="s">
        <v>40</v>
      </c>
      <c r="W17" s="649"/>
      <c r="X17" s="649"/>
      <c r="Y17" s="649"/>
      <c r="Z17" s="649"/>
      <c r="AA17" s="649"/>
      <c r="AB17" s="649"/>
      <c r="AC17" s="649"/>
      <c r="AD17" s="649" t="s">
        <v>40</v>
      </c>
      <c r="AE17" s="649"/>
      <c r="AF17" s="649"/>
      <c r="AG17" s="649"/>
      <c r="AH17" s="649"/>
      <c r="AI17" s="649"/>
      <c r="AJ17" s="649"/>
      <c r="AK17" s="649" t="s">
        <v>40</v>
      </c>
      <c r="AL17" s="649"/>
      <c r="AM17" s="649"/>
      <c r="AN17" s="649"/>
      <c r="AO17" s="649" t="s">
        <v>40</v>
      </c>
      <c r="AP17" s="649"/>
      <c r="AQ17" s="649"/>
      <c r="AR17" s="649"/>
      <c r="AS17" s="649" t="s">
        <v>40</v>
      </c>
      <c r="AT17" s="649"/>
      <c r="AU17" s="649"/>
      <c r="AV17" s="649"/>
      <c r="AW17" s="649" t="s">
        <v>40</v>
      </c>
      <c r="AX17" s="649"/>
      <c r="AY17" s="649"/>
      <c r="AZ17" s="649"/>
      <c r="BA17" s="649" t="s">
        <v>40</v>
      </c>
      <c r="BB17" s="649"/>
      <c r="BC17" s="649" t="s">
        <v>40</v>
      </c>
      <c r="BD17" s="649"/>
      <c r="BE17" s="649"/>
      <c r="BF17" s="649"/>
      <c r="BG17" s="649"/>
      <c r="BH17" s="649"/>
      <c r="BI17" s="649"/>
      <c r="BJ17" s="649"/>
      <c r="BK17" s="649"/>
      <c r="BL17" s="649"/>
      <c r="BM17" s="649"/>
      <c r="BN17" s="649"/>
      <c r="BO17" s="649" t="s">
        <v>40</v>
      </c>
      <c r="BP17" s="649"/>
      <c r="BQ17" s="649" t="s">
        <v>40</v>
      </c>
      <c r="BR17" s="649"/>
      <c r="BS17" s="649" t="s">
        <v>40</v>
      </c>
      <c r="BT17" s="649"/>
      <c r="BU17" s="649"/>
      <c r="BV17" s="649"/>
      <c r="BW17" s="649"/>
      <c r="BX17" s="649"/>
      <c r="BY17" s="649" t="s">
        <v>40</v>
      </c>
      <c r="BZ17" s="649"/>
      <c r="CA17" s="649"/>
      <c r="CB17" s="649"/>
      <c r="CC17" s="649"/>
      <c r="CD17" s="649"/>
      <c r="CE17" s="649"/>
      <c r="CF17" s="649"/>
      <c r="CG17" s="649"/>
      <c r="CH17" s="649"/>
      <c r="CI17" s="649" t="s">
        <v>40</v>
      </c>
      <c r="CJ17" s="649"/>
      <c r="CK17" s="649"/>
      <c r="CL17" s="649"/>
      <c r="CM17" s="649"/>
      <c r="CN17" s="649"/>
      <c r="CO17" s="649"/>
      <c r="CP17" s="649"/>
      <c r="CQ17" s="649"/>
      <c r="CR17" s="649"/>
      <c r="CS17" s="649"/>
      <c r="CT17" s="649" t="s">
        <v>40</v>
      </c>
      <c r="CU17" s="649"/>
      <c r="CV17" s="649"/>
      <c r="CW17" s="649"/>
      <c r="CX17" s="649"/>
      <c r="CY17" s="649"/>
      <c r="CZ17" s="649"/>
      <c r="DA17" s="649"/>
      <c r="DB17" s="649"/>
      <c r="DC17" s="649"/>
      <c r="DD17" s="649" t="s">
        <v>40</v>
      </c>
      <c r="DE17" s="649" t="s">
        <v>40</v>
      </c>
      <c r="DF17" s="649"/>
      <c r="DG17" s="649"/>
      <c r="DH17" s="649" t="s">
        <v>40</v>
      </c>
      <c r="DI17" s="649"/>
      <c r="DJ17" s="649"/>
      <c r="DK17" s="649"/>
      <c r="DL17" s="649" t="s">
        <v>40</v>
      </c>
      <c r="DM17" s="649" t="s">
        <v>40</v>
      </c>
      <c r="DN17" s="649"/>
      <c r="DO17" s="649"/>
      <c r="DP17" s="649"/>
      <c r="DQ17" s="649" t="s">
        <v>40</v>
      </c>
      <c r="DR17" s="649"/>
      <c r="DS17" s="649"/>
      <c r="DT17" s="649"/>
      <c r="DU17" s="649"/>
      <c r="DV17" s="667"/>
      <c r="DW17" s="663"/>
      <c r="DX17" s="674"/>
      <c r="DY17" s="675"/>
      <c r="DZ17" s="674"/>
      <c r="EA17" s="676"/>
      <c r="EB17" s="670">
        <f t="shared" si="0"/>
        <v>0</v>
      </c>
      <c r="EC17" s="673">
        <f t="shared" si="1"/>
        <v>44163</v>
      </c>
      <c r="ED17" s="672"/>
    </row>
    <row r="18" spans="1:134" ht="15.75" customHeight="1">
      <c r="A18" s="673">
        <v>44164</v>
      </c>
      <c r="B18" s="649" t="s">
        <v>40</v>
      </c>
      <c r="C18" s="649"/>
      <c r="D18" s="649" t="s">
        <v>40</v>
      </c>
      <c r="E18" s="649"/>
      <c r="F18" s="649"/>
      <c r="G18" s="649"/>
      <c r="H18" s="649"/>
      <c r="I18" s="649" t="s">
        <v>40</v>
      </c>
      <c r="J18" s="649"/>
      <c r="K18" s="649"/>
      <c r="L18" s="649"/>
      <c r="M18" s="649"/>
      <c r="N18" s="649"/>
      <c r="O18" s="649"/>
      <c r="P18" s="649"/>
      <c r="Q18" s="649"/>
      <c r="R18" s="649"/>
      <c r="S18" s="649"/>
      <c r="T18" s="649" t="s">
        <v>40</v>
      </c>
      <c r="U18" s="649"/>
      <c r="V18" s="649"/>
      <c r="W18" s="649"/>
      <c r="X18" s="649"/>
      <c r="Y18" s="649"/>
      <c r="Z18" s="649"/>
      <c r="AA18" s="649"/>
      <c r="AB18" s="649"/>
      <c r="AC18" s="649" t="s">
        <v>40</v>
      </c>
      <c r="AD18" s="649"/>
      <c r="AE18" s="649"/>
      <c r="AF18" s="649"/>
      <c r="AG18" s="649"/>
      <c r="AH18" s="649"/>
      <c r="AI18" s="649"/>
      <c r="AJ18" s="649"/>
      <c r="AK18" s="649" t="s">
        <v>40</v>
      </c>
      <c r="AL18" s="649"/>
      <c r="AM18" s="649"/>
      <c r="AN18" s="649"/>
      <c r="AO18" s="649"/>
      <c r="AP18" s="649"/>
      <c r="AQ18" s="649" t="s">
        <v>40</v>
      </c>
      <c r="AR18" s="649"/>
      <c r="AS18" s="649" t="s">
        <v>40</v>
      </c>
      <c r="AT18" s="649"/>
      <c r="AU18" s="649"/>
      <c r="AV18" s="649"/>
      <c r="AW18" s="649"/>
      <c r="AX18" s="649"/>
      <c r="AY18" s="649"/>
      <c r="AZ18" s="649"/>
      <c r="BA18" s="649"/>
      <c r="BB18" s="649"/>
      <c r="BC18" s="649"/>
      <c r="BD18" s="649"/>
      <c r="BE18" s="649"/>
      <c r="BF18" s="649"/>
      <c r="BG18" s="649" t="s">
        <v>40</v>
      </c>
      <c r="BH18" s="649"/>
      <c r="BI18" s="649"/>
      <c r="BJ18" s="649"/>
      <c r="BK18" s="649"/>
      <c r="BL18" s="649"/>
      <c r="BM18" s="649" t="s">
        <v>40</v>
      </c>
      <c r="BN18" s="649"/>
      <c r="BO18" s="649"/>
      <c r="BP18" s="649"/>
      <c r="BQ18" s="649"/>
      <c r="BR18" s="649"/>
      <c r="BS18" s="649"/>
      <c r="BT18" s="649"/>
      <c r="BU18" s="649"/>
      <c r="BV18" s="649"/>
      <c r="BW18" s="649"/>
      <c r="BX18" s="649"/>
      <c r="BY18" s="649"/>
      <c r="BZ18" s="649"/>
      <c r="CA18" s="649"/>
      <c r="CB18" s="649"/>
      <c r="CC18" s="649"/>
      <c r="CD18" s="649"/>
      <c r="CE18" s="649"/>
      <c r="CF18" s="649"/>
      <c r="CG18" s="649"/>
      <c r="CH18" s="649"/>
      <c r="CI18" s="649" t="s">
        <v>40</v>
      </c>
      <c r="CJ18" s="649"/>
      <c r="CK18" s="649"/>
      <c r="CL18" s="649"/>
      <c r="CM18" s="649"/>
      <c r="CN18" s="649"/>
      <c r="CO18" s="649"/>
      <c r="CP18" s="649"/>
      <c r="CQ18" s="649"/>
      <c r="CR18" s="649"/>
      <c r="CS18" s="649"/>
      <c r="CT18" s="649"/>
      <c r="CU18" s="649"/>
      <c r="CV18" s="649" t="s">
        <v>40</v>
      </c>
      <c r="CW18" s="649"/>
      <c r="CX18" s="649"/>
      <c r="CY18" s="649"/>
      <c r="CZ18" s="649">
        <v>2.4</v>
      </c>
      <c r="DA18" s="649"/>
      <c r="DB18" s="649"/>
      <c r="DC18" s="649"/>
      <c r="DD18" s="649"/>
      <c r="DE18" s="649" t="s">
        <v>40</v>
      </c>
      <c r="DF18" s="649"/>
      <c r="DG18" s="649"/>
      <c r="DH18" s="649"/>
      <c r="DI18" s="649"/>
      <c r="DJ18" s="649"/>
      <c r="DK18" s="649"/>
      <c r="DL18" s="649"/>
      <c r="DM18" s="649"/>
      <c r="DN18" s="649"/>
      <c r="DO18" s="649"/>
      <c r="DP18" s="649"/>
      <c r="DQ18" s="649"/>
      <c r="DR18" s="649"/>
      <c r="DS18" s="649"/>
      <c r="DT18" s="649"/>
      <c r="DU18" s="649"/>
      <c r="DV18" s="667"/>
      <c r="DW18" s="663"/>
      <c r="DX18" s="674"/>
      <c r="DY18" s="675"/>
      <c r="DZ18" s="674"/>
      <c r="EA18" s="676"/>
      <c r="EB18" s="670">
        <f t="shared" si="0"/>
        <v>2.4</v>
      </c>
      <c r="EC18" s="673">
        <f t="shared" si="1"/>
        <v>44164</v>
      </c>
      <c r="ED18" s="672"/>
    </row>
    <row r="19" spans="1:134" ht="15.75" customHeight="1">
      <c r="A19" s="673">
        <v>44165</v>
      </c>
      <c r="B19" s="649"/>
      <c r="C19" s="649"/>
      <c r="D19" s="649"/>
      <c r="E19" s="649"/>
      <c r="F19" s="649"/>
      <c r="G19" s="649"/>
      <c r="H19" s="649"/>
      <c r="I19" s="649"/>
      <c r="J19" s="649"/>
      <c r="K19" s="649"/>
      <c r="L19" s="649"/>
      <c r="M19" s="649"/>
      <c r="N19" s="649"/>
      <c r="O19" s="649"/>
      <c r="P19" s="649"/>
      <c r="Q19" s="649"/>
      <c r="R19" s="649"/>
      <c r="S19" s="649"/>
      <c r="T19" s="649" t="s">
        <v>40</v>
      </c>
      <c r="U19" s="649"/>
      <c r="V19" s="649"/>
      <c r="W19" s="649"/>
      <c r="X19" s="649"/>
      <c r="Y19" s="649"/>
      <c r="Z19" s="649"/>
      <c r="AA19" s="649"/>
      <c r="AB19" s="649"/>
      <c r="AC19" s="649"/>
      <c r="AD19" s="649"/>
      <c r="AE19" s="649"/>
      <c r="AF19" s="649"/>
      <c r="AG19" s="649"/>
      <c r="AH19" s="649"/>
      <c r="AI19" s="649"/>
      <c r="AJ19" s="649"/>
      <c r="AK19" s="649"/>
      <c r="AL19" s="649"/>
      <c r="AM19" s="649"/>
      <c r="AN19" s="649"/>
      <c r="AO19" s="649"/>
      <c r="AP19" s="649"/>
      <c r="AQ19" s="649"/>
      <c r="AR19" s="649"/>
      <c r="AS19" s="649"/>
      <c r="AT19" s="649"/>
      <c r="AU19" s="649"/>
      <c r="AV19" s="649"/>
      <c r="AW19" s="649"/>
      <c r="AX19" s="649"/>
      <c r="AY19" s="649"/>
      <c r="AZ19" s="649"/>
      <c r="BA19" s="649"/>
      <c r="BB19" s="649"/>
      <c r="BC19" s="649"/>
      <c r="BD19" s="649"/>
      <c r="BE19" s="649"/>
      <c r="BF19" s="649"/>
      <c r="BG19" s="649"/>
      <c r="BH19" s="649"/>
      <c r="BI19" s="649"/>
      <c r="BJ19" s="649"/>
      <c r="BK19" s="649"/>
      <c r="BL19" s="649"/>
      <c r="BM19" s="649"/>
      <c r="BN19" s="649"/>
      <c r="BO19" s="649"/>
      <c r="BP19" s="649"/>
      <c r="BQ19" s="649"/>
      <c r="BR19" s="649"/>
      <c r="BS19" s="649"/>
      <c r="BT19" s="649"/>
      <c r="BU19" s="649"/>
      <c r="BV19" s="649"/>
      <c r="BW19" s="649"/>
      <c r="BX19" s="649"/>
      <c r="BY19" s="649"/>
      <c r="BZ19" s="649"/>
      <c r="CA19" s="649"/>
      <c r="CB19" s="649"/>
      <c r="CC19" s="649"/>
      <c r="CD19" s="649"/>
      <c r="CE19" s="649"/>
      <c r="CF19" s="649"/>
      <c r="CG19" s="649"/>
      <c r="CH19" s="649"/>
      <c r="CI19" s="649" t="s">
        <v>40</v>
      </c>
      <c r="CJ19" s="649"/>
      <c r="CK19" s="649"/>
      <c r="CL19" s="649"/>
      <c r="CM19" s="649"/>
      <c r="CN19" s="649"/>
      <c r="CO19" s="649"/>
      <c r="CP19" s="649" t="s">
        <v>40</v>
      </c>
      <c r="CQ19" s="649"/>
      <c r="CR19" s="649"/>
      <c r="CS19" s="649"/>
      <c r="CT19" s="649"/>
      <c r="CU19" s="649"/>
      <c r="CV19" s="649"/>
      <c r="CW19" s="649"/>
      <c r="CX19" s="649"/>
      <c r="CY19" s="649"/>
      <c r="CZ19" s="649"/>
      <c r="DA19" s="649"/>
      <c r="DB19" s="649"/>
      <c r="DC19" s="649"/>
      <c r="DD19" s="649"/>
      <c r="DE19" s="649" t="s">
        <v>40</v>
      </c>
      <c r="DF19" s="649"/>
      <c r="DG19" s="649"/>
      <c r="DH19" s="649"/>
      <c r="DI19" s="649"/>
      <c r="DJ19" s="649"/>
      <c r="DK19" s="649"/>
      <c r="DL19" s="649"/>
      <c r="DM19" s="649"/>
      <c r="DN19" s="649"/>
      <c r="DO19" s="649"/>
      <c r="DP19" s="649"/>
      <c r="DQ19" s="649"/>
      <c r="DR19" s="649"/>
      <c r="DS19" s="649"/>
      <c r="DT19" s="649"/>
      <c r="DU19" s="649"/>
      <c r="DV19" s="667"/>
      <c r="DW19" s="663"/>
      <c r="DX19" s="674"/>
      <c r="DY19" s="675"/>
      <c r="DZ19" s="674"/>
      <c r="EA19" s="676"/>
      <c r="EB19" s="670">
        <f t="shared" si="0"/>
        <v>0</v>
      </c>
      <c r="EC19" s="673">
        <f t="shared" si="1"/>
        <v>44165</v>
      </c>
      <c r="ED19" s="672"/>
    </row>
    <row r="20" spans="1:134" ht="15.75" customHeight="1">
      <c r="A20" s="673">
        <v>44166</v>
      </c>
      <c r="B20" s="649" t="s">
        <v>40</v>
      </c>
      <c r="C20" s="649" t="s">
        <v>40</v>
      </c>
      <c r="D20" s="649" t="s">
        <v>40</v>
      </c>
      <c r="E20" s="649"/>
      <c r="F20" s="649" t="s">
        <v>40</v>
      </c>
      <c r="G20" s="649" t="s">
        <v>40</v>
      </c>
      <c r="H20" s="649"/>
      <c r="I20" s="649"/>
      <c r="J20" s="649"/>
      <c r="K20" s="649"/>
      <c r="L20" s="649"/>
      <c r="M20" s="649"/>
      <c r="N20" s="649"/>
      <c r="O20" s="649" t="s">
        <v>40</v>
      </c>
      <c r="P20" s="649" t="s">
        <v>40</v>
      </c>
      <c r="Q20" s="649" t="s">
        <v>40</v>
      </c>
      <c r="R20" s="649" t="s">
        <v>40</v>
      </c>
      <c r="S20" s="649"/>
      <c r="T20" s="649" t="s">
        <v>40</v>
      </c>
      <c r="U20" s="649"/>
      <c r="V20" s="649"/>
      <c r="W20" s="649"/>
      <c r="X20" s="649"/>
      <c r="Y20" s="649"/>
      <c r="Z20" s="649"/>
      <c r="AA20" s="649" t="s">
        <v>40</v>
      </c>
      <c r="AB20" s="649"/>
      <c r="AC20" s="649"/>
      <c r="AD20" s="649" t="s">
        <v>40</v>
      </c>
      <c r="AE20" s="649" t="s">
        <v>40</v>
      </c>
      <c r="AF20" s="649" t="s">
        <v>40</v>
      </c>
      <c r="AG20" s="649"/>
      <c r="AH20" s="649"/>
      <c r="AI20" s="649"/>
      <c r="AJ20" s="649"/>
      <c r="AK20" s="649"/>
      <c r="AL20" s="649"/>
      <c r="AM20" s="649" t="s">
        <v>40</v>
      </c>
      <c r="AN20" s="649"/>
      <c r="AO20" s="649"/>
      <c r="AP20" s="649"/>
      <c r="AQ20" s="649"/>
      <c r="AR20" s="649"/>
      <c r="AS20" s="649"/>
      <c r="AT20" s="649"/>
      <c r="AU20" s="649" t="s">
        <v>40</v>
      </c>
      <c r="AV20" s="649"/>
      <c r="AW20" s="649"/>
      <c r="AX20" s="649"/>
      <c r="AY20" s="649"/>
      <c r="AZ20" s="649"/>
      <c r="BA20" s="649" t="s">
        <v>40</v>
      </c>
      <c r="BB20" s="649" t="s">
        <v>40</v>
      </c>
      <c r="BC20" s="649"/>
      <c r="BD20" s="649" t="s">
        <v>40</v>
      </c>
      <c r="BE20" s="649"/>
      <c r="BF20" s="649"/>
      <c r="BG20" s="649" t="s">
        <v>40</v>
      </c>
      <c r="BH20" s="649"/>
      <c r="BI20" s="649"/>
      <c r="BJ20" s="649"/>
      <c r="BK20" s="649"/>
      <c r="BL20" s="649" t="s">
        <v>40</v>
      </c>
      <c r="BM20" s="649"/>
      <c r="BN20" s="649" t="s">
        <v>40</v>
      </c>
      <c r="BO20" s="649" t="s">
        <v>40</v>
      </c>
      <c r="BP20" s="649" t="s">
        <v>40</v>
      </c>
      <c r="BQ20" s="649" t="s">
        <v>40</v>
      </c>
      <c r="BR20" s="649"/>
      <c r="BS20" s="649"/>
      <c r="BT20" s="649"/>
      <c r="BU20" s="649"/>
      <c r="BV20" s="649"/>
      <c r="BW20" s="649"/>
      <c r="BX20" s="649" t="s">
        <v>40</v>
      </c>
      <c r="BY20" s="649" t="s">
        <v>40</v>
      </c>
      <c r="BZ20" s="649" t="s">
        <v>40</v>
      </c>
      <c r="CA20" s="649"/>
      <c r="CB20" s="649"/>
      <c r="CC20" s="649"/>
      <c r="CD20" s="649"/>
      <c r="CE20" s="649" t="s">
        <v>40</v>
      </c>
      <c r="CF20" s="649"/>
      <c r="CG20" s="649">
        <v>213.36</v>
      </c>
      <c r="CH20" s="649" t="s">
        <v>40</v>
      </c>
      <c r="CI20" s="649"/>
      <c r="CJ20" s="649"/>
      <c r="CK20" s="649"/>
      <c r="CL20" s="649" t="s">
        <v>40</v>
      </c>
      <c r="CM20" s="649"/>
      <c r="CN20" s="649"/>
      <c r="CO20" s="649"/>
      <c r="CP20" s="649"/>
      <c r="CQ20" s="649" t="s">
        <v>40</v>
      </c>
      <c r="CR20" s="649"/>
      <c r="CS20" s="649"/>
      <c r="CT20" s="649"/>
      <c r="CU20" s="649"/>
      <c r="CV20" s="649"/>
      <c r="CW20" s="649"/>
      <c r="CX20" s="649" t="s">
        <v>40</v>
      </c>
      <c r="CY20" s="649"/>
      <c r="CZ20" s="649"/>
      <c r="DA20" s="649" t="s">
        <v>40</v>
      </c>
      <c r="DB20" s="649" t="s">
        <v>40</v>
      </c>
      <c r="DC20" s="649"/>
      <c r="DD20" s="649"/>
      <c r="DE20" s="649" t="s">
        <v>40</v>
      </c>
      <c r="DF20" s="649" t="s">
        <v>40</v>
      </c>
      <c r="DG20" s="649" t="s">
        <v>40</v>
      </c>
      <c r="DH20" s="649" t="s">
        <v>40</v>
      </c>
      <c r="DI20" s="649"/>
      <c r="DJ20" s="649" t="s">
        <v>40</v>
      </c>
      <c r="DK20" s="649"/>
      <c r="DL20" s="649"/>
      <c r="DM20" s="649"/>
      <c r="DN20" s="649"/>
      <c r="DO20" s="649"/>
      <c r="DP20" s="649"/>
      <c r="DQ20" s="649"/>
      <c r="DR20" s="649"/>
      <c r="DS20" s="649"/>
      <c r="DT20" s="649" t="s">
        <v>40</v>
      </c>
      <c r="DU20" s="649"/>
      <c r="DV20" s="667"/>
      <c r="DW20" s="663"/>
      <c r="DX20" s="674"/>
      <c r="DY20" s="675"/>
      <c r="DZ20" s="674"/>
      <c r="EA20" s="676"/>
      <c r="EB20" s="670">
        <f t="shared" si="0"/>
        <v>213.36</v>
      </c>
      <c r="EC20" s="673">
        <f t="shared" si="1"/>
        <v>44166</v>
      </c>
      <c r="ED20" s="672"/>
    </row>
    <row r="21" spans="1:134" ht="15.75" customHeight="1">
      <c r="A21" s="673">
        <v>44167</v>
      </c>
      <c r="B21" s="649"/>
      <c r="C21" s="649"/>
      <c r="D21" s="649" t="s">
        <v>40</v>
      </c>
      <c r="E21" s="649"/>
      <c r="F21" s="649"/>
      <c r="G21" s="649"/>
      <c r="H21" s="649"/>
      <c r="I21" s="649"/>
      <c r="J21" s="649" t="s">
        <v>40</v>
      </c>
      <c r="K21" s="649"/>
      <c r="L21" s="649"/>
      <c r="M21" s="649"/>
      <c r="N21" s="649"/>
      <c r="O21" s="649"/>
      <c r="P21" s="649" t="s">
        <v>40</v>
      </c>
      <c r="Q21" s="649" t="s">
        <v>40</v>
      </c>
      <c r="R21" s="649"/>
      <c r="S21" s="649"/>
      <c r="T21" s="649"/>
      <c r="U21" s="649"/>
      <c r="V21" s="649" t="s">
        <v>40</v>
      </c>
      <c r="W21" s="649"/>
      <c r="X21" s="649"/>
      <c r="Y21" s="649"/>
      <c r="Z21" s="649"/>
      <c r="AA21" s="649" t="s">
        <v>40</v>
      </c>
      <c r="AB21" s="649"/>
      <c r="AC21" s="649"/>
      <c r="AD21" s="649" t="s">
        <v>40</v>
      </c>
      <c r="AE21" s="649"/>
      <c r="AF21" s="649"/>
      <c r="AG21" s="649"/>
      <c r="AH21" s="649"/>
      <c r="AI21" s="649"/>
      <c r="AJ21" s="649"/>
      <c r="AK21" s="649" t="s">
        <v>40</v>
      </c>
      <c r="AL21" s="649"/>
      <c r="AM21" s="649"/>
      <c r="AN21" s="649"/>
      <c r="AO21" s="649"/>
      <c r="AP21" s="649"/>
      <c r="AQ21" s="649" t="s">
        <v>40</v>
      </c>
      <c r="AR21" s="649"/>
      <c r="AS21" s="649"/>
      <c r="AT21" s="649"/>
      <c r="AU21" s="649"/>
      <c r="AV21" s="649"/>
      <c r="AW21" s="649"/>
      <c r="AX21" s="649"/>
      <c r="AY21" s="649"/>
      <c r="AZ21" s="649"/>
      <c r="BA21" s="649" t="s">
        <v>40</v>
      </c>
      <c r="BB21" s="649" t="s">
        <v>40</v>
      </c>
      <c r="BC21" s="649" t="s">
        <v>40</v>
      </c>
      <c r="BD21" s="649" t="s">
        <v>40</v>
      </c>
      <c r="BE21" s="649" t="s">
        <v>40</v>
      </c>
      <c r="BF21" s="649" t="s">
        <v>40</v>
      </c>
      <c r="BG21" s="649" t="s">
        <v>40</v>
      </c>
      <c r="BH21" s="649"/>
      <c r="BI21" s="649"/>
      <c r="BJ21" s="649"/>
      <c r="BK21" s="649"/>
      <c r="BL21" s="649"/>
      <c r="BM21" s="649"/>
      <c r="BN21" s="649"/>
      <c r="BO21" s="649" t="s">
        <v>40</v>
      </c>
      <c r="BP21" s="649"/>
      <c r="BQ21" s="649"/>
      <c r="BR21" s="649"/>
      <c r="BS21" s="649" t="s">
        <v>40</v>
      </c>
      <c r="BT21" s="649"/>
      <c r="BU21" s="649"/>
      <c r="BV21" s="649"/>
      <c r="BW21" s="649" t="s">
        <v>40</v>
      </c>
      <c r="BX21" s="649" t="s">
        <v>40</v>
      </c>
      <c r="BY21" s="649"/>
      <c r="BZ21" s="649"/>
      <c r="CA21" s="649"/>
      <c r="CB21" s="649"/>
      <c r="CC21" s="649"/>
      <c r="CD21" s="649"/>
      <c r="CE21" s="649" t="s">
        <v>40</v>
      </c>
      <c r="CF21" s="649"/>
      <c r="CG21" s="649"/>
      <c r="CH21" s="649" t="s">
        <v>40</v>
      </c>
      <c r="CI21" s="649"/>
      <c r="CJ21" s="649"/>
      <c r="CK21" s="649"/>
      <c r="CL21" s="649"/>
      <c r="CM21" s="649"/>
      <c r="CN21" s="649"/>
      <c r="CO21" s="649"/>
      <c r="CP21" s="649"/>
      <c r="CQ21" s="649"/>
      <c r="CR21" s="649"/>
      <c r="CS21" s="649"/>
      <c r="CT21" s="649" t="s">
        <v>40</v>
      </c>
      <c r="CU21" s="649"/>
      <c r="CV21" s="649"/>
      <c r="CW21" s="649"/>
      <c r="CX21" s="649"/>
      <c r="CY21" s="649"/>
      <c r="CZ21" s="649"/>
      <c r="DA21" s="649"/>
      <c r="DB21" s="649"/>
      <c r="DC21" s="649"/>
      <c r="DD21" s="649"/>
      <c r="DE21" s="649" t="s">
        <v>40</v>
      </c>
      <c r="DF21" s="649" t="s">
        <v>40</v>
      </c>
      <c r="DG21" s="649" t="s">
        <v>40</v>
      </c>
      <c r="DH21" s="649"/>
      <c r="DI21" s="649"/>
      <c r="DJ21" s="649"/>
      <c r="DK21" s="649"/>
      <c r="DL21" s="649" t="s">
        <v>40</v>
      </c>
      <c r="DM21" s="649"/>
      <c r="DN21" s="649"/>
      <c r="DO21" s="649"/>
      <c r="DP21" s="649"/>
      <c r="DQ21" s="649"/>
      <c r="DR21" s="649">
        <v>156</v>
      </c>
      <c r="DS21" s="649"/>
      <c r="DT21" s="649"/>
      <c r="DU21" s="649"/>
      <c r="DV21" s="667"/>
      <c r="DW21" s="663"/>
      <c r="DX21" s="674"/>
      <c r="DY21" s="675"/>
      <c r="DZ21" s="674"/>
      <c r="EA21" s="676"/>
      <c r="EB21" s="670">
        <f t="shared" si="0"/>
        <v>156</v>
      </c>
      <c r="EC21" s="673">
        <f t="shared" si="1"/>
        <v>44167</v>
      </c>
      <c r="ED21" s="672"/>
    </row>
    <row r="22" spans="1:134" ht="15.75" customHeight="1">
      <c r="A22" s="673">
        <v>44168</v>
      </c>
      <c r="B22" s="649"/>
      <c r="C22" s="649"/>
      <c r="D22" s="649"/>
      <c r="E22" s="649"/>
      <c r="F22" s="649"/>
      <c r="G22" s="649"/>
      <c r="H22" s="649"/>
      <c r="I22" s="649"/>
      <c r="J22" s="649"/>
      <c r="K22" s="649"/>
      <c r="L22" s="649"/>
      <c r="M22" s="649"/>
      <c r="N22" s="649"/>
      <c r="O22" s="649"/>
      <c r="P22" s="649"/>
      <c r="Q22" s="649"/>
      <c r="R22" s="649"/>
      <c r="S22" s="649"/>
      <c r="T22" s="649"/>
      <c r="U22" s="649"/>
      <c r="V22" s="649"/>
      <c r="W22" s="649"/>
      <c r="X22" s="649"/>
      <c r="Y22" s="649"/>
      <c r="Z22" s="649"/>
      <c r="AA22" s="649"/>
      <c r="AB22" s="649"/>
      <c r="AC22" s="649"/>
      <c r="AD22" s="649"/>
      <c r="AE22" s="649"/>
      <c r="AF22" s="649"/>
      <c r="AG22" s="649"/>
      <c r="AH22" s="649"/>
      <c r="AI22" s="649"/>
      <c r="AJ22" s="649"/>
      <c r="AK22" s="649"/>
      <c r="AL22" s="649"/>
      <c r="AM22" s="649"/>
      <c r="AN22" s="649"/>
      <c r="AO22" s="649"/>
      <c r="AP22" s="649"/>
      <c r="AQ22" s="649"/>
      <c r="AR22" s="649"/>
      <c r="AS22" s="649"/>
      <c r="AT22" s="649"/>
      <c r="AU22" s="649"/>
      <c r="AV22" s="649"/>
      <c r="AW22" s="649"/>
      <c r="AX22" s="649"/>
      <c r="AY22" s="649"/>
      <c r="AZ22" s="649"/>
      <c r="BA22" s="649"/>
      <c r="BB22" s="649"/>
      <c r="BC22" s="649"/>
      <c r="BD22" s="649"/>
      <c r="BE22" s="649"/>
      <c r="BF22" s="649"/>
      <c r="BG22" s="649"/>
      <c r="BH22" s="649"/>
      <c r="BI22" s="649"/>
      <c r="BJ22" s="649"/>
      <c r="BK22" s="649"/>
      <c r="BL22" s="649"/>
      <c r="BM22" s="649"/>
      <c r="BN22" s="649"/>
      <c r="BO22" s="649"/>
      <c r="BP22" s="649"/>
      <c r="BQ22" s="649"/>
      <c r="BR22" s="649"/>
      <c r="BS22" s="649"/>
      <c r="BT22" s="649"/>
      <c r="BU22" s="649"/>
      <c r="BV22" s="649"/>
      <c r="BW22" s="649"/>
      <c r="BX22" s="649"/>
      <c r="BY22" s="649"/>
      <c r="BZ22" s="649"/>
      <c r="CA22" s="649"/>
      <c r="CB22" s="649"/>
      <c r="CC22" s="649"/>
      <c r="CD22" s="649"/>
      <c r="CE22" s="649"/>
      <c r="CF22" s="649"/>
      <c r="CG22" s="649"/>
      <c r="CH22" s="649"/>
      <c r="CI22" s="649"/>
      <c r="CJ22" s="649"/>
      <c r="CK22" s="649"/>
      <c r="CL22" s="649"/>
      <c r="CM22" s="649"/>
      <c r="CN22" s="649"/>
      <c r="CO22" s="649"/>
      <c r="CP22" s="649"/>
      <c r="CQ22" s="649"/>
      <c r="CR22" s="649"/>
      <c r="CS22" s="649"/>
      <c r="CT22" s="649"/>
      <c r="CU22" s="649"/>
      <c r="CV22" s="649"/>
      <c r="CW22" s="649"/>
      <c r="CX22" s="649"/>
      <c r="CY22" s="649"/>
      <c r="CZ22" s="649"/>
      <c r="DA22" s="649"/>
      <c r="DB22" s="649"/>
      <c r="DC22" s="649"/>
      <c r="DD22" s="649"/>
      <c r="DE22" s="649"/>
      <c r="DF22" s="649" t="s">
        <v>40</v>
      </c>
      <c r="DG22" s="649"/>
      <c r="DH22" s="649"/>
      <c r="DI22" s="649"/>
      <c r="DJ22" s="649"/>
      <c r="DK22" s="649"/>
      <c r="DL22" s="649"/>
      <c r="DM22" s="649"/>
      <c r="DN22" s="649"/>
      <c r="DO22" s="649"/>
      <c r="DP22" s="649" t="s">
        <v>40</v>
      </c>
      <c r="DQ22" s="649"/>
      <c r="DR22" s="649"/>
      <c r="DS22" s="649"/>
      <c r="DT22" s="649"/>
      <c r="DU22" s="649" t="s">
        <v>40</v>
      </c>
      <c r="DV22" s="667"/>
      <c r="DW22" s="663"/>
      <c r="DX22" s="674"/>
      <c r="DY22" s="675"/>
      <c r="DZ22" s="674"/>
      <c r="EA22" s="676"/>
      <c r="EB22" s="670">
        <f t="shared" si="0"/>
        <v>0</v>
      </c>
      <c r="EC22" s="673">
        <f t="shared" si="1"/>
        <v>44168</v>
      </c>
      <c r="ED22" s="672"/>
    </row>
    <row r="23" spans="1:134" ht="15.75" customHeight="1">
      <c r="A23" s="673">
        <v>44169</v>
      </c>
      <c r="B23" s="649" t="s">
        <v>40</v>
      </c>
      <c r="C23" s="649"/>
      <c r="D23" s="649" t="s">
        <v>40</v>
      </c>
      <c r="E23" s="649" t="s">
        <v>40</v>
      </c>
      <c r="F23" s="649"/>
      <c r="G23" s="649"/>
      <c r="H23" s="649"/>
      <c r="I23" s="649"/>
      <c r="J23" s="649"/>
      <c r="K23" s="649" t="s">
        <v>40</v>
      </c>
      <c r="L23" s="649"/>
      <c r="M23" s="649"/>
      <c r="N23" s="649"/>
      <c r="O23" s="649"/>
      <c r="P23" s="649"/>
      <c r="Q23" s="649"/>
      <c r="R23" s="649"/>
      <c r="S23" s="649" t="s">
        <v>40</v>
      </c>
      <c r="T23" s="649"/>
      <c r="U23" s="649"/>
      <c r="V23" s="649"/>
      <c r="W23" s="649" t="s">
        <v>40</v>
      </c>
      <c r="X23" s="649"/>
      <c r="Y23" s="649"/>
      <c r="Z23" s="649"/>
      <c r="AA23" s="649" t="s">
        <v>40</v>
      </c>
      <c r="AB23" s="649"/>
      <c r="AC23" s="649"/>
      <c r="AD23" s="649"/>
      <c r="AE23" s="649"/>
      <c r="AF23" s="649"/>
      <c r="AG23" s="649"/>
      <c r="AH23" s="649"/>
      <c r="AI23" s="649" t="s">
        <v>40</v>
      </c>
      <c r="AJ23" s="649"/>
      <c r="AK23" s="649"/>
      <c r="AL23" s="649"/>
      <c r="AM23" s="649"/>
      <c r="AN23" s="649"/>
      <c r="AO23" s="649"/>
      <c r="AP23" s="649"/>
      <c r="AQ23" s="649" t="s">
        <v>40</v>
      </c>
      <c r="AR23" s="649"/>
      <c r="AS23" s="649"/>
      <c r="AT23" s="649"/>
      <c r="AU23" s="649"/>
      <c r="AV23" s="649"/>
      <c r="AW23" s="649"/>
      <c r="AX23" s="649"/>
      <c r="AY23" s="649"/>
      <c r="AZ23" s="649"/>
      <c r="BA23" s="649" t="s">
        <v>40</v>
      </c>
      <c r="BB23" s="649"/>
      <c r="BC23" s="649"/>
      <c r="BD23" s="649"/>
      <c r="BE23" s="649"/>
      <c r="BF23" s="649" t="s">
        <v>40</v>
      </c>
      <c r="BG23" s="649"/>
      <c r="BH23" s="649"/>
      <c r="BI23" s="649"/>
      <c r="BJ23" s="649"/>
      <c r="BK23" s="649"/>
      <c r="BL23" s="649"/>
      <c r="BM23" s="649"/>
      <c r="BN23" s="649"/>
      <c r="BO23" s="649"/>
      <c r="BP23" s="649"/>
      <c r="BQ23" s="649"/>
      <c r="BR23" s="649"/>
      <c r="BS23" s="649"/>
      <c r="BT23" s="649"/>
      <c r="BU23" s="649"/>
      <c r="BV23" s="649"/>
      <c r="BW23" s="649"/>
      <c r="BX23" s="649"/>
      <c r="BY23" s="649"/>
      <c r="BZ23" s="649"/>
      <c r="CA23" s="649"/>
      <c r="CB23" s="649"/>
      <c r="CC23" s="649"/>
      <c r="CD23" s="649"/>
      <c r="CE23" s="649" t="s">
        <v>40</v>
      </c>
      <c r="CF23" s="649"/>
      <c r="CG23" s="649"/>
      <c r="CH23" s="649"/>
      <c r="CI23" s="649"/>
      <c r="CJ23" s="649"/>
      <c r="CK23" s="649" t="s">
        <v>40</v>
      </c>
      <c r="CL23" s="649"/>
      <c r="CM23" s="649"/>
      <c r="CN23" s="649"/>
      <c r="CO23" s="649"/>
      <c r="CP23" s="649"/>
      <c r="CQ23" s="649"/>
      <c r="CR23" s="649"/>
      <c r="CS23" s="649"/>
      <c r="CT23" s="649"/>
      <c r="CU23" s="649"/>
      <c r="CV23" s="649"/>
      <c r="CW23" s="649"/>
      <c r="CX23" s="649" t="s">
        <v>40</v>
      </c>
      <c r="CY23" s="649"/>
      <c r="CZ23" s="649"/>
      <c r="DA23" s="649"/>
      <c r="DB23" s="649"/>
      <c r="DC23" s="649"/>
      <c r="DD23" s="649"/>
      <c r="DE23" s="649"/>
      <c r="DF23" s="649"/>
      <c r="DG23" s="649"/>
      <c r="DH23" s="649"/>
      <c r="DI23" s="649"/>
      <c r="DJ23" s="649"/>
      <c r="DK23" s="649"/>
      <c r="DL23" s="649"/>
      <c r="DM23" s="649"/>
      <c r="DN23" s="649"/>
      <c r="DO23" s="649"/>
      <c r="DP23" s="649"/>
      <c r="DQ23" s="649"/>
      <c r="DR23" s="649"/>
      <c r="DS23" s="649"/>
      <c r="DT23" s="649"/>
      <c r="DU23" s="649"/>
      <c r="DV23" s="667"/>
      <c r="DW23" s="663"/>
      <c r="DX23" s="674"/>
      <c r="DY23" s="675"/>
      <c r="DZ23" s="674"/>
      <c r="EA23" s="676"/>
      <c r="EB23" s="670">
        <f t="shared" si="0"/>
        <v>0</v>
      </c>
      <c r="EC23" s="673">
        <f t="shared" si="1"/>
        <v>44169</v>
      </c>
      <c r="ED23" s="672"/>
    </row>
    <row r="24" spans="1:134" ht="15.75" customHeight="1">
      <c r="A24" s="673">
        <v>44170</v>
      </c>
      <c r="B24" s="649"/>
      <c r="C24" s="649"/>
      <c r="D24" s="649"/>
      <c r="E24" s="649"/>
      <c r="F24" s="649"/>
      <c r="G24" s="649"/>
      <c r="H24" s="649"/>
      <c r="I24" s="649"/>
      <c r="J24" s="649" t="s">
        <v>40</v>
      </c>
      <c r="K24" s="649" t="s">
        <v>40</v>
      </c>
      <c r="L24" s="649"/>
      <c r="M24" s="649"/>
      <c r="N24" s="649"/>
      <c r="O24" s="649"/>
      <c r="P24" s="649"/>
      <c r="Q24" s="649" t="s">
        <v>40</v>
      </c>
      <c r="R24" s="649"/>
      <c r="S24" s="649"/>
      <c r="T24" s="649" t="s">
        <v>40</v>
      </c>
      <c r="U24" s="649"/>
      <c r="V24" s="649" t="s">
        <v>40</v>
      </c>
      <c r="W24" s="649"/>
      <c r="X24" s="649"/>
      <c r="Y24" s="649"/>
      <c r="Z24" s="649"/>
      <c r="AA24" s="649"/>
      <c r="AB24" s="649"/>
      <c r="AC24" s="649"/>
      <c r="AD24" s="649" t="s">
        <v>40</v>
      </c>
      <c r="AE24" s="649" t="s">
        <v>40</v>
      </c>
      <c r="AF24" s="649" t="s">
        <v>40</v>
      </c>
      <c r="AG24" s="649"/>
      <c r="AH24" s="649"/>
      <c r="AI24" s="649"/>
      <c r="AJ24" s="649"/>
      <c r="AK24" s="649"/>
      <c r="AL24" s="649"/>
      <c r="AM24" s="649"/>
      <c r="AN24" s="649" t="s">
        <v>40</v>
      </c>
      <c r="AO24" s="649" t="s">
        <v>40</v>
      </c>
      <c r="AP24" s="649" t="s">
        <v>40</v>
      </c>
      <c r="AQ24" s="649"/>
      <c r="AR24" s="649"/>
      <c r="AS24" s="649" t="s">
        <v>40</v>
      </c>
      <c r="AT24" s="649"/>
      <c r="AU24" s="649"/>
      <c r="AV24" s="649"/>
      <c r="AW24" s="649" t="s">
        <v>40</v>
      </c>
      <c r="AX24" s="649"/>
      <c r="AY24" s="649"/>
      <c r="AZ24" s="649"/>
      <c r="BA24" s="649"/>
      <c r="BB24" s="649"/>
      <c r="BC24" s="649" t="s">
        <v>40</v>
      </c>
      <c r="BD24" s="649"/>
      <c r="BE24" s="649"/>
      <c r="BF24" s="649"/>
      <c r="BG24" s="649"/>
      <c r="BH24" s="649"/>
      <c r="BI24" s="649" t="s">
        <v>40</v>
      </c>
      <c r="BJ24" s="649"/>
      <c r="BK24" s="649"/>
      <c r="BL24" s="649"/>
      <c r="BM24" s="649" t="s">
        <v>40</v>
      </c>
      <c r="BN24" s="649"/>
      <c r="BO24" s="649" t="s">
        <v>40</v>
      </c>
      <c r="BP24" s="649" t="s">
        <v>40</v>
      </c>
      <c r="BQ24" s="649" t="s">
        <v>40</v>
      </c>
      <c r="BR24" s="649" t="s">
        <v>40</v>
      </c>
      <c r="BS24" s="649"/>
      <c r="BT24" s="649"/>
      <c r="BU24" s="649"/>
      <c r="BV24" s="649"/>
      <c r="BW24" s="649"/>
      <c r="BX24" s="649"/>
      <c r="BY24" s="649"/>
      <c r="BZ24" s="649" t="s">
        <v>40</v>
      </c>
      <c r="CA24" s="649"/>
      <c r="CB24" s="649"/>
      <c r="CC24" s="649"/>
      <c r="CD24" s="649"/>
      <c r="CE24" s="649"/>
      <c r="CF24" s="649"/>
      <c r="CG24" s="649"/>
      <c r="CH24" s="649" t="s">
        <v>40</v>
      </c>
      <c r="CI24" s="649" t="s">
        <v>40</v>
      </c>
      <c r="CJ24" s="649" t="s">
        <v>40</v>
      </c>
      <c r="CK24" s="649"/>
      <c r="CL24" s="649" t="s">
        <v>40</v>
      </c>
      <c r="CM24" s="649"/>
      <c r="CN24" s="649"/>
      <c r="CO24" s="649"/>
      <c r="CP24" s="649"/>
      <c r="CQ24" s="649"/>
      <c r="CR24" s="649"/>
      <c r="CS24" s="649"/>
      <c r="CT24" s="649" t="s">
        <v>40</v>
      </c>
      <c r="CU24" s="649"/>
      <c r="CV24" s="649" t="s">
        <v>40</v>
      </c>
      <c r="CW24" s="649"/>
      <c r="CX24" s="649"/>
      <c r="CY24" s="649" t="s">
        <v>40</v>
      </c>
      <c r="CZ24" s="649"/>
      <c r="DA24" s="649"/>
      <c r="DB24" s="649"/>
      <c r="DC24" s="649"/>
      <c r="DD24" s="649"/>
      <c r="DE24" s="649"/>
      <c r="DF24" s="649" t="s">
        <v>40</v>
      </c>
      <c r="DG24" s="649" t="s">
        <v>40</v>
      </c>
      <c r="DH24" s="649" t="s">
        <v>40</v>
      </c>
      <c r="DI24" s="649"/>
      <c r="DJ24" s="649" t="s">
        <v>40</v>
      </c>
      <c r="DK24" s="649"/>
      <c r="DL24" s="649" t="s">
        <v>40</v>
      </c>
      <c r="DM24" s="649" t="s">
        <v>40</v>
      </c>
      <c r="DN24" s="649"/>
      <c r="DO24" s="649" t="s">
        <v>40</v>
      </c>
      <c r="DP24" s="649"/>
      <c r="DQ24" s="649">
        <v>336</v>
      </c>
      <c r="DR24" s="649"/>
      <c r="DS24" s="649"/>
      <c r="DT24" s="649"/>
      <c r="DU24" s="649"/>
      <c r="DV24" s="667"/>
      <c r="DW24" s="663"/>
      <c r="DX24" s="674"/>
      <c r="DY24" s="675"/>
      <c r="DZ24" s="674"/>
      <c r="EA24" s="676"/>
      <c r="EB24" s="670">
        <f t="shared" si="0"/>
        <v>336</v>
      </c>
      <c r="EC24" s="673">
        <f t="shared" si="1"/>
        <v>44170</v>
      </c>
      <c r="ED24" s="672"/>
    </row>
    <row r="25" spans="1:134" ht="15.75" customHeight="1">
      <c r="A25" s="673">
        <v>44171</v>
      </c>
      <c r="B25" s="649"/>
      <c r="C25" s="649"/>
      <c r="D25" s="649" t="s">
        <v>40</v>
      </c>
      <c r="E25" s="649" t="s">
        <v>40</v>
      </c>
      <c r="F25" s="649"/>
      <c r="G25" s="649"/>
      <c r="H25" s="649"/>
      <c r="I25" s="649" t="s">
        <v>40</v>
      </c>
      <c r="J25" s="649"/>
      <c r="K25" s="649"/>
      <c r="L25" s="649"/>
      <c r="M25" s="649"/>
      <c r="N25" s="649"/>
      <c r="O25" s="649"/>
      <c r="P25" s="649"/>
      <c r="Q25" s="649"/>
      <c r="R25" s="649"/>
      <c r="S25" s="649"/>
      <c r="T25" s="649"/>
      <c r="U25" s="649"/>
      <c r="V25" s="649"/>
      <c r="W25" s="649"/>
      <c r="X25" s="649"/>
      <c r="Y25" s="649"/>
      <c r="Z25" s="649"/>
      <c r="AA25" s="649"/>
      <c r="AB25" s="649"/>
      <c r="AC25" s="649" t="s">
        <v>40</v>
      </c>
      <c r="AD25" s="649"/>
      <c r="AE25" s="649"/>
      <c r="AF25" s="649"/>
      <c r="AG25" s="649"/>
      <c r="AH25" s="649"/>
      <c r="AI25" s="649"/>
      <c r="AJ25" s="649"/>
      <c r="AK25" s="649"/>
      <c r="AL25" s="649"/>
      <c r="AM25" s="649">
        <v>9.6</v>
      </c>
      <c r="AN25" s="649"/>
      <c r="AO25" s="649"/>
      <c r="AP25" s="649"/>
      <c r="AQ25" s="649"/>
      <c r="AR25" s="649"/>
      <c r="AS25" s="649"/>
      <c r="AT25" s="649"/>
      <c r="AU25" s="649"/>
      <c r="AV25" s="649"/>
      <c r="AW25" s="649"/>
      <c r="AX25" s="649"/>
      <c r="AY25" s="649"/>
      <c r="AZ25" s="649"/>
      <c r="BA25" s="649" t="s">
        <v>40</v>
      </c>
      <c r="BB25" s="649"/>
      <c r="BC25" s="649"/>
      <c r="BD25" s="649"/>
      <c r="BE25" s="649"/>
      <c r="BF25" s="649"/>
      <c r="BG25" s="649"/>
      <c r="BH25" s="649"/>
      <c r="BI25" s="649"/>
      <c r="BJ25" s="649"/>
      <c r="BK25" s="649"/>
      <c r="BL25" s="649"/>
      <c r="BM25" s="649"/>
      <c r="BN25" s="649" t="s">
        <v>40</v>
      </c>
      <c r="BO25" s="649"/>
      <c r="BP25" s="649"/>
      <c r="BQ25" s="649"/>
      <c r="BR25" s="649"/>
      <c r="BS25" s="649"/>
      <c r="BT25" s="649"/>
      <c r="BU25" s="649"/>
      <c r="BV25" s="649"/>
      <c r="BW25" s="649"/>
      <c r="BX25" s="649"/>
      <c r="BY25" s="649"/>
      <c r="BZ25" s="649"/>
      <c r="CA25" s="649"/>
      <c r="CB25" s="649"/>
      <c r="CC25" s="649" t="s">
        <v>40</v>
      </c>
      <c r="CD25" s="649"/>
      <c r="CE25" s="649"/>
      <c r="CF25" s="649"/>
      <c r="CG25" s="649"/>
      <c r="CH25" s="649"/>
      <c r="CI25" s="649"/>
      <c r="CJ25" s="649"/>
      <c r="CK25" s="649"/>
      <c r="CL25" s="649"/>
      <c r="CM25" s="649"/>
      <c r="CN25" s="649"/>
      <c r="CO25" s="649"/>
      <c r="CP25" s="649"/>
      <c r="CQ25" s="649" t="s">
        <v>40</v>
      </c>
      <c r="CR25" s="649"/>
      <c r="CS25" s="649"/>
      <c r="CT25" s="649"/>
      <c r="CU25" s="649"/>
      <c r="CV25" s="649"/>
      <c r="CW25" s="649"/>
      <c r="CX25" s="649"/>
      <c r="CY25" s="649"/>
      <c r="CZ25" s="649"/>
      <c r="DA25" s="649"/>
      <c r="DB25" s="649"/>
      <c r="DC25" s="649"/>
      <c r="DD25" s="649"/>
      <c r="DE25" s="649"/>
      <c r="DF25" s="649"/>
      <c r="DG25" s="649" t="s">
        <v>40</v>
      </c>
      <c r="DH25" s="649"/>
      <c r="DI25" s="649"/>
      <c r="DJ25" s="649"/>
      <c r="DK25" s="649"/>
      <c r="DL25" s="649"/>
      <c r="DM25" s="649"/>
      <c r="DN25" s="649"/>
      <c r="DO25" s="649"/>
      <c r="DP25" s="649"/>
      <c r="DQ25" s="649"/>
      <c r="DR25" s="649"/>
      <c r="DS25" s="649"/>
      <c r="DT25" s="649"/>
      <c r="DU25" s="649"/>
      <c r="DV25" s="667"/>
      <c r="DW25" s="663"/>
      <c r="DX25" s="674"/>
      <c r="DY25" s="675"/>
      <c r="DZ25" s="674"/>
      <c r="EA25" s="676"/>
      <c r="EB25" s="670">
        <f t="shared" si="0"/>
        <v>9.6</v>
      </c>
      <c r="EC25" s="673">
        <f t="shared" si="1"/>
        <v>44171</v>
      </c>
      <c r="ED25" s="672"/>
    </row>
    <row r="26" spans="1:134" ht="15.75" customHeight="1">
      <c r="A26" s="673">
        <v>44172</v>
      </c>
      <c r="B26" s="649"/>
      <c r="C26" s="649"/>
      <c r="D26" s="649"/>
      <c r="E26" s="649"/>
      <c r="F26" s="649"/>
      <c r="G26" s="649"/>
      <c r="H26" s="649"/>
      <c r="I26" s="649"/>
      <c r="J26" s="649"/>
      <c r="K26" s="649"/>
      <c r="L26" s="649"/>
      <c r="M26" s="649"/>
      <c r="N26" s="649"/>
      <c r="O26" s="649"/>
      <c r="P26" s="649"/>
      <c r="Q26" s="649"/>
      <c r="R26" s="649"/>
      <c r="S26" s="649"/>
      <c r="T26" s="649"/>
      <c r="U26" s="649"/>
      <c r="V26" s="649"/>
      <c r="W26" s="649"/>
      <c r="X26" s="649"/>
      <c r="Y26" s="649"/>
      <c r="Z26" s="649"/>
      <c r="AA26" s="649"/>
      <c r="AB26" s="649"/>
      <c r="AC26" s="649"/>
      <c r="AD26" s="649"/>
      <c r="AE26" s="649"/>
      <c r="AF26" s="649"/>
      <c r="AG26" s="649"/>
      <c r="AH26" s="649"/>
      <c r="AI26" s="649"/>
      <c r="AJ26" s="649"/>
      <c r="AK26" s="649"/>
      <c r="AL26" s="649"/>
      <c r="AM26" s="649"/>
      <c r="AN26" s="649"/>
      <c r="AO26" s="649"/>
      <c r="AP26" s="649"/>
      <c r="AQ26" s="649"/>
      <c r="AR26" s="649"/>
      <c r="AS26" s="649"/>
      <c r="AT26" s="649"/>
      <c r="AU26" s="649"/>
      <c r="AV26" s="649"/>
      <c r="AW26" s="649"/>
      <c r="AX26" s="649"/>
      <c r="AY26" s="649"/>
      <c r="AZ26" s="649"/>
      <c r="BA26" s="649"/>
      <c r="BB26" s="649"/>
      <c r="BC26" s="649"/>
      <c r="BD26" s="649"/>
      <c r="BE26" s="649"/>
      <c r="BF26" s="649"/>
      <c r="BG26" s="649"/>
      <c r="BH26" s="649"/>
      <c r="BI26" s="649"/>
      <c r="BJ26" s="649"/>
      <c r="BK26" s="649"/>
      <c r="BL26" s="649"/>
      <c r="BM26" s="649"/>
      <c r="BN26" s="649"/>
      <c r="BO26" s="649"/>
      <c r="BP26" s="649"/>
      <c r="BQ26" s="649"/>
      <c r="BR26" s="649"/>
      <c r="BS26" s="649"/>
      <c r="BT26" s="649"/>
      <c r="BU26" s="649"/>
      <c r="BV26" s="649"/>
      <c r="BW26" s="649"/>
      <c r="BX26" s="649"/>
      <c r="BY26" s="649"/>
      <c r="BZ26" s="649"/>
      <c r="CA26" s="649"/>
      <c r="CB26" s="649"/>
      <c r="CC26" s="649"/>
      <c r="CD26" s="649"/>
      <c r="CE26" s="649"/>
      <c r="CF26" s="649"/>
      <c r="CG26" s="649"/>
      <c r="CH26" s="649"/>
      <c r="CI26" s="649"/>
      <c r="CJ26" s="649"/>
      <c r="CK26" s="649"/>
      <c r="CL26" s="649"/>
      <c r="CM26" s="649"/>
      <c r="CN26" s="649"/>
      <c r="CO26" s="649"/>
      <c r="CP26" s="649"/>
      <c r="CQ26" s="649"/>
      <c r="CR26" s="649"/>
      <c r="CS26" s="649"/>
      <c r="CT26" s="649"/>
      <c r="CU26" s="649"/>
      <c r="CV26" s="649"/>
      <c r="CW26" s="649"/>
      <c r="CX26" s="649"/>
      <c r="CY26" s="649" t="s">
        <v>40</v>
      </c>
      <c r="CZ26" s="649"/>
      <c r="DA26" s="649"/>
      <c r="DB26" s="649"/>
      <c r="DC26" s="649"/>
      <c r="DD26" s="649"/>
      <c r="DE26" s="649"/>
      <c r="DF26" s="649"/>
      <c r="DG26" s="649"/>
      <c r="DH26" s="649"/>
      <c r="DI26" s="649"/>
      <c r="DJ26" s="649"/>
      <c r="DK26" s="649"/>
      <c r="DL26" s="649"/>
      <c r="DM26" s="649"/>
      <c r="DN26" s="649"/>
      <c r="DO26" s="649"/>
      <c r="DP26" s="649"/>
      <c r="DQ26" s="649"/>
      <c r="DR26" s="649"/>
      <c r="DS26" s="649"/>
      <c r="DT26" s="649"/>
      <c r="DU26" s="649"/>
      <c r="DV26" s="667"/>
      <c r="DW26" s="663"/>
      <c r="DX26" s="674"/>
      <c r="DY26" s="675"/>
      <c r="DZ26" s="674"/>
      <c r="EA26" s="676"/>
      <c r="EB26" s="670">
        <f t="shared" si="0"/>
        <v>0</v>
      </c>
      <c r="EC26" s="673">
        <f t="shared" si="1"/>
        <v>44172</v>
      </c>
      <c r="ED26" s="672"/>
    </row>
    <row r="27" spans="1:134" ht="15.75" customHeight="1">
      <c r="A27" s="673">
        <v>44173</v>
      </c>
      <c r="B27" s="649" t="s">
        <v>40</v>
      </c>
      <c r="C27" s="649"/>
      <c r="D27" s="649"/>
      <c r="E27" s="649"/>
      <c r="F27" s="649"/>
      <c r="G27" s="649"/>
      <c r="H27" s="649"/>
      <c r="I27" s="649"/>
      <c r="J27" s="649"/>
      <c r="K27" s="649"/>
      <c r="L27" s="649"/>
      <c r="M27" s="649"/>
      <c r="N27" s="649"/>
      <c r="O27" s="649"/>
      <c r="P27" s="649"/>
      <c r="Q27" s="649"/>
      <c r="R27" s="649">
        <v>134.4</v>
      </c>
      <c r="S27" s="649" t="s">
        <v>40</v>
      </c>
      <c r="T27" s="649"/>
      <c r="U27" s="649"/>
      <c r="V27" s="649"/>
      <c r="W27" s="649">
        <v>9.6</v>
      </c>
      <c r="X27" s="649"/>
      <c r="Y27" s="649"/>
      <c r="Z27" s="649"/>
      <c r="AA27" s="649"/>
      <c r="AB27" s="649"/>
      <c r="AC27" s="649"/>
      <c r="AD27" s="649"/>
      <c r="AE27" s="649"/>
      <c r="AF27" s="649" t="s">
        <v>40</v>
      </c>
      <c r="AG27" s="649"/>
      <c r="AH27" s="649"/>
      <c r="AI27" s="649" t="s">
        <v>40</v>
      </c>
      <c r="AJ27" s="649"/>
      <c r="AK27" s="649"/>
      <c r="AL27" s="649"/>
      <c r="AM27" s="649"/>
      <c r="AN27" s="649"/>
      <c r="AO27" s="649"/>
      <c r="AP27" s="649"/>
      <c r="AQ27" s="649"/>
      <c r="AR27" s="649" t="s">
        <v>40</v>
      </c>
      <c r="AS27" s="649"/>
      <c r="AT27" s="649"/>
      <c r="AU27" s="649"/>
      <c r="AV27" s="649"/>
      <c r="AW27" s="649"/>
      <c r="AX27" s="649"/>
      <c r="AY27" s="649"/>
      <c r="AZ27" s="649"/>
      <c r="BA27" s="649"/>
      <c r="BB27" s="649"/>
      <c r="BC27" s="649"/>
      <c r="BD27" s="649"/>
      <c r="BE27" s="649"/>
      <c r="BF27" s="649" t="s">
        <v>40</v>
      </c>
      <c r="BG27" s="649"/>
      <c r="BH27" s="649"/>
      <c r="BI27" s="649" t="s">
        <v>40</v>
      </c>
      <c r="BJ27" s="649"/>
      <c r="BK27" s="649"/>
      <c r="BL27" s="649" t="s">
        <v>40</v>
      </c>
      <c r="BM27" s="649"/>
      <c r="BN27" s="649"/>
      <c r="BO27" s="649"/>
      <c r="BP27" s="649"/>
      <c r="BQ27" s="649"/>
      <c r="BR27" s="649"/>
      <c r="BS27" s="649" t="s">
        <v>40</v>
      </c>
      <c r="BT27" s="649"/>
      <c r="BU27" s="649"/>
      <c r="BV27" s="649"/>
      <c r="BW27" s="649"/>
      <c r="BX27" s="649" t="s">
        <v>40</v>
      </c>
      <c r="BY27" s="649"/>
      <c r="BZ27" s="649"/>
      <c r="CA27" s="649"/>
      <c r="CB27" s="649"/>
      <c r="CC27" s="649" t="s">
        <v>40</v>
      </c>
      <c r="CD27" s="649"/>
      <c r="CE27" s="649"/>
      <c r="CF27" s="649"/>
      <c r="CG27" s="649"/>
      <c r="CH27" s="649"/>
      <c r="CI27" s="649"/>
      <c r="CJ27" s="649">
        <v>109.2</v>
      </c>
      <c r="CK27" s="649" t="s">
        <v>40</v>
      </c>
      <c r="CL27" s="649" t="s">
        <v>40</v>
      </c>
      <c r="CM27" s="649"/>
      <c r="CN27" s="649"/>
      <c r="CO27" s="649"/>
      <c r="CP27" s="649"/>
      <c r="CQ27" s="649">
        <v>39.6</v>
      </c>
      <c r="CR27" s="649"/>
      <c r="CS27" s="649"/>
      <c r="CT27" s="649"/>
      <c r="CU27" s="649"/>
      <c r="CV27" s="649"/>
      <c r="CW27" s="649"/>
      <c r="CX27" s="649" t="s">
        <v>40</v>
      </c>
      <c r="CY27" s="649" t="s">
        <v>40</v>
      </c>
      <c r="CZ27" s="649"/>
      <c r="DA27" s="649"/>
      <c r="DB27" s="649"/>
      <c r="DC27" s="649"/>
      <c r="DD27" s="649"/>
      <c r="DE27" s="649" t="s">
        <v>40</v>
      </c>
      <c r="DF27" s="649"/>
      <c r="DG27" s="649"/>
      <c r="DH27" s="649"/>
      <c r="DI27" s="649"/>
      <c r="DJ27" s="649" t="s">
        <v>40</v>
      </c>
      <c r="DK27" s="649"/>
      <c r="DL27" s="649"/>
      <c r="DM27" s="649"/>
      <c r="DN27" s="649"/>
      <c r="DO27" s="649"/>
      <c r="DP27" s="649">
        <v>246</v>
      </c>
      <c r="DQ27" s="649"/>
      <c r="DR27" s="649"/>
      <c r="DS27" s="649"/>
      <c r="DT27" s="649"/>
      <c r="DU27" s="649"/>
      <c r="DV27" s="667"/>
      <c r="DW27" s="663"/>
      <c r="DX27" s="674"/>
      <c r="DY27" s="675"/>
      <c r="DZ27" s="674"/>
      <c r="EA27" s="676"/>
      <c r="EB27" s="670">
        <f t="shared" si="0"/>
        <v>538.79999999999995</v>
      </c>
      <c r="EC27" s="673">
        <f t="shared" si="1"/>
        <v>44173</v>
      </c>
      <c r="ED27" s="672"/>
    </row>
    <row r="28" spans="1:134" ht="15.75" customHeight="1">
      <c r="A28" s="673">
        <v>44174</v>
      </c>
      <c r="B28" s="649"/>
      <c r="C28" s="649"/>
      <c r="D28" s="649"/>
      <c r="E28" s="649"/>
      <c r="F28" s="649"/>
      <c r="G28" s="649"/>
      <c r="H28" s="649"/>
      <c r="I28" s="649"/>
      <c r="J28" s="649"/>
      <c r="K28" s="649"/>
      <c r="L28" s="649"/>
      <c r="M28" s="649"/>
      <c r="N28" s="649"/>
      <c r="O28" s="649" t="s">
        <v>40</v>
      </c>
      <c r="P28" s="649" t="s">
        <v>40</v>
      </c>
      <c r="Q28" s="649" t="s">
        <v>40</v>
      </c>
      <c r="R28" s="649"/>
      <c r="S28" s="649"/>
      <c r="T28" s="649"/>
      <c r="U28" s="649" t="s">
        <v>40</v>
      </c>
      <c r="V28" s="649"/>
      <c r="W28" s="649"/>
      <c r="X28" s="649"/>
      <c r="Y28" s="649"/>
      <c r="Z28" s="649"/>
      <c r="AA28" s="649" t="s">
        <v>40</v>
      </c>
      <c r="AB28" s="649">
        <v>39.96</v>
      </c>
      <c r="AC28" s="649" t="s">
        <v>40</v>
      </c>
      <c r="AD28" s="649"/>
      <c r="AE28" s="649"/>
      <c r="AF28" s="649"/>
      <c r="AG28" s="649"/>
      <c r="AH28" s="649"/>
      <c r="AI28" s="649"/>
      <c r="AJ28" s="649"/>
      <c r="AK28" s="649"/>
      <c r="AL28" s="649"/>
      <c r="AM28" s="649"/>
      <c r="AN28" s="649"/>
      <c r="AO28" s="649" t="s">
        <v>40</v>
      </c>
      <c r="AP28" s="649"/>
      <c r="AQ28" s="649"/>
      <c r="AR28" s="649"/>
      <c r="AS28" s="649"/>
      <c r="AT28" s="649"/>
      <c r="AU28" s="649" t="s">
        <v>40</v>
      </c>
      <c r="AV28" s="649" t="s">
        <v>40</v>
      </c>
      <c r="AW28" s="649"/>
      <c r="AX28" s="649"/>
      <c r="AY28" s="649"/>
      <c r="AZ28" s="649"/>
      <c r="BA28" s="649"/>
      <c r="BB28" s="649" t="s">
        <v>40</v>
      </c>
      <c r="BC28" s="649" t="s">
        <v>40</v>
      </c>
      <c r="BD28" s="649" t="s">
        <v>40</v>
      </c>
      <c r="BE28" s="649"/>
      <c r="BF28" s="649" t="s">
        <v>40</v>
      </c>
      <c r="BG28" s="649" t="s">
        <v>40</v>
      </c>
      <c r="BH28" s="649"/>
      <c r="BI28" s="649" t="s">
        <v>40</v>
      </c>
      <c r="BJ28" s="649"/>
      <c r="BK28" s="649"/>
      <c r="BL28" s="649"/>
      <c r="BM28" s="649" t="s">
        <v>40</v>
      </c>
      <c r="BN28" s="649" t="s">
        <v>40</v>
      </c>
      <c r="BO28" s="649"/>
      <c r="BP28" s="649" t="s">
        <v>40</v>
      </c>
      <c r="BQ28" s="649" t="s">
        <v>40</v>
      </c>
      <c r="BR28" s="649"/>
      <c r="BS28" s="649"/>
      <c r="BT28" s="649"/>
      <c r="BU28" s="649"/>
      <c r="BV28" s="649"/>
      <c r="BW28" s="649"/>
      <c r="BX28" s="649"/>
      <c r="BY28" s="649" t="s">
        <v>40</v>
      </c>
      <c r="BZ28" s="649" t="s">
        <v>40</v>
      </c>
      <c r="CA28" s="649" t="s">
        <v>40</v>
      </c>
      <c r="CB28" s="649"/>
      <c r="CC28" s="649"/>
      <c r="CD28" s="649"/>
      <c r="CE28" s="649" t="s">
        <v>40</v>
      </c>
      <c r="CF28" s="649"/>
      <c r="CG28" s="649"/>
      <c r="CH28" s="649"/>
      <c r="CI28" s="649" t="s">
        <v>40</v>
      </c>
      <c r="CJ28" s="649"/>
      <c r="CK28" s="649"/>
      <c r="CL28" s="649"/>
      <c r="CM28" s="649"/>
      <c r="CN28" s="649"/>
      <c r="CO28" s="649"/>
      <c r="CP28" s="649"/>
      <c r="CQ28" s="649"/>
      <c r="CR28" s="649"/>
      <c r="CS28" s="649">
        <v>9</v>
      </c>
      <c r="CT28" s="649"/>
      <c r="CU28" s="649"/>
      <c r="CV28" s="649"/>
      <c r="CW28" s="649"/>
      <c r="CX28" s="649"/>
      <c r="CY28" s="649"/>
      <c r="CZ28" s="649"/>
      <c r="DA28" s="649" t="s">
        <v>40</v>
      </c>
      <c r="DB28" s="649"/>
      <c r="DC28" s="649"/>
      <c r="DD28" s="649"/>
      <c r="DE28" s="649" t="s">
        <v>40</v>
      </c>
      <c r="DF28" s="649" t="s">
        <v>40</v>
      </c>
      <c r="DG28" s="649" t="s">
        <v>40</v>
      </c>
      <c r="DH28" s="649" t="s">
        <v>40</v>
      </c>
      <c r="DI28" s="649"/>
      <c r="DJ28" s="649" t="s">
        <v>40</v>
      </c>
      <c r="DK28" s="649"/>
      <c r="DL28" s="649" t="s">
        <v>40</v>
      </c>
      <c r="DM28" s="649"/>
      <c r="DN28" s="649"/>
      <c r="DO28" s="649"/>
      <c r="DP28" s="649"/>
      <c r="DQ28" s="649"/>
      <c r="DR28" s="649"/>
      <c r="DS28" s="649"/>
      <c r="DT28" s="649">
        <v>222</v>
      </c>
      <c r="DU28" s="649"/>
      <c r="DV28" s="667"/>
      <c r="DW28" s="663"/>
      <c r="DX28" s="674"/>
      <c r="DY28" s="675"/>
      <c r="DZ28" s="674"/>
      <c r="EA28" s="676"/>
      <c r="EB28" s="670">
        <f t="shared" si="0"/>
        <v>270.95999999999998</v>
      </c>
      <c r="EC28" s="673">
        <f t="shared" si="1"/>
        <v>44174</v>
      </c>
      <c r="ED28" s="672"/>
    </row>
    <row r="29" spans="1:134" ht="15.75" customHeight="1">
      <c r="A29" s="673">
        <v>44175</v>
      </c>
      <c r="B29" s="649"/>
      <c r="C29" s="649"/>
      <c r="D29" s="649">
        <v>6</v>
      </c>
      <c r="E29" s="649"/>
      <c r="F29" s="649" t="s">
        <v>40</v>
      </c>
      <c r="G29" s="649"/>
      <c r="H29" s="649"/>
      <c r="I29" s="649"/>
      <c r="J29" s="649" t="s">
        <v>40</v>
      </c>
      <c r="K29" s="649" t="s">
        <v>40</v>
      </c>
      <c r="L29" s="649"/>
      <c r="M29" s="649"/>
      <c r="N29" s="649"/>
      <c r="O29" s="649"/>
      <c r="P29" s="649"/>
      <c r="Q29" s="649"/>
      <c r="R29" s="649"/>
      <c r="S29" s="649"/>
      <c r="T29" s="649" t="s">
        <v>40</v>
      </c>
      <c r="U29" s="649"/>
      <c r="V29" s="649"/>
      <c r="W29" s="649"/>
      <c r="X29" s="649"/>
      <c r="Y29" s="649"/>
      <c r="Z29" s="649"/>
      <c r="AA29" s="649"/>
      <c r="AB29" s="649"/>
      <c r="AC29" s="649"/>
      <c r="AD29" s="649"/>
      <c r="AE29" s="649"/>
      <c r="AF29" s="649"/>
      <c r="AG29" s="649"/>
      <c r="AH29" s="649"/>
      <c r="AI29" s="649"/>
      <c r="AJ29" s="649"/>
      <c r="AK29" s="649" t="s">
        <v>40</v>
      </c>
      <c r="AL29" s="649"/>
      <c r="AM29" s="649"/>
      <c r="AN29" s="649"/>
      <c r="AO29" s="649"/>
      <c r="AP29" s="649"/>
      <c r="AQ29" s="649"/>
      <c r="AR29" s="649"/>
      <c r="AS29" s="649"/>
      <c r="AT29" s="649"/>
      <c r="AU29" s="649"/>
      <c r="AV29" s="649"/>
      <c r="AW29" s="649"/>
      <c r="AX29" s="649"/>
      <c r="AY29" s="649"/>
      <c r="AZ29" s="649"/>
      <c r="BA29" s="649"/>
      <c r="BB29" s="649"/>
      <c r="BC29" s="649"/>
      <c r="BD29" s="649"/>
      <c r="BE29" s="649"/>
      <c r="BF29" s="649"/>
      <c r="BG29" s="649"/>
      <c r="BH29" s="649"/>
      <c r="BI29" s="649"/>
      <c r="BJ29" s="649"/>
      <c r="BK29" s="649"/>
      <c r="BL29" s="649"/>
      <c r="BM29" s="649"/>
      <c r="BN29" s="649"/>
      <c r="BO29" s="649" t="s">
        <v>40</v>
      </c>
      <c r="BP29" s="649"/>
      <c r="BQ29" s="649"/>
      <c r="BR29" s="649"/>
      <c r="BS29" s="649"/>
      <c r="BT29" s="649"/>
      <c r="BU29" s="649"/>
      <c r="BV29" s="649"/>
      <c r="BW29" s="649"/>
      <c r="BX29" s="649"/>
      <c r="BY29" s="649"/>
      <c r="BZ29" s="649"/>
      <c r="CA29" s="649"/>
      <c r="CB29" s="649"/>
      <c r="CC29" s="649"/>
      <c r="CD29" s="649"/>
      <c r="CE29" s="649"/>
      <c r="CF29" s="649"/>
      <c r="CG29" s="649"/>
      <c r="CH29" s="649" t="s">
        <v>40</v>
      </c>
      <c r="CI29" s="649"/>
      <c r="CJ29" s="649"/>
      <c r="CK29" s="649"/>
      <c r="CL29" s="649"/>
      <c r="CM29" s="649"/>
      <c r="CN29" s="649"/>
      <c r="CO29" s="649"/>
      <c r="CP29" s="649"/>
      <c r="CQ29" s="649"/>
      <c r="CR29" s="649"/>
      <c r="CS29" s="649"/>
      <c r="CT29" s="649"/>
      <c r="CU29" s="649"/>
      <c r="CV29" s="649"/>
      <c r="CW29" s="649"/>
      <c r="CX29" s="649" t="s">
        <v>40</v>
      </c>
      <c r="CY29" s="649" t="s">
        <v>40</v>
      </c>
      <c r="CZ29" s="649"/>
      <c r="DA29" s="649" t="s">
        <v>40</v>
      </c>
      <c r="DB29" s="649"/>
      <c r="DC29" s="649"/>
      <c r="DD29" s="649"/>
      <c r="DE29" s="649" t="s">
        <v>40</v>
      </c>
      <c r="DF29" s="649">
        <v>132</v>
      </c>
      <c r="DG29" s="649"/>
      <c r="DH29" s="649"/>
      <c r="DI29" s="649"/>
      <c r="DJ29" s="649"/>
      <c r="DK29" s="649"/>
      <c r="DL29" s="649"/>
      <c r="DM29" s="649"/>
      <c r="DN29" s="649"/>
      <c r="DO29" s="649"/>
      <c r="DP29" s="649"/>
      <c r="DQ29" s="649"/>
      <c r="DR29" s="649"/>
      <c r="DS29" s="649"/>
      <c r="DT29" s="649"/>
      <c r="DU29" s="649"/>
      <c r="DV29" s="667"/>
      <c r="DW29" s="663"/>
      <c r="DX29" s="674"/>
      <c r="DY29" s="675"/>
      <c r="DZ29" s="674"/>
      <c r="EA29" s="676"/>
      <c r="EB29" s="670">
        <f t="shared" si="0"/>
        <v>138</v>
      </c>
      <c r="EC29" s="673">
        <f t="shared" si="1"/>
        <v>44175</v>
      </c>
      <c r="ED29" s="672"/>
    </row>
    <row r="30" spans="1:134" ht="15.75" customHeight="1">
      <c r="A30" s="673">
        <v>44176</v>
      </c>
      <c r="B30" s="649" t="s">
        <v>40</v>
      </c>
      <c r="C30" s="649"/>
      <c r="D30" s="649"/>
      <c r="E30" s="649"/>
      <c r="F30" s="649" t="s">
        <v>40</v>
      </c>
      <c r="G30" s="649"/>
      <c r="H30" s="649"/>
      <c r="I30" s="649"/>
      <c r="J30" s="649"/>
      <c r="K30" s="649">
        <v>8</v>
      </c>
      <c r="L30" s="649"/>
      <c r="M30" s="649"/>
      <c r="N30" s="649"/>
      <c r="O30" s="649"/>
      <c r="P30" s="649"/>
      <c r="Q30" s="649"/>
      <c r="R30" s="649"/>
      <c r="S30" s="649">
        <v>15.68</v>
      </c>
      <c r="T30" s="649"/>
      <c r="U30" s="649"/>
      <c r="V30" s="649"/>
      <c r="W30" s="649"/>
      <c r="X30" s="649"/>
      <c r="Y30" s="649"/>
      <c r="Z30" s="649"/>
      <c r="AA30" s="649">
        <v>24.42</v>
      </c>
      <c r="AB30" s="649">
        <v>97.68</v>
      </c>
      <c r="AC30" s="649"/>
      <c r="AD30" s="649"/>
      <c r="AE30" s="649"/>
      <c r="AF30" s="649"/>
      <c r="AG30" s="649"/>
      <c r="AH30" s="649"/>
      <c r="AI30" s="649"/>
      <c r="AJ30" s="649">
        <v>280</v>
      </c>
      <c r="AK30" s="649">
        <v>28.8</v>
      </c>
      <c r="AL30" s="649"/>
      <c r="AM30" s="649"/>
      <c r="AN30" s="649"/>
      <c r="AO30" s="649"/>
      <c r="AP30" s="649">
        <v>10.8</v>
      </c>
      <c r="AQ30" s="649" t="s">
        <v>40</v>
      </c>
      <c r="AR30" s="649">
        <v>9.6</v>
      </c>
      <c r="AS30" s="649"/>
      <c r="AT30" s="649"/>
      <c r="AU30" s="649"/>
      <c r="AV30" s="649">
        <v>3.4</v>
      </c>
      <c r="AW30" s="649"/>
      <c r="AX30" s="649"/>
      <c r="AY30" s="649"/>
      <c r="AZ30" s="649"/>
      <c r="BA30" s="649" t="s">
        <v>40</v>
      </c>
      <c r="BB30" s="649"/>
      <c r="BC30" s="649"/>
      <c r="BD30" s="649"/>
      <c r="BE30" s="649"/>
      <c r="BF30" s="649"/>
      <c r="BG30" s="649"/>
      <c r="BH30" s="649"/>
      <c r="BI30" s="649"/>
      <c r="BJ30" s="649"/>
      <c r="BK30" s="649"/>
      <c r="BL30" s="649"/>
      <c r="BM30" s="649"/>
      <c r="BN30" s="649"/>
      <c r="BO30" s="649" t="s">
        <v>40</v>
      </c>
      <c r="BP30" s="649"/>
      <c r="BQ30" s="649"/>
      <c r="BR30" s="649"/>
      <c r="BS30" s="649"/>
      <c r="BT30" s="649"/>
      <c r="BU30" s="649"/>
      <c r="BV30" s="649"/>
      <c r="BW30" s="649" t="s">
        <v>40</v>
      </c>
      <c r="BX30" s="649"/>
      <c r="BY30" s="649">
        <v>12</v>
      </c>
      <c r="BZ30" s="649"/>
      <c r="CA30" s="649">
        <v>93.6</v>
      </c>
      <c r="CB30" s="649"/>
      <c r="CC30" s="649">
        <v>50.76</v>
      </c>
      <c r="CD30" s="649"/>
      <c r="CE30" s="649"/>
      <c r="CF30" s="649"/>
      <c r="CG30" s="649"/>
      <c r="CH30" s="649" t="s">
        <v>40</v>
      </c>
      <c r="CI30" s="649" t="s">
        <v>40</v>
      </c>
      <c r="CJ30" s="649"/>
      <c r="CK30" s="649">
        <v>99.36</v>
      </c>
      <c r="CL30" s="649">
        <v>523.5</v>
      </c>
      <c r="CM30" s="649"/>
      <c r="CN30" s="649"/>
      <c r="CO30" s="649"/>
      <c r="CP30" s="649">
        <v>211.2</v>
      </c>
      <c r="CQ30" s="649">
        <v>187.2</v>
      </c>
      <c r="CR30" s="649">
        <v>289.2</v>
      </c>
      <c r="CS30" s="649"/>
      <c r="CT30" s="649"/>
      <c r="CU30" s="649"/>
      <c r="CV30" s="649"/>
      <c r="CW30" s="649"/>
      <c r="CX30" s="649">
        <v>10.8</v>
      </c>
      <c r="CY30" s="649">
        <v>354.24</v>
      </c>
      <c r="CZ30" s="649"/>
      <c r="DA30" s="649"/>
      <c r="DB30" s="649"/>
      <c r="DC30" s="649"/>
      <c r="DD30" s="649"/>
      <c r="DE30" s="649"/>
      <c r="DF30" s="649">
        <v>330</v>
      </c>
      <c r="DG30" s="649"/>
      <c r="DH30" s="649"/>
      <c r="DI30" s="649"/>
      <c r="DJ30" s="649">
        <v>43.5</v>
      </c>
      <c r="DK30" s="649"/>
      <c r="DL30" s="649"/>
      <c r="DM30" s="649"/>
      <c r="DN30" s="649"/>
      <c r="DO30" s="649" t="s">
        <v>40</v>
      </c>
      <c r="DP30" s="649"/>
      <c r="DQ30" s="649"/>
      <c r="DR30" s="649"/>
      <c r="DS30" s="649">
        <v>369</v>
      </c>
      <c r="DT30" s="649" t="s">
        <v>40</v>
      </c>
      <c r="DU30" s="649">
        <v>354</v>
      </c>
      <c r="DV30" s="667"/>
      <c r="DW30" s="663"/>
      <c r="DX30" s="674"/>
      <c r="DY30" s="675"/>
      <c r="DZ30" s="674"/>
      <c r="EA30" s="676"/>
      <c r="EB30" s="670">
        <f t="shared" si="0"/>
        <v>3406.74</v>
      </c>
      <c r="EC30" s="673">
        <f t="shared" si="1"/>
        <v>44176</v>
      </c>
      <c r="ED30" s="672"/>
    </row>
    <row r="31" spans="1:134" ht="15.75" customHeight="1">
      <c r="A31" s="673">
        <v>44177</v>
      </c>
      <c r="B31" s="649"/>
      <c r="C31" s="649"/>
      <c r="D31" s="649"/>
      <c r="E31" s="649"/>
      <c r="F31" s="649" t="s">
        <v>40</v>
      </c>
      <c r="G31" s="649">
        <v>6</v>
      </c>
      <c r="H31" s="649"/>
      <c r="I31" s="649"/>
      <c r="J31" s="649"/>
      <c r="K31" s="649"/>
      <c r="L31" s="649"/>
      <c r="M31" s="649"/>
      <c r="N31" s="649"/>
      <c r="O31" s="649">
        <v>106.56</v>
      </c>
      <c r="P31" s="649">
        <v>121.36</v>
      </c>
      <c r="Q31" s="649">
        <v>8.8800000000000008</v>
      </c>
      <c r="R31" s="649"/>
      <c r="S31" s="649"/>
      <c r="T31" s="649">
        <v>904.96</v>
      </c>
      <c r="U31" s="649"/>
      <c r="V31" s="649">
        <v>55.2</v>
      </c>
      <c r="W31" s="649"/>
      <c r="X31" s="649">
        <v>1.2</v>
      </c>
      <c r="Y31" s="649"/>
      <c r="Z31" s="649"/>
      <c r="AA31" s="649"/>
      <c r="AB31" s="649"/>
      <c r="AC31" s="649"/>
      <c r="AD31" s="649">
        <v>4.8</v>
      </c>
      <c r="AE31" s="649"/>
      <c r="AF31" s="649">
        <v>1.2</v>
      </c>
      <c r="AG31" s="649">
        <v>1.2</v>
      </c>
      <c r="AH31" s="649" t="s">
        <v>40</v>
      </c>
      <c r="AI31" s="649">
        <v>544.32000000000005</v>
      </c>
      <c r="AJ31" s="649"/>
      <c r="AK31" s="649"/>
      <c r="AL31" s="649"/>
      <c r="AM31" s="649"/>
      <c r="AN31" s="649">
        <v>25.76</v>
      </c>
      <c r="AO31" s="649"/>
      <c r="AP31" s="649"/>
      <c r="AQ31" s="649"/>
      <c r="AR31" s="649"/>
      <c r="AS31" s="649">
        <v>18.399999999999999</v>
      </c>
      <c r="AT31" s="649"/>
      <c r="AU31" s="649"/>
      <c r="AV31" s="649"/>
      <c r="AW31" s="649"/>
      <c r="AX31" s="649"/>
      <c r="AY31" s="649"/>
      <c r="AZ31" s="649"/>
      <c r="BA31" s="649" t="s">
        <v>40</v>
      </c>
      <c r="BB31" s="649">
        <v>1</v>
      </c>
      <c r="BC31" s="649">
        <v>1</v>
      </c>
      <c r="BD31" s="649">
        <v>320.8</v>
      </c>
      <c r="BE31" s="649">
        <v>1.2</v>
      </c>
      <c r="BF31" s="649">
        <v>7.5</v>
      </c>
      <c r="BG31" s="649"/>
      <c r="BH31" s="649"/>
      <c r="BI31" s="649"/>
      <c r="BJ31" s="649"/>
      <c r="BK31" s="649" t="s">
        <v>40</v>
      </c>
      <c r="BL31" s="649" t="s">
        <v>40</v>
      </c>
      <c r="BM31" s="649">
        <v>14</v>
      </c>
      <c r="BN31" s="649">
        <v>12.8</v>
      </c>
      <c r="BO31" s="649"/>
      <c r="BP31" s="649">
        <v>28</v>
      </c>
      <c r="BQ31" s="649"/>
      <c r="BR31" s="649"/>
      <c r="BS31" s="649"/>
      <c r="BT31" s="649"/>
      <c r="BU31" s="649" t="s">
        <v>40</v>
      </c>
      <c r="BV31" s="649"/>
      <c r="BW31" s="649"/>
      <c r="BX31" s="649"/>
      <c r="BY31" s="649">
        <v>183</v>
      </c>
      <c r="BZ31" s="649">
        <v>66</v>
      </c>
      <c r="CA31" s="649"/>
      <c r="CB31" s="649"/>
      <c r="CC31" s="649"/>
      <c r="CD31" s="649"/>
      <c r="CE31" s="649" t="s">
        <v>40</v>
      </c>
      <c r="CF31" s="649"/>
      <c r="CG31" s="649"/>
      <c r="CH31" s="649">
        <v>9</v>
      </c>
      <c r="CI31" s="649"/>
      <c r="CJ31" s="649"/>
      <c r="CK31" s="649"/>
      <c r="CL31" s="649"/>
      <c r="CM31" s="649"/>
      <c r="CN31" s="649"/>
      <c r="CO31" s="649">
        <v>117.6</v>
      </c>
      <c r="CP31" s="649"/>
      <c r="CQ31" s="649"/>
      <c r="CR31" s="649"/>
      <c r="CS31" s="649"/>
      <c r="CT31" s="649">
        <v>353.5</v>
      </c>
      <c r="CU31" s="649"/>
      <c r="CV31" s="649"/>
      <c r="CW31" s="649"/>
      <c r="CX31" s="649"/>
      <c r="CY31" s="649"/>
      <c r="CZ31" s="649"/>
      <c r="DA31" s="649"/>
      <c r="DB31" s="649"/>
      <c r="DC31" s="649"/>
      <c r="DD31" s="649"/>
      <c r="DE31" s="649"/>
      <c r="DF31" s="649"/>
      <c r="DG31" s="649">
        <v>21</v>
      </c>
      <c r="DH31" s="649">
        <v>6</v>
      </c>
      <c r="DI31" s="649"/>
      <c r="DJ31" s="649"/>
      <c r="DK31" s="649">
        <v>12</v>
      </c>
      <c r="DL31" s="649">
        <v>39</v>
      </c>
      <c r="DM31" s="649">
        <v>264</v>
      </c>
      <c r="DN31" s="649"/>
      <c r="DO31" s="649">
        <v>330</v>
      </c>
      <c r="DP31" s="649">
        <v>480</v>
      </c>
      <c r="DQ31" s="649"/>
      <c r="DR31" s="649"/>
      <c r="DS31" s="649"/>
      <c r="DT31" s="649"/>
      <c r="DU31" s="649"/>
      <c r="DV31" s="667"/>
      <c r="DW31" s="663"/>
      <c r="DX31" s="674"/>
      <c r="DY31" s="675"/>
      <c r="DZ31" s="674"/>
      <c r="EA31" s="676"/>
      <c r="EB31" s="670">
        <f t="shared" si="0"/>
        <v>4067.2400000000002</v>
      </c>
      <c r="EC31" s="673">
        <f t="shared" si="1"/>
        <v>44177</v>
      </c>
      <c r="ED31" s="672"/>
    </row>
    <row r="32" spans="1:134" ht="15.75" customHeight="1">
      <c r="A32" s="673">
        <v>44178</v>
      </c>
      <c r="B32" s="649">
        <v>72</v>
      </c>
      <c r="C32" s="649"/>
      <c r="D32" s="649"/>
      <c r="E32" s="649"/>
      <c r="F32" s="649">
        <v>426.24</v>
      </c>
      <c r="G32" s="649"/>
      <c r="H32" s="649"/>
      <c r="I32" s="649">
        <v>21</v>
      </c>
      <c r="J32" s="649">
        <v>228.48</v>
      </c>
      <c r="K32" s="649"/>
      <c r="L32" s="649"/>
      <c r="M32" s="649"/>
      <c r="N32" s="649"/>
      <c r="O32" s="649"/>
      <c r="P32" s="649"/>
      <c r="Q32" s="649"/>
      <c r="R32" s="649"/>
      <c r="S32" s="649"/>
      <c r="T32" s="649">
        <v>5759.04</v>
      </c>
      <c r="U32" s="649">
        <v>127.8</v>
      </c>
      <c r="V32" s="649"/>
      <c r="W32" s="649"/>
      <c r="X32" s="649"/>
      <c r="Y32" s="649"/>
      <c r="Z32" s="649"/>
      <c r="AA32" s="649">
        <v>448.44</v>
      </c>
      <c r="AB32" s="649"/>
      <c r="AC32" s="649">
        <v>419.52</v>
      </c>
      <c r="AD32" s="649"/>
      <c r="AE32" s="649"/>
      <c r="AF32" s="649"/>
      <c r="AG32" s="649"/>
      <c r="AH32" s="649" t="s">
        <v>40</v>
      </c>
      <c r="AI32" s="649"/>
      <c r="AJ32" s="649"/>
      <c r="AK32" s="649"/>
      <c r="AL32" s="649"/>
      <c r="AM32" s="649"/>
      <c r="AN32" s="649"/>
      <c r="AO32" s="649">
        <v>786.6</v>
      </c>
      <c r="AP32" s="649"/>
      <c r="AQ32" s="649"/>
      <c r="AR32" s="649"/>
      <c r="AS32" s="649"/>
      <c r="AT32" s="649"/>
      <c r="AU32" s="649"/>
      <c r="AV32" s="649">
        <v>1.4</v>
      </c>
      <c r="AW32" s="649">
        <v>4.2</v>
      </c>
      <c r="AX32" s="649"/>
      <c r="AY32" s="649"/>
      <c r="AZ32" s="649"/>
      <c r="BA32" s="649">
        <v>52</v>
      </c>
      <c r="BB32" s="649"/>
      <c r="BC32" s="649"/>
      <c r="BD32" s="649"/>
      <c r="BE32" s="649"/>
      <c r="BF32" s="649"/>
      <c r="BG32" s="649"/>
      <c r="BH32" s="649">
        <v>48.8</v>
      </c>
      <c r="BI32" s="649"/>
      <c r="BJ32" s="649"/>
      <c r="BK32" s="649"/>
      <c r="BL32" s="649"/>
      <c r="BM32" s="649"/>
      <c r="BN32" s="649"/>
      <c r="BO32" s="649">
        <v>1224</v>
      </c>
      <c r="BP32" s="649"/>
      <c r="BQ32" s="649">
        <v>53.6</v>
      </c>
      <c r="BR32" s="649">
        <v>0.8</v>
      </c>
      <c r="BS32" s="649"/>
      <c r="BT32" s="649"/>
      <c r="BU32" s="649"/>
      <c r="BV32" s="649">
        <v>0.8</v>
      </c>
      <c r="BW32" s="649"/>
      <c r="BX32" s="649"/>
      <c r="BY32" s="649"/>
      <c r="BZ32" s="649"/>
      <c r="CA32" s="649"/>
      <c r="CB32" s="649"/>
      <c r="CC32" s="649"/>
      <c r="CD32" s="649"/>
      <c r="CE32" s="649">
        <v>12.6</v>
      </c>
      <c r="CF32" s="649"/>
      <c r="CG32" s="649"/>
      <c r="CH32" s="649">
        <v>2187</v>
      </c>
      <c r="CI32" s="649"/>
      <c r="CJ32" s="649"/>
      <c r="CK32" s="649"/>
      <c r="CL32" s="649"/>
      <c r="CM32" s="649"/>
      <c r="CN32" s="649"/>
      <c r="CO32" s="649"/>
      <c r="CP32" s="649"/>
      <c r="CQ32" s="649"/>
      <c r="CR32" s="649"/>
      <c r="CS32" s="649"/>
      <c r="CT32" s="649"/>
      <c r="CU32" s="649"/>
      <c r="CV32" s="649">
        <v>33</v>
      </c>
      <c r="CW32" s="649"/>
      <c r="CX32" s="649">
        <v>300</v>
      </c>
      <c r="CY32" s="649">
        <v>192.24</v>
      </c>
      <c r="CZ32" s="649"/>
      <c r="DA32" s="649">
        <v>88.56</v>
      </c>
      <c r="DB32" s="649">
        <v>37.799999999999997</v>
      </c>
      <c r="DC32" s="649">
        <v>198.72</v>
      </c>
      <c r="DD32" s="649">
        <v>122.04</v>
      </c>
      <c r="DE32" s="649"/>
      <c r="DF32" s="649"/>
      <c r="DG32" s="649"/>
      <c r="DH32" s="649"/>
      <c r="DI32" s="649"/>
      <c r="DJ32" s="649"/>
      <c r="DK32" s="649"/>
      <c r="DL32" s="649"/>
      <c r="DM32" s="649"/>
      <c r="DN32" s="649"/>
      <c r="DO32" s="649"/>
      <c r="DP32" s="649"/>
      <c r="DQ32" s="649"/>
      <c r="DR32" s="649"/>
      <c r="DS32" s="649"/>
      <c r="DT32" s="649"/>
      <c r="DU32" s="649"/>
      <c r="DV32" s="667"/>
      <c r="DW32" s="663"/>
      <c r="DX32" s="674"/>
      <c r="DY32" s="675"/>
      <c r="DZ32" s="674"/>
      <c r="EA32" s="676"/>
      <c r="EB32" s="670">
        <f t="shared" si="0"/>
        <v>12846.679999999998</v>
      </c>
      <c r="EC32" s="673">
        <f t="shared" si="1"/>
        <v>44178</v>
      </c>
      <c r="ED32" s="672"/>
    </row>
    <row r="33" spans="1:134" ht="15.75" customHeight="1">
      <c r="A33" s="673">
        <v>44179</v>
      </c>
      <c r="B33" s="649"/>
      <c r="C33" s="649"/>
      <c r="D33" s="649">
        <v>240</v>
      </c>
      <c r="E33" s="649">
        <v>69</v>
      </c>
      <c r="F33" s="649"/>
      <c r="G33" s="649"/>
      <c r="H33" s="649"/>
      <c r="I33" s="649"/>
      <c r="J33" s="649"/>
      <c r="K33" s="649"/>
      <c r="L33" s="649"/>
      <c r="M33" s="649"/>
      <c r="N33" s="649"/>
      <c r="O33" s="649"/>
      <c r="P33" s="649"/>
      <c r="Q33" s="649"/>
      <c r="R33" s="649"/>
      <c r="S33" s="649"/>
      <c r="T33" s="649"/>
      <c r="U33" s="649"/>
      <c r="V33" s="649"/>
      <c r="W33" s="649"/>
      <c r="X33" s="649"/>
      <c r="Y33" s="649"/>
      <c r="Z33" s="649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649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649"/>
      <c r="BD33" s="649"/>
      <c r="BE33" s="649"/>
      <c r="BF33" s="649"/>
      <c r="BG33" s="649"/>
      <c r="BH33" s="649"/>
      <c r="BI33" s="649"/>
      <c r="BJ33" s="649"/>
      <c r="BK33" s="649"/>
      <c r="BL33" s="649"/>
      <c r="BM33" s="649"/>
      <c r="BN33" s="649"/>
      <c r="BO33" s="649"/>
      <c r="BP33" s="649"/>
      <c r="BQ33" s="649"/>
      <c r="BR33" s="649"/>
      <c r="BS33" s="649"/>
      <c r="BT33" s="649"/>
      <c r="BU33" s="649"/>
      <c r="BV33" s="649"/>
      <c r="BW33" s="649"/>
      <c r="BX33" s="649"/>
      <c r="BY33" s="649"/>
      <c r="BZ33" s="649"/>
      <c r="CA33" s="649"/>
      <c r="CB33" s="649"/>
      <c r="CC33" s="649"/>
      <c r="CD33" s="649"/>
      <c r="CE33" s="649"/>
      <c r="CF33" s="649"/>
      <c r="CG33" s="649"/>
      <c r="CH33" s="649"/>
      <c r="CI33" s="649"/>
      <c r="CJ33" s="649"/>
      <c r="CK33" s="649"/>
      <c r="CL33" s="649"/>
      <c r="CM33" s="649"/>
      <c r="CN33" s="649"/>
      <c r="CO33" s="649"/>
      <c r="CP33" s="649"/>
      <c r="CQ33" s="649"/>
      <c r="CR33" s="649"/>
      <c r="CS33" s="649"/>
      <c r="CT33" s="649"/>
      <c r="CU33" s="649"/>
      <c r="CV33" s="649">
        <v>153</v>
      </c>
      <c r="CW33" s="649">
        <v>1.2</v>
      </c>
      <c r="CX33" s="649"/>
      <c r="CY33" s="649">
        <v>980.64</v>
      </c>
      <c r="CZ33" s="649">
        <v>147.6</v>
      </c>
      <c r="DA33" s="649">
        <v>298.08</v>
      </c>
      <c r="DB33" s="649"/>
      <c r="DC33" s="649"/>
      <c r="DD33" s="649"/>
      <c r="DE33" s="649">
        <v>1116</v>
      </c>
      <c r="DF33" s="649"/>
      <c r="DG33" s="649"/>
      <c r="DH33" s="649"/>
      <c r="DI33" s="649"/>
      <c r="DJ33" s="649"/>
      <c r="DK33" s="649"/>
      <c r="DL33" s="649"/>
      <c r="DM33" s="649"/>
      <c r="DN33" s="649"/>
      <c r="DO33" s="649">
        <v>300</v>
      </c>
      <c r="DP33" s="649">
        <v>312</v>
      </c>
      <c r="DQ33" s="649"/>
      <c r="DR33" s="649">
        <v>150</v>
      </c>
      <c r="DS33" s="649"/>
      <c r="DT33" s="649">
        <v>204</v>
      </c>
      <c r="DU33" s="649"/>
      <c r="DV33" s="667"/>
      <c r="DW33" s="663"/>
      <c r="DX33" s="674"/>
      <c r="DY33" s="675"/>
      <c r="DZ33" s="674"/>
      <c r="EA33" s="676"/>
      <c r="EB33" s="670">
        <f t="shared" si="0"/>
        <v>3971.5199999999995</v>
      </c>
      <c r="EC33" s="673">
        <f t="shared" si="1"/>
        <v>44179</v>
      </c>
      <c r="ED33" s="672"/>
    </row>
    <row r="34" spans="1:134" ht="15.75" customHeight="1">
      <c r="A34" s="673">
        <v>44180</v>
      </c>
      <c r="B34" s="649"/>
      <c r="C34" s="649"/>
      <c r="D34" s="649"/>
      <c r="E34" s="649"/>
      <c r="F34" s="649"/>
      <c r="G34" s="649"/>
      <c r="H34" s="649"/>
      <c r="I34" s="649"/>
      <c r="J34" s="649">
        <v>367.36</v>
      </c>
      <c r="K34" s="649"/>
      <c r="L34" s="649">
        <v>49.88</v>
      </c>
      <c r="M34" s="649"/>
      <c r="N34" s="649"/>
      <c r="O34" s="649">
        <v>136.16</v>
      </c>
      <c r="P34" s="649">
        <v>59.2</v>
      </c>
      <c r="Q34" s="649">
        <v>142.08000000000001</v>
      </c>
      <c r="R34" s="649">
        <v>909.44</v>
      </c>
      <c r="S34" s="649">
        <v>611.52</v>
      </c>
      <c r="T34" s="649">
        <v>168</v>
      </c>
      <c r="U34" s="649">
        <v>154.80000000000001</v>
      </c>
      <c r="V34" s="649">
        <v>411.6</v>
      </c>
      <c r="W34" s="649">
        <v>141.6</v>
      </c>
      <c r="X34" s="649"/>
      <c r="Y34" s="649">
        <v>1472.4</v>
      </c>
      <c r="Z34" s="649"/>
      <c r="AA34" s="649"/>
      <c r="AB34" s="649"/>
      <c r="AC34" s="649">
        <v>923.68</v>
      </c>
      <c r="AD34" s="649">
        <v>54</v>
      </c>
      <c r="AE34" s="649">
        <v>38.4</v>
      </c>
      <c r="AF34" s="649">
        <v>907.2</v>
      </c>
      <c r="AG34" s="649"/>
      <c r="AH34" s="649"/>
      <c r="AI34" s="649">
        <v>221.76</v>
      </c>
      <c r="AJ34" s="649"/>
      <c r="AK34" s="649">
        <v>892.8</v>
      </c>
      <c r="AL34" s="649"/>
      <c r="AM34" s="649">
        <v>892.8</v>
      </c>
      <c r="AN34" s="649">
        <v>412.16</v>
      </c>
      <c r="AO34" s="649"/>
      <c r="AP34" s="649"/>
      <c r="AQ34" s="649">
        <v>1188</v>
      </c>
      <c r="AR34" s="649">
        <v>25.2</v>
      </c>
      <c r="AS34" s="649">
        <v>487.6</v>
      </c>
      <c r="AT34" s="649"/>
      <c r="AU34" s="649"/>
      <c r="AV34" s="649"/>
      <c r="AW34" s="649"/>
      <c r="AX34" s="649"/>
      <c r="AY34" s="649"/>
      <c r="AZ34" s="649"/>
      <c r="BA34" s="649">
        <v>1018</v>
      </c>
      <c r="BB34" s="649">
        <v>51</v>
      </c>
      <c r="BC34" s="649">
        <v>104</v>
      </c>
      <c r="BD34" s="649">
        <v>295.2</v>
      </c>
      <c r="BE34" s="649"/>
      <c r="BF34" s="649">
        <v>556.5</v>
      </c>
      <c r="BG34" s="649">
        <v>33</v>
      </c>
      <c r="BH34" s="649"/>
      <c r="BI34" s="649">
        <v>448</v>
      </c>
      <c r="BJ34" s="649">
        <v>1.2</v>
      </c>
      <c r="BK34" s="649"/>
      <c r="BL34" s="649">
        <v>501</v>
      </c>
      <c r="BM34" s="649">
        <v>37</v>
      </c>
      <c r="BN34" s="649">
        <v>43.2</v>
      </c>
      <c r="BO34" s="649">
        <v>100</v>
      </c>
      <c r="BP34" s="649"/>
      <c r="BQ34" s="649">
        <v>2287.1999999999998</v>
      </c>
      <c r="BR34" s="649"/>
      <c r="BS34" s="649">
        <v>39</v>
      </c>
      <c r="BT34" s="649"/>
      <c r="BU34" s="649"/>
      <c r="BV34" s="649">
        <v>643.20000000000005</v>
      </c>
      <c r="BW34" s="649"/>
      <c r="BX34" s="649">
        <v>502.5</v>
      </c>
      <c r="BY34" s="649"/>
      <c r="BZ34" s="649"/>
      <c r="CA34" s="649"/>
      <c r="CB34" s="649"/>
      <c r="CC34" s="649">
        <v>82.08</v>
      </c>
      <c r="CD34" s="649"/>
      <c r="CE34" s="649">
        <v>57.6</v>
      </c>
      <c r="CF34" s="649"/>
      <c r="CG34" s="649"/>
      <c r="CH34" s="649">
        <v>3231</v>
      </c>
      <c r="CI34" s="649">
        <v>2167.1999999999998</v>
      </c>
      <c r="CJ34" s="649"/>
      <c r="CK34" s="649">
        <v>1270.08</v>
      </c>
      <c r="CL34" s="649"/>
      <c r="CM34" s="649">
        <v>1.2</v>
      </c>
      <c r="CN34" s="649">
        <v>1.2</v>
      </c>
      <c r="CO34" s="649"/>
      <c r="CP34" s="649">
        <v>319.2</v>
      </c>
      <c r="CQ34" s="649">
        <v>248.4</v>
      </c>
      <c r="CR34" s="649">
        <v>304.2</v>
      </c>
      <c r="CS34" s="649"/>
      <c r="CT34" s="649"/>
      <c r="CU34" s="649"/>
      <c r="CV34" s="649"/>
      <c r="CW34" s="649"/>
      <c r="CX34" s="649"/>
      <c r="CY34" s="649"/>
      <c r="CZ34" s="649"/>
      <c r="DA34" s="649"/>
      <c r="DB34" s="649"/>
      <c r="DC34" s="649"/>
      <c r="DD34" s="649"/>
      <c r="DE34" s="649"/>
      <c r="DF34" s="649"/>
      <c r="DG34" s="649">
        <v>1680</v>
      </c>
      <c r="DH34" s="649">
        <v>754.5</v>
      </c>
      <c r="DI34" s="649">
        <v>1.2</v>
      </c>
      <c r="DJ34" s="649">
        <v>885</v>
      </c>
      <c r="DK34" s="649"/>
      <c r="DL34" s="649">
        <v>204</v>
      </c>
      <c r="DM34" s="649">
        <v>282</v>
      </c>
      <c r="DN34" s="649"/>
      <c r="DO34" s="649"/>
      <c r="DP34" s="649">
        <v>426</v>
      </c>
      <c r="DQ34" s="649"/>
      <c r="DR34" s="649"/>
      <c r="DS34" s="649"/>
      <c r="DT34" s="649"/>
      <c r="DU34" s="649">
        <v>390</v>
      </c>
      <c r="DV34" s="667"/>
      <c r="DW34" s="663"/>
      <c r="DX34" s="674"/>
      <c r="DY34" s="675"/>
      <c r="DZ34" s="674"/>
      <c r="EA34" s="676"/>
      <c r="EB34" s="670">
        <f t="shared" si="0"/>
        <v>29632.500000000011</v>
      </c>
      <c r="EC34" s="673">
        <f t="shared" si="1"/>
        <v>44180</v>
      </c>
      <c r="ED34" s="672"/>
    </row>
    <row r="35" spans="1:134" ht="15.75" customHeight="1">
      <c r="A35" s="673">
        <v>44181</v>
      </c>
      <c r="B35" s="649">
        <v>176.006</v>
      </c>
      <c r="C35" s="649">
        <v>153.708</v>
      </c>
      <c r="D35" s="649">
        <v>300.90600000000001</v>
      </c>
      <c r="E35" s="649">
        <v>130.61799999999999</v>
      </c>
      <c r="F35" s="649">
        <v>568.32000000000005</v>
      </c>
      <c r="G35" s="649">
        <v>144</v>
      </c>
      <c r="H35" s="649"/>
      <c r="I35" s="649">
        <v>12.272</v>
      </c>
      <c r="J35" s="649"/>
      <c r="K35" s="649"/>
      <c r="L35" s="649"/>
      <c r="M35" s="649"/>
      <c r="N35" s="649"/>
      <c r="O35" s="649"/>
      <c r="P35" s="649"/>
      <c r="Q35" s="649"/>
      <c r="R35" s="649"/>
      <c r="S35" s="649"/>
      <c r="T35" s="649"/>
      <c r="U35" s="649"/>
      <c r="V35" s="649"/>
      <c r="W35" s="649"/>
      <c r="X35" s="649"/>
      <c r="Y35" s="649"/>
      <c r="Z35" s="649"/>
      <c r="AA35" s="649"/>
      <c r="AB35" s="649"/>
      <c r="AC35" s="649"/>
      <c r="AD35" s="649"/>
      <c r="AE35" s="649"/>
      <c r="AF35" s="649"/>
      <c r="AG35" s="649"/>
      <c r="AH35" s="649"/>
      <c r="AI35" s="649"/>
      <c r="AJ35" s="649"/>
      <c r="AK35" s="649"/>
      <c r="AL35" s="649"/>
      <c r="AM35" s="649"/>
      <c r="AN35" s="649"/>
      <c r="AO35" s="649"/>
      <c r="AP35" s="649"/>
      <c r="AQ35" s="649"/>
      <c r="AR35" s="649"/>
      <c r="AS35" s="649"/>
      <c r="AT35" s="649"/>
      <c r="AU35" s="649">
        <v>48.534999999999997</v>
      </c>
      <c r="AV35" s="649">
        <v>70.14</v>
      </c>
      <c r="AW35" s="649"/>
      <c r="AX35" s="649"/>
      <c r="AY35" s="649"/>
      <c r="AZ35" s="649"/>
      <c r="BA35" s="649"/>
      <c r="BB35" s="649"/>
      <c r="BC35" s="649"/>
      <c r="BD35" s="649"/>
      <c r="BE35" s="649"/>
      <c r="BF35" s="649"/>
      <c r="BG35" s="649"/>
      <c r="BH35" s="649"/>
      <c r="BI35" s="649"/>
      <c r="BJ35" s="649"/>
      <c r="BK35" s="649"/>
      <c r="BL35" s="649"/>
      <c r="BM35" s="649"/>
      <c r="BN35" s="649"/>
      <c r="BO35" s="649"/>
      <c r="BP35" s="649"/>
      <c r="BQ35" s="649"/>
      <c r="BR35" s="649"/>
      <c r="BS35" s="649"/>
      <c r="BT35" s="649"/>
      <c r="BU35" s="649"/>
      <c r="BV35" s="649"/>
      <c r="BW35" s="649"/>
      <c r="BX35" s="649"/>
      <c r="BY35" s="649"/>
      <c r="BZ35" s="649"/>
      <c r="CA35" s="649"/>
      <c r="CB35" s="649"/>
      <c r="CC35" s="649"/>
      <c r="CD35" s="649"/>
      <c r="CE35" s="649"/>
      <c r="CF35" s="649"/>
      <c r="CG35" s="649"/>
      <c r="CH35" s="649"/>
      <c r="CI35" s="649"/>
      <c r="CJ35" s="649"/>
      <c r="CK35" s="649"/>
      <c r="CL35" s="649"/>
      <c r="CM35" s="649"/>
      <c r="CN35" s="649"/>
      <c r="CO35" s="649"/>
      <c r="CP35" s="649"/>
      <c r="CQ35" s="649"/>
      <c r="CR35" s="649"/>
      <c r="CS35" s="649"/>
      <c r="CT35" s="649"/>
      <c r="CU35" s="649"/>
      <c r="CV35" s="649"/>
      <c r="CW35" s="649"/>
      <c r="CX35" s="649"/>
      <c r="CY35" s="649"/>
      <c r="CZ35" s="649"/>
      <c r="DA35" s="649"/>
      <c r="DB35" s="649"/>
      <c r="DC35" s="649"/>
      <c r="DD35" s="649"/>
      <c r="DE35" s="649"/>
      <c r="DF35" s="649"/>
      <c r="DG35" s="649"/>
      <c r="DH35" s="649"/>
      <c r="DI35" s="649"/>
      <c r="DJ35" s="649"/>
      <c r="DK35" s="649"/>
      <c r="DL35" s="649"/>
      <c r="DM35" s="649"/>
      <c r="DN35" s="649"/>
      <c r="DO35" s="649"/>
      <c r="DP35" s="649"/>
      <c r="DQ35" s="649"/>
      <c r="DR35" s="649"/>
      <c r="DS35" s="649"/>
      <c r="DT35" s="649"/>
      <c r="DU35" s="649"/>
      <c r="DV35" s="667"/>
      <c r="DW35" s="663"/>
      <c r="DX35" s="674"/>
      <c r="DY35" s="675"/>
      <c r="DZ35" s="674"/>
      <c r="EA35" s="676"/>
      <c r="EB35" s="670">
        <f t="shared" ref="EB35:EB65" si="2">SUM(B35:DW35)</f>
        <v>1604.5050000000001</v>
      </c>
      <c r="EC35" s="673">
        <f t="shared" si="1"/>
        <v>44181</v>
      </c>
      <c r="ED35" s="672"/>
    </row>
    <row r="36" spans="1:134" ht="15.75" customHeight="1">
      <c r="A36" s="673">
        <v>44182</v>
      </c>
      <c r="B36" s="649"/>
      <c r="C36" s="649"/>
      <c r="D36" s="649"/>
      <c r="E36" s="649"/>
      <c r="F36" s="649"/>
      <c r="G36" s="649"/>
      <c r="H36" s="649"/>
      <c r="I36" s="649"/>
      <c r="J36" s="649"/>
      <c r="K36" s="649"/>
      <c r="L36" s="649"/>
      <c r="M36" s="649"/>
      <c r="N36" s="649"/>
      <c r="O36" s="649"/>
      <c r="P36" s="649"/>
      <c r="Q36" s="649"/>
      <c r="R36" s="649"/>
      <c r="S36" s="649"/>
      <c r="T36" s="649"/>
      <c r="U36" s="649"/>
      <c r="V36" s="649"/>
      <c r="W36" s="649"/>
      <c r="X36" s="649"/>
      <c r="Y36" s="649"/>
      <c r="Z36" s="649"/>
      <c r="AA36" s="649"/>
      <c r="AB36" s="649"/>
      <c r="AC36" s="649"/>
      <c r="AD36" s="649"/>
      <c r="AE36" s="649"/>
      <c r="AF36" s="649"/>
      <c r="AG36" s="649"/>
      <c r="AH36" s="649"/>
      <c r="AI36" s="649"/>
      <c r="AJ36" s="649"/>
      <c r="AK36" s="649"/>
      <c r="AL36" s="649"/>
      <c r="AM36" s="649"/>
      <c r="AN36" s="649"/>
      <c r="AO36" s="649"/>
      <c r="AP36" s="649"/>
      <c r="AQ36" s="649"/>
      <c r="AR36" s="649"/>
      <c r="AS36" s="649"/>
      <c r="AT36" s="649"/>
      <c r="AU36" s="649"/>
      <c r="AV36" s="649"/>
      <c r="AW36" s="649"/>
      <c r="AX36" s="649"/>
      <c r="AY36" s="649"/>
      <c r="AZ36" s="649"/>
      <c r="BA36" s="649"/>
      <c r="BB36" s="649"/>
      <c r="BC36" s="649"/>
      <c r="BD36" s="649"/>
      <c r="BE36" s="649"/>
      <c r="BF36" s="649"/>
      <c r="BG36" s="649"/>
      <c r="BH36" s="649"/>
      <c r="BI36" s="649"/>
      <c r="BJ36" s="649"/>
      <c r="BK36" s="649"/>
      <c r="BL36" s="649"/>
      <c r="BM36" s="649"/>
      <c r="BN36" s="649"/>
      <c r="BO36" s="649"/>
      <c r="BP36" s="649"/>
      <c r="BQ36" s="649"/>
      <c r="BR36" s="649"/>
      <c r="BS36" s="649"/>
      <c r="BT36" s="649"/>
      <c r="BU36" s="649"/>
      <c r="BV36" s="649"/>
      <c r="BW36" s="649"/>
      <c r="BX36" s="649"/>
      <c r="BY36" s="649"/>
      <c r="BZ36" s="649"/>
      <c r="CA36" s="649"/>
      <c r="CB36" s="649"/>
      <c r="CC36" s="649"/>
      <c r="CD36" s="649"/>
      <c r="CE36" s="649"/>
      <c r="CF36" s="649"/>
      <c r="CG36" s="649"/>
      <c r="CH36" s="649"/>
      <c r="CI36" s="649"/>
      <c r="CJ36" s="649"/>
      <c r="CK36" s="649"/>
      <c r="CL36" s="649"/>
      <c r="CM36" s="649"/>
      <c r="CN36" s="649"/>
      <c r="CO36" s="649"/>
      <c r="CP36" s="649"/>
      <c r="CQ36" s="649"/>
      <c r="CR36" s="649"/>
      <c r="CS36" s="649"/>
      <c r="CT36" s="649"/>
      <c r="CU36" s="649"/>
      <c r="CV36" s="649"/>
      <c r="CW36" s="649"/>
      <c r="CX36" s="649"/>
      <c r="CY36" s="649"/>
      <c r="CZ36" s="649"/>
      <c r="DA36" s="649"/>
      <c r="DB36" s="649"/>
      <c r="DC36" s="649"/>
      <c r="DD36" s="649"/>
      <c r="DE36" s="649"/>
      <c r="DF36" s="649"/>
      <c r="DG36" s="649"/>
      <c r="DH36" s="649"/>
      <c r="DI36" s="649"/>
      <c r="DJ36" s="649"/>
      <c r="DK36" s="649"/>
      <c r="DL36" s="649"/>
      <c r="DM36" s="649"/>
      <c r="DN36" s="649"/>
      <c r="DO36" s="649"/>
      <c r="DP36" s="649"/>
      <c r="DQ36" s="649"/>
      <c r="DR36" s="649"/>
      <c r="DS36" s="649"/>
      <c r="DT36" s="649"/>
      <c r="DU36" s="649"/>
      <c r="DV36" s="667"/>
      <c r="DW36" s="663"/>
      <c r="DX36" s="674"/>
      <c r="DY36" s="675"/>
      <c r="DZ36" s="674"/>
      <c r="EA36" s="676"/>
      <c r="EB36" s="670">
        <f t="shared" si="2"/>
        <v>0</v>
      </c>
      <c r="EC36" s="673">
        <f t="shared" si="1"/>
        <v>44182</v>
      </c>
      <c r="ED36" s="672"/>
    </row>
    <row r="37" spans="1:134" ht="15.75" customHeight="1">
      <c r="A37" s="673">
        <v>44183</v>
      </c>
      <c r="B37" s="649"/>
      <c r="C37" s="649"/>
      <c r="D37" s="649"/>
      <c r="E37" s="649"/>
      <c r="F37" s="649"/>
      <c r="G37" s="649"/>
      <c r="H37" s="649"/>
      <c r="I37" s="649"/>
      <c r="J37" s="649"/>
      <c r="K37" s="649"/>
      <c r="L37" s="649"/>
      <c r="M37" s="649"/>
      <c r="N37" s="649"/>
      <c r="O37" s="649"/>
      <c r="P37" s="649"/>
      <c r="Q37" s="649"/>
      <c r="R37" s="649"/>
      <c r="S37" s="649"/>
      <c r="T37" s="649"/>
      <c r="U37" s="649"/>
      <c r="V37" s="649"/>
      <c r="W37" s="649"/>
      <c r="X37" s="649"/>
      <c r="Y37" s="649"/>
      <c r="Z37" s="649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9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9"/>
      <c r="BD37" s="649"/>
      <c r="BE37" s="649"/>
      <c r="BF37" s="649"/>
      <c r="BG37" s="649"/>
      <c r="BH37" s="649"/>
      <c r="BI37" s="649"/>
      <c r="BJ37" s="649"/>
      <c r="BK37" s="649"/>
      <c r="BL37" s="649"/>
      <c r="BM37" s="649"/>
      <c r="BN37" s="649"/>
      <c r="BO37" s="649"/>
      <c r="BP37" s="649"/>
      <c r="BQ37" s="649"/>
      <c r="BR37" s="649"/>
      <c r="BS37" s="649"/>
      <c r="BT37" s="649"/>
      <c r="BU37" s="649"/>
      <c r="BV37" s="649"/>
      <c r="BW37" s="649"/>
      <c r="BX37" s="649"/>
      <c r="BY37" s="649"/>
      <c r="BZ37" s="649"/>
      <c r="CA37" s="649"/>
      <c r="CB37" s="649"/>
      <c r="CC37" s="649"/>
      <c r="CD37" s="649"/>
      <c r="CE37" s="649"/>
      <c r="CF37" s="649"/>
      <c r="CG37" s="649"/>
      <c r="CH37" s="649"/>
      <c r="CI37" s="649"/>
      <c r="CJ37" s="649"/>
      <c r="CK37" s="649"/>
      <c r="CL37" s="649"/>
      <c r="CM37" s="649"/>
      <c r="CN37" s="649"/>
      <c r="CO37" s="649"/>
      <c r="CP37" s="649"/>
      <c r="CQ37" s="649"/>
      <c r="CR37" s="649"/>
      <c r="CS37" s="649"/>
      <c r="CT37" s="649"/>
      <c r="CU37" s="649"/>
      <c r="CV37" s="649"/>
      <c r="CW37" s="649"/>
      <c r="CX37" s="649"/>
      <c r="CY37" s="649"/>
      <c r="CZ37" s="649"/>
      <c r="DA37" s="649"/>
      <c r="DB37" s="649"/>
      <c r="DC37" s="649"/>
      <c r="DD37" s="649"/>
      <c r="DE37" s="649"/>
      <c r="DF37" s="649"/>
      <c r="DG37" s="649"/>
      <c r="DH37" s="649"/>
      <c r="DI37" s="649"/>
      <c r="DJ37" s="649"/>
      <c r="DK37" s="649"/>
      <c r="DL37" s="649"/>
      <c r="DM37" s="649"/>
      <c r="DN37" s="649"/>
      <c r="DO37" s="649"/>
      <c r="DP37" s="649"/>
      <c r="DQ37" s="649"/>
      <c r="DR37" s="649"/>
      <c r="DS37" s="649"/>
      <c r="DT37" s="649"/>
      <c r="DU37" s="649"/>
      <c r="DV37" s="667"/>
      <c r="DW37" s="663"/>
      <c r="DX37" s="674"/>
      <c r="DY37" s="675"/>
      <c r="DZ37" s="674"/>
      <c r="EA37" s="676"/>
      <c r="EB37" s="670">
        <f t="shared" si="2"/>
        <v>0</v>
      </c>
      <c r="EC37" s="673">
        <f t="shared" si="1"/>
        <v>44183</v>
      </c>
      <c r="ED37" s="672"/>
    </row>
    <row r="38" spans="1:134" ht="15.75" customHeight="1">
      <c r="A38" s="673">
        <v>44184</v>
      </c>
      <c r="B38" s="649"/>
      <c r="C38" s="649"/>
      <c r="D38" s="649"/>
      <c r="E38" s="649"/>
      <c r="F38" s="649"/>
      <c r="G38" s="649"/>
      <c r="H38" s="649"/>
      <c r="I38" s="649"/>
      <c r="J38" s="649"/>
      <c r="K38" s="649"/>
      <c r="L38" s="649"/>
      <c r="M38" s="649"/>
      <c r="N38" s="649"/>
      <c r="O38" s="649"/>
      <c r="P38" s="649"/>
      <c r="Q38" s="649"/>
      <c r="R38" s="649"/>
      <c r="S38" s="649"/>
      <c r="T38" s="649"/>
      <c r="U38" s="649"/>
      <c r="V38" s="649"/>
      <c r="W38" s="649"/>
      <c r="X38" s="649"/>
      <c r="Y38" s="649"/>
      <c r="Z38" s="649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49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49"/>
      <c r="BD38" s="649"/>
      <c r="BE38" s="649"/>
      <c r="BF38" s="649"/>
      <c r="BG38" s="649"/>
      <c r="BH38" s="649"/>
      <c r="BI38" s="649"/>
      <c r="BJ38" s="649"/>
      <c r="BK38" s="649"/>
      <c r="BL38" s="649"/>
      <c r="BM38" s="649"/>
      <c r="BN38" s="649"/>
      <c r="BO38" s="649"/>
      <c r="BP38" s="649"/>
      <c r="BQ38" s="649"/>
      <c r="BR38" s="649"/>
      <c r="BS38" s="649"/>
      <c r="BT38" s="649"/>
      <c r="BU38" s="649"/>
      <c r="BV38" s="649"/>
      <c r="BW38" s="649"/>
      <c r="BX38" s="649"/>
      <c r="BY38" s="649"/>
      <c r="BZ38" s="649"/>
      <c r="CA38" s="649"/>
      <c r="CB38" s="649"/>
      <c r="CC38" s="649"/>
      <c r="CD38" s="649"/>
      <c r="CE38" s="649"/>
      <c r="CF38" s="649"/>
      <c r="CG38" s="649"/>
      <c r="CH38" s="649"/>
      <c r="CI38" s="649"/>
      <c r="CJ38" s="649"/>
      <c r="CK38" s="649"/>
      <c r="CL38" s="649"/>
      <c r="CM38" s="649"/>
      <c r="CN38" s="649"/>
      <c r="CO38" s="649"/>
      <c r="CP38" s="649"/>
      <c r="CQ38" s="649"/>
      <c r="CR38" s="649"/>
      <c r="CS38" s="649"/>
      <c r="CT38" s="649"/>
      <c r="CU38" s="649"/>
      <c r="CV38" s="649"/>
      <c r="CW38" s="649"/>
      <c r="CX38" s="649"/>
      <c r="CY38" s="649"/>
      <c r="CZ38" s="649"/>
      <c r="DA38" s="649"/>
      <c r="DB38" s="649"/>
      <c r="DC38" s="649"/>
      <c r="DD38" s="649"/>
      <c r="DE38" s="649"/>
      <c r="DF38" s="649"/>
      <c r="DG38" s="649"/>
      <c r="DH38" s="649"/>
      <c r="DI38" s="649"/>
      <c r="DJ38" s="649"/>
      <c r="DK38" s="649"/>
      <c r="DL38" s="649"/>
      <c r="DM38" s="649"/>
      <c r="DN38" s="649"/>
      <c r="DO38" s="649"/>
      <c r="DP38" s="649"/>
      <c r="DQ38" s="649"/>
      <c r="DR38" s="649"/>
      <c r="DS38" s="649"/>
      <c r="DT38" s="649"/>
      <c r="DU38" s="649"/>
      <c r="DV38" s="667"/>
      <c r="DW38" s="663"/>
      <c r="DX38" s="674"/>
      <c r="DY38" s="675"/>
      <c r="DZ38" s="674"/>
      <c r="EA38" s="676"/>
      <c r="EB38" s="670">
        <f t="shared" si="2"/>
        <v>0</v>
      </c>
      <c r="EC38" s="673">
        <f t="shared" si="1"/>
        <v>44184</v>
      </c>
      <c r="ED38" s="672"/>
    </row>
    <row r="39" spans="1:134" ht="15.75" customHeight="1">
      <c r="A39" s="673">
        <v>44185</v>
      </c>
      <c r="B39" s="649"/>
      <c r="C39" s="649"/>
      <c r="D39" s="649"/>
      <c r="E39" s="649"/>
      <c r="F39" s="649"/>
      <c r="G39" s="649"/>
      <c r="H39" s="649"/>
      <c r="I39" s="649"/>
      <c r="J39" s="649"/>
      <c r="K39" s="649"/>
      <c r="L39" s="649"/>
      <c r="M39" s="649"/>
      <c r="N39" s="649"/>
      <c r="O39" s="649"/>
      <c r="P39" s="649"/>
      <c r="Q39" s="649"/>
      <c r="R39" s="649"/>
      <c r="S39" s="649"/>
      <c r="T39" s="649"/>
      <c r="U39" s="649"/>
      <c r="V39" s="649"/>
      <c r="W39" s="649"/>
      <c r="X39" s="649"/>
      <c r="Y39" s="649"/>
      <c r="Z39" s="649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  <c r="AK39" s="649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649"/>
      <c r="BD39" s="649"/>
      <c r="BE39" s="649"/>
      <c r="BF39" s="649"/>
      <c r="BG39" s="649"/>
      <c r="BH39" s="649"/>
      <c r="BI39" s="649"/>
      <c r="BJ39" s="649"/>
      <c r="BK39" s="649"/>
      <c r="BL39" s="649"/>
      <c r="BM39" s="649"/>
      <c r="BN39" s="649"/>
      <c r="BO39" s="649"/>
      <c r="BP39" s="649"/>
      <c r="BQ39" s="649"/>
      <c r="BR39" s="649"/>
      <c r="BS39" s="649"/>
      <c r="BT39" s="649"/>
      <c r="BU39" s="649"/>
      <c r="BV39" s="649"/>
      <c r="BW39" s="649"/>
      <c r="BX39" s="649"/>
      <c r="BY39" s="649"/>
      <c r="BZ39" s="649"/>
      <c r="CA39" s="649"/>
      <c r="CB39" s="649"/>
      <c r="CC39" s="649"/>
      <c r="CD39" s="649"/>
      <c r="CE39" s="649"/>
      <c r="CF39" s="649"/>
      <c r="CG39" s="649"/>
      <c r="CH39" s="649"/>
      <c r="CI39" s="649"/>
      <c r="CJ39" s="649"/>
      <c r="CK39" s="649"/>
      <c r="CL39" s="649"/>
      <c r="CM39" s="649"/>
      <c r="CN39" s="649"/>
      <c r="CO39" s="649"/>
      <c r="CP39" s="649"/>
      <c r="CQ39" s="649"/>
      <c r="CR39" s="649"/>
      <c r="CS39" s="649"/>
      <c r="CT39" s="649"/>
      <c r="CU39" s="649"/>
      <c r="CV39" s="649"/>
      <c r="CW39" s="649"/>
      <c r="CX39" s="649"/>
      <c r="CY39" s="649"/>
      <c r="CZ39" s="649"/>
      <c r="DA39" s="649"/>
      <c r="DB39" s="649"/>
      <c r="DC39" s="649"/>
      <c r="DD39" s="649"/>
      <c r="DE39" s="649"/>
      <c r="DF39" s="649"/>
      <c r="DG39" s="649"/>
      <c r="DH39" s="649"/>
      <c r="DI39" s="649"/>
      <c r="DJ39" s="649"/>
      <c r="DK39" s="649"/>
      <c r="DL39" s="649"/>
      <c r="DM39" s="649"/>
      <c r="DN39" s="649"/>
      <c r="DO39" s="649"/>
      <c r="DP39" s="649"/>
      <c r="DQ39" s="649"/>
      <c r="DR39" s="649"/>
      <c r="DS39" s="649"/>
      <c r="DT39" s="649"/>
      <c r="DU39" s="649"/>
      <c r="DV39" s="667"/>
      <c r="DW39" s="663"/>
      <c r="DX39" s="674"/>
      <c r="DY39" s="675"/>
      <c r="DZ39" s="674"/>
      <c r="EA39" s="676"/>
      <c r="EB39" s="670">
        <f t="shared" si="2"/>
        <v>0</v>
      </c>
      <c r="EC39" s="673">
        <f t="shared" si="1"/>
        <v>44185</v>
      </c>
      <c r="ED39" s="672"/>
    </row>
    <row r="40" spans="1:134" ht="15.75" customHeight="1">
      <c r="A40" s="673">
        <v>44186</v>
      </c>
      <c r="B40" s="649"/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49"/>
      <c r="O40" s="649"/>
      <c r="P40" s="649"/>
      <c r="Q40" s="649"/>
      <c r="R40" s="649"/>
      <c r="S40" s="649"/>
      <c r="T40" s="649"/>
      <c r="U40" s="649"/>
      <c r="V40" s="649"/>
      <c r="W40" s="649"/>
      <c r="X40" s="649"/>
      <c r="Y40" s="649"/>
      <c r="Z40" s="649"/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  <c r="AK40" s="649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649"/>
      <c r="BD40" s="649"/>
      <c r="BE40" s="649"/>
      <c r="BF40" s="649"/>
      <c r="BG40" s="649"/>
      <c r="BH40" s="649"/>
      <c r="BI40" s="649"/>
      <c r="BJ40" s="649"/>
      <c r="BK40" s="649"/>
      <c r="BL40" s="649"/>
      <c r="BM40" s="649"/>
      <c r="BN40" s="649"/>
      <c r="BO40" s="649"/>
      <c r="BP40" s="649"/>
      <c r="BQ40" s="649"/>
      <c r="BR40" s="649"/>
      <c r="BS40" s="649"/>
      <c r="BT40" s="649"/>
      <c r="BU40" s="649"/>
      <c r="BV40" s="649"/>
      <c r="BW40" s="649"/>
      <c r="BX40" s="649"/>
      <c r="BY40" s="649"/>
      <c r="BZ40" s="649"/>
      <c r="CA40" s="649"/>
      <c r="CB40" s="649"/>
      <c r="CC40" s="649"/>
      <c r="CD40" s="649"/>
      <c r="CE40" s="649"/>
      <c r="CF40" s="649"/>
      <c r="CG40" s="649"/>
      <c r="CH40" s="649"/>
      <c r="CI40" s="649"/>
      <c r="CJ40" s="649"/>
      <c r="CK40" s="649"/>
      <c r="CL40" s="649"/>
      <c r="CM40" s="649"/>
      <c r="CN40" s="649"/>
      <c r="CO40" s="649"/>
      <c r="CP40" s="649"/>
      <c r="CQ40" s="649"/>
      <c r="CR40" s="649"/>
      <c r="CS40" s="649"/>
      <c r="CT40" s="649"/>
      <c r="CU40" s="649"/>
      <c r="CV40" s="649"/>
      <c r="CW40" s="649"/>
      <c r="CX40" s="649"/>
      <c r="CY40" s="649"/>
      <c r="CZ40" s="649"/>
      <c r="DA40" s="649"/>
      <c r="DB40" s="649"/>
      <c r="DC40" s="649"/>
      <c r="DD40" s="649"/>
      <c r="DE40" s="649"/>
      <c r="DF40" s="649"/>
      <c r="DG40" s="649"/>
      <c r="DH40" s="649"/>
      <c r="DI40" s="649"/>
      <c r="DJ40" s="649"/>
      <c r="DK40" s="649"/>
      <c r="DL40" s="649"/>
      <c r="DM40" s="649"/>
      <c r="DN40" s="649"/>
      <c r="DO40" s="649"/>
      <c r="DP40" s="649"/>
      <c r="DQ40" s="649"/>
      <c r="DR40" s="649"/>
      <c r="DS40" s="649"/>
      <c r="DT40" s="649"/>
      <c r="DU40" s="649"/>
      <c r="DV40" s="667"/>
      <c r="DW40" s="663"/>
      <c r="DX40" s="674"/>
      <c r="DY40" s="675"/>
      <c r="DZ40" s="674"/>
      <c r="EA40" s="676"/>
      <c r="EB40" s="670">
        <f t="shared" si="2"/>
        <v>0</v>
      </c>
      <c r="EC40" s="673">
        <f t="shared" si="1"/>
        <v>44186</v>
      </c>
      <c r="ED40" s="672"/>
    </row>
    <row r="41" spans="1:134" ht="15.75" customHeight="1">
      <c r="A41" s="673">
        <v>44187</v>
      </c>
      <c r="B41" s="649"/>
      <c r="C41" s="649"/>
      <c r="D41" s="649"/>
      <c r="E41" s="649"/>
      <c r="F41" s="649"/>
      <c r="G41" s="649"/>
      <c r="H41" s="649"/>
      <c r="I41" s="649"/>
      <c r="J41" s="649"/>
      <c r="K41" s="649"/>
      <c r="L41" s="649"/>
      <c r="M41" s="649"/>
      <c r="N41" s="649"/>
      <c r="O41" s="649"/>
      <c r="P41" s="649"/>
      <c r="Q41" s="649"/>
      <c r="R41" s="649"/>
      <c r="S41" s="649"/>
      <c r="T41" s="649"/>
      <c r="U41" s="649"/>
      <c r="V41" s="649"/>
      <c r="W41" s="649"/>
      <c r="X41" s="649"/>
      <c r="Y41" s="649"/>
      <c r="Z41" s="649"/>
      <c r="AA41" s="649"/>
      <c r="AB41" s="649"/>
      <c r="AC41" s="649"/>
      <c r="AD41" s="649"/>
      <c r="AE41" s="649"/>
      <c r="AF41" s="649"/>
      <c r="AG41" s="649"/>
      <c r="AH41" s="649"/>
      <c r="AI41" s="649"/>
      <c r="AJ41" s="649"/>
      <c r="AK41" s="649"/>
      <c r="AL41" s="649"/>
      <c r="AM41" s="649"/>
      <c r="AN41" s="649"/>
      <c r="AO41" s="649"/>
      <c r="AP41" s="649"/>
      <c r="AQ41" s="649"/>
      <c r="AR41" s="649"/>
      <c r="AS41" s="649"/>
      <c r="AT41" s="649"/>
      <c r="AU41" s="649"/>
      <c r="AV41" s="649"/>
      <c r="AW41" s="649"/>
      <c r="AX41" s="649"/>
      <c r="AY41" s="649"/>
      <c r="AZ41" s="649"/>
      <c r="BA41" s="649"/>
      <c r="BB41" s="649"/>
      <c r="BC41" s="649"/>
      <c r="BD41" s="649"/>
      <c r="BE41" s="649"/>
      <c r="BF41" s="649"/>
      <c r="BG41" s="649"/>
      <c r="BH41" s="649"/>
      <c r="BI41" s="649"/>
      <c r="BJ41" s="649"/>
      <c r="BK41" s="649"/>
      <c r="BL41" s="649"/>
      <c r="BM41" s="649"/>
      <c r="BN41" s="649"/>
      <c r="BO41" s="649"/>
      <c r="BP41" s="649"/>
      <c r="BQ41" s="649"/>
      <c r="BR41" s="649"/>
      <c r="BS41" s="649"/>
      <c r="BT41" s="649"/>
      <c r="BU41" s="649"/>
      <c r="BV41" s="649"/>
      <c r="BW41" s="649"/>
      <c r="BX41" s="649"/>
      <c r="BY41" s="649"/>
      <c r="BZ41" s="649"/>
      <c r="CA41" s="649"/>
      <c r="CB41" s="649"/>
      <c r="CC41" s="649"/>
      <c r="CD41" s="649"/>
      <c r="CE41" s="649"/>
      <c r="CF41" s="649"/>
      <c r="CG41" s="649"/>
      <c r="CH41" s="649"/>
      <c r="CI41" s="649"/>
      <c r="CJ41" s="649"/>
      <c r="CK41" s="649"/>
      <c r="CL41" s="649"/>
      <c r="CM41" s="649"/>
      <c r="CN41" s="649"/>
      <c r="CO41" s="649"/>
      <c r="CP41" s="649"/>
      <c r="CQ41" s="649"/>
      <c r="CR41" s="649"/>
      <c r="CS41" s="649"/>
      <c r="CT41" s="649"/>
      <c r="CU41" s="649"/>
      <c r="CV41" s="649"/>
      <c r="CW41" s="649"/>
      <c r="CX41" s="649"/>
      <c r="CY41" s="649"/>
      <c r="CZ41" s="649"/>
      <c r="DA41" s="649"/>
      <c r="DB41" s="649"/>
      <c r="DC41" s="649"/>
      <c r="DD41" s="649"/>
      <c r="DE41" s="649"/>
      <c r="DF41" s="649"/>
      <c r="DG41" s="649"/>
      <c r="DH41" s="649"/>
      <c r="DI41" s="649"/>
      <c r="DJ41" s="649"/>
      <c r="DK41" s="649"/>
      <c r="DL41" s="649"/>
      <c r="DM41" s="649"/>
      <c r="DN41" s="649"/>
      <c r="DO41" s="649"/>
      <c r="DP41" s="649"/>
      <c r="DQ41" s="649"/>
      <c r="DR41" s="649"/>
      <c r="DS41" s="649"/>
      <c r="DT41" s="649"/>
      <c r="DU41" s="649"/>
      <c r="DV41" s="667"/>
      <c r="DW41" s="663"/>
      <c r="DX41" s="674"/>
      <c r="DY41" s="675"/>
      <c r="DZ41" s="674"/>
      <c r="EA41" s="676"/>
      <c r="EB41" s="670">
        <f t="shared" si="2"/>
        <v>0</v>
      </c>
      <c r="EC41" s="673">
        <f t="shared" si="1"/>
        <v>44187</v>
      </c>
      <c r="ED41" s="672"/>
    </row>
    <row r="42" spans="1:134" ht="15.75" customHeight="1">
      <c r="A42" s="673">
        <v>44188</v>
      </c>
      <c r="B42" s="649"/>
      <c r="C42" s="649"/>
      <c r="D42" s="649"/>
      <c r="E42" s="649"/>
      <c r="F42" s="649"/>
      <c r="G42" s="649"/>
      <c r="H42" s="649"/>
      <c r="I42" s="649"/>
      <c r="J42" s="649"/>
      <c r="K42" s="649"/>
      <c r="L42" s="649"/>
      <c r="M42" s="649"/>
      <c r="N42" s="649"/>
      <c r="O42" s="649"/>
      <c r="P42" s="649"/>
      <c r="Q42" s="649"/>
      <c r="R42" s="649"/>
      <c r="S42" s="649"/>
      <c r="T42" s="649"/>
      <c r="U42" s="649"/>
      <c r="V42" s="649"/>
      <c r="W42" s="649"/>
      <c r="X42" s="649"/>
      <c r="Y42" s="649"/>
      <c r="Z42" s="649"/>
      <c r="AA42" s="649"/>
      <c r="AB42" s="649"/>
      <c r="AC42" s="649"/>
      <c r="AD42" s="649"/>
      <c r="AE42" s="649"/>
      <c r="AF42" s="649"/>
      <c r="AG42" s="649"/>
      <c r="AH42" s="649"/>
      <c r="AI42" s="649"/>
      <c r="AJ42" s="649"/>
      <c r="AK42" s="649"/>
      <c r="AL42" s="649"/>
      <c r="AM42" s="649"/>
      <c r="AN42" s="649"/>
      <c r="AO42" s="649"/>
      <c r="AP42" s="649"/>
      <c r="AQ42" s="649"/>
      <c r="AR42" s="649"/>
      <c r="AS42" s="649"/>
      <c r="AT42" s="649"/>
      <c r="AU42" s="649"/>
      <c r="AV42" s="649"/>
      <c r="AW42" s="649"/>
      <c r="AX42" s="649"/>
      <c r="AY42" s="649"/>
      <c r="AZ42" s="649"/>
      <c r="BA42" s="649"/>
      <c r="BB42" s="649"/>
      <c r="BC42" s="649"/>
      <c r="BD42" s="649"/>
      <c r="BE42" s="649"/>
      <c r="BF42" s="649"/>
      <c r="BG42" s="649"/>
      <c r="BH42" s="649"/>
      <c r="BI42" s="649"/>
      <c r="BJ42" s="649"/>
      <c r="BK42" s="649"/>
      <c r="BL42" s="649"/>
      <c r="BM42" s="649"/>
      <c r="BN42" s="649"/>
      <c r="BO42" s="649"/>
      <c r="BP42" s="649"/>
      <c r="BQ42" s="649"/>
      <c r="BR42" s="649"/>
      <c r="BS42" s="649"/>
      <c r="BT42" s="649"/>
      <c r="BU42" s="649"/>
      <c r="BV42" s="649"/>
      <c r="BW42" s="649"/>
      <c r="BX42" s="649"/>
      <c r="BY42" s="649"/>
      <c r="BZ42" s="649"/>
      <c r="CA42" s="649"/>
      <c r="CB42" s="649"/>
      <c r="CC42" s="649"/>
      <c r="CD42" s="649"/>
      <c r="CE42" s="649"/>
      <c r="CF42" s="649"/>
      <c r="CG42" s="649"/>
      <c r="CH42" s="649"/>
      <c r="CI42" s="649"/>
      <c r="CJ42" s="649"/>
      <c r="CK42" s="649"/>
      <c r="CL42" s="649"/>
      <c r="CM42" s="649"/>
      <c r="CN42" s="649"/>
      <c r="CO42" s="649"/>
      <c r="CP42" s="649"/>
      <c r="CQ42" s="649"/>
      <c r="CR42" s="649"/>
      <c r="CS42" s="649"/>
      <c r="CT42" s="649"/>
      <c r="CU42" s="649"/>
      <c r="CV42" s="649"/>
      <c r="CW42" s="649"/>
      <c r="CX42" s="649"/>
      <c r="CY42" s="649"/>
      <c r="CZ42" s="649"/>
      <c r="DA42" s="649"/>
      <c r="DB42" s="649"/>
      <c r="DC42" s="649"/>
      <c r="DD42" s="649"/>
      <c r="DE42" s="649"/>
      <c r="DF42" s="649"/>
      <c r="DG42" s="649"/>
      <c r="DH42" s="649"/>
      <c r="DI42" s="649"/>
      <c r="DJ42" s="649"/>
      <c r="DK42" s="649"/>
      <c r="DL42" s="649"/>
      <c r="DM42" s="649"/>
      <c r="DN42" s="649"/>
      <c r="DO42" s="649"/>
      <c r="DP42" s="649"/>
      <c r="DQ42" s="649"/>
      <c r="DR42" s="649"/>
      <c r="DS42" s="649"/>
      <c r="DT42" s="649"/>
      <c r="DU42" s="649"/>
      <c r="DV42" s="667"/>
      <c r="DW42" s="663"/>
      <c r="DX42" s="674"/>
      <c r="DY42" s="675"/>
      <c r="DZ42" s="674"/>
      <c r="EA42" s="676"/>
      <c r="EB42" s="670">
        <f t="shared" si="2"/>
        <v>0</v>
      </c>
      <c r="EC42" s="673">
        <f t="shared" si="1"/>
        <v>44188</v>
      </c>
      <c r="ED42" s="672"/>
    </row>
    <row r="43" spans="1:134" ht="15.75" customHeight="1">
      <c r="A43" s="673">
        <v>44189</v>
      </c>
      <c r="B43" s="649"/>
      <c r="C43" s="649"/>
      <c r="D43" s="649"/>
      <c r="E43" s="649"/>
      <c r="F43" s="649"/>
      <c r="G43" s="649"/>
      <c r="H43" s="649"/>
      <c r="I43" s="649"/>
      <c r="J43" s="649"/>
      <c r="K43" s="649"/>
      <c r="L43" s="649"/>
      <c r="M43" s="649"/>
      <c r="N43" s="649"/>
      <c r="O43" s="649"/>
      <c r="P43" s="649"/>
      <c r="Q43" s="649"/>
      <c r="R43" s="649"/>
      <c r="S43" s="649"/>
      <c r="T43" s="649"/>
      <c r="U43" s="649"/>
      <c r="V43" s="649"/>
      <c r="W43" s="649"/>
      <c r="X43" s="649"/>
      <c r="Y43" s="649"/>
      <c r="Z43" s="649"/>
      <c r="AA43" s="649"/>
      <c r="AB43" s="649"/>
      <c r="AC43" s="649"/>
      <c r="AD43" s="649"/>
      <c r="AE43" s="649"/>
      <c r="AF43" s="649"/>
      <c r="AG43" s="649"/>
      <c r="AH43" s="649"/>
      <c r="AI43" s="649"/>
      <c r="AJ43" s="649"/>
      <c r="AK43" s="649"/>
      <c r="AL43" s="649"/>
      <c r="AM43" s="649"/>
      <c r="AN43" s="649"/>
      <c r="AO43" s="649"/>
      <c r="AP43" s="649"/>
      <c r="AQ43" s="649"/>
      <c r="AR43" s="649"/>
      <c r="AS43" s="649"/>
      <c r="AT43" s="649"/>
      <c r="AU43" s="649"/>
      <c r="AV43" s="649"/>
      <c r="AW43" s="649"/>
      <c r="AX43" s="649"/>
      <c r="AY43" s="649"/>
      <c r="AZ43" s="649"/>
      <c r="BA43" s="649"/>
      <c r="BB43" s="649"/>
      <c r="BC43" s="649"/>
      <c r="BD43" s="649"/>
      <c r="BE43" s="649"/>
      <c r="BF43" s="649"/>
      <c r="BG43" s="649"/>
      <c r="BH43" s="649"/>
      <c r="BI43" s="649"/>
      <c r="BJ43" s="649"/>
      <c r="BK43" s="649"/>
      <c r="BL43" s="649"/>
      <c r="BM43" s="649"/>
      <c r="BN43" s="649"/>
      <c r="BO43" s="649"/>
      <c r="BP43" s="649"/>
      <c r="BQ43" s="649"/>
      <c r="BR43" s="649"/>
      <c r="BS43" s="649"/>
      <c r="BT43" s="649"/>
      <c r="BU43" s="649"/>
      <c r="BV43" s="649"/>
      <c r="BW43" s="649"/>
      <c r="BX43" s="649"/>
      <c r="BY43" s="649"/>
      <c r="BZ43" s="649"/>
      <c r="CA43" s="649"/>
      <c r="CB43" s="649"/>
      <c r="CC43" s="649"/>
      <c r="CD43" s="649"/>
      <c r="CE43" s="649"/>
      <c r="CF43" s="649"/>
      <c r="CG43" s="649"/>
      <c r="CH43" s="649"/>
      <c r="CI43" s="649"/>
      <c r="CJ43" s="649"/>
      <c r="CK43" s="649"/>
      <c r="CL43" s="649"/>
      <c r="CM43" s="649"/>
      <c r="CN43" s="649"/>
      <c r="CO43" s="649"/>
      <c r="CP43" s="649"/>
      <c r="CQ43" s="649"/>
      <c r="CR43" s="649"/>
      <c r="CS43" s="649"/>
      <c r="CT43" s="649"/>
      <c r="CU43" s="649"/>
      <c r="CV43" s="649"/>
      <c r="CW43" s="649"/>
      <c r="CX43" s="649"/>
      <c r="CY43" s="649"/>
      <c r="CZ43" s="649"/>
      <c r="DA43" s="649"/>
      <c r="DB43" s="649"/>
      <c r="DC43" s="649"/>
      <c r="DD43" s="649"/>
      <c r="DE43" s="649"/>
      <c r="DF43" s="649"/>
      <c r="DG43" s="649"/>
      <c r="DH43" s="649"/>
      <c r="DI43" s="649"/>
      <c r="DJ43" s="649"/>
      <c r="DK43" s="649"/>
      <c r="DL43" s="649"/>
      <c r="DM43" s="649"/>
      <c r="DN43" s="649"/>
      <c r="DO43" s="649"/>
      <c r="DP43" s="649"/>
      <c r="DQ43" s="649"/>
      <c r="DR43" s="649"/>
      <c r="DS43" s="649"/>
      <c r="DT43" s="649"/>
      <c r="DU43" s="649"/>
      <c r="DV43" s="667"/>
      <c r="DW43" s="663"/>
      <c r="DX43" s="674"/>
      <c r="DY43" s="675"/>
      <c r="DZ43" s="674"/>
      <c r="EA43" s="676"/>
      <c r="EB43" s="670">
        <f t="shared" si="2"/>
        <v>0</v>
      </c>
      <c r="EC43" s="673">
        <f t="shared" si="1"/>
        <v>44189</v>
      </c>
      <c r="ED43" s="672"/>
    </row>
    <row r="44" spans="1:134" ht="15.75" customHeight="1">
      <c r="A44" s="673">
        <v>44190</v>
      </c>
      <c r="B44" s="649"/>
      <c r="C44" s="649"/>
      <c r="D44" s="649"/>
      <c r="E44" s="649"/>
      <c r="F44" s="649"/>
      <c r="G44" s="649"/>
      <c r="H44" s="649"/>
      <c r="I44" s="649"/>
      <c r="J44" s="649"/>
      <c r="K44" s="649"/>
      <c r="L44" s="649"/>
      <c r="M44" s="649"/>
      <c r="N44" s="649"/>
      <c r="O44" s="649"/>
      <c r="P44" s="649"/>
      <c r="Q44" s="649"/>
      <c r="R44" s="649"/>
      <c r="S44" s="649"/>
      <c r="T44" s="649"/>
      <c r="U44" s="649"/>
      <c r="V44" s="649"/>
      <c r="W44" s="649"/>
      <c r="X44" s="649"/>
      <c r="Y44" s="649"/>
      <c r="Z44" s="649"/>
      <c r="AA44" s="649"/>
      <c r="AB44" s="649"/>
      <c r="AC44" s="649"/>
      <c r="AD44" s="649"/>
      <c r="AE44" s="649"/>
      <c r="AF44" s="649"/>
      <c r="AG44" s="649"/>
      <c r="AH44" s="649"/>
      <c r="AI44" s="649"/>
      <c r="AJ44" s="649"/>
      <c r="AK44" s="649"/>
      <c r="AL44" s="649"/>
      <c r="AM44" s="649"/>
      <c r="AN44" s="649"/>
      <c r="AO44" s="649"/>
      <c r="AP44" s="649"/>
      <c r="AQ44" s="649"/>
      <c r="AR44" s="649"/>
      <c r="AS44" s="649"/>
      <c r="AT44" s="649"/>
      <c r="AU44" s="649"/>
      <c r="AV44" s="649"/>
      <c r="AW44" s="649"/>
      <c r="AX44" s="649"/>
      <c r="AY44" s="649"/>
      <c r="AZ44" s="649"/>
      <c r="BA44" s="649"/>
      <c r="BB44" s="649"/>
      <c r="BC44" s="649"/>
      <c r="BD44" s="649"/>
      <c r="BE44" s="649"/>
      <c r="BF44" s="649"/>
      <c r="BG44" s="649"/>
      <c r="BH44" s="649"/>
      <c r="BI44" s="649"/>
      <c r="BJ44" s="649"/>
      <c r="BK44" s="649"/>
      <c r="BL44" s="649"/>
      <c r="BM44" s="649"/>
      <c r="BN44" s="649"/>
      <c r="BO44" s="649"/>
      <c r="BP44" s="649"/>
      <c r="BQ44" s="649"/>
      <c r="BR44" s="649"/>
      <c r="BS44" s="649"/>
      <c r="BT44" s="649"/>
      <c r="BU44" s="649"/>
      <c r="BV44" s="649"/>
      <c r="BW44" s="649"/>
      <c r="BX44" s="649"/>
      <c r="BY44" s="649"/>
      <c r="BZ44" s="649"/>
      <c r="CA44" s="649"/>
      <c r="CB44" s="649"/>
      <c r="CC44" s="649"/>
      <c r="CD44" s="649"/>
      <c r="CE44" s="649"/>
      <c r="CF44" s="649"/>
      <c r="CG44" s="649"/>
      <c r="CH44" s="649"/>
      <c r="CI44" s="649"/>
      <c r="CJ44" s="649"/>
      <c r="CK44" s="649"/>
      <c r="CL44" s="649"/>
      <c r="CM44" s="649"/>
      <c r="CN44" s="649"/>
      <c r="CO44" s="649"/>
      <c r="CP44" s="649"/>
      <c r="CQ44" s="649"/>
      <c r="CR44" s="649"/>
      <c r="CS44" s="649"/>
      <c r="CT44" s="649"/>
      <c r="CU44" s="649"/>
      <c r="CV44" s="649"/>
      <c r="CW44" s="649"/>
      <c r="CX44" s="649"/>
      <c r="CY44" s="649"/>
      <c r="CZ44" s="649"/>
      <c r="DA44" s="649"/>
      <c r="DB44" s="649"/>
      <c r="DC44" s="649"/>
      <c r="DD44" s="649"/>
      <c r="DE44" s="649"/>
      <c r="DF44" s="649"/>
      <c r="DG44" s="649"/>
      <c r="DH44" s="649"/>
      <c r="DI44" s="649"/>
      <c r="DJ44" s="649"/>
      <c r="DK44" s="649"/>
      <c r="DL44" s="649"/>
      <c r="DM44" s="649"/>
      <c r="DN44" s="649"/>
      <c r="DO44" s="649"/>
      <c r="DP44" s="649"/>
      <c r="DQ44" s="649"/>
      <c r="DR44" s="649"/>
      <c r="DS44" s="649"/>
      <c r="DT44" s="649"/>
      <c r="DU44" s="649"/>
      <c r="DV44" s="667"/>
      <c r="DW44" s="663"/>
      <c r="DX44" s="674"/>
      <c r="DY44" s="675"/>
      <c r="DZ44" s="674"/>
      <c r="EA44" s="676"/>
      <c r="EB44" s="670">
        <f t="shared" si="2"/>
        <v>0</v>
      </c>
      <c r="EC44" s="673">
        <f t="shared" si="1"/>
        <v>44190</v>
      </c>
      <c r="ED44" s="672"/>
    </row>
    <row r="45" spans="1:134" ht="15.75" customHeight="1">
      <c r="A45" s="673">
        <v>44191</v>
      </c>
      <c r="B45" s="649"/>
      <c r="C45" s="649"/>
      <c r="D45" s="649"/>
      <c r="E45" s="649"/>
      <c r="F45" s="649"/>
      <c r="G45" s="649"/>
      <c r="H45" s="649"/>
      <c r="I45" s="649"/>
      <c r="J45" s="649"/>
      <c r="K45" s="649"/>
      <c r="L45" s="649"/>
      <c r="M45" s="649"/>
      <c r="N45" s="649"/>
      <c r="O45" s="649"/>
      <c r="P45" s="649"/>
      <c r="Q45" s="649"/>
      <c r="R45" s="649"/>
      <c r="S45" s="649"/>
      <c r="T45" s="649"/>
      <c r="U45" s="649"/>
      <c r="V45" s="649"/>
      <c r="W45" s="649"/>
      <c r="X45" s="649"/>
      <c r="Y45" s="649"/>
      <c r="Z45" s="649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649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649"/>
      <c r="BD45" s="649"/>
      <c r="BE45" s="649"/>
      <c r="BF45" s="649"/>
      <c r="BG45" s="649"/>
      <c r="BH45" s="649"/>
      <c r="BI45" s="649"/>
      <c r="BJ45" s="649"/>
      <c r="BK45" s="649"/>
      <c r="BL45" s="649"/>
      <c r="BM45" s="649"/>
      <c r="BN45" s="649"/>
      <c r="BO45" s="649"/>
      <c r="BP45" s="649"/>
      <c r="BQ45" s="649"/>
      <c r="BR45" s="649"/>
      <c r="BS45" s="649"/>
      <c r="BT45" s="649"/>
      <c r="BU45" s="649"/>
      <c r="BV45" s="649"/>
      <c r="BW45" s="649"/>
      <c r="BX45" s="649"/>
      <c r="BY45" s="649"/>
      <c r="BZ45" s="649"/>
      <c r="CA45" s="649"/>
      <c r="CB45" s="649"/>
      <c r="CC45" s="649"/>
      <c r="CD45" s="649"/>
      <c r="CE45" s="649"/>
      <c r="CF45" s="649"/>
      <c r="CG45" s="649"/>
      <c r="CH45" s="649"/>
      <c r="CI45" s="649"/>
      <c r="CJ45" s="649"/>
      <c r="CK45" s="649"/>
      <c r="CL45" s="649"/>
      <c r="CM45" s="649"/>
      <c r="CN45" s="649"/>
      <c r="CO45" s="649"/>
      <c r="CP45" s="649"/>
      <c r="CQ45" s="649"/>
      <c r="CR45" s="649"/>
      <c r="CS45" s="649"/>
      <c r="CT45" s="649"/>
      <c r="CU45" s="649"/>
      <c r="CV45" s="649"/>
      <c r="CW45" s="649"/>
      <c r="CX45" s="649"/>
      <c r="CY45" s="649"/>
      <c r="CZ45" s="649"/>
      <c r="DA45" s="649"/>
      <c r="DB45" s="649"/>
      <c r="DC45" s="649"/>
      <c r="DD45" s="649"/>
      <c r="DE45" s="649"/>
      <c r="DF45" s="649"/>
      <c r="DG45" s="649"/>
      <c r="DH45" s="649"/>
      <c r="DI45" s="649"/>
      <c r="DJ45" s="649"/>
      <c r="DK45" s="649"/>
      <c r="DL45" s="649"/>
      <c r="DM45" s="649"/>
      <c r="DN45" s="649"/>
      <c r="DO45" s="649"/>
      <c r="DP45" s="649"/>
      <c r="DQ45" s="649"/>
      <c r="DR45" s="649"/>
      <c r="DS45" s="649"/>
      <c r="DT45" s="649"/>
      <c r="DU45" s="649"/>
      <c r="DV45" s="667"/>
      <c r="DW45" s="663"/>
      <c r="DX45" s="674"/>
      <c r="DY45" s="675"/>
      <c r="DZ45" s="674"/>
      <c r="EA45" s="676"/>
      <c r="EB45" s="670">
        <f t="shared" si="2"/>
        <v>0</v>
      </c>
      <c r="EC45" s="673">
        <f t="shared" si="1"/>
        <v>44191</v>
      </c>
      <c r="ED45" s="672"/>
    </row>
    <row r="46" spans="1:134" ht="15.75" customHeight="1">
      <c r="A46" s="673">
        <v>44192</v>
      </c>
      <c r="B46" s="649"/>
      <c r="C46" s="649"/>
      <c r="D46" s="649"/>
      <c r="E46" s="649"/>
      <c r="F46" s="649"/>
      <c r="G46" s="649"/>
      <c r="H46" s="649"/>
      <c r="I46" s="649"/>
      <c r="J46" s="649"/>
      <c r="K46" s="649"/>
      <c r="L46" s="649"/>
      <c r="M46" s="649"/>
      <c r="N46" s="649"/>
      <c r="O46" s="649"/>
      <c r="P46" s="649"/>
      <c r="Q46" s="649"/>
      <c r="R46" s="649"/>
      <c r="S46" s="649"/>
      <c r="T46" s="649"/>
      <c r="U46" s="649"/>
      <c r="V46" s="649"/>
      <c r="W46" s="649"/>
      <c r="X46" s="649"/>
      <c r="Y46" s="649"/>
      <c r="Z46" s="649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649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649"/>
      <c r="BD46" s="649"/>
      <c r="BE46" s="649"/>
      <c r="BF46" s="649"/>
      <c r="BG46" s="649"/>
      <c r="BH46" s="649"/>
      <c r="BI46" s="649"/>
      <c r="BJ46" s="649"/>
      <c r="BK46" s="649"/>
      <c r="BL46" s="649"/>
      <c r="BM46" s="649"/>
      <c r="BN46" s="649"/>
      <c r="BO46" s="649"/>
      <c r="BP46" s="649"/>
      <c r="BQ46" s="649"/>
      <c r="BR46" s="649"/>
      <c r="BS46" s="649"/>
      <c r="BT46" s="649"/>
      <c r="BU46" s="649"/>
      <c r="BV46" s="649"/>
      <c r="BW46" s="649"/>
      <c r="BX46" s="649"/>
      <c r="BY46" s="649"/>
      <c r="BZ46" s="649"/>
      <c r="CA46" s="649"/>
      <c r="CB46" s="649"/>
      <c r="CC46" s="649"/>
      <c r="CD46" s="649"/>
      <c r="CE46" s="649"/>
      <c r="CF46" s="649"/>
      <c r="CG46" s="649"/>
      <c r="CH46" s="649"/>
      <c r="CI46" s="649"/>
      <c r="CJ46" s="649"/>
      <c r="CK46" s="649"/>
      <c r="CL46" s="649"/>
      <c r="CM46" s="649"/>
      <c r="CN46" s="649"/>
      <c r="CO46" s="649"/>
      <c r="CP46" s="649"/>
      <c r="CQ46" s="649"/>
      <c r="CR46" s="649"/>
      <c r="CS46" s="649"/>
      <c r="CT46" s="649"/>
      <c r="CU46" s="649"/>
      <c r="CV46" s="649"/>
      <c r="CW46" s="649"/>
      <c r="CX46" s="649"/>
      <c r="CY46" s="649"/>
      <c r="CZ46" s="649"/>
      <c r="DA46" s="649"/>
      <c r="DB46" s="649"/>
      <c r="DC46" s="649"/>
      <c r="DD46" s="649"/>
      <c r="DE46" s="649"/>
      <c r="DF46" s="649"/>
      <c r="DG46" s="649"/>
      <c r="DH46" s="649"/>
      <c r="DI46" s="649"/>
      <c r="DJ46" s="649"/>
      <c r="DK46" s="649"/>
      <c r="DL46" s="649"/>
      <c r="DM46" s="649"/>
      <c r="DN46" s="649"/>
      <c r="DO46" s="649"/>
      <c r="DP46" s="649"/>
      <c r="DQ46" s="649"/>
      <c r="DR46" s="649"/>
      <c r="DS46" s="649"/>
      <c r="DT46" s="649"/>
      <c r="DU46" s="649"/>
      <c r="DV46" s="667"/>
      <c r="DW46" s="663"/>
      <c r="DX46" s="674"/>
      <c r="DY46" s="675"/>
      <c r="DZ46" s="674"/>
      <c r="EA46" s="676"/>
      <c r="EB46" s="670">
        <f t="shared" si="2"/>
        <v>0</v>
      </c>
      <c r="EC46" s="673">
        <f t="shared" si="1"/>
        <v>44192</v>
      </c>
      <c r="ED46" s="672"/>
    </row>
    <row r="47" spans="1:134" ht="15.75" customHeight="1">
      <c r="A47" s="673">
        <v>44193</v>
      </c>
      <c r="B47" s="649"/>
      <c r="C47" s="649"/>
      <c r="D47" s="649"/>
      <c r="E47" s="649"/>
      <c r="F47" s="649"/>
      <c r="G47" s="649"/>
      <c r="H47" s="649"/>
      <c r="I47" s="649"/>
      <c r="J47" s="649"/>
      <c r="K47" s="649"/>
      <c r="L47" s="649"/>
      <c r="M47" s="649"/>
      <c r="N47" s="649"/>
      <c r="O47" s="649"/>
      <c r="P47" s="649"/>
      <c r="Q47" s="649"/>
      <c r="R47" s="649"/>
      <c r="S47" s="649"/>
      <c r="T47" s="649"/>
      <c r="U47" s="649"/>
      <c r="V47" s="649"/>
      <c r="W47" s="649"/>
      <c r="X47" s="649"/>
      <c r="Y47" s="649"/>
      <c r="Z47" s="649"/>
      <c r="AA47" s="649"/>
      <c r="AB47" s="649"/>
      <c r="AC47" s="649"/>
      <c r="AD47" s="649"/>
      <c r="AE47" s="649"/>
      <c r="AF47" s="649"/>
      <c r="AG47" s="649"/>
      <c r="AH47" s="649"/>
      <c r="AI47" s="649"/>
      <c r="AJ47" s="649"/>
      <c r="AK47" s="649"/>
      <c r="AL47" s="649"/>
      <c r="AM47" s="649"/>
      <c r="AN47" s="649"/>
      <c r="AO47" s="649"/>
      <c r="AP47" s="649"/>
      <c r="AQ47" s="649"/>
      <c r="AR47" s="649"/>
      <c r="AS47" s="649"/>
      <c r="AT47" s="649"/>
      <c r="AU47" s="649"/>
      <c r="AV47" s="649"/>
      <c r="AW47" s="649"/>
      <c r="AX47" s="649"/>
      <c r="AY47" s="649"/>
      <c r="AZ47" s="649"/>
      <c r="BA47" s="649"/>
      <c r="BB47" s="649"/>
      <c r="BC47" s="649"/>
      <c r="BD47" s="649"/>
      <c r="BE47" s="649"/>
      <c r="BF47" s="649"/>
      <c r="BG47" s="649"/>
      <c r="BH47" s="649"/>
      <c r="BI47" s="649"/>
      <c r="BJ47" s="649"/>
      <c r="BK47" s="649"/>
      <c r="BL47" s="649"/>
      <c r="BM47" s="649"/>
      <c r="BN47" s="649"/>
      <c r="BO47" s="649"/>
      <c r="BP47" s="649"/>
      <c r="BQ47" s="649"/>
      <c r="BR47" s="649"/>
      <c r="BS47" s="649"/>
      <c r="BT47" s="649"/>
      <c r="BU47" s="649"/>
      <c r="BV47" s="649"/>
      <c r="BW47" s="649"/>
      <c r="BX47" s="649"/>
      <c r="BY47" s="649"/>
      <c r="BZ47" s="649"/>
      <c r="CA47" s="649"/>
      <c r="CB47" s="649"/>
      <c r="CC47" s="649"/>
      <c r="CD47" s="649"/>
      <c r="CE47" s="649"/>
      <c r="CF47" s="649"/>
      <c r="CG47" s="649"/>
      <c r="CH47" s="649"/>
      <c r="CI47" s="649"/>
      <c r="CJ47" s="649"/>
      <c r="CK47" s="649"/>
      <c r="CL47" s="649"/>
      <c r="CM47" s="649"/>
      <c r="CN47" s="649"/>
      <c r="CO47" s="649"/>
      <c r="CP47" s="649"/>
      <c r="CQ47" s="649"/>
      <c r="CR47" s="649"/>
      <c r="CS47" s="649"/>
      <c r="CT47" s="649"/>
      <c r="CU47" s="649"/>
      <c r="CV47" s="649"/>
      <c r="CW47" s="649"/>
      <c r="CX47" s="649"/>
      <c r="CY47" s="649"/>
      <c r="CZ47" s="649"/>
      <c r="DA47" s="649"/>
      <c r="DB47" s="649"/>
      <c r="DC47" s="649"/>
      <c r="DD47" s="649"/>
      <c r="DE47" s="649"/>
      <c r="DF47" s="649"/>
      <c r="DG47" s="649"/>
      <c r="DH47" s="649"/>
      <c r="DI47" s="649"/>
      <c r="DJ47" s="649"/>
      <c r="DK47" s="649"/>
      <c r="DL47" s="649"/>
      <c r="DM47" s="649"/>
      <c r="DN47" s="649"/>
      <c r="DO47" s="649"/>
      <c r="DP47" s="649"/>
      <c r="DQ47" s="649"/>
      <c r="DR47" s="649"/>
      <c r="DS47" s="649"/>
      <c r="DT47" s="649"/>
      <c r="DU47" s="649"/>
      <c r="DV47" s="667"/>
      <c r="DW47" s="663"/>
      <c r="DX47" s="674"/>
      <c r="DY47" s="675"/>
      <c r="DZ47" s="674"/>
      <c r="EA47" s="676"/>
      <c r="EB47" s="670">
        <f t="shared" si="2"/>
        <v>0</v>
      </c>
      <c r="EC47" s="673">
        <f t="shared" si="1"/>
        <v>44193</v>
      </c>
      <c r="ED47" s="672"/>
    </row>
    <row r="48" spans="1:134" ht="15.75" customHeight="1">
      <c r="A48" s="673">
        <v>44194</v>
      </c>
      <c r="B48" s="649"/>
      <c r="C48" s="649"/>
      <c r="D48" s="649"/>
      <c r="E48" s="649"/>
      <c r="F48" s="649"/>
      <c r="G48" s="649"/>
      <c r="H48" s="649"/>
      <c r="I48" s="649"/>
      <c r="J48" s="649"/>
      <c r="K48" s="649"/>
      <c r="L48" s="649"/>
      <c r="M48" s="649"/>
      <c r="N48" s="649"/>
      <c r="O48" s="649"/>
      <c r="P48" s="649"/>
      <c r="Q48" s="649"/>
      <c r="R48" s="649"/>
      <c r="S48" s="649"/>
      <c r="T48" s="649"/>
      <c r="U48" s="649"/>
      <c r="V48" s="649"/>
      <c r="W48" s="649"/>
      <c r="X48" s="649"/>
      <c r="Y48" s="649"/>
      <c r="Z48" s="649"/>
      <c r="AA48" s="649"/>
      <c r="AB48" s="649"/>
      <c r="AC48" s="649"/>
      <c r="AD48" s="649"/>
      <c r="AE48" s="649"/>
      <c r="AF48" s="649"/>
      <c r="AG48" s="649"/>
      <c r="AH48" s="649"/>
      <c r="AI48" s="649"/>
      <c r="AJ48" s="649"/>
      <c r="AK48" s="649"/>
      <c r="AL48" s="649"/>
      <c r="AM48" s="649"/>
      <c r="AN48" s="649"/>
      <c r="AO48" s="649"/>
      <c r="AP48" s="649"/>
      <c r="AQ48" s="649"/>
      <c r="AR48" s="649"/>
      <c r="AS48" s="649"/>
      <c r="AT48" s="649"/>
      <c r="AU48" s="649"/>
      <c r="AV48" s="649"/>
      <c r="AW48" s="649"/>
      <c r="AX48" s="649"/>
      <c r="AY48" s="649"/>
      <c r="AZ48" s="649"/>
      <c r="BA48" s="649"/>
      <c r="BB48" s="649"/>
      <c r="BC48" s="649"/>
      <c r="BD48" s="649"/>
      <c r="BE48" s="649"/>
      <c r="BF48" s="649"/>
      <c r="BG48" s="649"/>
      <c r="BH48" s="649"/>
      <c r="BI48" s="649"/>
      <c r="BJ48" s="649"/>
      <c r="BK48" s="649"/>
      <c r="BL48" s="649"/>
      <c r="BM48" s="649"/>
      <c r="BN48" s="649"/>
      <c r="BO48" s="649"/>
      <c r="BP48" s="649"/>
      <c r="BQ48" s="649"/>
      <c r="BR48" s="649"/>
      <c r="BS48" s="649"/>
      <c r="BT48" s="649"/>
      <c r="BU48" s="649"/>
      <c r="BV48" s="649"/>
      <c r="BW48" s="649"/>
      <c r="BX48" s="649"/>
      <c r="BY48" s="649"/>
      <c r="BZ48" s="649"/>
      <c r="CA48" s="649"/>
      <c r="CB48" s="649"/>
      <c r="CC48" s="649"/>
      <c r="CD48" s="649"/>
      <c r="CE48" s="649"/>
      <c r="CF48" s="649"/>
      <c r="CG48" s="649"/>
      <c r="CH48" s="649"/>
      <c r="CI48" s="649"/>
      <c r="CJ48" s="649"/>
      <c r="CK48" s="649"/>
      <c r="CL48" s="649"/>
      <c r="CM48" s="649"/>
      <c r="CN48" s="649"/>
      <c r="CO48" s="649"/>
      <c r="CP48" s="649"/>
      <c r="CQ48" s="649"/>
      <c r="CR48" s="649"/>
      <c r="CS48" s="649"/>
      <c r="CT48" s="649"/>
      <c r="CU48" s="649"/>
      <c r="CV48" s="649"/>
      <c r="CW48" s="649"/>
      <c r="CX48" s="649"/>
      <c r="CY48" s="649"/>
      <c r="CZ48" s="649"/>
      <c r="DA48" s="649"/>
      <c r="DB48" s="649"/>
      <c r="DC48" s="649"/>
      <c r="DD48" s="649"/>
      <c r="DE48" s="649"/>
      <c r="DF48" s="649"/>
      <c r="DG48" s="649"/>
      <c r="DH48" s="649"/>
      <c r="DI48" s="649"/>
      <c r="DJ48" s="649"/>
      <c r="DK48" s="649"/>
      <c r="DL48" s="649"/>
      <c r="DM48" s="649"/>
      <c r="DN48" s="649"/>
      <c r="DO48" s="649"/>
      <c r="DP48" s="649"/>
      <c r="DQ48" s="649"/>
      <c r="DR48" s="649"/>
      <c r="DS48" s="649"/>
      <c r="DT48" s="649"/>
      <c r="DU48" s="649"/>
      <c r="DV48" s="667"/>
      <c r="DW48" s="663"/>
      <c r="DX48" s="674"/>
      <c r="DY48" s="675"/>
      <c r="DZ48" s="674"/>
      <c r="EA48" s="676"/>
      <c r="EB48" s="670">
        <f t="shared" si="2"/>
        <v>0</v>
      </c>
      <c r="EC48" s="673">
        <f t="shared" si="1"/>
        <v>44194</v>
      </c>
      <c r="ED48" s="672"/>
    </row>
    <row r="49" spans="1:134" ht="15.75" customHeight="1">
      <c r="A49" s="673">
        <v>44195</v>
      </c>
      <c r="B49" s="649"/>
      <c r="C49" s="649"/>
      <c r="D49" s="649"/>
      <c r="E49" s="649"/>
      <c r="F49" s="649"/>
      <c r="G49" s="649"/>
      <c r="H49" s="649"/>
      <c r="I49" s="649"/>
      <c r="J49" s="649"/>
      <c r="K49" s="649"/>
      <c r="L49" s="649"/>
      <c r="M49" s="649"/>
      <c r="N49" s="649"/>
      <c r="O49" s="649"/>
      <c r="P49" s="649"/>
      <c r="Q49" s="649"/>
      <c r="R49" s="649"/>
      <c r="S49" s="649"/>
      <c r="T49" s="649"/>
      <c r="U49" s="649"/>
      <c r="V49" s="649"/>
      <c r="W49" s="649"/>
      <c r="X49" s="649"/>
      <c r="Y49" s="649"/>
      <c r="Z49" s="649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49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49"/>
      <c r="BD49" s="649"/>
      <c r="BE49" s="649"/>
      <c r="BF49" s="649"/>
      <c r="BG49" s="649"/>
      <c r="BH49" s="649"/>
      <c r="BI49" s="649"/>
      <c r="BJ49" s="649"/>
      <c r="BK49" s="649"/>
      <c r="BL49" s="649"/>
      <c r="BM49" s="649"/>
      <c r="BN49" s="649"/>
      <c r="BO49" s="649"/>
      <c r="BP49" s="649"/>
      <c r="BQ49" s="649"/>
      <c r="BR49" s="649"/>
      <c r="BS49" s="649"/>
      <c r="BT49" s="649"/>
      <c r="BU49" s="649"/>
      <c r="BV49" s="649"/>
      <c r="BW49" s="649"/>
      <c r="BX49" s="649"/>
      <c r="BY49" s="649"/>
      <c r="BZ49" s="649"/>
      <c r="CA49" s="649"/>
      <c r="CB49" s="649"/>
      <c r="CC49" s="649"/>
      <c r="CD49" s="649"/>
      <c r="CE49" s="649"/>
      <c r="CF49" s="649"/>
      <c r="CG49" s="649"/>
      <c r="CH49" s="649"/>
      <c r="CI49" s="649"/>
      <c r="CJ49" s="649"/>
      <c r="CK49" s="649"/>
      <c r="CL49" s="649"/>
      <c r="CM49" s="649"/>
      <c r="CN49" s="649"/>
      <c r="CO49" s="649"/>
      <c r="CP49" s="649"/>
      <c r="CQ49" s="649"/>
      <c r="CR49" s="649"/>
      <c r="CS49" s="649"/>
      <c r="CT49" s="649"/>
      <c r="CU49" s="649"/>
      <c r="CV49" s="649"/>
      <c r="CW49" s="649"/>
      <c r="CX49" s="649"/>
      <c r="CY49" s="649"/>
      <c r="CZ49" s="649"/>
      <c r="DA49" s="649"/>
      <c r="DB49" s="649"/>
      <c r="DC49" s="649"/>
      <c r="DD49" s="649"/>
      <c r="DE49" s="649"/>
      <c r="DF49" s="649"/>
      <c r="DG49" s="649"/>
      <c r="DH49" s="649"/>
      <c r="DI49" s="649"/>
      <c r="DJ49" s="649"/>
      <c r="DK49" s="649"/>
      <c r="DL49" s="649"/>
      <c r="DM49" s="649"/>
      <c r="DN49" s="649"/>
      <c r="DO49" s="649"/>
      <c r="DP49" s="649"/>
      <c r="DQ49" s="649"/>
      <c r="DR49" s="649"/>
      <c r="DS49" s="649"/>
      <c r="DT49" s="649"/>
      <c r="DU49" s="649"/>
      <c r="DV49" s="667"/>
      <c r="DW49" s="663"/>
      <c r="DX49" s="674"/>
      <c r="DY49" s="675"/>
      <c r="DZ49" s="674"/>
      <c r="EA49" s="676"/>
      <c r="EB49" s="670">
        <f t="shared" si="2"/>
        <v>0</v>
      </c>
      <c r="EC49" s="673">
        <f t="shared" si="1"/>
        <v>44195</v>
      </c>
      <c r="ED49" s="672"/>
    </row>
    <row r="50" spans="1:134" ht="15.75" customHeight="1">
      <c r="A50" s="673">
        <v>44196</v>
      </c>
      <c r="B50" s="649"/>
      <c r="C50" s="649"/>
      <c r="D50" s="649"/>
      <c r="E50" s="649"/>
      <c r="F50" s="649"/>
      <c r="G50" s="649"/>
      <c r="H50" s="649"/>
      <c r="I50" s="649"/>
      <c r="J50" s="649"/>
      <c r="K50" s="649"/>
      <c r="L50" s="649"/>
      <c r="M50" s="649"/>
      <c r="N50" s="649"/>
      <c r="O50" s="649"/>
      <c r="P50" s="649"/>
      <c r="Q50" s="649"/>
      <c r="R50" s="649"/>
      <c r="S50" s="649"/>
      <c r="T50" s="649"/>
      <c r="U50" s="649"/>
      <c r="V50" s="649"/>
      <c r="W50" s="649"/>
      <c r="X50" s="649"/>
      <c r="Y50" s="649"/>
      <c r="Z50" s="649"/>
      <c r="AA50" s="649"/>
      <c r="AB50" s="649"/>
      <c r="AC50" s="649"/>
      <c r="AD50" s="649"/>
      <c r="AE50" s="649"/>
      <c r="AF50" s="649"/>
      <c r="AG50" s="649"/>
      <c r="AH50" s="649"/>
      <c r="AI50" s="649"/>
      <c r="AJ50" s="649"/>
      <c r="AK50" s="649"/>
      <c r="AL50" s="649"/>
      <c r="AM50" s="649"/>
      <c r="AN50" s="649"/>
      <c r="AO50" s="649"/>
      <c r="AP50" s="649"/>
      <c r="AQ50" s="649"/>
      <c r="AR50" s="649"/>
      <c r="AS50" s="649"/>
      <c r="AT50" s="649"/>
      <c r="AU50" s="649"/>
      <c r="AV50" s="649"/>
      <c r="AW50" s="649"/>
      <c r="AX50" s="649"/>
      <c r="AY50" s="649"/>
      <c r="AZ50" s="649"/>
      <c r="BA50" s="649"/>
      <c r="BB50" s="649"/>
      <c r="BC50" s="649"/>
      <c r="BD50" s="649"/>
      <c r="BE50" s="649"/>
      <c r="BF50" s="649"/>
      <c r="BG50" s="649"/>
      <c r="BH50" s="649"/>
      <c r="BI50" s="649"/>
      <c r="BJ50" s="649"/>
      <c r="BK50" s="649"/>
      <c r="BL50" s="649"/>
      <c r="BM50" s="649"/>
      <c r="BN50" s="649"/>
      <c r="BO50" s="649"/>
      <c r="BP50" s="649"/>
      <c r="BQ50" s="649"/>
      <c r="BR50" s="649"/>
      <c r="BS50" s="649"/>
      <c r="BT50" s="649"/>
      <c r="BU50" s="649"/>
      <c r="BV50" s="649"/>
      <c r="BW50" s="649"/>
      <c r="BX50" s="649"/>
      <c r="BY50" s="649"/>
      <c r="BZ50" s="649"/>
      <c r="CA50" s="649"/>
      <c r="CB50" s="649"/>
      <c r="CC50" s="649"/>
      <c r="CD50" s="649"/>
      <c r="CE50" s="649"/>
      <c r="CF50" s="649"/>
      <c r="CG50" s="649"/>
      <c r="CH50" s="649"/>
      <c r="CI50" s="649"/>
      <c r="CJ50" s="649"/>
      <c r="CK50" s="649"/>
      <c r="CL50" s="649"/>
      <c r="CM50" s="649"/>
      <c r="CN50" s="649"/>
      <c r="CO50" s="649"/>
      <c r="CP50" s="649"/>
      <c r="CQ50" s="649"/>
      <c r="CR50" s="649"/>
      <c r="CS50" s="649"/>
      <c r="CT50" s="649"/>
      <c r="CU50" s="649"/>
      <c r="CV50" s="649"/>
      <c r="CW50" s="649"/>
      <c r="CX50" s="649"/>
      <c r="CY50" s="649"/>
      <c r="CZ50" s="649"/>
      <c r="DA50" s="649"/>
      <c r="DB50" s="649"/>
      <c r="DC50" s="649"/>
      <c r="DD50" s="649"/>
      <c r="DE50" s="649"/>
      <c r="DF50" s="649"/>
      <c r="DG50" s="649"/>
      <c r="DH50" s="649"/>
      <c r="DI50" s="649"/>
      <c r="DJ50" s="649"/>
      <c r="DK50" s="649"/>
      <c r="DL50" s="649"/>
      <c r="DM50" s="649"/>
      <c r="DN50" s="649"/>
      <c r="DO50" s="649"/>
      <c r="DP50" s="649"/>
      <c r="DQ50" s="649"/>
      <c r="DR50" s="649"/>
      <c r="DS50" s="649"/>
      <c r="DT50" s="649"/>
      <c r="DU50" s="649"/>
      <c r="DV50" s="667"/>
      <c r="DW50" s="663"/>
      <c r="DX50" s="674"/>
      <c r="DY50" s="675"/>
      <c r="DZ50" s="674"/>
      <c r="EA50" s="676"/>
      <c r="EB50" s="670">
        <f t="shared" si="2"/>
        <v>0</v>
      </c>
      <c r="EC50" s="673">
        <f t="shared" si="1"/>
        <v>44196</v>
      </c>
      <c r="ED50" s="672"/>
    </row>
    <row r="51" spans="1:134" ht="15.75" customHeight="1">
      <c r="A51" s="673">
        <v>44197</v>
      </c>
      <c r="B51" s="649"/>
      <c r="C51" s="649"/>
      <c r="D51" s="649"/>
      <c r="E51" s="649"/>
      <c r="F51" s="649"/>
      <c r="G51" s="649"/>
      <c r="H51" s="649"/>
      <c r="I51" s="649"/>
      <c r="J51" s="649"/>
      <c r="K51" s="649"/>
      <c r="L51" s="649"/>
      <c r="M51" s="649"/>
      <c r="N51" s="649"/>
      <c r="O51" s="649"/>
      <c r="P51" s="649"/>
      <c r="Q51" s="649"/>
      <c r="R51" s="649"/>
      <c r="S51" s="649"/>
      <c r="T51" s="649"/>
      <c r="U51" s="649"/>
      <c r="V51" s="649"/>
      <c r="W51" s="649"/>
      <c r="X51" s="649"/>
      <c r="Y51" s="649"/>
      <c r="Z51" s="649"/>
      <c r="AA51" s="649"/>
      <c r="AB51" s="649"/>
      <c r="AC51" s="649"/>
      <c r="AD51" s="649"/>
      <c r="AE51" s="649"/>
      <c r="AF51" s="649"/>
      <c r="AG51" s="649"/>
      <c r="AH51" s="649"/>
      <c r="AI51" s="649"/>
      <c r="AJ51" s="649"/>
      <c r="AK51" s="649"/>
      <c r="AL51" s="649"/>
      <c r="AM51" s="649"/>
      <c r="AN51" s="649"/>
      <c r="AO51" s="649"/>
      <c r="AP51" s="649"/>
      <c r="AQ51" s="649"/>
      <c r="AR51" s="649"/>
      <c r="AS51" s="649"/>
      <c r="AT51" s="649"/>
      <c r="AU51" s="649"/>
      <c r="AV51" s="649"/>
      <c r="AW51" s="649"/>
      <c r="AX51" s="649"/>
      <c r="AY51" s="649"/>
      <c r="AZ51" s="649"/>
      <c r="BA51" s="649"/>
      <c r="BB51" s="649"/>
      <c r="BC51" s="649"/>
      <c r="BD51" s="649"/>
      <c r="BE51" s="649"/>
      <c r="BF51" s="649"/>
      <c r="BG51" s="649"/>
      <c r="BH51" s="649"/>
      <c r="BI51" s="649"/>
      <c r="BJ51" s="649"/>
      <c r="BK51" s="649"/>
      <c r="BL51" s="649"/>
      <c r="BM51" s="649"/>
      <c r="BN51" s="649"/>
      <c r="BO51" s="649"/>
      <c r="BP51" s="649"/>
      <c r="BQ51" s="649"/>
      <c r="BR51" s="649"/>
      <c r="BS51" s="649"/>
      <c r="BT51" s="649"/>
      <c r="BU51" s="649"/>
      <c r="BV51" s="649"/>
      <c r="BW51" s="649"/>
      <c r="BX51" s="649"/>
      <c r="BY51" s="649"/>
      <c r="BZ51" s="649"/>
      <c r="CA51" s="649"/>
      <c r="CB51" s="649"/>
      <c r="CC51" s="649"/>
      <c r="CD51" s="649"/>
      <c r="CE51" s="649"/>
      <c r="CF51" s="649"/>
      <c r="CG51" s="649"/>
      <c r="CH51" s="649"/>
      <c r="CI51" s="649"/>
      <c r="CJ51" s="649"/>
      <c r="CK51" s="649"/>
      <c r="CL51" s="649"/>
      <c r="CM51" s="649"/>
      <c r="CN51" s="649"/>
      <c r="CO51" s="649"/>
      <c r="CP51" s="649"/>
      <c r="CQ51" s="649"/>
      <c r="CR51" s="649"/>
      <c r="CS51" s="649"/>
      <c r="CT51" s="649"/>
      <c r="CU51" s="649"/>
      <c r="CV51" s="649"/>
      <c r="CW51" s="649"/>
      <c r="CX51" s="649"/>
      <c r="CY51" s="649"/>
      <c r="CZ51" s="649"/>
      <c r="DA51" s="649"/>
      <c r="DB51" s="649"/>
      <c r="DC51" s="649"/>
      <c r="DD51" s="649"/>
      <c r="DE51" s="649"/>
      <c r="DF51" s="649"/>
      <c r="DG51" s="649"/>
      <c r="DH51" s="649"/>
      <c r="DI51" s="649"/>
      <c r="DJ51" s="649"/>
      <c r="DK51" s="649"/>
      <c r="DL51" s="649"/>
      <c r="DM51" s="649"/>
      <c r="DN51" s="649"/>
      <c r="DO51" s="649"/>
      <c r="DP51" s="649"/>
      <c r="DQ51" s="649"/>
      <c r="DR51" s="649"/>
      <c r="DS51" s="649"/>
      <c r="DT51" s="649"/>
      <c r="DU51" s="649"/>
      <c r="DV51" s="667"/>
      <c r="DW51" s="663"/>
      <c r="DX51" s="674"/>
      <c r="DY51" s="675"/>
      <c r="DZ51" s="674"/>
      <c r="EA51" s="676"/>
      <c r="EB51" s="670">
        <f t="shared" si="2"/>
        <v>0</v>
      </c>
      <c r="EC51" s="673">
        <f t="shared" si="1"/>
        <v>44197</v>
      </c>
      <c r="ED51" s="672"/>
    </row>
    <row r="52" spans="1:134" ht="15.75" customHeight="1">
      <c r="A52" s="673">
        <v>44198</v>
      </c>
      <c r="B52" s="649"/>
      <c r="C52" s="649"/>
      <c r="D52" s="649"/>
      <c r="E52" s="649"/>
      <c r="F52" s="649"/>
      <c r="G52" s="649"/>
      <c r="H52" s="649"/>
      <c r="I52" s="649"/>
      <c r="J52" s="649"/>
      <c r="K52" s="649"/>
      <c r="L52" s="649"/>
      <c r="M52" s="649"/>
      <c r="N52" s="649"/>
      <c r="O52" s="649"/>
      <c r="P52" s="649"/>
      <c r="Q52" s="649"/>
      <c r="R52" s="649"/>
      <c r="S52" s="649"/>
      <c r="T52" s="649"/>
      <c r="U52" s="649"/>
      <c r="V52" s="649"/>
      <c r="W52" s="649"/>
      <c r="X52" s="649"/>
      <c r="Y52" s="649"/>
      <c r="Z52" s="649"/>
      <c r="AA52" s="649"/>
      <c r="AB52" s="649"/>
      <c r="AC52" s="649"/>
      <c r="AD52" s="649"/>
      <c r="AE52" s="649"/>
      <c r="AF52" s="649"/>
      <c r="AG52" s="649"/>
      <c r="AH52" s="649"/>
      <c r="AI52" s="649"/>
      <c r="AJ52" s="649"/>
      <c r="AK52" s="649"/>
      <c r="AL52" s="649"/>
      <c r="AM52" s="649"/>
      <c r="AN52" s="649"/>
      <c r="AO52" s="649"/>
      <c r="AP52" s="649"/>
      <c r="AQ52" s="649"/>
      <c r="AR52" s="649"/>
      <c r="AS52" s="649"/>
      <c r="AT52" s="649"/>
      <c r="AU52" s="649"/>
      <c r="AV52" s="649"/>
      <c r="AW52" s="649"/>
      <c r="AX52" s="649"/>
      <c r="AY52" s="649"/>
      <c r="AZ52" s="649"/>
      <c r="BA52" s="649"/>
      <c r="BB52" s="649"/>
      <c r="BC52" s="649"/>
      <c r="BD52" s="649"/>
      <c r="BE52" s="649"/>
      <c r="BF52" s="649"/>
      <c r="BG52" s="649"/>
      <c r="BH52" s="649"/>
      <c r="BI52" s="649"/>
      <c r="BJ52" s="649"/>
      <c r="BK52" s="649"/>
      <c r="BL52" s="649"/>
      <c r="BM52" s="649"/>
      <c r="BN52" s="649"/>
      <c r="BO52" s="649"/>
      <c r="BP52" s="649"/>
      <c r="BQ52" s="649"/>
      <c r="BR52" s="649"/>
      <c r="BS52" s="649"/>
      <c r="BT52" s="649"/>
      <c r="BU52" s="649"/>
      <c r="BV52" s="649"/>
      <c r="BW52" s="649"/>
      <c r="BX52" s="649"/>
      <c r="BY52" s="649"/>
      <c r="BZ52" s="649"/>
      <c r="CA52" s="649"/>
      <c r="CB52" s="649"/>
      <c r="CC52" s="649"/>
      <c r="CD52" s="649"/>
      <c r="CE52" s="649"/>
      <c r="CF52" s="649"/>
      <c r="CG52" s="649"/>
      <c r="CH52" s="649"/>
      <c r="CI52" s="649"/>
      <c r="CJ52" s="649"/>
      <c r="CK52" s="649"/>
      <c r="CL52" s="649"/>
      <c r="CM52" s="649"/>
      <c r="CN52" s="649"/>
      <c r="CO52" s="649"/>
      <c r="CP52" s="649"/>
      <c r="CQ52" s="649"/>
      <c r="CR52" s="649"/>
      <c r="CS52" s="649"/>
      <c r="CT52" s="649"/>
      <c r="CU52" s="649"/>
      <c r="CV52" s="649"/>
      <c r="CW52" s="649"/>
      <c r="CX52" s="649"/>
      <c r="CY52" s="649"/>
      <c r="CZ52" s="649"/>
      <c r="DA52" s="649"/>
      <c r="DB52" s="649"/>
      <c r="DC52" s="649"/>
      <c r="DD52" s="649"/>
      <c r="DE52" s="649"/>
      <c r="DF52" s="649"/>
      <c r="DG52" s="649"/>
      <c r="DH52" s="649"/>
      <c r="DI52" s="649"/>
      <c r="DJ52" s="649"/>
      <c r="DK52" s="649"/>
      <c r="DL52" s="649"/>
      <c r="DM52" s="649"/>
      <c r="DN52" s="649"/>
      <c r="DO52" s="649"/>
      <c r="DP52" s="649"/>
      <c r="DQ52" s="649"/>
      <c r="DR52" s="649"/>
      <c r="DS52" s="649"/>
      <c r="DT52" s="649"/>
      <c r="DU52" s="649"/>
      <c r="DV52" s="667"/>
      <c r="DW52" s="663"/>
      <c r="DX52" s="674"/>
      <c r="DY52" s="675"/>
      <c r="DZ52" s="674"/>
      <c r="EA52" s="676"/>
      <c r="EB52" s="670">
        <f t="shared" si="2"/>
        <v>0</v>
      </c>
      <c r="EC52" s="673">
        <f t="shared" si="1"/>
        <v>44198</v>
      </c>
      <c r="ED52" s="672"/>
    </row>
    <row r="53" spans="1:134" ht="15.75" customHeight="1">
      <c r="A53" s="673">
        <v>44199</v>
      </c>
      <c r="B53" s="649"/>
      <c r="C53" s="649"/>
      <c r="D53" s="649"/>
      <c r="E53" s="649"/>
      <c r="F53" s="649"/>
      <c r="G53" s="649"/>
      <c r="H53" s="649"/>
      <c r="I53" s="649"/>
      <c r="J53" s="649"/>
      <c r="K53" s="649"/>
      <c r="L53" s="649"/>
      <c r="M53" s="649"/>
      <c r="N53" s="649"/>
      <c r="O53" s="649"/>
      <c r="P53" s="649"/>
      <c r="Q53" s="649"/>
      <c r="R53" s="649"/>
      <c r="S53" s="649"/>
      <c r="T53" s="649"/>
      <c r="U53" s="649"/>
      <c r="V53" s="649"/>
      <c r="W53" s="649"/>
      <c r="X53" s="649"/>
      <c r="Y53" s="649"/>
      <c r="Z53" s="649"/>
      <c r="AA53" s="649"/>
      <c r="AB53" s="649"/>
      <c r="AC53" s="649"/>
      <c r="AD53" s="649"/>
      <c r="AE53" s="649"/>
      <c r="AF53" s="649"/>
      <c r="AG53" s="649"/>
      <c r="AH53" s="649"/>
      <c r="AI53" s="649"/>
      <c r="AJ53" s="649"/>
      <c r="AK53" s="649"/>
      <c r="AL53" s="649"/>
      <c r="AM53" s="649"/>
      <c r="AN53" s="649"/>
      <c r="AO53" s="649"/>
      <c r="AP53" s="649"/>
      <c r="AQ53" s="649"/>
      <c r="AR53" s="649"/>
      <c r="AS53" s="649"/>
      <c r="AT53" s="649"/>
      <c r="AU53" s="649"/>
      <c r="AV53" s="649"/>
      <c r="AW53" s="649"/>
      <c r="AX53" s="649"/>
      <c r="AY53" s="649"/>
      <c r="AZ53" s="649"/>
      <c r="BA53" s="649"/>
      <c r="BB53" s="649"/>
      <c r="BC53" s="649"/>
      <c r="BD53" s="649"/>
      <c r="BE53" s="649"/>
      <c r="BF53" s="649"/>
      <c r="BG53" s="649"/>
      <c r="BH53" s="649"/>
      <c r="BI53" s="649"/>
      <c r="BJ53" s="649"/>
      <c r="BK53" s="649"/>
      <c r="BL53" s="649"/>
      <c r="BM53" s="649"/>
      <c r="BN53" s="649"/>
      <c r="BO53" s="649"/>
      <c r="BP53" s="649"/>
      <c r="BQ53" s="649"/>
      <c r="BR53" s="649"/>
      <c r="BS53" s="649"/>
      <c r="BT53" s="649"/>
      <c r="BU53" s="649"/>
      <c r="BV53" s="649"/>
      <c r="BW53" s="649"/>
      <c r="BX53" s="649"/>
      <c r="BY53" s="649"/>
      <c r="BZ53" s="649"/>
      <c r="CA53" s="649"/>
      <c r="CB53" s="649"/>
      <c r="CC53" s="649"/>
      <c r="CD53" s="649"/>
      <c r="CE53" s="649"/>
      <c r="CF53" s="649"/>
      <c r="CG53" s="649"/>
      <c r="CH53" s="649"/>
      <c r="CI53" s="649"/>
      <c r="CJ53" s="649"/>
      <c r="CK53" s="649"/>
      <c r="CL53" s="649"/>
      <c r="CM53" s="649"/>
      <c r="CN53" s="649"/>
      <c r="CO53" s="649"/>
      <c r="CP53" s="649"/>
      <c r="CQ53" s="649"/>
      <c r="CR53" s="649"/>
      <c r="CS53" s="649"/>
      <c r="CT53" s="649"/>
      <c r="CU53" s="649"/>
      <c r="CV53" s="649"/>
      <c r="CW53" s="649"/>
      <c r="CX53" s="649"/>
      <c r="CY53" s="649"/>
      <c r="CZ53" s="649"/>
      <c r="DA53" s="649"/>
      <c r="DB53" s="649"/>
      <c r="DC53" s="649"/>
      <c r="DD53" s="649"/>
      <c r="DE53" s="649"/>
      <c r="DF53" s="649"/>
      <c r="DG53" s="649"/>
      <c r="DH53" s="649"/>
      <c r="DI53" s="649"/>
      <c r="DJ53" s="649"/>
      <c r="DK53" s="649"/>
      <c r="DL53" s="649"/>
      <c r="DM53" s="649"/>
      <c r="DN53" s="649"/>
      <c r="DO53" s="649"/>
      <c r="DP53" s="649"/>
      <c r="DQ53" s="649"/>
      <c r="DR53" s="649"/>
      <c r="DS53" s="649"/>
      <c r="DT53" s="649"/>
      <c r="DU53" s="649"/>
      <c r="DV53" s="667"/>
      <c r="DW53" s="663"/>
      <c r="DX53" s="674"/>
      <c r="DY53" s="675"/>
      <c r="DZ53" s="674"/>
      <c r="EA53" s="676"/>
      <c r="EB53" s="670">
        <f t="shared" si="2"/>
        <v>0</v>
      </c>
      <c r="EC53" s="673">
        <f t="shared" si="1"/>
        <v>44199</v>
      </c>
      <c r="ED53" s="672"/>
    </row>
    <row r="54" spans="1:134" ht="15.75" customHeight="1">
      <c r="A54" s="673">
        <v>44200</v>
      </c>
      <c r="B54" s="649"/>
      <c r="C54" s="649"/>
      <c r="D54" s="649"/>
      <c r="E54" s="649"/>
      <c r="F54" s="649"/>
      <c r="G54" s="649"/>
      <c r="H54" s="649"/>
      <c r="I54" s="649"/>
      <c r="J54" s="649"/>
      <c r="K54" s="649"/>
      <c r="L54" s="649"/>
      <c r="M54" s="649"/>
      <c r="N54" s="649"/>
      <c r="O54" s="649"/>
      <c r="P54" s="649"/>
      <c r="Q54" s="649"/>
      <c r="R54" s="649"/>
      <c r="S54" s="649"/>
      <c r="T54" s="649"/>
      <c r="U54" s="649"/>
      <c r="V54" s="649"/>
      <c r="W54" s="649"/>
      <c r="X54" s="649"/>
      <c r="Y54" s="649"/>
      <c r="Z54" s="649"/>
      <c r="AA54" s="649"/>
      <c r="AB54" s="649"/>
      <c r="AC54" s="649"/>
      <c r="AD54" s="649"/>
      <c r="AE54" s="649"/>
      <c r="AF54" s="649"/>
      <c r="AG54" s="649"/>
      <c r="AH54" s="649"/>
      <c r="AI54" s="649"/>
      <c r="AJ54" s="649"/>
      <c r="AK54" s="649"/>
      <c r="AL54" s="649"/>
      <c r="AM54" s="649"/>
      <c r="AN54" s="649"/>
      <c r="AO54" s="649"/>
      <c r="AP54" s="649"/>
      <c r="AQ54" s="649"/>
      <c r="AR54" s="649"/>
      <c r="AS54" s="649"/>
      <c r="AT54" s="649"/>
      <c r="AU54" s="649"/>
      <c r="AV54" s="649"/>
      <c r="AW54" s="649"/>
      <c r="AX54" s="649"/>
      <c r="AY54" s="649"/>
      <c r="AZ54" s="649"/>
      <c r="BA54" s="649"/>
      <c r="BB54" s="649"/>
      <c r="BC54" s="649"/>
      <c r="BD54" s="649"/>
      <c r="BE54" s="649"/>
      <c r="BF54" s="649"/>
      <c r="BG54" s="649"/>
      <c r="BH54" s="649"/>
      <c r="BI54" s="649"/>
      <c r="BJ54" s="649"/>
      <c r="BK54" s="649"/>
      <c r="BL54" s="649"/>
      <c r="BM54" s="649"/>
      <c r="BN54" s="649"/>
      <c r="BO54" s="649"/>
      <c r="BP54" s="649"/>
      <c r="BQ54" s="649"/>
      <c r="BR54" s="649"/>
      <c r="BS54" s="649"/>
      <c r="BT54" s="649"/>
      <c r="BU54" s="649"/>
      <c r="BV54" s="649"/>
      <c r="BW54" s="649"/>
      <c r="BX54" s="649"/>
      <c r="BY54" s="649"/>
      <c r="BZ54" s="649"/>
      <c r="CA54" s="649"/>
      <c r="CB54" s="649"/>
      <c r="CC54" s="649"/>
      <c r="CD54" s="649"/>
      <c r="CE54" s="649"/>
      <c r="CF54" s="649"/>
      <c r="CG54" s="649"/>
      <c r="CH54" s="649"/>
      <c r="CI54" s="649"/>
      <c r="CJ54" s="649"/>
      <c r="CK54" s="649"/>
      <c r="CL54" s="649"/>
      <c r="CM54" s="649"/>
      <c r="CN54" s="649"/>
      <c r="CO54" s="649"/>
      <c r="CP54" s="649"/>
      <c r="CQ54" s="649"/>
      <c r="CR54" s="649"/>
      <c r="CS54" s="649"/>
      <c r="CT54" s="649"/>
      <c r="CU54" s="649"/>
      <c r="CV54" s="649"/>
      <c r="CW54" s="649"/>
      <c r="CX54" s="649"/>
      <c r="CY54" s="649"/>
      <c r="CZ54" s="649"/>
      <c r="DA54" s="649"/>
      <c r="DB54" s="649"/>
      <c r="DC54" s="649"/>
      <c r="DD54" s="649"/>
      <c r="DE54" s="649"/>
      <c r="DF54" s="649"/>
      <c r="DG54" s="649"/>
      <c r="DH54" s="649"/>
      <c r="DI54" s="649"/>
      <c r="DJ54" s="649"/>
      <c r="DK54" s="649"/>
      <c r="DL54" s="649"/>
      <c r="DM54" s="649"/>
      <c r="DN54" s="649"/>
      <c r="DO54" s="649"/>
      <c r="DP54" s="649"/>
      <c r="DQ54" s="649"/>
      <c r="DR54" s="649"/>
      <c r="DS54" s="649"/>
      <c r="DT54" s="649"/>
      <c r="DU54" s="649"/>
      <c r="DV54" s="667"/>
      <c r="DW54" s="663"/>
      <c r="DX54" s="674"/>
      <c r="DY54" s="675"/>
      <c r="DZ54" s="674"/>
      <c r="EA54" s="676"/>
      <c r="EB54" s="670">
        <f t="shared" si="2"/>
        <v>0</v>
      </c>
      <c r="EC54" s="673">
        <f t="shared" si="1"/>
        <v>44200</v>
      </c>
      <c r="ED54" s="672"/>
    </row>
    <row r="55" spans="1:134" ht="15.75" customHeight="1">
      <c r="A55" s="673">
        <v>44201</v>
      </c>
      <c r="B55" s="649"/>
      <c r="C55" s="649"/>
      <c r="D55" s="649"/>
      <c r="E55" s="649"/>
      <c r="F55" s="649"/>
      <c r="G55" s="649"/>
      <c r="H55" s="649"/>
      <c r="I55" s="649"/>
      <c r="J55" s="649"/>
      <c r="K55" s="649"/>
      <c r="L55" s="649"/>
      <c r="M55" s="649"/>
      <c r="N55" s="649"/>
      <c r="O55" s="649"/>
      <c r="P55" s="649"/>
      <c r="Q55" s="649"/>
      <c r="R55" s="649"/>
      <c r="S55" s="649"/>
      <c r="T55" s="649"/>
      <c r="U55" s="649"/>
      <c r="V55" s="649"/>
      <c r="W55" s="649"/>
      <c r="X55" s="649"/>
      <c r="Y55" s="649"/>
      <c r="Z55" s="649"/>
      <c r="AA55" s="649"/>
      <c r="AB55" s="649"/>
      <c r="AC55" s="649"/>
      <c r="AD55" s="649"/>
      <c r="AE55" s="649"/>
      <c r="AF55" s="649"/>
      <c r="AG55" s="649"/>
      <c r="AH55" s="649"/>
      <c r="AI55" s="649"/>
      <c r="AJ55" s="649"/>
      <c r="AK55" s="649"/>
      <c r="AL55" s="649"/>
      <c r="AM55" s="649"/>
      <c r="AN55" s="649"/>
      <c r="AO55" s="649"/>
      <c r="AP55" s="649"/>
      <c r="AQ55" s="649"/>
      <c r="AR55" s="649"/>
      <c r="AS55" s="649"/>
      <c r="AT55" s="649"/>
      <c r="AU55" s="649"/>
      <c r="AV55" s="649"/>
      <c r="AW55" s="649"/>
      <c r="AX55" s="649"/>
      <c r="AY55" s="649"/>
      <c r="AZ55" s="649"/>
      <c r="BA55" s="649"/>
      <c r="BB55" s="649"/>
      <c r="BC55" s="649"/>
      <c r="BD55" s="649"/>
      <c r="BE55" s="649"/>
      <c r="BF55" s="649"/>
      <c r="BG55" s="649"/>
      <c r="BH55" s="649"/>
      <c r="BI55" s="649"/>
      <c r="BJ55" s="649"/>
      <c r="BK55" s="649"/>
      <c r="BL55" s="649"/>
      <c r="BM55" s="649"/>
      <c r="BN55" s="649"/>
      <c r="BO55" s="649"/>
      <c r="BP55" s="649"/>
      <c r="BQ55" s="649"/>
      <c r="BR55" s="649"/>
      <c r="BS55" s="649"/>
      <c r="BT55" s="649"/>
      <c r="BU55" s="649"/>
      <c r="BV55" s="649"/>
      <c r="BW55" s="649"/>
      <c r="BX55" s="649"/>
      <c r="BY55" s="649"/>
      <c r="BZ55" s="649"/>
      <c r="CA55" s="649"/>
      <c r="CB55" s="649"/>
      <c r="CC55" s="649"/>
      <c r="CD55" s="649"/>
      <c r="CE55" s="649"/>
      <c r="CF55" s="649"/>
      <c r="CG55" s="649"/>
      <c r="CH55" s="649"/>
      <c r="CI55" s="649"/>
      <c r="CJ55" s="649"/>
      <c r="CK55" s="649"/>
      <c r="CL55" s="649"/>
      <c r="CM55" s="649"/>
      <c r="CN55" s="649"/>
      <c r="CO55" s="649"/>
      <c r="CP55" s="649"/>
      <c r="CQ55" s="649"/>
      <c r="CR55" s="649"/>
      <c r="CS55" s="649"/>
      <c r="CT55" s="649"/>
      <c r="CU55" s="649"/>
      <c r="CV55" s="649"/>
      <c r="CW55" s="649"/>
      <c r="CX55" s="649"/>
      <c r="CY55" s="649"/>
      <c r="CZ55" s="649"/>
      <c r="DA55" s="649"/>
      <c r="DB55" s="649"/>
      <c r="DC55" s="649"/>
      <c r="DD55" s="649"/>
      <c r="DE55" s="649"/>
      <c r="DF55" s="649"/>
      <c r="DG55" s="649"/>
      <c r="DH55" s="649"/>
      <c r="DI55" s="649"/>
      <c r="DJ55" s="649"/>
      <c r="DK55" s="649"/>
      <c r="DL55" s="649"/>
      <c r="DM55" s="649"/>
      <c r="DN55" s="649"/>
      <c r="DO55" s="649"/>
      <c r="DP55" s="649"/>
      <c r="DQ55" s="649"/>
      <c r="DR55" s="649"/>
      <c r="DS55" s="649"/>
      <c r="DT55" s="649"/>
      <c r="DU55" s="649"/>
      <c r="DV55" s="667"/>
      <c r="DW55" s="663"/>
      <c r="DX55" s="674"/>
      <c r="DY55" s="675"/>
      <c r="DZ55" s="674"/>
      <c r="EA55" s="676"/>
      <c r="EB55" s="670">
        <f t="shared" si="2"/>
        <v>0</v>
      </c>
      <c r="EC55" s="673">
        <f t="shared" si="1"/>
        <v>44201</v>
      </c>
      <c r="ED55" s="672"/>
    </row>
    <row r="56" spans="1:134" ht="15.75" customHeight="1">
      <c r="A56" s="673">
        <v>44202</v>
      </c>
      <c r="B56" s="649"/>
      <c r="C56" s="649"/>
      <c r="D56" s="649"/>
      <c r="E56" s="649"/>
      <c r="F56" s="649"/>
      <c r="G56" s="649"/>
      <c r="H56" s="649"/>
      <c r="I56" s="649"/>
      <c r="J56" s="649"/>
      <c r="K56" s="649"/>
      <c r="L56" s="649"/>
      <c r="M56" s="649"/>
      <c r="N56" s="649"/>
      <c r="O56" s="649"/>
      <c r="P56" s="649"/>
      <c r="Q56" s="649"/>
      <c r="R56" s="649"/>
      <c r="S56" s="649"/>
      <c r="T56" s="649"/>
      <c r="U56" s="649"/>
      <c r="V56" s="649"/>
      <c r="W56" s="649"/>
      <c r="X56" s="649"/>
      <c r="Y56" s="649"/>
      <c r="Z56" s="649"/>
      <c r="AA56" s="649"/>
      <c r="AB56" s="649"/>
      <c r="AC56" s="649"/>
      <c r="AD56" s="649"/>
      <c r="AE56" s="649"/>
      <c r="AF56" s="649"/>
      <c r="AG56" s="649"/>
      <c r="AH56" s="649"/>
      <c r="AI56" s="649"/>
      <c r="AJ56" s="649"/>
      <c r="AK56" s="649"/>
      <c r="AL56" s="649"/>
      <c r="AM56" s="649"/>
      <c r="AN56" s="649"/>
      <c r="AO56" s="649"/>
      <c r="AP56" s="649"/>
      <c r="AQ56" s="649"/>
      <c r="AR56" s="649"/>
      <c r="AS56" s="649"/>
      <c r="AT56" s="649"/>
      <c r="AU56" s="649"/>
      <c r="AV56" s="649"/>
      <c r="AW56" s="649"/>
      <c r="AX56" s="649"/>
      <c r="AY56" s="649"/>
      <c r="AZ56" s="649"/>
      <c r="BA56" s="649"/>
      <c r="BB56" s="649"/>
      <c r="BC56" s="649"/>
      <c r="BD56" s="649"/>
      <c r="BE56" s="649"/>
      <c r="BF56" s="649"/>
      <c r="BG56" s="649"/>
      <c r="BH56" s="649"/>
      <c r="BI56" s="649"/>
      <c r="BJ56" s="649"/>
      <c r="BK56" s="649"/>
      <c r="BL56" s="649"/>
      <c r="BM56" s="649"/>
      <c r="BN56" s="649"/>
      <c r="BO56" s="649"/>
      <c r="BP56" s="649"/>
      <c r="BQ56" s="649"/>
      <c r="BR56" s="649"/>
      <c r="BS56" s="649"/>
      <c r="BT56" s="649"/>
      <c r="BU56" s="649"/>
      <c r="BV56" s="649"/>
      <c r="BW56" s="649"/>
      <c r="BX56" s="649"/>
      <c r="BY56" s="649"/>
      <c r="BZ56" s="649"/>
      <c r="CA56" s="649"/>
      <c r="CB56" s="649"/>
      <c r="CC56" s="649"/>
      <c r="CD56" s="649"/>
      <c r="CE56" s="649"/>
      <c r="CF56" s="649"/>
      <c r="CG56" s="649"/>
      <c r="CH56" s="649"/>
      <c r="CI56" s="649"/>
      <c r="CJ56" s="649"/>
      <c r="CK56" s="649"/>
      <c r="CL56" s="649"/>
      <c r="CM56" s="649"/>
      <c r="CN56" s="649"/>
      <c r="CO56" s="649"/>
      <c r="CP56" s="649"/>
      <c r="CQ56" s="649"/>
      <c r="CR56" s="649"/>
      <c r="CS56" s="649"/>
      <c r="CT56" s="649"/>
      <c r="CU56" s="649"/>
      <c r="CV56" s="649"/>
      <c r="CW56" s="649"/>
      <c r="CX56" s="649"/>
      <c r="CY56" s="649"/>
      <c r="CZ56" s="649"/>
      <c r="DA56" s="649"/>
      <c r="DB56" s="649"/>
      <c r="DC56" s="649"/>
      <c r="DD56" s="649"/>
      <c r="DE56" s="649"/>
      <c r="DF56" s="649"/>
      <c r="DG56" s="649"/>
      <c r="DH56" s="649"/>
      <c r="DI56" s="649"/>
      <c r="DJ56" s="649"/>
      <c r="DK56" s="649"/>
      <c r="DL56" s="649"/>
      <c r="DM56" s="649"/>
      <c r="DN56" s="649"/>
      <c r="DO56" s="649"/>
      <c r="DP56" s="649"/>
      <c r="DQ56" s="649"/>
      <c r="DR56" s="649"/>
      <c r="DS56" s="649"/>
      <c r="DT56" s="649"/>
      <c r="DU56" s="649"/>
      <c r="DV56" s="667"/>
      <c r="DW56" s="663"/>
      <c r="DX56" s="674"/>
      <c r="DY56" s="675"/>
      <c r="DZ56" s="674"/>
      <c r="EA56" s="676"/>
      <c r="EB56" s="670">
        <f t="shared" si="2"/>
        <v>0</v>
      </c>
      <c r="EC56" s="673">
        <f t="shared" si="1"/>
        <v>44202</v>
      </c>
      <c r="ED56" s="672"/>
    </row>
    <row r="57" spans="1:134" ht="15.75" customHeight="1">
      <c r="A57" s="673">
        <v>44203</v>
      </c>
      <c r="B57" s="649"/>
      <c r="C57" s="649"/>
      <c r="D57" s="649"/>
      <c r="E57" s="649"/>
      <c r="F57" s="649"/>
      <c r="G57" s="649"/>
      <c r="H57" s="649"/>
      <c r="I57" s="649"/>
      <c r="J57" s="649"/>
      <c r="K57" s="649"/>
      <c r="L57" s="649"/>
      <c r="M57" s="649"/>
      <c r="N57" s="649"/>
      <c r="O57" s="649"/>
      <c r="P57" s="649"/>
      <c r="Q57" s="649"/>
      <c r="R57" s="649"/>
      <c r="S57" s="649"/>
      <c r="T57" s="649"/>
      <c r="U57" s="649"/>
      <c r="V57" s="649"/>
      <c r="W57" s="649"/>
      <c r="X57" s="649"/>
      <c r="Y57" s="649"/>
      <c r="Z57" s="649"/>
      <c r="AA57" s="649"/>
      <c r="AB57" s="649"/>
      <c r="AC57" s="649"/>
      <c r="AD57" s="649"/>
      <c r="AE57" s="649"/>
      <c r="AF57" s="649"/>
      <c r="AG57" s="649"/>
      <c r="AH57" s="649"/>
      <c r="AI57" s="649"/>
      <c r="AJ57" s="649"/>
      <c r="AK57" s="649"/>
      <c r="AL57" s="649"/>
      <c r="AM57" s="649"/>
      <c r="AN57" s="649"/>
      <c r="AO57" s="649"/>
      <c r="AP57" s="649"/>
      <c r="AQ57" s="649"/>
      <c r="AR57" s="649"/>
      <c r="AS57" s="649"/>
      <c r="AT57" s="649"/>
      <c r="AU57" s="649"/>
      <c r="AV57" s="649"/>
      <c r="AW57" s="649"/>
      <c r="AX57" s="649"/>
      <c r="AY57" s="649"/>
      <c r="AZ57" s="649"/>
      <c r="BA57" s="649"/>
      <c r="BB57" s="649"/>
      <c r="BC57" s="649"/>
      <c r="BD57" s="649"/>
      <c r="BE57" s="649"/>
      <c r="BF57" s="649"/>
      <c r="BG57" s="649"/>
      <c r="BH57" s="649"/>
      <c r="BI57" s="649"/>
      <c r="BJ57" s="649"/>
      <c r="BK57" s="649"/>
      <c r="BL57" s="649"/>
      <c r="BM57" s="649"/>
      <c r="BN57" s="649"/>
      <c r="BO57" s="649"/>
      <c r="BP57" s="649"/>
      <c r="BQ57" s="649"/>
      <c r="BR57" s="649"/>
      <c r="BS57" s="649"/>
      <c r="BT57" s="649"/>
      <c r="BU57" s="649"/>
      <c r="BV57" s="649"/>
      <c r="BW57" s="649"/>
      <c r="BX57" s="649"/>
      <c r="BY57" s="649"/>
      <c r="BZ57" s="649"/>
      <c r="CA57" s="649"/>
      <c r="CB57" s="649"/>
      <c r="CC57" s="649"/>
      <c r="CD57" s="649"/>
      <c r="CE57" s="649"/>
      <c r="CF57" s="649"/>
      <c r="CG57" s="649"/>
      <c r="CH57" s="649"/>
      <c r="CI57" s="649"/>
      <c r="CJ57" s="649"/>
      <c r="CK57" s="649"/>
      <c r="CL57" s="649"/>
      <c r="CM57" s="649"/>
      <c r="CN57" s="649"/>
      <c r="CO57" s="649"/>
      <c r="CP57" s="649"/>
      <c r="CQ57" s="649"/>
      <c r="CR57" s="649"/>
      <c r="CS57" s="649"/>
      <c r="CT57" s="649"/>
      <c r="CU57" s="649"/>
      <c r="CV57" s="649"/>
      <c r="CW57" s="649"/>
      <c r="CX57" s="649"/>
      <c r="CY57" s="649"/>
      <c r="CZ57" s="649"/>
      <c r="DA57" s="649"/>
      <c r="DB57" s="649"/>
      <c r="DC57" s="649"/>
      <c r="DD57" s="649"/>
      <c r="DE57" s="649"/>
      <c r="DF57" s="649"/>
      <c r="DG57" s="649"/>
      <c r="DH57" s="649"/>
      <c r="DI57" s="649"/>
      <c r="DJ57" s="649"/>
      <c r="DK57" s="649"/>
      <c r="DL57" s="649"/>
      <c r="DM57" s="649"/>
      <c r="DN57" s="649"/>
      <c r="DO57" s="649"/>
      <c r="DP57" s="649"/>
      <c r="DQ57" s="649"/>
      <c r="DR57" s="649"/>
      <c r="DS57" s="649"/>
      <c r="DT57" s="649"/>
      <c r="DU57" s="649"/>
      <c r="DV57" s="667"/>
      <c r="DW57" s="663"/>
      <c r="DX57" s="674"/>
      <c r="DY57" s="675"/>
      <c r="DZ57" s="674"/>
      <c r="EA57" s="676"/>
      <c r="EB57" s="670">
        <f t="shared" si="2"/>
        <v>0</v>
      </c>
      <c r="EC57" s="673">
        <f t="shared" si="1"/>
        <v>44203</v>
      </c>
      <c r="ED57" s="672"/>
    </row>
    <row r="58" spans="1:134" ht="15.75" customHeight="1">
      <c r="A58" s="673">
        <v>44204</v>
      </c>
      <c r="B58" s="649"/>
      <c r="C58" s="649"/>
      <c r="D58" s="649"/>
      <c r="E58" s="649"/>
      <c r="F58" s="649"/>
      <c r="G58" s="649"/>
      <c r="H58" s="649"/>
      <c r="I58" s="649"/>
      <c r="J58" s="649"/>
      <c r="K58" s="649"/>
      <c r="L58" s="649"/>
      <c r="M58" s="649"/>
      <c r="N58" s="649"/>
      <c r="O58" s="649"/>
      <c r="P58" s="649"/>
      <c r="Q58" s="649"/>
      <c r="R58" s="649"/>
      <c r="S58" s="649"/>
      <c r="T58" s="649"/>
      <c r="U58" s="649"/>
      <c r="V58" s="649"/>
      <c r="W58" s="649"/>
      <c r="X58" s="649"/>
      <c r="Y58" s="649"/>
      <c r="Z58" s="649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649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649"/>
      <c r="BD58" s="649"/>
      <c r="BE58" s="649"/>
      <c r="BF58" s="649"/>
      <c r="BG58" s="649"/>
      <c r="BH58" s="649"/>
      <c r="BI58" s="649"/>
      <c r="BJ58" s="649"/>
      <c r="BK58" s="649"/>
      <c r="BL58" s="649"/>
      <c r="BM58" s="649"/>
      <c r="BN58" s="649"/>
      <c r="BO58" s="649"/>
      <c r="BP58" s="649"/>
      <c r="BQ58" s="649"/>
      <c r="BR58" s="649"/>
      <c r="BS58" s="649"/>
      <c r="BT58" s="649"/>
      <c r="BU58" s="649"/>
      <c r="BV58" s="649"/>
      <c r="BW58" s="649"/>
      <c r="BX58" s="649"/>
      <c r="BY58" s="649"/>
      <c r="BZ58" s="649"/>
      <c r="CA58" s="649"/>
      <c r="CB58" s="649"/>
      <c r="CC58" s="649"/>
      <c r="CD58" s="649"/>
      <c r="CE58" s="649"/>
      <c r="CF58" s="649"/>
      <c r="CG58" s="649"/>
      <c r="CH58" s="649"/>
      <c r="CI58" s="649"/>
      <c r="CJ58" s="649"/>
      <c r="CK58" s="649"/>
      <c r="CL58" s="649"/>
      <c r="CM58" s="649"/>
      <c r="CN58" s="649"/>
      <c r="CO58" s="649"/>
      <c r="CP58" s="649"/>
      <c r="CQ58" s="649"/>
      <c r="CR58" s="649"/>
      <c r="CS58" s="649"/>
      <c r="CT58" s="649"/>
      <c r="CU58" s="649"/>
      <c r="CV58" s="649"/>
      <c r="CW58" s="649"/>
      <c r="CX58" s="649"/>
      <c r="CY58" s="649"/>
      <c r="CZ58" s="649"/>
      <c r="DA58" s="649"/>
      <c r="DB58" s="649"/>
      <c r="DC58" s="649"/>
      <c r="DD58" s="649"/>
      <c r="DE58" s="649"/>
      <c r="DF58" s="649"/>
      <c r="DG58" s="649"/>
      <c r="DH58" s="649"/>
      <c r="DI58" s="649"/>
      <c r="DJ58" s="649"/>
      <c r="DK58" s="649"/>
      <c r="DL58" s="649"/>
      <c r="DM58" s="649"/>
      <c r="DN58" s="649"/>
      <c r="DO58" s="649"/>
      <c r="DP58" s="649"/>
      <c r="DQ58" s="649"/>
      <c r="DR58" s="649"/>
      <c r="DS58" s="649"/>
      <c r="DT58" s="649"/>
      <c r="DU58" s="649"/>
      <c r="DV58" s="667"/>
      <c r="DW58" s="663"/>
      <c r="DX58" s="674"/>
      <c r="DY58" s="675"/>
      <c r="DZ58" s="674"/>
      <c r="EA58" s="676"/>
      <c r="EB58" s="670">
        <f t="shared" si="2"/>
        <v>0</v>
      </c>
      <c r="EC58" s="673">
        <f t="shared" si="1"/>
        <v>44204</v>
      </c>
      <c r="ED58" s="672"/>
    </row>
    <row r="59" spans="1:134" ht="15.75" customHeight="1">
      <c r="A59" s="673">
        <v>44205</v>
      </c>
      <c r="B59" s="649"/>
      <c r="C59" s="649"/>
      <c r="D59" s="649"/>
      <c r="E59" s="649"/>
      <c r="F59" s="649"/>
      <c r="G59" s="649"/>
      <c r="H59" s="649"/>
      <c r="I59" s="649"/>
      <c r="J59" s="649"/>
      <c r="K59" s="649"/>
      <c r="L59" s="649"/>
      <c r="M59" s="649"/>
      <c r="N59" s="649"/>
      <c r="O59" s="649"/>
      <c r="P59" s="649"/>
      <c r="Q59" s="649"/>
      <c r="R59" s="649"/>
      <c r="S59" s="649"/>
      <c r="T59" s="649"/>
      <c r="U59" s="649"/>
      <c r="V59" s="649"/>
      <c r="W59" s="649"/>
      <c r="X59" s="649"/>
      <c r="Y59" s="649"/>
      <c r="Z59" s="649"/>
      <c r="AA59" s="649"/>
      <c r="AB59" s="649"/>
      <c r="AC59" s="649"/>
      <c r="AD59" s="649"/>
      <c r="AE59" s="649"/>
      <c r="AF59" s="649"/>
      <c r="AG59" s="649"/>
      <c r="AH59" s="649"/>
      <c r="AI59" s="649"/>
      <c r="AJ59" s="649"/>
      <c r="AK59" s="649"/>
      <c r="AL59" s="649"/>
      <c r="AM59" s="649"/>
      <c r="AN59" s="649"/>
      <c r="AO59" s="649"/>
      <c r="AP59" s="649"/>
      <c r="AQ59" s="649"/>
      <c r="AR59" s="649"/>
      <c r="AS59" s="649"/>
      <c r="AT59" s="649"/>
      <c r="AU59" s="649"/>
      <c r="AV59" s="649"/>
      <c r="AW59" s="649"/>
      <c r="AX59" s="649"/>
      <c r="AY59" s="649"/>
      <c r="AZ59" s="649"/>
      <c r="BA59" s="649"/>
      <c r="BB59" s="649"/>
      <c r="BC59" s="649"/>
      <c r="BD59" s="649"/>
      <c r="BE59" s="649"/>
      <c r="BF59" s="649"/>
      <c r="BG59" s="649"/>
      <c r="BH59" s="649"/>
      <c r="BI59" s="649"/>
      <c r="BJ59" s="649"/>
      <c r="BK59" s="649"/>
      <c r="BL59" s="649"/>
      <c r="BM59" s="649"/>
      <c r="BN59" s="649"/>
      <c r="BO59" s="649"/>
      <c r="BP59" s="649"/>
      <c r="BQ59" s="649"/>
      <c r="BR59" s="649"/>
      <c r="BS59" s="649"/>
      <c r="BT59" s="649"/>
      <c r="BU59" s="649"/>
      <c r="BV59" s="649"/>
      <c r="BW59" s="649"/>
      <c r="BX59" s="649"/>
      <c r="BY59" s="649"/>
      <c r="BZ59" s="649"/>
      <c r="CA59" s="649"/>
      <c r="CB59" s="649"/>
      <c r="CC59" s="649"/>
      <c r="CD59" s="649"/>
      <c r="CE59" s="649"/>
      <c r="CF59" s="649"/>
      <c r="CG59" s="649"/>
      <c r="CH59" s="649"/>
      <c r="CI59" s="649"/>
      <c r="CJ59" s="649"/>
      <c r="CK59" s="649"/>
      <c r="CL59" s="649"/>
      <c r="CM59" s="649"/>
      <c r="CN59" s="649"/>
      <c r="CO59" s="649"/>
      <c r="CP59" s="649"/>
      <c r="CQ59" s="649"/>
      <c r="CR59" s="649"/>
      <c r="CS59" s="649"/>
      <c r="CT59" s="649"/>
      <c r="CU59" s="649"/>
      <c r="CV59" s="649"/>
      <c r="CW59" s="649"/>
      <c r="CX59" s="649"/>
      <c r="CY59" s="649"/>
      <c r="CZ59" s="649"/>
      <c r="DA59" s="649"/>
      <c r="DB59" s="649"/>
      <c r="DC59" s="649"/>
      <c r="DD59" s="649"/>
      <c r="DE59" s="649"/>
      <c r="DF59" s="649"/>
      <c r="DG59" s="649"/>
      <c r="DH59" s="649"/>
      <c r="DI59" s="649"/>
      <c r="DJ59" s="649"/>
      <c r="DK59" s="649"/>
      <c r="DL59" s="649"/>
      <c r="DM59" s="649"/>
      <c r="DN59" s="649"/>
      <c r="DO59" s="649"/>
      <c r="DP59" s="649"/>
      <c r="DQ59" s="649"/>
      <c r="DR59" s="649"/>
      <c r="DS59" s="649"/>
      <c r="DT59" s="649"/>
      <c r="DU59" s="649"/>
      <c r="DV59" s="667"/>
      <c r="DW59" s="663"/>
      <c r="DX59" s="674"/>
      <c r="DY59" s="675"/>
      <c r="DZ59" s="674"/>
      <c r="EA59" s="676"/>
      <c r="EB59" s="670">
        <f t="shared" si="2"/>
        <v>0</v>
      </c>
      <c r="EC59" s="673">
        <f t="shared" si="1"/>
        <v>44205</v>
      </c>
      <c r="ED59" s="672"/>
    </row>
    <row r="60" spans="1:134" ht="15.75" customHeight="1">
      <c r="A60" s="673">
        <v>44206</v>
      </c>
      <c r="B60" s="649"/>
      <c r="C60" s="649"/>
      <c r="D60" s="649"/>
      <c r="E60" s="649"/>
      <c r="F60" s="649"/>
      <c r="G60" s="649"/>
      <c r="H60" s="649"/>
      <c r="I60" s="649"/>
      <c r="J60" s="649"/>
      <c r="K60" s="649"/>
      <c r="L60" s="649"/>
      <c r="M60" s="649"/>
      <c r="N60" s="649"/>
      <c r="O60" s="649"/>
      <c r="P60" s="649"/>
      <c r="Q60" s="649"/>
      <c r="R60" s="649"/>
      <c r="S60" s="649"/>
      <c r="T60" s="649"/>
      <c r="U60" s="649"/>
      <c r="V60" s="649"/>
      <c r="W60" s="649"/>
      <c r="X60" s="649"/>
      <c r="Y60" s="649"/>
      <c r="Z60" s="649"/>
      <c r="AA60" s="649"/>
      <c r="AB60" s="649"/>
      <c r="AC60" s="649"/>
      <c r="AD60" s="649"/>
      <c r="AE60" s="649"/>
      <c r="AF60" s="649"/>
      <c r="AG60" s="649"/>
      <c r="AH60" s="649"/>
      <c r="AI60" s="649"/>
      <c r="AJ60" s="649"/>
      <c r="AK60" s="649"/>
      <c r="AL60" s="649"/>
      <c r="AM60" s="649"/>
      <c r="AN60" s="649"/>
      <c r="AO60" s="649"/>
      <c r="AP60" s="649"/>
      <c r="AQ60" s="649"/>
      <c r="AR60" s="649"/>
      <c r="AS60" s="649"/>
      <c r="AT60" s="649"/>
      <c r="AU60" s="649"/>
      <c r="AV60" s="649"/>
      <c r="AW60" s="649"/>
      <c r="AX60" s="649"/>
      <c r="AY60" s="649"/>
      <c r="AZ60" s="649"/>
      <c r="BA60" s="649"/>
      <c r="BB60" s="649"/>
      <c r="BC60" s="649"/>
      <c r="BD60" s="649"/>
      <c r="BE60" s="649"/>
      <c r="BF60" s="649"/>
      <c r="BG60" s="649"/>
      <c r="BH60" s="649"/>
      <c r="BI60" s="649"/>
      <c r="BJ60" s="649"/>
      <c r="BK60" s="649"/>
      <c r="BL60" s="649"/>
      <c r="BM60" s="649"/>
      <c r="BN60" s="649"/>
      <c r="BO60" s="649"/>
      <c r="BP60" s="649"/>
      <c r="BQ60" s="649"/>
      <c r="BR60" s="649"/>
      <c r="BS60" s="649"/>
      <c r="BT60" s="649"/>
      <c r="BU60" s="649"/>
      <c r="BV60" s="649"/>
      <c r="BW60" s="649"/>
      <c r="BX60" s="649"/>
      <c r="BY60" s="649"/>
      <c r="BZ60" s="649"/>
      <c r="CA60" s="649"/>
      <c r="CB60" s="649"/>
      <c r="CC60" s="649"/>
      <c r="CD60" s="649"/>
      <c r="CE60" s="649"/>
      <c r="CF60" s="649"/>
      <c r="CG60" s="649"/>
      <c r="CH60" s="649"/>
      <c r="CI60" s="649"/>
      <c r="CJ60" s="649"/>
      <c r="CK60" s="649"/>
      <c r="CL60" s="649"/>
      <c r="CM60" s="649"/>
      <c r="CN60" s="649"/>
      <c r="CO60" s="649"/>
      <c r="CP60" s="649"/>
      <c r="CQ60" s="649"/>
      <c r="CR60" s="649"/>
      <c r="CS60" s="649"/>
      <c r="CT60" s="649"/>
      <c r="CU60" s="649"/>
      <c r="CV60" s="649"/>
      <c r="CW60" s="649"/>
      <c r="CX60" s="649"/>
      <c r="CY60" s="649"/>
      <c r="CZ60" s="649"/>
      <c r="DA60" s="649"/>
      <c r="DB60" s="649"/>
      <c r="DC60" s="649"/>
      <c r="DD60" s="649"/>
      <c r="DE60" s="649"/>
      <c r="DF60" s="649"/>
      <c r="DG60" s="649"/>
      <c r="DH60" s="649"/>
      <c r="DI60" s="649"/>
      <c r="DJ60" s="649"/>
      <c r="DK60" s="649"/>
      <c r="DL60" s="649"/>
      <c r="DM60" s="649"/>
      <c r="DN60" s="649"/>
      <c r="DO60" s="649"/>
      <c r="DP60" s="649"/>
      <c r="DQ60" s="649"/>
      <c r="DR60" s="649"/>
      <c r="DS60" s="649"/>
      <c r="DT60" s="649"/>
      <c r="DU60" s="649"/>
      <c r="DV60" s="667"/>
      <c r="DW60" s="663"/>
      <c r="DX60" s="674"/>
      <c r="DY60" s="675"/>
      <c r="DZ60" s="674"/>
      <c r="EA60" s="676"/>
      <c r="EB60" s="670">
        <f t="shared" si="2"/>
        <v>0</v>
      </c>
      <c r="EC60" s="673">
        <f t="shared" si="1"/>
        <v>44206</v>
      </c>
      <c r="ED60" s="672"/>
    </row>
    <row r="61" spans="1:134" ht="15.75" customHeight="1">
      <c r="A61" s="673">
        <v>44207</v>
      </c>
      <c r="B61" s="649"/>
      <c r="C61" s="649"/>
      <c r="D61" s="649"/>
      <c r="E61" s="649"/>
      <c r="F61" s="649"/>
      <c r="G61" s="649"/>
      <c r="H61" s="649"/>
      <c r="I61" s="649"/>
      <c r="J61" s="649"/>
      <c r="K61" s="649"/>
      <c r="L61" s="649"/>
      <c r="M61" s="649"/>
      <c r="N61" s="649"/>
      <c r="O61" s="649"/>
      <c r="P61" s="649"/>
      <c r="Q61" s="649"/>
      <c r="R61" s="649"/>
      <c r="S61" s="649"/>
      <c r="T61" s="649"/>
      <c r="U61" s="649"/>
      <c r="V61" s="649"/>
      <c r="W61" s="649"/>
      <c r="X61" s="649"/>
      <c r="Y61" s="649"/>
      <c r="Z61" s="649"/>
      <c r="AA61" s="649"/>
      <c r="AB61" s="649"/>
      <c r="AC61" s="649"/>
      <c r="AD61" s="649"/>
      <c r="AE61" s="649"/>
      <c r="AF61" s="649"/>
      <c r="AG61" s="649"/>
      <c r="AH61" s="649"/>
      <c r="AI61" s="649"/>
      <c r="AJ61" s="649"/>
      <c r="AK61" s="649"/>
      <c r="AL61" s="649"/>
      <c r="AM61" s="649"/>
      <c r="AN61" s="649"/>
      <c r="AO61" s="649"/>
      <c r="AP61" s="649"/>
      <c r="AQ61" s="649"/>
      <c r="AR61" s="649"/>
      <c r="AS61" s="649"/>
      <c r="AT61" s="649"/>
      <c r="AU61" s="649"/>
      <c r="AV61" s="649"/>
      <c r="AW61" s="649"/>
      <c r="AX61" s="649"/>
      <c r="AY61" s="649"/>
      <c r="AZ61" s="649"/>
      <c r="BA61" s="649"/>
      <c r="BB61" s="649"/>
      <c r="BC61" s="649"/>
      <c r="BD61" s="649"/>
      <c r="BE61" s="649"/>
      <c r="BF61" s="649"/>
      <c r="BG61" s="649"/>
      <c r="BH61" s="649"/>
      <c r="BI61" s="649"/>
      <c r="BJ61" s="649"/>
      <c r="BK61" s="649"/>
      <c r="BL61" s="649"/>
      <c r="BM61" s="649"/>
      <c r="BN61" s="649"/>
      <c r="BO61" s="649"/>
      <c r="BP61" s="649"/>
      <c r="BQ61" s="649"/>
      <c r="BR61" s="649"/>
      <c r="BS61" s="649"/>
      <c r="BT61" s="649"/>
      <c r="BU61" s="649"/>
      <c r="BV61" s="649"/>
      <c r="BW61" s="649"/>
      <c r="BX61" s="649"/>
      <c r="BY61" s="649"/>
      <c r="BZ61" s="649"/>
      <c r="CA61" s="649"/>
      <c r="CB61" s="649"/>
      <c r="CC61" s="649"/>
      <c r="CD61" s="649"/>
      <c r="CE61" s="649"/>
      <c r="CF61" s="649"/>
      <c r="CG61" s="649"/>
      <c r="CH61" s="649"/>
      <c r="CI61" s="649"/>
      <c r="CJ61" s="649"/>
      <c r="CK61" s="649"/>
      <c r="CL61" s="649"/>
      <c r="CM61" s="649"/>
      <c r="CN61" s="649"/>
      <c r="CO61" s="649"/>
      <c r="CP61" s="649"/>
      <c r="CQ61" s="649"/>
      <c r="CR61" s="649"/>
      <c r="CS61" s="649"/>
      <c r="CT61" s="649"/>
      <c r="CU61" s="649"/>
      <c r="CV61" s="649"/>
      <c r="CW61" s="649"/>
      <c r="CX61" s="649"/>
      <c r="CY61" s="649"/>
      <c r="CZ61" s="649"/>
      <c r="DA61" s="649"/>
      <c r="DB61" s="649"/>
      <c r="DC61" s="649"/>
      <c r="DD61" s="649"/>
      <c r="DE61" s="649"/>
      <c r="DF61" s="649"/>
      <c r="DG61" s="649"/>
      <c r="DH61" s="649"/>
      <c r="DI61" s="649"/>
      <c r="DJ61" s="649"/>
      <c r="DK61" s="649"/>
      <c r="DL61" s="649"/>
      <c r="DM61" s="649"/>
      <c r="DN61" s="649"/>
      <c r="DO61" s="649"/>
      <c r="DP61" s="649"/>
      <c r="DQ61" s="649"/>
      <c r="DR61" s="649"/>
      <c r="DS61" s="649"/>
      <c r="DT61" s="649"/>
      <c r="DU61" s="649"/>
      <c r="DV61" s="667"/>
      <c r="DW61" s="663"/>
      <c r="DX61" s="674"/>
      <c r="DY61" s="675"/>
      <c r="DZ61" s="674"/>
      <c r="EA61" s="676"/>
      <c r="EB61" s="670">
        <f t="shared" si="2"/>
        <v>0</v>
      </c>
      <c r="EC61" s="673">
        <f t="shared" si="1"/>
        <v>44207</v>
      </c>
      <c r="ED61" s="672"/>
    </row>
    <row r="62" spans="1:134" ht="15.75" customHeight="1">
      <c r="A62" s="673">
        <v>44208</v>
      </c>
      <c r="B62" s="649"/>
      <c r="C62" s="649"/>
      <c r="D62" s="649"/>
      <c r="E62" s="649"/>
      <c r="F62" s="649"/>
      <c r="G62" s="649"/>
      <c r="H62" s="649"/>
      <c r="I62" s="649"/>
      <c r="J62" s="649"/>
      <c r="K62" s="649"/>
      <c r="L62" s="649"/>
      <c r="M62" s="649"/>
      <c r="N62" s="649"/>
      <c r="O62" s="649"/>
      <c r="P62" s="649"/>
      <c r="Q62" s="649"/>
      <c r="R62" s="649"/>
      <c r="S62" s="649"/>
      <c r="T62" s="649"/>
      <c r="U62" s="649"/>
      <c r="V62" s="649"/>
      <c r="W62" s="649"/>
      <c r="X62" s="649"/>
      <c r="Y62" s="649"/>
      <c r="Z62" s="649"/>
      <c r="AA62" s="649"/>
      <c r="AB62" s="649"/>
      <c r="AC62" s="649"/>
      <c r="AD62" s="649"/>
      <c r="AE62" s="649"/>
      <c r="AF62" s="649"/>
      <c r="AG62" s="649"/>
      <c r="AH62" s="649"/>
      <c r="AI62" s="649"/>
      <c r="AJ62" s="649"/>
      <c r="AK62" s="649"/>
      <c r="AL62" s="649"/>
      <c r="AM62" s="649"/>
      <c r="AN62" s="649"/>
      <c r="AO62" s="649"/>
      <c r="AP62" s="649"/>
      <c r="AQ62" s="649"/>
      <c r="AR62" s="649"/>
      <c r="AS62" s="649"/>
      <c r="AT62" s="649"/>
      <c r="AU62" s="649"/>
      <c r="AV62" s="649"/>
      <c r="AW62" s="649"/>
      <c r="AX62" s="649"/>
      <c r="AY62" s="649"/>
      <c r="AZ62" s="649"/>
      <c r="BA62" s="649"/>
      <c r="BB62" s="649"/>
      <c r="BC62" s="649"/>
      <c r="BD62" s="649"/>
      <c r="BE62" s="649"/>
      <c r="BF62" s="649"/>
      <c r="BG62" s="649"/>
      <c r="BH62" s="649"/>
      <c r="BI62" s="649"/>
      <c r="BJ62" s="649"/>
      <c r="BK62" s="649"/>
      <c r="BL62" s="649"/>
      <c r="BM62" s="649"/>
      <c r="BN62" s="649"/>
      <c r="BO62" s="649"/>
      <c r="BP62" s="649"/>
      <c r="BQ62" s="649"/>
      <c r="BR62" s="649"/>
      <c r="BS62" s="649"/>
      <c r="BT62" s="649"/>
      <c r="BU62" s="649"/>
      <c r="BV62" s="649"/>
      <c r="BW62" s="649"/>
      <c r="BX62" s="649"/>
      <c r="BY62" s="649"/>
      <c r="BZ62" s="649"/>
      <c r="CA62" s="649"/>
      <c r="CB62" s="649"/>
      <c r="CC62" s="649"/>
      <c r="CD62" s="649"/>
      <c r="CE62" s="649"/>
      <c r="CF62" s="649"/>
      <c r="CG62" s="649"/>
      <c r="CH62" s="649"/>
      <c r="CI62" s="649"/>
      <c r="CJ62" s="649"/>
      <c r="CK62" s="649"/>
      <c r="CL62" s="649"/>
      <c r="CM62" s="649"/>
      <c r="CN62" s="649"/>
      <c r="CO62" s="649"/>
      <c r="CP62" s="649"/>
      <c r="CQ62" s="649"/>
      <c r="CR62" s="649"/>
      <c r="CS62" s="649"/>
      <c r="CT62" s="649"/>
      <c r="CU62" s="649"/>
      <c r="CV62" s="649"/>
      <c r="CW62" s="649"/>
      <c r="CX62" s="649"/>
      <c r="CY62" s="649"/>
      <c r="CZ62" s="649"/>
      <c r="DA62" s="649"/>
      <c r="DB62" s="649"/>
      <c r="DC62" s="649"/>
      <c r="DD62" s="649"/>
      <c r="DE62" s="649"/>
      <c r="DF62" s="649"/>
      <c r="DG62" s="649"/>
      <c r="DH62" s="649"/>
      <c r="DI62" s="649"/>
      <c r="DJ62" s="649"/>
      <c r="DK62" s="649"/>
      <c r="DL62" s="649"/>
      <c r="DM62" s="649"/>
      <c r="DN62" s="649"/>
      <c r="DO62" s="649"/>
      <c r="DP62" s="649"/>
      <c r="DQ62" s="649"/>
      <c r="DR62" s="649"/>
      <c r="DS62" s="649"/>
      <c r="DT62" s="649"/>
      <c r="DU62" s="649"/>
      <c r="DV62" s="667"/>
      <c r="DW62" s="663"/>
      <c r="DX62" s="674"/>
      <c r="DY62" s="675"/>
      <c r="DZ62" s="674"/>
      <c r="EA62" s="676"/>
      <c r="EB62" s="670">
        <f t="shared" si="2"/>
        <v>0</v>
      </c>
      <c r="EC62" s="673">
        <f t="shared" si="1"/>
        <v>44208</v>
      </c>
      <c r="ED62" s="672"/>
    </row>
    <row r="63" spans="1:134" ht="15.75" customHeight="1">
      <c r="A63" s="673">
        <v>44209</v>
      </c>
      <c r="B63" s="649"/>
      <c r="C63" s="649"/>
      <c r="D63" s="649"/>
      <c r="E63" s="649"/>
      <c r="F63" s="649"/>
      <c r="G63" s="649"/>
      <c r="H63" s="649"/>
      <c r="I63" s="649"/>
      <c r="J63" s="649"/>
      <c r="K63" s="649"/>
      <c r="L63" s="649"/>
      <c r="M63" s="649"/>
      <c r="N63" s="649"/>
      <c r="O63" s="649"/>
      <c r="P63" s="649"/>
      <c r="Q63" s="649"/>
      <c r="R63" s="649"/>
      <c r="S63" s="649"/>
      <c r="T63" s="649"/>
      <c r="U63" s="649"/>
      <c r="V63" s="649"/>
      <c r="W63" s="649"/>
      <c r="X63" s="649"/>
      <c r="Y63" s="649"/>
      <c r="Z63" s="649"/>
      <c r="AA63" s="649"/>
      <c r="AB63" s="649"/>
      <c r="AC63" s="649"/>
      <c r="AD63" s="649"/>
      <c r="AE63" s="649"/>
      <c r="AF63" s="649"/>
      <c r="AG63" s="649"/>
      <c r="AH63" s="649"/>
      <c r="AI63" s="649"/>
      <c r="AJ63" s="649"/>
      <c r="AK63" s="649"/>
      <c r="AL63" s="649"/>
      <c r="AM63" s="649"/>
      <c r="AN63" s="649"/>
      <c r="AO63" s="649"/>
      <c r="AP63" s="64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49"/>
      <c r="BD63" s="649"/>
      <c r="BE63" s="649"/>
      <c r="BF63" s="649"/>
      <c r="BG63" s="649"/>
      <c r="BH63" s="649"/>
      <c r="BI63" s="649"/>
      <c r="BJ63" s="649"/>
      <c r="BK63" s="649"/>
      <c r="BL63" s="649"/>
      <c r="BM63" s="649"/>
      <c r="BN63" s="649"/>
      <c r="BO63" s="649"/>
      <c r="BP63" s="649"/>
      <c r="BQ63" s="649"/>
      <c r="BR63" s="649"/>
      <c r="BS63" s="649"/>
      <c r="BT63" s="649"/>
      <c r="BU63" s="649"/>
      <c r="BV63" s="649"/>
      <c r="BW63" s="649"/>
      <c r="BX63" s="649"/>
      <c r="BY63" s="649"/>
      <c r="BZ63" s="649"/>
      <c r="CA63" s="649"/>
      <c r="CB63" s="649"/>
      <c r="CC63" s="649"/>
      <c r="CD63" s="649"/>
      <c r="CE63" s="649"/>
      <c r="CF63" s="649"/>
      <c r="CG63" s="649"/>
      <c r="CH63" s="649"/>
      <c r="CI63" s="649"/>
      <c r="CJ63" s="649"/>
      <c r="CK63" s="649"/>
      <c r="CL63" s="649"/>
      <c r="CM63" s="649"/>
      <c r="CN63" s="649"/>
      <c r="CO63" s="649"/>
      <c r="CP63" s="649"/>
      <c r="CQ63" s="649"/>
      <c r="CR63" s="649"/>
      <c r="CS63" s="649"/>
      <c r="CT63" s="649"/>
      <c r="CU63" s="649"/>
      <c r="CV63" s="649"/>
      <c r="CW63" s="649"/>
      <c r="CX63" s="649"/>
      <c r="CY63" s="649"/>
      <c r="CZ63" s="649"/>
      <c r="DA63" s="649"/>
      <c r="DB63" s="649"/>
      <c r="DC63" s="649"/>
      <c r="DD63" s="649"/>
      <c r="DE63" s="649"/>
      <c r="DF63" s="649"/>
      <c r="DG63" s="649"/>
      <c r="DH63" s="649"/>
      <c r="DI63" s="649"/>
      <c r="DJ63" s="649"/>
      <c r="DK63" s="649"/>
      <c r="DL63" s="649"/>
      <c r="DM63" s="649"/>
      <c r="DN63" s="649"/>
      <c r="DO63" s="649"/>
      <c r="DP63" s="649"/>
      <c r="DQ63" s="649"/>
      <c r="DR63" s="649"/>
      <c r="DS63" s="649"/>
      <c r="DT63" s="649"/>
      <c r="DU63" s="649"/>
      <c r="DV63" s="667"/>
      <c r="DW63" s="663"/>
      <c r="DX63" s="674"/>
      <c r="DY63" s="675"/>
      <c r="DZ63" s="674"/>
      <c r="EA63" s="676"/>
      <c r="EB63" s="670">
        <f t="shared" si="2"/>
        <v>0</v>
      </c>
      <c r="EC63" s="673">
        <f t="shared" si="1"/>
        <v>44209</v>
      </c>
      <c r="ED63" s="672"/>
    </row>
    <row r="64" spans="1:134" ht="15.75" customHeight="1">
      <c r="A64" s="673">
        <v>44210</v>
      </c>
      <c r="B64" s="649"/>
      <c r="C64" s="649"/>
      <c r="D64" s="649"/>
      <c r="E64" s="649"/>
      <c r="F64" s="649"/>
      <c r="G64" s="649"/>
      <c r="H64" s="649"/>
      <c r="I64" s="649"/>
      <c r="J64" s="649"/>
      <c r="K64" s="649"/>
      <c r="L64" s="649"/>
      <c r="M64" s="649"/>
      <c r="N64" s="649"/>
      <c r="O64" s="649"/>
      <c r="P64" s="649"/>
      <c r="Q64" s="649"/>
      <c r="R64" s="649"/>
      <c r="S64" s="649"/>
      <c r="T64" s="649"/>
      <c r="U64" s="649"/>
      <c r="V64" s="649"/>
      <c r="W64" s="649"/>
      <c r="X64" s="649"/>
      <c r="Y64" s="649"/>
      <c r="Z64" s="649"/>
      <c r="AA64" s="649"/>
      <c r="AB64" s="649"/>
      <c r="AC64" s="649"/>
      <c r="AD64" s="649"/>
      <c r="AE64" s="649"/>
      <c r="AF64" s="649"/>
      <c r="AG64" s="649"/>
      <c r="AH64" s="649"/>
      <c r="AI64" s="649"/>
      <c r="AJ64" s="649"/>
      <c r="AK64" s="649"/>
      <c r="AL64" s="649"/>
      <c r="AM64" s="649"/>
      <c r="AN64" s="649"/>
      <c r="AO64" s="649"/>
      <c r="AP64" s="649"/>
      <c r="AQ64" s="649"/>
      <c r="AR64" s="649"/>
      <c r="AS64" s="649"/>
      <c r="AT64" s="649"/>
      <c r="AU64" s="649"/>
      <c r="AV64" s="649"/>
      <c r="AW64" s="649"/>
      <c r="AX64" s="649"/>
      <c r="AY64" s="649"/>
      <c r="AZ64" s="649"/>
      <c r="BA64" s="649"/>
      <c r="BB64" s="649"/>
      <c r="BC64" s="649"/>
      <c r="BD64" s="649"/>
      <c r="BE64" s="649"/>
      <c r="BF64" s="649"/>
      <c r="BG64" s="649"/>
      <c r="BH64" s="649"/>
      <c r="BI64" s="649"/>
      <c r="BJ64" s="649"/>
      <c r="BK64" s="649"/>
      <c r="BL64" s="649"/>
      <c r="BM64" s="649"/>
      <c r="BN64" s="649"/>
      <c r="BO64" s="649"/>
      <c r="BP64" s="649"/>
      <c r="BQ64" s="649"/>
      <c r="BR64" s="649"/>
      <c r="BS64" s="649"/>
      <c r="BT64" s="649"/>
      <c r="BU64" s="649"/>
      <c r="BV64" s="649"/>
      <c r="BW64" s="649"/>
      <c r="BX64" s="649"/>
      <c r="BY64" s="649"/>
      <c r="BZ64" s="649"/>
      <c r="CA64" s="649"/>
      <c r="CB64" s="649"/>
      <c r="CC64" s="649"/>
      <c r="CD64" s="649"/>
      <c r="CE64" s="649"/>
      <c r="CF64" s="649"/>
      <c r="CG64" s="649"/>
      <c r="CH64" s="649"/>
      <c r="CI64" s="649"/>
      <c r="CJ64" s="649"/>
      <c r="CK64" s="649"/>
      <c r="CL64" s="649"/>
      <c r="CM64" s="649"/>
      <c r="CN64" s="649"/>
      <c r="CO64" s="649"/>
      <c r="CP64" s="649"/>
      <c r="CQ64" s="649"/>
      <c r="CR64" s="649"/>
      <c r="CS64" s="649"/>
      <c r="CT64" s="649"/>
      <c r="CU64" s="649"/>
      <c r="CV64" s="649"/>
      <c r="CW64" s="649"/>
      <c r="CX64" s="649"/>
      <c r="CY64" s="649"/>
      <c r="CZ64" s="649"/>
      <c r="DA64" s="649"/>
      <c r="DB64" s="649"/>
      <c r="DC64" s="649"/>
      <c r="DD64" s="649"/>
      <c r="DE64" s="649"/>
      <c r="DF64" s="649"/>
      <c r="DG64" s="649"/>
      <c r="DH64" s="649"/>
      <c r="DI64" s="649"/>
      <c r="DJ64" s="649"/>
      <c r="DK64" s="649"/>
      <c r="DL64" s="649"/>
      <c r="DM64" s="649"/>
      <c r="DN64" s="649"/>
      <c r="DO64" s="649"/>
      <c r="DP64" s="649"/>
      <c r="DQ64" s="649"/>
      <c r="DR64" s="649"/>
      <c r="DS64" s="649"/>
      <c r="DT64" s="649"/>
      <c r="DU64" s="649"/>
      <c r="DV64" s="667"/>
      <c r="DW64" s="663"/>
      <c r="DX64" s="674"/>
      <c r="DY64" s="675"/>
      <c r="DZ64" s="674"/>
      <c r="EA64" s="676"/>
      <c r="EB64" s="670">
        <f t="shared" si="2"/>
        <v>0</v>
      </c>
      <c r="EC64" s="673">
        <f t="shared" si="1"/>
        <v>44210</v>
      </c>
      <c r="ED64" s="672"/>
    </row>
    <row r="65" spans="1:134" ht="15.75" customHeight="1" thickBot="1">
      <c r="A65" s="673">
        <v>44211</v>
      </c>
      <c r="B65" s="649"/>
      <c r="C65" s="649"/>
      <c r="D65" s="649"/>
      <c r="E65" s="649"/>
      <c r="F65" s="649"/>
      <c r="G65" s="649"/>
      <c r="H65" s="649"/>
      <c r="I65" s="649"/>
      <c r="J65" s="649"/>
      <c r="K65" s="649"/>
      <c r="L65" s="649"/>
      <c r="M65" s="649"/>
      <c r="N65" s="649"/>
      <c r="O65" s="649"/>
      <c r="P65" s="649"/>
      <c r="Q65" s="649"/>
      <c r="R65" s="649"/>
      <c r="S65" s="649"/>
      <c r="T65" s="649"/>
      <c r="U65" s="649"/>
      <c r="V65" s="649"/>
      <c r="W65" s="649"/>
      <c r="X65" s="649"/>
      <c r="Y65" s="649"/>
      <c r="Z65" s="649"/>
      <c r="AA65" s="649"/>
      <c r="AB65" s="649"/>
      <c r="AC65" s="649"/>
      <c r="AD65" s="649"/>
      <c r="AE65" s="649"/>
      <c r="AF65" s="649"/>
      <c r="AG65" s="649"/>
      <c r="AH65" s="649"/>
      <c r="AI65" s="649"/>
      <c r="AJ65" s="649"/>
      <c r="AK65" s="649"/>
      <c r="AL65" s="649"/>
      <c r="AM65" s="649"/>
      <c r="AN65" s="649"/>
      <c r="AO65" s="649"/>
      <c r="AP65" s="649"/>
      <c r="AQ65" s="649"/>
      <c r="AR65" s="649"/>
      <c r="AS65" s="649"/>
      <c r="AT65" s="649"/>
      <c r="AU65" s="649"/>
      <c r="AV65" s="649"/>
      <c r="AW65" s="649"/>
      <c r="AX65" s="649"/>
      <c r="AY65" s="649"/>
      <c r="AZ65" s="649"/>
      <c r="BA65" s="649"/>
      <c r="BB65" s="649"/>
      <c r="BC65" s="649"/>
      <c r="BD65" s="649"/>
      <c r="BE65" s="649"/>
      <c r="BF65" s="649"/>
      <c r="BG65" s="649"/>
      <c r="BH65" s="649"/>
      <c r="BI65" s="649"/>
      <c r="BJ65" s="649"/>
      <c r="BK65" s="649"/>
      <c r="BL65" s="649"/>
      <c r="BM65" s="649"/>
      <c r="BN65" s="649"/>
      <c r="BO65" s="649"/>
      <c r="BP65" s="649"/>
      <c r="BQ65" s="649"/>
      <c r="BR65" s="649"/>
      <c r="BS65" s="649"/>
      <c r="BT65" s="649"/>
      <c r="BU65" s="649"/>
      <c r="BV65" s="649"/>
      <c r="BW65" s="649"/>
      <c r="BX65" s="649"/>
      <c r="BY65" s="649"/>
      <c r="BZ65" s="649"/>
      <c r="CA65" s="649"/>
      <c r="CB65" s="649"/>
      <c r="CC65" s="649"/>
      <c r="CD65" s="649"/>
      <c r="CE65" s="649"/>
      <c r="CF65" s="649"/>
      <c r="CG65" s="649"/>
      <c r="CH65" s="649"/>
      <c r="CI65" s="649"/>
      <c r="CJ65" s="649"/>
      <c r="CK65" s="649"/>
      <c r="CL65" s="649"/>
      <c r="CM65" s="649"/>
      <c r="CN65" s="649"/>
      <c r="CO65" s="649"/>
      <c r="CP65" s="649"/>
      <c r="CQ65" s="649"/>
      <c r="CR65" s="649"/>
      <c r="CS65" s="649"/>
      <c r="CT65" s="649"/>
      <c r="CU65" s="649"/>
      <c r="CV65" s="649"/>
      <c r="CW65" s="649"/>
      <c r="CX65" s="649"/>
      <c r="CY65" s="649"/>
      <c r="CZ65" s="649"/>
      <c r="DA65" s="649"/>
      <c r="DB65" s="649"/>
      <c r="DC65" s="649"/>
      <c r="DD65" s="649"/>
      <c r="DE65" s="649"/>
      <c r="DF65" s="649"/>
      <c r="DG65" s="649"/>
      <c r="DH65" s="649"/>
      <c r="DI65" s="649"/>
      <c r="DJ65" s="649"/>
      <c r="DK65" s="649"/>
      <c r="DL65" s="649"/>
      <c r="DM65" s="649"/>
      <c r="DN65" s="649"/>
      <c r="DO65" s="649"/>
      <c r="DP65" s="649"/>
      <c r="DQ65" s="649"/>
      <c r="DR65" s="649"/>
      <c r="DS65" s="649"/>
      <c r="DT65" s="649"/>
      <c r="DU65" s="649"/>
      <c r="DV65" s="667"/>
      <c r="DW65" s="663"/>
      <c r="DX65" s="674"/>
      <c r="DY65" s="675"/>
      <c r="DZ65" s="674"/>
      <c r="EA65" s="676"/>
      <c r="EB65" s="670">
        <f t="shared" si="2"/>
        <v>0</v>
      </c>
      <c r="EC65" s="673">
        <f t="shared" si="1"/>
        <v>44211</v>
      </c>
      <c r="ED65" s="672"/>
    </row>
    <row r="66" spans="1:134" ht="24" customHeight="1" thickTop="1" thickBot="1">
      <c r="A66" s="677"/>
      <c r="B66" s="678"/>
      <c r="C66" s="678"/>
      <c r="D66" s="678"/>
      <c r="E66" s="678"/>
      <c r="F66" s="678"/>
      <c r="G66" s="678"/>
      <c r="H66" s="678"/>
      <c r="I66" s="678"/>
      <c r="J66" s="678"/>
      <c r="K66" s="678"/>
      <c r="L66" s="678"/>
      <c r="M66" s="678"/>
      <c r="N66" s="678"/>
      <c r="O66" s="678"/>
      <c r="P66" s="678"/>
      <c r="Q66" s="678"/>
      <c r="R66" s="678"/>
      <c r="S66" s="678"/>
      <c r="T66" s="678"/>
      <c r="U66" s="678"/>
      <c r="V66" s="678"/>
      <c r="W66" s="678"/>
      <c r="X66" s="678"/>
      <c r="Y66" s="678"/>
      <c r="Z66" s="678"/>
      <c r="AA66" s="678"/>
      <c r="AB66" s="678"/>
      <c r="AC66" s="678"/>
      <c r="AD66" s="678"/>
      <c r="AE66" s="678"/>
      <c r="AF66" s="678"/>
      <c r="AG66" s="678"/>
      <c r="AH66" s="678"/>
      <c r="AI66" s="678"/>
      <c r="AJ66" s="678"/>
      <c r="AK66" s="678"/>
      <c r="AL66" s="678"/>
      <c r="AM66" s="678"/>
      <c r="AN66" s="678"/>
      <c r="AO66" s="679"/>
      <c r="AP66" s="679"/>
      <c r="AQ66" s="679"/>
      <c r="AR66" s="679"/>
      <c r="AS66" s="679"/>
      <c r="AT66" s="679"/>
      <c r="AU66" s="679"/>
      <c r="AV66" s="679"/>
      <c r="AW66" s="679"/>
      <c r="AX66" s="679"/>
      <c r="AY66" s="680"/>
      <c r="AZ66" s="678"/>
      <c r="BA66" s="678"/>
      <c r="BB66" s="678"/>
      <c r="BC66" s="678"/>
      <c r="BD66" s="678"/>
      <c r="BE66" s="678"/>
      <c r="BF66" s="678"/>
      <c r="BG66" s="678"/>
      <c r="BH66" s="678"/>
      <c r="BI66" s="678"/>
      <c r="BJ66" s="678"/>
      <c r="BK66" s="678"/>
      <c r="BL66" s="678"/>
      <c r="BM66" s="678"/>
      <c r="BN66" s="678"/>
      <c r="BO66" s="678"/>
      <c r="BP66" s="678"/>
      <c r="BQ66" s="678"/>
      <c r="BR66" s="678"/>
      <c r="BS66" s="678"/>
      <c r="BT66" s="678"/>
      <c r="BU66" s="678"/>
      <c r="BV66" s="678"/>
      <c r="BW66" s="678"/>
      <c r="BX66" s="678"/>
      <c r="BY66" s="678"/>
      <c r="BZ66" s="678"/>
      <c r="CA66" s="678"/>
      <c r="CB66" s="678"/>
      <c r="CC66" s="678"/>
      <c r="CD66" s="678"/>
      <c r="CE66" s="678"/>
      <c r="CF66" s="678"/>
      <c r="CG66" s="678"/>
      <c r="CH66" s="679"/>
      <c r="CI66" s="679"/>
      <c r="CJ66" s="679"/>
      <c r="CK66" s="679"/>
      <c r="CL66" s="679"/>
      <c r="CM66" s="679"/>
      <c r="CN66" s="679"/>
      <c r="CO66" s="678"/>
      <c r="CP66" s="678"/>
      <c r="CQ66" s="678"/>
      <c r="CR66" s="678"/>
      <c r="CS66" s="678"/>
      <c r="CT66" s="678"/>
      <c r="CU66" s="678"/>
      <c r="CV66" s="678"/>
      <c r="CW66" s="678"/>
      <c r="CX66" s="678"/>
      <c r="CY66" s="678"/>
      <c r="CZ66" s="678"/>
      <c r="DA66" s="678"/>
      <c r="DB66" s="678"/>
      <c r="DC66" s="678"/>
      <c r="DD66" s="678"/>
      <c r="DE66" s="678"/>
      <c r="DF66" s="678"/>
      <c r="DG66" s="678"/>
      <c r="DH66" s="678"/>
      <c r="DI66" s="678"/>
      <c r="DJ66" s="678"/>
      <c r="DK66" s="678"/>
      <c r="DL66" s="678"/>
      <c r="DM66" s="678"/>
      <c r="DN66" s="678"/>
      <c r="DO66" s="681"/>
      <c r="DP66" s="678"/>
      <c r="DQ66" s="678"/>
      <c r="DR66" s="678"/>
      <c r="DS66" s="678"/>
      <c r="DT66" s="678"/>
      <c r="DU66" s="678"/>
      <c r="DV66" s="678"/>
      <c r="DW66" s="682"/>
      <c r="DX66" s="678"/>
      <c r="DY66" s="678"/>
      <c r="DZ66" s="678"/>
      <c r="EA66" s="683"/>
      <c r="EB66" s="678"/>
      <c r="EC66" s="684"/>
      <c r="ED66" s="672"/>
    </row>
    <row r="67" spans="1:134" thickTop="1">
      <c r="A67" s="685" t="s">
        <v>90</v>
      </c>
      <c r="B67" s="686">
        <f>SUM(B68:B73)</f>
        <v>248.006</v>
      </c>
      <c r="C67" s="687">
        <f t="shared" ref="C67:BW67" si="3">SUM(C68:C73)</f>
        <v>153.708</v>
      </c>
      <c r="D67" s="687">
        <f t="shared" si="3"/>
        <v>546.90599999999995</v>
      </c>
      <c r="E67" s="687">
        <f t="shared" si="3"/>
        <v>199.61799999999999</v>
      </c>
      <c r="F67" s="688">
        <f t="shared" si="3"/>
        <v>994.56000000000006</v>
      </c>
      <c r="G67" s="688">
        <f t="shared" si="3"/>
        <v>150</v>
      </c>
      <c r="H67" s="688">
        <f>SUM(H68:H73)</f>
        <v>0</v>
      </c>
      <c r="I67" s="689">
        <f t="shared" si="3"/>
        <v>33.271999999999998</v>
      </c>
      <c r="J67" s="686">
        <f t="shared" si="3"/>
        <v>595.84</v>
      </c>
      <c r="K67" s="688">
        <f t="shared" si="3"/>
        <v>8</v>
      </c>
      <c r="L67" s="688">
        <f t="shared" si="3"/>
        <v>49.88</v>
      </c>
      <c r="M67" s="688">
        <f t="shared" si="3"/>
        <v>0</v>
      </c>
      <c r="N67" s="690">
        <f t="shared" si="3"/>
        <v>0</v>
      </c>
      <c r="O67" s="690">
        <f t="shared" si="3"/>
        <v>242.72</v>
      </c>
      <c r="P67" s="690">
        <f t="shared" si="3"/>
        <v>180.56</v>
      </c>
      <c r="Q67" s="689">
        <f t="shared" si="3"/>
        <v>150.96</v>
      </c>
      <c r="R67" s="686">
        <f t="shared" si="3"/>
        <v>1043.8400000000001</v>
      </c>
      <c r="S67" s="686">
        <f t="shared" si="3"/>
        <v>627.19999999999993</v>
      </c>
      <c r="T67" s="691">
        <f t="shared" si="3"/>
        <v>6832</v>
      </c>
      <c r="U67" s="692">
        <f t="shared" si="3"/>
        <v>282.60000000000002</v>
      </c>
      <c r="V67" s="686">
        <f t="shared" si="3"/>
        <v>466.8</v>
      </c>
      <c r="W67" s="689">
        <f>SUM(W68:W73)</f>
        <v>151.19999999999999</v>
      </c>
      <c r="X67" s="689">
        <f>SUM(X68:X73)</f>
        <v>1.2</v>
      </c>
      <c r="Y67" s="689">
        <f>SUM(Y68:Y73)</f>
        <v>1472.4</v>
      </c>
      <c r="Z67" s="689">
        <f>SUM(Z68:Z73)</f>
        <v>0</v>
      </c>
      <c r="AA67" s="686">
        <f t="shared" ref="AA67:AC67" si="4">SUM(AA68:AA73)</f>
        <v>472.86</v>
      </c>
      <c r="AB67" s="687">
        <f t="shared" si="4"/>
        <v>137.64000000000001</v>
      </c>
      <c r="AC67" s="688">
        <f t="shared" si="4"/>
        <v>1343.1999999999998</v>
      </c>
      <c r="AD67" s="688">
        <f t="shared" si="3"/>
        <v>58.8</v>
      </c>
      <c r="AE67" s="688">
        <f t="shared" si="3"/>
        <v>38.4</v>
      </c>
      <c r="AF67" s="688">
        <f t="shared" si="3"/>
        <v>908.40000000000009</v>
      </c>
      <c r="AG67" s="688">
        <f>SUM(AG68:AG73)</f>
        <v>1.2</v>
      </c>
      <c r="AH67" s="688">
        <f>SUM(AH68:AH73)</f>
        <v>0</v>
      </c>
      <c r="AI67" s="688">
        <f t="shared" ref="AI67:AK67" si="5">SUM(AI68:AI73)</f>
        <v>766.08</v>
      </c>
      <c r="AJ67" s="688">
        <f t="shared" si="5"/>
        <v>280</v>
      </c>
      <c r="AK67" s="688">
        <f t="shared" si="5"/>
        <v>921.59999999999991</v>
      </c>
      <c r="AL67" s="688">
        <f>SUM(AL68:AL73)</f>
        <v>0</v>
      </c>
      <c r="AM67" s="688">
        <f>SUM(AM68:AM73)</f>
        <v>902.4</v>
      </c>
      <c r="AN67" s="688">
        <f t="shared" ref="AN67:AP67" si="6">SUM(AN68:AN73)</f>
        <v>437.92</v>
      </c>
      <c r="AO67" s="693">
        <f t="shared" si="6"/>
        <v>786.6</v>
      </c>
      <c r="AP67" s="693">
        <f t="shared" si="6"/>
        <v>10.8</v>
      </c>
      <c r="AQ67" s="693">
        <f t="shared" si="3"/>
        <v>1188</v>
      </c>
      <c r="AR67" s="693">
        <f t="shared" si="3"/>
        <v>34.799999999999997</v>
      </c>
      <c r="AS67" s="687">
        <f t="shared" si="3"/>
        <v>506</v>
      </c>
      <c r="AT67" s="694">
        <f t="shared" si="3"/>
        <v>534.56000000000006</v>
      </c>
      <c r="AU67" s="694">
        <f t="shared" si="3"/>
        <v>48.534999999999997</v>
      </c>
      <c r="AV67" s="695">
        <f t="shared" si="3"/>
        <v>74.94</v>
      </c>
      <c r="AW67" s="695">
        <f t="shared" si="3"/>
        <v>4.2</v>
      </c>
      <c r="AX67" s="696">
        <f t="shared" si="3"/>
        <v>0</v>
      </c>
      <c r="AY67" s="697">
        <f t="shared" si="3"/>
        <v>0</v>
      </c>
      <c r="AZ67" s="697">
        <f t="shared" si="3"/>
        <v>0</v>
      </c>
      <c r="BA67" s="686">
        <f t="shared" si="3"/>
        <v>1070</v>
      </c>
      <c r="BB67" s="688">
        <f t="shared" si="3"/>
        <v>52</v>
      </c>
      <c r="BC67" s="688">
        <f t="shared" si="3"/>
        <v>105</v>
      </c>
      <c r="BD67" s="688">
        <f t="shared" si="3"/>
        <v>616</v>
      </c>
      <c r="BE67" s="687">
        <f t="shared" si="3"/>
        <v>1.2</v>
      </c>
      <c r="BF67" s="687">
        <f t="shared" si="3"/>
        <v>564</v>
      </c>
      <c r="BG67" s="687">
        <f t="shared" si="3"/>
        <v>33</v>
      </c>
      <c r="BH67" s="687">
        <f t="shared" si="3"/>
        <v>48.8</v>
      </c>
      <c r="BI67" s="687">
        <f t="shared" si="3"/>
        <v>448</v>
      </c>
      <c r="BJ67" s="687">
        <f>SUM(BJ68:BJ73)</f>
        <v>1.2</v>
      </c>
      <c r="BK67" s="687">
        <f>SUM(BK68:BK73)</f>
        <v>0</v>
      </c>
      <c r="BL67" s="687">
        <f t="shared" ref="BL67:BR67" si="7">SUM(BL68:BL73)</f>
        <v>501</v>
      </c>
      <c r="BM67" s="687">
        <f t="shared" si="7"/>
        <v>51</v>
      </c>
      <c r="BN67" s="686">
        <f t="shared" si="7"/>
        <v>56</v>
      </c>
      <c r="BO67" s="686">
        <f t="shared" si="7"/>
        <v>1324</v>
      </c>
      <c r="BP67" s="686">
        <f t="shared" si="7"/>
        <v>28</v>
      </c>
      <c r="BQ67" s="688">
        <f t="shared" si="7"/>
        <v>2340.7999999999997</v>
      </c>
      <c r="BR67" s="688">
        <f t="shared" si="7"/>
        <v>0.8</v>
      </c>
      <c r="BS67" s="688">
        <f t="shared" si="3"/>
        <v>39</v>
      </c>
      <c r="BT67" s="688">
        <f>SUM(BT68:BT73)</f>
        <v>0</v>
      </c>
      <c r="BU67" s="688">
        <f>SUM(BU68:BU73)</f>
        <v>0</v>
      </c>
      <c r="BV67" s="688">
        <f t="shared" ref="BV67" si="8">SUM(BV68:BV73)</f>
        <v>644</v>
      </c>
      <c r="BW67" s="687">
        <f t="shared" si="3"/>
        <v>0</v>
      </c>
      <c r="BX67" s="698">
        <f t="shared" ref="BX67:DV67" si="9">SUM(BX68:BX73)</f>
        <v>502.5</v>
      </c>
      <c r="BY67" s="686">
        <f t="shared" si="9"/>
        <v>195</v>
      </c>
      <c r="BZ67" s="688">
        <f t="shared" si="9"/>
        <v>66</v>
      </c>
      <c r="CA67" s="688">
        <f t="shared" si="9"/>
        <v>93.6</v>
      </c>
      <c r="CB67" s="688">
        <f t="shared" si="9"/>
        <v>0</v>
      </c>
      <c r="CC67" s="688">
        <f t="shared" si="9"/>
        <v>132.84</v>
      </c>
      <c r="CD67" s="688">
        <f t="shared" si="9"/>
        <v>267.95999999999998</v>
      </c>
      <c r="CE67" s="688">
        <f t="shared" si="9"/>
        <v>70.2</v>
      </c>
      <c r="CF67" s="688">
        <f t="shared" si="9"/>
        <v>0</v>
      </c>
      <c r="CG67" s="688">
        <f t="shared" si="9"/>
        <v>213.36</v>
      </c>
      <c r="CH67" s="693">
        <f t="shared" si="9"/>
        <v>5427</v>
      </c>
      <c r="CI67" s="693">
        <f t="shared" si="9"/>
        <v>2167.1999999999998</v>
      </c>
      <c r="CJ67" s="693">
        <f t="shared" si="9"/>
        <v>109.2</v>
      </c>
      <c r="CK67" s="693">
        <f t="shared" si="9"/>
        <v>1369.4399999999998</v>
      </c>
      <c r="CL67" s="693">
        <f t="shared" si="9"/>
        <v>523.5</v>
      </c>
      <c r="CM67" s="693">
        <f>SUM(CM68:CM73)</f>
        <v>1.2</v>
      </c>
      <c r="CN67" s="693">
        <f>SUM(CN68:CN73)</f>
        <v>1.2</v>
      </c>
      <c r="CO67" s="688">
        <f t="shared" si="9"/>
        <v>117.6</v>
      </c>
      <c r="CP67" s="688">
        <f t="shared" si="9"/>
        <v>530.4</v>
      </c>
      <c r="CQ67" s="688">
        <f t="shared" si="9"/>
        <v>475.2</v>
      </c>
      <c r="CR67" s="688">
        <f t="shared" si="9"/>
        <v>593.4</v>
      </c>
      <c r="CS67" s="688">
        <f t="shared" si="9"/>
        <v>9</v>
      </c>
      <c r="CT67" s="690">
        <f t="shared" si="9"/>
        <v>353.5</v>
      </c>
      <c r="CU67" s="690">
        <f>SUM(CU68:CU73)</f>
        <v>0</v>
      </c>
      <c r="CV67" s="699">
        <f t="shared" si="9"/>
        <v>186</v>
      </c>
      <c r="CW67" s="699">
        <f>SUM(CW68:CW73)</f>
        <v>1.2</v>
      </c>
      <c r="CX67" s="700">
        <f t="shared" si="9"/>
        <v>310.8</v>
      </c>
      <c r="CY67" s="700">
        <f t="shared" si="9"/>
        <v>1527.12</v>
      </c>
      <c r="CZ67" s="700">
        <f t="shared" si="9"/>
        <v>150</v>
      </c>
      <c r="DA67" s="701">
        <f t="shared" si="9"/>
        <v>386.64</v>
      </c>
      <c r="DB67" s="690">
        <f t="shared" si="9"/>
        <v>37.799999999999997</v>
      </c>
      <c r="DC67" s="690">
        <f t="shared" si="9"/>
        <v>198.72</v>
      </c>
      <c r="DD67" s="701">
        <f t="shared" si="9"/>
        <v>122.04</v>
      </c>
      <c r="DE67" s="702">
        <f t="shared" si="9"/>
        <v>1116</v>
      </c>
      <c r="DF67" s="703">
        <f t="shared" si="9"/>
        <v>462</v>
      </c>
      <c r="DG67" s="703">
        <f t="shared" si="9"/>
        <v>1701</v>
      </c>
      <c r="DH67" s="703">
        <f t="shared" si="9"/>
        <v>760.5</v>
      </c>
      <c r="DI67" s="703">
        <f>SUM(DI68:DI73)</f>
        <v>1.2</v>
      </c>
      <c r="DJ67" s="703">
        <f t="shared" si="9"/>
        <v>928.5</v>
      </c>
      <c r="DK67" s="703">
        <f t="shared" si="9"/>
        <v>12</v>
      </c>
      <c r="DL67" s="703">
        <f t="shared" si="9"/>
        <v>243</v>
      </c>
      <c r="DM67" s="703">
        <f t="shared" si="9"/>
        <v>546</v>
      </c>
      <c r="DN67" s="687">
        <f t="shared" si="9"/>
        <v>0</v>
      </c>
      <c r="DO67" s="704">
        <f t="shared" si="9"/>
        <v>630</v>
      </c>
      <c r="DP67" s="688">
        <f t="shared" si="9"/>
        <v>1464</v>
      </c>
      <c r="DQ67" s="688">
        <f t="shared" si="9"/>
        <v>336</v>
      </c>
      <c r="DR67" s="688">
        <f t="shared" si="9"/>
        <v>306</v>
      </c>
      <c r="DS67" s="688">
        <f t="shared" si="9"/>
        <v>369</v>
      </c>
      <c r="DT67" s="688">
        <f t="shared" si="9"/>
        <v>426</v>
      </c>
      <c r="DU67" s="688">
        <f t="shared" si="9"/>
        <v>744</v>
      </c>
      <c r="DV67" s="702">
        <f t="shared" si="9"/>
        <v>0</v>
      </c>
      <c r="DW67" s="705"/>
      <c r="DX67" s="705"/>
      <c r="DY67" s="706"/>
      <c r="DZ67" s="705"/>
      <c r="EA67" s="706"/>
      <c r="EB67" s="697">
        <f>SUM(B67:EA67)</f>
        <v>57996.82499999999</v>
      </c>
      <c r="EC67" s="707" t="s">
        <v>90</v>
      </c>
      <c r="ED67" s="672"/>
    </row>
    <row r="68" spans="1:134" ht="14.5">
      <c r="A68" s="648" t="s">
        <v>642</v>
      </c>
      <c r="B68" s="708">
        <f t="shared" ref="B68:BM68" si="10">SUM(B9:B65)</f>
        <v>248.006</v>
      </c>
      <c r="C68" s="709">
        <f t="shared" si="10"/>
        <v>153.708</v>
      </c>
      <c r="D68" s="709">
        <f t="shared" si="10"/>
        <v>546.90599999999995</v>
      </c>
      <c r="E68" s="709">
        <f t="shared" si="10"/>
        <v>199.61799999999999</v>
      </c>
      <c r="F68" s="709">
        <f t="shared" si="10"/>
        <v>994.56000000000006</v>
      </c>
      <c r="G68" s="709">
        <f t="shared" si="10"/>
        <v>150</v>
      </c>
      <c r="H68" s="709">
        <f t="shared" si="10"/>
        <v>0</v>
      </c>
      <c r="I68" s="710">
        <f t="shared" si="10"/>
        <v>33.271999999999998</v>
      </c>
      <c r="J68" s="708">
        <f t="shared" si="10"/>
        <v>595.84</v>
      </c>
      <c r="K68" s="709">
        <f t="shared" si="10"/>
        <v>8</v>
      </c>
      <c r="L68" s="709">
        <f t="shared" si="10"/>
        <v>49.88</v>
      </c>
      <c r="M68" s="709">
        <f t="shared" si="10"/>
        <v>0</v>
      </c>
      <c r="N68" s="711">
        <f t="shared" si="10"/>
        <v>0</v>
      </c>
      <c r="O68" s="711">
        <f t="shared" si="10"/>
        <v>242.72</v>
      </c>
      <c r="P68" s="711">
        <f t="shared" si="10"/>
        <v>180.56</v>
      </c>
      <c r="Q68" s="710">
        <f t="shared" si="10"/>
        <v>150.96</v>
      </c>
      <c r="R68" s="708">
        <f t="shared" si="10"/>
        <v>1043.8400000000001</v>
      </c>
      <c r="S68" s="708">
        <f t="shared" si="10"/>
        <v>627.19999999999993</v>
      </c>
      <c r="T68" s="712">
        <f t="shared" si="10"/>
        <v>6832</v>
      </c>
      <c r="U68" s="713">
        <f t="shared" si="10"/>
        <v>282.60000000000002</v>
      </c>
      <c r="V68" s="708">
        <f t="shared" si="10"/>
        <v>466.8</v>
      </c>
      <c r="W68" s="710">
        <f t="shared" si="10"/>
        <v>151.19999999999999</v>
      </c>
      <c r="X68" s="710">
        <f t="shared" si="10"/>
        <v>1.2</v>
      </c>
      <c r="Y68" s="710">
        <f t="shared" si="10"/>
        <v>1472.4</v>
      </c>
      <c r="Z68" s="710">
        <f t="shared" si="10"/>
        <v>0</v>
      </c>
      <c r="AA68" s="708">
        <f t="shared" si="10"/>
        <v>472.86</v>
      </c>
      <c r="AB68" s="708">
        <f t="shared" si="10"/>
        <v>137.64000000000001</v>
      </c>
      <c r="AC68" s="709">
        <f t="shared" si="10"/>
        <v>1343.1999999999998</v>
      </c>
      <c r="AD68" s="709">
        <f t="shared" si="10"/>
        <v>58.8</v>
      </c>
      <c r="AE68" s="709">
        <f t="shared" si="10"/>
        <v>38.4</v>
      </c>
      <c r="AF68" s="709">
        <f t="shared" si="10"/>
        <v>908.40000000000009</v>
      </c>
      <c r="AG68" s="709">
        <f t="shared" si="10"/>
        <v>1.2</v>
      </c>
      <c r="AH68" s="709">
        <f t="shared" si="10"/>
        <v>0</v>
      </c>
      <c r="AI68" s="709">
        <f t="shared" si="10"/>
        <v>766.08</v>
      </c>
      <c r="AJ68" s="709">
        <f t="shared" si="10"/>
        <v>280</v>
      </c>
      <c r="AK68" s="709">
        <f t="shared" si="10"/>
        <v>921.59999999999991</v>
      </c>
      <c r="AL68" s="709">
        <f t="shared" si="10"/>
        <v>0</v>
      </c>
      <c r="AM68" s="709">
        <f t="shared" si="10"/>
        <v>902.4</v>
      </c>
      <c r="AN68" s="709">
        <f t="shared" si="10"/>
        <v>437.92</v>
      </c>
      <c r="AO68" s="714">
        <f t="shared" si="10"/>
        <v>786.6</v>
      </c>
      <c r="AP68" s="714">
        <f t="shared" si="10"/>
        <v>10.8</v>
      </c>
      <c r="AQ68" s="714">
        <f t="shared" si="10"/>
        <v>1188</v>
      </c>
      <c r="AR68" s="714">
        <f t="shared" si="10"/>
        <v>34.799999999999997</v>
      </c>
      <c r="AS68" s="708">
        <f t="shared" si="10"/>
        <v>506</v>
      </c>
      <c r="AT68" s="715">
        <f t="shared" si="10"/>
        <v>534.56000000000006</v>
      </c>
      <c r="AU68" s="715">
        <f t="shared" si="10"/>
        <v>48.534999999999997</v>
      </c>
      <c r="AV68" s="716">
        <f t="shared" si="10"/>
        <v>74.94</v>
      </c>
      <c r="AW68" s="716">
        <f t="shared" si="10"/>
        <v>4.2</v>
      </c>
      <c r="AX68" s="717">
        <f t="shared" si="10"/>
        <v>0</v>
      </c>
      <c r="AY68" s="718">
        <f t="shared" si="10"/>
        <v>0</v>
      </c>
      <c r="AZ68" s="718">
        <f t="shared" si="10"/>
        <v>0</v>
      </c>
      <c r="BA68" s="709">
        <f t="shared" si="10"/>
        <v>1070</v>
      </c>
      <c r="BB68" s="709">
        <f t="shared" si="10"/>
        <v>52</v>
      </c>
      <c r="BC68" s="709">
        <f t="shared" si="10"/>
        <v>105</v>
      </c>
      <c r="BD68" s="709">
        <f t="shared" si="10"/>
        <v>616</v>
      </c>
      <c r="BE68" s="709">
        <f t="shared" si="10"/>
        <v>1.2</v>
      </c>
      <c r="BF68" s="709">
        <f t="shared" si="10"/>
        <v>564</v>
      </c>
      <c r="BG68" s="709">
        <f t="shared" si="10"/>
        <v>33</v>
      </c>
      <c r="BH68" s="709">
        <f t="shared" si="10"/>
        <v>48.8</v>
      </c>
      <c r="BI68" s="709">
        <f t="shared" si="10"/>
        <v>448</v>
      </c>
      <c r="BJ68" s="709">
        <f t="shared" si="10"/>
        <v>1.2</v>
      </c>
      <c r="BK68" s="709">
        <f t="shared" si="10"/>
        <v>0</v>
      </c>
      <c r="BL68" s="709">
        <f t="shared" si="10"/>
        <v>501</v>
      </c>
      <c r="BM68" s="709">
        <f t="shared" si="10"/>
        <v>51</v>
      </c>
      <c r="BN68" s="708">
        <f t="shared" ref="BN68:DY68" si="11">SUM(BN9:BN65)</f>
        <v>56</v>
      </c>
      <c r="BO68" s="708">
        <f t="shared" si="11"/>
        <v>1324</v>
      </c>
      <c r="BP68" s="708">
        <f t="shared" si="11"/>
        <v>28</v>
      </c>
      <c r="BQ68" s="709">
        <f t="shared" si="11"/>
        <v>2340.7999999999997</v>
      </c>
      <c r="BR68" s="709">
        <f t="shared" si="11"/>
        <v>0.8</v>
      </c>
      <c r="BS68" s="709">
        <f t="shared" si="11"/>
        <v>39</v>
      </c>
      <c r="BT68" s="709">
        <f t="shared" si="11"/>
        <v>0</v>
      </c>
      <c r="BU68" s="709">
        <f t="shared" si="11"/>
        <v>0</v>
      </c>
      <c r="BV68" s="709">
        <f t="shared" si="11"/>
        <v>644</v>
      </c>
      <c r="BW68" s="709">
        <f t="shared" si="11"/>
        <v>0</v>
      </c>
      <c r="BX68" s="719">
        <f t="shared" si="11"/>
        <v>502.5</v>
      </c>
      <c r="BY68" s="708">
        <f t="shared" si="11"/>
        <v>195</v>
      </c>
      <c r="BZ68" s="709">
        <f t="shared" si="11"/>
        <v>66</v>
      </c>
      <c r="CA68" s="709">
        <f t="shared" si="11"/>
        <v>93.6</v>
      </c>
      <c r="CB68" s="709">
        <f t="shared" si="11"/>
        <v>0</v>
      </c>
      <c r="CC68" s="709">
        <f t="shared" si="11"/>
        <v>132.84</v>
      </c>
      <c r="CD68" s="709">
        <f t="shared" si="11"/>
        <v>267.95999999999998</v>
      </c>
      <c r="CE68" s="709">
        <f t="shared" si="11"/>
        <v>70.2</v>
      </c>
      <c r="CF68" s="709">
        <f t="shared" si="11"/>
        <v>0</v>
      </c>
      <c r="CG68" s="709">
        <f t="shared" si="11"/>
        <v>213.36</v>
      </c>
      <c r="CH68" s="714">
        <f t="shared" si="11"/>
        <v>5427</v>
      </c>
      <c r="CI68" s="714">
        <f t="shared" si="11"/>
        <v>2167.1999999999998</v>
      </c>
      <c r="CJ68" s="714">
        <f t="shared" si="11"/>
        <v>109.2</v>
      </c>
      <c r="CK68" s="714">
        <f t="shared" si="11"/>
        <v>1369.4399999999998</v>
      </c>
      <c r="CL68" s="714">
        <f t="shared" si="11"/>
        <v>523.5</v>
      </c>
      <c r="CM68" s="714">
        <f t="shared" si="11"/>
        <v>1.2</v>
      </c>
      <c r="CN68" s="714">
        <f t="shared" si="11"/>
        <v>1.2</v>
      </c>
      <c r="CO68" s="709">
        <f t="shared" si="11"/>
        <v>117.6</v>
      </c>
      <c r="CP68" s="709">
        <f t="shared" si="11"/>
        <v>530.4</v>
      </c>
      <c r="CQ68" s="709">
        <f t="shared" si="11"/>
        <v>475.2</v>
      </c>
      <c r="CR68" s="709">
        <f t="shared" si="11"/>
        <v>593.4</v>
      </c>
      <c r="CS68" s="709">
        <f t="shared" si="11"/>
        <v>9</v>
      </c>
      <c r="CT68" s="720">
        <f t="shared" si="11"/>
        <v>353.5</v>
      </c>
      <c r="CU68" s="720">
        <f t="shared" si="11"/>
        <v>0</v>
      </c>
      <c r="CV68" s="721">
        <f t="shared" si="11"/>
        <v>186</v>
      </c>
      <c r="CW68" s="721">
        <f t="shared" si="11"/>
        <v>1.2</v>
      </c>
      <c r="CX68" s="722">
        <f t="shared" si="11"/>
        <v>310.8</v>
      </c>
      <c r="CY68" s="722">
        <f t="shared" si="11"/>
        <v>1527.12</v>
      </c>
      <c r="CZ68" s="722">
        <f t="shared" si="11"/>
        <v>150</v>
      </c>
      <c r="DA68" s="720">
        <f t="shared" si="11"/>
        <v>386.64</v>
      </c>
      <c r="DB68" s="720">
        <f t="shared" si="11"/>
        <v>37.799999999999997</v>
      </c>
      <c r="DC68" s="720">
        <f t="shared" si="11"/>
        <v>198.72</v>
      </c>
      <c r="DD68" s="720">
        <f t="shared" si="11"/>
        <v>122.04</v>
      </c>
      <c r="DE68" s="708">
        <f t="shared" si="11"/>
        <v>1116</v>
      </c>
      <c r="DF68" s="709">
        <f t="shared" si="11"/>
        <v>462</v>
      </c>
      <c r="DG68" s="709">
        <f t="shared" si="11"/>
        <v>1701</v>
      </c>
      <c r="DH68" s="709">
        <f t="shared" si="11"/>
        <v>760.5</v>
      </c>
      <c r="DI68" s="709">
        <f t="shared" si="11"/>
        <v>1.2</v>
      </c>
      <c r="DJ68" s="709">
        <f t="shared" si="11"/>
        <v>928.5</v>
      </c>
      <c r="DK68" s="709">
        <f t="shared" si="11"/>
        <v>12</v>
      </c>
      <c r="DL68" s="709">
        <f t="shared" si="11"/>
        <v>243</v>
      </c>
      <c r="DM68" s="709">
        <f t="shared" si="11"/>
        <v>546</v>
      </c>
      <c r="DN68" s="709">
        <f t="shared" si="11"/>
        <v>0</v>
      </c>
      <c r="DO68" s="723">
        <f t="shared" si="11"/>
        <v>630</v>
      </c>
      <c r="DP68" s="709">
        <f t="shared" si="11"/>
        <v>1464</v>
      </c>
      <c r="DQ68" s="709">
        <f t="shared" si="11"/>
        <v>336</v>
      </c>
      <c r="DR68" s="709">
        <f t="shared" si="11"/>
        <v>306</v>
      </c>
      <c r="DS68" s="709">
        <f t="shared" si="11"/>
        <v>369</v>
      </c>
      <c r="DT68" s="709">
        <f t="shared" si="11"/>
        <v>426</v>
      </c>
      <c r="DU68" s="709">
        <f t="shared" si="11"/>
        <v>744</v>
      </c>
      <c r="DV68" s="724">
        <f t="shared" si="11"/>
        <v>0</v>
      </c>
      <c r="DW68" s="725">
        <f t="shared" si="11"/>
        <v>0</v>
      </c>
      <c r="DX68" s="725">
        <f t="shared" si="11"/>
        <v>0</v>
      </c>
      <c r="DY68" s="726">
        <f t="shared" si="11"/>
        <v>0</v>
      </c>
      <c r="DZ68" s="725">
        <f t="shared" ref="DZ68:FH68" si="12">SUM(DZ9:DZ65)</f>
        <v>0</v>
      </c>
      <c r="EA68" s="726">
        <f t="shared" si="12"/>
        <v>0</v>
      </c>
      <c r="EB68" s="670">
        <f t="shared" si="12"/>
        <v>57996.825000000004</v>
      </c>
      <c r="EC68" s="671" t="str">
        <f>A68</f>
        <v>Склад ГП на 18-00</v>
      </c>
      <c r="ED68" s="672"/>
    </row>
    <row r="69" spans="1:134" ht="14.5">
      <c r="A69" s="727" t="s">
        <v>643</v>
      </c>
      <c r="B69" s="728"/>
      <c r="C69" s="729"/>
      <c r="D69" s="729"/>
      <c r="E69" s="729"/>
      <c r="F69" s="729"/>
      <c r="G69" s="729"/>
      <c r="H69" s="731"/>
      <c r="I69" s="730"/>
      <c r="J69" s="728"/>
      <c r="K69" s="731"/>
      <c r="L69" s="731"/>
      <c r="M69" s="731"/>
      <c r="N69" s="732"/>
      <c r="O69" s="732"/>
      <c r="P69" s="732"/>
      <c r="Q69" s="730"/>
      <c r="R69" s="728"/>
      <c r="S69" s="731"/>
      <c r="T69" s="733"/>
      <c r="U69" s="734"/>
      <c r="V69" s="728"/>
      <c r="W69" s="730"/>
      <c r="X69" s="730"/>
      <c r="Y69" s="730"/>
      <c r="Z69" s="730"/>
      <c r="AA69" s="728"/>
      <c r="AB69" s="733"/>
      <c r="AC69" s="735"/>
      <c r="AD69" s="731"/>
      <c r="AE69" s="731"/>
      <c r="AF69" s="731"/>
      <c r="AG69" s="731"/>
      <c r="AH69" s="731"/>
      <c r="AI69" s="731"/>
      <c r="AJ69" s="731"/>
      <c r="AK69" s="731"/>
      <c r="AL69" s="731"/>
      <c r="AM69" s="731"/>
      <c r="AN69" s="729"/>
      <c r="AO69" s="736"/>
      <c r="AP69" s="736"/>
      <c r="AQ69" s="737"/>
      <c r="AR69" s="737"/>
      <c r="AS69" s="731"/>
      <c r="AT69" s="738"/>
      <c r="AU69" s="738"/>
      <c r="AV69" s="739"/>
      <c r="AW69" s="739"/>
      <c r="AX69" s="740"/>
      <c r="AY69" s="741"/>
      <c r="AZ69" s="741"/>
      <c r="BA69" s="729"/>
      <c r="BB69" s="729"/>
      <c r="BC69" s="729"/>
      <c r="BD69" s="729"/>
      <c r="BE69" s="729"/>
      <c r="BF69" s="729"/>
      <c r="BG69" s="729"/>
      <c r="BH69" s="729"/>
      <c r="BI69" s="729"/>
      <c r="BJ69" s="729"/>
      <c r="BK69" s="729"/>
      <c r="BL69" s="729"/>
      <c r="BM69" s="729"/>
      <c r="BN69" s="731"/>
      <c r="BO69" s="731"/>
      <c r="BP69" s="731"/>
      <c r="BQ69" s="729"/>
      <c r="BR69" s="729"/>
      <c r="BS69" s="729"/>
      <c r="BT69" s="729"/>
      <c r="BU69" s="729"/>
      <c r="BV69" s="729"/>
      <c r="BW69" s="729"/>
      <c r="BX69" s="740"/>
      <c r="BY69" s="731"/>
      <c r="BZ69" s="731"/>
      <c r="CA69" s="731"/>
      <c r="CB69" s="729"/>
      <c r="CC69" s="729"/>
      <c r="CD69" s="729"/>
      <c r="CE69" s="729"/>
      <c r="CF69" s="729"/>
      <c r="CG69" s="729"/>
      <c r="CH69" s="737"/>
      <c r="CI69" s="737"/>
      <c r="CJ69" s="737"/>
      <c r="CK69" s="737"/>
      <c r="CL69" s="737"/>
      <c r="CM69" s="737"/>
      <c r="CN69" s="737"/>
      <c r="CO69" s="729"/>
      <c r="CP69" s="729"/>
      <c r="CQ69" s="729"/>
      <c r="CR69" s="729"/>
      <c r="CS69" s="729"/>
      <c r="CT69" s="732"/>
      <c r="CU69" s="745"/>
      <c r="CV69" s="742"/>
      <c r="CW69" s="731"/>
      <c r="CX69" s="743"/>
      <c r="CY69" s="731"/>
      <c r="CZ69" s="731"/>
      <c r="DA69" s="744"/>
      <c r="DB69" s="741"/>
      <c r="DC69" s="732"/>
      <c r="DD69" s="744"/>
      <c r="DE69" s="731"/>
      <c r="DF69" s="729"/>
      <c r="DG69" s="729"/>
      <c r="DH69" s="729"/>
      <c r="DI69" s="729"/>
      <c r="DJ69" s="729"/>
      <c r="DK69" s="729"/>
      <c r="DL69" s="731"/>
      <c r="DM69" s="731"/>
      <c r="DN69" s="731"/>
      <c r="DO69" s="745"/>
      <c r="DP69" s="729"/>
      <c r="DQ69" s="729"/>
      <c r="DR69" s="729"/>
      <c r="DS69" s="729"/>
      <c r="DT69" s="729"/>
      <c r="DU69" s="729"/>
      <c r="DV69" s="746"/>
      <c r="DW69" s="747"/>
      <c r="DX69" s="746"/>
      <c r="DY69" s="746"/>
      <c r="DZ69" s="746"/>
      <c r="EA69" s="748"/>
      <c r="EB69" s="748">
        <f>SUM(B69:EA69)</f>
        <v>0</v>
      </c>
      <c r="EC69" s="749" t="str">
        <f>A69</f>
        <v>Склад ПроФреш на 12-00</v>
      </c>
      <c r="ED69" s="672"/>
    </row>
    <row r="70" spans="1:134" ht="14.5">
      <c r="A70" s="750"/>
      <c r="B70" s="751"/>
      <c r="C70" s="752"/>
      <c r="D70" s="752"/>
      <c r="E70" s="752"/>
      <c r="F70" s="753"/>
      <c r="G70" s="753"/>
      <c r="H70" s="752"/>
      <c r="I70" s="754"/>
      <c r="J70" s="751"/>
      <c r="K70" s="751"/>
      <c r="L70" s="751"/>
      <c r="M70" s="751"/>
      <c r="N70" s="755"/>
      <c r="O70" s="755"/>
      <c r="P70" s="755"/>
      <c r="Q70" s="754"/>
      <c r="R70" s="751"/>
      <c r="S70" s="751"/>
      <c r="T70" s="752"/>
      <c r="U70" s="756"/>
      <c r="V70" s="751"/>
      <c r="W70" s="754"/>
      <c r="X70" s="754"/>
      <c r="Y70" s="754"/>
      <c r="Z70" s="754"/>
      <c r="AA70" s="751"/>
      <c r="AB70" s="751"/>
      <c r="AC70" s="751"/>
      <c r="AD70" s="751"/>
      <c r="AE70" s="751"/>
      <c r="AF70" s="751"/>
      <c r="AG70" s="751"/>
      <c r="AH70" s="751"/>
      <c r="AI70" s="751"/>
      <c r="AJ70" s="751"/>
      <c r="AK70" s="751"/>
      <c r="AL70" s="751"/>
      <c r="AM70" s="751"/>
      <c r="AN70" s="753"/>
      <c r="AO70" s="757"/>
      <c r="AP70" s="757"/>
      <c r="AQ70" s="758"/>
      <c r="AR70" s="758"/>
      <c r="AS70" s="751"/>
      <c r="AT70" s="759"/>
      <c r="AU70" s="759"/>
      <c r="AV70" s="760"/>
      <c r="AW70" s="760"/>
      <c r="AX70" s="761"/>
      <c r="AY70" s="762"/>
      <c r="AZ70" s="762"/>
      <c r="BA70" s="763"/>
      <c r="BB70" s="763"/>
      <c r="BC70" s="763"/>
      <c r="BD70" s="763"/>
      <c r="BE70" s="763"/>
      <c r="BF70" s="763"/>
      <c r="BG70" s="763"/>
      <c r="BH70" s="763"/>
      <c r="BI70" s="763"/>
      <c r="BJ70" s="763"/>
      <c r="BK70" s="763"/>
      <c r="BL70" s="763"/>
      <c r="BM70" s="763"/>
      <c r="BN70" s="751"/>
      <c r="BO70" s="751"/>
      <c r="BP70" s="751"/>
      <c r="BQ70" s="763"/>
      <c r="BR70" s="763"/>
      <c r="BS70" s="763"/>
      <c r="BT70" s="763"/>
      <c r="BU70" s="763"/>
      <c r="BV70" s="763"/>
      <c r="BW70" s="763"/>
      <c r="BX70" s="761"/>
      <c r="BY70" s="751"/>
      <c r="BZ70" s="751"/>
      <c r="CA70" s="751"/>
      <c r="CB70" s="763"/>
      <c r="CC70" s="763"/>
      <c r="CD70" s="763"/>
      <c r="CE70" s="763"/>
      <c r="CF70" s="763"/>
      <c r="CG70" s="763"/>
      <c r="CH70" s="764"/>
      <c r="CI70" s="764"/>
      <c r="CJ70" s="764"/>
      <c r="CK70" s="764"/>
      <c r="CL70" s="764"/>
      <c r="CM70" s="764"/>
      <c r="CN70" s="764"/>
      <c r="CO70" s="763"/>
      <c r="CP70" s="763"/>
      <c r="CQ70" s="763"/>
      <c r="CR70" s="763"/>
      <c r="CS70" s="763"/>
      <c r="CT70" s="755"/>
      <c r="CU70" s="768"/>
      <c r="CV70" s="765"/>
      <c r="CW70" s="751"/>
      <c r="CX70" s="766"/>
      <c r="CY70" s="751"/>
      <c r="CZ70" s="751"/>
      <c r="DA70" s="767"/>
      <c r="DB70" s="762"/>
      <c r="DC70" s="755"/>
      <c r="DD70" s="767"/>
      <c r="DE70" s="751"/>
      <c r="DF70" s="763"/>
      <c r="DG70" s="763"/>
      <c r="DH70" s="763"/>
      <c r="DI70" s="763"/>
      <c r="DJ70" s="763"/>
      <c r="DK70" s="763"/>
      <c r="DL70" s="751"/>
      <c r="DM70" s="751"/>
      <c r="DN70" s="751"/>
      <c r="DO70" s="768"/>
      <c r="DP70" s="753"/>
      <c r="DQ70" s="753"/>
      <c r="DR70" s="753"/>
      <c r="DS70" s="753"/>
      <c r="DT70" s="753"/>
      <c r="DU70" s="753"/>
      <c r="DV70" s="751"/>
      <c r="DW70" s="769"/>
      <c r="DX70" s="751"/>
      <c r="DY70" s="751"/>
      <c r="DZ70" s="751"/>
      <c r="EA70" s="762"/>
      <c r="EB70" s="762">
        <f>SUM(B70:EA70)</f>
        <v>0</v>
      </c>
      <c r="EC70" s="770"/>
      <c r="ED70" s="672"/>
    </row>
    <row r="71" spans="1:134" ht="14.5">
      <c r="A71" s="727"/>
      <c r="B71" s="728"/>
      <c r="C71" s="733"/>
      <c r="D71" s="733"/>
      <c r="E71" s="733"/>
      <c r="F71" s="735"/>
      <c r="G71" s="735"/>
      <c r="H71" s="733"/>
      <c r="I71" s="730"/>
      <c r="J71" s="728"/>
      <c r="K71" s="731"/>
      <c r="L71" s="731"/>
      <c r="M71" s="731"/>
      <c r="N71" s="732"/>
      <c r="O71" s="732"/>
      <c r="P71" s="732"/>
      <c r="Q71" s="730"/>
      <c r="R71" s="728"/>
      <c r="S71" s="731"/>
      <c r="T71" s="733"/>
      <c r="U71" s="734"/>
      <c r="V71" s="728"/>
      <c r="W71" s="730"/>
      <c r="X71" s="730"/>
      <c r="Y71" s="730"/>
      <c r="Z71" s="730"/>
      <c r="AA71" s="728"/>
      <c r="AB71" s="733"/>
      <c r="AC71" s="728"/>
      <c r="AD71" s="735"/>
      <c r="AE71" s="735"/>
      <c r="AF71" s="735"/>
      <c r="AG71" s="735"/>
      <c r="AH71" s="735"/>
      <c r="AI71" s="735"/>
      <c r="AJ71" s="735"/>
      <c r="AK71" s="735"/>
      <c r="AL71" s="735"/>
      <c r="AM71" s="735"/>
      <c r="AN71" s="735"/>
      <c r="AO71" s="771"/>
      <c r="AP71" s="771"/>
      <c r="AQ71" s="772"/>
      <c r="AR71" s="772"/>
      <c r="AS71" s="733"/>
      <c r="AT71" s="738"/>
      <c r="AU71" s="738"/>
      <c r="AV71" s="739"/>
      <c r="AW71" s="739"/>
      <c r="AX71" s="740"/>
      <c r="AY71" s="741"/>
      <c r="AZ71" s="741"/>
      <c r="BA71" s="729"/>
      <c r="BB71" s="729"/>
      <c r="BC71" s="729"/>
      <c r="BD71" s="729"/>
      <c r="BE71" s="729"/>
      <c r="BF71" s="729"/>
      <c r="BG71" s="729"/>
      <c r="BH71" s="729"/>
      <c r="BI71" s="729"/>
      <c r="BJ71" s="729"/>
      <c r="BK71" s="729"/>
      <c r="BL71" s="729"/>
      <c r="BM71" s="729"/>
      <c r="BN71" s="731"/>
      <c r="BO71" s="731"/>
      <c r="BP71" s="731"/>
      <c r="BQ71" s="729"/>
      <c r="BR71" s="729"/>
      <c r="BS71" s="729"/>
      <c r="BT71" s="729"/>
      <c r="BU71" s="729"/>
      <c r="BV71" s="729"/>
      <c r="BW71" s="729"/>
      <c r="BX71" s="740"/>
      <c r="BY71" s="731"/>
      <c r="BZ71" s="731"/>
      <c r="CA71" s="731"/>
      <c r="CB71" s="729"/>
      <c r="CC71" s="729"/>
      <c r="CD71" s="729"/>
      <c r="CE71" s="729"/>
      <c r="CF71" s="729"/>
      <c r="CG71" s="729"/>
      <c r="CH71" s="737"/>
      <c r="CI71" s="737"/>
      <c r="CJ71" s="737"/>
      <c r="CK71" s="737"/>
      <c r="CL71" s="737"/>
      <c r="CM71" s="737"/>
      <c r="CN71" s="737"/>
      <c r="CO71" s="729"/>
      <c r="CP71" s="729"/>
      <c r="CQ71" s="729"/>
      <c r="CR71" s="729"/>
      <c r="CS71" s="729"/>
      <c r="CT71" s="732"/>
      <c r="CU71" s="745"/>
      <c r="CV71" s="742"/>
      <c r="CW71" s="731"/>
      <c r="CX71" s="743"/>
      <c r="CY71" s="731"/>
      <c r="CZ71" s="731"/>
      <c r="DA71" s="744"/>
      <c r="DB71" s="741"/>
      <c r="DC71" s="732"/>
      <c r="DD71" s="744"/>
      <c r="DE71" s="731"/>
      <c r="DF71" s="729"/>
      <c r="DG71" s="729"/>
      <c r="DH71" s="729"/>
      <c r="DI71" s="729"/>
      <c r="DJ71" s="729"/>
      <c r="DK71" s="729"/>
      <c r="DL71" s="731"/>
      <c r="DM71" s="731"/>
      <c r="DN71" s="733"/>
      <c r="DO71" s="745"/>
      <c r="DP71" s="735"/>
      <c r="DQ71" s="735"/>
      <c r="DR71" s="735"/>
      <c r="DS71" s="735"/>
      <c r="DT71" s="735"/>
      <c r="DU71" s="735"/>
      <c r="DV71" s="746"/>
      <c r="DW71" s="747"/>
      <c r="DX71" s="746"/>
      <c r="DY71" s="746"/>
      <c r="DZ71" s="746"/>
      <c r="EA71" s="748"/>
      <c r="EB71" s="748">
        <f>SUM(B71:EA71)</f>
        <v>0</v>
      </c>
      <c r="EC71" s="749"/>
      <c r="ED71" s="672"/>
    </row>
    <row r="72" spans="1:134" ht="14.5">
      <c r="A72" s="750" t="s">
        <v>644</v>
      </c>
      <c r="B72" s="751"/>
      <c r="C72" s="752"/>
      <c r="D72" s="752"/>
      <c r="E72" s="752"/>
      <c r="F72" s="753"/>
      <c r="G72" s="753"/>
      <c r="H72" s="752"/>
      <c r="I72" s="754"/>
      <c r="J72" s="751"/>
      <c r="K72" s="751"/>
      <c r="L72" s="751"/>
      <c r="M72" s="751"/>
      <c r="N72" s="755"/>
      <c r="O72" s="755"/>
      <c r="P72" s="755"/>
      <c r="Q72" s="754"/>
      <c r="R72" s="751"/>
      <c r="S72" s="751"/>
      <c r="T72" s="752"/>
      <c r="U72" s="756"/>
      <c r="V72" s="751"/>
      <c r="W72" s="754"/>
      <c r="X72" s="754"/>
      <c r="Y72" s="754"/>
      <c r="Z72" s="754"/>
      <c r="AA72" s="751"/>
      <c r="AB72" s="751"/>
      <c r="AC72" s="751"/>
      <c r="AD72" s="751"/>
      <c r="AE72" s="751"/>
      <c r="AF72" s="751"/>
      <c r="AG72" s="751"/>
      <c r="AH72" s="751"/>
      <c r="AI72" s="751"/>
      <c r="AJ72" s="751"/>
      <c r="AK72" s="751"/>
      <c r="AL72" s="751"/>
      <c r="AM72" s="751"/>
      <c r="AN72" s="753"/>
      <c r="AO72" s="757"/>
      <c r="AP72" s="757"/>
      <c r="AQ72" s="758"/>
      <c r="AR72" s="758"/>
      <c r="AS72" s="751"/>
      <c r="AT72" s="759"/>
      <c r="AU72" s="759"/>
      <c r="AV72" s="760"/>
      <c r="AW72" s="760"/>
      <c r="AX72" s="761"/>
      <c r="AY72" s="751"/>
      <c r="AZ72" s="751"/>
      <c r="BA72" s="763"/>
      <c r="BB72" s="763"/>
      <c r="BC72" s="763"/>
      <c r="BD72" s="763"/>
      <c r="BE72" s="763"/>
      <c r="BF72" s="763"/>
      <c r="BG72" s="763"/>
      <c r="BH72" s="763"/>
      <c r="BI72" s="763"/>
      <c r="BJ72" s="763"/>
      <c r="BK72" s="763"/>
      <c r="BL72" s="763"/>
      <c r="BM72" s="763"/>
      <c r="BN72" s="751"/>
      <c r="BO72" s="751"/>
      <c r="BP72" s="751"/>
      <c r="BQ72" s="763"/>
      <c r="BR72" s="763"/>
      <c r="BS72" s="763"/>
      <c r="BT72" s="763"/>
      <c r="BU72" s="763"/>
      <c r="BV72" s="763"/>
      <c r="BW72" s="763"/>
      <c r="BX72" s="761"/>
      <c r="BY72" s="751"/>
      <c r="BZ72" s="751"/>
      <c r="CA72" s="751"/>
      <c r="CB72" s="763"/>
      <c r="CC72" s="763"/>
      <c r="CD72" s="763"/>
      <c r="CE72" s="763"/>
      <c r="CF72" s="763"/>
      <c r="CG72" s="763"/>
      <c r="CH72" s="764"/>
      <c r="CI72" s="764"/>
      <c r="CJ72" s="764"/>
      <c r="CK72" s="764"/>
      <c r="CL72" s="764"/>
      <c r="CM72" s="764"/>
      <c r="CN72" s="764"/>
      <c r="CO72" s="763"/>
      <c r="CP72" s="763"/>
      <c r="CQ72" s="763"/>
      <c r="CR72" s="763"/>
      <c r="CS72" s="763"/>
      <c r="CT72" s="755"/>
      <c r="CU72" s="768"/>
      <c r="CV72" s="765"/>
      <c r="CW72" s="751"/>
      <c r="CX72" s="766"/>
      <c r="CY72" s="751"/>
      <c r="CZ72" s="751"/>
      <c r="DA72" s="767"/>
      <c r="DB72" s="762"/>
      <c r="DC72" s="755"/>
      <c r="DD72" s="767"/>
      <c r="DE72" s="751"/>
      <c r="DF72" s="763"/>
      <c r="DG72" s="763"/>
      <c r="DH72" s="763"/>
      <c r="DI72" s="763"/>
      <c r="DJ72" s="763"/>
      <c r="DK72" s="763"/>
      <c r="DL72" s="751"/>
      <c r="DM72" s="751"/>
      <c r="DN72" s="751"/>
      <c r="DO72" s="768"/>
      <c r="DP72" s="753"/>
      <c r="DQ72" s="753"/>
      <c r="DR72" s="753"/>
      <c r="DS72" s="753"/>
      <c r="DT72" s="753"/>
      <c r="DU72" s="753"/>
      <c r="DV72" s="751"/>
      <c r="DW72" s="769"/>
      <c r="DX72" s="751"/>
      <c r="DY72" s="751"/>
      <c r="DZ72" s="751"/>
      <c r="EA72" s="762"/>
      <c r="EB72" s="762">
        <f>SUM(B72:EA72)</f>
        <v>0</v>
      </c>
      <c r="EC72" s="773" t="str">
        <f>A72</f>
        <v xml:space="preserve">Складе ИП Антошина (Брянск) на 18-00 </v>
      </c>
      <c r="ED72" s="672"/>
    </row>
    <row r="73" spans="1:134" thickBot="1">
      <c r="A73" s="774" t="s">
        <v>645</v>
      </c>
      <c r="B73" s="775"/>
      <c r="C73" s="776"/>
      <c r="D73" s="776"/>
      <c r="E73" s="776"/>
      <c r="F73" s="776"/>
      <c r="G73" s="776"/>
      <c r="H73" s="778"/>
      <c r="I73" s="777"/>
      <c r="J73" s="775"/>
      <c r="K73" s="778"/>
      <c r="L73" s="778"/>
      <c r="M73" s="778"/>
      <c r="N73" s="779"/>
      <c r="O73" s="779"/>
      <c r="P73" s="779"/>
      <c r="Q73" s="777"/>
      <c r="R73" s="775"/>
      <c r="S73" s="778"/>
      <c r="T73" s="780"/>
      <c r="U73" s="781"/>
      <c r="V73" s="775"/>
      <c r="W73" s="777"/>
      <c r="X73" s="777"/>
      <c r="Y73" s="777"/>
      <c r="Z73" s="777"/>
      <c r="AA73" s="775"/>
      <c r="AB73" s="780"/>
      <c r="AC73" s="775"/>
      <c r="AD73" s="778"/>
      <c r="AE73" s="778"/>
      <c r="AF73" s="778"/>
      <c r="AG73" s="778"/>
      <c r="AH73" s="778"/>
      <c r="AI73" s="778"/>
      <c r="AJ73" s="778"/>
      <c r="AK73" s="778"/>
      <c r="AL73" s="778"/>
      <c r="AM73" s="778"/>
      <c r="AN73" s="776"/>
      <c r="AO73" s="782"/>
      <c r="AP73" s="782"/>
      <c r="AQ73" s="783"/>
      <c r="AR73" s="783"/>
      <c r="AS73" s="778"/>
      <c r="AT73" s="784"/>
      <c r="AU73" s="784"/>
      <c r="AV73" s="785"/>
      <c r="AW73" s="785"/>
      <c r="AX73" s="786"/>
      <c r="AY73" s="787"/>
      <c r="AZ73" s="787"/>
      <c r="BA73" s="776"/>
      <c r="BB73" s="776"/>
      <c r="BC73" s="776"/>
      <c r="BD73" s="776"/>
      <c r="BE73" s="776"/>
      <c r="BF73" s="776"/>
      <c r="BG73" s="776"/>
      <c r="BH73" s="778"/>
      <c r="BI73" s="778"/>
      <c r="BJ73" s="778"/>
      <c r="BK73" s="778"/>
      <c r="BL73" s="778"/>
      <c r="BM73" s="778"/>
      <c r="BN73" s="778"/>
      <c r="BO73" s="778"/>
      <c r="BP73" s="778"/>
      <c r="BQ73" s="778"/>
      <c r="BR73" s="776"/>
      <c r="BS73" s="776"/>
      <c r="BT73" s="776"/>
      <c r="BU73" s="776"/>
      <c r="BV73" s="776"/>
      <c r="BW73" s="776"/>
      <c r="BX73" s="786"/>
      <c r="BY73" s="778"/>
      <c r="BZ73" s="778"/>
      <c r="CA73" s="778"/>
      <c r="CB73" s="776"/>
      <c r="CC73" s="776"/>
      <c r="CD73" s="776"/>
      <c r="CE73" s="776"/>
      <c r="CF73" s="776"/>
      <c r="CG73" s="776"/>
      <c r="CH73" s="783"/>
      <c r="CI73" s="783"/>
      <c r="CJ73" s="783"/>
      <c r="CK73" s="783"/>
      <c r="CL73" s="783"/>
      <c r="CM73" s="783"/>
      <c r="CN73" s="783"/>
      <c r="CO73" s="776"/>
      <c r="CP73" s="776"/>
      <c r="CQ73" s="776"/>
      <c r="CR73" s="776"/>
      <c r="CS73" s="776"/>
      <c r="CT73" s="779"/>
      <c r="CU73" s="792"/>
      <c r="CV73" s="788"/>
      <c r="CW73" s="778"/>
      <c r="CX73" s="789"/>
      <c r="CY73" s="778"/>
      <c r="CZ73" s="778"/>
      <c r="DA73" s="790"/>
      <c r="DB73" s="787"/>
      <c r="DC73" s="779"/>
      <c r="DD73" s="790"/>
      <c r="DE73" s="778"/>
      <c r="DF73" s="776"/>
      <c r="DG73" s="776"/>
      <c r="DH73" s="776"/>
      <c r="DI73" s="776"/>
      <c r="DJ73" s="776"/>
      <c r="DK73" s="776"/>
      <c r="DL73" s="778"/>
      <c r="DM73" s="778"/>
      <c r="DN73" s="791"/>
      <c r="DO73" s="792"/>
      <c r="DP73" s="776"/>
      <c r="DQ73" s="776"/>
      <c r="DR73" s="776"/>
      <c r="DS73" s="776"/>
      <c r="DT73" s="776"/>
      <c r="DU73" s="776"/>
      <c r="DV73" s="793"/>
      <c r="DW73" s="794">
        <f>SUM(DW9:DW9)</f>
        <v>0</v>
      </c>
      <c r="DX73" s="794">
        <f>SUM(DX9:DX9)</f>
        <v>0</v>
      </c>
      <c r="DY73" s="794"/>
      <c r="DZ73" s="794">
        <f>SUM(DZ9:DZ9)</f>
        <v>0</v>
      </c>
      <c r="EA73" s="794"/>
      <c r="EB73" s="795">
        <f>SUM(B73:EA73)</f>
        <v>0</v>
      </c>
      <c r="EC73" s="796" t="str">
        <f>A73</f>
        <v>Камере созревания (производство) на 18-00</v>
      </c>
      <c r="ED73" s="672"/>
    </row>
    <row r="74" spans="1:134" ht="15.5" thickTop="1" thickBot="1">
      <c r="A74" s="797"/>
      <c r="B74" s="798"/>
      <c r="C74" s="798"/>
      <c r="D74" s="798"/>
      <c r="E74" s="798"/>
      <c r="F74" s="798"/>
      <c r="G74" s="798"/>
      <c r="H74" s="798"/>
      <c r="I74" s="798"/>
      <c r="J74" s="798"/>
      <c r="K74" s="798"/>
      <c r="L74" s="798"/>
      <c r="M74" s="798"/>
      <c r="N74" s="798"/>
      <c r="O74" s="798"/>
      <c r="P74" s="798"/>
      <c r="Q74" s="799"/>
      <c r="R74" s="800"/>
      <c r="S74" s="800"/>
      <c r="T74" s="800"/>
      <c r="U74" s="798"/>
      <c r="V74" s="798"/>
      <c r="W74" s="798"/>
      <c r="X74" s="798"/>
      <c r="Y74" s="798"/>
      <c r="Z74" s="798"/>
      <c r="AA74" s="798"/>
      <c r="AB74" s="798"/>
      <c r="AC74" s="798"/>
      <c r="AD74" s="798"/>
      <c r="AE74" s="798"/>
      <c r="AF74" s="798"/>
      <c r="AG74" s="798"/>
      <c r="AH74" s="798"/>
      <c r="AI74" s="798"/>
      <c r="AJ74" s="798"/>
      <c r="AK74" s="798"/>
      <c r="AL74" s="798"/>
      <c r="AM74" s="798"/>
      <c r="AN74" s="798"/>
      <c r="AO74" s="799"/>
      <c r="AP74" s="799"/>
      <c r="AQ74" s="799"/>
      <c r="AR74" s="799"/>
      <c r="AS74" s="798"/>
      <c r="AT74" s="801"/>
      <c r="AU74" s="801"/>
      <c r="AV74" s="798"/>
      <c r="AW74" s="798"/>
      <c r="AX74" s="798"/>
      <c r="AY74" s="798"/>
      <c r="AZ74" s="798"/>
      <c r="BA74" s="798"/>
      <c r="BB74" s="798"/>
      <c r="BC74" s="798"/>
      <c r="BD74" s="798"/>
      <c r="BE74" s="798"/>
      <c r="BF74" s="798"/>
      <c r="BG74" s="798"/>
      <c r="BH74" s="798"/>
      <c r="BI74" s="798"/>
      <c r="BJ74" s="798"/>
      <c r="BK74" s="798"/>
      <c r="BL74" s="798"/>
      <c r="BM74" s="798"/>
      <c r="BN74" s="798"/>
      <c r="BO74" s="798"/>
      <c r="BP74" s="798"/>
      <c r="BQ74" s="798"/>
      <c r="BR74" s="798"/>
      <c r="BS74" s="798"/>
      <c r="BT74" s="798"/>
      <c r="BU74" s="798"/>
      <c r="BV74" s="798"/>
      <c r="BW74" s="798"/>
      <c r="BX74" s="798"/>
      <c r="BY74" s="798"/>
      <c r="BZ74" s="798"/>
      <c r="CA74" s="798"/>
      <c r="CB74" s="798"/>
      <c r="CC74" s="798"/>
      <c r="CD74" s="798"/>
      <c r="CE74" s="798"/>
      <c r="CF74" s="798"/>
      <c r="CG74" s="798"/>
      <c r="CH74" s="799"/>
      <c r="CI74" s="799"/>
      <c r="CJ74" s="799"/>
      <c r="CK74" s="799"/>
      <c r="CL74" s="799"/>
      <c r="CM74" s="799"/>
      <c r="CN74" s="799"/>
      <c r="CO74" s="798"/>
      <c r="CP74" s="798"/>
      <c r="CQ74" s="798"/>
      <c r="CR74" s="798"/>
      <c r="CS74" s="798"/>
      <c r="CT74" s="798"/>
      <c r="CU74" s="798"/>
      <c r="CV74" s="798"/>
      <c r="CW74" s="798"/>
      <c r="CX74" s="798"/>
      <c r="CY74" s="798"/>
      <c r="CZ74" s="798"/>
      <c r="DA74" s="798"/>
      <c r="DB74" s="798"/>
      <c r="DC74" s="798"/>
      <c r="DD74" s="798"/>
      <c r="DE74" s="798"/>
      <c r="DF74" s="798"/>
      <c r="DG74" s="798"/>
      <c r="DH74" s="798"/>
      <c r="DI74" s="798"/>
      <c r="DJ74" s="798"/>
      <c r="DK74" s="798"/>
      <c r="DL74" s="798"/>
      <c r="DM74" s="798"/>
      <c r="DN74" s="798"/>
      <c r="DO74" s="802"/>
      <c r="DP74" s="798"/>
      <c r="DQ74" s="798"/>
      <c r="DR74" s="798"/>
      <c r="DS74" s="798"/>
      <c r="DT74" s="798"/>
      <c r="DU74" s="798"/>
      <c r="DV74" s="798"/>
      <c r="DW74" s="802"/>
      <c r="DX74" s="798"/>
      <c r="DY74" s="798"/>
      <c r="DZ74" s="798"/>
      <c r="EA74" s="803"/>
      <c r="EB74" s="798"/>
      <c r="EC74" s="804"/>
      <c r="ED74" s="672"/>
    </row>
    <row r="75" spans="1:134" ht="15.65" hidden="1" customHeight="1" outlineLevel="2">
      <c r="A75" s="805" t="s">
        <v>646</v>
      </c>
      <c r="B75" s="806">
        <f t="shared" ref="B75" si="13">SUM(B76:B81)</f>
        <v>0</v>
      </c>
      <c r="C75" s="806">
        <f t="shared" ref="C75:BN75" si="14">SUM(C76:C81)</f>
        <v>0</v>
      </c>
      <c r="D75" s="806">
        <f t="shared" si="14"/>
        <v>0</v>
      </c>
      <c r="E75" s="806">
        <f t="shared" si="14"/>
        <v>0</v>
      </c>
      <c r="F75" s="806">
        <f t="shared" si="14"/>
        <v>0</v>
      </c>
      <c r="G75" s="806">
        <f t="shared" si="14"/>
        <v>0</v>
      </c>
      <c r="H75" s="806">
        <f t="shared" si="14"/>
        <v>0</v>
      </c>
      <c r="I75" s="806">
        <f t="shared" si="14"/>
        <v>0</v>
      </c>
      <c r="J75" s="806">
        <f t="shared" si="14"/>
        <v>0</v>
      </c>
      <c r="K75" s="806">
        <f t="shared" si="14"/>
        <v>0</v>
      </c>
      <c r="L75" s="806">
        <f t="shared" si="14"/>
        <v>0</v>
      </c>
      <c r="M75" s="806">
        <f t="shared" si="14"/>
        <v>0</v>
      </c>
      <c r="N75" s="806">
        <f t="shared" si="14"/>
        <v>0</v>
      </c>
      <c r="O75" s="806">
        <f t="shared" si="14"/>
        <v>0</v>
      </c>
      <c r="P75" s="806">
        <f t="shared" si="14"/>
        <v>0</v>
      </c>
      <c r="Q75" s="2736">
        <f t="shared" si="14"/>
        <v>0</v>
      </c>
      <c r="R75" s="809">
        <f t="shared" si="14"/>
        <v>0</v>
      </c>
      <c r="S75" s="809">
        <f t="shared" si="14"/>
        <v>0</v>
      </c>
      <c r="T75" s="809">
        <f t="shared" si="14"/>
        <v>0</v>
      </c>
      <c r="U75" s="806">
        <f t="shared" si="14"/>
        <v>0</v>
      </c>
      <c r="V75" s="806">
        <f t="shared" si="14"/>
        <v>0</v>
      </c>
      <c r="W75" s="806">
        <f t="shared" si="14"/>
        <v>0</v>
      </c>
      <c r="X75" s="806">
        <f t="shared" si="14"/>
        <v>0</v>
      </c>
      <c r="Y75" s="806"/>
      <c r="Z75" s="806">
        <f t="shared" si="14"/>
        <v>0</v>
      </c>
      <c r="AA75" s="806">
        <f t="shared" si="14"/>
        <v>0</v>
      </c>
      <c r="AB75" s="806">
        <f t="shared" si="14"/>
        <v>0</v>
      </c>
      <c r="AC75" s="806">
        <f t="shared" si="14"/>
        <v>0</v>
      </c>
      <c r="AD75" s="806">
        <f t="shared" si="14"/>
        <v>0</v>
      </c>
      <c r="AE75" s="806">
        <f t="shared" si="14"/>
        <v>0</v>
      </c>
      <c r="AF75" s="806">
        <f t="shared" si="14"/>
        <v>0</v>
      </c>
      <c r="AG75" s="806">
        <f t="shared" si="14"/>
        <v>0</v>
      </c>
      <c r="AH75" s="806">
        <f t="shared" si="14"/>
        <v>0</v>
      </c>
      <c r="AI75" s="806">
        <f t="shared" si="14"/>
        <v>0</v>
      </c>
      <c r="AJ75" s="806">
        <f t="shared" si="14"/>
        <v>0</v>
      </c>
      <c r="AK75" s="806">
        <f t="shared" si="14"/>
        <v>0</v>
      </c>
      <c r="AL75" s="806">
        <f t="shared" si="14"/>
        <v>0</v>
      </c>
      <c r="AM75" s="806">
        <f t="shared" si="14"/>
        <v>0</v>
      </c>
      <c r="AN75" s="806">
        <f t="shared" si="14"/>
        <v>0</v>
      </c>
      <c r="AO75" s="2736">
        <f t="shared" si="14"/>
        <v>0</v>
      </c>
      <c r="AP75" s="2736">
        <f t="shared" si="14"/>
        <v>0</v>
      </c>
      <c r="AQ75" s="2736">
        <f t="shared" si="14"/>
        <v>0</v>
      </c>
      <c r="AR75" s="2736">
        <f t="shared" si="14"/>
        <v>0</v>
      </c>
      <c r="AS75" s="806">
        <f t="shared" si="14"/>
        <v>0</v>
      </c>
      <c r="AT75" s="806">
        <f t="shared" si="14"/>
        <v>0</v>
      </c>
      <c r="AU75" s="806">
        <f t="shared" si="14"/>
        <v>0</v>
      </c>
      <c r="AV75" s="806">
        <f t="shared" si="14"/>
        <v>0</v>
      </c>
      <c r="AW75" s="806">
        <f t="shared" si="14"/>
        <v>0</v>
      </c>
      <c r="AX75" s="806">
        <f t="shared" si="14"/>
        <v>0</v>
      </c>
      <c r="AY75" s="806">
        <f t="shared" si="14"/>
        <v>0</v>
      </c>
      <c r="AZ75" s="806">
        <f t="shared" si="14"/>
        <v>0</v>
      </c>
      <c r="BA75" s="806">
        <f t="shared" si="14"/>
        <v>0</v>
      </c>
      <c r="BB75" s="806">
        <f t="shared" si="14"/>
        <v>0</v>
      </c>
      <c r="BC75" s="806">
        <f t="shared" si="14"/>
        <v>0</v>
      </c>
      <c r="BD75" s="806">
        <f t="shared" si="14"/>
        <v>0</v>
      </c>
      <c r="BE75" s="806">
        <f t="shared" si="14"/>
        <v>0</v>
      </c>
      <c r="BF75" s="806">
        <f t="shared" si="14"/>
        <v>0</v>
      </c>
      <c r="BG75" s="806">
        <f t="shared" si="14"/>
        <v>0</v>
      </c>
      <c r="BH75" s="806">
        <f t="shared" si="14"/>
        <v>0</v>
      </c>
      <c r="BI75" s="806">
        <f t="shared" si="14"/>
        <v>0</v>
      </c>
      <c r="BJ75" s="806">
        <f t="shared" si="14"/>
        <v>0</v>
      </c>
      <c r="BK75" s="806">
        <f t="shared" si="14"/>
        <v>0</v>
      </c>
      <c r="BL75" s="806">
        <f t="shared" si="14"/>
        <v>0</v>
      </c>
      <c r="BM75" s="806">
        <f t="shared" si="14"/>
        <v>0</v>
      </c>
      <c r="BN75" s="806">
        <f t="shared" si="14"/>
        <v>0</v>
      </c>
      <c r="BO75" s="806">
        <f t="shared" ref="BO75:DW75" si="15">SUM(BO76:BO81)</f>
        <v>0</v>
      </c>
      <c r="BP75" s="806">
        <f t="shared" si="15"/>
        <v>0</v>
      </c>
      <c r="BQ75" s="806">
        <f t="shared" si="15"/>
        <v>0</v>
      </c>
      <c r="BR75" s="806">
        <f t="shared" si="15"/>
        <v>0</v>
      </c>
      <c r="BS75" s="806">
        <f t="shared" si="15"/>
        <v>0</v>
      </c>
      <c r="BT75" s="806">
        <f t="shared" si="15"/>
        <v>0</v>
      </c>
      <c r="BU75" s="806">
        <f t="shared" si="15"/>
        <v>0</v>
      </c>
      <c r="BV75" s="806">
        <f t="shared" si="15"/>
        <v>0</v>
      </c>
      <c r="BW75" s="806">
        <f t="shared" si="15"/>
        <v>0</v>
      </c>
      <c r="BX75" s="806">
        <f t="shared" si="15"/>
        <v>0</v>
      </c>
      <c r="BY75" s="806">
        <f t="shared" si="15"/>
        <v>0</v>
      </c>
      <c r="BZ75" s="806">
        <f t="shared" si="15"/>
        <v>0</v>
      </c>
      <c r="CA75" s="806">
        <f t="shared" si="15"/>
        <v>0</v>
      </c>
      <c r="CB75" s="806">
        <f t="shared" si="15"/>
        <v>0</v>
      </c>
      <c r="CC75" s="806">
        <f t="shared" si="15"/>
        <v>0</v>
      </c>
      <c r="CD75" s="806">
        <f t="shared" si="15"/>
        <v>0</v>
      </c>
      <c r="CE75" s="806">
        <f t="shared" si="15"/>
        <v>0</v>
      </c>
      <c r="CF75" s="806">
        <f t="shared" si="15"/>
        <v>0</v>
      </c>
      <c r="CG75" s="806">
        <f t="shared" si="15"/>
        <v>0</v>
      </c>
      <c r="CH75" s="2736">
        <f t="shared" si="15"/>
        <v>0</v>
      </c>
      <c r="CI75" s="2736">
        <f t="shared" si="15"/>
        <v>0</v>
      </c>
      <c r="CJ75" s="2736">
        <f t="shared" si="15"/>
        <v>0</v>
      </c>
      <c r="CK75" s="2736">
        <f t="shared" si="15"/>
        <v>0</v>
      </c>
      <c r="CL75" s="2736">
        <f t="shared" si="15"/>
        <v>0</v>
      </c>
      <c r="CM75" s="2736">
        <f t="shared" si="15"/>
        <v>0</v>
      </c>
      <c r="CN75" s="2736">
        <f t="shared" si="15"/>
        <v>0</v>
      </c>
      <c r="CO75" s="806">
        <f t="shared" si="15"/>
        <v>0</v>
      </c>
      <c r="CP75" s="806">
        <f t="shared" si="15"/>
        <v>0</v>
      </c>
      <c r="CQ75" s="806">
        <f t="shared" si="15"/>
        <v>0</v>
      </c>
      <c r="CR75" s="806">
        <f t="shared" si="15"/>
        <v>0</v>
      </c>
      <c r="CS75" s="806">
        <f t="shared" si="15"/>
        <v>0</v>
      </c>
      <c r="CT75" s="806">
        <f t="shared" si="15"/>
        <v>0</v>
      </c>
      <c r="CU75" s="806">
        <f t="shared" si="15"/>
        <v>0</v>
      </c>
      <c r="CV75" s="806">
        <f t="shared" si="15"/>
        <v>0</v>
      </c>
      <c r="CW75" s="806">
        <f t="shared" si="15"/>
        <v>0</v>
      </c>
      <c r="CX75" s="806">
        <f t="shared" si="15"/>
        <v>0</v>
      </c>
      <c r="CY75" s="806">
        <f t="shared" si="15"/>
        <v>0</v>
      </c>
      <c r="CZ75" s="806">
        <f t="shared" si="15"/>
        <v>0</v>
      </c>
      <c r="DA75" s="806">
        <f t="shared" si="15"/>
        <v>0</v>
      </c>
      <c r="DB75" s="806">
        <f t="shared" si="15"/>
        <v>0</v>
      </c>
      <c r="DC75" s="806">
        <f t="shared" si="15"/>
        <v>0</v>
      </c>
      <c r="DD75" s="806">
        <f t="shared" si="15"/>
        <v>0</v>
      </c>
      <c r="DE75" s="806">
        <f t="shared" si="15"/>
        <v>0</v>
      </c>
      <c r="DF75" s="806">
        <f t="shared" si="15"/>
        <v>0</v>
      </c>
      <c r="DG75" s="806">
        <f t="shared" si="15"/>
        <v>0</v>
      </c>
      <c r="DH75" s="806">
        <f t="shared" si="15"/>
        <v>0</v>
      </c>
      <c r="DI75" s="806">
        <f t="shared" si="15"/>
        <v>0</v>
      </c>
      <c r="DJ75" s="806">
        <f t="shared" si="15"/>
        <v>0</v>
      </c>
      <c r="DK75" s="806">
        <f t="shared" si="15"/>
        <v>0</v>
      </c>
      <c r="DL75" s="806">
        <f t="shared" si="15"/>
        <v>0</v>
      </c>
      <c r="DM75" s="806">
        <f t="shared" si="15"/>
        <v>0</v>
      </c>
      <c r="DN75" s="806">
        <f t="shared" si="15"/>
        <v>0</v>
      </c>
      <c r="DO75" s="806">
        <f t="shared" si="15"/>
        <v>0</v>
      </c>
      <c r="DP75" s="806">
        <f t="shared" si="15"/>
        <v>0</v>
      </c>
      <c r="DQ75" s="806">
        <f t="shared" si="15"/>
        <v>0</v>
      </c>
      <c r="DR75" s="806">
        <f t="shared" si="15"/>
        <v>0</v>
      </c>
      <c r="DS75" s="806">
        <f t="shared" si="15"/>
        <v>0</v>
      </c>
      <c r="DT75" s="806">
        <f t="shared" si="15"/>
        <v>0</v>
      </c>
      <c r="DU75" s="806">
        <f t="shared" si="15"/>
        <v>0</v>
      </c>
      <c r="DV75" s="807">
        <f t="shared" si="15"/>
        <v>0</v>
      </c>
      <c r="DW75" s="811">
        <f t="shared" si="15"/>
        <v>0</v>
      </c>
      <c r="DX75" s="807"/>
      <c r="DY75" s="807"/>
      <c r="DZ75" s="807"/>
      <c r="EA75" s="808">
        <f t="shared" ref="EA75:EF75" si="16">SUM(EA76:EA81)</f>
        <v>0</v>
      </c>
      <c r="EB75" s="808">
        <f t="shared" ref="EB75:EB81" si="17">SUM(B75:EA75)</f>
        <v>0</v>
      </c>
      <c r="EC75" s="805" t="s">
        <v>646</v>
      </c>
      <c r="ED75" s="672"/>
    </row>
    <row r="76" spans="1:134" ht="15.65" hidden="1" customHeight="1" outlineLevel="2">
      <c r="A76" s="750" t="str">
        <f t="shared" ref="A76:A81" si="18">A68</f>
        <v>Склад ГП на 18-00</v>
      </c>
      <c r="B76" s="752"/>
      <c r="C76" s="752"/>
      <c r="D76" s="752"/>
      <c r="E76" s="752"/>
      <c r="F76" s="753"/>
      <c r="G76" s="751"/>
      <c r="H76" s="751"/>
      <c r="I76" s="751"/>
      <c r="J76" s="751"/>
      <c r="K76" s="751"/>
      <c r="L76" s="751"/>
      <c r="M76" s="751"/>
      <c r="N76" s="751"/>
      <c r="O76" s="768"/>
      <c r="P76" s="768"/>
      <c r="Q76" s="758"/>
      <c r="R76" s="812"/>
      <c r="S76" s="812"/>
      <c r="T76" s="812"/>
      <c r="U76" s="751"/>
      <c r="V76" s="751"/>
      <c r="W76" s="751"/>
      <c r="X76" s="751"/>
      <c r="Y76" s="751"/>
      <c r="Z76" s="751"/>
      <c r="AA76" s="751"/>
      <c r="AB76" s="751"/>
      <c r="AC76" s="751"/>
      <c r="AD76" s="751"/>
      <c r="AE76" s="751"/>
      <c r="AF76" s="751"/>
      <c r="AG76" s="751"/>
      <c r="AH76" s="751"/>
      <c r="AI76" s="751"/>
      <c r="AJ76" s="751"/>
      <c r="AK76" s="751"/>
      <c r="AL76" s="751"/>
      <c r="AM76" s="751"/>
      <c r="AN76" s="753"/>
      <c r="AO76" s="757"/>
      <c r="AP76" s="757"/>
      <c r="AQ76" s="758"/>
      <c r="AR76" s="758"/>
      <c r="AS76" s="751"/>
      <c r="AT76" s="768"/>
      <c r="AU76" s="768"/>
      <c r="AV76" s="768"/>
      <c r="AW76" s="768"/>
      <c r="AX76" s="768"/>
      <c r="AY76" s="768"/>
      <c r="AZ76" s="768"/>
      <c r="BA76" s="751"/>
      <c r="BB76" s="751"/>
      <c r="BC76" s="753"/>
      <c r="BD76" s="753"/>
      <c r="BE76" s="753"/>
      <c r="BF76" s="753"/>
      <c r="BG76" s="753"/>
      <c r="BH76" s="751"/>
      <c r="BI76" s="751"/>
      <c r="BJ76" s="751"/>
      <c r="BK76" s="751"/>
      <c r="BL76" s="751"/>
      <c r="BM76" s="751"/>
      <c r="BN76" s="751"/>
      <c r="BO76" s="751"/>
      <c r="BP76" s="751"/>
      <c r="BQ76" s="753"/>
      <c r="BR76" s="753"/>
      <c r="BS76" s="753"/>
      <c r="BT76" s="753"/>
      <c r="BU76" s="753"/>
      <c r="BV76" s="753"/>
      <c r="BW76" s="753"/>
      <c r="BX76" s="751"/>
      <c r="BY76" s="751"/>
      <c r="BZ76" s="751"/>
      <c r="CA76" s="751"/>
      <c r="CB76" s="753"/>
      <c r="CC76" s="753"/>
      <c r="CD76" s="753"/>
      <c r="CE76" s="753"/>
      <c r="CF76" s="753"/>
      <c r="CG76" s="753"/>
      <c r="CH76" s="758"/>
      <c r="CI76" s="758"/>
      <c r="CJ76" s="758"/>
      <c r="CK76" s="758"/>
      <c r="CL76" s="758"/>
      <c r="CM76" s="758"/>
      <c r="CN76" s="758"/>
      <c r="CO76" s="753"/>
      <c r="CP76" s="753"/>
      <c r="CQ76" s="753"/>
      <c r="CR76" s="753"/>
      <c r="CS76" s="753"/>
      <c r="CT76" s="755"/>
      <c r="CU76" s="768"/>
      <c r="CV76" s="765"/>
      <c r="CW76" s="751"/>
      <c r="CX76" s="751"/>
      <c r="CY76" s="751"/>
      <c r="CZ76" s="751"/>
      <c r="DA76" s="767"/>
      <c r="DB76" s="762"/>
      <c r="DC76" s="755"/>
      <c r="DD76" s="751"/>
      <c r="DE76" s="768"/>
      <c r="DF76" s="751"/>
      <c r="DG76" s="751"/>
      <c r="DH76" s="751"/>
      <c r="DI76" s="751"/>
      <c r="DJ76" s="753"/>
      <c r="DK76" s="753"/>
      <c r="DL76" s="751"/>
      <c r="DM76" s="751"/>
      <c r="DN76" s="813"/>
      <c r="DO76" s="768"/>
      <c r="DP76" s="753"/>
      <c r="DQ76" s="753"/>
      <c r="DR76" s="753"/>
      <c r="DS76" s="753"/>
      <c r="DT76" s="753"/>
      <c r="DU76" s="753"/>
      <c r="DV76" s="751"/>
      <c r="DW76" s="769"/>
      <c r="DX76" s="751"/>
      <c r="DY76" s="751"/>
      <c r="DZ76" s="751"/>
      <c r="EA76" s="762"/>
      <c r="EB76" s="762">
        <f t="shared" si="17"/>
        <v>0</v>
      </c>
      <c r="EC76" s="770" t="s">
        <v>647</v>
      </c>
      <c r="ED76" s="672"/>
    </row>
    <row r="77" spans="1:134" ht="15.65" hidden="1" customHeight="1" outlineLevel="2">
      <c r="A77" s="727" t="str">
        <f t="shared" si="18"/>
        <v>Склад ПроФреш на 12-00</v>
      </c>
      <c r="B77" s="814"/>
      <c r="C77" s="814"/>
      <c r="D77" s="814"/>
      <c r="E77" s="814"/>
      <c r="F77" s="815"/>
      <c r="G77" s="746"/>
      <c r="H77" s="746"/>
      <c r="I77" s="748"/>
      <c r="J77" s="748"/>
      <c r="K77" s="748"/>
      <c r="L77" s="748"/>
      <c r="M77" s="748"/>
      <c r="N77" s="748"/>
      <c r="O77" s="816"/>
      <c r="P77" s="816"/>
      <c r="Q77" s="817"/>
      <c r="R77" s="733"/>
      <c r="S77" s="733"/>
      <c r="T77" s="733"/>
      <c r="U77" s="746"/>
      <c r="V77" s="746"/>
      <c r="W77" s="746"/>
      <c r="X77" s="746"/>
      <c r="Y77" s="746"/>
      <c r="Z77" s="746"/>
      <c r="AA77" s="814"/>
      <c r="AB77" s="814"/>
      <c r="AC77" s="818"/>
      <c r="AD77" s="815"/>
      <c r="AE77" s="815"/>
      <c r="AF77" s="815"/>
      <c r="AG77" s="815"/>
      <c r="AH77" s="815"/>
      <c r="AI77" s="815"/>
      <c r="AJ77" s="815"/>
      <c r="AK77" s="815"/>
      <c r="AL77" s="815"/>
      <c r="AM77" s="815"/>
      <c r="AN77" s="815"/>
      <c r="AO77" s="819"/>
      <c r="AP77" s="819"/>
      <c r="AQ77" s="817"/>
      <c r="AR77" s="817"/>
      <c r="AS77" s="814"/>
      <c r="AT77" s="820"/>
      <c r="AU77" s="820"/>
      <c r="AV77" s="820"/>
      <c r="AW77" s="820"/>
      <c r="AX77" s="820"/>
      <c r="AY77" s="747"/>
      <c r="AZ77" s="747"/>
      <c r="BA77" s="818"/>
      <c r="BB77" s="818"/>
      <c r="BC77" s="815"/>
      <c r="BD77" s="815"/>
      <c r="BE77" s="814"/>
      <c r="BF77" s="814"/>
      <c r="BG77" s="814"/>
      <c r="BH77" s="746"/>
      <c r="BI77" s="746"/>
      <c r="BJ77" s="746"/>
      <c r="BK77" s="746"/>
      <c r="BL77" s="746"/>
      <c r="BM77" s="746"/>
      <c r="BN77" s="818"/>
      <c r="BO77" s="818"/>
      <c r="BP77" s="818"/>
      <c r="BQ77" s="815"/>
      <c r="BR77" s="814"/>
      <c r="BS77" s="814"/>
      <c r="BT77" s="814"/>
      <c r="BU77" s="814"/>
      <c r="BV77" s="814"/>
      <c r="BW77" s="814"/>
      <c r="BX77" s="814"/>
      <c r="BY77" s="818"/>
      <c r="BZ77" s="818"/>
      <c r="CA77" s="818"/>
      <c r="CB77" s="815"/>
      <c r="CC77" s="815"/>
      <c r="CD77" s="815"/>
      <c r="CE77" s="815"/>
      <c r="CF77" s="815"/>
      <c r="CG77" s="815"/>
      <c r="CH77" s="817"/>
      <c r="CI77" s="817"/>
      <c r="CJ77" s="817"/>
      <c r="CK77" s="817"/>
      <c r="CL77" s="817"/>
      <c r="CM77" s="817"/>
      <c r="CN77" s="817"/>
      <c r="CO77" s="815"/>
      <c r="CP77" s="815"/>
      <c r="CQ77" s="815"/>
      <c r="CR77" s="815"/>
      <c r="CS77" s="815"/>
      <c r="CT77" s="816"/>
      <c r="CU77" s="820"/>
      <c r="CV77" s="821"/>
      <c r="CW77" s="746"/>
      <c r="CX77" s="746"/>
      <c r="CY77" s="746"/>
      <c r="CZ77" s="746"/>
      <c r="DA77" s="822"/>
      <c r="DB77" s="748"/>
      <c r="DC77" s="816"/>
      <c r="DD77" s="746"/>
      <c r="DE77" s="747"/>
      <c r="DF77" s="818"/>
      <c r="DG77" s="818"/>
      <c r="DH77" s="818"/>
      <c r="DI77" s="818"/>
      <c r="DJ77" s="815"/>
      <c r="DK77" s="815"/>
      <c r="DL77" s="814"/>
      <c r="DM77" s="746"/>
      <c r="DN77" s="823"/>
      <c r="DO77" s="820"/>
      <c r="DP77" s="815"/>
      <c r="DQ77" s="815"/>
      <c r="DR77" s="815"/>
      <c r="DS77" s="815"/>
      <c r="DT77" s="815"/>
      <c r="DU77" s="815"/>
      <c r="DV77" s="746"/>
      <c r="DW77" s="747"/>
      <c r="DX77" s="746"/>
      <c r="DY77" s="746"/>
      <c r="DZ77" s="746"/>
      <c r="EA77" s="748"/>
      <c r="EB77" s="748">
        <f t="shared" si="17"/>
        <v>0</v>
      </c>
      <c r="EC77" s="749" t="s">
        <v>648</v>
      </c>
      <c r="ED77" s="672"/>
    </row>
    <row r="78" spans="1:134" ht="15.65" hidden="1" customHeight="1" outlineLevel="2">
      <c r="A78" s="750"/>
      <c r="B78" s="824"/>
      <c r="C78" s="824"/>
      <c r="D78" s="824"/>
      <c r="E78" s="824"/>
      <c r="F78" s="825"/>
      <c r="G78" s="812"/>
      <c r="H78" s="812"/>
      <c r="I78" s="812"/>
      <c r="J78" s="812"/>
      <c r="K78" s="812"/>
      <c r="L78" s="812"/>
      <c r="M78" s="812"/>
      <c r="N78" s="812"/>
      <c r="O78" s="826"/>
      <c r="P78" s="826"/>
      <c r="Q78" s="827"/>
      <c r="R78" s="812"/>
      <c r="S78" s="812"/>
      <c r="T78" s="812"/>
      <c r="U78" s="812"/>
      <c r="V78" s="812"/>
      <c r="W78" s="812"/>
      <c r="X78" s="812"/>
      <c r="Y78" s="812"/>
      <c r="Z78" s="812"/>
      <c r="AA78" s="812"/>
      <c r="AB78" s="812"/>
      <c r="AC78" s="812"/>
      <c r="AD78" s="812"/>
      <c r="AE78" s="812"/>
      <c r="AF78" s="812"/>
      <c r="AG78" s="812"/>
      <c r="AH78" s="812"/>
      <c r="AI78" s="812"/>
      <c r="AJ78" s="812"/>
      <c r="AK78" s="812"/>
      <c r="AL78" s="812"/>
      <c r="AM78" s="812"/>
      <c r="AN78" s="825"/>
      <c r="AO78" s="828"/>
      <c r="AP78" s="828"/>
      <c r="AQ78" s="827"/>
      <c r="AR78" s="827"/>
      <c r="AS78" s="812"/>
      <c r="AT78" s="826"/>
      <c r="AU78" s="826"/>
      <c r="AV78" s="826"/>
      <c r="AW78" s="826"/>
      <c r="AX78" s="826"/>
      <c r="AY78" s="826"/>
      <c r="AZ78" s="826"/>
      <c r="BA78" s="812"/>
      <c r="BB78" s="812"/>
      <c r="BC78" s="825"/>
      <c r="BD78" s="825"/>
      <c r="BE78" s="825"/>
      <c r="BF78" s="825"/>
      <c r="BG78" s="825"/>
      <c r="BH78" s="812"/>
      <c r="BI78" s="812"/>
      <c r="BJ78" s="812"/>
      <c r="BK78" s="812"/>
      <c r="BL78" s="812"/>
      <c r="BM78" s="812"/>
      <c r="BN78" s="812"/>
      <c r="BO78" s="812"/>
      <c r="BP78" s="812"/>
      <c r="BQ78" s="825"/>
      <c r="BR78" s="825"/>
      <c r="BS78" s="825"/>
      <c r="BT78" s="825"/>
      <c r="BU78" s="825"/>
      <c r="BV78" s="825"/>
      <c r="BW78" s="825"/>
      <c r="BX78" s="812"/>
      <c r="BY78" s="812"/>
      <c r="BZ78" s="812"/>
      <c r="CA78" s="812"/>
      <c r="CB78" s="825"/>
      <c r="CC78" s="825"/>
      <c r="CD78" s="825"/>
      <c r="CE78" s="825"/>
      <c r="CF78" s="825"/>
      <c r="CG78" s="825"/>
      <c r="CH78" s="827"/>
      <c r="CI78" s="827"/>
      <c r="CJ78" s="827"/>
      <c r="CK78" s="827"/>
      <c r="CL78" s="827"/>
      <c r="CM78" s="827"/>
      <c r="CN78" s="827"/>
      <c r="CO78" s="825"/>
      <c r="CP78" s="825"/>
      <c r="CQ78" s="825"/>
      <c r="CR78" s="825"/>
      <c r="CS78" s="825"/>
      <c r="CT78" s="829"/>
      <c r="CU78" s="826"/>
      <c r="CV78" s="830"/>
      <c r="CW78" s="812"/>
      <c r="CX78" s="812"/>
      <c r="CY78" s="812"/>
      <c r="CZ78" s="812"/>
      <c r="DA78" s="831"/>
      <c r="DB78" s="832"/>
      <c r="DC78" s="829"/>
      <c r="DD78" s="812"/>
      <c r="DE78" s="826"/>
      <c r="DF78" s="812"/>
      <c r="DG78" s="812"/>
      <c r="DH78" s="812"/>
      <c r="DI78" s="812"/>
      <c r="DJ78" s="825"/>
      <c r="DK78" s="825"/>
      <c r="DL78" s="812"/>
      <c r="DM78" s="812"/>
      <c r="DN78" s="833"/>
      <c r="DO78" s="826"/>
      <c r="DP78" s="825"/>
      <c r="DQ78" s="825"/>
      <c r="DR78" s="825"/>
      <c r="DS78" s="825"/>
      <c r="DT78" s="825"/>
      <c r="DU78" s="825"/>
      <c r="DV78" s="751"/>
      <c r="DW78" s="769"/>
      <c r="DX78" s="751"/>
      <c r="DY78" s="751"/>
      <c r="DZ78" s="751"/>
      <c r="EA78" s="762"/>
      <c r="EB78" s="762">
        <f t="shared" si="17"/>
        <v>0</v>
      </c>
      <c r="EC78" s="770"/>
      <c r="ED78" s="672"/>
    </row>
    <row r="79" spans="1:134" ht="15.65" hidden="1" customHeight="1" outlineLevel="2">
      <c r="A79" s="727"/>
      <c r="B79" s="733"/>
      <c r="C79" s="733"/>
      <c r="D79" s="733"/>
      <c r="E79" s="733"/>
      <c r="F79" s="735"/>
      <c r="G79" s="731"/>
      <c r="H79" s="731"/>
      <c r="I79" s="741"/>
      <c r="J79" s="741"/>
      <c r="K79" s="741"/>
      <c r="L79" s="741"/>
      <c r="M79" s="741"/>
      <c r="N79" s="741"/>
      <c r="O79" s="732"/>
      <c r="P79" s="732"/>
      <c r="Q79" s="772"/>
      <c r="R79" s="733"/>
      <c r="S79" s="733"/>
      <c r="T79" s="733"/>
      <c r="U79" s="731"/>
      <c r="V79" s="731"/>
      <c r="W79" s="731"/>
      <c r="X79" s="731"/>
      <c r="Y79" s="731"/>
      <c r="Z79" s="731"/>
      <c r="AA79" s="733"/>
      <c r="AB79" s="733"/>
      <c r="AC79" s="728"/>
      <c r="AD79" s="735"/>
      <c r="AE79" s="735"/>
      <c r="AF79" s="735"/>
      <c r="AG79" s="735"/>
      <c r="AH79" s="735"/>
      <c r="AI79" s="735"/>
      <c r="AJ79" s="735"/>
      <c r="AK79" s="735"/>
      <c r="AL79" s="735"/>
      <c r="AM79" s="735"/>
      <c r="AN79" s="735"/>
      <c r="AO79" s="771"/>
      <c r="AP79" s="771"/>
      <c r="AQ79" s="772"/>
      <c r="AR79" s="772"/>
      <c r="AS79" s="733"/>
      <c r="AT79" s="745"/>
      <c r="AU79" s="745"/>
      <c r="AV79" s="745"/>
      <c r="AW79" s="745"/>
      <c r="AX79" s="745"/>
      <c r="AY79" s="834"/>
      <c r="AZ79" s="834"/>
      <c r="BA79" s="728"/>
      <c r="BB79" s="728"/>
      <c r="BC79" s="735"/>
      <c r="BD79" s="735"/>
      <c r="BE79" s="733"/>
      <c r="BF79" s="733"/>
      <c r="BG79" s="733"/>
      <c r="BH79" s="731"/>
      <c r="BI79" s="731"/>
      <c r="BJ79" s="731"/>
      <c r="BK79" s="731"/>
      <c r="BL79" s="731"/>
      <c r="BM79" s="731"/>
      <c r="BN79" s="728"/>
      <c r="BO79" s="728"/>
      <c r="BP79" s="728"/>
      <c r="BQ79" s="735"/>
      <c r="BR79" s="733"/>
      <c r="BS79" s="733"/>
      <c r="BT79" s="733"/>
      <c r="BU79" s="733"/>
      <c r="BV79" s="733"/>
      <c r="BW79" s="733"/>
      <c r="BX79" s="733"/>
      <c r="BY79" s="728"/>
      <c r="BZ79" s="728"/>
      <c r="CA79" s="728"/>
      <c r="CB79" s="735"/>
      <c r="CC79" s="735"/>
      <c r="CD79" s="735"/>
      <c r="CE79" s="735"/>
      <c r="CF79" s="735"/>
      <c r="CG79" s="735"/>
      <c r="CH79" s="772"/>
      <c r="CI79" s="772"/>
      <c r="CJ79" s="772"/>
      <c r="CK79" s="772"/>
      <c r="CL79" s="772"/>
      <c r="CM79" s="772"/>
      <c r="CN79" s="772"/>
      <c r="CO79" s="735"/>
      <c r="CP79" s="735"/>
      <c r="CQ79" s="735"/>
      <c r="CR79" s="735"/>
      <c r="CS79" s="735"/>
      <c r="CT79" s="732"/>
      <c r="CU79" s="745"/>
      <c r="CV79" s="742"/>
      <c r="CW79" s="731"/>
      <c r="CX79" s="731"/>
      <c r="CY79" s="731"/>
      <c r="CZ79" s="731"/>
      <c r="DA79" s="744"/>
      <c r="DB79" s="741"/>
      <c r="DC79" s="732"/>
      <c r="DD79" s="731"/>
      <c r="DE79" s="834"/>
      <c r="DF79" s="728"/>
      <c r="DG79" s="728"/>
      <c r="DH79" s="728"/>
      <c r="DI79" s="728"/>
      <c r="DJ79" s="735"/>
      <c r="DK79" s="735"/>
      <c r="DL79" s="733"/>
      <c r="DM79" s="731"/>
      <c r="DN79" s="835"/>
      <c r="DO79" s="745"/>
      <c r="DP79" s="735"/>
      <c r="DQ79" s="735"/>
      <c r="DR79" s="735"/>
      <c r="DS79" s="735"/>
      <c r="DT79" s="735"/>
      <c r="DU79" s="735"/>
      <c r="DV79" s="746"/>
      <c r="DW79" s="747"/>
      <c r="DX79" s="746"/>
      <c r="DY79" s="746"/>
      <c r="DZ79" s="746"/>
      <c r="EA79" s="748"/>
      <c r="EB79" s="748">
        <f t="shared" si="17"/>
        <v>0</v>
      </c>
      <c r="EC79" s="749"/>
      <c r="ED79" s="672"/>
    </row>
    <row r="80" spans="1:134" ht="29.15" hidden="1" customHeight="1" outlineLevel="2">
      <c r="A80" s="750" t="str">
        <f t="shared" si="18"/>
        <v xml:space="preserve">Складе ИП Антошина (Брянск) на 18-00 </v>
      </c>
      <c r="B80" s="752"/>
      <c r="C80" s="752"/>
      <c r="D80" s="752"/>
      <c r="E80" s="752"/>
      <c r="F80" s="753"/>
      <c r="G80" s="751"/>
      <c r="H80" s="751"/>
      <c r="I80" s="751"/>
      <c r="J80" s="751"/>
      <c r="K80" s="751"/>
      <c r="L80" s="751"/>
      <c r="M80" s="751"/>
      <c r="N80" s="751"/>
      <c r="O80" s="768"/>
      <c r="P80" s="768"/>
      <c r="Q80" s="764"/>
      <c r="R80" s="812"/>
      <c r="S80" s="812"/>
      <c r="T80" s="812"/>
      <c r="U80" s="751"/>
      <c r="V80" s="751"/>
      <c r="W80" s="751"/>
      <c r="X80" s="751"/>
      <c r="Y80" s="751"/>
      <c r="Z80" s="751"/>
      <c r="AA80" s="751"/>
      <c r="AB80" s="751"/>
      <c r="AC80" s="751"/>
      <c r="AD80" s="751"/>
      <c r="AE80" s="751"/>
      <c r="AF80" s="751"/>
      <c r="AG80" s="751"/>
      <c r="AH80" s="751"/>
      <c r="AI80" s="751"/>
      <c r="AJ80" s="751"/>
      <c r="AK80" s="751"/>
      <c r="AL80" s="751"/>
      <c r="AM80" s="751"/>
      <c r="AN80" s="753"/>
      <c r="AO80" s="757"/>
      <c r="AP80" s="757"/>
      <c r="AQ80" s="758"/>
      <c r="AR80" s="758"/>
      <c r="AS80" s="751"/>
      <c r="AT80" s="768"/>
      <c r="AU80" s="768"/>
      <c r="AV80" s="768"/>
      <c r="AW80" s="768"/>
      <c r="AX80" s="768"/>
      <c r="AY80" s="768"/>
      <c r="AZ80" s="768"/>
      <c r="BA80" s="751"/>
      <c r="BB80" s="751"/>
      <c r="BC80" s="763"/>
      <c r="BD80" s="763"/>
      <c r="BE80" s="763"/>
      <c r="BF80" s="763"/>
      <c r="BG80" s="763"/>
      <c r="BH80" s="751"/>
      <c r="BI80" s="751"/>
      <c r="BJ80" s="751"/>
      <c r="BK80" s="751"/>
      <c r="BL80" s="751"/>
      <c r="BM80" s="751"/>
      <c r="BN80" s="751"/>
      <c r="BO80" s="751"/>
      <c r="BP80" s="751"/>
      <c r="BQ80" s="763"/>
      <c r="BR80" s="763"/>
      <c r="BS80" s="763"/>
      <c r="BT80" s="763"/>
      <c r="BU80" s="763"/>
      <c r="BV80" s="763"/>
      <c r="BW80" s="763"/>
      <c r="BX80" s="751"/>
      <c r="BY80" s="751"/>
      <c r="BZ80" s="751"/>
      <c r="CA80" s="751"/>
      <c r="CB80" s="763"/>
      <c r="CC80" s="763"/>
      <c r="CD80" s="763"/>
      <c r="CE80" s="763"/>
      <c r="CF80" s="763"/>
      <c r="CG80" s="763"/>
      <c r="CH80" s="764"/>
      <c r="CI80" s="764"/>
      <c r="CJ80" s="764"/>
      <c r="CK80" s="764"/>
      <c r="CL80" s="764"/>
      <c r="CM80" s="764"/>
      <c r="CN80" s="764"/>
      <c r="CO80" s="763"/>
      <c r="CP80" s="763"/>
      <c r="CQ80" s="763"/>
      <c r="CR80" s="763"/>
      <c r="CS80" s="763"/>
      <c r="CT80" s="755"/>
      <c r="CU80" s="768"/>
      <c r="CV80" s="765"/>
      <c r="CW80" s="751"/>
      <c r="CX80" s="751"/>
      <c r="CY80" s="751"/>
      <c r="CZ80" s="751"/>
      <c r="DA80" s="767"/>
      <c r="DB80" s="762"/>
      <c r="DC80" s="755"/>
      <c r="DD80" s="751"/>
      <c r="DE80" s="751"/>
      <c r="DF80" s="763"/>
      <c r="DG80" s="763"/>
      <c r="DH80" s="763"/>
      <c r="DI80" s="763"/>
      <c r="DJ80" s="763"/>
      <c r="DK80" s="763"/>
      <c r="DL80" s="751"/>
      <c r="DM80" s="751"/>
      <c r="DN80" s="813"/>
      <c r="DO80" s="768"/>
      <c r="DP80" s="753"/>
      <c r="DQ80" s="753"/>
      <c r="DR80" s="753"/>
      <c r="DS80" s="753"/>
      <c r="DT80" s="753"/>
      <c r="DU80" s="753"/>
      <c r="DV80" s="751"/>
      <c r="DW80" s="769"/>
      <c r="DX80" s="751"/>
      <c r="DY80" s="751"/>
      <c r="DZ80" s="751"/>
      <c r="EA80" s="762"/>
      <c r="EB80" s="762">
        <f t="shared" si="17"/>
        <v>0</v>
      </c>
      <c r="EC80" s="770" t="s">
        <v>649</v>
      </c>
      <c r="ED80" s="672"/>
    </row>
    <row r="81" spans="1:134" ht="29.15" hidden="1" customHeight="1" outlineLevel="2">
      <c r="A81" s="727" t="str">
        <f t="shared" si="18"/>
        <v>Камере созревания (производство) на 18-00</v>
      </c>
      <c r="B81" s="729"/>
      <c r="C81" s="729"/>
      <c r="D81" s="729"/>
      <c r="E81" s="729"/>
      <c r="F81" s="729"/>
      <c r="G81" s="731"/>
      <c r="H81" s="731"/>
      <c r="I81" s="741"/>
      <c r="J81" s="741"/>
      <c r="K81" s="741"/>
      <c r="L81" s="741"/>
      <c r="M81" s="741"/>
      <c r="N81" s="741"/>
      <c r="O81" s="732"/>
      <c r="P81" s="732"/>
      <c r="Q81" s="737"/>
      <c r="R81" s="733"/>
      <c r="S81" s="733"/>
      <c r="T81" s="733"/>
      <c r="U81" s="731"/>
      <c r="V81" s="731"/>
      <c r="W81" s="731"/>
      <c r="X81" s="731"/>
      <c r="Y81" s="731"/>
      <c r="Z81" s="731"/>
      <c r="AA81" s="733"/>
      <c r="AB81" s="733"/>
      <c r="AC81" s="728"/>
      <c r="AD81" s="731"/>
      <c r="AE81" s="731"/>
      <c r="AF81" s="731"/>
      <c r="AG81" s="731"/>
      <c r="AH81" s="731"/>
      <c r="AI81" s="731"/>
      <c r="AJ81" s="731"/>
      <c r="AK81" s="731"/>
      <c r="AL81" s="731"/>
      <c r="AM81" s="731"/>
      <c r="AN81" s="729"/>
      <c r="AO81" s="736"/>
      <c r="AP81" s="736"/>
      <c r="AQ81" s="737"/>
      <c r="AR81" s="737"/>
      <c r="AS81" s="731"/>
      <c r="AT81" s="745"/>
      <c r="AU81" s="745"/>
      <c r="AV81" s="745"/>
      <c r="AW81" s="745"/>
      <c r="AX81" s="745"/>
      <c r="AY81" s="745"/>
      <c r="AZ81" s="745"/>
      <c r="BA81" s="731"/>
      <c r="BB81" s="731"/>
      <c r="BC81" s="729"/>
      <c r="BD81" s="729"/>
      <c r="BE81" s="729"/>
      <c r="BF81" s="729"/>
      <c r="BG81" s="729"/>
      <c r="BH81" s="731"/>
      <c r="BI81" s="731"/>
      <c r="BJ81" s="731"/>
      <c r="BK81" s="731"/>
      <c r="BL81" s="731"/>
      <c r="BM81" s="731"/>
      <c r="BN81" s="731"/>
      <c r="BO81" s="731"/>
      <c r="BP81" s="731"/>
      <c r="BQ81" s="731"/>
      <c r="BR81" s="729"/>
      <c r="BS81" s="729"/>
      <c r="BT81" s="729"/>
      <c r="BU81" s="729"/>
      <c r="BV81" s="729"/>
      <c r="BW81" s="729"/>
      <c r="BX81" s="731"/>
      <c r="BY81" s="731"/>
      <c r="BZ81" s="731"/>
      <c r="CA81" s="731"/>
      <c r="CB81" s="729"/>
      <c r="CC81" s="729"/>
      <c r="CD81" s="729"/>
      <c r="CE81" s="729"/>
      <c r="CF81" s="729"/>
      <c r="CG81" s="729"/>
      <c r="CH81" s="737"/>
      <c r="CI81" s="737"/>
      <c r="CJ81" s="737"/>
      <c r="CK81" s="737"/>
      <c r="CL81" s="737"/>
      <c r="CM81" s="737"/>
      <c r="CN81" s="737"/>
      <c r="CO81" s="729"/>
      <c r="CP81" s="729"/>
      <c r="CQ81" s="729"/>
      <c r="CR81" s="729"/>
      <c r="CS81" s="729"/>
      <c r="CT81" s="732"/>
      <c r="CU81" s="745"/>
      <c r="CV81" s="742"/>
      <c r="CW81" s="731"/>
      <c r="CX81" s="731"/>
      <c r="CY81" s="731"/>
      <c r="CZ81" s="731"/>
      <c r="DA81" s="744"/>
      <c r="DB81" s="741"/>
      <c r="DC81" s="732"/>
      <c r="DD81" s="731"/>
      <c r="DE81" s="731"/>
      <c r="DF81" s="729"/>
      <c r="DG81" s="729"/>
      <c r="DH81" s="729"/>
      <c r="DI81" s="729"/>
      <c r="DJ81" s="729"/>
      <c r="DK81" s="729"/>
      <c r="DL81" s="731"/>
      <c r="DM81" s="731"/>
      <c r="DN81" s="835"/>
      <c r="DO81" s="745"/>
      <c r="DP81" s="729"/>
      <c r="DQ81" s="729"/>
      <c r="DR81" s="729"/>
      <c r="DS81" s="729"/>
      <c r="DT81" s="729"/>
      <c r="DU81" s="729"/>
      <c r="DV81" s="746"/>
      <c r="DW81" s="747"/>
      <c r="DX81" s="746"/>
      <c r="DY81" s="746"/>
      <c r="DZ81" s="746"/>
      <c r="EA81" s="748"/>
      <c r="EB81" s="748">
        <f t="shared" si="17"/>
        <v>0</v>
      </c>
      <c r="EC81" s="749" t="s">
        <v>650</v>
      </c>
      <c r="ED81" s="672"/>
    </row>
    <row r="82" spans="1:134" ht="7.5" hidden="1" customHeight="1" outlineLevel="2" thickTop="1">
      <c r="A82" s="836"/>
      <c r="B82" s="837"/>
      <c r="C82" s="837"/>
      <c r="D82" s="837"/>
      <c r="E82" s="837"/>
      <c r="F82" s="837"/>
      <c r="G82" s="837"/>
      <c r="H82" s="837"/>
      <c r="I82" s="837"/>
      <c r="J82" s="837"/>
      <c r="K82" s="837"/>
      <c r="L82" s="837"/>
      <c r="M82" s="837"/>
      <c r="N82" s="837"/>
      <c r="O82" s="837"/>
      <c r="P82" s="837"/>
      <c r="Q82" s="838"/>
      <c r="R82" s="839"/>
      <c r="S82" s="839"/>
      <c r="T82" s="839"/>
      <c r="U82" s="837"/>
      <c r="V82" s="837"/>
      <c r="W82" s="837"/>
      <c r="X82" s="837"/>
      <c r="Y82" s="837"/>
      <c r="Z82" s="837"/>
      <c r="AA82" s="837"/>
      <c r="AB82" s="837"/>
      <c r="AC82" s="837"/>
      <c r="AD82" s="837"/>
      <c r="AE82" s="837"/>
      <c r="AF82" s="837"/>
      <c r="AG82" s="837"/>
      <c r="AH82" s="837"/>
      <c r="AI82" s="837"/>
      <c r="AJ82" s="837"/>
      <c r="AK82" s="837"/>
      <c r="AL82" s="837"/>
      <c r="AM82" s="837"/>
      <c r="AN82" s="837"/>
      <c r="AO82" s="838"/>
      <c r="AP82" s="838"/>
      <c r="AQ82" s="838"/>
      <c r="AR82" s="838"/>
      <c r="AS82" s="837"/>
      <c r="AT82" s="837"/>
      <c r="AU82" s="837"/>
      <c r="AV82" s="837"/>
      <c r="AW82" s="837"/>
      <c r="AX82" s="837"/>
      <c r="AY82" s="837"/>
      <c r="AZ82" s="837"/>
      <c r="BA82" s="837"/>
      <c r="BB82" s="837"/>
      <c r="BC82" s="837"/>
      <c r="BD82" s="837"/>
      <c r="BE82" s="837"/>
      <c r="BF82" s="837"/>
      <c r="BG82" s="837"/>
      <c r="BH82" s="837"/>
      <c r="BI82" s="837"/>
      <c r="BJ82" s="837"/>
      <c r="BK82" s="837"/>
      <c r="BL82" s="837"/>
      <c r="BM82" s="837"/>
      <c r="BN82" s="837"/>
      <c r="BO82" s="837"/>
      <c r="BP82" s="837"/>
      <c r="BQ82" s="837"/>
      <c r="BR82" s="837"/>
      <c r="BS82" s="837"/>
      <c r="BT82" s="837"/>
      <c r="BU82" s="837"/>
      <c r="BV82" s="837"/>
      <c r="BW82" s="837"/>
      <c r="BX82" s="837"/>
      <c r="BY82" s="837"/>
      <c r="BZ82" s="837"/>
      <c r="CA82" s="837"/>
      <c r="CB82" s="837"/>
      <c r="CC82" s="837"/>
      <c r="CD82" s="837"/>
      <c r="CE82" s="837"/>
      <c r="CF82" s="837"/>
      <c r="CG82" s="837"/>
      <c r="CH82" s="838"/>
      <c r="CI82" s="838"/>
      <c r="CJ82" s="838"/>
      <c r="CK82" s="838"/>
      <c r="CL82" s="838"/>
      <c r="CM82" s="838"/>
      <c r="CN82" s="838"/>
      <c r="CO82" s="837"/>
      <c r="CP82" s="837"/>
      <c r="CQ82" s="837"/>
      <c r="CR82" s="837"/>
      <c r="CS82" s="837"/>
      <c r="CT82" s="837"/>
      <c r="CU82" s="837"/>
      <c r="CV82" s="837"/>
      <c r="CW82" s="837"/>
      <c r="CX82" s="837"/>
      <c r="CY82" s="837"/>
      <c r="CZ82" s="837"/>
      <c r="DA82" s="837"/>
      <c r="DB82" s="837"/>
      <c r="DC82" s="837"/>
      <c r="DD82" s="837"/>
      <c r="DE82" s="837"/>
      <c r="DF82" s="837"/>
      <c r="DG82" s="837"/>
      <c r="DH82" s="837"/>
      <c r="DI82" s="837"/>
      <c r="DJ82" s="837"/>
      <c r="DK82" s="837"/>
      <c r="DL82" s="837"/>
      <c r="DM82" s="837"/>
      <c r="DN82" s="837"/>
      <c r="DO82" s="840"/>
      <c r="DP82" s="837"/>
      <c r="DQ82" s="837"/>
      <c r="DR82" s="837"/>
      <c r="DS82" s="837"/>
      <c r="DT82" s="837"/>
      <c r="DU82" s="837"/>
      <c r="DV82" s="837"/>
      <c r="DW82" s="841"/>
      <c r="DX82" s="837"/>
      <c r="DY82" s="837"/>
      <c r="DZ82" s="837"/>
      <c r="EA82" s="842"/>
      <c r="EB82" s="837"/>
      <c r="EC82" s="843"/>
      <c r="ED82" s="672"/>
    </row>
    <row r="83" spans="1:134" ht="15.65" hidden="1" customHeight="1" outlineLevel="2" thickTop="1">
      <c r="A83" s="805" t="s">
        <v>651</v>
      </c>
      <c r="B83" s="810">
        <f t="shared" ref="B83:AH83" si="19">SUM(B84:B89)</f>
        <v>0</v>
      </c>
      <c r="C83" s="810">
        <f t="shared" si="19"/>
        <v>0</v>
      </c>
      <c r="D83" s="810">
        <f t="shared" si="19"/>
        <v>0</v>
      </c>
      <c r="E83" s="810">
        <f t="shared" si="19"/>
        <v>0</v>
      </c>
      <c r="F83" s="810">
        <f t="shared" si="19"/>
        <v>0</v>
      </c>
      <c r="G83" s="810">
        <f t="shared" si="19"/>
        <v>0</v>
      </c>
      <c r="H83" s="810">
        <f t="shared" si="19"/>
        <v>0</v>
      </c>
      <c r="I83" s="810">
        <f t="shared" si="19"/>
        <v>0</v>
      </c>
      <c r="J83" s="810">
        <f t="shared" si="19"/>
        <v>0</v>
      </c>
      <c r="K83" s="810">
        <f t="shared" si="19"/>
        <v>0</v>
      </c>
      <c r="L83" s="810">
        <f t="shared" si="19"/>
        <v>0</v>
      </c>
      <c r="M83" s="810">
        <f t="shared" si="19"/>
        <v>0</v>
      </c>
      <c r="N83" s="810">
        <f t="shared" si="19"/>
        <v>0</v>
      </c>
      <c r="O83" s="810">
        <f t="shared" si="19"/>
        <v>0</v>
      </c>
      <c r="P83" s="810">
        <f t="shared" si="19"/>
        <v>0</v>
      </c>
      <c r="Q83" s="2737">
        <f t="shared" si="19"/>
        <v>0</v>
      </c>
      <c r="R83" s="1661">
        <f t="shared" si="19"/>
        <v>0</v>
      </c>
      <c r="S83" s="1661">
        <f t="shared" si="19"/>
        <v>0</v>
      </c>
      <c r="T83" s="1661">
        <f t="shared" si="19"/>
        <v>0</v>
      </c>
      <c r="U83" s="810">
        <f t="shared" si="19"/>
        <v>0</v>
      </c>
      <c r="V83" s="810">
        <f t="shared" si="19"/>
        <v>0</v>
      </c>
      <c r="W83" s="810">
        <f t="shared" si="19"/>
        <v>0</v>
      </c>
      <c r="X83" s="810">
        <f t="shared" si="19"/>
        <v>0</v>
      </c>
      <c r="Y83" s="810"/>
      <c r="Z83" s="810">
        <f t="shared" si="19"/>
        <v>0</v>
      </c>
      <c r="AA83" s="810">
        <f t="shared" si="19"/>
        <v>0</v>
      </c>
      <c r="AB83" s="810">
        <f t="shared" si="19"/>
        <v>0</v>
      </c>
      <c r="AC83" s="810">
        <f t="shared" si="19"/>
        <v>0</v>
      </c>
      <c r="AD83" s="810">
        <f t="shared" si="19"/>
        <v>0</v>
      </c>
      <c r="AE83" s="810">
        <f t="shared" si="19"/>
        <v>0</v>
      </c>
      <c r="AF83" s="810">
        <f t="shared" si="19"/>
        <v>0</v>
      </c>
      <c r="AG83" s="810">
        <f t="shared" si="19"/>
        <v>0</v>
      </c>
      <c r="AH83" s="810">
        <f t="shared" si="19"/>
        <v>0</v>
      </c>
      <c r="AI83" s="810">
        <f t="shared" ref="AI83:CT83" si="20">SUM(AI84:AI89)</f>
        <v>0</v>
      </c>
      <c r="AJ83" s="810">
        <f t="shared" si="20"/>
        <v>0</v>
      </c>
      <c r="AK83" s="810">
        <f t="shared" si="20"/>
        <v>0</v>
      </c>
      <c r="AL83" s="810">
        <f t="shared" si="20"/>
        <v>0</v>
      </c>
      <c r="AM83" s="810">
        <f t="shared" si="20"/>
        <v>0</v>
      </c>
      <c r="AN83" s="810">
        <f t="shared" si="20"/>
        <v>0</v>
      </c>
      <c r="AO83" s="2737">
        <f t="shared" si="20"/>
        <v>0</v>
      </c>
      <c r="AP83" s="2737">
        <f t="shared" si="20"/>
        <v>0</v>
      </c>
      <c r="AQ83" s="2737">
        <f t="shared" si="20"/>
        <v>0</v>
      </c>
      <c r="AR83" s="2737">
        <f t="shared" si="20"/>
        <v>0</v>
      </c>
      <c r="AS83" s="810">
        <f t="shared" si="20"/>
        <v>0</v>
      </c>
      <c r="AT83" s="810">
        <f t="shared" si="20"/>
        <v>0</v>
      </c>
      <c r="AU83" s="810">
        <f t="shared" si="20"/>
        <v>0</v>
      </c>
      <c r="AV83" s="810">
        <f t="shared" si="20"/>
        <v>0</v>
      </c>
      <c r="AW83" s="810">
        <f t="shared" si="20"/>
        <v>0</v>
      </c>
      <c r="AX83" s="810">
        <f t="shared" si="20"/>
        <v>0</v>
      </c>
      <c r="AY83" s="810">
        <f t="shared" si="20"/>
        <v>0</v>
      </c>
      <c r="AZ83" s="810">
        <f t="shared" si="20"/>
        <v>0</v>
      </c>
      <c r="BA83" s="810">
        <f t="shared" si="20"/>
        <v>0</v>
      </c>
      <c r="BB83" s="810">
        <f t="shared" si="20"/>
        <v>0</v>
      </c>
      <c r="BC83" s="810">
        <f t="shared" si="20"/>
        <v>0</v>
      </c>
      <c r="BD83" s="810">
        <f t="shared" si="20"/>
        <v>0</v>
      </c>
      <c r="BE83" s="810">
        <f t="shared" si="20"/>
        <v>0</v>
      </c>
      <c r="BF83" s="810">
        <f t="shared" si="20"/>
        <v>0</v>
      </c>
      <c r="BG83" s="810">
        <f t="shared" si="20"/>
        <v>0</v>
      </c>
      <c r="BH83" s="810">
        <f t="shared" si="20"/>
        <v>0</v>
      </c>
      <c r="BI83" s="810">
        <f t="shared" si="20"/>
        <v>0</v>
      </c>
      <c r="BJ83" s="810">
        <f t="shared" si="20"/>
        <v>0</v>
      </c>
      <c r="BK83" s="810">
        <f t="shared" si="20"/>
        <v>0</v>
      </c>
      <c r="BL83" s="810">
        <f t="shared" si="20"/>
        <v>0</v>
      </c>
      <c r="BM83" s="810">
        <f t="shared" si="20"/>
        <v>0</v>
      </c>
      <c r="BN83" s="810">
        <f t="shared" si="20"/>
        <v>0</v>
      </c>
      <c r="BO83" s="810">
        <f t="shared" si="20"/>
        <v>0</v>
      </c>
      <c r="BP83" s="810">
        <f t="shared" si="20"/>
        <v>0</v>
      </c>
      <c r="BQ83" s="810">
        <f t="shared" si="20"/>
        <v>0</v>
      </c>
      <c r="BR83" s="810">
        <f t="shared" si="20"/>
        <v>0</v>
      </c>
      <c r="BS83" s="810">
        <f t="shared" si="20"/>
        <v>0</v>
      </c>
      <c r="BT83" s="810">
        <f t="shared" si="20"/>
        <v>0</v>
      </c>
      <c r="BU83" s="810">
        <f t="shared" si="20"/>
        <v>0</v>
      </c>
      <c r="BV83" s="810">
        <f t="shared" si="20"/>
        <v>0</v>
      </c>
      <c r="BW83" s="810">
        <f t="shared" si="20"/>
        <v>0</v>
      </c>
      <c r="BX83" s="810">
        <f t="shared" si="20"/>
        <v>0</v>
      </c>
      <c r="BY83" s="810">
        <f t="shared" si="20"/>
        <v>0</v>
      </c>
      <c r="BZ83" s="810">
        <f t="shared" si="20"/>
        <v>0</v>
      </c>
      <c r="CA83" s="810">
        <f t="shared" si="20"/>
        <v>0</v>
      </c>
      <c r="CB83" s="810">
        <f t="shared" si="20"/>
        <v>0</v>
      </c>
      <c r="CC83" s="810">
        <f t="shared" si="20"/>
        <v>0</v>
      </c>
      <c r="CD83" s="810">
        <f t="shared" si="20"/>
        <v>0</v>
      </c>
      <c r="CE83" s="810">
        <f t="shared" si="20"/>
        <v>0</v>
      </c>
      <c r="CF83" s="810">
        <f t="shared" si="20"/>
        <v>0</v>
      </c>
      <c r="CG83" s="810">
        <f t="shared" si="20"/>
        <v>0</v>
      </c>
      <c r="CH83" s="2737">
        <f t="shared" si="20"/>
        <v>0</v>
      </c>
      <c r="CI83" s="2737">
        <f t="shared" si="20"/>
        <v>0</v>
      </c>
      <c r="CJ83" s="2737">
        <f t="shared" si="20"/>
        <v>0</v>
      </c>
      <c r="CK83" s="2737">
        <f t="shared" si="20"/>
        <v>0</v>
      </c>
      <c r="CL83" s="2737">
        <f t="shared" si="20"/>
        <v>0</v>
      </c>
      <c r="CM83" s="2737">
        <f t="shared" si="20"/>
        <v>0</v>
      </c>
      <c r="CN83" s="2737">
        <f t="shared" si="20"/>
        <v>0</v>
      </c>
      <c r="CO83" s="810">
        <f t="shared" si="20"/>
        <v>0</v>
      </c>
      <c r="CP83" s="810">
        <f t="shared" si="20"/>
        <v>0</v>
      </c>
      <c r="CQ83" s="810">
        <f t="shared" si="20"/>
        <v>0</v>
      </c>
      <c r="CR83" s="810">
        <f t="shared" si="20"/>
        <v>0</v>
      </c>
      <c r="CS83" s="810">
        <f t="shared" si="20"/>
        <v>0</v>
      </c>
      <c r="CT83" s="810">
        <f t="shared" si="20"/>
        <v>0</v>
      </c>
      <c r="CU83" s="810">
        <f t="shared" ref="CU83:EA83" si="21">SUM(CU84:CU89)</f>
        <v>0</v>
      </c>
      <c r="CV83" s="810">
        <f t="shared" si="21"/>
        <v>0</v>
      </c>
      <c r="CW83" s="810">
        <f t="shared" si="21"/>
        <v>0</v>
      </c>
      <c r="CX83" s="810">
        <f t="shared" si="21"/>
        <v>0</v>
      </c>
      <c r="CY83" s="810">
        <f t="shared" si="21"/>
        <v>0</v>
      </c>
      <c r="CZ83" s="810">
        <f t="shared" si="21"/>
        <v>0</v>
      </c>
      <c r="DA83" s="810">
        <f t="shared" si="21"/>
        <v>0</v>
      </c>
      <c r="DB83" s="810">
        <f t="shared" si="21"/>
        <v>0</v>
      </c>
      <c r="DC83" s="810">
        <f t="shared" si="21"/>
        <v>0</v>
      </c>
      <c r="DD83" s="810">
        <f t="shared" si="21"/>
        <v>0</v>
      </c>
      <c r="DE83" s="810">
        <f t="shared" si="21"/>
        <v>0</v>
      </c>
      <c r="DF83" s="810">
        <f t="shared" si="21"/>
        <v>0</v>
      </c>
      <c r="DG83" s="810">
        <f t="shared" si="21"/>
        <v>0</v>
      </c>
      <c r="DH83" s="810">
        <f t="shared" si="21"/>
        <v>0</v>
      </c>
      <c r="DI83" s="810">
        <f t="shared" si="21"/>
        <v>0</v>
      </c>
      <c r="DJ83" s="810">
        <f t="shared" si="21"/>
        <v>0</v>
      </c>
      <c r="DK83" s="810">
        <f t="shared" si="21"/>
        <v>0</v>
      </c>
      <c r="DL83" s="810">
        <f t="shared" si="21"/>
        <v>0</v>
      </c>
      <c r="DM83" s="810">
        <f t="shared" si="21"/>
        <v>0</v>
      </c>
      <c r="DN83" s="810">
        <f t="shared" si="21"/>
        <v>0</v>
      </c>
      <c r="DO83" s="810">
        <f t="shared" si="21"/>
        <v>0</v>
      </c>
      <c r="DP83" s="810">
        <f t="shared" si="21"/>
        <v>0</v>
      </c>
      <c r="DQ83" s="810">
        <f t="shared" si="21"/>
        <v>0</v>
      </c>
      <c r="DR83" s="810">
        <f t="shared" si="21"/>
        <v>0</v>
      </c>
      <c r="DS83" s="810">
        <f t="shared" si="21"/>
        <v>0</v>
      </c>
      <c r="DT83" s="810">
        <f t="shared" si="21"/>
        <v>0</v>
      </c>
      <c r="DU83" s="810">
        <f t="shared" si="21"/>
        <v>0</v>
      </c>
      <c r="DV83" s="807">
        <f t="shared" si="21"/>
        <v>0</v>
      </c>
      <c r="DW83" s="811">
        <f t="shared" si="21"/>
        <v>0</v>
      </c>
      <c r="DX83" s="807"/>
      <c r="DY83" s="807"/>
      <c r="DZ83" s="807"/>
      <c r="EA83" s="808">
        <f t="shared" si="21"/>
        <v>0</v>
      </c>
      <c r="EB83" s="808">
        <f>SUM(B83:EA83)</f>
        <v>0</v>
      </c>
      <c r="EC83" s="805" t="s">
        <v>651</v>
      </c>
      <c r="ED83" s="672"/>
    </row>
    <row r="84" spans="1:134" ht="15.65" hidden="1" customHeight="1" outlineLevel="2">
      <c r="A84" s="750" t="str">
        <f t="shared" ref="A84:A89" si="22">A76</f>
        <v>Склад ГП на 18-00</v>
      </c>
      <c r="B84" s="752"/>
      <c r="C84" s="752"/>
      <c r="D84" s="752"/>
      <c r="E84" s="752"/>
      <c r="F84" s="753"/>
      <c r="G84" s="751"/>
      <c r="H84" s="751"/>
      <c r="I84" s="751"/>
      <c r="J84" s="751"/>
      <c r="K84" s="751"/>
      <c r="L84" s="751"/>
      <c r="M84" s="751"/>
      <c r="N84" s="751"/>
      <c r="O84" s="768"/>
      <c r="P84" s="768"/>
      <c r="Q84" s="758"/>
      <c r="R84" s="812"/>
      <c r="S84" s="812"/>
      <c r="T84" s="812"/>
      <c r="U84" s="751"/>
      <c r="V84" s="751"/>
      <c r="W84" s="751"/>
      <c r="X84" s="751"/>
      <c r="Y84" s="751"/>
      <c r="Z84" s="751"/>
      <c r="AA84" s="751"/>
      <c r="AB84" s="751"/>
      <c r="AC84" s="751"/>
      <c r="AD84" s="751"/>
      <c r="AE84" s="751"/>
      <c r="AF84" s="751"/>
      <c r="AG84" s="751"/>
      <c r="AH84" s="751"/>
      <c r="AI84" s="751"/>
      <c r="AJ84" s="751"/>
      <c r="AK84" s="751"/>
      <c r="AL84" s="751"/>
      <c r="AM84" s="751"/>
      <c r="AN84" s="753"/>
      <c r="AO84" s="757"/>
      <c r="AP84" s="757"/>
      <c r="AQ84" s="758"/>
      <c r="AR84" s="758"/>
      <c r="AS84" s="751"/>
      <c r="AT84" s="768"/>
      <c r="AU84" s="768"/>
      <c r="AV84" s="768"/>
      <c r="AW84" s="768"/>
      <c r="AX84" s="768"/>
      <c r="AY84" s="768"/>
      <c r="AZ84" s="768"/>
      <c r="BA84" s="751"/>
      <c r="BB84" s="751"/>
      <c r="BC84" s="753"/>
      <c r="BD84" s="753"/>
      <c r="BE84" s="753"/>
      <c r="BF84" s="753"/>
      <c r="BG84" s="753"/>
      <c r="BH84" s="751"/>
      <c r="BI84" s="751"/>
      <c r="BJ84" s="751"/>
      <c r="BK84" s="751"/>
      <c r="BL84" s="751"/>
      <c r="BM84" s="751"/>
      <c r="BN84" s="751"/>
      <c r="BO84" s="751"/>
      <c r="BP84" s="751"/>
      <c r="BQ84" s="753"/>
      <c r="BR84" s="753"/>
      <c r="BS84" s="753"/>
      <c r="BT84" s="753"/>
      <c r="BU84" s="753"/>
      <c r="BV84" s="753"/>
      <c r="BW84" s="753"/>
      <c r="BX84" s="751"/>
      <c r="BY84" s="751"/>
      <c r="BZ84" s="751"/>
      <c r="CA84" s="751"/>
      <c r="CB84" s="753"/>
      <c r="CC84" s="753"/>
      <c r="CD84" s="753"/>
      <c r="CE84" s="753"/>
      <c r="CF84" s="753"/>
      <c r="CG84" s="753"/>
      <c r="CH84" s="758"/>
      <c r="CI84" s="758"/>
      <c r="CJ84" s="758"/>
      <c r="CK84" s="758"/>
      <c r="CL84" s="758"/>
      <c r="CM84" s="758"/>
      <c r="CN84" s="758"/>
      <c r="CO84" s="753"/>
      <c r="CP84" s="753"/>
      <c r="CQ84" s="753"/>
      <c r="CR84" s="753"/>
      <c r="CS84" s="753"/>
      <c r="CT84" s="755"/>
      <c r="CU84" s="768"/>
      <c r="CV84" s="765"/>
      <c r="CW84" s="751"/>
      <c r="CX84" s="751"/>
      <c r="CY84" s="751"/>
      <c r="CZ84" s="751"/>
      <c r="DA84" s="767"/>
      <c r="DB84" s="762"/>
      <c r="DC84" s="755"/>
      <c r="DD84" s="751"/>
      <c r="DE84" s="768"/>
      <c r="DF84" s="751"/>
      <c r="DG84" s="751"/>
      <c r="DH84" s="751"/>
      <c r="DI84" s="751"/>
      <c r="DJ84" s="753"/>
      <c r="DK84" s="753"/>
      <c r="DL84" s="751"/>
      <c r="DM84" s="751"/>
      <c r="DN84" s="813"/>
      <c r="DO84" s="768"/>
      <c r="DP84" s="753"/>
      <c r="DQ84" s="753"/>
      <c r="DR84" s="753"/>
      <c r="DS84" s="753"/>
      <c r="DT84" s="753"/>
      <c r="DU84" s="753"/>
      <c r="DV84" s="751"/>
      <c r="DW84" s="769"/>
      <c r="DX84" s="751"/>
      <c r="DY84" s="751"/>
      <c r="DZ84" s="751"/>
      <c r="EA84" s="762"/>
      <c r="EB84" s="762">
        <f>SUM(B84:EA84)</f>
        <v>0</v>
      </c>
      <c r="EC84" s="770" t="s">
        <v>647</v>
      </c>
      <c r="ED84" s="672"/>
    </row>
    <row r="85" spans="1:134" ht="15.65" hidden="1" customHeight="1" outlineLevel="2">
      <c r="A85" s="727" t="str">
        <f t="shared" si="22"/>
        <v>Склад ПроФреш на 12-00</v>
      </c>
      <c r="B85" s="814"/>
      <c r="C85" s="814"/>
      <c r="D85" s="814"/>
      <c r="E85" s="814"/>
      <c r="F85" s="815"/>
      <c r="G85" s="746"/>
      <c r="H85" s="746"/>
      <c r="I85" s="748"/>
      <c r="J85" s="748"/>
      <c r="K85" s="748"/>
      <c r="L85" s="748"/>
      <c r="M85" s="748"/>
      <c r="N85" s="748"/>
      <c r="O85" s="816"/>
      <c r="P85" s="816"/>
      <c r="Q85" s="817"/>
      <c r="R85" s="733"/>
      <c r="S85" s="733"/>
      <c r="T85" s="733"/>
      <c r="U85" s="746"/>
      <c r="V85" s="746"/>
      <c r="W85" s="746"/>
      <c r="X85" s="746"/>
      <c r="Y85" s="746"/>
      <c r="Z85" s="746"/>
      <c r="AA85" s="814"/>
      <c r="AB85" s="814"/>
      <c r="AC85" s="818"/>
      <c r="AD85" s="815"/>
      <c r="AE85" s="815"/>
      <c r="AF85" s="815"/>
      <c r="AG85" s="815"/>
      <c r="AH85" s="815"/>
      <c r="AI85" s="815"/>
      <c r="AJ85" s="815"/>
      <c r="AK85" s="815"/>
      <c r="AL85" s="815"/>
      <c r="AM85" s="815"/>
      <c r="AN85" s="815"/>
      <c r="AO85" s="819"/>
      <c r="AP85" s="819"/>
      <c r="AQ85" s="817"/>
      <c r="AR85" s="817"/>
      <c r="AS85" s="814"/>
      <c r="AT85" s="820"/>
      <c r="AU85" s="820"/>
      <c r="AV85" s="820"/>
      <c r="AW85" s="820"/>
      <c r="AX85" s="820"/>
      <c r="AY85" s="747"/>
      <c r="AZ85" s="747"/>
      <c r="BA85" s="818"/>
      <c r="BB85" s="818"/>
      <c r="BC85" s="815"/>
      <c r="BD85" s="815"/>
      <c r="BE85" s="814"/>
      <c r="BF85" s="814"/>
      <c r="BG85" s="814"/>
      <c r="BH85" s="746"/>
      <c r="BI85" s="746"/>
      <c r="BJ85" s="746"/>
      <c r="BK85" s="746"/>
      <c r="BL85" s="746"/>
      <c r="BM85" s="746"/>
      <c r="BN85" s="818"/>
      <c r="BO85" s="818"/>
      <c r="BP85" s="818"/>
      <c r="BQ85" s="815"/>
      <c r="BR85" s="814"/>
      <c r="BS85" s="814"/>
      <c r="BT85" s="814"/>
      <c r="BU85" s="814"/>
      <c r="BV85" s="814"/>
      <c r="BW85" s="814"/>
      <c r="BX85" s="814"/>
      <c r="BY85" s="818"/>
      <c r="BZ85" s="818"/>
      <c r="CA85" s="818"/>
      <c r="CB85" s="815"/>
      <c r="CC85" s="815"/>
      <c r="CD85" s="815"/>
      <c r="CE85" s="815"/>
      <c r="CF85" s="815"/>
      <c r="CG85" s="815"/>
      <c r="CH85" s="817"/>
      <c r="CI85" s="817"/>
      <c r="CJ85" s="817"/>
      <c r="CK85" s="817"/>
      <c r="CL85" s="817"/>
      <c r="CM85" s="817"/>
      <c r="CN85" s="817"/>
      <c r="CO85" s="815"/>
      <c r="CP85" s="815"/>
      <c r="CQ85" s="815"/>
      <c r="CR85" s="815"/>
      <c r="CS85" s="815"/>
      <c r="CT85" s="816"/>
      <c r="CU85" s="820"/>
      <c r="CV85" s="821"/>
      <c r="CW85" s="746"/>
      <c r="CX85" s="746"/>
      <c r="CY85" s="746"/>
      <c r="CZ85" s="746"/>
      <c r="DA85" s="822"/>
      <c r="DB85" s="748"/>
      <c r="DC85" s="816"/>
      <c r="DD85" s="746"/>
      <c r="DE85" s="747"/>
      <c r="DF85" s="818"/>
      <c r="DG85" s="818"/>
      <c r="DH85" s="818"/>
      <c r="DI85" s="818"/>
      <c r="DJ85" s="815"/>
      <c r="DK85" s="815"/>
      <c r="DL85" s="814"/>
      <c r="DM85" s="746"/>
      <c r="DN85" s="823"/>
      <c r="DO85" s="820"/>
      <c r="DP85" s="815"/>
      <c r="DQ85" s="815"/>
      <c r="DR85" s="815"/>
      <c r="DS85" s="815"/>
      <c r="DT85" s="815"/>
      <c r="DU85" s="815"/>
      <c r="DV85" s="746"/>
      <c r="DW85" s="747"/>
      <c r="DX85" s="746"/>
      <c r="DY85" s="746"/>
      <c r="DZ85" s="746"/>
      <c r="EA85" s="748"/>
      <c r="EB85" s="748">
        <f>SUM(B85:EA85)</f>
        <v>0</v>
      </c>
      <c r="EC85" s="749" t="s">
        <v>648</v>
      </c>
      <c r="ED85" s="672"/>
    </row>
    <row r="86" spans="1:134" ht="15.65" hidden="1" customHeight="1" outlineLevel="2">
      <c r="A86" s="750">
        <f t="shared" si="22"/>
        <v>0</v>
      </c>
      <c r="B86" s="752"/>
      <c r="C86" s="752"/>
      <c r="D86" s="752"/>
      <c r="E86" s="752"/>
      <c r="F86" s="753"/>
      <c r="G86" s="751"/>
      <c r="H86" s="751"/>
      <c r="I86" s="751"/>
      <c r="J86" s="751"/>
      <c r="K86" s="751"/>
      <c r="L86" s="751"/>
      <c r="M86" s="751"/>
      <c r="N86" s="751"/>
      <c r="O86" s="768"/>
      <c r="P86" s="768"/>
      <c r="Q86" s="758"/>
      <c r="R86" s="812"/>
      <c r="S86" s="812"/>
      <c r="T86" s="812"/>
      <c r="U86" s="751"/>
      <c r="V86" s="751"/>
      <c r="W86" s="751"/>
      <c r="X86" s="751"/>
      <c r="Y86" s="751"/>
      <c r="Z86" s="751"/>
      <c r="AA86" s="751"/>
      <c r="AB86" s="751"/>
      <c r="AC86" s="751"/>
      <c r="AD86" s="751"/>
      <c r="AE86" s="751"/>
      <c r="AF86" s="751"/>
      <c r="AG86" s="751"/>
      <c r="AH86" s="751"/>
      <c r="AI86" s="751"/>
      <c r="AJ86" s="751"/>
      <c r="AK86" s="751"/>
      <c r="AL86" s="751"/>
      <c r="AM86" s="751"/>
      <c r="AN86" s="753"/>
      <c r="AO86" s="757"/>
      <c r="AP86" s="757"/>
      <c r="AQ86" s="758"/>
      <c r="AR86" s="758"/>
      <c r="AS86" s="751"/>
      <c r="AT86" s="768"/>
      <c r="AU86" s="768"/>
      <c r="AV86" s="768"/>
      <c r="AW86" s="768"/>
      <c r="AX86" s="768"/>
      <c r="AY86" s="768"/>
      <c r="AZ86" s="768"/>
      <c r="BA86" s="751"/>
      <c r="BB86" s="751"/>
      <c r="BC86" s="753"/>
      <c r="BD86" s="753"/>
      <c r="BE86" s="753"/>
      <c r="BF86" s="753"/>
      <c r="BG86" s="753"/>
      <c r="BH86" s="751"/>
      <c r="BI86" s="751"/>
      <c r="BJ86" s="751"/>
      <c r="BK86" s="751"/>
      <c r="BL86" s="751"/>
      <c r="BM86" s="751"/>
      <c r="BN86" s="751"/>
      <c r="BO86" s="751"/>
      <c r="BP86" s="751"/>
      <c r="BQ86" s="753"/>
      <c r="BR86" s="753"/>
      <c r="BS86" s="753"/>
      <c r="BT86" s="753"/>
      <c r="BU86" s="753"/>
      <c r="BV86" s="753"/>
      <c r="BW86" s="753"/>
      <c r="BX86" s="751"/>
      <c r="BY86" s="751"/>
      <c r="BZ86" s="751"/>
      <c r="CA86" s="751"/>
      <c r="CB86" s="753"/>
      <c r="CC86" s="753"/>
      <c r="CD86" s="753"/>
      <c r="CE86" s="753"/>
      <c r="CF86" s="753"/>
      <c r="CG86" s="753"/>
      <c r="CH86" s="758"/>
      <c r="CI86" s="758"/>
      <c r="CJ86" s="758"/>
      <c r="CK86" s="758"/>
      <c r="CL86" s="758"/>
      <c r="CM86" s="758"/>
      <c r="CN86" s="758"/>
      <c r="CO86" s="753"/>
      <c r="CP86" s="753"/>
      <c r="CQ86" s="753"/>
      <c r="CR86" s="753"/>
      <c r="CS86" s="753"/>
      <c r="CT86" s="755"/>
      <c r="CU86" s="768"/>
      <c r="CV86" s="765"/>
      <c r="CW86" s="751"/>
      <c r="CX86" s="751"/>
      <c r="CY86" s="751"/>
      <c r="CZ86" s="751"/>
      <c r="DA86" s="767"/>
      <c r="DB86" s="762"/>
      <c r="DC86" s="755"/>
      <c r="DD86" s="751"/>
      <c r="DE86" s="768"/>
      <c r="DF86" s="751"/>
      <c r="DG86" s="751"/>
      <c r="DH86" s="751"/>
      <c r="DI86" s="751"/>
      <c r="DJ86" s="753"/>
      <c r="DK86" s="753"/>
      <c r="DL86" s="751"/>
      <c r="DM86" s="751"/>
      <c r="DN86" s="813"/>
      <c r="DO86" s="768"/>
      <c r="DP86" s="753"/>
      <c r="DQ86" s="753"/>
      <c r="DR86" s="753"/>
      <c r="DS86" s="753"/>
      <c r="DT86" s="753"/>
      <c r="DU86" s="753"/>
      <c r="DV86" s="751"/>
      <c r="DW86" s="769"/>
      <c r="DX86" s="751"/>
      <c r="DY86" s="751"/>
      <c r="DZ86" s="751"/>
      <c r="EA86" s="762"/>
      <c r="EB86" s="762">
        <f>SUM(B86:EA86)</f>
        <v>0</v>
      </c>
      <c r="EC86" s="770">
        <v>0</v>
      </c>
      <c r="ED86" s="672"/>
    </row>
    <row r="87" spans="1:134" ht="15.65" hidden="1" customHeight="1" outlineLevel="2">
      <c r="A87" s="727">
        <f t="shared" si="22"/>
        <v>0</v>
      </c>
      <c r="B87" s="814"/>
      <c r="C87" s="814"/>
      <c r="D87" s="814"/>
      <c r="E87" s="814"/>
      <c r="F87" s="815"/>
      <c r="G87" s="746"/>
      <c r="H87" s="746"/>
      <c r="I87" s="748"/>
      <c r="J87" s="748"/>
      <c r="K87" s="748"/>
      <c r="L87" s="748"/>
      <c r="M87" s="748"/>
      <c r="N87" s="748"/>
      <c r="O87" s="816"/>
      <c r="P87" s="816"/>
      <c r="Q87" s="817"/>
      <c r="R87" s="733"/>
      <c r="S87" s="733"/>
      <c r="T87" s="733"/>
      <c r="U87" s="746"/>
      <c r="V87" s="746"/>
      <c r="W87" s="746"/>
      <c r="X87" s="746"/>
      <c r="Y87" s="746"/>
      <c r="Z87" s="746"/>
      <c r="AA87" s="814"/>
      <c r="AB87" s="814"/>
      <c r="AC87" s="818"/>
      <c r="AD87" s="815"/>
      <c r="AE87" s="815"/>
      <c r="AF87" s="815"/>
      <c r="AG87" s="815"/>
      <c r="AH87" s="815"/>
      <c r="AI87" s="815"/>
      <c r="AJ87" s="815"/>
      <c r="AK87" s="815"/>
      <c r="AL87" s="815"/>
      <c r="AM87" s="815"/>
      <c r="AN87" s="815"/>
      <c r="AO87" s="819"/>
      <c r="AP87" s="819"/>
      <c r="AQ87" s="817"/>
      <c r="AR87" s="817"/>
      <c r="AS87" s="814"/>
      <c r="AT87" s="820"/>
      <c r="AU87" s="820"/>
      <c r="AV87" s="820"/>
      <c r="AW87" s="820"/>
      <c r="AX87" s="820"/>
      <c r="AY87" s="747"/>
      <c r="AZ87" s="747"/>
      <c r="BA87" s="818"/>
      <c r="BB87" s="818"/>
      <c r="BC87" s="815"/>
      <c r="BD87" s="815"/>
      <c r="BE87" s="814"/>
      <c r="BF87" s="814"/>
      <c r="BG87" s="814"/>
      <c r="BH87" s="746"/>
      <c r="BI87" s="746"/>
      <c r="BJ87" s="746"/>
      <c r="BK87" s="746"/>
      <c r="BL87" s="746"/>
      <c r="BM87" s="746"/>
      <c r="BN87" s="818"/>
      <c r="BO87" s="818"/>
      <c r="BP87" s="818"/>
      <c r="BQ87" s="815"/>
      <c r="BR87" s="814"/>
      <c r="BS87" s="814"/>
      <c r="BT87" s="814"/>
      <c r="BU87" s="814"/>
      <c r="BV87" s="814"/>
      <c r="BW87" s="814"/>
      <c r="BX87" s="814"/>
      <c r="BY87" s="818"/>
      <c r="BZ87" s="818"/>
      <c r="CA87" s="818"/>
      <c r="CB87" s="815"/>
      <c r="CC87" s="815"/>
      <c r="CD87" s="815"/>
      <c r="CE87" s="815"/>
      <c r="CF87" s="815"/>
      <c r="CG87" s="815"/>
      <c r="CH87" s="817"/>
      <c r="CI87" s="817"/>
      <c r="CJ87" s="817"/>
      <c r="CK87" s="817"/>
      <c r="CL87" s="817"/>
      <c r="CM87" s="817"/>
      <c r="CN87" s="817"/>
      <c r="CO87" s="815"/>
      <c r="CP87" s="815"/>
      <c r="CQ87" s="815"/>
      <c r="CR87" s="815"/>
      <c r="CS87" s="815"/>
      <c r="CT87" s="816"/>
      <c r="CU87" s="820"/>
      <c r="CV87" s="821"/>
      <c r="CW87" s="746"/>
      <c r="CX87" s="746"/>
      <c r="CY87" s="746"/>
      <c r="CZ87" s="746"/>
      <c r="DA87" s="822"/>
      <c r="DB87" s="748"/>
      <c r="DC87" s="816"/>
      <c r="DD87" s="746"/>
      <c r="DE87" s="747"/>
      <c r="DF87" s="818"/>
      <c r="DG87" s="818"/>
      <c r="DH87" s="818"/>
      <c r="DI87" s="818"/>
      <c r="DJ87" s="815"/>
      <c r="DK87" s="815"/>
      <c r="DL87" s="814"/>
      <c r="DM87" s="746"/>
      <c r="DN87" s="823"/>
      <c r="DO87" s="820"/>
      <c r="DP87" s="815"/>
      <c r="DQ87" s="815"/>
      <c r="DR87" s="815"/>
      <c r="DS87" s="815"/>
      <c r="DT87" s="815"/>
      <c r="DU87" s="815"/>
      <c r="DV87" s="746"/>
      <c r="DW87" s="747"/>
      <c r="DX87" s="746"/>
      <c r="DY87" s="746"/>
      <c r="DZ87" s="746"/>
      <c r="EA87" s="748"/>
      <c r="EB87" s="748">
        <f>SUM(B87:EA87)</f>
        <v>0</v>
      </c>
      <c r="EC87" s="749">
        <v>0</v>
      </c>
      <c r="ED87" s="672"/>
    </row>
    <row r="88" spans="1:134" ht="29.15" hidden="1" customHeight="1" outlineLevel="2">
      <c r="A88" s="750" t="str">
        <f t="shared" si="22"/>
        <v xml:space="preserve">Складе ИП Антошина (Брянск) на 18-00 </v>
      </c>
      <c r="B88" s="752"/>
      <c r="C88" s="752"/>
      <c r="D88" s="752"/>
      <c r="E88" s="752"/>
      <c r="F88" s="753"/>
      <c r="G88" s="751"/>
      <c r="H88" s="751"/>
      <c r="I88" s="751"/>
      <c r="J88" s="751"/>
      <c r="K88" s="751"/>
      <c r="L88" s="751"/>
      <c r="M88" s="751"/>
      <c r="N88" s="751"/>
      <c r="O88" s="768"/>
      <c r="P88" s="768"/>
      <c r="Q88" s="758"/>
      <c r="R88" s="812"/>
      <c r="S88" s="812"/>
      <c r="T88" s="812"/>
      <c r="U88" s="751"/>
      <c r="V88" s="751"/>
      <c r="W88" s="751"/>
      <c r="X88" s="751"/>
      <c r="Y88" s="751"/>
      <c r="Z88" s="751"/>
      <c r="AA88" s="751"/>
      <c r="AB88" s="751"/>
      <c r="AC88" s="751"/>
      <c r="AD88" s="751"/>
      <c r="AE88" s="751"/>
      <c r="AF88" s="751"/>
      <c r="AG88" s="751"/>
      <c r="AH88" s="751"/>
      <c r="AI88" s="751"/>
      <c r="AJ88" s="751"/>
      <c r="AK88" s="751"/>
      <c r="AL88" s="751"/>
      <c r="AM88" s="751"/>
      <c r="AN88" s="753"/>
      <c r="AO88" s="757"/>
      <c r="AP88" s="757"/>
      <c r="AQ88" s="758"/>
      <c r="AR88" s="758"/>
      <c r="AS88" s="751"/>
      <c r="AT88" s="768"/>
      <c r="AU88" s="768"/>
      <c r="AV88" s="768"/>
      <c r="AW88" s="768"/>
      <c r="AX88" s="768"/>
      <c r="AY88" s="768"/>
      <c r="AZ88" s="768"/>
      <c r="BA88" s="751"/>
      <c r="BB88" s="751"/>
      <c r="BC88" s="753"/>
      <c r="BD88" s="753"/>
      <c r="BE88" s="753"/>
      <c r="BF88" s="753"/>
      <c r="BG88" s="753"/>
      <c r="BH88" s="751"/>
      <c r="BI88" s="751"/>
      <c r="BJ88" s="751"/>
      <c r="BK88" s="751"/>
      <c r="BL88" s="751"/>
      <c r="BM88" s="751"/>
      <c r="BN88" s="751"/>
      <c r="BO88" s="751"/>
      <c r="BP88" s="751"/>
      <c r="BQ88" s="753"/>
      <c r="BR88" s="753"/>
      <c r="BS88" s="753"/>
      <c r="BT88" s="753"/>
      <c r="BU88" s="753"/>
      <c r="BV88" s="753"/>
      <c r="BW88" s="753"/>
      <c r="BX88" s="751"/>
      <c r="BY88" s="751"/>
      <c r="BZ88" s="751"/>
      <c r="CA88" s="751"/>
      <c r="CB88" s="753"/>
      <c r="CC88" s="753"/>
      <c r="CD88" s="753"/>
      <c r="CE88" s="753"/>
      <c r="CF88" s="753"/>
      <c r="CG88" s="753"/>
      <c r="CH88" s="758"/>
      <c r="CI88" s="758"/>
      <c r="CJ88" s="758"/>
      <c r="CK88" s="758"/>
      <c r="CL88" s="758"/>
      <c r="CM88" s="758"/>
      <c r="CN88" s="758"/>
      <c r="CO88" s="753"/>
      <c r="CP88" s="753"/>
      <c r="CQ88" s="753"/>
      <c r="CR88" s="753"/>
      <c r="CS88" s="753"/>
      <c r="CT88" s="755"/>
      <c r="CU88" s="768"/>
      <c r="CV88" s="765"/>
      <c r="CW88" s="751"/>
      <c r="CX88" s="751"/>
      <c r="CY88" s="751"/>
      <c r="CZ88" s="751"/>
      <c r="DA88" s="767"/>
      <c r="DB88" s="762"/>
      <c r="DC88" s="755"/>
      <c r="DD88" s="751"/>
      <c r="DE88" s="768"/>
      <c r="DF88" s="751"/>
      <c r="DG88" s="751"/>
      <c r="DH88" s="751"/>
      <c r="DI88" s="751"/>
      <c r="DJ88" s="753"/>
      <c r="DK88" s="753"/>
      <c r="DL88" s="751"/>
      <c r="DM88" s="751"/>
      <c r="DN88" s="813"/>
      <c r="DO88" s="768"/>
      <c r="DP88" s="753"/>
      <c r="DQ88" s="753"/>
      <c r="DR88" s="753"/>
      <c r="DS88" s="753"/>
      <c r="DT88" s="753"/>
      <c r="DU88" s="753"/>
      <c r="DV88" s="751"/>
      <c r="DW88" s="769"/>
      <c r="DX88" s="751"/>
      <c r="DY88" s="751"/>
      <c r="DZ88" s="751"/>
      <c r="EA88" s="762"/>
      <c r="EB88" s="762"/>
      <c r="EC88" s="770" t="s">
        <v>649</v>
      </c>
      <c r="ED88" s="672"/>
    </row>
    <row r="89" spans="1:134" ht="29.15" hidden="1" customHeight="1" outlineLevel="2">
      <c r="A89" s="727" t="str">
        <f t="shared" si="22"/>
        <v>Камере созревания (производство) на 18-00</v>
      </c>
      <c r="B89" s="729"/>
      <c r="C89" s="729"/>
      <c r="D89" s="729"/>
      <c r="E89" s="729"/>
      <c r="F89" s="729"/>
      <c r="G89" s="731"/>
      <c r="H89" s="731"/>
      <c r="I89" s="741"/>
      <c r="J89" s="741"/>
      <c r="K89" s="741"/>
      <c r="L89" s="741"/>
      <c r="M89" s="741"/>
      <c r="N89" s="741"/>
      <c r="O89" s="732"/>
      <c r="P89" s="732"/>
      <c r="Q89" s="737"/>
      <c r="R89" s="733"/>
      <c r="S89" s="733"/>
      <c r="T89" s="733"/>
      <c r="U89" s="731"/>
      <c r="V89" s="731"/>
      <c r="W89" s="731"/>
      <c r="X89" s="731"/>
      <c r="Y89" s="731"/>
      <c r="Z89" s="731"/>
      <c r="AA89" s="733"/>
      <c r="AB89" s="733"/>
      <c r="AC89" s="728"/>
      <c r="AD89" s="731"/>
      <c r="AE89" s="731"/>
      <c r="AF89" s="731"/>
      <c r="AG89" s="731"/>
      <c r="AH89" s="731"/>
      <c r="AI89" s="731"/>
      <c r="AJ89" s="731"/>
      <c r="AK89" s="731"/>
      <c r="AL89" s="731"/>
      <c r="AM89" s="731"/>
      <c r="AN89" s="729"/>
      <c r="AO89" s="736"/>
      <c r="AP89" s="736"/>
      <c r="AQ89" s="737"/>
      <c r="AR89" s="737"/>
      <c r="AS89" s="731"/>
      <c r="AT89" s="745"/>
      <c r="AU89" s="745"/>
      <c r="AV89" s="745"/>
      <c r="AW89" s="745"/>
      <c r="AX89" s="745"/>
      <c r="AY89" s="745"/>
      <c r="AZ89" s="745"/>
      <c r="BA89" s="731"/>
      <c r="BB89" s="731"/>
      <c r="BC89" s="729"/>
      <c r="BD89" s="729"/>
      <c r="BE89" s="729"/>
      <c r="BF89" s="729"/>
      <c r="BG89" s="729"/>
      <c r="BH89" s="731"/>
      <c r="BI89" s="731"/>
      <c r="BJ89" s="731"/>
      <c r="BK89" s="731"/>
      <c r="BL89" s="731"/>
      <c r="BM89" s="731"/>
      <c r="BN89" s="731"/>
      <c r="BO89" s="731"/>
      <c r="BP89" s="731"/>
      <c r="BQ89" s="731"/>
      <c r="BR89" s="729"/>
      <c r="BS89" s="729"/>
      <c r="BT89" s="729"/>
      <c r="BU89" s="729"/>
      <c r="BV89" s="729"/>
      <c r="BW89" s="729"/>
      <c r="BX89" s="731"/>
      <c r="BY89" s="731"/>
      <c r="BZ89" s="731"/>
      <c r="CA89" s="731"/>
      <c r="CB89" s="729"/>
      <c r="CC89" s="729"/>
      <c r="CD89" s="729"/>
      <c r="CE89" s="729"/>
      <c r="CF89" s="729"/>
      <c r="CG89" s="729"/>
      <c r="CH89" s="737"/>
      <c r="CI89" s="737"/>
      <c r="CJ89" s="737"/>
      <c r="CK89" s="737"/>
      <c r="CL89" s="737"/>
      <c r="CM89" s="737"/>
      <c r="CN89" s="737"/>
      <c r="CO89" s="729"/>
      <c r="CP89" s="729"/>
      <c r="CQ89" s="729"/>
      <c r="CR89" s="729"/>
      <c r="CS89" s="729"/>
      <c r="CT89" s="732"/>
      <c r="CU89" s="745"/>
      <c r="CV89" s="742"/>
      <c r="CW89" s="731"/>
      <c r="CX89" s="731"/>
      <c r="CY89" s="731"/>
      <c r="CZ89" s="731"/>
      <c r="DA89" s="744"/>
      <c r="DB89" s="741"/>
      <c r="DC89" s="732"/>
      <c r="DD89" s="731"/>
      <c r="DE89" s="731"/>
      <c r="DF89" s="729"/>
      <c r="DG89" s="729"/>
      <c r="DH89" s="729"/>
      <c r="DI89" s="729"/>
      <c r="DJ89" s="729"/>
      <c r="DK89" s="729"/>
      <c r="DL89" s="731"/>
      <c r="DM89" s="731"/>
      <c r="DN89" s="835"/>
      <c r="DO89" s="745"/>
      <c r="DP89" s="729"/>
      <c r="DQ89" s="729"/>
      <c r="DR89" s="729"/>
      <c r="DS89" s="729"/>
      <c r="DT89" s="729"/>
      <c r="DU89" s="729"/>
      <c r="DV89" s="746"/>
      <c r="DW89" s="747"/>
      <c r="DX89" s="746"/>
      <c r="DY89" s="746"/>
      <c r="DZ89" s="746"/>
      <c r="EA89" s="748"/>
      <c r="EB89" s="748">
        <f>SUM(B89:EA89)</f>
        <v>0</v>
      </c>
      <c r="EC89" s="749" t="s">
        <v>650</v>
      </c>
      <c r="ED89" s="672"/>
    </row>
    <row r="90" spans="1:134" ht="7.5" hidden="1" customHeight="1" outlineLevel="2" thickTop="1">
      <c r="A90" s="836"/>
      <c r="B90" s="837"/>
      <c r="C90" s="837"/>
      <c r="D90" s="837"/>
      <c r="E90" s="837"/>
      <c r="F90" s="837"/>
      <c r="G90" s="837"/>
      <c r="H90" s="837"/>
      <c r="I90" s="837"/>
      <c r="J90" s="837"/>
      <c r="K90" s="837"/>
      <c r="L90" s="837"/>
      <c r="M90" s="837"/>
      <c r="N90" s="837"/>
      <c r="O90" s="837"/>
      <c r="P90" s="837"/>
      <c r="Q90" s="838"/>
      <c r="R90" s="839"/>
      <c r="S90" s="839"/>
      <c r="T90" s="839"/>
      <c r="U90" s="837"/>
      <c r="V90" s="837"/>
      <c r="W90" s="837"/>
      <c r="X90" s="837"/>
      <c r="Y90" s="837"/>
      <c r="Z90" s="837"/>
      <c r="AA90" s="837"/>
      <c r="AB90" s="837"/>
      <c r="AC90" s="837"/>
      <c r="AD90" s="837"/>
      <c r="AE90" s="837"/>
      <c r="AF90" s="837"/>
      <c r="AG90" s="837"/>
      <c r="AH90" s="837"/>
      <c r="AI90" s="837"/>
      <c r="AJ90" s="837"/>
      <c r="AK90" s="837"/>
      <c r="AL90" s="837"/>
      <c r="AM90" s="837"/>
      <c r="AN90" s="837"/>
      <c r="AO90" s="838"/>
      <c r="AP90" s="838"/>
      <c r="AQ90" s="838"/>
      <c r="AR90" s="838"/>
      <c r="AS90" s="837"/>
      <c r="AT90" s="837"/>
      <c r="AU90" s="837"/>
      <c r="AV90" s="837"/>
      <c r="AW90" s="837"/>
      <c r="AX90" s="837"/>
      <c r="AY90" s="837"/>
      <c r="AZ90" s="837"/>
      <c r="BA90" s="837"/>
      <c r="BB90" s="837"/>
      <c r="BC90" s="837"/>
      <c r="BD90" s="837"/>
      <c r="BE90" s="837"/>
      <c r="BF90" s="837"/>
      <c r="BG90" s="837"/>
      <c r="BH90" s="837"/>
      <c r="BI90" s="837"/>
      <c r="BJ90" s="837"/>
      <c r="BK90" s="837"/>
      <c r="BL90" s="837"/>
      <c r="BM90" s="837"/>
      <c r="BN90" s="837"/>
      <c r="BO90" s="837"/>
      <c r="BP90" s="837"/>
      <c r="BQ90" s="837"/>
      <c r="BR90" s="837"/>
      <c r="BS90" s="837"/>
      <c r="BT90" s="837"/>
      <c r="BU90" s="837"/>
      <c r="BV90" s="837"/>
      <c r="BW90" s="837"/>
      <c r="BX90" s="837"/>
      <c r="BY90" s="837"/>
      <c r="BZ90" s="837"/>
      <c r="CA90" s="837"/>
      <c r="CB90" s="837"/>
      <c r="CC90" s="837"/>
      <c r="CD90" s="837"/>
      <c r="CE90" s="837"/>
      <c r="CF90" s="837"/>
      <c r="CG90" s="837"/>
      <c r="CH90" s="838"/>
      <c r="CI90" s="838"/>
      <c r="CJ90" s="838"/>
      <c r="CK90" s="838"/>
      <c r="CL90" s="838"/>
      <c r="CM90" s="838"/>
      <c r="CN90" s="838"/>
      <c r="CO90" s="837"/>
      <c r="CP90" s="837"/>
      <c r="CQ90" s="837"/>
      <c r="CR90" s="837"/>
      <c r="CS90" s="837"/>
      <c r="CT90" s="837"/>
      <c r="CU90" s="837"/>
      <c r="CV90" s="837"/>
      <c r="CW90" s="837"/>
      <c r="CX90" s="837"/>
      <c r="CY90" s="837"/>
      <c r="CZ90" s="837"/>
      <c r="DA90" s="837"/>
      <c r="DB90" s="837"/>
      <c r="DC90" s="837"/>
      <c r="DD90" s="837"/>
      <c r="DE90" s="837"/>
      <c r="DF90" s="837"/>
      <c r="DG90" s="837"/>
      <c r="DH90" s="837"/>
      <c r="DI90" s="837"/>
      <c r="DJ90" s="837"/>
      <c r="DK90" s="837"/>
      <c r="DL90" s="837"/>
      <c r="DM90" s="837"/>
      <c r="DN90" s="837"/>
      <c r="DO90" s="840"/>
      <c r="DP90" s="837"/>
      <c r="DQ90" s="837"/>
      <c r="DR90" s="837"/>
      <c r="DS90" s="837"/>
      <c r="DT90" s="837"/>
      <c r="DU90" s="837"/>
      <c r="DV90" s="837"/>
      <c r="DW90" s="841"/>
      <c r="DX90" s="837"/>
      <c r="DY90" s="837"/>
      <c r="DZ90" s="837"/>
      <c r="EA90" s="842"/>
      <c r="EB90" s="837"/>
      <c r="EC90" s="843"/>
      <c r="ED90" s="672"/>
    </row>
    <row r="91" spans="1:134" ht="29.15" hidden="1" customHeight="1" outlineLevel="2" thickTop="1">
      <c r="A91" s="805" t="s">
        <v>652</v>
      </c>
      <c r="B91" s="810">
        <f t="shared" ref="B91:BM91" si="23">SUM(B92:B97)</f>
        <v>248.006</v>
      </c>
      <c r="C91" s="810">
        <f t="shared" si="23"/>
        <v>153.708</v>
      </c>
      <c r="D91" s="810">
        <f t="shared" si="23"/>
        <v>546.90599999999995</v>
      </c>
      <c r="E91" s="810">
        <f t="shared" si="23"/>
        <v>199.61799999999999</v>
      </c>
      <c r="F91" s="810">
        <f t="shared" si="23"/>
        <v>994.56000000000006</v>
      </c>
      <c r="G91" s="810">
        <f t="shared" si="23"/>
        <v>150</v>
      </c>
      <c r="H91" s="810">
        <f t="shared" si="23"/>
        <v>0</v>
      </c>
      <c r="I91" s="810">
        <f t="shared" si="23"/>
        <v>33.271999999999998</v>
      </c>
      <c r="J91" s="810">
        <f t="shared" si="23"/>
        <v>595.84</v>
      </c>
      <c r="K91" s="810">
        <f t="shared" si="23"/>
        <v>8</v>
      </c>
      <c r="L91" s="810">
        <f t="shared" si="23"/>
        <v>49.88</v>
      </c>
      <c r="M91" s="810">
        <f t="shared" si="23"/>
        <v>0</v>
      </c>
      <c r="N91" s="810">
        <f t="shared" si="23"/>
        <v>0</v>
      </c>
      <c r="O91" s="810">
        <f t="shared" si="23"/>
        <v>242.72</v>
      </c>
      <c r="P91" s="810">
        <f t="shared" si="23"/>
        <v>180.56</v>
      </c>
      <c r="Q91" s="2737">
        <f t="shared" si="23"/>
        <v>150.96</v>
      </c>
      <c r="R91" s="1661">
        <f t="shared" si="23"/>
        <v>1043.8400000000001</v>
      </c>
      <c r="S91" s="1661">
        <f t="shared" si="23"/>
        <v>627.19999999999993</v>
      </c>
      <c r="T91" s="1661">
        <f t="shared" si="23"/>
        <v>6832</v>
      </c>
      <c r="U91" s="810">
        <f t="shared" si="23"/>
        <v>282.60000000000002</v>
      </c>
      <c r="V91" s="810">
        <f t="shared" si="23"/>
        <v>466.8</v>
      </c>
      <c r="W91" s="810">
        <f t="shared" si="23"/>
        <v>151.19999999999999</v>
      </c>
      <c r="X91" s="810">
        <f t="shared" si="23"/>
        <v>1.2</v>
      </c>
      <c r="Y91" s="810"/>
      <c r="Z91" s="810">
        <f t="shared" si="23"/>
        <v>0</v>
      </c>
      <c r="AA91" s="810">
        <f t="shared" si="23"/>
        <v>472.86</v>
      </c>
      <c r="AB91" s="810">
        <f t="shared" si="23"/>
        <v>137.64000000000001</v>
      </c>
      <c r="AC91" s="810">
        <f t="shared" si="23"/>
        <v>1343.1999999999998</v>
      </c>
      <c r="AD91" s="810">
        <f t="shared" si="23"/>
        <v>58.8</v>
      </c>
      <c r="AE91" s="810">
        <f t="shared" si="23"/>
        <v>38.4</v>
      </c>
      <c r="AF91" s="810">
        <f t="shared" si="23"/>
        <v>908.40000000000009</v>
      </c>
      <c r="AG91" s="810">
        <f t="shared" si="23"/>
        <v>1.2</v>
      </c>
      <c r="AH91" s="810">
        <f t="shared" si="23"/>
        <v>0</v>
      </c>
      <c r="AI91" s="810">
        <f t="shared" si="23"/>
        <v>766.08</v>
      </c>
      <c r="AJ91" s="810">
        <f t="shared" si="23"/>
        <v>280</v>
      </c>
      <c r="AK91" s="810">
        <f t="shared" si="23"/>
        <v>921.59999999999991</v>
      </c>
      <c r="AL91" s="810">
        <f t="shared" si="23"/>
        <v>0</v>
      </c>
      <c r="AM91" s="810">
        <f t="shared" si="23"/>
        <v>902.4</v>
      </c>
      <c r="AN91" s="810">
        <f t="shared" si="23"/>
        <v>437.92</v>
      </c>
      <c r="AO91" s="2737">
        <f t="shared" si="23"/>
        <v>786.6</v>
      </c>
      <c r="AP91" s="2737">
        <f t="shared" si="23"/>
        <v>10.8</v>
      </c>
      <c r="AQ91" s="2737">
        <f t="shared" si="23"/>
        <v>1188</v>
      </c>
      <c r="AR91" s="2737">
        <f t="shared" si="23"/>
        <v>34.799999999999997</v>
      </c>
      <c r="AS91" s="810">
        <f t="shared" si="23"/>
        <v>506</v>
      </c>
      <c r="AT91" s="810">
        <f t="shared" si="23"/>
        <v>534.56000000000006</v>
      </c>
      <c r="AU91" s="810">
        <f t="shared" si="23"/>
        <v>48.534999999999997</v>
      </c>
      <c r="AV91" s="810">
        <f t="shared" si="23"/>
        <v>74.94</v>
      </c>
      <c r="AW91" s="810">
        <f t="shared" si="23"/>
        <v>4.2</v>
      </c>
      <c r="AX91" s="810">
        <f t="shared" si="23"/>
        <v>0</v>
      </c>
      <c r="AY91" s="810">
        <f t="shared" si="23"/>
        <v>0</v>
      </c>
      <c r="AZ91" s="810">
        <f t="shared" si="23"/>
        <v>0</v>
      </c>
      <c r="BA91" s="810">
        <f t="shared" si="23"/>
        <v>1070</v>
      </c>
      <c r="BB91" s="810">
        <f t="shared" si="23"/>
        <v>52</v>
      </c>
      <c r="BC91" s="810">
        <f t="shared" si="23"/>
        <v>105</v>
      </c>
      <c r="BD91" s="810">
        <f t="shared" si="23"/>
        <v>616</v>
      </c>
      <c r="BE91" s="810">
        <f t="shared" si="23"/>
        <v>1.2</v>
      </c>
      <c r="BF91" s="810">
        <f t="shared" si="23"/>
        <v>564</v>
      </c>
      <c r="BG91" s="810">
        <f t="shared" si="23"/>
        <v>33</v>
      </c>
      <c r="BH91" s="810">
        <f t="shared" si="23"/>
        <v>48.8</v>
      </c>
      <c r="BI91" s="810">
        <f t="shared" si="23"/>
        <v>448</v>
      </c>
      <c r="BJ91" s="810">
        <f t="shared" si="23"/>
        <v>1.2</v>
      </c>
      <c r="BK91" s="810">
        <f t="shared" si="23"/>
        <v>0</v>
      </c>
      <c r="BL91" s="810">
        <f t="shared" si="23"/>
        <v>501</v>
      </c>
      <c r="BM91" s="810">
        <f t="shared" si="23"/>
        <v>51</v>
      </c>
      <c r="BN91" s="810">
        <f t="shared" ref="BN91:DW91" si="24">SUM(BN92:BN97)</f>
        <v>56</v>
      </c>
      <c r="BO91" s="810">
        <f t="shared" si="24"/>
        <v>1324</v>
      </c>
      <c r="BP91" s="810">
        <f t="shared" si="24"/>
        <v>28</v>
      </c>
      <c r="BQ91" s="810">
        <f t="shared" si="24"/>
        <v>2340.7999999999997</v>
      </c>
      <c r="BR91" s="810">
        <f t="shared" si="24"/>
        <v>0.8</v>
      </c>
      <c r="BS91" s="810">
        <f t="shared" si="24"/>
        <v>39</v>
      </c>
      <c r="BT91" s="810">
        <f t="shared" si="24"/>
        <v>0</v>
      </c>
      <c r="BU91" s="810">
        <f t="shared" si="24"/>
        <v>0</v>
      </c>
      <c r="BV91" s="810">
        <f t="shared" si="24"/>
        <v>644</v>
      </c>
      <c r="BW91" s="810">
        <f t="shared" si="24"/>
        <v>0</v>
      </c>
      <c r="BX91" s="810">
        <f t="shared" si="24"/>
        <v>502.5</v>
      </c>
      <c r="BY91" s="810">
        <f t="shared" si="24"/>
        <v>195</v>
      </c>
      <c r="BZ91" s="810">
        <f t="shared" si="24"/>
        <v>66</v>
      </c>
      <c r="CA91" s="810">
        <f t="shared" si="24"/>
        <v>93.6</v>
      </c>
      <c r="CB91" s="810">
        <f t="shared" si="24"/>
        <v>0</v>
      </c>
      <c r="CC91" s="810">
        <f t="shared" si="24"/>
        <v>132.84</v>
      </c>
      <c r="CD91" s="810">
        <f t="shared" si="24"/>
        <v>267.95999999999998</v>
      </c>
      <c r="CE91" s="810">
        <f t="shared" si="24"/>
        <v>70.2</v>
      </c>
      <c r="CF91" s="810">
        <f t="shared" si="24"/>
        <v>0</v>
      </c>
      <c r="CG91" s="810">
        <f t="shared" si="24"/>
        <v>213.36</v>
      </c>
      <c r="CH91" s="2737">
        <f t="shared" si="24"/>
        <v>5427</v>
      </c>
      <c r="CI91" s="2737">
        <f t="shared" si="24"/>
        <v>2167.1999999999998</v>
      </c>
      <c r="CJ91" s="2737">
        <f t="shared" si="24"/>
        <v>109.2</v>
      </c>
      <c r="CK91" s="2737">
        <f t="shared" si="24"/>
        <v>1369.4399999999998</v>
      </c>
      <c r="CL91" s="2737">
        <f t="shared" si="24"/>
        <v>523.5</v>
      </c>
      <c r="CM91" s="2737">
        <f t="shared" si="24"/>
        <v>1.2</v>
      </c>
      <c r="CN91" s="2737">
        <f t="shared" si="24"/>
        <v>1.2</v>
      </c>
      <c r="CO91" s="810">
        <f t="shared" si="24"/>
        <v>117.6</v>
      </c>
      <c r="CP91" s="810">
        <f t="shared" si="24"/>
        <v>530.4</v>
      </c>
      <c r="CQ91" s="810">
        <f t="shared" si="24"/>
        <v>475.2</v>
      </c>
      <c r="CR91" s="810">
        <f t="shared" si="24"/>
        <v>593.4</v>
      </c>
      <c r="CS91" s="810">
        <f t="shared" si="24"/>
        <v>9</v>
      </c>
      <c r="CT91" s="810">
        <f t="shared" si="24"/>
        <v>353.5</v>
      </c>
      <c r="CU91" s="810">
        <f t="shared" si="24"/>
        <v>0</v>
      </c>
      <c r="CV91" s="810">
        <f t="shared" si="24"/>
        <v>186</v>
      </c>
      <c r="CW91" s="810">
        <f t="shared" si="24"/>
        <v>1.2</v>
      </c>
      <c r="CX91" s="810">
        <f t="shared" si="24"/>
        <v>310.8</v>
      </c>
      <c r="CY91" s="810">
        <f t="shared" si="24"/>
        <v>1527.12</v>
      </c>
      <c r="CZ91" s="810">
        <f t="shared" si="24"/>
        <v>150</v>
      </c>
      <c r="DA91" s="810">
        <f t="shared" si="24"/>
        <v>386.64</v>
      </c>
      <c r="DB91" s="810">
        <f t="shared" si="24"/>
        <v>37.799999999999997</v>
      </c>
      <c r="DC91" s="810">
        <f t="shared" si="24"/>
        <v>198.72</v>
      </c>
      <c r="DD91" s="810">
        <f t="shared" si="24"/>
        <v>122.04</v>
      </c>
      <c r="DE91" s="810">
        <f t="shared" si="24"/>
        <v>1116</v>
      </c>
      <c r="DF91" s="810">
        <f t="shared" si="24"/>
        <v>462</v>
      </c>
      <c r="DG91" s="810">
        <f t="shared" si="24"/>
        <v>1701</v>
      </c>
      <c r="DH91" s="810">
        <f t="shared" si="24"/>
        <v>760.5</v>
      </c>
      <c r="DI91" s="810">
        <f t="shared" si="24"/>
        <v>1.2</v>
      </c>
      <c r="DJ91" s="810">
        <f t="shared" si="24"/>
        <v>928.5</v>
      </c>
      <c r="DK91" s="810">
        <f t="shared" si="24"/>
        <v>12</v>
      </c>
      <c r="DL91" s="810">
        <f t="shared" si="24"/>
        <v>243</v>
      </c>
      <c r="DM91" s="810">
        <f t="shared" si="24"/>
        <v>546</v>
      </c>
      <c r="DN91" s="810">
        <f t="shared" si="24"/>
        <v>0</v>
      </c>
      <c r="DO91" s="810">
        <f t="shared" si="24"/>
        <v>630</v>
      </c>
      <c r="DP91" s="810">
        <f t="shared" si="24"/>
        <v>1464</v>
      </c>
      <c r="DQ91" s="810">
        <f t="shared" si="24"/>
        <v>336</v>
      </c>
      <c r="DR91" s="810">
        <f t="shared" si="24"/>
        <v>306</v>
      </c>
      <c r="DS91" s="810">
        <f t="shared" si="24"/>
        <v>369</v>
      </c>
      <c r="DT91" s="810">
        <f t="shared" si="24"/>
        <v>426</v>
      </c>
      <c r="DU91" s="810">
        <f t="shared" si="24"/>
        <v>744</v>
      </c>
      <c r="DV91" s="807">
        <f t="shared" si="24"/>
        <v>0</v>
      </c>
      <c r="DW91" s="811">
        <f t="shared" si="24"/>
        <v>0</v>
      </c>
      <c r="DX91" s="807"/>
      <c r="DY91" s="807"/>
      <c r="DZ91" s="807"/>
      <c r="EA91" s="808">
        <f t="shared" ref="EA91:EF91" si="25">SUM(EA92:EA97)</f>
        <v>0</v>
      </c>
      <c r="EB91" s="808">
        <f t="shared" ref="EB91:EB97" si="26">SUM(B91:EA91)</f>
        <v>56524.424999999988</v>
      </c>
      <c r="EC91" s="805" t="s">
        <v>652</v>
      </c>
      <c r="ED91" s="672"/>
    </row>
    <row r="92" spans="1:134" ht="15.65" hidden="1" customHeight="1" outlineLevel="2">
      <c r="A92" s="750" t="str">
        <f>A84</f>
        <v>Склад ГП на 18-00</v>
      </c>
      <c r="B92" s="753">
        <f t="shared" ref="B92:BM96" si="27">B68+B76+B84</f>
        <v>248.006</v>
      </c>
      <c r="C92" s="753">
        <f t="shared" si="27"/>
        <v>153.708</v>
      </c>
      <c r="D92" s="753">
        <f t="shared" si="27"/>
        <v>546.90599999999995</v>
      </c>
      <c r="E92" s="753">
        <f t="shared" si="27"/>
        <v>199.61799999999999</v>
      </c>
      <c r="F92" s="753">
        <f t="shared" si="27"/>
        <v>994.56000000000006</v>
      </c>
      <c r="G92" s="753">
        <f t="shared" si="27"/>
        <v>150</v>
      </c>
      <c r="H92" s="753">
        <f t="shared" si="27"/>
        <v>0</v>
      </c>
      <c r="I92" s="753">
        <f t="shared" si="27"/>
        <v>33.271999999999998</v>
      </c>
      <c r="J92" s="753">
        <f t="shared" si="27"/>
        <v>595.84</v>
      </c>
      <c r="K92" s="753">
        <f t="shared" si="27"/>
        <v>8</v>
      </c>
      <c r="L92" s="753">
        <f t="shared" si="27"/>
        <v>49.88</v>
      </c>
      <c r="M92" s="753">
        <f t="shared" si="27"/>
        <v>0</v>
      </c>
      <c r="N92" s="753">
        <f t="shared" si="27"/>
        <v>0</v>
      </c>
      <c r="O92" s="753">
        <f t="shared" si="27"/>
        <v>242.72</v>
      </c>
      <c r="P92" s="753">
        <f t="shared" si="27"/>
        <v>180.56</v>
      </c>
      <c r="Q92" s="2738">
        <f t="shared" si="27"/>
        <v>150.96</v>
      </c>
      <c r="R92" s="825">
        <f t="shared" si="27"/>
        <v>1043.8400000000001</v>
      </c>
      <c r="S92" s="825">
        <f t="shared" si="27"/>
        <v>627.19999999999993</v>
      </c>
      <c r="T92" s="825">
        <f t="shared" si="27"/>
        <v>6832</v>
      </c>
      <c r="U92" s="753">
        <f t="shared" si="27"/>
        <v>282.60000000000002</v>
      </c>
      <c r="V92" s="753">
        <f t="shared" si="27"/>
        <v>466.8</v>
      </c>
      <c r="W92" s="753">
        <f t="shared" si="27"/>
        <v>151.19999999999999</v>
      </c>
      <c r="X92" s="753">
        <f t="shared" si="27"/>
        <v>1.2</v>
      </c>
      <c r="Y92" s="753"/>
      <c r="Z92" s="753">
        <f t="shared" si="27"/>
        <v>0</v>
      </c>
      <c r="AA92" s="753">
        <f t="shared" si="27"/>
        <v>472.86</v>
      </c>
      <c r="AB92" s="753">
        <f t="shared" si="27"/>
        <v>137.64000000000001</v>
      </c>
      <c r="AC92" s="753">
        <f t="shared" si="27"/>
        <v>1343.1999999999998</v>
      </c>
      <c r="AD92" s="753">
        <f t="shared" si="27"/>
        <v>58.8</v>
      </c>
      <c r="AE92" s="753">
        <f t="shared" si="27"/>
        <v>38.4</v>
      </c>
      <c r="AF92" s="753">
        <f t="shared" si="27"/>
        <v>908.40000000000009</v>
      </c>
      <c r="AG92" s="753">
        <f t="shared" si="27"/>
        <v>1.2</v>
      </c>
      <c r="AH92" s="753">
        <f t="shared" si="27"/>
        <v>0</v>
      </c>
      <c r="AI92" s="753">
        <f t="shared" si="27"/>
        <v>766.08</v>
      </c>
      <c r="AJ92" s="753">
        <f t="shared" si="27"/>
        <v>280</v>
      </c>
      <c r="AK92" s="753">
        <f t="shared" si="27"/>
        <v>921.59999999999991</v>
      </c>
      <c r="AL92" s="753">
        <f t="shared" si="27"/>
        <v>0</v>
      </c>
      <c r="AM92" s="753">
        <f t="shared" si="27"/>
        <v>902.4</v>
      </c>
      <c r="AN92" s="753">
        <f t="shared" si="27"/>
        <v>437.92</v>
      </c>
      <c r="AO92" s="2738">
        <f t="shared" si="27"/>
        <v>786.6</v>
      </c>
      <c r="AP92" s="2738">
        <f t="shared" si="27"/>
        <v>10.8</v>
      </c>
      <c r="AQ92" s="2738">
        <f t="shared" si="27"/>
        <v>1188</v>
      </c>
      <c r="AR92" s="2738">
        <f t="shared" si="27"/>
        <v>34.799999999999997</v>
      </c>
      <c r="AS92" s="753">
        <f t="shared" si="27"/>
        <v>506</v>
      </c>
      <c r="AT92" s="753">
        <f t="shared" si="27"/>
        <v>534.56000000000006</v>
      </c>
      <c r="AU92" s="753">
        <f t="shared" si="27"/>
        <v>48.534999999999997</v>
      </c>
      <c r="AV92" s="753">
        <f t="shared" si="27"/>
        <v>74.94</v>
      </c>
      <c r="AW92" s="753">
        <f t="shared" si="27"/>
        <v>4.2</v>
      </c>
      <c r="AX92" s="753">
        <f t="shared" si="27"/>
        <v>0</v>
      </c>
      <c r="AY92" s="753">
        <f t="shared" si="27"/>
        <v>0</v>
      </c>
      <c r="AZ92" s="753">
        <f t="shared" si="27"/>
        <v>0</v>
      </c>
      <c r="BA92" s="753">
        <f t="shared" si="27"/>
        <v>1070</v>
      </c>
      <c r="BB92" s="753">
        <f t="shared" si="27"/>
        <v>52</v>
      </c>
      <c r="BC92" s="753">
        <f t="shared" si="27"/>
        <v>105</v>
      </c>
      <c r="BD92" s="753">
        <f t="shared" si="27"/>
        <v>616</v>
      </c>
      <c r="BE92" s="753">
        <f t="shared" si="27"/>
        <v>1.2</v>
      </c>
      <c r="BF92" s="753">
        <f t="shared" si="27"/>
        <v>564</v>
      </c>
      <c r="BG92" s="753">
        <f t="shared" si="27"/>
        <v>33</v>
      </c>
      <c r="BH92" s="753">
        <f t="shared" si="27"/>
        <v>48.8</v>
      </c>
      <c r="BI92" s="753">
        <f t="shared" si="27"/>
        <v>448</v>
      </c>
      <c r="BJ92" s="753">
        <f t="shared" si="27"/>
        <v>1.2</v>
      </c>
      <c r="BK92" s="753">
        <f t="shared" si="27"/>
        <v>0</v>
      </c>
      <c r="BL92" s="753">
        <f t="shared" si="27"/>
        <v>501</v>
      </c>
      <c r="BM92" s="753">
        <f t="shared" si="27"/>
        <v>51</v>
      </c>
      <c r="BN92" s="753">
        <f t="shared" ref="BN92:DW96" si="28">BN68+BN76+BN84</f>
        <v>56</v>
      </c>
      <c r="BO92" s="753">
        <f t="shared" si="28"/>
        <v>1324</v>
      </c>
      <c r="BP92" s="753">
        <f t="shared" si="28"/>
        <v>28</v>
      </c>
      <c r="BQ92" s="753">
        <f t="shared" si="28"/>
        <v>2340.7999999999997</v>
      </c>
      <c r="BR92" s="753">
        <f t="shared" si="28"/>
        <v>0.8</v>
      </c>
      <c r="BS92" s="753">
        <f t="shared" si="28"/>
        <v>39</v>
      </c>
      <c r="BT92" s="753">
        <f t="shared" si="28"/>
        <v>0</v>
      </c>
      <c r="BU92" s="753">
        <f t="shared" si="28"/>
        <v>0</v>
      </c>
      <c r="BV92" s="753">
        <f t="shared" si="28"/>
        <v>644</v>
      </c>
      <c r="BW92" s="753">
        <f t="shared" si="28"/>
        <v>0</v>
      </c>
      <c r="BX92" s="753">
        <f t="shared" si="28"/>
        <v>502.5</v>
      </c>
      <c r="BY92" s="753">
        <f t="shared" si="28"/>
        <v>195</v>
      </c>
      <c r="BZ92" s="753">
        <f t="shared" si="28"/>
        <v>66</v>
      </c>
      <c r="CA92" s="753">
        <f t="shared" si="28"/>
        <v>93.6</v>
      </c>
      <c r="CB92" s="753">
        <f t="shared" si="28"/>
        <v>0</v>
      </c>
      <c r="CC92" s="753">
        <f t="shared" si="28"/>
        <v>132.84</v>
      </c>
      <c r="CD92" s="753">
        <f t="shared" si="28"/>
        <v>267.95999999999998</v>
      </c>
      <c r="CE92" s="753">
        <f t="shared" si="28"/>
        <v>70.2</v>
      </c>
      <c r="CF92" s="753">
        <f t="shared" si="28"/>
        <v>0</v>
      </c>
      <c r="CG92" s="753">
        <f t="shared" si="28"/>
        <v>213.36</v>
      </c>
      <c r="CH92" s="2738">
        <f t="shared" si="28"/>
        <v>5427</v>
      </c>
      <c r="CI92" s="2738">
        <f t="shared" si="28"/>
        <v>2167.1999999999998</v>
      </c>
      <c r="CJ92" s="2738">
        <f t="shared" si="28"/>
        <v>109.2</v>
      </c>
      <c r="CK92" s="2738">
        <f t="shared" si="28"/>
        <v>1369.4399999999998</v>
      </c>
      <c r="CL92" s="2738">
        <f t="shared" si="28"/>
        <v>523.5</v>
      </c>
      <c r="CM92" s="2738">
        <f t="shared" si="28"/>
        <v>1.2</v>
      </c>
      <c r="CN92" s="2738">
        <f t="shared" si="28"/>
        <v>1.2</v>
      </c>
      <c r="CO92" s="753">
        <f t="shared" si="28"/>
        <v>117.6</v>
      </c>
      <c r="CP92" s="753">
        <f t="shared" si="28"/>
        <v>530.4</v>
      </c>
      <c r="CQ92" s="753">
        <f t="shared" si="28"/>
        <v>475.2</v>
      </c>
      <c r="CR92" s="753">
        <f t="shared" si="28"/>
        <v>593.4</v>
      </c>
      <c r="CS92" s="753">
        <f t="shared" si="28"/>
        <v>9</v>
      </c>
      <c r="CT92" s="753">
        <f t="shared" si="28"/>
        <v>353.5</v>
      </c>
      <c r="CU92" s="753">
        <f t="shared" si="28"/>
        <v>0</v>
      </c>
      <c r="CV92" s="753">
        <f t="shared" si="28"/>
        <v>186</v>
      </c>
      <c r="CW92" s="753">
        <f t="shared" si="28"/>
        <v>1.2</v>
      </c>
      <c r="CX92" s="753">
        <f t="shared" si="28"/>
        <v>310.8</v>
      </c>
      <c r="CY92" s="753">
        <f t="shared" si="28"/>
        <v>1527.12</v>
      </c>
      <c r="CZ92" s="753">
        <f t="shared" si="28"/>
        <v>150</v>
      </c>
      <c r="DA92" s="753">
        <f t="shared" si="28"/>
        <v>386.64</v>
      </c>
      <c r="DB92" s="753">
        <f t="shared" si="28"/>
        <v>37.799999999999997</v>
      </c>
      <c r="DC92" s="753">
        <f t="shared" si="28"/>
        <v>198.72</v>
      </c>
      <c r="DD92" s="753">
        <f t="shared" si="28"/>
        <v>122.04</v>
      </c>
      <c r="DE92" s="753">
        <f t="shared" si="28"/>
        <v>1116</v>
      </c>
      <c r="DF92" s="753">
        <f t="shared" si="28"/>
        <v>462</v>
      </c>
      <c r="DG92" s="753">
        <f t="shared" si="28"/>
        <v>1701</v>
      </c>
      <c r="DH92" s="753">
        <f t="shared" si="28"/>
        <v>760.5</v>
      </c>
      <c r="DI92" s="753">
        <f t="shared" si="28"/>
        <v>1.2</v>
      </c>
      <c r="DJ92" s="753">
        <f t="shared" si="28"/>
        <v>928.5</v>
      </c>
      <c r="DK92" s="753">
        <f t="shared" si="28"/>
        <v>12</v>
      </c>
      <c r="DL92" s="753">
        <f t="shared" si="28"/>
        <v>243</v>
      </c>
      <c r="DM92" s="753">
        <f t="shared" si="28"/>
        <v>546</v>
      </c>
      <c r="DN92" s="753">
        <f t="shared" si="28"/>
        <v>0</v>
      </c>
      <c r="DO92" s="753">
        <f t="shared" si="28"/>
        <v>630</v>
      </c>
      <c r="DP92" s="753">
        <f t="shared" si="28"/>
        <v>1464</v>
      </c>
      <c r="DQ92" s="753">
        <f t="shared" si="28"/>
        <v>336</v>
      </c>
      <c r="DR92" s="753">
        <f t="shared" si="28"/>
        <v>306</v>
      </c>
      <c r="DS92" s="753">
        <f t="shared" si="28"/>
        <v>369</v>
      </c>
      <c r="DT92" s="753">
        <f t="shared" si="28"/>
        <v>426</v>
      </c>
      <c r="DU92" s="753">
        <f t="shared" si="28"/>
        <v>744</v>
      </c>
      <c r="DV92" s="751">
        <f t="shared" si="28"/>
        <v>0</v>
      </c>
      <c r="DW92" s="769">
        <f t="shared" si="28"/>
        <v>0</v>
      </c>
      <c r="DX92" s="751"/>
      <c r="DY92" s="751"/>
      <c r="DZ92" s="751"/>
      <c r="EA92" s="762">
        <f t="shared" ref="EA92:EF95" si="29">EA68+EA76+EA84</f>
        <v>0</v>
      </c>
      <c r="EB92" s="762">
        <f t="shared" si="26"/>
        <v>56524.424999999988</v>
      </c>
      <c r="EC92" s="770" t="s">
        <v>647</v>
      </c>
      <c r="ED92" s="672"/>
    </row>
    <row r="93" spans="1:134" ht="15.65" hidden="1" customHeight="1" outlineLevel="2">
      <c r="A93" s="727" t="str">
        <f>A85</f>
        <v>Склад ПроФреш на 12-00</v>
      </c>
      <c r="B93" s="815">
        <f t="shared" si="27"/>
        <v>0</v>
      </c>
      <c r="C93" s="815">
        <f t="shared" si="27"/>
        <v>0</v>
      </c>
      <c r="D93" s="815">
        <f t="shared" si="27"/>
        <v>0</v>
      </c>
      <c r="E93" s="815">
        <f t="shared" si="27"/>
        <v>0</v>
      </c>
      <c r="F93" s="815">
        <f t="shared" si="27"/>
        <v>0</v>
      </c>
      <c r="G93" s="815">
        <f t="shared" si="27"/>
        <v>0</v>
      </c>
      <c r="H93" s="815">
        <f t="shared" si="27"/>
        <v>0</v>
      </c>
      <c r="I93" s="815">
        <f t="shared" si="27"/>
        <v>0</v>
      </c>
      <c r="J93" s="815">
        <f t="shared" si="27"/>
        <v>0</v>
      </c>
      <c r="K93" s="815">
        <f t="shared" si="27"/>
        <v>0</v>
      </c>
      <c r="L93" s="815">
        <f t="shared" si="27"/>
        <v>0</v>
      </c>
      <c r="M93" s="815">
        <f t="shared" si="27"/>
        <v>0</v>
      </c>
      <c r="N93" s="815">
        <f t="shared" si="27"/>
        <v>0</v>
      </c>
      <c r="O93" s="815">
        <f t="shared" si="27"/>
        <v>0</v>
      </c>
      <c r="P93" s="815">
        <f t="shared" si="27"/>
        <v>0</v>
      </c>
      <c r="Q93" s="2739">
        <f t="shared" si="27"/>
        <v>0</v>
      </c>
      <c r="R93" s="735">
        <f t="shared" si="27"/>
        <v>0</v>
      </c>
      <c r="S93" s="735">
        <f t="shared" si="27"/>
        <v>0</v>
      </c>
      <c r="T93" s="735">
        <f t="shared" si="27"/>
        <v>0</v>
      </c>
      <c r="U93" s="815">
        <f t="shared" si="27"/>
        <v>0</v>
      </c>
      <c r="V93" s="815">
        <f t="shared" si="27"/>
        <v>0</v>
      </c>
      <c r="W93" s="815">
        <f t="shared" si="27"/>
        <v>0</v>
      </c>
      <c r="X93" s="815">
        <f t="shared" si="27"/>
        <v>0</v>
      </c>
      <c r="Y93" s="815"/>
      <c r="Z93" s="815">
        <f t="shared" si="27"/>
        <v>0</v>
      </c>
      <c r="AA93" s="815">
        <f t="shared" si="27"/>
        <v>0</v>
      </c>
      <c r="AB93" s="815">
        <f t="shared" si="27"/>
        <v>0</v>
      </c>
      <c r="AC93" s="815">
        <f t="shared" si="27"/>
        <v>0</v>
      </c>
      <c r="AD93" s="815">
        <f t="shared" si="27"/>
        <v>0</v>
      </c>
      <c r="AE93" s="815">
        <f t="shared" si="27"/>
        <v>0</v>
      </c>
      <c r="AF93" s="815">
        <f t="shared" si="27"/>
        <v>0</v>
      </c>
      <c r="AG93" s="815">
        <f t="shared" si="27"/>
        <v>0</v>
      </c>
      <c r="AH93" s="815">
        <f t="shared" si="27"/>
        <v>0</v>
      </c>
      <c r="AI93" s="815">
        <f t="shared" si="27"/>
        <v>0</v>
      </c>
      <c r="AJ93" s="815">
        <f t="shared" si="27"/>
        <v>0</v>
      </c>
      <c r="AK93" s="815">
        <f t="shared" si="27"/>
        <v>0</v>
      </c>
      <c r="AL93" s="815">
        <f t="shared" si="27"/>
        <v>0</v>
      </c>
      <c r="AM93" s="815">
        <f t="shared" si="27"/>
        <v>0</v>
      </c>
      <c r="AN93" s="815">
        <f t="shared" si="27"/>
        <v>0</v>
      </c>
      <c r="AO93" s="2739">
        <f t="shared" si="27"/>
        <v>0</v>
      </c>
      <c r="AP93" s="2739">
        <f t="shared" si="27"/>
        <v>0</v>
      </c>
      <c r="AQ93" s="2739">
        <f t="shared" si="27"/>
        <v>0</v>
      </c>
      <c r="AR93" s="2739">
        <f t="shared" si="27"/>
        <v>0</v>
      </c>
      <c r="AS93" s="815">
        <f t="shared" si="27"/>
        <v>0</v>
      </c>
      <c r="AT93" s="815">
        <f t="shared" si="27"/>
        <v>0</v>
      </c>
      <c r="AU93" s="815">
        <f t="shared" si="27"/>
        <v>0</v>
      </c>
      <c r="AV93" s="815">
        <f t="shared" si="27"/>
        <v>0</v>
      </c>
      <c r="AW93" s="815">
        <f t="shared" si="27"/>
        <v>0</v>
      </c>
      <c r="AX93" s="815">
        <f t="shared" si="27"/>
        <v>0</v>
      </c>
      <c r="AY93" s="815">
        <f t="shared" si="27"/>
        <v>0</v>
      </c>
      <c r="AZ93" s="815">
        <f t="shared" si="27"/>
        <v>0</v>
      </c>
      <c r="BA93" s="815">
        <f t="shared" si="27"/>
        <v>0</v>
      </c>
      <c r="BB93" s="815">
        <f t="shared" si="27"/>
        <v>0</v>
      </c>
      <c r="BC93" s="815">
        <f t="shared" si="27"/>
        <v>0</v>
      </c>
      <c r="BD93" s="815">
        <f t="shared" si="27"/>
        <v>0</v>
      </c>
      <c r="BE93" s="815">
        <f t="shared" si="27"/>
        <v>0</v>
      </c>
      <c r="BF93" s="815">
        <f t="shared" si="27"/>
        <v>0</v>
      </c>
      <c r="BG93" s="815">
        <f t="shared" si="27"/>
        <v>0</v>
      </c>
      <c r="BH93" s="815">
        <f t="shared" si="27"/>
        <v>0</v>
      </c>
      <c r="BI93" s="815">
        <f t="shared" si="27"/>
        <v>0</v>
      </c>
      <c r="BJ93" s="815">
        <f t="shared" si="27"/>
        <v>0</v>
      </c>
      <c r="BK93" s="815">
        <f t="shared" si="27"/>
        <v>0</v>
      </c>
      <c r="BL93" s="815">
        <f t="shared" si="27"/>
        <v>0</v>
      </c>
      <c r="BM93" s="815">
        <f t="shared" si="27"/>
        <v>0</v>
      </c>
      <c r="BN93" s="815">
        <f t="shared" si="28"/>
        <v>0</v>
      </c>
      <c r="BO93" s="815">
        <f t="shared" si="28"/>
        <v>0</v>
      </c>
      <c r="BP93" s="815">
        <f t="shared" si="28"/>
        <v>0</v>
      </c>
      <c r="BQ93" s="815">
        <f t="shared" si="28"/>
        <v>0</v>
      </c>
      <c r="BR93" s="815">
        <f t="shared" si="28"/>
        <v>0</v>
      </c>
      <c r="BS93" s="815">
        <f t="shared" si="28"/>
        <v>0</v>
      </c>
      <c r="BT93" s="815">
        <f t="shared" si="28"/>
        <v>0</v>
      </c>
      <c r="BU93" s="815">
        <f t="shared" si="28"/>
        <v>0</v>
      </c>
      <c r="BV93" s="815">
        <f t="shared" si="28"/>
        <v>0</v>
      </c>
      <c r="BW93" s="815">
        <f t="shared" si="28"/>
        <v>0</v>
      </c>
      <c r="BX93" s="815">
        <f t="shared" si="28"/>
        <v>0</v>
      </c>
      <c r="BY93" s="815">
        <f t="shared" si="28"/>
        <v>0</v>
      </c>
      <c r="BZ93" s="815">
        <f t="shared" si="28"/>
        <v>0</v>
      </c>
      <c r="CA93" s="815">
        <f t="shared" si="28"/>
        <v>0</v>
      </c>
      <c r="CB93" s="815">
        <f t="shared" si="28"/>
        <v>0</v>
      </c>
      <c r="CC93" s="815">
        <f t="shared" si="28"/>
        <v>0</v>
      </c>
      <c r="CD93" s="815">
        <f t="shared" si="28"/>
        <v>0</v>
      </c>
      <c r="CE93" s="815">
        <f t="shared" si="28"/>
        <v>0</v>
      </c>
      <c r="CF93" s="815">
        <f t="shared" si="28"/>
        <v>0</v>
      </c>
      <c r="CG93" s="815">
        <f t="shared" si="28"/>
        <v>0</v>
      </c>
      <c r="CH93" s="2739">
        <f t="shared" si="28"/>
        <v>0</v>
      </c>
      <c r="CI93" s="2739">
        <f t="shared" si="28"/>
        <v>0</v>
      </c>
      <c r="CJ93" s="2739">
        <f t="shared" si="28"/>
        <v>0</v>
      </c>
      <c r="CK93" s="2739">
        <f t="shared" si="28"/>
        <v>0</v>
      </c>
      <c r="CL93" s="2739">
        <f t="shared" si="28"/>
        <v>0</v>
      </c>
      <c r="CM93" s="2739">
        <f t="shared" si="28"/>
        <v>0</v>
      </c>
      <c r="CN93" s="2739">
        <f t="shared" si="28"/>
        <v>0</v>
      </c>
      <c r="CO93" s="815">
        <f t="shared" si="28"/>
        <v>0</v>
      </c>
      <c r="CP93" s="815">
        <f t="shared" si="28"/>
        <v>0</v>
      </c>
      <c r="CQ93" s="815">
        <f t="shared" si="28"/>
        <v>0</v>
      </c>
      <c r="CR93" s="815">
        <f t="shared" si="28"/>
        <v>0</v>
      </c>
      <c r="CS93" s="815">
        <f t="shared" si="28"/>
        <v>0</v>
      </c>
      <c r="CT93" s="815">
        <f t="shared" si="28"/>
        <v>0</v>
      </c>
      <c r="CU93" s="815">
        <f t="shared" si="28"/>
        <v>0</v>
      </c>
      <c r="CV93" s="815">
        <f t="shared" si="28"/>
        <v>0</v>
      </c>
      <c r="CW93" s="815">
        <f t="shared" si="28"/>
        <v>0</v>
      </c>
      <c r="CX93" s="815">
        <f t="shared" si="28"/>
        <v>0</v>
      </c>
      <c r="CY93" s="815">
        <f t="shared" si="28"/>
        <v>0</v>
      </c>
      <c r="CZ93" s="815">
        <f t="shared" si="28"/>
        <v>0</v>
      </c>
      <c r="DA93" s="815">
        <f t="shared" si="28"/>
        <v>0</v>
      </c>
      <c r="DB93" s="815">
        <f t="shared" si="28"/>
        <v>0</v>
      </c>
      <c r="DC93" s="815">
        <f t="shared" si="28"/>
        <v>0</v>
      </c>
      <c r="DD93" s="815">
        <f t="shared" si="28"/>
        <v>0</v>
      </c>
      <c r="DE93" s="815">
        <f t="shared" si="28"/>
        <v>0</v>
      </c>
      <c r="DF93" s="815">
        <f t="shared" si="28"/>
        <v>0</v>
      </c>
      <c r="DG93" s="815">
        <f t="shared" si="28"/>
        <v>0</v>
      </c>
      <c r="DH93" s="815">
        <f t="shared" si="28"/>
        <v>0</v>
      </c>
      <c r="DI93" s="815">
        <f t="shared" si="28"/>
        <v>0</v>
      </c>
      <c r="DJ93" s="815">
        <f t="shared" si="28"/>
        <v>0</v>
      </c>
      <c r="DK93" s="815">
        <f t="shared" si="28"/>
        <v>0</v>
      </c>
      <c r="DL93" s="815">
        <f t="shared" si="28"/>
        <v>0</v>
      </c>
      <c r="DM93" s="815">
        <f t="shared" si="28"/>
        <v>0</v>
      </c>
      <c r="DN93" s="815">
        <f t="shared" si="28"/>
        <v>0</v>
      </c>
      <c r="DO93" s="815">
        <f t="shared" si="28"/>
        <v>0</v>
      </c>
      <c r="DP93" s="815">
        <f t="shared" si="28"/>
        <v>0</v>
      </c>
      <c r="DQ93" s="815">
        <f t="shared" si="28"/>
        <v>0</v>
      </c>
      <c r="DR93" s="815">
        <f t="shared" si="28"/>
        <v>0</v>
      </c>
      <c r="DS93" s="815">
        <f t="shared" si="28"/>
        <v>0</v>
      </c>
      <c r="DT93" s="815">
        <f t="shared" si="28"/>
        <v>0</v>
      </c>
      <c r="DU93" s="815">
        <f t="shared" si="28"/>
        <v>0</v>
      </c>
      <c r="DV93" s="746">
        <f t="shared" si="28"/>
        <v>0</v>
      </c>
      <c r="DW93" s="747">
        <f t="shared" si="28"/>
        <v>0</v>
      </c>
      <c r="DX93" s="746"/>
      <c r="DY93" s="746"/>
      <c r="DZ93" s="746"/>
      <c r="EA93" s="748">
        <f t="shared" si="29"/>
        <v>0</v>
      </c>
      <c r="EB93" s="748">
        <f t="shared" si="26"/>
        <v>0</v>
      </c>
      <c r="EC93" s="749" t="s">
        <v>648</v>
      </c>
      <c r="ED93" s="672"/>
    </row>
    <row r="94" spans="1:134" ht="15.65" hidden="1" customHeight="1" outlineLevel="2">
      <c r="A94" s="750">
        <f>A86</f>
        <v>0</v>
      </c>
      <c r="B94" s="753">
        <f t="shared" si="27"/>
        <v>0</v>
      </c>
      <c r="C94" s="753">
        <f t="shared" si="27"/>
        <v>0</v>
      </c>
      <c r="D94" s="753">
        <f t="shared" si="27"/>
        <v>0</v>
      </c>
      <c r="E94" s="753">
        <f t="shared" si="27"/>
        <v>0</v>
      </c>
      <c r="F94" s="753">
        <f t="shared" si="27"/>
        <v>0</v>
      </c>
      <c r="G94" s="753">
        <f t="shared" si="27"/>
        <v>0</v>
      </c>
      <c r="H94" s="753">
        <f t="shared" si="27"/>
        <v>0</v>
      </c>
      <c r="I94" s="753">
        <f t="shared" si="27"/>
        <v>0</v>
      </c>
      <c r="J94" s="753">
        <f t="shared" si="27"/>
        <v>0</v>
      </c>
      <c r="K94" s="753">
        <f t="shared" si="27"/>
        <v>0</v>
      </c>
      <c r="L94" s="753">
        <f t="shared" si="27"/>
        <v>0</v>
      </c>
      <c r="M94" s="753">
        <f t="shared" si="27"/>
        <v>0</v>
      </c>
      <c r="N94" s="753">
        <f t="shared" si="27"/>
        <v>0</v>
      </c>
      <c r="O94" s="753">
        <f t="shared" si="27"/>
        <v>0</v>
      </c>
      <c r="P94" s="753">
        <f t="shared" si="27"/>
        <v>0</v>
      </c>
      <c r="Q94" s="2738">
        <f t="shared" si="27"/>
        <v>0</v>
      </c>
      <c r="R94" s="825">
        <f t="shared" si="27"/>
        <v>0</v>
      </c>
      <c r="S94" s="825">
        <f t="shared" si="27"/>
        <v>0</v>
      </c>
      <c r="T94" s="825">
        <f t="shared" si="27"/>
        <v>0</v>
      </c>
      <c r="U94" s="753">
        <f t="shared" si="27"/>
        <v>0</v>
      </c>
      <c r="V94" s="753">
        <f t="shared" si="27"/>
        <v>0</v>
      </c>
      <c r="W94" s="753">
        <f t="shared" si="27"/>
        <v>0</v>
      </c>
      <c r="X94" s="753">
        <f t="shared" si="27"/>
        <v>0</v>
      </c>
      <c r="Y94" s="753"/>
      <c r="Z94" s="753">
        <f t="shared" si="27"/>
        <v>0</v>
      </c>
      <c r="AA94" s="753">
        <f t="shared" si="27"/>
        <v>0</v>
      </c>
      <c r="AB94" s="753">
        <f t="shared" si="27"/>
        <v>0</v>
      </c>
      <c r="AC94" s="753">
        <f t="shared" si="27"/>
        <v>0</v>
      </c>
      <c r="AD94" s="753">
        <f t="shared" si="27"/>
        <v>0</v>
      </c>
      <c r="AE94" s="753">
        <f t="shared" si="27"/>
        <v>0</v>
      </c>
      <c r="AF94" s="753">
        <f t="shared" si="27"/>
        <v>0</v>
      </c>
      <c r="AG94" s="753">
        <f t="shared" si="27"/>
        <v>0</v>
      </c>
      <c r="AH94" s="753">
        <f t="shared" si="27"/>
        <v>0</v>
      </c>
      <c r="AI94" s="753">
        <f t="shared" si="27"/>
        <v>0</v>
      </c>
      <c r="AJ94" s="753">
        <f t="shared" si="27"/>
        <v>0</v>
      </c>
      <c r="AK94" s="753">
        <f t="shared" si="27"/>
        <v>0</v>
      </c>
      <c r="AL94" s="753">
        <f t="shared" si="27"/>
        <v>0</v>
      </c>
      <c r="AM94" s="753">
        <f t="shared" si="27"/>
        <v>0</v>
      </c>
      <c r="AN94" s="753">
        <f t="shared" si="27"/>
        <v>0</v>
      </c>
      <c r="AO94" s="2738">
        <f t="shared" si="27"/>
        <v>0</v>
      </c>
      <c r="AP94" s="2738">
        <f t="shared" si="27"/>
        <v>0</v>
      </c>
      <c r="AQ94" s="2738">
        <f t="shared" si="27"/>
        <v>0</v>
      </c>
      <c r="AR94" s="2738">
        <f t="shared" si="27"/>
        <v>0</v>
      </c>
      <c r="AS94" s="753">
        <f t="shared" si="27"/>
        <v>0</v>
      </c>
      <c r="AT94" s="753">
        <f t="shared" si="27"/>
        <v>0</v>
      </c>
      <c r="AU94" s="753">
        <f t="shared" si="27"/>
        <v>0</v>
      </c>
      <c r="AV94" s="753">
        <f t="shared" si="27"/>
        <v>0</v>
      </c>
      <c r="AW94" s="753">
        <f t="shared" si="27"/>
        <v>0</v>
      </c>
      <c r="AX94" s="753">
        <f t="shared" si="27"/>
        <v>0</v>
      </c>
      <c r="AY94" s="753">
        <f t="shared" si="27"/>
        <v>0</v>
      </c>
      <c r="AZ94" s="753">
        <f t="shared" si="27"/>
        <v>0</v>
      </c>
      <c r="BA94" s="753">
        <f t="shared" si="27"/>
        <v>0</v>
      </c>
      <c r="BB94" s="753">
        <f t="shared" si="27"/>
        <v>0</v>
      </c>
      <c r="BC94" s="753">
        <f t="shared" si="27"/>
        <v>0</v>
      </c>
      <c r="BD94" s="753">
        <f t="shared" si="27"/>
        <v>0</v>
      </c>
      <c r="BE94" s="753">
        <f t="shared" si="27"/>
        <v>0</v>
      </c>
      <c r="BF94" s="753">
        <f t="shared" si="27"/>
        <v>0</v>
      </c>
      <c r="BG94" s="753">
        <f t="shared" si="27"/>
        <v>0</v>
      </c>
      <c r="BH94" s="753">
        <f t="shared" si="27"/>
        <v>0</v>
      </c>
      <c r="BI94" s="753">
        <f t="shared" si="27"/>
        <v>0</v>
      </c>
      <c r="BJ94" s="753">
        <f t="shared" si="27"/>
        <v>0</v>
      </c>
      <c r="BK94" s="753">
        <f t="shared" si="27"/>
        <v>0</v>
      </c>
      <c r="BL94" s="753">
        <f t="shared" si="27"/>
        <v>0</v>
      </c>
      <c r="BM94" s="753">
        <f t="shared" si="27"/>
        <v>0</v>
      </c>
      <c r="BN94" s="753">
        <f t="shared" si="28"/>
        <v>0</v>
      </c>
      <c r="BO94" s="753">
        <f t="shared" si="28"/>
        <v>0</v>
      </c>
      <c r="BP94" s="753">
        <f t="shared" si="28"/>
        <v>0</v>
      </c>
      <c r="BQ94" s="753">
        <f t="shared" si="28"/>
        <v>0</v>
      </c>
      <c r="BR94" s="753">
        <f t="shared" si="28"/>
        <v>0</v>
      </c>
      <c r="BS94" s="753">
        <f t="shared" si="28"/>
        <v>0</v>
      </c>
      <c r="BT94" s="753">
        <f t="shared" si="28"/>
        <v>0</v>
      </c>
      <c r="BU94" s="753">
        <f t="shared" si="28"/>
        <v>0</v>
      </c>
      <c r="BV94" s="753">
        <f t="shared" si="28"/>
        <v>0</v>
      </c>
      <c r="BW94" s="753">
        <f t="shared" si="28"/>
        <v>0</v>
      </c>
      <c r="BX94" s="753">
        <f t="shared" si="28"/>
        <v>0</v>
      </c>
      <c r="BY94" s="753">
        <f t="shared" si="28"/>
        <v>0</v>
      </c>
      <c r="BZ94" s="753">
        <f t="shared" si="28"/>
        <v>0</v>
      </c>
      <c r="CA94" s="753">
        <f t="shared" si="28"/>
        <v>0</v>
      </c>
      <c r="CB94" s="753">
        <f t="shared" si="28"/>
        <v>0</v>
      </c>
      <c r="CC94" s="753">
        <f t="shared" si="28"/>
        <v>0</v>
      </c>
      <c r="CD94" s="753">
        <f t="shared" si="28"/>
        <v>0</v>
      </c>
      <c r="CE94" s="753">
        <f t="shared" si="28"/>
        <v>0</v>
      </c>
      <c r="CF94" s="753">
        <f t="shared" si="28"/>
        <v>0</v>
      </c>
      <c r="CG94" s="753">
        <f t="shared" si="28"/>
        <v>0</v>
      </c>
      <c r="CH94" s="2738">
        <f t="shared" si="28"/>
        <v>0</v>
      </c>
      <c r="CI94" s="2738">
        <f t="shared" si="28"/>
        <v>0</v>
      </c>
      <c r="CJ94" s="2738">
        <f t="shared" si="28"/>
        <v>0</v>
      </c>
      <c r="CK94" s="2738">
        <f t="shared" si="28"/>
        <v>0</v>
      </c>
      <c r="CL94" s="2738">
        <f t="shared" si="28"/>
        <v>0</v>
      </c>
      <c r="CM94" s="2738">
        <f t="shared" si="28"/>
        <v>0</v>
      </c>
      <c r="CN94" s="2738">
        <f t="shared" si="28"/>
        <v>0</v>
      </c>
      <c r="CO94" s="753">
        <f t="shared" si="28"/>
        <v>0</v>
      </c>
      <c r="CP94" s="753">
        <f t="shared" si="28"/>
        <v>0</v>
      </c>
      <c r="CQ94" s="753">
        <f t="shared" si="28"/>
        <v>0</v>
      </c>
      <c r="CR94" s="753">
        <f t="shared" si="28"/>
        <v>0</v>
      </c>
      <c r="CS94" s="753">
        <f t="shared" si="28"/>
        <v>0</v>
      </c>
      <c r="CT94" s="753">
        <f t="shared" si="28"/>
        <v>0</v>
      </c>
      <c r="CU94" s="753">
        <f t="shared" si="28"/>
        <v>0</v>
      </c>
      <c r="CV94" s="753">
        <f t="shared" si="28"/>
        <v>0</v>
      </c>
      <c r="CW94" s="753">
        <f t="shared" si="28"/>
        <v>0</v>
      </c>
      <c r="CX94" s="753">
        <f t="shared" si="28"/>
        <v>0</v>
      </c>
      <c r="CY94" s="753">
        <f t="shared" si="28"/>
        <v>0</v>
      </c>
      <c r="CZ94" s="753">
        <f t="shared" si="28"/>
        <v>0</v>
      </c>
      <c r="DA94" s="753">
        <f t="shared" si="28"/>
        <v>0</v>
      </c>
      <c r="DB94" s="753">
        <f t="shared" si="28"/>
        <v>0</v>
      </c>
      <c r="DC94" s="753">
        <f t="shared" si="28"/>
        <v>0</v>
      </c>
      <c r="DD94" s="753">
        <f t="shared" si="28"/>
        <v>0</v>
      </c>
      <c r="DE94" s="753">
        <f t="shared" si="28"/>
        <v>0</v>
      </c>
      <c r="DF94" s="753">
        <f t="shared" si="28"/>
        <v>0</v>
      </c>
      <c r="DG94" s="753">
        <f t="shared" si="28"/>
        <v>0</v>
      </c>
      <c r="DH94" s="753">
        <f t="shared" si="28"/>
        <v>0</v>
      </c>
      <c r="DI94" s="753">
        <f t="shared" si="28"/>
        <v>0</v>
      </c>
      <c r="DJ94" s="753">
        <f t="shared" si="28"/>
        <v>0</v>
      </c>
      <c r="DK94" s="753">
        <f t="shared" si="28"/>
        <v>0</v>
      </c>
      <c r="DL94" s="753">
        <f t="shared" si="28"/>
        <v>0</v>
      </c>
      <c r="DM94" s="753">
        <f t="shared" si="28"/>
        <v>0</v>
      </c>
      <c r="DN94" s="753">
        <f t="shared" si="28"/>
        <v>0</v>
      </c>
      <c r="DO94" s="753">
        <f t="shared" si="28"/>
        <v>0</v>
      </c>
      <c r="DP94" s="753">
        <f t="shared" si="28"/>
        <v>0</v>
      </c>
      <c r="DQ94" s="753">
        <f t="shared" si="28"/>
        <v>0</v>
      </c>
      <c r="DR94" s="753">
        <f t="shared" si="28"/>
        <v>0</v>
      </c>
      <c r="DS94" s="753">
        <f t="shared" si="28"/>
        <v>0</v>
      </c>
      <c r="DT94" s="753">
        <f t="shared" si="28"/>
        <v>0</v>
      </c>
      <c r="DU94" s="753">
        <f t="shared" si="28"/>
        <v>0</v>
      </c>
      <c r="DV94" s="751">
        <f t="shared" si="28"/>
        <v>0</v>
      </c>
      <c r="DW94" s="769">
        <f t="shared" si="28"/>
        <v>0</v>
      </c>
      <c r="DX94" s="751"/>
      <c r="DY94" s="751"/>
      <c r="DZ94" s="751"/>
      <c r="EA94" s="762">
        <f t="shared" si="29"/>
        <v>0</v>
      </c>
      <c r="EB94" s="762">
        <f t="shared" si="26"/>
        <v>0</v>
      </c>
      <c r="EC94" s="770">
        <v>0</v>
      </c>
      <c r="ED94" s="672"/>
    </row>
    <row r="95" spans="1:134" ht="15.65" hidden="1" customHeight="1" outlineLevel="2">
      <c r="A95" s="727">
        <f>A87</f>
        <v>0</v>
      </c>
      <c r="B95" s="815">
        <f t="shared" si="27"/>
        <v>0</v>
      </c>
      <c r="C95" s="815">
        <f t="shared" si="27"/>
        <v>0</v>
      </c>
      <c r="D95" s="815">
        <f t="shared" si="27"/>
        <v>0</v>
      </c>
      <c r="E95" s="815">
        <f t="shared" si="27"/>
        <v>0</v>
      </c>
      <c r="F95" s="815">
        <f t="shared" si="27"/>
        <v>0</v>
      </c>
      <c r="G95" s="815">
        <f t="shared" si="27"/>
        <v>0</v>
      </c>
      <c r="H95" s="815">
        <f t="shared" si="27"/>
        <v>0</v>
      </c>
      <c r="I95" s="815">
        <f t="shared" si="27"/>
        <v>0</v>
      </c>
      <c r="J95" s="815">
        <f t="shared" si="27"/>
        <v>0</v>
      </c>
      <c r="K95" s="815">
        <f t="shared" si="27"/>
        <v>0</v>
      </c>
      <c r="L95" s="815">
        <f t="shared" si="27"/>
        <v>0</v>
      </c>
      <c r="M95" s="815">
        <f t="shared" si="27"/>
        <v>0</v>
      </c>
      <c r="N95" s="815">
        <f t="shared" si="27"/>
        <v>0</v>
      </c>
      <c r="O95" s="815">
        <f t="shared" si="27"/>
        <v>0</v>
      </c>
      <c r="P95" s="815">
        <f t="shared" si="27"/>
        <v>0</v>
      </c>
      <c r="Q95" s="2739">
        <f t="shared" si="27"/>
        <v>0</v>
      </c>
      <c r="R95" s="735">
        <f t="shared" si="27"/>
        <v>0</v>
      </c>
      <c r="S95" s="735">
        <f t="shared" si="27"/>
        <v>0</v>
      </c>
      <c r="T95" s="735">
        <f t="shared" si="27"/>
        <v>0</v>
      </c>
      <c r="U95" s="815">
        <f t="shared" si="27"/>
        <v>0</v>
      </c>
      <c r="V95" s="815">
        <f t="shared" si="27"/>
        <v>0</v>
      </c>
      <c r="W95" s="815">
        <f t="shared" si="27"/>
        <v>0</v>
      </c>
      <c r="X95" s="815">
        <f t="shared" si="27"/>
        <v>0</v>
      </c>
      <c r="Y95" s="815"/>
      <c r="Z95" s="815">
        <f t="shared" si="27"/>
        <v>0</v>
      </c>
      <c r="AA95" s="815">
        <f t="shared" si="27"/>
        <v>0</v>
      </c>
      <c r="AB95" s="815">
        <f t="shared" si="27"/>
        <v>0</v>
      </c>
      <c r="AC95" s="815">
        <f t="shared" si="27"/>
        <v>0</v>
      </c>
      <c r="AD95" s="815">
        <f t="shared" si="27"/>
        <v>0</v>
      </c>
      <c r="AE95" s="815">
        <f t="shared" si="27"/>
        <v>0</v>
      </c>
      <c r="AF95" s="815">
        <f t="shared" si="27"/>
        <v>0</v>
      </c>
      <c r="AG95" s="815">
        <f t="shared" si="27"/>
        <v>0</v>
      </c>
      <c r="AH95" s="815">
        <f t="shared" si="27"/>
        <v>0</v>
      </c>
      <c r="AI95" s="815">
        <f t="shared" si="27"/>
        <v>0</v>
      </c>
      <c r="AJ95" s="815">
        <f t="shared" si="27"/>
        <v>0</v>
      </c>
      <c r="AK95" s="815">
        <f t="shared" si="27"/>
        <v>0</v>
      </c>
      <c r="AL95" s="815">
        <f t="shared" si="27"/>
        <v>0</v>
      </c>
      <c r="AM95" s="815">
        <f t="shared" si="27"/>
        <v>0</v>
      </c>
      <c r="AN95" s="815">
        <f t="shared" si="27"/>
        <v>0</v>
      </c>
      <c r="AO95" s="2739">
        <f t="shared" si="27"/>
        <v>0</v>
      </c>
      <c r="AP95" s="2739">
        <f t="shared" si="27"/>
        <v>0</v>
      </c>
      <c r="AQ95" s="2739">
        <f t="shared" si="27"/>
        <v>0</v>
      </c>
      <c r="AR95" s="2739">
        <f t="shared" si="27"/>
        <v>0</v>
      </c>
      <c r="AS95" s="815">
        <f t="shared" si="27"/>
        <v>0</v>
      </c>
      <c r="AT95" s="815">
        <f t="shared" si="27"/>
        <v>0</v>
      </c>
      <c r="AU95" s="815">
        <f t="shared" si="27"/>
        <v>0</v>
      </c>
      <c r="AV95" s="815">
        <f t="shared" si="27"/>
        <v>0</v>
      </c>
      <c r="AW95" s="815">
        <f t="shared" si="27"/>
        <v>0</v>
      </c>
      <c r="AX95" s="815">
        <f t="shared" si="27"/>
        <v>0</v>
      </c>
      <c r="AY95" s="815">
        <f t="shared" si="27"/>
        <v>0</v>
      </c>
      <c r="AZ95" s="815">
        <f t="shared" si="27"/>
        <v>0</v>
      </c>
      <c r="BA95" s="815">
        <f t="shared" si="27"/>
        <v>0</v>
      </c>
      <c r="BB95" s="815">
        <f t="shared" si="27"/>
        <v>0</v>
      </c>
      <c r="BC95" s="815">
        <f t="shared" si="27"/>
        <v>0</v>
      </c>
      <c r="BD95" s="815">
        <f t="shared" si="27"/>
        <v>0</v>
      </c>
      <c r="BE95" s="815">
        <f t="shared" si="27"/>
        <v>0</v>
      </c>
      <c r="BF95" s="815">
        <f t="shared" si="27"/>
        <v>0</v>
      </c>
      <c r="BG95" s="815">
        <f t="shared" si="27"/>
        <v>0</v>
      </c>
      <c r="BH95" s="815">
        <f t="shared" si="27"/>
        <v>0</v>
      </c>
      <c r="BI95" s="815">
        <f t="shared" si="27"/>
        <v>0</v>
      </c>
      <c r="BJ95" s="815">
        <f t="shared" si="27"/>
        <v>0</v>
      </c>
      <c r="BK95" s="815">
        <f t="shared" si="27"/>
        <v>0</v>
      </c>
      <c r="BL95" s="815">
        <f t="shared" si="27"/>
        <v>0</v>
      </c>
      <c r="BM95" s="815">
        <f t="shared" si="27"/>
        <v>0</v>
      </c>
      <c r="BN95" s="815">
        <f t="shared" si="28"/>
        <v>0</v>
      </c>
      <c r="BO95" s="815">
        <f t="shared" si="28"/>
        <v>0</v>
      </c>
      <c r="BP95" s="815">
        <f t="shared" si="28"/>
        <v>0</v>
      </c>
      <c r="BQ95" s="815">
        <f t="shared" si="28"/>
        <v>0</v>
      </c>
      <c r="BR95" s="815">
        <f t="shared" si="28"/>
        <v>0</v>
      </c>
      <c r="BS95" s="815">
        <f t="shared" si="28"/>
        <v>0</v>
      </c>
      <c r="BT95" s="815">
        <f t="shared" si="28"/>
        <v>0</v>
      </c>
      <c r="BU95" s="815">
        <f t="shared" si="28"/>
        <v>0</v>
      </c>
      <c r="BV95" s="815">
        <f t="shared" si="28"/>
        <v>0</v>
      </c>
      <c r="BW95" s="815">
        <f t="shared" si="28"/>
        <v>0</v>
      </c>
      <c r="BX95" s="815">
        <f t="shared" si="28"/>
        <v>0</v>
      </c>
      <c r="BY95" s="815">
        <f t="shared" si="28"/>
        <v>0</v>
      </c>
      <c r="BZ95" s="815">
        <f t="shared" si="28"/>
        <v>0</v>
      </c>
      <c r="CA95" s="815">
        <f t="shared" si="28"/>
        <v>0</v>
      </c>
      <c r="CB95" s="815">
        <f t="shared" si="28"/>
        <v>0</v>
      </c>
      <c r="CC95" s="815">
        <f t="shared" si="28"/>
        <v>0</v>
      </c>
      <c r="CD95" s="815">
        <f t="shared" si="28"/>
        <v>0</v>
      </c>
      <c r="CE95" s="815">
        <f t="shared" si="28"/>
        <v>0</v>
      </c>
      <c r="CF95" s="815">
        <f t="shared" si="28"/>
        <v>0</v>
      </c>
      <c r="CG95" s="815">
        <f t="shared" si="28"/>
        <v>0</v>
      </c>
      <c r="CH95" s="2739">
        <f t="shared" si="28"/>
        <v>0</v>
      </c>
      <c r="CI95" s="2739">
        <f t="shared" si="28"/>
        <v>0</v>
      </c>
      <c r="CJ95" s="2739">
        <f t="shared" si="28"/>
        <v>0</v>
      </c>
      <c r="CK95" s="2739">
        <f t="shared" si="28"/>
        <v>0</v>
      </c>
      <c r="CL95" s="2739">
        <f t="shared" si="28"/>
        <v>0</v>
      </c>
      <c r="CM95" s="2739">
        <f t="shared" si="28"/>
        <v>0</v>
      </c>
      <c r="CN95" s="2739">
        <f t="shared" si="28"/>
        <v>0</v>
      </c>
      <c r="CO95" s="815">
        <f t="shared" si="28"/>
        <v>0</v>
      </c>
      <c r="CP95" s="815">
        <f t="shared" si="28"/>
        <v>0</v>
      </c>
      <c r="CQ95" s="815">
        <f t="shared" si="28"/>
        <v>0</v>
      </c>
      <c r="CR95" s="815">
        <f t="shared" si="28"/>
        <v>0</v>
      </c>
      <c r="CS95" s="815">
        <f t="shared" si="28"/>
        <v>0</v>
      </c>
      <c r="CT95" s="815">
        <f t="shared" si="28"/>
        <v>0</v>
      </c>
      <c r="CU95" s="815">
        <f t="shared" si="28"/>
        <v>0</v>
      </c>
      <c r="CV95" s="815">
        <f t="shared" si="28"/>
        <v>0</v>
      </c>
      <c r="CW95" s="815">
        <f t="shared" si="28"/>
        <v>0</v>
      </c>
      <c r="CX95" s="815">
        <f t="shared" si="28"/>
        <v>0</v>
      </c>
      <c r="CY95" s="815">
        <f t="shared" si="28"/>
        <v>0</v>
      </c>
      <c r="CZ95" s="815">
        <f t="shared" si="28"/>
        <v>0</v>
      </c>
      <c r="DA95" s="815">
        <f t="shared" si="28"/>
        <v>0</v>
      </c>
      <c r="DB95" s="815">
        <f t="shared" si="28"/>
        <v>0</v>
      </c>
      <c r="DC95" s="815">
        <f t="shared" si="28"/>
        <v>0</v>
      </c>
      <c r="DD95" s="815">
        <f t="shared" si="28"/>
        <v>0</v>
      </c>
      <c r="DE95" s="815">
        <f t="shared" si="28"/>
        <v>0</v>
      </c>
      <c r="DF95" s="815">
        <f t="shared" si="28"/>
        <v>0</v>
      </c>
      <c r="DG95" s="815">
        <f t="shared" si="28"/>
        <v>0</v>
      </c>
      <c r="DH95" s="815">
        <f t="shared" si="28"/>
        <v>0</v>
      </c>
      <c r="DI95" s="815">
        <f t="shared" si="28"/>
        <v>0</v>
      </c>
      <c r="DJ95" s="815">
        <f t="shared" si="28"/>
        <v>0</v>
      </c>
      <c r="DK95" s="815">
        <f t="shared" si="28"/>
        <v>0</v>
      </c>
      <c r="DL95" s="815">
        <f t="shared" si="28"/>
        <v>0</v>
      </c>
      <c r="DM95" s="815">
        <f t="shared" si="28"/>
        <v>0</v>
      </c>
      <c r="DN95" s="815">
        <f t="shared" si="28"/>
        <v>0</v>
      </c>
      <c r="DO95" s="815">
        <f t="shared" si="28"/>
        <v>0</v>
      </c>
      <c r="DP95" s="815">
        <f t="shared" si="28"/>
        <v>0</v>
      </c>
      <c r="DQ95" s="815">
        <f t="shared" si="28"/>
        <v>0</v>
      </c>
      <c r="DR95" s="815">
        <f t="shared" si="28"/>
        <v>0</v>
      </c>
      <c r="DS95" s="815">
        <f t="shared" si="28"/>
        <v>0</v>
      </c>
      <c r="DT95" s="815">
        <f t="shared" si="28"/>
        <v>0</v>
      </c>
      <c r="DU95" s="815">
        <f t="shared" si="28"/>
        <v>0</v>
      </c>
      <c r="DV95" s="746">
        <f t="shared" si="28"/>
        <v>0</v>
      </c>
      <c r="DW95" s="747">
        <f t="shared" si="28"/>
        <v>0</v>
      </c>
      <c r="DX95" s="746"/>
      <c r="DY95" s="746"/>
      <c r="DZ95" s="746"/>
      <c r="EA95" s="748">
        <f t="shared" si="29"/>
        <v>0</v>
      </c>
      <c r="EB95" s="748">
        <f t="shared" si="26"/>
        <v>0</v>
      </c>
      <c r="EC95" s="749">
        <v>0</v>
      </c>
      <c r="ED95" s="672"/>
    </row>
    <row r="96" spans="1:134" ht="29.15" hidden="1" customHeight="1" outlineLevel="2">
      <c r="A96" s="750" t="str">
        <f>A72</f>
        <v xml:space="preserve">Складе ИП Антошина (Брянск) на 18-00 </v>
      </c>
      <c r="B96" s="753">
        <f t="shared" si="27"/>
        <v>0</v>
      </c>
      <c r="C96" s="753">
        <f t="shared" si="27"/>
        <v>0</v>
      </c>
      <c r="D96" s="753">
        <f t="shared" si="27"/>
        <v>0</v>
      </c>
      <c r="E96" s="753">
        <f t="shared" ref="E96:BP97" si="30">E72+E80+E88</f>
        <v>0</v>
      </c>
      <c r="F96" s="753">
        <f t="shared" si="30"/>
        <v>0</v>
      </c>
      <c r="G96" s="753">
        <f t="shared" si="30"/>
        <v>0</v>
      </c>
      <c r="H96" s="753">
        <f t="shared" si="30"/>
        <v>0</v>
      </c>
      <c r="I96" s="753">
        <f t="shared" si="30"/>
        <v>0</v>
      </c>
      <c r="J96" s="753">
        <f t="shared" si="30"/>
        <v>0</v>
      </c>
      <c r="K96" s="753">
        <f t="shared" si="30"/>
        <v>0</v>
      </c>
      <c r="L96" s="753">
        <f t="shared" si="30"/>
        <v>0</v>
      </c>
      <c r="M96" s="753">
        <f t="shared" si="30"/>
        <v>0</v>
      </c>
      <c r="N96" s="753">
        <f t="shared" si="30"/>
        <v>0</v>
      </c>
      <c r="O96" s="753">
        <f t="shared" si="30"/>
        <v>0</v>
      </c>
      <c r="P96" s="753">
        <f t="shared" si="30"/>
        <v>0</v>
      </c>
      <c r="Q96" s="2738">
        <f t="shared" si="30"/>
        <v>0</v>
      </c>
      <c r="R96" s="825">
        <f t="shared" si="30"/>
        <v>0</v>
      </c>
      <c r="S96" s="825">
        <f t="shared" si="30"/>
        <v>0</v>
      </c>
      <c r="T96" s="825">
        <f t="shared" si="30"/>
        <v>0</v>
      </c>
      <c r="U96" s="753">
        <f t="shared" si="30"/>
        <v>0</v>
      </c>
      <c r="V96" s="753">
        <f t="shared" si="30"/>
        <v>0</v>
      </c>
      <c r="W96" s="753">
        <f t="shared" si="30"/>
        <v>0</v>
      </c>
      <c r="X96" s="753">
        <f t="shared" si="30"/>
        <v>0</v>
      </c>
      <c r="Y96" s="753"/>
      <c r="Z96" s="753">
        <f t="shared" si="30"/>
        <v>0</v>
      </c>
      <c r="AA96" s="753">
        <f t="shared" si="30"/>
        <v>0</v>
      </c>
      <c r="AB96" s="753">
        <f t="shared" si="30"/>
        <v>0</v>
      </c>
      <c r="AC96" s="753">
        <f t="shared" si="30"/>
        <v>0</v>
      </c>
      <c r="AD96" s="753">
        <f t="shared" si="30"/>
        <v>0</v>
      </c>
      <c r="AE96" s="753">
        <f t="shared" si="30"/>
        <v>0</v>
      </c>
      <c r="AF96" s="753">
        <f t="shared" si="30"/>
        <v>0</v>
      </c>
      <c r="AG96" s="753">
        <f t="shared" si="30"/>
        <v>0</v>
      </c>
      <c r="AH96" s="753">
        <f t="shared" si="30"/>
        <v>0</v>
      </c>
      <c r="AI96" s="753">
        <f t="shared" si="30"/>
        <v>0</v>
      </c>
      <c r="AJ96" s="753">
        <f t="shared" si="30"/>
        <v>0</v>
      </c>
      <c r="AK96" s="753">
        <f t="shared" si="30"/>
        <v>0</v>
      </c>
      <c r="AL96" s="753">
        <f t="shared" si="30"/>
        <v>0</v>
      </c>
      <c r="AM96" s="753">
        <f t="shared" si="30"/>
        <v>0</v>
      </c>
      <c r="AN96" s="753">
        <f t="shared" si="30"/>
        <v>0</v>
      </c>
      <c r="AO96" s="2738">
        <f t="shared" si="30"/>
        <v>0</v>
      </c>
      <c r="AP96" s="2738">
        <f t="shared" si="30"/>
        <v>0</v>
      </c>
      <c r="AQ96" s="2738">
        <f t="shared" si="30"/>
        <v>0</v>
      </c>
      <c r="AR96" s="2738">
        <f t="shared" si="30"/>
        <v>0</v>
      </c>
      <c r="AS96" s="753">
        <f t="shared" si="30"/>
        <v>0</v>
      </c>
      <c r="AT96" s="753">
        <f t="shared" si="30"/>
        <v>0</v>
      </c>
      <c r="AU96" s="753">
        <f t="shared" si="30"/>
        <v>0</v>
      </c>
      <c r="AV96" s="753">
        <f t="shared" si="30"/>
        <v>0</v>
      </c>
      <c r="AW96" s="753">
        <f t="shared" si="30"/>
        <v>0</v>
      </c>
      <c r="AX96" s="753">
        <f t="shared" si="30"/>
        <v>0</v>
      </c>
      <c r="AY96" s="753">
        <f t="shared" si="30"/>
        <v>0</v>
      </c>
      <c r="AZ96" s="753">
        <f t="shared" si="30"/>
        <v>0</v>
      </c>
      <c r="BA96" s="753">
        <f t="shared" si="30"/>
        <v>0</v>
      </c>
      <c r="BB96" s="753">
        <f t="shared" si="30"/>
        <v>0</v>
      </c>
      <c r="BC96" s="753">
        <f t="shared" si="30"/>
        <v>0</v>
      </c>
      <c r="BD96" s="753">
        <f t="shared" si="30"/>
        <v>0</v>
      </c>
      <c r="BE96" s="753">
        <f t="shared" si="30"/>
        <v>0</v>
      </c>
      <c r="BF96" s="753">
        <f t="shared" si="30"/>
        <v>0</v>
      </c>
      <c r="BG96" s="753">
        <f t="shared" si="30"/>
        <v>0</v>
      </c>
      <c r="BH96" s="753">
        <f t="shared" si="30"/>
        <v>0</v>
      </c>
      <c r="BI96" s="753">
        <f t="shared" si="30"/>
        <v>0</v>
      </c>
      <c r="BJ96" s="753">
        <f t="shared" si="30"/>
        <v>0</v>
      </c>
      <c r="BK96" s="753">
        <f t="shared" si="30"/>
        <v>0</v>
      </c>
      <c r="BL96" s="753">
        <f t="shared" si="30"/>
        <v>0</v>
      </c>
      <c r="BM96" s="753">
        <f t="shared" si="30"/>
        <v>0</v>
      </c>
      <c r="BN96" s="753">
        <f t="shared" si="30"/>
        <v>0</v>
      </c>
      <c r="BO96" s="753">
        <f t="shared" si="30"/>
        <v>0</v>
      </c>
      <c r="BP96" s="753">
        <f t="shared" si="30"/>
        <v>0</v>
      </c>
      <c r="BQ96" s="753">
        <f t="shared" si="28"/>
        <v>0</v>
      </c>
      <c r="BR96" s="753">
        <f t="shared" si="28"/>
        <v>0</v>
      </c>
      <c r="BS96" s="753">
        <f t="shared" si="28"/>
        <v>0</v>
      </c>
      <c r="BT96" s="753">
        <f t="shared" si="28"/>
        <v>0</v>
      </c>
      <c r="BU96" s="753">
        <f t="shared" si="28"/>
        <v>0</v>
      </c>
      <c r="BV96" s="753">
        <f t="shared" si="28"/>
        <v>0</v>
      </c>
      <c r="BW96" s="753">
        <f t="shared" si="28"/>
        <v>0</v>
      </c>
      <c r="BX96" s="753">
        <f t="shared" ref="BX96:EA97" si="31">BX72+BX80+BX88</f>
        <v>0</v>
      </c>
      <c r="BY96" s="753">
        <f t="shared" si="31"/>
        <v>0</v>
      </c>
      <c r="BZ96" s="753">
        <f t="shared" si="31"/>
        <v>0</v>
      </c>
      <c r="CA96" s="753">
        <f t="shared" si="31"/>
        <v>0</v>
      </c>
      <c r="CB96" s="753">
        <f t="shared" si="31"/>
        <v>0</v>
      </c>
      <c r="CC96" s="753">
        <f t="shared" si="31"/>
        <v>0</v>
      </c>
      <c r="CD96" s="753">
        <f t="shared" si="31"/>
        <v>0</v>
      </c>
      <c r="CE96" s="753">
        <f t="shared" si="31"/>
        <v>0</v>
      </c>
      <c r="CF96" s="753">
        <f t="shared" si="31"/>
        <v>0</v>
      </c>
      <c r="CG96" s="753">
        <f t="shared" si="31"/>
        <v>0</v>
      </c>
      <c r="CH96" s="2738">
        <f t="shared" si="31"/>
        <v>0</v>
      </c>
      <c r="CI96" s="2738">
        <f t="shared" si="31"/>
        <v>0</v>
      </c>
      <c r="CJ96" s="2738">
        <f t="shared" si="31"/>
        <v>0</v>
      </c>
      <c r="CK96" s="2738">
        <f t="shared" si="31"/>
        <v>0</v>
      </c>
      <c r="CL96" s="2738">
        <f t="shared" si="31"/>
        <v>0</v>
      </c>
      <c r="CM96" s="2738">
        <f t="shared" si="31"/>
        <v>0</v>
      </c>
      <c r="CN96" s="2738">
        <f t="shared" si="31"/>
        <v>0</v>
      </c>
      <c r="CO96" s="753">
        <f t="shared" si="31"/>
        <v>0</v>
      </c>
      <c r="CP96" s="753">
        <f t="shared" si="31"/>
        <v>0</v>
      </c>
      <c r="CQ96" s="753">
        <f t="shared" si="31"/>
        <v>0</v>
      </c>
      <c r="CR96" s="753">
        <f t="shared" si="31"/>
        <v>0</v>
      </c>
      <c r="CS96" s="753">
        <f t="shared" si="31"/>
        <v>0</v>
      </c>
      <c r="CT96" s="753">
        <f t="shared" si="31"/>
        <v>0</v>
      </c>
      <c r="CU96" s="753">
        <f t="shared" si="31"/>
        <v>0</v>
      </c>
      <c r="CV96" s="753">
        <f t="shared" si="31"/>
        <v>0</v>
      </c>
      <c r="CW96" s="753">
        <f t="shared" si="31"/>
        <v>0</v>
      </c>
      <c r="CX96" s="753">
        <f t="shared" si="31"/>
        <v>0</v>
      </c>
      <c r="CY96" s="753">
        <f t="shared" si="31"/>
        <v>0</v>
      </c>
      <c r="CZ96" s="753">
        <f t="shared" si="31"/>
        <v>0</v>
      </c>
      <c r="DA96" s="753">
        <f t="shared" si="31"/>
        <v>0</v>
      </c>
      <c r="DB96" s="753">
        <f t="shared" si="31"/>
        <v>0</v>
      </c>
      <c r="DC96" s="753">
        <f t="shared" si="31"/>
        <v>0</v>
      </c>
      <c r="DD96" s="753">
        <f t="shared" si="31"/>
        <v>0</v>
      </c>
      <c r="DE96" s="753">
        <f t="shared" si="31"/>
        <v>0</v>
      </c>
      <c r="DF96" s="753">
        <f t="shared" si="31"/>
        <v>0</v>
      </c>
      <c r="DG96" s="753">
        <f t="shared" si="31"/>
        <v>0</v>
      </c>
      <c r="DH96" s="753">
        <f t="shared" si="31"/>
        <v>0</v>
      </c>
      <c r="DI96" s="753">
        <f t="shared" si="31"/>
        <v>0</v>
      </c>
      <c r="DJ96" s="753">
        <f t="shared" si="31"/>
        <v>0</v>
      </c>
      <c r="DK96" s="753">
        <f t="shared" si="31"/>
        <v>0</v>
      </c>
      <c r="DL96" s="753">
        <f t="shared" si="31"/>
        <v>0</v>
      </c>
      <c r="DM96" s="753">
        <f t="shared" si="31"/>
        <v>0</v>
      </c>
      <c r="DN96" s="753">
        <f t="shared" si="31"/>
        <v>0</v>
      </c>
      <c r="DO96" s="753">
        <f t="shared" si="31"/>
        <v>0</v>
      </c>
      <c r="DP96" s="753">
        <f t="shared" si="31"/>
        <v>0</v>
      </c>
      <c r="DQ96" s="753">
        <f t="shared" si="31"/>
        <v>0</v>
      </c>
      <c r="DR96" s="753">
        <f t="shared" si="31"/>
        <v>0</v>
      </c>
      <c r="DS96" s="753">
        <f t="shared" si="31"/>
        <v>0</v>
      </c>
      <c r="DT96" s="753">
        <f t="shared" si="31"/>
        <v>0</v>
      </c>
      <c r="DU96" s="753">
        <f t="shared" si="31"/>
        <v>0</v>
      </c>
      <c r="DV96" s="751">
        <f t="shared" si="31"/>
        <v>0</v>
      </c>
      <c r="DW96" s="769">
        <f t="shared" si="31"/>
        <v>0</v>
      </c>
      <c r="DX96" s="751"/>
      <c r="DY96" s="751"/>
      <c r="DZ96" s="751"/>
      <c r="EA96" s="762">
        <f t="shared" si="31"/>
        <v>0</v>
      </c>
      <c r="EB96" s="762">
        <f t="shared" si="26"/>
        <v>0</v>
      </c>
      <c r="EC96" s="770" t="s">
        <v>649</v>
      </c>
      <c r="ED96" s="672"/>
    </row>
    <row r="97" spans="1:134" ht="29.15" hidden="1" customHeight="1" outlineLevel="2">
      <c r="A97" s="727" t="str">
        <f>A89</f>
        <v>Камере созревания (производство) на 18-00</v>
      </c>
      <c r="B97" s="729">
        <f t="shared" ref="B97:AI97" si="32">B73+B81+B89</f>
        <v>0</v>
      </c>
      <c r="C97" s="729">
        <f t="shared" si="32"/>
        <v>0</v>
      </c>
      <c r="D97" s="729">
        <f t="shared" si="32"/>
        <v>0</v>
      </c>
      <c r="E97" s="729">
        <f t="shared" si="32"/>
        <v>0</v>
      </c>
      <c r="F97" s="729">
        <f t="shared" si="32"/>
        <v>0</v>
      </c>
      <c r="G97" s="729">
        <f t="shared" si="32"/>
        <v>0</v>
      </c>
      <c r="H97" s="729">
        <f t="shared" si="32"/>
        <v>0</v>
      </c>
      <c r="I97" s="729">
        <f t="shared" si="32"/>
        <v>0</v>
      </c>
      <c r="J97" s="729">
        <f t="shared" si="32"/>
        <v>0</v>
      </c>
      <c r="K97" s="729">
        <f t="shared" si="32"/>
        <v>0</v>
      </c>
      <c r="L97" s="729">
        <f t="shared" si="32"/>
        <v>0</v>
      </c>
      <c r="M97" s="729">
        <f t="shared" si="32"/>
        <v>0</v>
      </c>
      <c r="N97" s="729">
        <f t="shared" si="32"/>
        <v>0</v>
      </c>
      <c r="O97" s="729">
        <f t="shared" si="32"/>
        <v>0</v>
      </c>
      <c r="P97" s="729">
        <f t="shared" si="32"/>
        <v>0</v>
      </c>
      <c r="Q97" s="2740">
        <f t="shared" si="32"/>
        <v>0</v>
      </c>
      <c r="R97" s="729">
        <f t="shared" si="32"/>
        <v>0</v>
      </c>
      <c r="S97" s="729">
        <f t="shared" si="32"/>
        <v>0</v>
      </c>
      <c r="T97" s="729">
        <f t="shared" si="32"/>
        <v>0</v>
      </c>
      <c r="U97" s="729">
        <f t="shared" si="32"/>
        <v>0</v>
      </c>
      <c r="V97" s="729">
        <f t="shared" si="32"/>
        <v>0</v>
      </c>
      <c r="W97" s="729">
        <f t="shared" si="32"/>
        <v>0</v>
      </c>
      <c r="X97" s="729">
        <f t="shared" si="32"/>
        <v>0</v>
      </c>
      <c r="Y97" s="729"/>
      <c r="Z97" s="729">
        <f t="shared" si="32"/>
        <v>0</v>
      </c>
      <c r="AA97" s="729">
        <f t="shared" si="32"/>
        <v>0</v>
      </c>
      <c r="AB97" s="729">
        <f t="shared" si="32"/>
        <v>0</v>
      </c>
      <c r="AC97" s="729">
        <f t="shared" si="32"/>
        <v>0</v>
      </c>
      <c r="AD97" s="729">
        <f t="shared" si="32"/>
        <v>0</v>
      </c>
      <c r="AE97" s="729">
        <f t="shared" si="32"/>
        <v>0</v>
      </c>
      <c r="AF97" s="729">
        <f t="shared" si="32"/>
        <v>0</v>
      </c>
      <c r="AG97" s="729">
        <f t="shared" si="32"/>
        <v>0</v>
      </c>
      <c r="AH97" s="729">
        <f t="shared" si="32"/>
        <v>0</v>
      </c>
      <c r="AI97" s="729">
        <f t="shared" si="32"/>
        <v>0</v>
      </c>
      <c r="AJ97" s="729">
        <f t="shared" si="30"/>
        <v>0</v>
      </c>
      <c r="AK97" s="729">
        <f t="shared" si="30"/>
        <v>0</v>
      </c>
      <c r="AL97" s="729">
        <f t="shared" si="30"/>
        <v>0</v>
      </c>
      <c r="AM97" s="729">
        <f t="shared" si="30"/>
        <v>0</v>
      </c>
      <c r="AN97" s="729">
        <f t="shared" si="30"/>
        <v>0</v>
      </c>
      <c r="AO97" s="2740">
        <f t="shared" si="30"/>
        <v>0</v>
      </c>
      <c r="AP97" s="2740">
        <f t="shared" si="30"/>
        <v>0</v>
      </c>
      <c r="AQ97" s="2740">
        <f t="shared" si="30"/>
        <v>0</v>
      </c>
      <c r="AR97" s="2740">
        <f t="shared" si="30"/>
        <v>0</v>
      </c>
      <c r="AS97" s="729">
        <f t="shared" si="30"/>
        <v>0</v>
      </c>
      <c r="AT97" s="729">
        <f t="shared" si="30"/>
        <v>0</v>
      </c>
      <c r="AU97" s="729">
        <f t="shared" si="30"/>
        <v>0</v>
      </c>
      <c r="AV97" s="729">
        <f t="shared" si="30"/>
        <v>0</v>
      </c>
      <c r="AW97" s="729">
        <f t="shared" si="30"/>
        <v>0</v>
      </c>
      <c r="AX97" s="729">
        <f t="shared" si="30"/>
        <v>0</v>
      </c>
      <c r="AY97" s="729">
        <f t="shared" si="30"/>
        <v>0</v>
      </c>
      <c r="AZ97" s="729">
        <f t="shared" si="30"/>
        <v>0</v>
      </c>
      <c r="BA97" s="729">
        <f t="shared" si="30"/>
        <v>0</v>
      </c>
      <c r="BB97" s="729">
        <f t="shared" si="30"/>
        <v>0</v>
      </c>
      <c r="BC97" s="729">
        <f t="shared" si="30"/>
        <v>0</v>
      </c>
      <c r="BD97" s="729">
        <f t="shared" si="30"/>
        <v>0</v>
      </c>
      <c r="BE97" s="729">
        <f t="shared" si="30"/>
        <v>0</v>
      </c>
      <c r="BF97" s="729">
        <f t="shared" si="30"/>
        <v>0</v>
      </c>
      <c r="BG97" s="729">
        <f t="shared" si="30"/>
        <v>0</v>
      </c>
      <c r="BH97" s="729">
        <f t="shared" si="30"/>
        <v>0</v>
      </c>
      <c r="BI97" s="729">
        <f t="shared" si="30"/>
        <v>0</v>
      </c>
      <c r="BJ97" s="729">
        <f t="shared" si="30"/>
        <v>0</v>
      </c>
      <c r="BK97" s="729">
        <f t="shared" si="30"/>
        <v>0</v>
      </c>
      <c r="BL97" s="729">
        <f t="shared" si="30"/>
        <v>0</v>
      </c>
      <c r="BM97" s="729">
        <f t="shared" si="30"/>
        <v>0</v>
      </c>
      <c r="BN97" s="729">
        <f t="shared" si="30"/>
        <v>0</v>
      </c>
      <c r="BO97" s="729">
        <f t="shared" si="30"/>
        <v>0</v>
      </c>
      <c r="BP97" s="729">
        <f t="shared" si="30"/>
        <v>0</v>
      </c>
      <c r="BQ97" s="729">
        <f t="shared" ref="BQ97:CW97" si="33">BQ73+BQ81+BQ89</f>
        <v>0</v>
      </c>
      <c r="BR97" s="729">
        <f t="shared" si="33"/>
        <v>0</v>
      </c>
      <c r="BS97" s="729">
        <f t="shared" si="33"/>
        <v>0</v>
      </c>
      <c r="BT97" s="729">
        <f t="shared" si="33"/>
        <v>0</v>
      </c>
      <c r="BU97" s="729">
        <f t="shared" si="33"/>
        <v>0</v>
      </c>
      <c r="BV97" s="729">
        <f t="shared" si="33"/>
        <v>0</v>
      </c>
      <c r="BW97" s="729">
        <f t="shared" si="33"/>
        <v>0</v>
      </c>
      <c r="BX97" s="729">
        <f t="shared" si="33"/>
        <v>0</v>
      </c>
      <c r="BY97" s="729">
        <f t="shared" si="33"/>
        <v>0</v>
      </c>
      <c r="BZ97" s="729">
        <f t="shared" si="33"/>
        <v>0</v>
      </c>
      <c r="CA97" s="729">
        <f t="shared" si="33"/>
        <v>0</v>
      </c>
      <c r="CB97" s="729">
        <f t="shared" si="33"/>
        <v>0</v>
      </c>
      <c r="CC97" s="729">
        <f t="shared" si="33"/>
        <v>0</v>
      </c>
      <c r="CD97" s="729">
        <f t="shared" si="33"/>
        <v>0</v>
      </c>
      <c r="CE97" s="729">
        <f t="shared" si="33"/>
        <v>0</v>
      </c>
      <c r="CF97" s="729">
        <f t="shared" si="33"/>
        <v>0</v>
      </c>
      <c r="CG97" s="729">
        <f t="shared" si="33"/>
        <v>0</v>
      </c>
      <c r="CH97" s="2740">
        <f t="shared" si="33"/>
        <v>0</v>
      </c>
      <c r="CI97" s="2740">
        <f t="shared" si="33"/>
        <v>0</v>
      </c>
      <c r="CJ97" s="2740">
        <f t="shared" si="33"/>
        <v>0</v>
      </c>
      <c r="CK97" s="2740">
        <f t="shared" si="33"/>
        <v>0</v>
      </c>
      <c r="CL97" s="2740">
        <f t="shared" si="33"/>
        <v>0</v>
      </c>
      <c r="CM97" s="2740">
        <f t="shared" si="33"/>
        <v>0</v>
      </c>
      <c r="CN97" s="2740">
        <f t="shared" si="33"/>
        <v>0</v>
      </c>
      <c r="CO97" s="729">
        <f t="shared" si="33"/>
        <v>0</v>
      </c>
      <c r="CP97" s="729">
        <f t="shared" si="33"/>
        <v>0</v>
      </c>
      <c r="CQ97" s="729">
        <f t="shared" si="33"/>
        <v>0</v>
      </c>
      <c r="CR97" s="729">
        <f t="shared" si="33"/>
        <v>0</v>
      </c>
      <c r="CS97" s="729">
        <f t="shared" si="33"/>
        <v>0</v>
      </c>
      <c r="CT97" s="729">
        <f t="shared" si="33"/>
        <v>0</v>
      </c>
      <c r="CU97" s="729">
        <f t="shared" si="33"/>
        <v>0</v>
      </c>
      <c r="CV97" s="729">
        <f t="shared" si="33"/>
        <v>0</v>
      </c>
      <c r="CW97" s="729">
        <f t="shared" si="33"/>
        <v>0</v>
      </c>
      <c r="CX97" s="729">
        <f t="shared" si="31"/>
        <v>0</v>
      </c>
      <c r="CY97" s="729">
        <f t="shared" si="31"/>
        <v>0</v>
      </c>
      <c r="CZ97" s="729">
        <f t="shared" si="31"/>
        <v>0</v>
      </c>
      <c r="DA97" s="729">
        <f t="shared" si="31"/>
        <v>0</v>
      </c>
      <c r="DB97" s="729">
        <f t="shared" si="31"/>
        <v>0</v>
      </c>
      <c r="DC97" s="729">
        <f t="shared" si="31"/>
        <v>0</v>
      </c>
      <c r="DD97" s="729">
        <f t="shared" si="31"/>
        <v>0</v>
      </c>
      <c r="DE97" s="729">
        <f t="shared" si="31"/>
        <v>0</v>
      </c>
      <c r="DF97" s="729">
        <f t="shared" si="31"/>
        <v>0</v>
      </c>
      <c r="DG97" s="729">
        <f t="shared" si="31"/>
        <v>0</v>
      </c>
      <c r="DH97" s="729">
        <f t="shared" si="31"/>
        <v>0</v>
      </c>
      <c r="DI97" s="729">
        <f t="shared" si="31"/>
        <v>0</v>
      </c>
      <c r="DJ97" s="729">
        <f t="shared" si="31"/>
        <v>0</v>
      </c>
      <c r="DK97" s="729">
        <f t="shared" si="31"/>
        <v>0</v>
      </c>
      <c r="DL97" s="729">
        <f t="shared" si="31"/>
        <v>0</v>
      </c>
      <c r="DM97" s="729">
        <f t="shared" si="31"/>
        <v>0</v>
      </c>
      <c r="DN97" s="729">
        <f t="shared" si="31"/>
        <v>0</v>
      </c>
      <c r="DO97" s="729">
        <f t="shared" si="31"/>
        <v>0</v>
      </c>
      <c r="DP97" s="729">
        <f t="shared" si="31"/>
        <v>0</v>
      </c>
      <c r="DQ97" s="729">
        <f t="shared" si="31"/>
        <v>0</v>
      </c>
      <c r="DR97" s="729">
        <f t="shared" si="31"/>
        <v>0</v>
      </c>
      <c r="DS97" s="729">
        <f t="shared" si="31"/>
        <v>0</v>
      </c>
      <c r="DT97" s="729">
        <f t="shared" si="31"/>
        <v>0</v>
      </c>
      <c r="DU97" s="729">
        <f t="shared" si="31"/>
        <v>0</v>
      </c>
      <c r="DV97" s="746">
        <f t="shared" si="31"/>
        <v>0</v>
      </c>
      <c r="DW97" s="747">
        <f t="shared" si="31"/>
        <v>0</v>
      </c>
      <c r="DX97" s="746"/>
      <c r="DY97" s="746"/>
      <c r="DZ97" s="746"/>
      <c r="EA97" s="748">
        <f t="shared" si="31"/>
        <v>0</v>
      </c>
      <c r="EB97" s="748">
        <f t="shared" si="26"/>
        <v>0</v>
      </c>
      <c r="EC97" s="749" t="s">
        <v>650</v>
      </c>
      <c r="ED97" s="672"/>
    </row>
    <row r="98" spans="1:134" ht="9.75" hidden="1" customHeight="1" outlineLevel="2" thickTop="1">
      <c r="A98" s="836"/>
      <c r="B98" s="837"/>
      <c r="C98" s="837"/>
      <c r="D98" s="837"/>
      <c r="E98" s="837"/>
      <c r="F98" s="837"/>
      <c r="G98" s="837"/>
      <c r="H98" s="837"/>
      <c r="I98" s="837"/>
      <c r="J98" s="837"/>
      <c r="K98" s="837"/>
      <c r="L98" s="837"/>
      <c r="M98" s="837"/>
      <c r="N98" s="837"/>
      <c r="O98" s="837"/>
      <c r="P98" s="837"/>
      <c r="Q98" s="838"/>
      <c r="R98" s="839"/>
      <c r="S98" s="839"/>
      <c r="T98" s="839"/>
      <c r="U98" s="844"/>
      <c r="V98" s="837"/>
      <c r="W98" s="837"/>
      <c r="X98" s="837"/>
      <c r="Y98" s="837"/>
      <c r="Z98" s="837"/>
      <c r="AA98" s="837"/>
      <c r="AB98" s="837"/>
      <c r="AC98" s="837"/>
      <c r="AD98" s="837"/>
      <c r="AE98" s="837"/>
      <c r="AF98" s="837"/>
      <c r="AG98" s="837"/>
      <c r="AH98" s="837"/>
      <c r="AI98" s="837"/>
      <c r="AJ98" s="837"/>
      <c r="AK98" s="837"/>
      <c r="AL98" s="837"/>
      <c r="AM98" s="837"/>
      <c r="AN98" s="837"/>
      <c r="AO98" s="838"/>
      <c r="AP98" s="838"/>
      <c r="AQ98" s="838"/>
      <c r="AR98" s="838"/>
      <c r="AS98" s="837"/>
      <c r="AT98" s="837"/>
      <c r="AU98" s="837"/>
      <c r="AV98" s="837"/>
      <c r="AW98" s="837"/>
      <c r="AX98" s="837"/>
      <c r="AY98" s="837"/>
      <c r="AZ98" s="837"/>
      <c r="BA98" s="837"/>
      <c r="BB98" s="837"/>
      <c r="BC98" s="837"/>
      <c r="BD98" s="837"/>
      <c r="BE98" s="837"/>
      <c r="BF98" s="837"/>
      <c r="BG98" s="837"/>
      <c r="BH98" s="837"/>
      <c r="BI98" s="837"/>
      <c r="BJ98" s="837"/>
      <c r="BK98" s="837"/>
      <c r="BL98" s="837"/>
      <c r="BM98" s="837"/>
      <c r="BN98" s="837"/>
      <c r="BO98" s="837"/>
      <c r="BP98" s="837"/>
      <c r="BQ98" s="837"/>
      <c r="BR98" s="837"/>
      <c r="BS98" s="837"/>
      <c r="BT98" s="837"/>
      <c r="BU98" s="837"/>
      <c r="BV98" s="837"/>
      <c r="BW98" s="837"/>
      <c r="BX98" s="837"/>
      <c r="BY98" s="837"/>
      <c r="BZ98" s="837"/>
      <c r="CA98" s="837"/>
      <c r="CB98" s="837"/>
      <c r="CC98" s="837"/>
      <c r="CD98" s="837"/>
      <c r="CE98" s="837"/>
      <c r="CF98" s="837"/>
      <c r="CG98" s="837"/>
      <c r="CH98" s="838"/>
      <c r="CI98" s="838"/>
      <c r="CJ98" s="838"/>
      <c r="CK98" s="838"/>
      <c r="CL98" s="838"/>
      <c r="CM98" s="838"/>
      <c r="CN98" s="838"/>
      <c r="CO98" s="837"/>
      <c r="CP98" s="837"/>
      <c r="CQ98" s="837"/>
      <c r="CR98" s="837"/>
      <c r="CS98" s="837"/>
      <c r="CT98" s="837"/>
      <c r="CU98" s="837"/>
      <c r="CV98" s="837"/>
      <c r="CW98" s="837"/>
      <c r="CX98" s="837"/>
      <c r="CY98" s="837"/>
      <c r="CZ98" s="837"/>
      <c r="DA98" s="837"/>
      <c r="DB98" s="837"/>
      <c r="DC98" s="837"/>
      <c r="DD98" s="837"/>
      <c r="DE98" s="837"/>
      <c r="DF98" s="837"/>
      <c r="DG98" s="837"/>
      <c r="DH98" s="837"/>
      <c r="DI98" s="837"/>
      <c r="DJ98" s="837"/>
      <c r="DK98" s="837"/>
      <c r="DL98" s="837"/>
      <c r="DM98" s="837"/>
      <c r="DN98" s="837"/>
      <c r="DO98" s="840"/>
      <c r="DP98" s="837"/>
      <c r="DQ98" s="837"/>
      <c r="DR98" s="837"/>
      <c r="DS98" s="837"/>
      <c r="DT98" s="837"/>
      <c r="DU98" s="837"/>
      <c r="DV98" s="837"/>
      <c r="DW98" s="841"/>
      <c r="DX98" s="837"/>
      <c r="DY98" s="837"/>
      <c r="DZ98" s="837"/>
      <c r="EA98" s="842"/>
      <c r="EB98" s="837"/>
      <c r="EC98" s="843"/>
      <c r="ED98" s="672"/>
    </row>
    <row r="99" spans="1:134" ht="15.5" collapsed="1" thickTop="1" thickBot="1">
      <c r="A99" s="845" t="s">
        <v>653</v>
      </c>
      <c r="B99" s="846">
        <f t="shared" ref="B99:BM99" si="34">IF(B7=0,0,B91/B7)</f>
        <v>77.501874999999998</v>
      </c>
      <c r="C99" s="846">
        <f t="shared" si="34"/>
        <v>51.235999999999997</v>
      </c>
      <c r="D99" s="846">
        <f t="shared" si="34"/>
        <v>182.30199999999999</v>
      </c>
      <c r="E99" s="846">
        <f t="shared" si="34"/>
        <v>66.539333333333332</v>
      </c>
      <c r="F99" s="846">
        <f t="shared" si="34"/>
        <v>336</v>
      </c>
      <c r="G99" s="846">
        <f t="shared" si="34"/>
        <v>25</v>
      </c>
      <c r="H99" s="846">
        <f t="shared" si="34"/>
        <v>0</v>
      </c>
      <c r="I99" s="846">
        <f t="shared" si="34"/>
        <v>11.090666666666666</v>
      </c>
      <c r="J99" s="846">
        <f t="shared" si="34"/>
        <v>266</v>
      </c>
      <c r="K99" s="846">
        <f t="shared" si="34"/>
        <v>3.4482758620689657</v>
      </c>
      <c r="L99" s="846">
        <f t="shared" si="34"/>
        <v>21.500000000000004</v>
      </c>
      <c r="M99" s="846">
        <f t="shared" si="34"/>
        <v>0</v>
      </c>
      <c r="N99" s="846">
        <f t="shared" si="34"/>
        <v>0</v>
      </c>
      <c r="O99" s="846">
        <f t="shared" si="34"/>
        <v>80.906666666666666</v>
      </c>
      <c r="P99" s="846">
        <f t="shared" si="34"/>
        <v>61</v>
      </c>
      <c r="Q99" s="2741">
        <f t="shared" si="34"/>
        <v>50.32</v>
      </c>
      <c r="R99" s="1662">
        <f t="shared" si="34"/>
        <v>466</v>
      </c>
      <c r="S99" s="1662">
        <f t="shared" si="34"/>
        <v>262.42677824267776</v>
      </c>
      <c r="T99" s="1662">
        <f t="shared" si="34"/>
        <v>3049.9999999999995</v>
      </c>
      <c r="U99" s="1662">
        <f t="shared" si="34"/>
        <v>157</v>
      </c>
      <c r="V99" s="1662">
        <f t="shared" si="34"/>
        <v>389</v>
      </c>
      <c r="W99" s="846">
        <f t="shared" si="34"/>
        <v>111.99999999999999</v>
      </c>
      <c r="X99" s="846">
        <f t="shared" si="34"/>
        <v>0.88888888888888884</v>
      </c>
      <c r="Y99" s="846">
        <f t="shared" si="34"/>
        <v>0</v>
      </c>
      <c r="Z99" s="846">
        <f t="shared" si="34"/>
        <v>0</v>
      </c>
      <c r="AA99" s="846">
        <f t="shared" si="34"/>
        <v>213.00000000000003</v>
      </c>
      <c r="AB99" s="846">
        <f t="shared" si="34"/>
        <v>62.000000000000014</v>
      </c>
      <c r="AC99" s="846">
        <f t="shared" si="34"/>
        <v>364.99999999999994</v>
      </c>
      <c r="AD99" s="846">
        <f t="shared" si="34"/>
        <v>49</v>
      </c>
      <c r="AE99" s="846">
        <f t="shared" si="34"/>
        <v>28.444444444444443</v>
      </c>
      <c r="AF99" s="846">
        <f t="shared" si="34"/>
        <v>757.00000000000011</v>
      </c>
      <c r="AG99" s="846">
        <f t="shared" si="34"/>
        <v>0.88888888888888884</v>
      </c>
      <c r="AH99" s="846">
        <f t="shared" si="34"/>
        <v>0</v>
      </c>
      <c r="AI99" s="846">
        <f t="shared" si="34"/>
        <v>342</v>
      </c>
      <c r="AJ99" s="846">
        <f t="shared" si="34"/>
        <v>124.99999999999999</v>
      </c>
      <c r="AK99" s="846">
        <f t="shared" si="34"/>
        <v>96</v>
      </c>
      <c r="AL99" s="846">
        <f t="shared" si="34"/>
        <v>0</v>
      </c>
      <c r="AM99" s="846">
        <f t="shared" si="34"/>
        <v>94</v>
      </c>
      <c r="AN99" s="846">
        <f t="shared" si="34"/>
        <v>119</v>
      </c>
      <c r="AO99" s="2741">
        <f t="shared" si="34"/>
        <v>437</v>
      </c>
      <c r="AP99" s="2741">
        <f t="shared" si="34"/>
        <v>6</v>
      </c>
      <c r="AQ99" s="2741">
        <f t="shared" si="34"/>
        <v>198</v>
      </c>
      <c r="AR99" s="2741">
        <f t="shared" si="34"/>
        <v>25.777777777777775</v>
      </c>
      <c r="AS99" s="846">
        <f t="shared" si="34"/>
        <v>55.000000000000007</v>
      </c>
      <c r="AT99" s="846">
        <f t="shared" si="34"/>
        <v>257</v>
      </c>
      <c r="AU99" s="846">
        <f t="shared" si="34"/>
        <v>25.018041237113401</v>
      </c>
      <c r="AV99" s="846">
        <f t="shared" si="34"/>
        <v>38.628865979381445</v>
      </c>
      <c r="AW99" s="846">
        <f t="shared" si="34"/>
        <v>2.1649484536082477</v>
      </c>
      <c r="AX99" s="846">
        <f t="shared" si="34"/>
        <v>0</v>
      </c>
      <c r="AY99" s="846">
        <f t="shared" si="34"/>
        <v>0</v>
      </c>
      <c r="AZ99" s="846">
        <f t="shared" si="34"/>
        <v>0</v>
      </c>
      <c r="BA99" s="846">
        <f t="shared" si="34"/>
        <v>1070</v>
      </c>
      <c r="BB99" s="846">
        <f t="shared" si="34"/>
        <v>52</v>
      </c>
      <c r="BC99" s="846">
        <f t="shared" si="34"/>
        <v>105</v>
      </c>
      <c r="BD99" s="846">
        <f t="shared" si="34"/>
        <v>770</v>
      </c>
      <c r="BE99" s="846">
        <f t="shared" si="34"/>
        <v>1</v>
      </c>
      <c r="BF99" s="846">
        <f t="shared" si="34"/>
        <v>376</v>
      </c>
      <c r="BG99" s="846">
        <f t="shared" si="34"/>
        <v>22</v>
      </c>
      <c r="BH99" s="846">
        <f t="shared" si="34"/>
        <v>31.082802547770697</v>
      </c>
      <c r="BI99" s="846">
        <f t="shared" si="34"/>
        <v>290.90909090909088</v>
      </c>
      <c r="BJ99" s="846">
        <f t="shared" si="34"/>
        <v>1</v>
      </c>
      <c r="BK99" s="846">
        <f t="shared" si="34"/>
        <v>0</v>
      </c>
      <c r="BL99" s="846">
        <f t="shared" si="34"/>
        <v>501</v>
      </c>
      <c r="BM99" s="846">
        <f t="shared" si="34"/>
        <v>51</v>
      </c>
      <c r="BN99" s="846">
        <f t="shared" ref="BN99:DW99" si="35">IF(BN7=0,0,BN91/BN7)</f>
        <v>35</v>
      </c>
      <c r="BO99" s="846">
        <f t="shared" si="35"/>
        <v>1324</v>
      </c>
      <c r="BP99" s="846">
        <f t="shared" si="35"/>
        <v>28</v>
      </c>
      <c r="BQ99" s="846">
        <f t="shared" si="35"/>
        <v>2925.9999999999995</v>
      </c>
      <c r="BR99" s="846">
        <f t="shared" si="35"/>
        <v>0.50955414012738853</v>
      </c>
      <c r="BS99" s="846">
        <f t="shared" si="35"/>
        <v>26</v>
      </c>
      <c r="BT99" s="846">
        <f t="shared" si="35"/>
        <v>0</v>
      </c>
      <c r="BU99" s="846">
        <f t="shared" si="35"/>
        <v>0</v>
      </c>
      <c r="BV99" s="846">
        <f t="shared" si="35"/>
        <v>418.18181818181819</v>
      </c>
      <c r="BW99" s="846">
        <f t="shared" si="35"/>
        <v>0</v>
      </c>
      <c r="BX99" s="846">
        <f t="shared" si="35"/>
        <v>335</v>
      </c>
      <c r="BY99" s="846">
        <f t="shared" si="35"/>
        <v>130</v>
      </c>
      <c r="BZ99" s="846">
        <f t="shared" si="35"/>
        <v>22</v>
      </c>
      <c r="CA99" s="846">
        <f t="shared" si="35"/>
        <v>65.91549295774648</v>
      </c>
      <c r="CB99" s="846">
        <f t="shared" si="35"/>
        <v>0</v>
      </c>
      <c r="CC99" s="846">
        <f t="shared" si="35"/>
        <v>123</v>
      </c>
      <c r="CD99" s="846">
        <f t="shared" si="35"/>
        <v>318.99999999999994</v>
      </c>
      <c r="CE99" s="846">
        <f t="shared" si="35"/>
        <v>39</v>
      </c>
      <c r="CF99" s="846">
        <f t="shared" si="35"/>
        <v>0</v>
      </c>
      <c r="CG99" s="846">
        <f t="shared" si="35"/>
        <v>254</v>
      </c>
      <c r="CH99" s="2741">
        <f t="shared" si="35"/>
        <v>1809</v>
      </c>
      <c r="CI99" s="2741">
        <f t="shared" si="35"/>
        <v>1806</v>
      </c>
      <c r="CJ99" s="2741">
        <f t="shared" si="35"/>
        <v>91</v>
      </c>
      <c r="CK99" s="2741">
        <f t="shared" si="35"/>
        <v>1267.9999999999998</v>
      </c>
      <c r="CL99" s="2741">
        <f t="shared" si="35"/>
        <v>349</v>
      </c>
      <c r="CM99" s="2741">
        <f t="shared" si="35"/>
        <v>0.84507042253521125</v>
      </c>
      <c r="CN99" s="2741">
        <f t="shared" si="35"/>
        <v>0.84507042253521125</v>
      </c>
      <c r="CO99" s="846">
        <f t="shared" si="35"/>
        <v>98</v>
      </c>
      <c r="CP99" s="846">
        <f t="shared" si="35"/>
        <v>373.52112676056339</v>
      </c>
      <c r="CQ99" s="846">
        <f t="shared" si="35"/>
        <v>334.64788732394368</v>
      </c>
      <c r="CR99" s="846">
        <f t="shared" si="35"/>
        <v>417.88732394366195</v>
      </c>
      <c r="CS99" s="846">
        <f t="shared" si="35"/>
        <v>6</v>
      </c>
      <c r="CT99" s="846">
        <f t="shared" si="35"/>
        <v>117.83333333333333</v>
      </c>
      <c r="CU99" s="846">
        <f t="shared" si="35"/>
        <v>0</v>
      </c>
      <c r="CV99" s="846">
        <f t="shared" si="35"/>
        <v>62</v>
      </c>
      <c r="CW99" s="846">
        <f t="shared" si="35"/>
        <v>0.84507042253521125</v>
      </c>
      <c r="CX99" s="846">
        <f t="shared" si="35"/>
        <v>259</v>
      </c>
      <c r="CY99" s="846">
        <f t="shared" si="35"/>
        <v>1413.9999999999998</v>
      </c>
      <c r="CZ99" s="846">
        <f t="shared" si="35"/>
        <v>125</v>
      </c>
      <c r="DA99" s="846">
        <f t="shared" si="35"/>
        <v>357.99999999999994</v>
      </c>
      <c r="DB99" s="846">
        <f t="shared" si="35"/>
        <v>34.999999999999993</v>
      </c>
      <c r="DC99" s="846">
        <f t="shared" si="35"/>
        <v>184</v>
      </c>
      <c r="DD99" s="846">
        <f t="shared" si="35"/>
        <v>113</v>
      </c>
      <c r="DE99" s="846">
        <f t="shared" si="35"/>
        <v>744</v>
      </c>
      <c r="DF99" s="846">
        <f t="shared" si="35"/>
        <v>308</v>
      </c>
      <c r="DG99" s="846">
        <f t="shared" si="35"/>
        <v>567</v>
      </c>
      <c r="DH99" s="846">
        <f t="shared" si="35"/>
        <v>507</v>
      </c>
      <c r="DI99" s="846">
        <f t="shared" si="35"/>
        <v>0.84507042253521125</v>
      </c>
      <c r="DJ99" s="846">
        <f t="shared" si="35"/>
        <v>619</v>
      </c>
      <c r="DK99" s="846">
        <f t="shared" si="35"/>
        <v>8</v>
      </c>
      <c r="DL99" s="846">
        <f t="shared" si="35"/>
        <v>81</v>
      </c>
      <c r="DM99" s="846">
        <f t="shared" si="35"/>
        <v>384.50704225352115</v>
      </c>
      <c r="DN99" s="846">
        <f t="shared" si="35"/>
        <v>0</v>
      </c>
      <c r="DO99" s="846">
        <f t="shared" si="35"/>
        <v>210</v>
      </c>
      <c r="DP99" s="846">
        <f t="shared" si="35"/>
        <v>244</v>
      </c>
      <c r="DQ99" s="846">
        <f t="shared" si="35"/>
        <v>112</v>
      </c>
      <c r="DR99" s="846">
        <f t="shared" si="35"/>
        <v>102</v>
      </c>
      <c r="DS99" s="846">
        <f t="shared" si="35"/>
        <v>123</v>
      </c>
      <c r="DT99" s="846">
        <f t="shared" si="35"/>
        <v>71</v>
      </c>
      <c r="DU99" s="846">
        <f t="shared" si="35"/>
        <v>124</v>
      </c>
      <c r="DV99" s="848">
        <f t="shared" si="35"/>
        <v>0</v>
      </c>
      <c r="DW99" s="851">
        <f t="shared" si="35"/>
        <v>0</v>
      </c>
      <c r="DX99" s="848"/>
      <c r="DY99" s="848"/>
      <c r="DZ99" s="848"/>
      <c r="EA99" s="847">
        <f>IF(EA7=0,0,EA91/EA7)</f>
        <v>0</v>
      </c>
      <c r="EB99" s="847">
        <f>SUM(B99:EA99)</f>
        <v>31711.459205483236</v>
      </c>
      <c r="EC99" s="852" t="s">
        <v>653</v>
      </c>
      <c r="ED99" s="672"/>
    </row>
    <row r="100" spans="1:134" ht="6.75" customHeight="1" thickTop="1" thickBot="1">
      <c r="A100" s="853"/>
      <c r="B100" s="849"/>
      <c r="C100" s="849"/>
      <c r="D100" s="849"/>
      <c r="E100" s="849"/>
      <c r="F100" s="849"/>
      <c r="G100" s="849"/>
      <c r="H100" s="849"/>
      <c r="I100" s="849"/>
      <c r="J100" s="854"/>
      <c r="K100" s="854"/>
      <c r="L100" s="854"/>
      <c r="M100" s="854"/>
      <c r="N100" s="854"/>
      <c r="O100" s="854"/>
      <c r="P100" s="854"/>
      <c r="Q100" s="855"/>
      <c r="R100" s="856"/>
      <c r="S100" s="857"/>
      <c r="T100" s="849"/>
      <c r="U100" s="858"/>
      <c r="V100" s="849"/>
      <c r="W100" s="849"/>
      <c r="X100" s="849"/>
      <c r="Y100" s="849"/>
      <c r="Z100" s="849"/>
      <c r="AA100" s="849"/>
      <c r="AB100" s="849"/>
      <c r="AC100" s="849"/>
      <c r="AD100" s="849"/>
      <c r="AE100" s="849"/>
      <c r="AF100" s="849"/>
      <c r="AG100" s="849"/>
      <c r="AH100" s="849"/>
      <c r="AI100" s="849"/>
      <c r="AJ100" s="849"/>
      <c r="AK100" s="849"/>
      <c r="AL100" s="849"/>
      <c r="AM100" s="849"/>
      <c r="AN100" s="849"/>
      <c r="AO100" s="859"/>
      <c r="AP100" s="859"/>
      <c r="AQ100" s="859"/>
      <c r="AR100" s="859"/>
      <c r="AS100" s="849"/>
      <c r="AT100" s="849"/>
      <c r="AU100" s="849"/>
      <c r="AV100" s="849"/>
      <c r="AW100" s="849"/>
      <c r="AX100" s="849"/>
      <c r="AY100" s="850"/>
      <c r="AZ100" s="850"/>
      <c r="BA100" s="849"/>
      <c r="BB100" s="849"/>
      <c r="BC100" s="849"/>
      <c r="BD100" s="849"/>
      <c r="BE100" s="849"/>
      <c r="BF100" s="849"/>
      <c r="BG100" s="849"/>
      <c r="BH100" s="849"/>
      <c r="BI100" s="849"/>
      <c r="BJ100" s="849"/>
      <c r="BK100" s="849"/>
      <c r="BL100" s="849"/>
      <c r="BM100" s="849"/>
      <c r="BN100" s="849"/>
      <c r="BO100" s="849"/>
      <c r="BP100" s="849"/>
      <c r="BQ100" s="849"/>
      <c r="BR100" s="849"/>
      <c r="BS100" s="849"/>
      <c r="BT100" s="849"/>
      <c r="BU100" s="849"/>
      <c r="BV100" s="849"/>
      <c r="BW100" s="849"/>
      <c r="BX100" s="849"/>
      <c r="BY100" s="849"/>
      <c r="BZ100" s="849"/>
      <c r="CA100" s="849"/>
      <c r="CB100" s="849"/>
      <c r="CC100" s="849"/>
      <c r="CD100" s="849"/>
      <c r="CE100" s="849"/>
      <c r="CF100" s="849"/>
      <c r="CG100" s="849"/>
      <c r="CH100" s="859"/>
      <c r="CI100" s="859"/>
      <c r="CJ100" s="859"/>
      <c r="CK100" s="859"/>
      <c r="CL100" s="859"/>
      <c r="CM100" s="859"/>
      <c r="CN100" s="859"/>
      <c r="CO100" s="849"/>
      <c r="CP100" s="849"/>
      <c r="CQ100" s="849"/>
      <c r="CR100" s="849"/>
      <c r="CS100" s="849"/>
      <c r="CT100" s="849"/>
      <c r="CU100" s="849"/>
      <c r="CV100" s="849"/>
      <c r="CW100" s="849"/>
      <c r="CX100" s="849"/>
      <c r="CY100" s="849"/>
      <c r="CZ100" s="849"/>
      <c r="DA100" s="849"/>
      <c r="DB100" s="849"/>
      <c r="DC100" s="849"/>
      <c r="DD100" s="849"/>
      <c r="DE100" s="849"/>
      <c r="DF100" s="849"/>
      <c r="DG100" s="849"/>
      <c r="DH100" s="849"/>
      <c r="DI100" s="849"/>
      <c r="DJ100" s="849"/>
      <c r="DK100" s="849"/>
      <c r="DL100" s="849"/>
      <c r="DM100" s="849"/>
      <c r="DN100" s="849"/>
      <c r="DO100" s="851"/>
      <c r="DP100" s="849"/>
      <c r="DQ100" s="849"/>
      <c r="DR100" s="849"/>
      <c r="DS100" s="849"/>
      <c r="DT100" s="849"/>
      <c r="DU100" s="849"/>
      <c r="DV100" s="849"/>
      <c r="DW100" s="860"/>
      <c r="DX100" s="849"/>
      <c r="DY100" s="849"/>
      <c r="DZ100" s="849"/>
      <c r="EA100" s="861"/>
      <c r="EB100" s="849"/>
      <c r="EC100" s="862"/>
      <c r="ED100" s="672"/>
    </row>
    <row r="101" spans="1:134" ht="15.5" thickTop="1" thickBot="1">
      <c r="A101" s="863" t="s">
        <v>77</v>
      </c>
      <c r="B101" s="864">
        <f t="shared" ref="B101:AN101" si="36">SUM(B237:B242)/42*B196</f>
        <v>957.58600000000001</v>
      </c>
      <c r="C101" s="864">
        <f t="shared" si="36"/>
        <v>163.11895238095238</v>
      </c>
      <c r="D101" s="864">
        <f t="shared" si="36"/>
        <v>661.89119047619045</v>
      </c>
      <c r="E101" s="864">
        <f t="shared" si="36"/>
        <v>61.828095238095244</v>
      </c>
      <c r="F101" s="864">
        <f t="shared" si="36"/>
        <v>856.58523809523808</v>
      </c>
      <c r="G101" s="864">
        <f t="shared" si="36"/>
        <v>29.142857142857142</v>
      </c>
      <c r="H101" s="864">
        <f>SUM(H237:H242)/42*H196</f>
        <v>0</v>
      </c>
      <c r="I101" s="864">
        <f t="shared" si="36"/>
        <v>201.20847619047623</v>
      </c>
      <c r="J101" s="864">
        <f t="shared" si="36"/>
        <v>661.2</v>
      </c>
      <c r="K101" s="864">
        <f t="shared" si="36"/>
        <v>90.039428571428573</v>
      </c>
      <c r="L101" s="864">
        <f t="shared" si="36"/>
        <v>43.210952380952378</v>
      </c>
      <c r="M101" s="864">
        <f t="shared" si="36"/>
        <v>0</v>
      </c>
      <c r="N101" s="864">
        <f t="shared" si="36"/>
        <v>79.937619047619052</v>
      </c>
      <c r="O101" s="864">
        <f t="shared" si="36"/>
        <v>257.89</v>
      </c>
      <c r="P101" s="864">
        <f t="shared" si="36"/>
        <v>84.148571428571429</v>
      </c>
      <c r="Q101" s="864">
        <f t="shared" si="36"/>
        <v>174.25238095238095</v>
      </c>
      <c r="R101" s="864">
        <f t="shared" si="36"/>
        <v>878.93333333333328</v>
      </c>
      <c r="S101" s="864">
        <f t="shared" si="36"/>
        <v>68.419047619047618</v>
      </c>
      <c r="T101" s="864">
        <f t="shared" si="36"/>
        <v>7092.1866666666674</v>
      </c>
      <c r="U101" s="864">
        <f t="shared" si="36"/>
        <v>179.9047619047619</v>
      </c>
      <c r="V101" s="864">
        <f t="shared" si="36"/>
        <v>672.68571428571431</v>
      </c>
      <c r="W101" s="864">
        <f t="shared" si="36"/>
        <v>320.24571428571431</v>
      </c>
      <c r="X101" s="864">
        <f>SUM(X237:X242)/42*X196</f>
        <v>0</v>
      </c>
      <c r="Y101" s="864">
        <f>SUM(Y237:Y242)/42*Y196</f>
        <v>0</v>
      </c>
      <c r="Z101" s="864">
        <f t="shared" si="36"/>
        <v>0</v>
      </c>
      <c r="AA101" s="864">
        <f t="shared" si="36"/>
        <v>728.1952380952381</v>
      </c>
      <c r="AB101" s="864">
        <f t="shared" si="36"/>
        <v>74.63428571428571</v>
      </c>
      <c r="AC101" s="864">
        <f t="shared" si="36"/>
        <v>2436.6419047619047</v>
      </c>
      <c r="AD101" s="864">
        <f t="shared" si="36"/>
        <v>389.5542857142857</v>
      </c>
      <c r="AE101" s="864">
        <f t="shared" si="36"/>
        <v>6</v>
      </c>
      <c r="AF101" s="864">
        <f t="shared" si="36"/>
        <v>464.24571428571426</v>
      </c>
      <c r="AG101" s="864">
        <f>SUM(AG237:AG242)/42*AG196</f>
        <v>0</v>
      </c>
      <c r="AH101" s="864">
        <f>SUM(AH237:AH242)/42*AH196</f>
        <v>0</v>
      </c>
      <c r="AI101" s="864">
        <f t="shared" si="36"/>
        <v>924.88</v>
      </c>
      <c r="AJ101" s="864">
        <f t="shared" si="36"/>
        <v>51.919999999999995</v>
      </c>
      <c r="AK101" s="864">
        <f t="shared" si="36"/>
        <v>2463.6571428571424</v>
      </c>
      <c r="AL101" s="864">
        <f>SUM(AL237:AL242)/42*AL196</f>
        <v>0</v>
      </c>
      <c r="AM101" s="864">
        <f>SUM(AM237:AM242)/42*AM196</f>
        <v>0</v>
      </c>
      <c r="AN101" s="864">
        <f t="shared" si="36"/>
        <v>585.64571428571423</v>
      </c>
      <c r="AO101" s="864">
        <f t="shared" ref="AO101:CZ101" si="37">SUM(AO237:AO242)/42*AO196</f>
        <v>5366.2476190476182</v>
      </c>
      <c r="AP101" s="864">
        <f t="shared" si="37"/>
        <v>69.599999999999994</v>
      </c>
      <c r="AQ101" s="864">
        <f t="shared" si="37"/>
        <v>472.28571428571428</v>
      </c>
      <c r="AR101" s="864">
        <f t="shared" si="37"/>
        <v>20.114285714285714</v>
      </c>
      <c r="AS101" s="864">
        <f t="shared" si="37"/>
        <v>735.12380952380954</v>
      </c>
      <c r="AT101" s="864">
        <f t="shared" si="37"/>
        <v>359.91428571428571</v>
      </c>
      <c r="AU101" s="864">
        <f t="shared" si="37"/>
        <v>66.67</v>
      </c>
      <c r="AV101" s="864">
        <f>SUM(AV237:AV242)/42*AV196</f>
        <v>0</v>
      </c>
      <c r="AW101" s="864">
        <f t="shared" si="37"/>
        <v>24.844285714285718</v>
      </c>
      <c r="AX101" s="864">
        <f t="shared" si="37"/>
        <v>0</v>
      </c>
      <c r="AY101" s="864">
        <f t="shared" si="37"/>
        <v>0</v>
      </c>
      <c r="AZ101" s="864">
        <f t="shared" si="37"/>
        <v>238</v>
      </c>
      <c r="BA101" s="864">
        <f t="shared" si="37"/>
        <v>0</v>
      </c>
      <c r="BB101" s="864">
        <f t="shared" si="37"/>
        <v>0</v>
      </c>
      <c r="BC101" s="864">
        <f t="shared" si="37"/>
        <v>0</v>
      </c>
      <c r="BD101" s="864">
        <f t="shared" si="37"/>
        <v>0</v>
      </c>
      <c r="BE101" s="864">
        <f t="shared" si="37"/>
        <v>0</v>
      </c>
      <c r="BF101" s="864">
        <f t="shared" si="37"/>
        <v>0</v>
      </c>
      <c r="BG101" s="864">
        <f t="shared" si="37"/>
        <v>0</v>
      </c>
      <c r="BH101" s="864">
        <f t="shared" si="37"/>
        <v>0</v>
      </c>
      <c r="BI101" s="864">
        <f t="shared" si="37"/>
        <v>0</v>
      </c>
      <c r="BJ101" s="864">
        <f>SUM(BJ237:BJ242)/42*BJ196</f>
        <v>0</v>
      </c>
      <c r="BK101" s="864">
        <f>SUM(BK237:BK242)/42*BK196</f>
        <v>0</v>
      </c>
      <c r="BL101" s="864">
        <f t="shared" si="37"/>
        <v>0</v>
      </c>
      <c r="BM101" s="864">
        <f t="shared" si="37"/>
        <v>0</v>
      </c>
      <c r="BN101" s="864">
        <f t="shared" si="37"/>
        <v>0</v>
      </c>
      <c r="BO101" s="864">
        <f t="shared" si="37"/>
        <v>0</v>
      </c>
      <c r="BP101" s="864">
        <f t="shared" si="37"/>
        <v>0</v>
      </c>
      <c r="BQ101" s="864">
        <f t="shared" si="37"/>
        <v>0</v>
      </c>
      <c r="BR101" s="864">
        <f t="shared" si="37"/>
        <v>0</v>
      </c>
      <c r="BS101" s="864">
        <f t="shared" si="37"/>
        <v>0</v>
      </c>
      <c r="BT101" s="864">
        <f>SUM(BT237:BT242)/42*BT196</f>
        <v>0</v>
      </c>
      <c r="BU101" s="864">
        <f>SUM(BU237:BU242)/42*BU196</f>
        <v>0</v>
      </c>
      <c r="BV101" s="864">
        <f t="shared" si="37"/>
        <v>0</v>
      </c>
      <c r="BW101" s="864">
        <f t="shared" si="37"/>
        <v>0</v>
      </c>
      <c r="BX101" s="864">
        <f t="shared" si="37"/>
        <v>0</v>
      </c>
      <c r="BY101" s="864">
        <f t="shared" si="37"/>
        <v>1424.7857142857142</v>
      </c>
      <c r="BZ101" s="864">
        <f t="shared" si="37"/>
        <v>191.28571428571428</v>
      </c>
      <c r="CA101" s="864">
        <f t="shared" si="37"/>
        <v>0</v>
      </c>
      <c r="CB101" s="864">
        <f t="shared" si="37"/>
        <v>187.71428571428572</v>
      </c>
      <c r="CC101" s="864">
        <f t="shared" si="37"/>
        <v>1123.6628571428571</v>
      </c>
      <c r="CD101" s="864">
        <f t="shared" si="37"/>
        <v>407.07000000000005</v>
      </c>
      <c r="CE101" s="864">
        <f t="shared" si="37"/>
        <v>0</v>
      </c>
      <c r="CF101" s="864">
        <f t="shared" si="37"/>
        <v>0</v>
      </c>
      <c r="CG101" s="864">
        <f t="shared" si="37"/>
        <v>376.97142857142853</v>
      </c>
      <c r="CH101" s="864">
        <f t="shared" si="37"/>
        <v>25692.714285714286</v>
      </c>
      <c r="CI101" s="864">
        <f t="shared" si="37"/>
        <v>10794.971428571427</v>
      </c>
      <c r="CJ101" s="864">
        <f t="shared" si="37"/>
        <v>186</v>
      </c>
      <c r="CK101" s="864">
        <f t="shared" si="37"/>
        <v>2076.454285714286</v>
      </c>
      <c r="CL101" s="864">
        <f t="shared" si="37"/>
        <v>902.57142857142844</v>
      </c>
      <c r="CM101" s="864">
        <f>SUM(CM237:CM242)/42*CM196</f>
        <v>0</v>
      </c>
      <c r="CN101" s="864">
        <f>SUM(CN237:CN242)/42*CN196</f>
        <v>0</v>
      </c>
      <c r="CO101" s="864">
        <f t="shared" si="37"/>
        <v>217.71428571428572</v>
      </c>
      <c r="CP101" s="864">
        <f t="shared" si="37"/>
        <v>64.285714285714278</v>
      </c>
      <c r="CQ101" s="864">
        <f t="shared" si="37"/>
        <v>49.114285714285714</v>
      </c>
      <c r="CR101" s="864">
        <f t="shared" si="37"/>
        <v>63.714285714285708</v>
      </c>
      <c r="CS101" s="864">
        <f t="shared" si="37"/>
        <v>38.357142857142861</v>
      </c>
      <c r="CT101" s="864">
        <f t="shared" si="37"/>
        <v>171.61904761904762</v>
      </c>
      <c r="CU101" s="864">
        <f>SUM(CU237:CU242)/42*CU196</f>
        <v>0</v>
      </c>
      <c r="CV101" s="864">
        <f t="shared" si="37"/>
        <v>335.71428571428567</v>
      </c>
      <c r="CW101" s="864">
        <f>SUM(CW237:CW242)/42*CW196</f>
        <v>0</v>
      </c>
      <c r="CX101" s="864">
        <f t="shared" si="37"/>
        <v>405.08571428571423</v>
      </c>
      <c r="CY101" s="864">
        <f t="shared" si="37"/>
        <v>946.64571428571435</v>
      </c>
      <c r="CZ101" s="864">
        <f t="shared" si="37"/>
        <v>77.828571428571422</v>
      </c>
      <c r="DA101" s="864">
        <f t="shared" ref="DA101:EI101" si="38">SUM(DA237:DA242)/42*DA196</f>
        <v>989.28</v>
      </c>
      <c r="DB101" s="864">
        <f t="shared" si="38"/>
        <v>54.154285714285706</v>
      </c>
      <c r="DC101" s="864">
        <f t="shared" si="38"/>
        <v>1191.4457142857141</v>
      </c>
      <c r="DD101" s="864">
        <f t="shared" si="38"/>
        <v>329.24571428571426</v>
      </c>
      <c r="DE101" s="864">
        <f t="shared" si="38"/>
        <v>691</v>
      </c>
      <c r="DF101" s="864">
        <f t="shared" si="38"/>
        <v>4411.6071428571431</v>
      </c>
      <c r="DG101" s="864">
        <f t="shared" si="38"/>
        <v>3310.1428571428569</v>
      </c>
      <c r="DH101" s="864">
        <f t="shared" si="38"/>
        <v>1035.2142857142858</v>
      </c>
      <c r="DI101" s="864">
        <f>SUM(DI237:DI242)/42*DI196</f>
        <v>0</v>
      </c>
      <c r="DJ101" s="864">
        <f t="shared" ref="DJ101:DT101" si="39">SUM(DJ237:DJ242)/42*DJ196</f>
        <v>827.03571428571433</v>
      </c>
      <c r="DK101" s="864">
        <f t="shared" si="39"/>
        <v>11.142857142857142</v>
      </c>
      <c r="DL101" s="864">
        <f t="shared" si="39"/>
        <v>335.14285714285711</v>
      </c>
      <c r="DM101" s="864">
        <f t="shared" si="39"/>
        <v>49.285714285714278</v>
      </c>
      <c r="DN101" s="864">
        <f t="shared" si="39"/>
        <v>270.97714285714289</v>
      </c>
      <c r="DO101" s="864">
        <f t="shared" si="39"/>
        <v>494.95238095238096</v>
      </c>
      <c r="DP101" s="864">
        <f t="shared" si="39"/>
        <v>696.76190476190482</v>
      </c>
      <c r="DQ101" s="864">
        <f t="shared" si="39"/>
        <v>0</v>
      </c>
      <c r="DR101" s="864">
        <f t="shared" si="39"/>
        <v>0</v>
      </c>
      <c r="DS101" s="864">
        <f t="shared" si="39"/>
        <v>0</v>
      </c>
      <c r="DT101" s="864">
        <f t="shared" si="39"/>
        <v>259.04761904761904</v>
      </c>
      <c r="DU101" s="864">
        <f>SUM(DU237:DU242)/42*DU196</f>
        <v>472.1904761904762</v>
      </c>
      <c r="DV101" s="864">
        <f t="shared" ref="DV101:EA101" si="40">SUM(DV232:DV237)/42*DV196</f>
        <v>0</v>
      </c>
      <c r="DW101" s="864">
        <f t="shared" si="40"/>
        <v>0</v>
      </c>
      <c r="DX101" s="864">
        <f t="shared" si="40"/>
        <v>0</v>
      </c>
      <c r="DY101" s="864">
        <f t="shared" si="40"/>
        <v>0</v>
      </c>
      <c r="DZ101" s="864">
        <f t="shared" si="40"/>
        <v>0</v>
      </c>
      <c r="EA101" s="864">
        <f t="shared" si="40"/>
        <v>0</v>
      </c>
      <c r="EB101" s="865">
        <f>SUM(B101:EA101)</f>
        <v>90175.496428571438</v>
      </c>
      <c r="EC101" s="866" t="s">
        <v>77</v>
      </c>
      <c r="ED101" s="672"/>
    </row>
    <row r="102" spans="1:134" ht="6" customHeight="1" thickTop="1" thickBot="1">
      <c r="A102" s="867"/>
      <c r="B102" s="678"/>
      <c r="C102" s="678"/>
      <c r="D102" s="678"/>
      <c r="E102" s="678"/>
      <c r="F102" s="678"/>
      <c r="G102" s="678"/>
      <c r="H102" s="678"/>
      <c r="I102" s="678"/>
      <c r="J102" s="678"/>
      <c r="K102" s="678"/>
      <c r="L102" s="678"/>
      <c r="M102" s="678"/>
      <c r="N102" s="678"/>
      <c r="O102" s="678"/>
      <c r="P102" s="678"/>
      <c r="Q102" s="683"/>
      <c r="R102" s="681"/>
      <c r="S102" s="678"/>
      <c r="T102" s="678"/>
      <c r="U102" s="868"/>
      <c r="V102" s="678"/>
      <c r="W102" s="678"/>
      <c r="X102" s="678"/>
      <c r="Y102" s="678"/>
      <c r="Z102" s="678"/>
      <c r="AA102" s="678"/>
      <c r="AB102" s="678"/>
      <c r="AC102" s="678"/>
      <c r="AD102" s="678"/>
      <c r="AE102" s="678"/>
      <c r="AF102" s="678"/>
      <c r="AG102" s="678"/>
      <c r="AH102" s="678"/>
      <c r="AI102" s="678"/>
      <c r="AJ102" s="678"/>
      <c r="AK102" s="678"/>
      <c r="AL102" s="678"/>
      <c r="AM102" s="678"/>
      <c r="AN102" s="678"/>
      <c r="AO102" s="679"/>
      <c r="AP102" s="679"/>
      <c r="AQ102" s="679"/>
      <c r="AR102" s="679"/>
      <c r="AS102" s="678"/>
      <c r="AT102" s="678"/>
      <c r="AU102" s="678"/>
      <c r="AV102" s="678"/>
      <c r="AW102" s="678"/>
      <c r="AX102" s="678"/>
      <c r="AY102" s="869"/>
      <c r="AZ102" s="869"/>
      <c r="BA102" s="678"/>
      <c r="BB102" s="678"/>
      <c r="BC102" s="678"/>
      <c r="BD102" s="678"/>
      <c r="BE102" s="678"/>
      <c r="BF102" s="678"/>
      <c r="BG102" s="678"/>
      <c r="BH102" s="678"/>
      <c r="BI102" s="678"/>
      <c r="BJ102" s="678"/>
      <c r="BK102" s="678"/>
      <c r="BL102" s="678"/>
      <c r="BM102" s="678"/>
      <c r="BN102" s="678"/>
      <c r="BO102" s="678"/>
      <c r="BP102" s="678"/>
      <c r="BQ102" s="678"/>
      <c r="BR102" s="678"/>
      <c r="BS102" s="678"/>
      <c r="BT102" s="678"/>
      <c r="BU102" s="678"/>
      <c r="BV102" s="678"/>
      <c r="BW102" s="678"/>
      <c r="BX102" s="678"/>
      <c r="BY102" s="678"/>
      <c r="BZ102" s="678"/>
      <c r="CA102" s="678"/>
      <c r="CB102" s="678"/>
      <c r="CC102" s="678"/>
      <c r="CD102" s="678"/>
      <c r="CE102" s="678"/>
      <c r="CF102" s="678"/>
      <c r="CG102" s="678"/>
      <c r="CH102" s="679"/>
      <c r="CI102" s="679"/>
      <c r="CJ102" s="679"/>
      <c r="CK102" s="679"/>
      <c r="CL102" s="679"/>
      <c r="CM102" s="679"/>
      <c r="CN102" s="679"/>
      <c r="CO102" s="678"/>
      <c r="CP102" s="678"/>
      <c r="CQ102" s="678"/>
      <c r="CR102" s="678"/>
      <c r="CS102" s="678"/>
      <c r="CT102" s="678"/>
      <c r="CU102" s="678"/>
      <c r="CV102" s="678"/>
      <c r="CW102" s="678"/>
      <c r="CX102" s="678"/>
      <c r="CY102" s="678"/>
      <c r="CZ102" s="678"/>
      <c r="DA102" s="678"/>
      <c r="DB102" s="678"/>
      <c r="DC102" s="678"/>
      <c r="DD102" s="678"/>
      <c r="DE102" s="678"/>
      <c r="DF102" s="678"/>
      <c r="DG102" s="678"/>
      <c r="DH102" s="678"/>
      <c r="DI102" s="678"/>
      <c r="DJ102" s="678"/>
      <c r="DK102" s="678"/>
      <c r="DL102" s="678"/>
      <c r="DM102" s="678"/>
      <c r="DN102" s="678"/>
      <c r="DO102" s="681"/>
      <c r="DP102" s="678"/>
      <c r="DQ102" s="678"/>
      <c r="DR102" s="678"/>
      <c r="DS102" s="678"/>
      <c r="DT102" s="678"/>
      <c r="DU102" s="678"/>
      <c r="DV102" s="678"/>
      <c r="DW102" s="682"/>
      <c r="DX102" s="678"/>
      <c r="DY102" s="678"/>
      <c r="DZ102" s="678"/>
      <c r="EA102" s="683"/>
      <c r="EB102" s="678"/>
      <c r="EC102" s="870"/>
      <c r="ED102" s="672"/>
    </row>
    <row r="103" spans="1:134" ht="15.75" customHeight="1" thickTop="1">
      <c r="A103" s="871" t="s">
        <v>654</v>
      </c>
      <c r="B103" s="872"/>
      <c r="C103" s="872"/>
      <c r="D103" s="872"/>
      <c r="E103" s="872"/>
      <c r="F103" s="872"/>
      <c r="G103" s="872"/>
      <c r="H103" s="872"/>
      <c r="I103" s="872"/>
      <c r="J103" s="872"/>
      <c r="K103" s="872"/>
      <c r="L103" s="872"/>
      <c r="M103" s="872"/>
      <c r="N103" s="873" t="s">
        <v>40</v>
      </c>
      <c r="O103" s="873"/>
      <c r="P103" s="873"/>
      <c r="Q103" s="874"/>
      <c r="R103" s="875"/>
      <c r="S103" s="876"/>
      <c r="T103" s="876"/>
      <c r="U103" s="873"/>
      <c r="V103" s="876"/>
      <c r="W103" s="876"/>
      <c r="X103" s="876"/>
      <c r="Y103" s="876"/>
      <c r="Z103" s="876"/>
      <c r="AA103" s="872"/>
      <c r="AB103" s="872"/>
      <c r="AC103" s="877"/>
      <c r="AD103" s="877"/>
      <c r="AE103" s="877"/>
      <c r="AF103" s="877"/>
      <c r="AG103" s="877"/>
      <c r="AH103" s="877"/>
      <c r="AI103" s="877"/>
      <c r="AJ103" s="877"/>
      <c r="AK103" s="877"/>
      <c r="AL103" s="877"/>
      <c r="AM103" s="877"/>
      <c r="AN103" s="878"/>
      <c r="AO103" s="879"/>
      <c r="AP103" s="879"/>
      <c r="AQ103" s="880"/>
      <c r="AR103" s="880"/>
      <c r="AS103" s="872"/>
      <c r="AT103" s="875"/>
      <c r="AU103" s="875"/>
      <c r="AV103" s="875"/>
      <c r="AW103" s="875"/>
      <c r="AX103" s="875"/>
      <c r="AY103" s="881"/>
      <c r="AZ103" s="882"/>
      <c r="BA103" s="877"/>
      <c r="BB103" s="877"/>
      <c r="BC103" s="878"/>
      <c r="BD103" s="878"/>
      <c r="BE103" s="878"/>
      <c r="BF103" s="878"/>
      <c r="BG103" s="878"/>
      <c r="BH103" s="878"/>
      <c r="BI103" s="878"/>
      <c r="BJ103" s="878"/>
      <c r="BK103" s="878"/>
      <c r="BL103" s="878"/>
      <c r="BM103" s="878"/>
      <c r="BN103" s="877"/>
      <c r="BO103" s="877"/>
      <c r="BP103" s="877"/>
      <c r="BQ103" s="878"/>
      <c r="BR103" s="878"/>
      <c r="BS103" s="878"/>
      <c r="BT103" s="878"/>
      <c r="BU103" s="878"/>
      <c r="BV103" s="878"/>
      <c r="BW103" s="878"/>
      <c r="BX103" s="883"/>
      <c r="BY103" s="877"/>
      <c r="BZ103" s="877"/>
      <c r="CA103" s="877"/>
      <c r="CB103" s="878"/>
      <c r="CC103" s="878"/>
      <c r="CD103" s="878"/>
      <c r="CE103" s="878"/>
      <c r="CF103" s="878"/>
      <c r="CG103" s="878"/>
      <c r="CH103" s="880"/>
      <c r="CI103" s="880"/>
      <c r="CJ103" s="880"/>
      <c r="CK103" s="880"/>
      <c r="CL103" s="880"/>
      <c r="CM103" s="880"/>
      <c r="CN103" s="880"/>
      <c r="CO103" s="878"/>
      <c r="CP103" s="878"/>
      <c r="CQ103" s="878"/>
      <c r="CR103" s="878"/>
      <c r="CS103" s="878"/>
      <c r="CT103" s="884"/>
      <c r="CU103" s="875"/>
      <c r="CV103" s="885"/>
      <c r="CW103" s="876"/>
      <c r="CX103" s="886"/>
      <c r="CY103" s="876"/>
      <c r="CZ103" s="887"/>
      <c r="DA103" s="888"/>
      <c r="DB103" s="882"/>
      <c r="DC103" s="884"/>
      <c r="DD103" s="872"/>
      <c r="DE103" s="889"/>
      <c r="DF103" s="877"/>
      <c r="DG103" s="877"/>
      <c r="DH103" s="877"/>
      <c r="DI103" s="877"/>
      <c r="DJ103" s="878"/>
      <c r="DK103" s="878"/>
      <c r="DL103" s="872"/>
      <c r="DM103" s="876"/>
      <c r="DN103" s="890"/>
      <c r="DO103" s="889"/>
      <c r="DP103" s="878"/>
      <c r="DQ103" s="878"/>
      <c r="DR103" s="878"/>
      <c r="DS103" s="878"/>
      <c r="DT103" s="878"/>
      <c r="DU103" s="878"/>
      <c r="DV103" s="891"/>
      <c r="DW103" s="892"/>
      <c r="DX103" s="891"/>
      <c r="DY103" s="891"/>
      <c r="DZ103" s="891"/>
      <c r="EA103" s="893"/>
      <c r="EB103" s="893"/>
      <c r="EC103" s="894" t="s">
        <v>654</v>
      </c>
      <c r="ED103" s="672"/>
    </row>
    <row r="104" spans="1:134" ht="21" customHeight="1">
      <c r="A104" s="895" t="s">
        <v>987</v>
      </c>
      <c r="B104" s="896">
        <v>69.3</v>
      </c>
      <c r="C104" s="896">
        <v>9</v>
      </c>
      <c r="D104" s="896">
        <v>36</v>
      </c>
      <c r="E104" s="896">
        <v>36</v>
      </c>
      <c r="F104" s="896">
        <v>613.83000000000004</v>
      </c>
      <c r="G104" s="896">
        <v>0</v>
      </c>
      <c r="H104" s="896">
        <v>0</v>
      </c>
      <c r="I104" s="896">
        <v>30</v>
      </c>
      <c r="J104" s="896">
        <v>230.72</v>
      </c>
      <c r="K104" s="896">
        <v>0</v>
      </c>
      <c r="L104" s="896">
        <v>44.8</v>
      </c>
      <c r="M104" s="896">
        <v>0</v>
      </c>
      <c r="N104" s="897">
        <v>0</v>
      </c>
      <c r="O104" s="897">
        <v>242.72</v>
      </c>
      <c r="P104" s="897">
        <v>71.040000000000006</v>
      </c>
      <c r="Q104" s="898">
        <v>112.48</v>
      </c>
      <c r="R104" s="899">
        <v>441.28</v>
      </c>
      <c r="S104" s="900">
        <v>612</v>
      </c>
      <c r="T104" s="900">
        <v>3559.64</v>
      </c>
      <c r="U104" s="897">
        <v>21.6</v>
      </c>
      <c r="V104" s="900">
        <v>168.72</v>
      </c>
      <c r="W104" s="900">
        <v>21.6</v>
      </c>
      <c r="X104" s="900">
        <v>0</v>
      </c>
      <c r="Y104" s="900">
        <v>1467.6</v>
      </c>
      <c r="Z104" s="900">
        <v>0</v>
      </c>
      <c r="AA104" s="896">
        <v>459.54</v>
      </c>
      <c r="AB104" s="896">
        <v>37.74</v>
      </c>
      <c r="AC104" s="901">
        <v>393.76</v>
      </c>
      <c r="AD104" s="901">
        <v>46.8</v>
      </c>
      <c r="AE104" s="901">
        <v>31.2</v>
      </c>
      <c r="AF104" s="901">
        <v>908.4</v>
      </c>
      <c r="AG104" s="901">
        <v>0</v>
      </c>
      <c r="AH104" s="901">
        <v>0</v>
      </c>
      <c r="AI104" s="901">
        <v>815.36</v>
      </c>
      <c r="AJ104" s="901">
        <v>17.920000000000002</v>
      </c>
      <c r="AK104" s="901">
        <v>558</v>
      </c>
      <c r="AL104" s="901">
        <v>0</v>
      </c>
      <c r="AM104" s="901">
        <v>385</v>
      </c>
      <c r="AN104" s="902">
        <v>169.28</v>
      </c>
      <c r="AO104" s="903">
        <v>347.4</v>
      </c>
      <c r="AP104" s="903">
        <v>0</v>
      </c>
      <c r="AQ104" s="904">
        <v>1188</v>
      </c>
      <c r="AR104" s="904">
        <v>1.2</v>
      </c>
      <c r="AS104" s="896">
        <v>248.4</v>
      </c>
      <c r="AT104" s="899">
        <v>54.6</v>
      </c>
      <c r="AU104" s="899">
        <v>48</v>
      </c>
      <c r="AV104" s="899">
        <v>68</v>
      </c>
      <c r="AW104" s="899">
        <v>0</v>
      </c>
      <c r="AX104" s="899">
        <v>0</v>
      </c>
      <c r="AY104" s="905">
        <v>0</v>
      </c>
      <c r="AZ104" s="906">
        <v>0</v>
      </c>
      <c r="BA104" s="901">
        <v>1025</v>
      </c>
      <c r="BB104" s="901">
        <v>51</v>
      </c>
      <c r="BC104" s="902">
        <v>101.25</v>
      </c>
      <c r="BD104" s="902">
        <v>152.80000000000001</v>
      </c>
      <c r="BE104" s="902">
        <v>0</v>
      </c>
      <c r="BF104" s="902">
        <v>514.5</v>
      </c>
      <c r="BG104" s="902">
        <v>33</v>
      </c>
      <c r="BH104" s="902">
        <v>0</v>
      </c>
      <c r="BI104" s="902">
        <v>448</v>
      </c>
      <c r="BJ104" s="902">
        <v>1.2</v>
      </c>
      <c r="BK104" s="902">
        <v>0</v>
      </c>
      <c r="BL104" s="902">
        <v>500</v>
      </c>
      <c r="BM104" s="902">
        <v>33</v>
      </c>
      <c r="BN104" s="901">
        <v>46.4</v>
      </c>
      <c r="BO104" s="901">
        <v>1310</v>
      </c>
      <c r="BP104" s="901">
        <v>22</v>
      </c>
      <c r="BQ104" s="902">
        <v>2010.4</v>
      </c>
      <c r="BR104" s="902">
        <v>0</v>
      </c>
      <c r="BS104" s="902">
        <v>39</v>
      </c>
      <c r="BT104" s="902">
        <v>1.2</v>
      </c>
      <c r="BU104" s="902">
        <v>0</v>
      </c>
      <c r="BV104" s="902">
        <v>644</v>
      </c>
      <c r="BW104" s="902">
        <v>0</v>
      </c>
      <c r="BX104" s="907">
        <v>499.5</v>
      </c>
      <c r="BY104" s="901">
        <v>175.5</v>
      </c>
      <c r="BZ104" s="901">
        <v>78</v>
      </c>
      <c r="CA104" s="901">
        <v>0</v>
      </c>
      <c r="CB104" s="902">
        <v>0</v>
      </c>
      <c r="CC104" s="902">
        <v>59.4</v>
      </c>
      <c r="CD104" s="902">
        <v>1.68</v>
      </c>
      <c r="CE104" s="902">
        <v>56.4</v>
      </c>
      <c r="CF104" s="902">
        <v>0</v>
      </c>
      <c r="CG104" s="902">
        <v>0</v>
      </c>
      <c r="CH104" s="904">
        <v>5670</v>
      </c>
      <c r="CI104" s="904">
        <v>1724.4</v>
      </c>
      <c r="CJ104" s="904">
        <v>0</v>
      </c>
      <c r="CK104" s="904">
        <v>1328.4</v>
      </c>
      <c r="CL104" s="904">
        <v>390</v>
      </c>
      <c r="CM104" s="904">
        <v>1.2</v>
      </c>
      <c r="CN104" s="904">
        <v>1.2</v>
      </c>
      <c r="CO104" s="902">
        <v>0</v>
      </c>
      <c r="CP104" s="902">
        <v>355</v>
      </c>
      <c r="CQ104" s="902">
        <v>176.4</v>
      </c>
      <c r="CR104" s="902">
        <v>206.4</v>
      </c>
      <c r="CS104" s="902">
        <v>0</v>
      </c>
      <c r="CT104" s="908">
        <v>102</v>
      </c>
      <c r="CU104" s="899">
        <v>1.5</v>
      </c>
      <c r="CV104" s="909">
        <v>57</v>
      </c>
      <c r="CW104" s="900">
        <v>1.2</v>
      </c>
      <c r="CX104" s="910">
        <v>54.4</v>
      </c>
      <c r="CY104" s="900">
        <v>1074.5999999999999</v>
      </c>
      <c r="CZ104" s="911">
        <v>96</v>
      </c>
      <c r="DA104" s="912">
        <v>228.96</v>
      </c>
      <c r="DB104" s="906">
        <v>43.2</v>
      </c>
      <c r="DC104" s="908">
        <v>223.74</v>
      </c>
      <c r="DD104" s="896">
        <v>28.08</v>
      </c>
      <c r="DE104" s="913">
        <v>165</v>
      </c>
      <c r="DF104" s="901">
        <v>337.5</v>
      </c>
      <c r="DG104" s="901">
        <v>1026</v>
      </c>
      <c r="DH104" s="901">
        <v>621</v>
      </c>
      <c r="DI104" s="901">
        <v>1.2</v>
      </c>
      <c r="DJ104" s="902">
        <v>715.5</v>
      </c>
      <c r="DK104" s="902">
        <v>0</v>
      </c>
      <c r="DL104" s="896">
        <v>225</v>
      </c>
      <c r="DM104" s="900">
        <v>248.8</v>
      </c>
      <c r="DN104" s="914">
        <v>0</v>
      </c>
      <c r="DO104" s="913">
        <v>105</v>
      </c>
      <c r="DP104" s="902">
        <v>390</v>
      </c>
      <c r="DQ104" s="902">
        <v>54</v>
      </c>
      <c r="DR104" s="902">
        <v>7</v>
      </c>
      <c r="DS104" s="902">
        <v>15</v>
      </c>
      <c r="DT104" s="902">
        <v>240</v>
      </c>
      <c r="DU104" s="902">
        <v>468</v>
      </c>
      <c r="DV104" s="915"/>
      <c r="DW104" s="916"/>
      <c r="DX104" s="915"/>
      <c r="DY104" s="915"/>
      <c r="DZ104" s="915"/>
      <c r="EA104" s="917" t="s">
        <v>40</v>
      </c>
      <c r="EB104" s="918">
        <f t="shared" ref="EB104:EB114" si="41">SUM(B104:EA104)</f>
        <v>37752.840000000011</v>
      </c>
      <c r="EC104" s="895"/>
      <c r="ED104" s="672"/>
    </row>
    <row r="105" spans="1:134" ht="19.5" customHeight="1">
      <c r="A105" s="895" t="s">
        <v>1009</v>
      </c>
      <c r="B105" s="896">
        <v>168.3</v>
      </c>
      <c r="C105" s="896">
        <v>135</v>
      </c>
      <c r="D105" s="896">
        <v>1029</v>
      </c>
      <c r="E105" s="896">
        <v>159</v>
      </c>
      <c r="F105" s="896">
        <v>666</v>
      </c>
      <c r="G105" s="896">
        <v>150</v>
      </c>
      <c r="H105" s="896">
        <v>0</v>
      </c>
      <c r="I105" s="896">
        <v>3</v>
      </c>
      <c r="J105" s="896">
        <v>1028.1600000000001</v>
      </c>
      <c r="K105" s="896">
        <v>4.6399999999999997</v>
      </c>
      <c r="L105" s="896">
        <v>0</v>
      </c>
      <c r="M105" s="896">
        <v>0</v>
      </c>
      <c r="N105" s="897">
        <v>0</v>
      </c>
      <c r="O105" s="897">
        <v>343.36</v>
      </c>
      <c r="P105" s="897">
        <v>136.16</v>
      </c>
      <c r="Q105" s="898">
        <v>272.32</v>
      </c>
      <c r="R105" s="899">
        <v>47.04</v>
      </c>
      <c r="S105" s="900">
        <v>0</v>
      </c>
      <c r="T105" s="900">
        <v>3962.56</v>
      </c>
      <c r="U105" s="897">
        <v>63</v>
      </c>
      <c r="V105" s="900">
        <v>508.8</v>
      </c>
      <c r="W105" s="900">
        <v>126</v>
      </c>
      <c r="X105" s="900">
        <v>0</v>
      </c>
      <c r="Y105" s="900">
        <v>0</v>
      </c>
      <c r="Z105" s="900">
        <v>0</v>
      </c>
      <c r="AA105" s="896">
        <v>1585.08</v>
      </c>
      <c r="AB105" s="896">
        <v>86.58</v>
      </c>
      <c r="AC105" s="901">
        <v>1508.8</v>
      </c>
      <c r="AD105" s="901">
        <v>186.36</v>
      </c>
      <c r="AE105" s="901">
        <v>54</v>
      </c>
      <c r="AF105" s="901">
        <v>0</v>
      </c>
      <c r="AG105" s="901">
        <v>0</v>
      </c>
      <c r="AH105" s="901">
        <v>0</v>
      </c>
      <c r="AI105" s="901">
        <v>400.12</v>
      </c>
      <c r="AJ105" s="901">
        <v>47.04</v>
      </c>
      <c r="AK105" s="901">
        <v>2131.1999999999998</v>
      </c>
      <c r="AL105" s="901">
        <v>0</v>
      </c>
      <c r="AM105" s="901">
        <v>768</v>
      </c>
      <c r="AN105" s="902">
        <v>143.52000000000001</v>
      </c>
      <c r="AO105" s="903">
        <v>2104.1999999999998</v>
      </c>
      <c r="AP105" s="903">
        <v>0</v>
      </c>
      <c r="AQ105" s="904">
        <v>588</v>
      </c>
      <c r="AR105" s="904">
        <v>33.6</v>
      </c>
      <c r="AS105" s="896">
        <v>588.79999999999995</v>
      </c>
      <c r="AT105" s="899">
        <v>219.7</v>
      </c>
      <c r="AU105" s="899">
        <v>90.7</v>
      </c>
      <c r="AV105" s="899">
        <v>0</v>
      </c>
      <c r="AW105" s="899">
        <v>39.9</v>
      </c>
      <c r="AX105" s="899">
        <v>0</v>
      </c>
      <c r="AY105" s="919">
        <v>0</v>
      </c>
      <c r="AZ105" s="906">
        <v>0</v>
      </c>
      <c r="BA105" s="901">
        <v>862.625</v>
      </c>
      <c r="BB105" s="901">
        <v>304</v>
      </c>
      <c r="BC105" s="902">
        <v>130</v>
      </c>
      <c r="BD105" s="902">
        <v>568.79999999999995</v>
      </c>
      <c r="BE105" s="902">
        <v>410.4</v>
      </c>
      <c r="BF105" s="902">
        <v>249</v>
      </c>
      <c r="BG105" s="902">
        <v>195</v>
      </c>
      <c r="BH105" s="902">
        <v>0</v>
      </c>
      <c r="BI105" s="902">
        <v>0</v>
      </c>
      <c r="BJ105" s="902">
        <v>0</v>
      </c>
      <c r="BK105" s="902">
        <v>0</v>
      </c>
      <c r="BL105" s="902">
        <v>0</v>
      </c>
      <c r="BM105" s="902">
        <v>32</v>
      </c>
      <c r="BN105" s="901">
        <v>46.4</v>
      </c>
      <c r="BO105" s="901">
        <v>3000</v>
      </c>
      <c r="BP105" s="901">
        <v>99.625</v>
      </c>
      <c r="BQ105" s="902">
        <v>932.8</v>
      </c>
      <c r="BR105" s="902">
        <v>0</v>
      </c>
      <c r="BS105" s="902">
        <v>126</v>
      </c>
      <c r="BT105" s="902">
        <v>0</v>
      </c>
      <c r="BU105" s="902">
        <v>0</v>
      </c>
      <c r="BV105" s="902">
        <v>0</v>
      </c>
      <c r="BW105" s="902">
        <v>710.4</v>
      </c>
      <c r="BX105" s="907">
        <v>259.5</v>
      </c>
      <c r="BY105" s="901">
        <v>708.25</v>
      </c>
      <c r="BZ105" s="901">
        <v>321</v>
      </c>
      <c r="CA105" s="901">
        <v>0</v>
      </c>
      <c r="CB105" s="902">
        <v>0</v>
      </c>
      <c r="CC105" s="902">
        <v>66.959999999999994</v>
      </c>
      <c r="CD105" s="902">
        <v>106.68</v>
      </c>
      <c r="CE105" s="902">
        <v>57.6</v>
      </c>
      <c r="CF105" s="902">
        <v>0</v>
      </c>
      <c r="CG105" s="902">
        <v>0</v>
      </c>
      <c r="CH105" s="904">
        <v>7416</v>
      </c>
      <c r="CI105" s="904">
        <v>2916</v>
      </c>
      <c r="CJ105" s="904">
        <v>0</v>
      </c>
      <c r="CK105" s="904">
        <v>0</v>
      </c>
      <c r="CL105" s="904">
        <v>424.5</v>
      </c>
      <c r="CM105" s="904">
        <v>0</v>
      </c>
      <c r="CN105" s="904">
        <v>0</v>
      </c>
      <c r="CO105" s="902">
        <v>0</v>
      </c>
      <c r="CP105" s="902">
        <v>135.6</v>
      </c>
      <c r="CQ105" s="902">
        <v>273.60000000000002</v>
      </c>
      <c r="CR105" s="902">
        <v>64.8</v>
      </c>
      <c r="CS105" s="902">
        <v>55.5</v>
      </c>
      <c r="CT105" s="908">
        <v>63</v>
      </c>
      <c r="CU105" s="899">
        <v>0</v>
      </c>
      <c r="CV105" s="909">
        <v>195</v>
      </c>
      <c r="CW105" s="900">
        <v>0</v>
      </c>
      <c r="CX105" s="910">
        <v>139.19999999999999</v>
      </c>
      <c r="CY105" s="900">
        <v>0</v>
      </c>
      <c r="CZ105" s="911">
        <v>0</v>
      </c>
      <c r="DA105" s="912">
        <v>717.12</v>
      </c>
      <c r="DB105" s="906">
        <v>0</v>
      </c>
      <c r="DC105" s="908">
        <v>365.04</v>
      </c>
      <c r="DD105" s="896">
        <v>107.1</v>
      </c>
      <c r="DE105" s="913">
        <v>5919.25</v>
      </c>
      <c r="DF105" s="901">
        <v>732</v>
      </c>
      <c r="DG105" s="901">
        <v>1716</v>
      </c>
      <c r="DH105" s="901">
        <v>561</v>
      </c>
      <c r="DI105" s="901">
        <v>0</v>
      </c>
      <c r="DJ105" s="902">
        <v>0</v>
      </c>
      <c r="DK105" s="902">
        <v>43.5</v>
      </c>
      <c r="DL105" s="896">
        <v>861</v>
      </c>
      <c r="DM105" s="900">
        <v>222</v>
      </c>
      <c r="DN105" s="914">
        <v>0</v>
      </c>
      <c r="DO105" s="913">
        <v>525</v>
      </c>
      <c r="DP105" s="902">
        <v>372</v>
      </c>
      <c r="DQ105" s="902">
        <v>81</v>
      </c>
      <c r="DR105" s="902">
        <v>54</v>
      </c>
      <c r="DS105" s="902">
        <v>3</v>
      </c>
      <c r="DT105" s="902">
        <v>0</v>
      </c>
      <c r="DU105" s="902">
        <v>300</v>
      </c>
      <c r="DV105" s="915"/>
      <c r="DW105" s="916"/>
      <c r="DX105" s="915"/>
      <c r="DY105" s="915"/>
      <c r="DZ105" s="915"/>
      <c r="EA105" s="917" t="s">
        <v>40</v>
      </c>
      <c r="EB105" s="918">
        <f t="shared" si="41"/>
        <v>52827.19</v>
      </c>
      <c r="EC105" s="895"/>
      <c r="ED105" s="672"/>
    </row>
    <row r="106" spans="1:134" ht="21" customHeight="1">
      <c r="A106" s="895"/>
      <c r="B106" s="896"/>
      <c r="C106" s="896"/>
      <c r="D106" s="896"/>
      <c r="E106" s="896"/>
      <c r="F106" s="896"/>
      <c r="G106" s="896"/>
      <c r="H106" s="896"/>
      <c r="I106" s="896"/>
      <c r="J106" s="896"/>
      <c r="K106" s="896"/>
      <c r="L106" s="896"/>
      <c r="M106" s="896"/>
      <c r="N106" s="897"/>
      <c r="O106" s="897"/>
      <c r="P106" s="897"/>
      <c r="Q106" s="898"/>
      <c r="R106" s="899"/>
      <c r="S106" s="900"/>
      <c r="T106" s="900"/>
      <c r="U106" s="897"/>
      <c r="V106" s="900"/>
      <c r="W106" s="900"/>
      <c r="X106" s="900"/>
      <c r="Y106" s="900"/>
      <c r="Z106" s="900"/>
      <c r="AA106" s="896"/>
      <c r="AB106" s="896"/>
      <c r="AC106" s="901"/>
      <c r="AD106" s="901"/>
      <c r="AE106" s="901"/>
      <c r="AF106" s="901"/>
      <c r="AG106" s="901"/>
      <c r="AH106" s="901"/>
      <c r="AI106" s="901"/>
      <c r="AJ106" s="901"/>
      <c r="AK106" s="901"/>
      <c r="AL106" s="901"/>
      <c r="AM106" s="901"/>
      <c r="AN106" s="902"/>
      <c r="AO106" s="903"/>
      <c r="AP106" s="903"/>
      <c r="AQ106" s="904"/>
      <c r="AR106" s="904"/>
      <c r="AS106" s="896"/>
      <c r="AT106" s="899"/>
      <c r="AU106" s="899"/>
      <c r="AV106" s="899"/>
      <c r="AW106" s="899"/>
      <c r="AX106" s="899"/>
      <c r="AY106" s="905"/>
      <c r="AZ106" s="906"/>
      <c r="BA106" s="901"/>
      <c r="BB106" s="901"/>
      <c r="BC106" s="902"/>
      <c r="BD106" s="902"/>
      <c r="BE106" s="902"/>
      <c r="BF106" s="902"/>
      <c r="BG106" s="902"/>
      <c r="BH106" s="902"/>
      <c r="BI106" s="902"/>
      <c r="BJ106" s="902"/>
      <c r="BK106" s="902"/>
      <c r="BL106" s="902"/>
      <c r="BM106" s="902"/>
      <c r="BN106" s="901"/>
      <c r="BO106" s="901"/>
      <c r="BP106" s="901"/>
      <c r="BQ106" s="902"/>
      <c r="BR106" s="902"/>
      <c r="BS106" s="902"/>
      <c r="BT106" s="902"/>
      <c r="BU106" s="902"/>
      <c r="BV106" s="902"/>
      <c r="BW106" s="902"/>
      <c r="BX106" s="907"/>
      <c r="BY106" s="901"/>
      <c r="BZ106" s="901"/>
      <c r="CA106" s="901"/>
      <c r="CB106" s="902"/>
      <c r="CC106" s="902"/>
      <c r="CD106" s="902"/>
      <c r="CE106" s="902"/>
      <c r="CF106" s="902"/>
      <c r="CG106" s="902"/>
      <c r="CH106" s="904"/>
      <c r="CI106" s="904"/>
      <c r="CJ106" s="904"/>
      <c r="CK106" s="904"/>
      <c r="CL106" s="904"/>
      <c r="CM106" s="904"/>
      <c r="CN106" s="904"/>
      <c r="CO106" s="902"/>
      <c r="CP106" s="902"/>
      <c r="CQ106" s="902"/>
      <c r="CR106" s="902"/>
      <c r="CS106" s="902"/>
      <c r="CT106" s="908"/>
      <c r="CU106" s="899"/>
      <c r="CV106" s="909"/>
      <c r="CW106" s="900"/>
      <c r="CX106" s="910"/>
      <c r="CY106" s="900"/>
      <c r="CZ106" s="911"/>
      <c r="DA106" s="912"/>
      <c r="DB106" s="906"/>
      <c r="DC106" s="908"/>
      <c r="DD106" s="896"/>
      <c r="DE106" s="913"/>
      <c r="DF106" s="901"/>
      <c r="DG106" s="901"/>
      <c r="DH106" s="901"/>
      <c r="DI106" s="901"/>
      <c r="DJ106" s="902"/>
      <c r="DK106" s="902"/>
      <c r="DL106" s="896"/>
      <c r="DM106" s="900"/>
      <c r="DN106" s="914"/>
      <c r="DO106" s="913"/>
      <c r="DP106" s="902"/>
      <c r="DQ106" s="902"/>
      <c r="DR106" s="902"/>
      <c r="DS106" s="902"/>
      <c r="DT106" s="902"/>
      <c r="DU106" s="902"/>
      <c r="DV106" s="915"/>
      <c r="DW106" s="916" t="s">
        <v>40</v>
      </c>
      <c r="DX106" s="915"/>
      <c r="DY106" s="915"/>
      <c r="DZ106" s="915"/>
      <c r="EA106" s="917"/>
      <c r="EB106" s="918">
        <f t="shared" si="41"/>
        <v>0</v>
      </c>
      <c r="EC106" s="895"/>
      <c r="ED106" s="672"/>
    </row>
    <row r="107" spans="1:134" ht="21" customHeight="1">
      <c r="A107" s="895"/>
      <c r="B107" s="896"/>
      <c r="C107" s="896"/>
      <c r="D107" s="896"/>
      <c r="E107" s="896"/>
      <c r="F107" s="896"/>
      <c r="G107" s="896"/>
      <c r="H107" s="896"/>
      <c r="I107" s="896"/>
      <c r="J107" s="896"/>
      <c r="K107" s="896"/>
      <c r="L107" s="896"/>
      <c r="M107" s="896"/>
      <c r="N107" s="897"/>
      <c r="O107" s="897"/>
      <c r="P107" s="897"/>
      <c r="Q107" s="898"/>
      <c r="R107" s="899"/>
      <c r="S107" s="900"/>
      <c r="T107" s="900"/>
      <c r="U107" s="897"/>
      <c r="V107" s="900"/>
      <c r="W107" s="900"/>
      <c r="X107" s="900"/>
      <c r="Y107" s="900"/>
      <c r="Z107" s="900"/>
      <c r="AA107" s="896"/>
      <c r="AB107" s="896"/>
      <c r="AC107" s="901"/>
      <c r="AD107" s="901"/>
      <c r="AE107" s="901"/>
      <c r="AF107" s="901"/>
      <c r="AG107" s="901"/>
      <c r="AH107" s="901"/>
      <c r="AI107" s="901"/>
      <c r="AJ107" s="901"/>
      <c r="AK107" s="901"/>
      <c r="AL107" s="901"/>
      <c r="AM107" s="901"/>
      <c r="AN107" s="902"/>
      <c r="AO107" s="903"/>
      <c r="AP107" s="903"/>
      <c r="AQ107" s="904"/>
      <c r="AR107" s="904"/>
      <c r="AS107" s="896"/>
      <c r="AT107" s="899"/>
      <c r="AU107" s="899"/>
      <c r="AV107" s="899"/>
      <c r="AW107" s="899"/>
      <c r="AX107" s="899"/>
      <c r="AY107" s="905"/>
      <c r="AZ107" s="906"/>
      <c r="BA107" s="901"/>
      <c r="BB107" s="901"/>
      <c r="BC107" s="902"/>
      <c r="BD107" s="902"/>
      <c r="BE107" s="902"/>
      <c r="BF107" s="902"/>
      <c r="BG107" s="902"/>
      <c r="BH107" s="902"/>
      <c r="BI107" s="902"/>
      <c r="BJ107" s="902"/>
      <c r="BK107" s="902"/>
      <c r="BL107" s="902"/>
      <c r="BM107" s="902"/>
      <c r="BN107" s="901"/>
      <c r="BO107" s="901"/>
      <c r="BP107" s="901"/>
      <c r="BQ107" s="902"/>
      <c r="BR107" s="902"/>
      <c r="BS107" s="902"/>
      <c r="BT107" s="902"/>
      <c r="BU107" s="902"/>
      <c r="BV107" s="902"/>
      <c r="BW107" s="902"/>
      <c r="BX107" s="907"/>
      <c r="BY107" s="901"/>
      <c r="BZ107" s="901"/>
      <c r="CA107" s="901"/>
      <c r="CB107" s="902"/>
      <c r="CC107" s="902"/>
      <c r="CD107" s="902"/>
      <c r="CE107" s="902"/>
      <c r="CF107" s="902"/>
      <c r="CG107" s="902"/>
      <c r="CH107" s="904"/>
      <c r="CI107" s="904"/>
      <c r="CJ107" s="904"/>
      <c r="CK107" s="904"/>
      <c r="CL107" s="904"/>
      <c r="CM107" s="904"/>
      <c r="CN107" s="904"/>
      <c r="CO107" s="902"/>
      <c r="CP107" s="902"/>
      <c r="CQ107" s="902"/>
      <c r="CR107" s="902"/>
      <c r="CS107" s="902"/>
      <c r="CT107" s="908"/>
      <c r="CU107" s="899"/>
      <c r="CV107" s="909"/>
      <c r="CW107" s="900"/>
      <c r="CX107" s="910"/>
      <c r="CY107" s="900"/>
      <c r="CZ107" s="911"/>
      <c r="DA107" s="912"/>
      <c r="DB107" s="906"/>
      <c r="DC107" s="908"/>
      <c r="DD107" s="896"/>
      <c r="DE107" s="913"/>
      <c r="DF107" s="901"/>
      <c r="DG107" s="901"/>
      <c r="DH107" s="901"/>
      <c r="DI107" s="901"/>
      <c r="DJ107" s="902"/>
      <c r="DK107" s="902"/>
      <c r="DL107" s="896"/>
      <c r="DM107" s="900"/>
      <c r="DN107" s="914"/>
      <c r="DO107" s="913"/>
      <c r="DP107" s="902"/>
      <c r="DQ107" s="902"/>
      <c r="DR107" s="902"/>
      <c r="DS107" s="902"/>
      <c r="DT107" s="902"/>
      <c r="DU107" s="902"/>
      <c r="DV107" s="915" t="s">
        <v>40</v>
      </c>
      <c r="DW107" s="916"/>
      <c r="DX107" s="915"/>
      <c r="DY107" s="915"/>
      <c r="DZ107" s="915"/>
      <c r="EA107" s="917"/>
      <c r="EB107" s="918">
        <f t="shared" si="41"/>
        <v>0</v>
      </c>
      <c r="EC107" s="920" t="s">
        <v>40</v>
      </c>
      <c r="ED107" s="672"/>
    </row>
    <row r="108" spans="1:134" ht="21" customHeight="1">
      <c r="A108" s="895"/>
      <c r="B108" s="896"/>
      <c r="C108" s="896"/>
      <c r="D108" s="896"/>
      <c r="E108" s="896"/>
      <c r="F108" s="896"/>
      <c r="G108" s="896"/>
      <c r="H108" s="896"/>
      <c r="I108" s="896"/>
      <c r="J108" s="896"/>
      <c r="K108" s="896"/>
      <c r="L108" s="896"/>
      <c r="M108" s="896"/>
      <c r="N108" s="897"/>
      <c r="O108" s="897"/>
      <c r="P108" s="897"/>
      <c r="Q108" s="898"/>
      <c r="R108" s="899"/>
      <c r="S108" s="900"/>
      <c r="T108" s="900"/>
      <c r="U108" s="897"/>
      <c r="V108" s="900"/>
      <c r="W108" s="900"/>
      <c r="X108" s="900"/>
      <c r="Y108" s="900"/>
      <c r="Z108" s="900"/>
      <c r="AA108" s="896"/>
      <c r="AB108" s="896"/>
      <c r="AC108" s="901"/>
      <c r="AD108" s="901"/>
      <c r="AE108" s="901"/>
      <c r="AF108" s="901"/>
      <c r="AG108" s="901"/>
      <c r="AH108" s="901"/>
      <c r="AI108" s="901"/>
      <c r="AJ108" s="901"/>
      <c r="AK108" s="901"/>
      <c r="AL108" s="901"/>
      <c r="AM108" s="901"/>
      <c r="AN108" s="902"/>
      <c r="AO108" s="903"/>
      <c r="AP108" s="903"/>
      <c r="AQ108" s="904"/>
      <c r="AR108" s="904"/>
      <c r="AS108" s="896"/>
      <c r="AT108" s="899"/>
      <c r="AU108" s="899"/>
      <c r="AV108" s="899"/>
      <c r="AW108" s="899"/>
      <c r="AX108" s="899"/>
      <c r="AY108" s="905"/>
      <c r="AZ108" s="906"/>
      <c r="BA108" s="901"/>
      <c r="BB108" s="901"/>
      <c r="BC108" s="902"/>
      <c r="BD108" s="902"/>
      <c r="BE108" s="902"/>
      <c r="BF108" s="902"/>
      <c r="BG108" s="902"/>
      <c r="BH108" s="902"/>
      <c r="BI108" s="902"/>
      <c r="BJ108" s="902"/>
      <c r="BK108" s="902"/>
      <c r="BL108" s="902"/>
      <c r="BM108" s="902"/>
      <c r="BN108" s="901"/>
      <c r="BO108" s="901"/>
      <c r="BP108" s="901"/>
      <c r="BQ108" s="902"/>
      <c r="BR108" s="902"/>
      <c r="BS108" s="902"/>
      <c r="BT108" s="902"/>
      <c r="BU108" s="902"/>
      <c r="BV108" s="902"/>
      <c r="BW108" s="902"/>
      <c r="BX108" s="907"/>
      <c r="BY108" s="901"/>
      <c r="BZ108" s="901"/>
      <c r="CA108" s="901"/>
      <c r="CB108" s="902"/>
      <c r="CC108" s="902"/>
      <c r="CD108" s="902"/>
      <c r="CE108" s="902"/>
      <c r="CF108" s="902"/>
      <c r="CG108" s="902"/>
      <c r="CH108" s="904"/>
      <c r="CI108" s="904"/>
      <c r="CJ108" s="904"/>
      <c r="CK108" s="904"/>
      <c r="CL108" s="904"/>
      <c r="CM108" s="904"/>
      <c r="CN108" s="904"/>
      <c r="CO108" s="902"/>
      <c r="CP108" s="902"/>
      <c r="CQ108" s="902"/>
      <c r="CR108" s="902"/>
      <c r="CS108" s="902"/>
      <c r="CT108" s="908"/>
      <c r="CU108" s="899"/>
      <c r="CV108" s="909"/>
      <c r="CW108" s="900"/>
      <c r="CX108" s="910"/>
      <c r="CY108" s="900"/>
      <c r="CZ108" s="911"/>
      <c r="DA108" s="912"/>
      <c r="DB108" s="906"/>
      <c r="DC108" s="908"/>
      <c r="DD108" s="896"/>
      <c r="DE108" s="913"/>
      <c r="DF108" s="901"/>
      <c r="DG108" s="901"/>
      <c r="DH108" s="901"/>
      <c r="DI108" s="901"/>
      <c r="DJ108" s="902"/>
      <c r="DK108" s="902"/>
      <c r="DL108" s="896"/>
      <c r="DM108" s="900"/>
      <c r="DN108" s="914"/>
      <c r="DO108" s="913"/>
      <c r="DP108" s="902"/>
      <c r="DQ108" s="902"/>
      <c r="DR108" s="902"/>
      <c r="DS108" s="902"/>
      <c r="DT108" s="902"/>
      <c r="DU108" s="902"/>
      <c r="DV108" s="915"/>
      <c r="DW108" s="916"/>
      <c r="DX108" s="915"/>
      <c r="DY108" s="915"/>
      <c r="DZ108" s="915"/>
      <c r="EA108" s="917"/>
      <c r="EB108" s="918">
        <f t="shared" si="41"/>
        <v>0</v>
      </c>
      <c r="EC108" s="920" t="s">
        <v>40</v>
      </c>
      <c r="ED108" s="672"/>
    </row>
    <row r="109" spans="1:134" ht="21" customHeight="1">
      <c r="A109" s="895" t="s">
        <v>40</v>
      </c>
      <c r="B109" s="896" t="s">
        <v>40</v>
      </c>
      <c r="C109" s="896" t="s">
        <v>40</v>
      </c>
      <c r="D109" s="896" t="s">
        <v>40</v>
      </c>
      <c r="E109" s="896" t="s">
        <v>40</v>
      </c>
      <c r="F109" s="896" t="s">
        <v>40</v>
      </c>
      <c r="G109" s="896" t="s">
        <v>40</v>
      </c>
      <c r="H109" s="896"/>
      <c r="I109" s="896" t="s">
        <v>40</v>
      </c>
      <c r="J109" s="896" t="s">
        <v>40</v>
      </c>
      <c r="K109" s="896" t="s">
        <v>40</v>
      </c>
      <c r="L109" s="896" t="s">
        <v>40</v>
      </c>
      <c r="M109" s="896" t="s">
        <v>40</v>
      </c>
      <c r="N109" s="897" t="s">
        <v>40</v>
      </c>
      <c r="O109" s="897" t="s">
        <v>40</v>
      </c>
      <c r="P109" s="897" t="s">
        <v>40</v>
      </c>
      <c r="Q109" s="898" t="s">
        <v>40</v>
      </c>
      <c r="R109" s="899" t="s">
        <v>40</v>
      </c>
      <c r="S109" s="900" t="s">
        <v>40</v>
      </c>
      <c r="T109" s="900" t="s">
        <v>40</v>
      </c>
      <c r="U109" s="897" t="s">
        <v>40</v>
      </c>
      <c r="V109" s="900" t="s">
        <v>40</v>
      </c>
      <c r="W109" s="900" t="s">
        <v>40</v>
      </c>
      <c r="X109" s="900"/>
      <c r="Y109" s="900"/>
      <c r="Z109" s="900" t="s">
        <v>40</v>
      </c>
      <c r="AA109" s="896" t="s">
        <v>40</v>
      </c>
      <c r="AB109" s="896" t="s">
        <v>40</v>
      </c>
      <c r="AC109" s="901" t="s">
        <v>40</v>
      </c>
      <c r="AD109" s="901" t="s">
        <v>40</v>
      </c>
      <c r="AE109" s="901" t="s">
        <v>40</v>
      </c>
      <c r="AF109" s="901" t="s">
        <v>40</v>
      </c>
      <c r="AG109" s="901"/>
      <c r="AH109" s="901"/>
      <c r="AI109" s="901" t="s">
        <v>40</v>
      </c>
      <c r="AJ109" s="901" t="s">
        <v>40</v>
      </c>
      <c r="AK109" s="901" t="s">
        <v>40</v>
      </c>
      <c r="AL109" s="901"/>
      <c r="AM109" s="901" t="s">
        <v>40</v>
      </c>
      <c r="AN109" s="902" t="s">
        <v>40</v>
      </c>
      <c r="AO109" s="903" t="s">
        <v>40</v>
      </c>
      <c r="AP109" s="903" t="s">
        <v>40</v>
      </c>
      <c r="AQ109" s="904" t="s">
        <v>40</v>
      </c>
      <c r="AR109" s="904" t="s">
        <v>40</v>
      </c>
      <c r="AS109" s="896" t="s">
        <v>40</v>
      </c>
      <c r="AT109" s="899" t="s">
        <v>40</v>
      </c>
      <c r="AU109" s="899" t="s">
        <v>40</v>
      </c>
      <c r="AV109" s="899" t="s">
        <v>40</v>
      </c>
      <c r="AW109" s="899" t="s">
        <v>40</v>
      </c>
      <c r="AX109" s="899" t="s">
        <v>40</v>
      </c>
      <c r="AY109" s="905" t="s">
        <v>40</v>
      </c>
      <c r="AZ109" s="906" t="s">
        <v>40</v>
      </c>
      <c r="BA109" s="901" t="s">
        <v>40</v>
      </c>
      <c r="BB109" s="901" t="s">
        <v>40</v>
      </c>
      <c r="BC109" s="902" t="s">
        <v>40</v>
      </c>
      <c r="BD109" s="902" t="s">
        <v>40</v>
      </c>
      <c r="BE109" s="902" t="s">
        <v>40</v>
      </c>
      <c r="BF109" s="902" t="s">
        <v>40</v>
      </c>
      <c r="BG109" s="902" t="s">
        <v>40</v>
      </c>
      <c r="BH109" s="902" t="s">
        <v>40</v>
      </c>
      <c r="BI109" s="902" t="s">
        <v>40</v>
      </c>
      <c r="BJ109" s="902"/>
      <c r="BK109" s="902"/>
      <c r="BL109" s="902" t="s">
        <v>40</v>
      </c>
      <c r="BM109" s="902" t="s">
        <v>40</v>
      </c>
      <c r="BN109" s="901" t="s">
        <v>40</v>
      </c>
      <c r="BO109" s="901" t="s">
        <v>40</v>
      </c>
      <c r="BP109" s="901" t="s">
        <v>40</v>
      </c>
      <c r="BQ109" s="902" t="s">
        <v>40</v>
      </c>
      <c r="BR109" s="902" t="s">
        <v>40</v>
      </c>
      <c r="BS109" s="902" t="s">
        <v>40</v>
      </c>
      <c r="BT109" s="902"/>
      <c r="BU109" s="902"/>
      <c r="BV109" s="902" t="s">
        <v>40</v>
      </c>
      <c r="BW109" s="902" t="s">
        <v>40</v>
      </c>
      <c r="BX109" s="907" t="s">
        <v>40</v>
      </c>
      <c r="BY109" s="901" t="s">
        <v>40</v>
      </c>
      <c r="BZ109" s="901" t="s">
        <v>40</v>
      </c>
      <c r="CA109" s="901" t="s">
        <v>40</v>
      </c>
      <c r="CB109" s="902" t="s">
        <v>40</v>
      </c>
      <c r="CC109" s="902" t="s">
        <v>40</v>
      </c>
      <c r="CD109" s="902" t="s">
        <v>40</v>
      </c>
      <c r="CE109" s="902" t="s">
        <v>40</v>
      </c>
      <c r="CF109" s="902" t="s">
        <v>40</v>
      </c>
      <c r="CG109" s="902" t="s">
        <v>40</v>
      </c>
      <c r="CH109" s="904" t="s">
        <v>40</v>
      </c>
      <c r="CI109" s="904" t="s">
        <v>40</v>
      </c>
      <c r="CJ109" s="904" t="s">
        <v>40</v>
      </c>
      <c r="CK109" s="904" t="s">
        <v>40</v>
      </c>
      <c r="CL109" s="904" t="s">
        <v>40</v>
      </c>
      <c r="CM109" s="904"/>
      <c r="CN109" s="904"/>
      <c r="CO109" s="902" t="s">
        <v>40</v>
      </c>
      <c r="CP109" s="902" t="s">
        <v>40</v>
      </c>
      <c r="CQ109" s="902" t="s">
        <v>40</v>
      </c>
      <c r="CR109" s="902" t="s">
        <v>40</v>
      </c>
      <c r="CS109" s="902" t="s">
        <v>40</v>
      </c>
      <c r="CT109" s="908" t="s">
        <v>40</v>
      </c>
      <c r="CU109" s="899"/>
      <c r="CV109" s="909" t="s">
        <v>40</v>
      </c>
      <c r="CW109" s="900"/>
      <c r="CX109" s="910" t="s">
        <v>40</v>
      </c>
      <c r="CY109" s="900" t="s">
        <v>40</v>
      </c>
      <c r="CZ109" s="911" t="s">
        <v>40</v>
      </c>
      <c r="DA109" s="912" t="s">
        <v>40</v>
      </c>
      <c r="DB109" s="906" t="s">
        <v>40</v>
      </c>
      <c r="DC109" s="908" t="s">
        <v>40</v>
      </c>
      <c r="DD109" s="896" t="s">
        <v>40</v>
      </c>
      <c r="DE109" s="913" t="s">
        <v>40</v>
      </c>
      <c r="DF109" s="901" t="s">
        <v>40</v>
      </c>
      <c r="DG109" s="901" t="s">
        <v>40</v>
      </c>
      <c r="DH109" s="901" t="s">
        <v>40</v>
      </c>
      <c r="DI109" s="901"/>
      <c r="DJ109" s="902" t="s">
        <v>40</v>
      </c>
      <c r="DK109" s="902" t="s">
        <v>40</v>
      </c>
      <c r="DL109" s="896" t="s">
        <v>40</v>
      </c>
      <c r="DM109" s="900" t="s">
        <v>40</v>
      </c>
      <c r="DN109" s="914" t="s">
        <v>40</v>
      </c>
      <c r="DO109" s="913" t="s">
        <v>40</v>
      </c>
      <c r="DP109" s="902" t="s">
        <v>40</v>
      </c>
      <c r="DQ109" s="902" t="s">
        <v>40</v>
      </c>
      <c r="DR109" s="902" t="s">
        <v>40</v>
      </c>
      <c r="DS109" s="902" t="s">
        <v>40</v>
      </c>
      <c r="DT109" s="902" t="s">
        <v>40</v>
      </c>
      <c r="DU109" s="902" t="s">
        <v>40</v>
      </c>
      <c r="DV109" s="915" t="s">
        <v>288</v>
      </c>
      <c r="DW109" s="916" t="s">
        <v>40</v>
      </c>
      <c r="DX109" s="915"/>
      <c r="DY109" s="915"/>
      <c r="DZ109" s="915"/>
      <c r="EA109" s="917"/>
      <c r="EB109" s="918">
        <f t="shared" si="41"/>
        <v>0</v>
      </c>
      <c r="EC109" s="920" t="s">
        <v>40</v>
      </c>
      <c r="ED109" s="672"/>
    </row>
    <row r="110" spans="1:134" ht="21" customHeight="1">
      <c r="A110" s="895" t="s">
        <v>40</v>
      </c>
      <c r="B110" s="896" t="s">
        <v>40</v>
      </c>
      <c r="C110" s="896" t="s">
        <v>40</v>
      </c>
      <c r="D110" s="896" t="s">
        <v>40</v>
      </c>
      <c r="E110" s="896" t="s">
        <v>40</v>
      </c>
      <c r="F110" s="896" t="s">
        <v>40</v>
      </c>
      <c r="G110" s="896" t="s">
        <v>40</v>
      </c>
      <c r="H110" s="896"/>
      <c r="I110" s="896" t="s">
        <v>40</v>
      </c>
      <c r="J110" s="896" t="s">
        <v>40</v>
      </c>
      <c r="K110" s="896" t="s">
        <v>40</v>
      </c>
      <c r="L110" s="896" t="s">
        <v>40</v>
      </c>
      <c r="M110" s="896" t="s">
        <v>40</v>
      </c>
      <c r="N110" s="897" t="s">
        <v>40</v>
      </c>
      <c r="O110" s="897" t="s">
        <v>40</v>
      </c>
      <c r="P110" s="897" t="s">
        <v>40</v>
      </c>
      <c r="Q110" s="898" t="s">
        <v>40</v>
      </c>
      <c r="R110" s="899" t="s">
        <v>40</v>
      </c>
      <c r="S110" s="900" t="s">
        <v>40</v>
      </c>
      <c r="T110" s="900" t="s">
        <v>40</v>
      </c>
      <c r="U110" s="897" t="s">
        <v>40</v>
      </c>
      <c r="V110" s="900" t="s">
        <v>40</v>
      </c>
      <c r="W110" s="900" t="s">
        <v>40</v>
      </c>
      <c r="X110" s="900"/>
      <c r="Y110" s="900"/>
      <c r="Z110" s="900" t="s">
        <v>40</v>
      </c>
      <c r="AA110" s="896" t="s">
        <v>40</v>
      </c>
      <c r="AB110" s="896" t="s">
        <v>40</v>
      </c>
      <c r="AC110" s="901" t="s">
        <v>40</v>
      </c>
      <c r="AD110" s="901" t="s">
        <v>40</v>
      </c>
      <c r="AE110" s="901" t="s">
        <v>40</v>
      </c>
      <c r="AF110" s="901" t="s">
        <v>40</v>
      </c>
      <c r="AG110" s="901"/>
      <c r="AH110" s="901"/>
      <c r="AI110" s="901" t="s">
        <v>40</v>
      </c>
      <c r="AJ110" s="901" t="s">
        <v>40</v>
      </c>
      <c r="AK110" s="901" t="s">
        <v>40</v>
      </c>
      <c r="AL110" s="901"/>
      <c r="AM110" s="901" t="s">
        <v>40</v>
      </c>
      <c r="AN110" s="902" t="s">
        <v>40</v>
      </c>
      <c r="AO110" s="903" t="s">
        <v>40</v>
      </c>
      <c r="AP110" s="903" t="s">
        <v>40</v>
      </c>
      <c r="AQ110" s="904" t="s">
        <v>40</v>
      </c>
      <c r="AR110" s="904" t="s">
        <v>40</v>
      </c>
      <c r="AS110" s="896" t="s">
        <v>40</v>
      </c>
      <c r="AT110" s="899" t="s">
        <v>40</v>
      </c>
      <c r="AU110" s="899" t="s">
        <v>40</v>
      </c>
      <c r="AV110" s="899" t="s">
        <v>40</v>
      </c>
      <c r="AW110" s="899" t="s">
        <v>40</v>
      </c>
      <c r="AX110" s="899" t="s">
        <v>40</v>
      </c>
      <c r="AY110" s="905" t="s">
        <v>40</v>
      </c>
      <c r="AZ110" s="906" t="s">
        <v>40</v>
      </c>
      <c r="BA110" s="901" t="s">
        <v>40</v>
      </c>
      <c r="BB110" s="901" t="s">
        <v>40</v>
      </c>
      <c r="BC110" s="902" t="s">
        <v>40</v>
      </c>
      <c r="BD110" s="902" t="s">
        <v>40</v>
      </c>
      <c r="BE110" s="902" t="s">
        <v>40</v>
      </c>
      <c r="BF110" s="902" t="s">
        <v>40</v>
      </c>
      <c r="BG110" s="902" t="s">
        <v>40</v>
      </c>
      <c r="BH110" s="902" t="s">
        <v>40</v>
      </c>
      <c r="BI110" s="902" t="s">
        <v>40</v>
      </c>
      <c r="BJ110" s="902"/>
      <c r="BK110" s="902"/>
      <c r="BL110" s="902" t="s">
        <v>40</v>
      </c>
      <c r="BM110" s="902" t="s">
        <v>40</v>
      </c>
      <c r="BN110" s="901" t="s">
        <v>40</v>
      </c>
      <c r="BO110" s="901" t="s">
        <v>40</v>
      </c>
      <c r="BP110" s="901" t="s">
        <v>40</v>
      </c>
      <c r="BQ110" s="902" t="s">
        <v>40</v>
      </c>
      <c r="BR110" s="902" t="s">
        <v>40</v>
      </c>
      <c r="BS110" s="902" t="s">
        <v>40</v>
      </c>
      <c r="BT110" s="902"/>
      <c r="BU110" s="902"/>
      <c r="BV110" s="902" t="s">
        <v>40</v>
      </c>
      <c r="BW110" s="902" t="s">
        <v>40</v>
      </c>
      <c r="BX110" s="907" t="s">
        <v>40</v>
      </c>
      <c r="BY110" s="901" t="s">
        <v>40</v>
      </c>
      <c r="BZ110" s="901" t="s">
        <v>40</v>
      </c>
      <c r="CA110" s="901" t="s">
        <v>40</v>
      </c>
      <c r="CB110" s="902" t="s">
        <v>40</v>
      </c>
      <c r="CC110" s="902" t="s">
        <v>40</v>
      </c>
      <c r="CD110" s="902" t="s">
        <v>40</v>
      </c>
      <c r="CE110" s="902" t="s">
        <v>40</v>
      </c>
      <c r="CF110" s="902" t="s">
        <v>40</v>
      </c>
      <c r="CG110" s="902" t="s">
        <v>40</v>
      </c>
      <c r="CH110" s="904" t="s">
        <v>40</v>
      </c>
      <c r="CI110" s="904" t="s">
        <v>40</v>
      </c>
      <c r="CJ110" s="904" t="s">
        <v>40</v>
      </c>
      <c r="CK110" s="904" t="s">
        <v>40</v>
      </c>
      <c r="CL110" s="904" t="s">
        <v>40</v>
      </c>
      <c r="CM110" s="904"/>
      <c r="CN110" s="904"/>
      <c r="CO110" s="902" t="s">
        <v>40</v>
      </c>
      <c r="CP110" s="902" t="s">
        <v>40</v>
      </c>
      <c r="CQ110" s="902" t="s">
        <v>40</v>
      </c>
      <c r="CR110" s="902" t="s">
        <v>40</v>
      </c>
      <c r="CS110" s="902" t="s">
        <v>40</v>
      </c>
      <c r="CT110" s="908" t="s">
        <v>40</v>
      </c>
      <c r="CU110" s="899"/>
      <c r="CV110" s="909" t="s">
        <v>40</v>
      </c>
      <c r="CW110" s="900"/>
      <c r="CX110" s="910" t="s">
        <v>40</v>
      </c>
      <c r="CY110" s="900" t="s">
        <v>40</v>
      </c>
      <c r="CZ110" s="911" t="s">
        <v>40</v>
      </c>
      <c r="DA110" s="912" t="s">
        <v>40</v>
      </c>
      <c r="DB110" s="906" t="s">
        <v>40</v>
      </c>
      <c r="DC110" s="908" t="s">
        <v>40</v>
      </c>
      <c r="DD110" s="896" t="s">
        <v>40</v>
      </c>
      <c r="DE110" s="913" t="s">
        <v>40</v>
      </c>
      <c r="DF110" s="901" t="s">
        <v>40</v>
      </c>
      <c r="DG110" s="901" t="s">
        <v>40</v>
      </c>
      <c r="DH110" s="901" t="s">
        <v>40</v>
      </c>
      <c r="DI110" s="901"/>
      <c r="DJ110" s="902" t="s">
        <v>40</v>
      </c>
      <c r="DK110" s="902" t="s">
        <v>40</v>
      </c>
      <c r="DL110" s="896" t="s">
        <v>40</v>
      </c>
      <c r="DM110" s="900" t="s">
        <v>40</v>
      </c>
      <c r="DN110" s="914" t="s">
        <v>40</v>
      </c>
      <c r="DO110" s="913" t="s">
        <v>40</v>
      </c>
      <c r="DP110" s="902" t="s">
        <v>40</v>
      </c>
      <c r="DQ110" s="902" t="s">
        <v>40</v>
      </c>
      <c r="DR110" s="902" t="s">
        <v>40</v>
      </c>
      <c r="DS110" s="902" t="s">
        <v>40</v>
      </c>
      <c r="DT110" s="921" t="s">
        <v>40</v>
      </c>
      <c r="DU110" s="921" t="s">
        <v>40</v>
      </c>
      <c r="DV110" s="922"/>
      <c r="DW110" s="923"/>
      <c r="DX110" s="922"/>
      <c r="DY110" s="922"/>
      <c r="DZ110" s="922"/>
      <c r="EA110" s="918"/>
      <c r="EB110" s="918">
        <f t="shared" si="41"/>
        <v>0</v>
      </c>
      <c r="EC110" s="920" t="str">
        <f>A110</f>
        <v xml:space="preserve"> </v>
      </c>
      <c r="ED110" s="672"/>
    </row>
    <row r="111" spans="1:134" ht="21" customHeight="1">
      <c r="A111" s="924" t="s">
        <v>655</v>
      </c>
      <c r="B111" s="925">
        <f t="shared" ref="B111:BM111" si="42">SUM(B103:B110)</f>
        <v>237.60000000000002</v>
      </c>
      <c r="C111" s="925">
        <f t="shared" si="42"/>
        <v>144</v>
      </c>
      <c r="D111" s="925">
        <f t="shared" si="42"/>
        <v>1065</v>
      </c>
      <c r="E111" s="925">
        <f t="shared" si="42"/>
        <v>195</v>
      </c>
      <c r="F111" s="925">
        <f t="shared" si="42"/>
        <v>1279.83</v>
      </c>
      <c r="G111" s="926">
        <f t="shared" si="42"/>
        <v>150</v>
      </c>
      <c r="H111" s="926">
        <f>SUM(H103:H110)</f>
        <v>0</v>
      </c>
      <c r="I111" s="926">
        <f t="shared" si="42"/>
        <v>33</v>
      </c>
      <c r="J111" s="926">
        <f t="shared" si="42"/>
        <v>1258.8800000000001</v>
      </c>
      <c r="K111" s="926">
        <f t="shared" si="42"/>
        <v>4.6399999999999997</v>
      </c>
      <c r="L111" s="926">
        <f t="shared" si="42"/>
        <v>44.8</v>
      </c>
      <c r="M111" s="926">
        <f t="shared" si="42"/>
        <v>0</v>
      </c>
      <c r="N111" s="927">
        <f t="shared" si="42"/>
        <v>0</v>
      </c>
      <c r="O111" s="927">
        <f t="shared" si="42"/>
        <v>586.08000000000004</v>
      </c>
      <c r="P111" s="927">
        <f t="shared" si="42"/>
        <v>207.2</v>
      </c>
      <c r="Q111" s="928">
        <f t="shared" si="42"/>
        <v>384.8</v>
      </c>
      <c r="R111" s="929">
        <f t="shared" si="42"/>
        <v>488.32</v>
      </c>
      <c r="S111" s="929">
        <f t="shared" si="42"/>
        <v>612</v>
      </c>
      <c r="T111" s="930">
        <f t="shared" si="42"/>
        <v>7522.2</v>
      </c>
      <c r="U111" s="927">
        <f t="shared" si="42"/>
        <v>84.6</v>
      </c>
      <c r="V111" s="930">
        <f t="shared" si="42"/>
        <v>677.52</v>
      </c>
      <c r="W111" s="930">
        <f t="shared" si="42"/>
        <v>147.6</v>
      </c>
      <c r="X111" s="930">
        <f>SUM(X103:X110)</f>
        <v>0</v>
      </c>
      <c r="Y111" s="930">
        <f>SUM(Y103:Y110)</f>
        <v>1467.6</v>
      </c>
      <c r="Z111" s="930">
        <f t="shared" si="42"/>
        <v>0</v>
      </c>
      <c r="AA111" s="926">
        <f t="shared" si="42"/>
        <v>2044.62</v>
      </c>
      <c r="AB111" s="926">
        <f t="shared" si="42"/>
        <v>124.32</v>
      </c>
      <c r="AC111" s="931">
        <f t="shared" si="42"/>
        <v>1902.56</v>
      </c>
      <c r="AD111" s="931">
        <f t="shared" si="42"/>
        <v>233.16000000000003</v>
      </c>
      <c r="AE111" s="931">
        <f t="shared" si="42"/>
        <v>85.2</v>
      </c>
      <c r="AF111" s="931">
        <f t="shared" si="42"/>
        <v>908.4</v>
      </c>
      <c r="AG111" s="931">
        <f>SUM(AG103:AG110)</f>
        <v>0</v>
      </c>
      <c r="AH111" s="931">
        <f>SUM(AH103:AH110)</f>
        <v>0</v>
      </c>
      <c r="AI111" s="925">
        <f t="shared" ref="AI111:AK111" si="43">SUM(AI103:AI110)</f>
        <v>1215.48</v>
      </c>
      <c r="AJ111" s="925">
        <f t="shared" si="43"/>
        <v>64.960000000000008</v>
      </c>
      <c r="AK111" s="925">
        <f t="shared" si="43"/>
        <v>2689.2</v>
      </c>
      <c r="AL111" s="925">
        <f>SUM(AL103:AL110)</f>
        <v>0</v>
      </c>
      <c r="AM111" s="925">
        <f>SUM(AM103:AM110)</f>
        <v>1153</v>
      </c>
      <c r="AN111" s="925">
        <f t="shared" ref="AN111:AQ111" si="44">SUM(AN103:AN110)</f>
        <v>312.8</v>
      </c>
      <c r="AO111" s="932">
        <f t="shared" si="44"/>
        <v>2451.6</v>
      </c>
      <c r="AP111" s="932">
        <f t="shared" si="44"/>
        <v>0</v>
      </c>
      <c r="AQ111" s="932">
        <f t="shared" si="44"/>
        <v>1776</v>
      </c>
      <c r="AR111" s="932">
        <f t="shared" si="42"/>
        <v>34.800000000000004</v>
      </c>
      <c r="AS111" s="926">
        <f t="shared" si="42"/>
        <v>837.19999999999993</v>
      </c>
      <c r="AT111" s="933">
        <f t="shared" si="42"/>
        <v>274.3</v>
      </c>
      <c r="AU111" s="933">
        <f t="shared" si="42"/>
        <v>138.69999999999999</v>
      </c>
      <c r="AV111" s="933">
        <f t="shared" si="42"/>
        <v>68</v>
      </c>
      <c r="AW111" s="933">
        <f t="shared" si="42"/>
        <v>39.9</v>
      </c>
      <c r="AX111" s="933">
        <f t="shared" si="42"/>
        <v>0</v>
      </c>
      <c r="AY111" s="934">
        <f t="shared" si="42"/>
        <v>0</v>
      </c>
      <c r="AZ111" s="935">
        <f t="shared" si="42"/>
        <v>0</v>
      </c>
      <c r="BA111" s="931">
        <f t="shared" si="42"/>
        <v>1887.625</v>
      </c>
      <c r="BB111" s="925">
        <f t="shared" si="42"/>
        <v>355</v>
      </c>
      <c r="BC111" s="925">
        <f t="shared" si="42"/>
        <v>231.25</v>
      </c>
      <c r="BD111" s="925">
        <f t="shared" si="42"/>
        <v>721.59999999999991</v>
      </c>
      <c r="BE111" s="925">
        <f t="shared" si="42"/>
        <v>410.4</v>
      </c>
      <c r="BF111" s="925">
        <f t="shared" si="42"/>
        <v>763.5</v>
      </c>
      <c r="BG111" s="925">
        <f t="shared" si="42"/>
        <v>228</v>
      </c>
      <c r="BH111" s="925">
        <f t="shared" si="42"/>
        <v>0</v>
      </c>
      <c r="BI111" s="925">
        <f t="shared" si="42"/>
        <v>448</v>
      </c>
      <c r="BJ111" s="925">
        <f>SUM(BJ103:BJ110)</f>
        <v>1.2</v>
      </c>
      <c r="BK111" s="925">
        <f>SUM(BK103:BK110)</f>
        <v>0</v>
      </c>
      <c r="BL111" s="925">
        <f t="shared" si="42"/>
        <v>500</v>
      </c>
      <c r="BM111" s="925">
        <f t="shared" si="42"/>
        <v>65</v>
      </c>
      <c r="BN111" s="925">
        <f t="shared" ref="BN111:DW111" si="45">SUM(BN103:BN110)</f>
        <v>92.8</v>
      </c>
      <c r="BO111" s="925">
        <f t="shared" si="45"/>
        <v>4310</v>
      </c>
      <c r="BP111" s="925">
        <f t="shared" si="45"/>
        <v>121.625</v>
      </c>
      <c r="BQ111" s="925">
        <f t="shared" si="45"/>
        <v>2943.2</v>
      </c>
      <c r="BR111" s="925">
        <f t="shared" si="45"/>
        <v>0</v>
      </c>
      <c r="BS111" s="925">
        <f t="shared" si="45"/>
        <v>165</v>
      </c>
      <c r="BT111" s="925">
        <f>SUM(BT103:BT110)</f>
        <v>1.2</v>
      </c>
      <c r="BU111" s="925">
        <f>SUM(BU103:BU110)</f>
        <v>0</v>
      </c>
      <c r="BV111" s="925">
        <f t="shared" si="45"/>
        <v>644</v>
      </c>
      <c r="BW111" s="925">
        <f t="shared" si="45"/>
        <v>710.4</v>
      </c>
      <c r="BX111" s="925">
        <f t="shared" si="45"/>
        <v>759</v>
      </c>
      <c r="BY111" s="925">
        <f t="shared" si="45"/>
        <v>883.75</v>
      </c>
      <c r="BZ111" s="925">
        <f t="shared" si="45"/>
        <v>399</v>
      </c>
      <c r="CA111" s="925">
        <f t="shared" si="45"/>
        <v>0</v>
      </c>
      <c r="CB111" s="925">
        <f t="shared" si="45"/>
        <v>0</v>
      </c>
      <c r="CC111" s="925">
        <f t="shared" si="45"/>
        <v>126.35999999999999</v>
      </c>
      <c r="CD111" s="925">
        <f t="shared" si="45"/>
        <v>108.36000000000001</v>
      </c>
      <c r="CE111" s="925">
        <f t="shared" si="45"/>
        <v>114</v>
      </c>
      <c r="CF111" s="925">
        <f t="shared" si="45"/>
        <v>0</v>
      </c>
      <c r="CG111" s="925">
        <f t="shared" si="45"/>
        <v>0</v>
      </c>
      <c r="CH111" s="932">
        <f t="shared" si="45"/>
        <v>13086</v>
      </c>
      <c r="CI111" s="932">
        <f t="shared" si="45"/>
        <v>4640.3999999999996</v>
      </c>
      <c r="CJ111" s="932">
        <f t="shared" si="45"/>
        <v>0</v>
      </c>
      <c r="CK111" s="932">
        <f t="shared" si="45"/>
        <v>1328.4</v>
      </c>
      <c r="CL111" s="932">
        <f t="shared" si="45"/>
        <v>814.5</v>
      </c>
      <c r="CM111" s="932">
        <f>SUM(CM103:CM110)</f>
        <v>1.2</v>
      </c>
      <c r="CN111" s="932">
        <f>SUM(CN103:CN110)</f>
        <v>1.2</v>
      </c>
      <c r="CO111" s="925">
        <f t="shared" ref="CO111:CR111" si="46">SUM(CO103:CO110)</f>
        <v>0</v>
      </c>
      <c r="CP111" s="925">
        <f t="shared" si="46"/>
        <v>490.6</v>
      </c>
      <c r="CQ111" s="925">
        <f t="shared" si="46"/>
        <v>450</v>
      </c>
      <c r="CR111" s="925">
        <f t="shared" si="46"/>
        <v>271.2</v>
      </c>
      <c r="CS111" s="925">
        <f t="shared" si="45"/>
        <v>55.5</v>
      </c>
      <c r="CT111" s="936">
        <f t="shared" si="45"/>
        <v>165</v>
      </c>
      <c r="CU111" s="936">
        <f>SUM(CU103:CU110)</f>
        <v>1.5</v>
      </c>
      <c r="CV111" s="937">
        <f t="shared" si="45"/>
        <v>252</v>
      </c>
      <c r="CW111" s="937">
        <f>SUM(CW103:CW110)</f>
        <v>1.2</v>
      </c>
      <c r="CX111" s="938">
        <f t="shared" si="45"/>
        <v>193.6</v>
      </c>
      <c r="CY111" s="939">
        <f t="shared" si="45"/>
        <v>1074.5999999999999</v>
      </c>
      <c r="CZ111" s="940">
        <f t="shared" si="45"/>
        <v>96</v>
      </c>
      <c r="DA111" s="941">
        <f t="shared" si="45"/>
        <v>946.08</v>
      </c>
      <c r="DB111" s="936">
        <f t="shared" si="45"/>
        <v>43.2</v>
      </c>
      <c r="DC111" s="936">
        <f t="shared" si="45"/>
        <v>588.78</v>
      </c>
      <c r="DD111" s="926">
        <f t="shared" si="45"/>
        <v>135.18</v>
      </c>
      <c r="DE111" s="942">
        <f t="shared" si="45"/>
        <v>6084.25</v>
      </c>
      <c r="DF111" s="925">
        <f t="shared" si="45"/>
        <v>1069.5</v>
      </c>
      <c r="DG111" s="925">
        <f t="shared" si="45"/>
        <v>2742</v>
      </c>
      <c r="DH111" s="925">
        <f t="shared" si="45"/>
        <v>1182</v>
      </c>
      <c r="DI111" s="925">
        <f>SUM(DI103:DI110)</f>
        <v>1.2</v>
      </c>
      <c r="DJ111" s="925">
        <f t="shared" ref="DJ111" si="47">SUM(DJ103:DJ110)</f>
        <v>715.5</v>
      </c>
      <c r="DK111" s="925">
        <f t="shared" si="45"/>
        <v>43.5</v>
      </c>
      <c r="DL111" s="925">
        <f t="shared" si="45"/>
        <v>1086</v>
      </c>
      <c r="DM111" s="925">
        <f t="shared" si="45"/>
        <v>470.8</v>
      </c>
      <c r="DN111" s="939">
        <f t="shared" si="45"/>
        <v>0</v>
      </c>
      <c r="DO111" s="942">
        <f t="shared" si="45"/>
        <v>630</v>
      </c>
      <c r="DP111" s="925">
        <f t="shared" si="45"/>
        <v>762</v>
      </c>
      <c r="DQ111" s="925">
        <f t="shared" si="45"/>
        <v>135</v>
      </c>
      <c r="DR111" s="925">
        <f t="shared" si="45"/>
        <v>61</v>
      </c>
      <c r="DS111" s="925">
        <f t="shared" si="45"/>
        <v>18</v>
      </c>
      <c r="DT111" s="925">
        <f t="shared" si="45"/>
        <v>240</v>
      </c>
      <c r="DU111" s="925">
        <f t="shared" si="45"/>
        <v>768</v>
      </c>
      <c r="DV111" s="943">
        <f t="shared" si="45"/>
        <v>0</v>
      </c>
      <c r="DW111" s="944">
        <f t="shared" si="45"/>
        <v>0</v>
      </c>
      <c r="DX111" s="943"/>
      <c r="DY111" s="943"/>
      <c r="DZ111" s="943"/>
      <c r="EA111" s="945">
        <f t="shared" ref="EA111:FY111" si="48">SUM(EA103:EA110)</f>
        <v>0</v>
      </c>
      <c r="EB111" s="945">
        <f t="shared" si="41"/>
        <v>90580.029999999984</v>
      </c>
      <c r="EC111" s="946" t="s">
        <v>655</v>
      </c>
      <c r="ED111" s="672"/>
    </row>
    <row r="112" spans="1:134" ht="19.5" customHeight="1" thickBot="1">
      <c r="A112" s="947" t="s">
        <v>656</v>
      </c>
      <c r="B112" s="948">
        <f t="shared" ref="B112:BM112" si="49">IF(B7=0,0,B111/B7)</f>
        <v>74.25</v>
      </c>
      <c r="C112" s="948">
        <f t="shared" si="49"/>
        <v>48</v>
      </c>
      <c r="D112" s="948">
        <f t="shared" si="49"/>
        <v>355</v>
      </c>
      <c r="E112" s="948">
        <f t="shared" si="49"/>
        <v>65</v>
      </c>
      <c r="F112" s="948">
        <f t="shared" si="49"/>
        <v>432.375</v>
      </c>
      <c r="G112" s="949">
        <f t="shared" si="49"/>
        <v>25</v>
      </c>
      <c r="H112" s="949">
        <f t="shared" si="49"/>
        <v>0</v>
      </c>
      <c r="I112" s="949">
        <f t="shared" si="49"/>
        <v>11</v>
      </c>
      <c r="J112" s="949">
        <f t="shared" si="49"/>
        <v>562</v>
      </c>
      <c r="K112" s="949">
        <f t="shared" si="49"/>
        <v>2</v>
      </c>
      <c r="L112" s="949">
        <f t="shared" si="49"/>
        <v>19.310344827586206</v>
      </c>
      <c r="M112" s="949">
        <f t="shared" si="49"/>
        <v>0</v>
      </c>
      <c r="N112" s="950">
        <f t="shared" si="49"/>
        <v>0</v>
      </c>
      <c r="O112" s="950">
        <f t="shared" si="49"/>
        <v>195.36</v>
      </c>
      <c r="P112" s="950">
        <f t="shared" si="49"/>
        <v>70</v>
      </c>
      <c r="Q112" s="951">
        <f t="shared" si="49"/>
        <v>128.26666666666668</v>
      </c>
      <c r="R112" s="952">
        <f t="shared" si="49"/>
        <v>217.99999999999997</v>
      </c>
      <c r="S112" s="952">
        <f t="shared" si="49"/>
        <v>256.06694560669456</v>
      </c>
      <c r="T112" s="953">
        <f t="shared" si="49"/>
        <v>3358.1249999999995</v>
      </c>
      <c r="U112" s="954">
        <f t="shared" si="49"/>
        <v>46.999999999999993</v>
      </c>
      <c r="V112" s="953">
        <f t="shared" si="49"/>
        <v>564.6</v>
      </c>
      <c r="W112" s="953">
        <f t="shared" si="49"/>
        <v>109.33333333333333</v>
      </c>
      <c r="X112" s="953">
        <f t="shared" si="49"/>
        <v>0</v>
      </c>
      <c r="Y112" s="953">
        <f t="shared" si="49"/>
        <v>1063.4782608695652</v>
      </c>
      <c r="Z112" s="953">
        <f t="shared" si="49"/>
        <v>0</v>
      </c>
      <c r="AA112" s="949">
        <f t="shared" si="49"/>
        <v>921</v>
      </c>
      <c r="AB112" s="949">
        <f t="shared" si="49"/>
        <v>56</v>
      </c>
      <c r="AC112" s="955">
        <f t="shared" si="49"/>
        <v>517</v>
      </c>
      <c r="AD112" s="955">
        <f t="shared" si="49"/>
        <v>194.30000000000004</v>
      </c>
      <c r="AE112" s="955">
        <f t="shared" si="49"/>
        <v>63.111111111111107</v>
      </c>
      <c r="AF112" s="955">
        <f t="shared" si="49"/>
        <v>757</v>
      </c>
      <c r="AG112" s="955">
        <f t="shared" si="49"/>
        <v>0</v>
      </c>
      <c r="AH112" s="955">
        <f t="shared" si="49"/>
        <v>0</v>
      </c>
      <c r="AI112" s="948">
        <f t="shared" si="49"/>
        <v>542.625</v>
      </c>
      <c r="AJ112" s="948">
        <f t="shared" si="49"/>
        <v>29</v>
      </c>
      <c r="AK112" s="948">
        <f t="shared" si="49"/>
        <v>280.125</v>
      </c>
      <c r="AL112" s="948">
        <f t="shared" si="49"/>
        <v>0</v>
      </c>
      <c r="AM112" s="948">
        <f t="shared" si="49"/>
        <v>120.10416666666667</v>
      </c>
      <c r="AN112" s="948">
        <f t="shared" si="49"/>
        <v>85</v>
      </c>
      <c r="AO112" s="956">
        <f t="shared" si="49"/>
        <v>1362</v>
      </c>
      <c r="AP112" s="956">
        <f t="shared" si="49"/>
        <v>0</v>
      </c>
      <c r="AQ112" s="956">
        <f t="shared" si="49"/>
        <v>296</v>
      </c>
      <c r="AR112" s="956">
        <f t="shared" si="49"/>
        <v>25.777777777777779</v>
      </c>
      <c r="AS112" s="949">
        <f t="shared" si="49"/>
        <v>91</v>
      </c>
      <c r="AT112" s="957">
        <f t="shared" si="49"/>
        <v>131.875</v>
      </c>
      <c r="AU112" s="957">
        <f t="shared" si="49"/>
        <v>71.494845360824741</v>
      </c>
      <c r="AV112" s="957">
        <f t="shared" si="49"/>
        <v>35.051546391752581</v>
      </c>
      <c r="AW112" s="957">
        <f t="shared" si="49"/>
        <v>20.567010309278352</v>
      </c>
      <c r="AX112" s="957">
        <f t="shared" si="49"/>
        <v>0</v>
      </c>
      <c r="AY112" s="958">
        <f t="shared" si="49"/>
        <v>0</v>
      </c>
      <c r="AZ112" s="959">
        <f t="shared" si="49"/>
        <v>0</v>
      </c>
      <c r="BA112" s="955">
        <f t="shared" si="49"/>
        <v>1887.625</v>
      </c>
      <c r="BB112" s="948">
        <f t="shared" si="49"/>
        <v>355</v>
      </c>
      <c r="BC112" s="948">
        <f t="shared" si="49"/>
        <v>231.25</v>
      </c>
      <c r="BD112" s="948">
        <f t="shared" si="49"/>
        <v>901.99999999999989</v>
      </c>
      <c r="BE112" s="948">
        <f t="shared" si="49"/>
        <v>342</v>
      </c>
      <c r="BF112" s="948">
        <f t="shared" si="49"/>
        <v>509</v>
      </c>
      <c r="BG112" s="948">
        <f t="shared" si="49"/>
        <v>152</v>
      </c>
      <c r="BH112" s="948">
        <f t="shared" si="49"/>
        <v>0</v>
      </c>
      <c r="BI112" s="948">
        <f t="shared" si="49"/>
        <v>290.90909090909088</v>
      </c>
      <c r="BJ112" s="948">
        <f t="shared" si="49"/>
        <v>1</v>
      </c>
      <c r="BK112" s="948">
        <f t="shared" si="49"/>
        <v>0</v>
      </c>
      <c r="BL112" s="948">
        <f t="shared" si="49"/>
        <v>500</v>
      </c>
      <c r="BM112" s="948">
        <f t="shared" si="49"/>
        <v>65</v>
      </c>
      <c r="BN112" s="948">
        <f t="shared" ref="BN112:DW112" si="50">IF(BN7=0,0,BN111/BN7)</f>
        <v>57.999999999999993</v>
      </c>
      <c r="BO112" s="948">
        <f t="shared" si="50"/>
        <v>4310</v>
      </c>
      <c r="BP112" s="948">
        <f t="shared" si="50"/>
        <v>121.625</v>
      </c>
      <c r="BQ112" s="948">
        <f t="shared" si="50"/>
        <v>3678.9999999999995</v>
      </c>
      <c r="BR112" s="948">
        <f t="shared" si="50"/>
        <v>0</v>
      </c>
      <c r="BS112" s="948">
        <f t="shared" si="50"/>
        <v>110</v>
      </c>
      <c r="BT112" s="948">
        <f t="shared" si="50"/>
        <v>1</v>
      </c>
      <c r="BU112" s="948">
        <f t="shared" si="50"/>
        <v>0</v>
      </c>
      <c r="BV112" s="948">
        <f t="shared" si="50"/>
        <v>418.18181818181819</v>
      </c>
      <c r="BW112" s="948">
        <f t="shared" si="50"/>
        <v>592</v>
      </c>
      <c r="BX112" s="948">
        <f t="shared" si="50"/>
        <v>506</v>
      </c>
      <c r="BY112" s="948">
        <f t="shared" si="50"/>
        <v>589.16666666666663</v>
      </c>
      <c r="BZ112" s="948">
        <f t="shared" si="50"/>
        <v>133</v>
      </c>
      <c r="CA112" s="948">
        <f t="shared" si="50"/>
        <v>0</v>
      </c>
      <c r="CB112" s="948">
        <f t="shared" si="50"/>
        <v>0</v>
      </c>
      <c r="CC112" s="948">
        <f t="shared" si="50"/>
        <v>116.99999999999997</v>
      </c>
      <c r="CD112" s="948">
        <f t="shared" si="50"/>
        <v>129</v>
      </c>
      <c r="CE112" s="948">
        <f t="shared" si="50"/>
        <v>63.333333333333329</v>
      </c>
      <c r="CF112" s="948">
        <f t="shared" si="50"/>
        <v>0</v>
      </c>
      <c r="CG112" s="948">
        <f t="shared" si="50"/>
        <v>0</v>
      </c>
      <c r="CH112" s="956">
        <f t="shared" si="50"/>
        <v>4362</v>
      </c>
      <c r="CI112" s="956">
        <f t="shared" si="50"/>
        <v>3867</v>
      </c>
      <c r="CJ112" s="956">
        <f t="shared" si="50"/>
        <v>0</v>
      </c>
      <c r="CK112" s="956">
        <f t="shared" si="50"/>
        <v>1230</v>
      </c>
      <c r="CL112" s="956">
        <f t="shared" si="50"/>
        <v>543</v>
      </c>
      <c r="CM112" s="956">
        <f t="shared" si="50"/>
        <v>0.84507042253521125</v>
      </c>
      <c r="CN112" s="956">
        <f t="shared" si="50"/>
        <v>0.84507042253521125</v>
      </c>
      <c r="CO112" s="948">
        <f t="shared" si="50"/>
        <v>0</v>
      </c>
      <c r="CP112" s="948">
        <f t="shared" si="50"/>
        <v>345.49295774647891</v>
      </c>
      <c r="CQ112" s="948">
        <f t="shared" si="50"/>
        <v>316.90140845070425</v>
      </c>
      <c r="CR112" s="948">
        <f t="shared" si="50"/>
        <v>190.98591549295776</v>
      </c>
      <c r="CS112" s="948">
        <f t="shared" si="50"/>
        <v>37</v>
      </c>
      <c r="CT112" s="960">
        <f t="shared" si="50"/>
        <v>55</v>
      </c>
      <c r="CU112" s="960">
        <f t="shared" si="50"/>
        <v>0.87209302325581395</v>
      </c>
      <c r="CV112" s="961">
        <f t="shared" si="50"/>
        <v>84</v>
      </c>
      <c r="CW112" s="961">
        <f t="shared" si="50"/>
        <v>0.84507042253521125</v>
      </c>
      <c r="CX112" s="962">
        <f t="shared" si="50"/>
        <v>161.33333333333334</v>
      </c>
      <c r="CY112" s="963">
        <f t="shared" si="50"/>
        <v>994.99999999999989</v>
      </c>
      <c r="CZ112" s="964">
        <f t="shared" si="50"/>
        <v>80</v>
      </c>
      <c r="DA112" s="965">
        <f t="shared" si="50"/>
        <v>876</v>
      </c>
      <c r="DB112" s="960">
        <f t="shared" si="50"/>
        <v>40</v>
      </c>
      <c r="DC112" s="960">
        <f t="shared" si="50"/>
        <v>545.16666666666663</v>
      </c>
      <c r="DD112" s="949">
        <f t="shared" si="50"/>
        <v>125.16666666666667</v>
      </c>
      <c r="DE112" s="966">
        <f t="shared" si="50"/>
        <v>4056.1666666666665</v>
      </c>
      <c r="DF112" s="948">
        <f t="shared" si="50"/>
        <v>713</v>
      </c>
      <c r="DG112" s="948">
        <f t="shared" si="50"/>
        <v>914</v>
      </c>
      <c r="DH112" s="948">
        <f t="shared" si="50"/>
        <v>788</v>
      </c>
      <c r="DI112" s="948">
        <f t="shared" si="50"/>
        <v>0.84507042253521125</v>
      </c>
      <c r="DJ112" s="948">
        <f t="shared" si="50"/>
        <v>477</v>
      </c>
      <c r="DK112" s="948">
        <f t="shared" si="50"/>
        <v>29</v>
      </c>
      <c r="DL112" s="948">
        <f t="shared" si="50"/>
        <v>362</v>
      </c>
      <c r="DM112" s="948">
        <f t="shared" si="50"/>
        <v>331.54929577464793</v>
      </c>
      <c r="DN112" s="963">
        <f t="shared" si="50"/>
        <v>0</v>
      </c>
      <c r="DO112" s="966">
        <f t="shared" si="50"/>
        <v>210</v>
      </c>
      <c r="DP112" s="948">
        <f t="shared" si="50"/>
        <v>127</v>
      </c>
      <c r="DQ112" s="948">
        <f t="shared" si="50"/>
        <v>45</v>
      </c>
      <c r="DR112" s="948">
        <f t="shared" si="50"/>
        <v>20.333333333333332</v>
      </c>
      <c r="DS112" s="948">
        <f t="shared" si="50"/>
        <v>6</v>
      </c>
      <c r="DT112" s="948">
        <f t="shared" si="50"/>
        <v>40</v>
      </c>
      <c r="DU112" s="948">
        <f t="shared" si="50"/>
        <v>128</v>
      </c>
      <c r="DV112" s="953">
        <f t="shared" si="50"/>
        <v>0</v>
      </c>
      <c r="DW112" s="966">
        <f t="shared" si="50"/>
        <v>0</v>
      </c>
      <c r="DX112" s="953"/>
      <c r="DY112" s="953"/>
      <c r="DZ112" s="953"/>
      <c r="EA112" s="959">
        <f>IF(EA7=0,0,EA111/EA7)</f>
        <v>0</v>
      </c>
      <c r="EB112" s="959">
        <f t="shared" si="41"/>
        <v>51371.636536857011</v>
      </c>
      <c r="EC112" s="967" t="s">
        <v>656</v>
      </c>
      <c r="ED112" s="672"/>
    </row>
    <row r="113" spans="1:134" ht="7.5" customHeight="1" thickTop="1" thickBot="1">
      <c r="A113" s="968"/>
      <c r="B113" s="969"/>
      <c r="C113" s="969"/>
      <c r="D113" s="969"/>
      <c r="E113" s="969"/>
      <c r="F113" s="969"/>
      <c r="G113" s="969"/>
      <c r="H113" s="969"/>
      <c r="I113" s="969"/>
      <c r="J113" s="969"/>
      <c r="K113" s="969"/>
      <c r="L113" s="969"/>
      <c r="M113" s="969"/>
      <c r="N113" s="969"/>
      <c r="O113" s="969"/>
      <c r="P113" s="969"/>
      <c r="Q113" s="970"/>
      <c r="R113" s="969"/>
      <c r="S113" s="969"/>
      <c r="T113" s="969"/>
      <c r="U113" s="970"/>
      <c r="V113" s="969"/>
      <c r="W113" s="969"/>
      <c r="X113" s="969"/>
      <c r="Y113" s="969"/>
      <c r="Z113" s="969"/>
      <c r="AA113" s="969"/>
      <c r="AB113" s="969"/>
      <c r="AC113" s="969"/>
      <c r="AD113" s="969"/>
      <c r="AE113" s="969"/>
      <c r="AF113" s="969"/>
      <c r="AG113" s="969"/>
      <c r="AH113" s="969"/>
      <c r="AI113" s="969"/>
      <c r="AJ113" s="969"/>
      <c r="AK113" s="969"/>
      <c r="AL113" s="969"/>
      <c r="AM113" s="969"/>
      <c r="AN113" s="969"/>
      <c r="AO113" s="971"/>
      <c r="AP113" s="971"/>
      <c r="AQ113" s="971"/>
      <c r="AR113" s="971"/>
      <c r="AS113" s="969"/>
      <c r="AT113" s="969"/>
      <c r="AU113" s="969"/>
      <c r="AV113" s="969"/>
      <c r="AW113" s="969"/>
      <c r="AX113" s="969"/>
      <c r="AY113" s="969"/>
      <c r="AZ113" s="969"/>
      <c r="BA113" s="969"/>
      <c r="BB113" s="969"/>
      <c r="BC113" s="969"/>
      <c r="BD113" s="969"/>
      <c r="BE113" s="969"/>
      <c r="BF113" s="969"/>
      <c r="BG113" s="969"/>
      <c r="BH113" s="969"/>
      <c r="BI113" s="969"/>
      <c r="BJ113" s="969"/>
      <c r="BK113" s="969"/>
      <c r="BL113" s="969"/>
      <c r="BM113" s="969"/>
      <c r="BN113" s="969"/>
      <c r="BO113" s="969"/>
      <c r="BP113" s="969"/>
      <c r="BQ113" s="969"/>
      <c r="BR113" s="969"/>
      <c r="BS113" s="969"/>
      <c r="BT113" s="969"/>
      <c r="BU113" s="969"/>
      <c r="BV113" s="969"/>
      <c r="BW113" s="969"/>
      <c r="BX113" s="969"/>
      <c r="BY113" s="969"/>
      <c r="BZ113" s="969"/>
      <c r="CA113" s="969"/>
      <c r="CB113" s="969"/>
      <c r="CC113" s="969"/>
      <c r="CD113" s="969"/>
      <c r="CE113" s="969"/>
      <c r="CF113" s="969"/>
      <c r="CG113" s="969"/>
      <c r="CH113" s="971"/>
      <c r="CI113" s="971"/>
      <c r="CJ113" s="971"/>
      <c r="CK113" s="971"/>
      <c r="CL113" s="971"/>
      <c r="CM113" s="971"/>
      <c r="CN113" s="971"/>
      <c r="CO113" s="969"/>
      <c r="CP113" s="969"/>
      <c r="CQ113" s="969"/>
      <c r="CR113" s="969"/>
      <c r="CS113" s="969"/>
      <c r="CT113" s="969"/>
      <c r="CU113" s="969"/>
      <c r="CV113" s="969"/>
      <c r="CW113" s="969"/>
      <c r="CX113" s="969"/>
      <c r="CY113" s="969"/>
      <c r="CZ113" s="969"/>
      <c r="DA113" s="969"/>
      <c r="DB113" s="969"/>
      <c r="DC113" s="969"/>
      <c r="DD113" s="969"/>
      <c r="DE113" s="969"/>
      <c r="DF113" s="969"/>
      <c r="DG113" s="969"/>
      <c r="DH113" s="969"/>
      <c r="DI113" s="969"/>
      <c r="DJ113" s="969"/>
      <c r="DK113" s="969"/>
      <c r="DL113" s="969"/>
      <c r="DM113" s="969"/>
      <c r="DN113" s="969"/>
      <c r="DO113" s="972"/>
      <c r="DP113" s="969"/>
      <c r="DQ113" s="969"/>
      <c r="DR113" s="969"/>
      <c r="DS113" s="969"/>
      <c r="DT113" s="969"/>
      <c r="DU113" s="969"/>
      <c r="DV113" s="973"/>
      <c r="DW113" s="974"/>
      <c r="DX113" s="973"/>
      <c r="DY113" s="973"/>
      <c r="DZ113" s="973"/>
      <c r="EA113" s="975"/>
      <c r="EB113" s="976">
        <f t="shared" si="41"/>
        <v>0</v>
      </c>
      <c r="EC113" s="977"/>
      <c r="ED113" s="672"/>
    </row>
    <row r="114" spans="1:134" ht="15.5" thickTop="1" thickBot="1">
      <c r="A114" s="978" t="s">
        <v>125</v>
      </c>
      <c r="B114" s="979">
        <f t="shared" ref="B114:BM114" si="51">B67-B111</f>
        <v>10.405999999999977</v>
      </c>
      <c r="C114" s="979">
        <f t="shared" si="51"/>
        <v>9.7079999999999984</v>
      </c>
      <c r="D114" s="979">
        <f t="shared" si="51"/>
        <v>-518.09400000000005</v>
      </c>
      <c r="E114" s="979">
        <f t="shared" si="51"/>
        <v>4.617999999999995</v>
      </c>
      <c r="F114" s="979">
        <f t="shared" si="51"/>
        <v>-285.26999999999987</v>
      </c>
      <c r="G114" s="980">
        <f t="shared" si="51"/>
        <v>0</v>
      </c>
      <c r="H114" s="980"/>
      <c r="I114" s="980">
        <f t="shared" si="51"/>
        <v>0.27199999999999847</v>
      </c>
      <c r="J114" s="980">
        <f t="shared" si="51"/>
        <v>-663.04000000000008</v>
      </c>
      <c r="K114" s="980">
        <f t="shared" si="51"/>
        <v>3.3600000000000003</v>
      </c>
      <c r="L114" s="980">
        <f t="shared" si="51"/>
        <v>5.0800000000000054</v>
      </c>
      <c r="M114" s="980">
        <f t="shared" si="51"/>
        <v>0</v>
      </c>
      <c r="N114" s="981">
        <f t="shared" si="51"/>
        <v>0</v>
      </c>
      <c r="O114" s="981">
        <f t="shared" si="51"/>
        <v>-343.36</v>
      </c>
      <c r="P114" s="981">
        <f t="shared" si="51"/>
        <v>-26.639999999999986</v>
      </c>
      <c r="Q114" s="982">
        <f t="shared" si="51"/>
        <v>-233.84</v>
      </c>
      <c r="R114" s="983">
        <f t="shared" si="51"/>
        <v>555.52000000000021</v>
      </c>
      <c r="S114" s="983">
        <f t="shared" si="51"/>
        <v>15.199999999999932</v>
      </c>
      <c r="T114" s="983">
        <f t="shared" si="51"/>
        <v>-690.19999999999982</v>
      </c>
      <c r="U114" s="984">
        <f>U67-U111</f>
        <v>198.00000000000003</v>
      </c>
      <c r="V114" s="983">
        <f t="shared" si="51"/>
        <v>-210.71999999999997</v>
      </c>
      <c r="W114" s="983">
        <f>W67-W111</f>
        <v>3.5999999999999943</v>
      </c>
      <c r="X114" s="983">
        <f>X67-X111</f>
        <v>1.2</v>
      </c>
      <c r="Y114" s="983">
        <f>Y67-Y111</f>
        <v>4.8000000000001819</v>
      </c>
      <c r="Z114" s="983">
        <f>Z67-Z111</f>
        <v>0</v>
      </c>
      <c r="AA114" s="980">
        <f t="shared" ref="AA114:AC114" si="52">AA67-AA111</f>
        <v>-1571.7599999999998</v>
      </c>
      <c r="AB114" s="980">
        <f t="shared" si="52"/>
        <v>13.320000000000022</v>
      </c>
      <c r="AC114" s="985">
        <f t="shared" si="52"/>
        <v>-559.36000000000013</v>
      </c>
      <c r="AD114" s="979">
        <f t="shared" si="51"/>
        <v>-174.36</v>
      </c>
      <c r="AE114" s="979">
        <f>AE67-AE111</f>
        <v>-46.800000000000004</v>
      </c>
      <c r="AF114" s="979">
        <f t="shared" ref="AF114" si="53">AF67-AF111</f>
        <v>0</v>
      </c>
      <c r="AG114" s="979">
        <f>AG67-AG111</f>
        <v>1.2</v>
      </c>
      <c r="AH114" s="979">
        <f>AH67-AH111</f>
        <v>0</v>
      </c>
      <c r="AI114" s="979">
        <f t="shared" ref="AI114:AJ114" si="54">AI67-AI111</f>
        <v>-449.4</v>
      </c>
      <c r="AJ114" s="979">
        <f t="shared" si="54"/>
        <v>215.04</v>
      </c>
      <c r="AK114" s="979">
        <f>AK67-AK111</f>
        <v>-1767.6</v>
      </c>
      <c r="AL114" s="979">
        <f>AL67-AL111</f>
        <v>0</v>
      </c>
      <c r="AM114" s="979">
        <f>AM67-AM111</f>
        <v>-250.60000000000002</v>
      </c>
      <c r="AN114" s="979">
        <f t="shared" ref="AN114:AP114" si="55">AN67-AN111</f>
        <v>125.12</v>
      </c>
      <c r="AO114" s="986">
        <f t="shared" si="55"/>
        <v>-1665</v>
      </c>
      <c r="AP114" s="986">
        <f t="shared" si="55"/>
        <v>10.8</v>
      </c>
      <c r="AQ114" s="986">
        <f t="shared" si="51"/>
        <v>-588</v>
      </c>
      <c r="AR114" s="986">
        <f t="shared" si="51"/>
        <v>0</v>
      </c>
      <c r="AS114" s="980">
        <f t="shared" si="51"/>
        <v>-331.19999999999993</v>
      </c>
      <c r="AT114" s="987">
        <f t="shared" si="51"/>
        <v>260.26000000000005</v>
      </c>
      <c r="AU114" s="987">
        <f t="shared" si="51"/>
        <v>-90.164999999999992</v>
      </c>
      <c r="AV114" s="987">
        <f t="shared" si="51"/>
        <v>6.9399999999999977</v>
      </c>
      <c r="AW114" s="987">
        <f t="shared" si="51"/>
        <v>-35.699999999999996</v>
      </c>
      <c r="AX114" s="987">
        <f t="shared" si="51"/>
        <v>0</v>
      </c>
      <c r="AY114" s="988">
        <f t="shared" si="51"/>
        <v>0</v>
      </c>
      <c r="AZ114" s="984">
        <f t="shared" si="51"/>
        <v>0</v>
      </c>
      <c r="BA114" s="985">
        <f t="shared" si="51"/>
        <v>-817.625</v>
      </c>
      <c r="BB114" s="979">
        <f t="shared" si="51"/>
        <v>-303</v>
      </c>
      <c r="BC114" s="979">
        <f t="shared" si="51"/>
        <v>-126.25</v>
      </c>
      <c r="BD114" s="979">
        <f t="shared" si="51"/>
        <v>-105.59999999999991</v>
      </c>
      <c r="BE114" s="979">
        <f t="shared" si="51"/>
        <v>-409.2</v>
      </c>
      <c r="BF114" s="979">
        <f t="shared" si="51"/>
        <v>-199.5</v>
      </c>
      <c r="BG114" s="979">
        <f t="shared" si="51"/>
        <v>-195</v>
      </c>
      <c r="BH114" s="979">
        <f t="shared" si="51"/>
        <v>48.8</v>
      </c>
      <c r="BI114" s="979">
        <f t="shared" si="51"/>
        <v>0</v>
      </c>
      <c r="BJ114" s="979">
        <f t="shared" si="51"/>
        <v>0</v>
      </c>
      <c r="BK114" s="979">
        <f t="shared" si="51"/>
        <v>0</v>
      </c>
      <c r="BL114" s="979">
        <f t="shared" si="51"/>
        <v>1</v>
      </c>
      <c r="BM114" s="979">
        <f t="shared" si="51"/>
        <v>-14</v>
      </c>
      <c r="BN114" s="979">
        <f t="shared" ref="BN114:DX114" si="56">BN67-BN111</f>
        <v>-36.799999999999997</v>
      </c>
      <c r="BO114" s="979">
        <f t="shared" si="56"/>
        <v>-2986</v>
      </c>
      <c r="BP114" s="979">
        <f t="shared" si="56"/>
        <v>-93.625</v>
      </c>
      <c r="BQ114" s="979">
        <f t="shared" si="56"/>
        <v>-602.40000000000009</v>
      </c>
      <c r="BR114" s="979">
        <f t="shared" si="56"/>
        <v>0.8</v>
      </c>
      <c r="BS114" s="979">
        <f t="shared" si="56"/>
        <v>-126</v>
      </c>
      <c r="BT114" s="979">
        <f t="shared" si="56"/>
        <v>-1.2</v>
      </c>
      <c r="BU114" s="979">
        <f t="shared" si="56"/>
        <v>0</v>
      </c>
      <c r="BV114" s="979">
        <f t="shared" si="56"/>
        <v>0</v>
      </c>
      <c r="BW114" s="979">
        <f t="shared" si="56"/>
        <v>-710.4</v>
      </c>
      <c r="BX114" s="979">
        <f t="shared" si="56"/>
        <v>-256.5</v>
      </c>
      <c r="BY114" s="979">
        <f t="shared" si="56"/>
        <v>-688.75</v>
      </c>
      <c r="BZ114" s="979">
        <f t="shared" si="56"/>
        <v>-333</v>
      </c>
      <c r="CA114" s="979">
        <f t="shared" si="56"/>
        <v>93.6</v>
      </c>
      <c r="CB114" s="979">
        <f t="shared" si="56"/>
        <v>0</v>
      </c>
      <c r="CC114" s="979">
        <f t="shared" si="56"/>
        <v>6.4800000000000182</v>
      </c>
      <c r="CD114" s="979">
        <f t="shared" si="56"/>
        <v>159.59999999999997</v>
      </c>
      <c r="CE114" s="979">
        <f t="shared" si="56"/>
        <v>-43.8</v>
      </c>
      <c r="CF114" s="979">
        <f t="shared" si="56"/>
        <v>0</v>
      </c>
      <c r="CG114" s="979">
        <f t="shared" si="56"/>
        <v>213.36</v>
      </c>
      <c r="CH114" s="986">
        <f t="shared" si="56"/>
        <v>-7659</v>
      </c>
      <c r="CI114" s="986">
        <f t="shared" si="56"/>
        <v>-2473.1999999999998</v>
      </c>
      <c r="CJ114" s="986">
        <f t="shared" si="56"/>
        <v>109.2</v>
      </c>
      <c r="CK114" s="986">
        <f t="shared" si="56"/>
        <v>41.039999999999736</v>
      </c>
      <c r="CL114" s="986">
        <f t="shared" si="56"/>
        <v>-291</v>
      </c>
      <c r="CM114" s="986"/>
      <c r="CN114" s="986"/>
      <c r="CO114" s="979">
        <f t="shared" si="56"/>
        <v>117.6</v>
      </c>
      <c r="CP114" s="979">
        <f t="shared" si="56"/>
        <v>39.799999999999955</v>
      </c>
      <c r="CQ114" s="979">
        <f t="shared" si="56"/>
        <v>25.199999999999989</v>
      </c>
      <c r="CR114" s="979">
        <f t="shared" si="56"/>
        <v>322.2</v>
      </c>
      <c r="CS114" s="979">
        <f t="shared" si="56"/>
        <v>-46.5</v>
      </c>
      <c r="CT114" s="989">
        <f t="shared" si="56"/>
        <v>188.5</v>
      </c>
      <c r="CU114" s="987"/>
      <c r="CV114" s="990">
        <f t="shared" si="56"/>
        <v>-66</v>
      </c>
      <c r="CW114" s="990">
        <f>CW67-CW111</f>
        <v>0</v>
      </c>
      <c r="CX114" s="983">
        <f t="shared" si="56"/>
        <v>117.20000000000002</v>
      </c>
      <c r="CY114" s="983">
        <f t="shared" si="56"/>
        <v>452.52</v>
      </c>
      <c r="CZ114" s="983">
        <f t="shared" si="56"/>
        <v>54</v>
      </c>
      <c r="DA114" s="991">
        <f t="shared" si="56"/>
        <v>-559.44000000000005</v>
      </c>
      <c r="DB114" s="989">
        <f t="shared" si="56"/>
        <v>-5.4000000000000057</v>
      </c>
      <c r="DC114" s="989">
        <f t="shared" si="56"/>
        <v>-390.05999999999995</v>
      </c>
      <c r="DD114" s="983">
        <f t="shared" si="56"/>
        <v>-13.14</v>
      </c>
      <c r="DE114" s="992">
        <f t="shared" si="56"/>
        <v>-4968.25</v>
      </c>
      <c r="DF114" s="979">
        <f t="shared" si="56"/>
        <v>-607.5</v>
      </c>
      <c r="DG114" s="979">
        <f t="shared" si="56"/>
        <v>-1041</v>
      </c>
      <c r="DH114" s="979">
        <f t="shared" si="56"/>
        <v>-421.5</v>
      </c>
      <c r="DI114" s="979">
        <f>DI67-DI111</f>
        <v>0</v>
      </c>
      <c r="DJ114" s="979">
        <f t="shared" si="56"/>
        <v>213</v>
      </c>
      <c r="DK114" s="979">
        <f t="shared" si="56"/>
        <v>-31.5</v>
      </c>
      <c r="DL114" s="979">
        <f t="shared" si="56"/>
        <v>-843</v>
      </c>
      <c r="DM114" s="979">
        <f t="shared" si="56"/>
        <v>75.199999999999989</v>
      </c>
      <c r="DN114" s="993">
        <f t="shared" si="56"/>
        <v>0</v>
      </c>
      <c r="DO114" s="992">
        <f t="shared" si="56"/>
        <v>0</v>
      </c>
      <c r="DP114" s="979">
        <f t="shared" si="56"/>
        <v>702</v>
      </c>
      <c r="DQ114" s="979">
        <f t="shared" si="56"/>
        <v>201</v>
      </c>
      <c r="DR114" s="979">
        <f t="shared" si="56"/>
        <v>245</v>
      </c>
      <c r="DS114" s="979">
        <f t="shared" si="56"/>
        <v>351</v>
      </c>
      <c r="DT114" s="979">
        <f t="shared" si="56"/>
        <v>186</v>
      </c>
      <c r="DU114" s="979">
        <f t="shared" si="56"/>
        <v>-24</v>
      </c>
      <c r="DV114" s="983">
        <f t="shared" si="56"/>
        <v>0</v>
      </c>
      <c r="DW114" s="992">
        <f t="shared" si="56"/>
        <v>0</v>
      </c>
      <c r="DX114" s="992">
        <f t="shared" si="56"/>
        <v>0</v>
      </c>
      <c r="DY114" s="983"/>
      <c r="DZ114" s="992">
        <f t="shared" ref="DZ114:FX114" si="57">DZ67-DZ111</f>
        <v>0</v>
      </c>
      <c r="EA114" s="984">
        <f t="shared" si="57"/>
        <v>0</v>
      </c>
      <c r="EB114" s="984">
        <f t="shared" si="41"/>
        <v>-32581.705000000002</v>
      </c>
      <c r="EC114" s="994" t="s">
        <v>125</v>
      </c>
      <c r="ED114" s="672"/>
    </row>
    <row r="115" spans="1:134" ht="16.5" customHeight="1" thickTop="1" thickBot="1">
      <c r="A115" s="867"/>
      <c r="B115" s="678"/>
      <c r="C115" s="678"/>
      <c r="D115" s="678"/>
      <c r="E115" s="678"/>
      <c r="F115" s="678"/>
      <c r="G115" s="678"/>
      <c r="H115" s="678"/>
      <c r="I115" s="678"/>
      <c r="J115" s="995"/>
      <c r="K115" s="995"/>
      <c r="L115" s="995"/>
      <c r="M115" s="995"/>
      <c r="N115" s="995"/>
      <c r="O115" s="996"/>
      <c r="P115" s="995"/>
      <c r="Q115" s="679"/>
      <c r="R115" s="678"/>
      <c r="S115" s="678"/>
      <c r="T115" s="678"/>
      <c r="U115" s="678"/>
      <c r="V115" s="678"/>
      <c r="W115" s="678"/>
      <c r="X115" s="678"/>
      <c r="Y115" s="678"/>
      <c r="Z115" s="678"/>
      <c r="AA115" s="678"/>
      <c r="AB115" s="678"/>
      <c r="AC115" s="678"/>
      <c r="AD115" s="678"/>
      <c r="AE115" s="678"/>
      <c r="AF115" s="678"/>
      <c r="AG115" s="678"/>
      <c r="AH115" s="678"/>
      <c r="AI115" s="678"/>
      <c r="AJ115" s="678"/>
      <c r="AK115" s="678"/>
      <c r="AL115" s="678"/>
      <c r="AM115" s="678"/>
      <c r="AN115" s="678"/>
      <c r="AO115" s="678"/>
      <c r="AP115" s="678"/>
      <c r="AQ115" s="679"/>
      <c r="AR115" s="679"/>
      <c r="AS115" s="678"/>
      <c r="AT115" s="678"/>
      <c r="AU115" s="678"/>
      <c r="AV115" s="678"/>
      <c r="AW115" s="678"/>
      <c r="AX115" s="678"/>
      <c r="AY115" s="678"/>
      <c r="AZ115" s="678"/>
      <c r="BA115" s="678"/>
      <c r="BB115" s="678"/>
      <c r="BC115" s="678"/>
      <c r="BD115" s="678"/>
      <c r="BE115" s="678"/>
      <c r="BF115" s="678"/>
      <c r="BG115" s="678"/>
      <c r="BH115" s="678"/>
      <c r="BI115" s="678"/>
      <c r="BJ115" s="678"/>
      <c r="BK115" s="678"/>
      <c r="BL115" s="678"/>
      <c r="BM115" s="678"/>
      <c r="BN115" s="678"/>
      <c r="BO115" s="678"/>
      <c r="BP115" s="678"/>
      <c r="BQ115" s="678"/>
      <c r="BR115" s="678"/>
      <c r="BS115" s="678"/>
      <c r="BT115" s="678"/>
      <c r="BU115" s="678"/>
      <c r="BV115" s="678"/>
      <c r="BW115" s="678"/>
      <c r="BX115" s="997"/>
      <c r="BY115" s="678"/>
      <c r="BZ115" s="678"/>
      <c r="CA115" s="678"/>
      <c r="CB115" s="678"/>
      <c r="CC115" s="678"/>
      <c r="CD115" s="678"/>
      <c r="CE115" s="678"/>
      <c r="CF115" s="678"/>
      <c r="CG115" s="678"/>
      <c r="CH115" s="679"/>
      <c r="CI115" s="679"/>
      <c r="CJ115" s="679"/>
      <c r="CK115" s="679"/>
      <c r="CL115" s="679"/>
      <c r="CM115" s="679"/>
      <c r="CN115" s="679"/>
      <c r="CO115" s="678"/>
      <c r="CP115" s="678"/>
      <c r="CQ115" s="678"/>
      <c r="CR115" s="678"/>
      <c r="CS115" s="678"/>
      <c r="CT115" s="678"/>
      <c r="CU115" s="678"/>
      <c r="CV115" s="678"/>
      <c r="CW115" s="678"/>
      <c r="CX115" s="678"/>
      <c r="CY115" s="678"/>
      <c r="CZ115" s="678"/>
      <c r="DA115" s="678"/>
      <c r="DB115" s="678"/>
      <c r="DC115" s="678"/>
      <c r="DD115" s="678"/>
      <c r="DE115" s="678"/>
      <c r="DF115" s="678"/>
      <c r="DG115" s="678"/>
      <c r="DH115" s="678"/>
      <c r="DI115" s="678"/>
      <c r="DJ115" s="678"/>
      <c r="DK115" s="678"/>
      <c r="DL115" s="678"/>
      <c r="DM115" s="678"/>
      <c r="DN115" s="678"/>
      <c r="DO115" s="678"/>
      <c r="DP115" s="678"/>
      <c r="DQ115" s="678"/>
      <c r="DR115" s="678"/>
      <c r="DS115" s="678"/>
      <c r="DT115" s="678"/>
      <c r="DU115" s="678"/>
      <c r="DV115" s="678"/>
      <c r="DW115" s="682"/>
      <c r="DX115" s="678"/>
      <c r="DY115" s="678"/>
      <c r="DZ115" s="678"/>
      <c r="EA115" s="683"/>
      <c r="EB115" s="678"/>
      <c r="EC115" s="870"/>
      <c r="ED115" s="672"/>
    </row>
    <row r="116" spans="1:134" ht="26.25" customHeight="1" thickTop="1" thickBot="1">
      <c r="A116" s="998" t="s">
        <v>657</v>
      </c>
      <c r="B116" s="1923" t="s">
        <v>658</v>
      </c>
      <c r="C116" s="1924"/>
      <c r="D116" s="1924"/>
      <c r="E116" s="1924"/>
      <c r="F116" s="1924"/>
      <c r="G116" s="1924"/>
      <c r="H116" s="1924"/>
      <c r="I116" s="1924"/>
      <c r="J116" s="1924"/>
      <c r="K116" s="1924"/>
      <c r="L116" s="1924"/>
      <c r="M116" s="1925"/>
      <c r="N116" s="1923" t="s">
        <v>659</v>
      </c>
      <c r="O116" s="1924"/>
      <c r="P116" s="1924"/>
      <c r="Q116" s="1925"/>
      <c r="R116" s="1935" t="s">
        <v>660</v>
      </c>
      <c r="S116" s="1935"/>
      <c r="T116" s="1935"/>
      <c r="U116" s="1935"/>
      <c r="V116" s="1935"/>
      <c r="W116" s="1935"/>
      <c r="X116" s="1935"/>
      <c r="Y116" s="1935"/>
      <c r="Z116" s="1935"/>
      <c r="AA116" s="1935"/>
      <c r="AB116" s="1935"/>
      <c r="AC116" s="1935"/>
      <c r="AD116" s="1935"/>
      <c r="AE116" s="1935"/>
      <c r="AF116" s="1935"/>
      <c r="AG116" s="1935"/>
      <c r="AH116" s="1935"/>
      <c r="AI116" s="1935"/>
      <c r="AJ116" s="1935"/>
      <c r="AK116" s="1935"/>
      <c r="AL116" s="1935"/>
      <c r="AM116" s="1935"/>
      <c r="AN116" s="1935"/>
      <c r="AO116" s="1935"/>
      <c r="AP116" s="1935"/>
      <c r="AQ116" s="1935"/>
      <c r="AR116" s="1935"/>
      <c r="AS116" s="1935"/>
      <c r="AT116" s="1935"/>
      <c r="AU116" s="1935"/>
      <c r="AV116" s="1935"/>
      <c r="AW116" s="1935"/>
      <c r="AX116" s="1935"/>
      <c r="AY116" s="1935"/>
      <c r="AZ116" s="1936"/>
      <c r="BA116" s="1924" t="s">
        <v>661</v>
      </c>
      <c r="BB116" s="1924"/>
      <c r="BC116" s="1937"/>
      <c r="BD116" s="1937"/>
      <c r="BE116" s="1937"/>
      <c r="BF116" s="1937"/>
      <c r="BG116" s="1937"/>
      <c r="BH116" s="1937"/>
      <c r="BI116" s="1937"/>
      <c r="BJ116" s="1937"/>
      <c r="BK116" s="1937"/>
      <c r="BL116" s="1937"/>
      <c r="BM116" s="1937"/>
      <c r="BN116" s="1937"/>
      <c r="BO116" s="1937"/>
      <c r="BP116" s="1937"/>
      <c r="BQ116" s="1937"/>
      <c r="BR116" s="1937"/>
      <c r="BS116" s="1937"/>
      <c r="BT116" s="1937"/>
      <c r="BU116" s="1937"/>
      <c r="BV116" s="1937"/>
      <c r="BW116" s="1937"/>
      <c r="BX116" s="1938"/>
      <c r="BY116" s="1939" t="s">
        <v>662</v>
      </c>
      <c r="BZ116" s="1924"/>
      <c r="CA116" s="1924"/>
      <c r="CB116" s="1924"/>
      <c r="CC116" s="1924"/>
      <c r="CD116" s="1924"/>
      <c r="CE116" s="1924"/>
      <c r="CF116" s="1924"/>
      <c r="CG116" s="1924"/>
      <c r="CH116" s="1924"/>
      <c r="CI116" s="1924"/>
      <c r="CJ116" s="1924"/>
      <c r="CK116" s="1924"/>
      <c r="CL116" s="1924"/>
      <c r="CM116" s="1924"/>
      <c r="CN116" s="1924"/>
      <c r="CO116" s="1924"/>
      <c r="CP116" s="1924"/>
      <c r="CQ116" s="1924"/>
      <c r="CR116" s="1924"/>
      <c r="CS116" s="1924"/>
      <c r="CT116" s="1925"/>
      <c r="CU116" s="1879"/>
      <c r="CV116" s="1923" t="s">
        <v>663</v>
      </c>
      <c r="CW116" s="1924"/>
      <c r="CX116" s="1924"/>
      <c r="CY116" s="1924"/>
      <c r="CZ116" s="1924"/>
      <c r="DA116" s="1924"/>
      <c r="DB116" s="1924"/>
      <c r="DC116" s="1924"/>
      <c r="DD116" s="1925"/>
      <c r="DE116" s="1923" t="s">
        <v>3</v>
      </c>
      <c r="DF116" s="1924"/>
      <c r="DG116" s="1924"/>
      <c r="DH116" s="1924"/>
      <c r="DI116" s="1924"/>
      <c r="DJ116" s="1924"/>
      <c r="DK116" s="1924"/>
      <c r="DL116" s="1924"/>
      <c r="DM116" s="1924"/>
      <c r="DN116" s="1925"/>
      <c r="DO116" s="1878" t="s">
        <v>664</v>
      </c>
      <c r="DP116" s="1879"/>
      <c r="DQ116" s="1879"/>
      <c r="DR116" s="1879"/>
      <c r="DS116" s="1879"/>
      <c r="DT116" s="1879"/>
      <c r="DU116" s="1879"/>
      <c r="DV116" s="1926"/>
      <c r="DW116" s="1927"/>
      <c r="DX116" s="1927"/>
      <c r="DY116" s="1927"/>
      <c r="DZ116" s="1927"/>
      <c r="EA116" s="1928"/>
      <c r="EB116" s="999"/>
      <c r="EC116" s="998" t="s">
        <v>657</v>
      </c>
      <c r="ED116" s="672"/>
    </row>
    <row r="117" spans="1:134" ht="26.25" customHeight="1" thickTop="1" thickBot="1">
      <c r="A117" s="998" t="s">
        <v>665</v>
      </c>
      <c r="B117" s="1926">
        <f>SUM(B67:M67)</f>
        <v>2979.79</v>
      </c>
      <c r="C117" s="1927"/>
      <c r="D117" s="1927"/>
      <c r="E117" s="1927"/>
      <c r="F117" s="1927"/>
      <c r="G117" s="1927"/>
      <c r="H117" s="1927"/>
      <c r="I117" s="1927"/>
      <c r="J117" s="1927"/>
      <c r="K117" s="1927"/>
      <c r="L117" s="1927"/>
      <c r="M117" s="1928"/>
      <c r="N117" s="1926">
        <f>SUM(N67:Q67)</f>
        <v>574.24</v>
      </c>
      <c r="O117" s="1927"/>
      <c r="P117" s="1927"/>
      <c r="Q117" s="1928"/>
      <c r="R117" s="1929">
        <f>SUM(R67:AZ67)</f>
        <v>20334.174999999999</v>
      </c>
      <c r="S117" s="1929"/>
      <c r="T117" s="1929"/>
      <c r="U117" s="1929"/>
      <c r="V117" s="1929"/>
      <c r="W117" s="1929"/>
      <c r="X117" s="1929"/>
      <c r="Y117" s="1929"/>
      <c r="Z117" s="1929"/>
      <c r="AA117" s="1929"/>
      <c r="AB117" s="1929"/>
      <c r="AC117" s="1929"/>
      <c r="AD117" s="1929"/>
      <c r="AE117" s="1929"/>
      <c r="AF117" s="1929"/>
      <c r="AG117" s="1929"/>
      <c r="AH117" s="1929"/>
      <c r="AI117" s="1929"/>
      <c r="AJ117" s="1929"/>
      <c r="AK117" s="1929"/>
      <c r="AL117" s="1929"/>
      <c r="AM117" s="1929"/>
      <c r="AN117" s="1929"/>
      <c r="AO117" s="1929"/>
      <c r="AP117" s="1929"/>
      <c r="AQ117" s="1929"/>
      <c r="AR117" s="1929"/>
      <c r="AS117" s="1929"/>
      <c r="AT117" s="1929"/>
      <c r="AU117" s="1929"/>
      <c r="AV117" s="1929"/>
      <c r="AW117" s="1929"/>
      <c r="AX117" s="1929"/>
      <c r="AY117" s="1929"/>
      <c r="AZ117" s="1930"/>
      <c r="BA117" s="1931">
        <f>SUM(BA67:BX67)</f>
        <v>8426.2999999999993</v>
      </c>
      <c r="BB117" s="1931"/>
      <c r="BC117" s="1932"/>
      <c r="BD117" s="1932"/>
      <c r="BE117" s="1932"/>
      <c r="BF117" s="1932"/>
      <c r="BG117" s="1932"/>
      <c r="BH117" s="1932"/>
      <c r="BI117" s="1932"/>
      <c r="BJ117" s="1932"/>
      <c r="BK117" s="1932"/>
      <c r="BL117" s="1932"/>
      <c r="BM117" s="1932"/>
      <c r="BN117" s="1932"/>
      <c r="BO117" s="1932"/>
      <c r="BP117" s="1932"/>
      <c r="BQ117" s="1932"/>
      <c r="BR117" s="1932"/>
      <c r="BS117" s="1932"/>
      <c r="BT117" s="1932"/>
      <c r="BU117" s="1932"/>
      <c r="BV117" s="1932"/>
      <c r="BW117" s="1932"/>
      <c r="BX117" s="1933"/>
      <c r="BY117" s="1927">
        <f>SUM(BY67:CT67)</f>
        <v>12716.800000000003</v>
      </c>
      <c r="BZ117" s="1927"/>
      <c r="CA117" s="1927"/>
      <c r="CB117" s="1927"/>
      <c r="CC117" s="1927"/>
      <c r="CD117" s="1927"/>
      <c r="CE117" s="1927"/>
      <c r="CF117" s="1927"/>
      <c r="CG117" s="1927"/>
      <c r="CH117" s="1927"/>
      <c r="CI117" s="1927"/>
      <c r="CJ117" s="1927"/>
      <c r="CK117" s="1927"/>
      <c r="CL117" s="1927"/>
      <c r="CM117" s="1927"/>
      <c r="CN117" s="1927"/>
      <c r="CO117" s="1927"/>
      <c r="CP117" s="1927"/>
      <c r="CQ117" s="1927"/>
      <c r="CR117" s="1927"/>
      <c r="CS117" s="1927"/>
      <c r="CT117" s="1928"/>
      <c r="CU117" s="1876"/>
      <c r="CV117" s="1926">
        <f>SUM(CV67:DD67)</f>
        <v>2920.3199999999997</v>
      </c>
      <c r="CW117" s="1927"/>
      <c r="CX117" s="1927"/>
      <c r="CY117" s="1927"/>
      <c r="CZ117" s="1927"/>
      <c r="DA117" s="1927"/>
      <c r="DB117" s="1927"/>
      <c r="DC117" s="1927"/>
      <c r="DD117" s="1928"/>
      <c r="DE117" s="1926">
        <f>SUM(DE67:DN67)</f>
        <v>5770.2</v>
      </c>
      <c r="DF117" s="1927"/>
      <c r="DG117" s="1927"/>
      <c r="DH117" s="1927"/>
      <c r="DI117" s="1927"/>
      <c r="DJ117" s="1927"/>
      <c r="DK117" s="1927"/>
      <c r="DL117" s="1927"/>
      <c r="DM117" s="1927"/>
      <c r="DN117" s="1928"/>
      <c r="DO117" s="1875">
        <f>SUM(DO67:DU67)</f>
        <v>4275</v>
      </c>
      <c r="DP117" s="1876"/>
      <c r="DQ117" s="1876"/>
      <c r="DR117" s="1876"/>
      <c r="DS117" s="1876"/>
      <c r="DT117" s="1876"/>
      <c r="DU117" s="1876"/>
      <c r="DV117" s="1934"/>
      <c r="DW117" s="1927"/>
      <c r="DX117" s="1927"/>
      <c r="DY117" s="1927"/>
      <c r="DZ117" s="1927"/>
      <c r="EA117" s="1928"/>
      <c r="EB117" s="999">
        <f>SUM(DO117,CV117,R117,BY117,N117,B117,DE117,)</f>
        <v>49570.524999999994</v>
      </c>
      <c r="EC117" s="998" t="s">
        <v>665</v>
      </c>
      <c r="ED117" s="672"/>
    </row>
    <row r="118" spans="1:134" ht="26.25" customHeight="1" thickTop="1" thickBot="1">
      <c r="A118" s="998" t="s">
        <v>666</v>
      </c>
      <c r="B118" s="1926">
        <f>SUM(B111:M111)</f>
        <v>4412.75</v>
      </c>
      <c r="C118" s="1927"/>
      <c r="D118" s="1927"/>
      <c r="E118" s="1927"/>
      <c r="F118" s="1927"/>
      <c r="G118" s="1927"/>
      <c r="H118" s="1927"/>
      <c r="I118" s="1927"/>
      <c r="J118" s="1927"/>
      <c r="K118" s="1927"/>
      <c r="L118" s="1927"/>
      <c r="M118" s="1928"/>
      <c r="N118" s="1926">
        <f>SUM(N111:Q111)</f>
        <v>1178.08</v>
      </c>
      <c r="O118" s="1927"/>
      <c r="P118" s="1927"/>
      <c r="Q118" s="1928"/>
      <c r="R118" s="1929">
        <f>SUM(R111:AZ111)</f>
        <v>27354.04</v>
      </c>
      <c r="S118" s="1929"/>
      <c r="T118" s="1929"/>
      <c r="U118" s="1929"/>
      <c r="V118" s="1929"/>
      <c r="W118" s="1929"/>
      <c r="X118" s="1929"/>
      <c r="Y118" s="1929"/>
      <c r="Z118" s="1929"/>
      <c r="AA118" s="1929"/>
      <c r="AB118" s="1929"/>
      <c r="AC118" s="1929"/>
      <c r="AD118" s="1929"/>
      <c r="AE118" s="1929"/>
      <c r="AF118" s="1929"/>
      <c r="AG118" s="1929"/>
      <c r="AH118" s="1929"/>
      <c r="AI118" s="1929"/>
      <c r="AJ118" s="1929"/>
      <c r="AK118" s="1929"/>
      <c r="AL118" s="1929"/>
      <c r="AM118" s="1929"/>
      <c r="AN118" s="1929"/>
      <c r="AO118" s="1929"/>
      <c r="AP118" s="1929"/>
      <c r="AQ118" s="1929"/>
      <c r="AR118" s="1929"/>
      <c r="AS118" s="1929"/>
      <c r="AT118" s="1929"/>
      <c r="AU118" s="1929"/>
      <c r="AV118" s="1929"/>
      <c r="AW118" s="1929"/>
      <c r="AX118" s="1929"/>
      <c r="AY118" s="1929"/>
      <c r="AZ118" s="1930"/>
      <c r="BA118" s="1931">
        <f>SUM(BA111:BX111)</f>
        <v>15358.800000000001</v>
      </c>
      <c r="BB118" s="1931"/>
      <c r="BC118" s="1932"/>
      <c r="BD118" s="1932"/>
      <c r="BE118" s="1932"/>
      <c r="BF118" s="1932"/>
      <c r="BG118" s="1932"/>
      <c r="BH118" s="1932"/>
      <c r="BI118" s="1932"/>
      <c r="BJ118" s="1932"/>
      <c r="BK118" s="1932"/>
      <c r="BL118" s="1932"/>
      <c r="BM118" s="1932"/>
      <c r="BN118" s="1932"/>
      <c r="BO118" s="1932"/>
      <c r="BP118" s="1932"/>
      <c r="BQ118" s="1932"/>
      <c r="BR118" s="1932"/>
      <c r="BS118" s="1932"/>
      <c r="BT118" s="1932"/>
      <c r="BU118" s="1932"/>
      <c r="BV118" s="1932"/>
      <c r="BW118" s="1932"/>
      <c r="BX118" s="1933"/>
      <c r="BY118" s="1927">
        <f>SUM(BY111:CT111)</f>
        <v>22935.47</v>
      </c>
      <c r="BZ118" s="1927"/>
      <c r="CA118" s="1927"/>
      <c r="CB118" s="1927"/>
      <c r="CC118" s="1927"/>
      <c r="CD118" s="1927"/>
      <c r="CE118" s="1927"/>
      <c r="CF118" s="1927"/>
      <c r="CG118" s="1927"/>
      <c r="CH118" s="1927"/>
      <c r="CI118" s="1927"/>
      <c r="CJ118" s="1927"/>
      <c r="CK118" s="1927"/>
      <c r="CL118" s="1927"/>
      <c r="CM118" s="1927"/>
      <c r="CN118" s="1927"/>
      <c r="CO118" s="1927"/>
      <c r="CP118" s="1927"/>
      <c r="CQ118" s="1927"/>
      <c r="CR118" s="1927"/>
      <c r="CS118" s="1927"/>
      <c r="CT118" s="1928"/>
      <c r="CU118" s="1876"/>
      <c r="CV118" s="1926">
        <f>SUM(CV111:DD111)</f>
        <v>3330.64</v>
      </c>
      <c r="CW118" s="1927"/>
      <c r="CX118" s="1927"/>
      <c r="CY118" s="1927"/>
      <c r="CZ118" s="1927"/>
      <c r="DA118" s="1927"/>
      <c r="DB118" s="1927"/>
      <c r="DC118" s="1927"/>
      <c r="DD118" s="1928"/>
      <c r="DE118" s="1926">
        <f>SUM(DE111:DN111)</f>
        <v>13394.75</v>
      </c>
      <c r="DF118" s="1927"/>
      <c r="DG118" s="1927"/>
      <c r="DH118" s="1927"/>
      <c r="DI118" s="1927"/>
      <c r="DJ118" s="1927"/>
      <c r="DK118" s="1927"/>
      <c r="DL118" s="1927"/>
      <c r="DM118" s="1927"/>
      <c r="DN118" s="1928"/>
      <c r="DO118" s="1875">
        <f>SUM(DO111:DU111)</f>
        <v>2614</v>
      </c>
      <c r="DP118" s="1876"/>
      <c r="DQ118" s="1876"/>
      <c r="DR118" s="1876"/>
      <c r="DS118" s="1876"/>
      <c r="DT118" s="1876"/>
      <c r="DU118" s="1876"/>
      <c r="DV118" s="1934"/>
      <c r="DW118" s="1927"/>
      <c r="DX118" s="1927"/>
      <c r="DY118" s="1927"/>
      <c r="DZ118" s="1927"/>
      <c r="EA118" s="1928"/>
      <c r="EB118" s="1000">
        <f>SUM(DO118,CV118,R118,BY118,N118,B118,DE118,)</f>
        <v>75219.73000000001</v>
      </c>
      <c r="EC118" s="998" t="s">
        <v>666</v>
      </c>
      <c r="ED118" s="672"/>
    </row>
    <row r="119" spans="1:134" ht="9.75" customHeight="1" thickTop="1" thickBot="1">
      <c r="A119" s="1001" t="s">
        <v>40</v>
      </c>
      <c r="B119" s="1002"/>
      <c r="C119" s="1002"/>
      <c r="D119" s="1002"/>
      <c r="E119" s="1002"/>
      <c r="F119" s="1002"/>
      <c r="G119" s="1002"/>
      <c r="H119" s="1002"/>
      <c r="I119" s="1002"/>
      <c r="J119" s="1002"/>
      <c r="K119" s="1002"/>
      <c r="L119" s="1002"/>
      <c r="M119" s="1002"/>
      <c r="N119" s="1002"/>
      <c r="O119" s="1002"/>
      <c r="P119" s="1002"/>
      <c r="Q119" s="1002"/>
      <c r="R119" s="1002"/>
      <c r="S119" s="1002"/>
      <c r="T119" s="1002"/>
      <c r="U119" s="1002"/>
      <c r="V119" s="1002"/>
      <c r="W119" s="1002"/>
      <c r="X119" s="1002"/>
      <c r="Y119" s="1002"/>
      <c r="Z119" s="1002"/>
      <c r="AA119" s="1002"/>
      <c r="AB119" s="1002"/>
      <c r="AC119" s="1002"/>
      <c r="AD119" s="1002"/>
      <c r="AE119" s="1002"/>
      <c r="AF119" s="1002"/>
      <c r="AG119" s="1002"/>
      <c r="AH119" s="1002"/>
      <c r="AI119" s="1002"/>
      <c r="AJ119" s="1002"/>
      <c r="AK119" s="1002"/>
      <c r="AL119" s="1002"/>
      <c r="AM119" s="1002"/>
      <c r="AN119" s="1002"/>
      <c r="AO119" s="1002"/>
      <c r="AP119" s="1002"/>
      <c r="AQ119" s="1002"/>
      <c r="AR119" s="1002"/>
      <c r="AS119" s="1002"/>
      <c r="AT119" s="1002"/>
      <c r="AU119" s="1002"/>
      <c r="AV119" s="1002"/>
      <c r="AW119" s="1002"/>
      <c r="AX119" s="1002"/>
      <c r="AY119" s="1002"/>
      <c r="AZ119" s="1002"/>
      <c r="BA119" s="1002"/>
      <c r="BB119" s="1002"/>
      <c r="BC119" s="1002"/>
      <c r="BD119" s="1002"/>
      <c r="BE119" s="1002"/>
      <c r="BF119" s="1002"/>
      <c r="BG119" s="1002"/>
      <c r="BH119" s="1002"/>
      <c r="BI119" s="1002"/>
      <c r="BJ119" s="1002"/>
      <c r="BK119" s="1002"/>
      <c r="BL119" s="1002"/>
      <c r="BM119" s="1002"/>
      <c r="BN119" s="1002"/>
      <c r="BO119" s="1002"/>
      <c r="BP119" s="1002"/>
      <c r="BQ119" s="1002"/>
      <c r="BR119" s="1002"/>
      <c r="BS119" s="1002"/>
      <c r="BT119" s="1002"/>
      <c r="BU119" s="1002"/>
      <c r="BV119" s="1002"/>
      <c r="BW119" s="1002"/>
      <c r="BX119" s="1002"/>
      <c r="BY119" s="1002"/>
      <c r="BZ119" s="1002"/>
      <c r="CA119" s="1002"/>
      <c r="CB119" s="1002"/>
      <c r="CC119" s="1002"/>
      <c r="CD119" s="1002"/>
      <c r="CE119" s="1002"/>
      <c r="CF119" s="1002"/>
      <c r="CG119" s="1002"/>
      <c r="CH119" s="1002"/>
      <c r="CI119" s="1002"/>
      <c r="CJ119" s="1002"/>
      <c r="CK119" s="1002"/>
      <c r="CL119" s="1002"/>
      <c r="CM119" s="1002"/>
      <c r="CN119" s="1002"/>
      <c r="CO119" s="1002"/>
      <c r="CP119" s="1002"/>
      <c r="CQ119" s="1002"/>
      <c r="CR119" s="1002"/>
      <c r="CS119" s="1002"/>
      <c r="CT119" s="1002"/>
      <c r="CU119" s="1002"/>
      <c r="CV119" s="1002"/>
      <c r="CW119" s="1002"/>
      <c r="CX119" s="1002"/>
      <c r="CY119" s="1002"/>
      <c r="CZ119" s="1002"/>
      <c r="DA119" s="1002"/>
      <c r="DB119" s="1002"/>
      <c r="DC119" s="1002"/>
      <c r="DD119" s="1002"/>
      <c r="DE119" s="1002"/>
      <c r="DF119" s="1002"/>
      <c r="DG119" s="1002"/>
      <c r="DH119" s="1002"/>
      <c r="DI119" s="1002"/>
      <c r="DJ119" s="1002"/>
      <c r="DK119" s="1002"/>
      <c r="DL119" s="1002"/>
      <c r="DM119" s="1002"/>
      <c r="DN119" s="1002"/>
      <c r="DO119" s="1002"/>
      <c r="DP119" s="1002"/>
      <c r="DQ119" s="1002"/>
      <c r="DR119" s="1002"/>
      <c r="DS119" s="1002"/>
      <c r="DT119" s="1002"/>
      <c r="DU119" s="1002"/>
      <c r="DV119" s="1002"/>
      <c r="DW119" s="1003"/>
      <c r="DX119" s="1002"/>
      <c r="DY119" s="1002"/>
      <c r="DZ119" s="1002"/>
      <c r="EA119" s="1004"/>
      <c r="EB119" s="1002"/>
      <c r="EC119" s="1005" t="s">
        <v>40</v>
      </c>
      <c r="ED119" s="672"/>
    </row>
    <row r="120" spans="1:134" ht="15" hidden="1" customHeight="1" outlineLevel="1" thickTop="1" thickBot="1">
      <c r="A120" s="1006" t="s">
        <v>667</v>
      </c>
      <c r="B120" s="1007"/>
      <c r="C120" s="1007"/>
      <c r="D120" s="1007"/>
      <c r="E120" s="1007"/>
      <c r="F120" s="1007"/>
      <c r="G120" s="1007"/>
      <c r="H120" s="1007"/>
      <c r="I120" s="1008"/>
      <c r="J120" s="1009"/>
      <c r="K120" s="1009"/>
      <c r="L120" s="1009"/>
      <c r="M120" s="1009"/>
      <c r="N120" s="1009"/>
      <c r="O120" s="1009"/>
      <c r="P120" s="1009"/>
      <c r="Q120" s="1010"/>
      <c r="R120" s="1011"/>
      <c r="S120" s="1011"/>
      <c r="T120" s="1011"/>
      <c r="U120" s="1012"/>
      <c r="V120" s="1012"/>
      <c r="W120" s="1013">
        <f>W67</f>
        <v>151.19999999999999</v>
      </c>
      <c r="X120" s="1013"/>
      <c r="Y120" s="1013"/>
      <c r="Z120" s="1013">
        <f>Z67</f>
        <v>0</v>
      </c>
      <c r="AA120" s="1014"/>
      <c r="AB120" s="1015"/>
      <c r="AC120" s="1940"/>
      <c r="AD120" s="1940"/>
      <c r="AE120" s="1940"/>
      <c r="AF120" s="1940"/>
      <c r="AG120" s="1940"/>
      <c r="AH120" s="1940"/>
      <c r="AI120" s="1940"/>
      <c r="AJ120" s="1940"/>
      <c r="AK120" s="1940"/>
      <c r="AL120" s="1940"/>
      <c r="AM120" s="1940"/>
      <c r="AN120" s="1941"/>
      <c r="AO120" s="1941"/>
      <c r="AP120" s="1941"/>
      <c r="AQ120" s="1941"/>
      <c r="AR120" s="1941"/>
      <c r="AS120" s="1942"/>
      <c r="AT120" s="1011">
        <f>SUM(AT67)</f>
        <v>534.56000000000006</v>
      </c>
      <c r="AU120" s="1011"/>
      <c r="AV120" s="1011"/>
      <c r="AW120" s="1011"/>
      <c r="AX120" s="1011"/>
      <c r="AY120" s="1016"/>
      <c r="AZ120" s="1016"/>
      <c r="BA120" s="1943"/>
      <c r="BB120" s="1943"/>
      <c r="BC120" s="1943"/>
      <c r="BD120" s="1943"/>
      <c r="BE120" s="1943"/>
      <c r="BF120" s="1943"/>
      <c r="BG120" s="1943"/>
      <c r="BH120" s="1943"/>
      <c r="BI120" s="1943"/>
      <c r="BJ120" s="1943"/>
      <c r="BK120" s="1943"/>
      <c r="BL120" s="1943"/>
      <c r="BM120" s="1943"/>
      <c r="BN120" s="1873"/>
      <c r="BO120" s="1944"/>
      <c r="BP120" s="1944"/>
      <c r="BQ120" s="1945"/>
      <c r="BR120" s="1945"/>
      <c r="BS120" s="1945"/>
      <c r="BT120" s="1945"/>
      <c r="BU120" s="1945"/>
      <c r="BV120" s="1945"/>
      <c r="BW120" s="1945"/>
      <c r="BX120" s="1946"/>
      <c r="BY120" s="1947"/>
      <c r="BZ120" s="1947"/>
      <c r="CA120" s="1947"/>
      <c r="CB120" s="1947"/>
      <c r="CC120" s="1948"/>
      <c r="CD120" s="1948"/>
      <c r="CE120" s="1948"/>
      <c r="CF120" s="1948"/>
      <c r="CG120" s="1948"/>
      <c r="CH120" s="1948"/>
      <c r="CI120" s="1948"/>
      <c r="CJ120" s="1948"/>
      <c r="CK120" s="1948"/>
      <c r="CL120" s="1948"/>
      <c r="CM120" s="1948"/>
      <c r="CN120" s="1948"/>
      <c r="CO120" s="1948"/>
      <c r="CP120" s="1948"/>
      <c r="CQ120" s="1948"/>
      <c r="CR120" s="1948"/>
      <c r="CS120" s="1949"/>
      <c r="CT120" s="1010"/>
      <c r="CU120" s="1010"/>
      <c r="CV120" s="1010"/>
      <c r="CW120" s="1010"/>
      <c r="CX120" s="1010"/>
      <c r="CY120" s="1010"/>
      <c r="CZ120" s="1010"/>
      <c r="DA120" s="1010"/>
      <c r="DB120" s="1010"/>
      <c r="DC120" s="1010"/>
      <c r="DD120" s="1010"/>
      <c r="DE120" s="1950">
        <f>SUM(DE67:DL67)</f>
        <v>5224.2</v>
      </c>
      <c r="DF120" s="1951"/>
      <c r="DG120" s="1951"/>
      <c r="DH120" s="1951"/>
      <c r="DI120" s="1951"/>
      <c r="DJ120" s="1952"/>
      <c r="DK120" s="1952"/>
      <c r="DL120" s="1953"/>
      <c r="DM120" s="1017"/>
      <c r="DN120" s="1010"/>
      <c r="DO120" s="1954">
        <f>SUM(DO67:DP67)</f>
        <v>2094</v>
      </c>
      <c r="DP120" s="1955"/>
      <c r="DQ120" s="1018"/>
      <c r="DR120" s="1018"/>
      <c r="DS120" s="1018"/>
      <c r="DT120" s="1874"/>
      <c r="DU120" s="1874"/>
      <c r="DV120" s="1019">
        <f>SUM(DV67)</f>
        <v>0</v>
      </c>
      <c r="DW120" s="1020"/>
      <c r="DX120" s="1021"/>
      <c r="DY120" s="1021"/>
      <c r="DZ120" s="1021"/>
      <c r="EA120" s="1022"/>
      <c r="EB120" s="1023">
        <f>SUM(B120:EA120)</f>
        <v>8003.96</v>
      </c>
      <c r="EC120" s="1024" t="s">
        <v>667</v>
      </c>
      <c r="ED120" s="672"/>
    </row>
    <row r="121" spans="1:134" ht="8.25" hidden="1" customHeight="1" outlineLevel="1" thickTop="1" thickBot="1">
      <c r="A121" s="1025"/>
      <c r="B121" s="1025"/>
      <c r="C121" s="1025"/>
      <c r="D121" s="1025"/>
      <c r="E121" s="1025"/>
      <c r="F121" s="1025"/>
      <c r="G121" s="1025"/>
      <c r="H121" s="1025"/>
      <c r="I121" s="1025"/>
      <c r="J121" s="1025"/>
      <c r="K121" s="1025"/>
      <c r="L121" s="1025"/>
      <c r="M121" s="1025"/>
      <c r="N121" s="1025"/>
      <c r="O121" s="1025"/>
      <c r="P121" s="1025"/>
      <c r="Q121" s="1025"/>
      <c r="R121" s="1025"/>
      <c r="S121" s="1025"/>
      <c r="T121" s="1025"/>
      <c r="U121" s="1025"/>
      <c r="V121" s="1025"/>
      <c r="W121" s="1025"/>
      <c r="X121" s="1025"/>
      <c r="Y121" s="1025"/>
      <c r="Z121" s="1025"/>
      <c r="AA121" s="1026"/>
      <c r="AB121" s="1025"/>
      <c r="AC121" s="1027"/>
      <c r="AD121" s="1027"/>
      <c r="AE121" s="1027"/>
      <c r="AF121" s="1027"/>
      <c r="AG121" s="1027"/>
      <c r="AH121" s="1027"/>
      <c r="AI121" s="1027"/>
      <c r="AJ121" s="1027"/>
      <c r="AK121" s="1027"/>
      <c r="AL121" s="1027"/>
      <c r="AM121" s="1027"/>
      <c r="AN121" s="1027"/>
      <c r="AO121" s="1027"/>
      <c r="AP121" s="1027"/>
      <c r="AQ121" s="1027"/>
      <c r="AR121" s="1027"/>
      <c r="AS121" s="1027"/>
      <c r="AT121" s="1025"/>
      <c r="AU121" s="1025"/>
      <c r="AV121" s="1025"/>
      <c r="AW121" s="1025"/>
      <c r="AX121" s="1025"/>
      <c r="AY121" s="1025"/>
      <c r="AZ121" s="1025"/>
      <c r="BA121" s="1025"/>
      <c r="BB121" s="1025"/>
      <c r="BC121" s="1025"/>
      <c r="BD121" s="1025"/>
      <c r="BE121" s="1025"/>
      <c r="BF121" s="1025"/>
      <c r="BG121" s="1025"/>
      <c r="BH121" s="1025"/>
      <c r="BI121" s="1025"/>
      <c r="BJ121" s="1025"/>
      <c r="BK121" s="1025"/>
      <c r="BL121" s="1025"/>
      <c r="BM121" s="1025"/>
      <c r="BN121" s="1025"/>
      <c r="BO121" s="1025"/>
      <c r="BP121" s="1025"/>
      <c r="BQ121" s="1025"/>
      <c r="BR121" s="1025"/>
      <c r="BS121" s="1025"/>
      <c r="BT121" s="1025"/>
      <c r="BU121" s="1025"/>
      <c r="BV121" s="1025"/>
      <c r="BW121" s="1025"/>
      <c r="BX121" s="1025"/>
      <c r="BY121" s="1025"/>
      <c r="BZ121" s="1025"/>
      <c r="CA121" s="1025"/>
      <c r="CB121" s="1025"/>
      <c r="CC121" s="1025"/>
      <c r="CD121" s="1025"/>
      <c r="CE121" s="1025"/>
      <c r="CF121" s="1025"/>
      <c r="CG121" s="1025"/>
      <c r="CH121" s="1025"/>
      <c r="CI121" s="1025"/>
      <c r="CJ121" s="1025"/>
      <c r="CK121" s="1025"/>
      <c r="CL121" s="1025"/>
      <c r="CM121" s="1025"/>
      <c r="CN121" s="1025"/>
      <c r="CO121" s="1025"/>
      <c r="CP121" s="1025"/>
      <c r="CQ121" s="1025"/>
      <c r="CR121" s="1025"/>
      <c r="CS121" s="1025"/>
      <c r="CT121" s="1025"/>
      <c r="CU121" s="1025"/>
      <c r="CV121" s="1025"/>
      <c r="CW121" s="1025"/>
      <c r="CX121" s="1025"/>
      <c r="CY121" s="1025"/>
      <c r="CZ121" s="1025"/>
      <c r="DA121" s="1025"/>
      <c r="DB121" s="1025"/>
      <c r="DC121" s="1025"/>
      <c r="DD121" s="1025"/>
      <c r="DE121" s="1025"/>
      <c r="DF121" s="1025"/>
      <c r="DG121" s="1025"/>
      <c r="DH121" s="1025"/>
      <c r="DI121" s="1025"/>
      <c r="DJ121" s="1025"/>
      <c r="DK121" s="1025"/>
      <c r="DL121" s="1025"/>
      <c r="DM121" s="1025"/>
      <c r="DN121" s="1025"/>
      <c r="DO121" s="1025"/>
      <c r="DP121" s="1025"/>
      <c r="DQ121" s="1025"/>
      <c r="DR121" s="1025"/>
      <c r="DS121" s="1025"/>
      <c r="DT121" s="1025"/>
      <c r="DU121" s="1025"/>
      <c r="DV121" s="1025"/>
      <c r="DW121" s="1028"/>
      <c r="DX121" s="1025"/>
      <c r="DY121" s="1025"/>
      <c r="DZ121" s="1025"/>
      <c r="EA121" s="1029"/>
      <c r="EB121" s="1025"/>
      <c r="EC121" s="1030"/>
      <c r="ED121" s="672"/>
    </row>
    <row r="122" spans="1:134" ht="15" hidden="1" customHeight="1" outlineLevel="1" thickTop="1" thickBot="1">
      <c r="A122" s="1006" t="s">
        <v>668</v>
      </c>
      <c r="B122" s="1007"/>
      <c r="C122" s="1007"/>
      <c r="D122" s="1007"/>
      <c r="E122" s="1007"/>
      <c r="F122" s="1007"/>
      <c r="G122" s="1007"/>
      <c r="H122" s="1007"/>
      <c r="I122" s="1008"/>
      <c r="J122" s="1009"/>
      <c r="K122" s="1009"/>
      <c r="L122" s="1009"/>
      <c r="M122" s="1009"/>
      <c r="N122" s="1009"/>
      <c r="O122" s="1009"/>
      <c r="P122" s="1009"/>
      <c r="Q122" s="1010"/>
      <c r="R122" s="1011"/>
      <c r="S122" s="1011"/>
      <c r="T122" s="1011"/>
      <c r="U122" s="1012"/>
      <c r="V122" s="1012"/>
      <c r="W122" s="1013">
        <f>W101</f>
        <v>320.24571428571431</v>
      </c>
      <c r="X122" s="1013"/>
      <c r="Y122" s="1013"/>
      <c r="Z122" s="1013">
        <f>Z101</f>
        <v>0</v>
      </c>
      <c r="AA122" s="1014"/>
      <c r="AB122" s="1015"/>
      <c r="AC122" s="1940"/>
      <c r="AD122" s="1940"/>
      <c r="AE122" s="1940"/>
      <c r="AF122" s="1940"/>
      <c r="AG122" s="1940"/>
      <c r="AH122" s="1940"/>
      <c r="AI122" s="1940"/>
      <c r="AJ122" s="1940"/>
      <c r="AK122" s="1940"/>
      <c r="AL122" s="1940"/>
      <c r="AM122" s="1940"/>
      <c r="AN122" s="1941"/>
      <c r="AO122" s="1941"/>
      <c r="AP122" s="1941"/>
      <c r="AQ122" s="1941"/>
      <c r="AR122" s="1941"/>
      <c r="AS122" s="1942"/>
      <c r="AT122" s="1011">
        <f>AT101</f>
        <v>359.91428571428571</v>
      </c>
      <c r="AU122" s="1011"/>
      <c r="AV122" s="1011"/>
      <c r="AW122" s="1011"/>
      <c r="AX122" s="1011"/>
      <c r="AY122" s="1016"/>
      <c r="AZ122" s="1016"/>
      <c r="BA122" s="1943"/>
      <c r="BB122" s="1943"/>
      <c r="BC122" s="1943"/>
      <c r="BD122" s="1943"/>
      <c r="BE122" s="1943"/>
      <c r="BF122" s="1943"/>
      <c r="BG122" s="1943"/>
      <c r="BH122" s="1943"/>
      <c r="BI122" s="1943"/>
      <c r="BJ122" s="1943"/>
      <c r="BK122" s="1943"/>
      <c r="BL122" s="1943"/>
      <c r="BM122" s="1943"/>
      <c r="BN122" s="1873"/>
      <c r="BO122" s="1944"/>
      <c r="BP122" s="1944"/>
      <c r="BQ122" s="1945"/>
      <c r="BR122" s="1945"/>
      <c r="BS122" s="1945"/>
      <c r="BT122" s="1945"/>
      <c r="BU122" s="1945"/>
      <c r="BV122" s="1945"/>
      <c r="BW122" s="1945"/>
      <c r="BX122" s="1946"/>
      <c r="BY122" s="1947"/>
      <c r="BZ122" s="1947"/>
      <c r="CA122" s="1947"/>
      <c r="CB122" s="1947"/>
      <c r="CC122" s="1948"/>
      <c r="CD122" s="1948"/>
      <c r="CE122" s="1948"/>
      <c r="CF122" s="1948"/>
      <c r="CG122" s="1948"/>
      <c r="CH122" s="1948"/>
      <c r="CI122" s="1948"/>
      <c r="CJ122" s="1948"/>
      <c r="CK122" s="1948"/>
      <c r="CL122" s="1948"/>
      <c r="CM122" s="1948"/>
      <c r="CN122" s="1948"/>
      <c r="CO122" s="1948"/>
      <c r="CP122" s="1948"/>
      <c r="CQ122" s="1948"/>
      <c r="CR122" s="1948"/>
      <c r="CS122" s="1949"/>
      <c r="CT122" s="1010"/>
      <c r="CU122" s="1010"/>
      <c r="CV122" s="1010"/>
      <c r="CW122" s="1010"/>
      <c r="CX122" s="1010"/>
      <c r="CY122" s="1010"/>
      <c r="CZ122" s="1010"/>
      <c r="DA122" s="1010"/>
      <c r="DB122" s="1010"/>
      <c r="DC122" s="1010"/>
      <c r="DD122" s="1010"/>
      <c r="DE122" s="1950">
        <f>SUM(DE101:DL101)</f>
        <v>10621.285714285714</v>
      </c>
      <c r="DF122" s="1951"/>
      <c r="DG122" s="1951"/>
      <c r="DH122" s="1951"/>
      <c r="DI122" s="1951"/>
      <c r="DJ122" s="1952"/>
      <c r="DK122" s="1952"/>
      <c r="DL122" s="1953"/>
      <c r="DM122" s="1017"/>
      <c r="DN122" s="1010"/>
      <c r="DO122" s="1954">
        <f>SUM(DO101:DP101)</f>
        <v>1191.7142857142858</v>
      </c>
      <c r="DP122" s="1955"/>
      <c r="DQ122" s="1018"/>
      <c r="DR122" s="1018"/>
      <c r="DS122" s="1018"/>
      <c r="DT122" s="1874"/>
      <c r="DU122" s="1874"/>
      <c r="DV122" s="1019">
        <f>DV101</f>
        <v>0</v>
      </c>
      <c r="DW122" s="1020"/>
      <c r="DX122" s="1021"/>
      <c r="DY122" s="1021"/>
      <c r="DZ122" s="1021"/>
      <c r="EA122" s="1022"/>
      <c r="EB122" s="1023">
        <f>SUM(B122:EA122)</f>
        <v>12493.16</v>
      </c>
      <c r="EC122" s="1024" t="s">
        <v>668</v>
      </c>
      <c r="ED122" s="672"/>
    </row>
    <row r="123" spans="1:134" ht="8.25" hidden="1" customHeight="1" outlineLevel="1" thickTop="1" thickBot="1">
      <c r="A123" s="1025"/>
      <c r="B123" s="1025"/>
      <c r="C123" s="1025"/>
      <c r="D123" s="1025"/>
      <c r="E123" s="1025"/>
      <c r="F123" s="1025"/>
      <c r="G123" s="1025"/>
      <c r="H123" s="1025"/>
      <c r="I123" s="1025"/>
      <c r="J123" s="1025"/>
      <c r="K123" s="1025"/>
      <c r="L123" s="1025"/>
      <c r="M123" s="1025"/>
      <c r="N123" s="1025"/>
      <c r="O123" s="1025"/>
      <c r="P123" s="1025"/>
      <c r="Q123" s="1025"/>
      <c r="R123" s="1025"/>
      <c r="S123" s="1025"/>
      <c r="T123" s="1025"/>
      <c r="U123" s="1025"/>
      <c r="V123" s="1025"/>
      <c r="W123" s="1025"/>
      <c r="X123" s="1025"/>
      <c r="Y123" s="1025"/>
      <c r="Z123" s="1025"/>
      <c r="AA123" s="1026"/>
      <c r="AB123" s="1025"/>
      <c r="AC123" s="1027"/>
      <c r="AD123" s="1027"/>
      <c r="AE123" s="1027"/>
      <c r="AF123" s="1027"/>
      <c r="AG123" s="1027"/>
      <c r="AH123" s="1027"/>
      <c r="AI123" s="1027"/>
      <c r="AJ123" s="1027"/>
      <c r="AK123" s="1027"/>
      <c r="AL123" s="1027"/>
      <c r="AM123" s="1027"/>
      <c r="AN123" s="1027"/>
      <c r="AO123" s="1027"/>
      <c r="AP123" s="1027"/>
      <c r="AQ123" s="1027"/>
      <c r="AR123" s="1027"/>
      <c r="AS123" s="1027"/>
      <c r="AT123" s="1025"/>
      <c r="AU123" s="1025"/>
      <c r="AV123" s="1025"/>
      <c r="AW123" s="1025"/>
      <c r="AX123" s="1025"/>
      <c r="AY123" s="1025"/>
      <c r="AZ123" s="1025"/>
      <c r="BA123" s="1025"/>
      <c r="BB123" s="1025"/>
      <c r="BC123" s="1025"/>
      <c r="BD123" s="1025"/>
      <c r="BE123" s="1025"/>
      <c r="BF123" s="1025"/>
      <c r="BG123" s="1025"/>
      <c r="BH123" s="1025"/>
      <c r="BI123" s="1025"/>
      <c r="BJ123" s="1025"/>
      <c r="BK123" s="1025"/>
      <c r="BL123" s="1025"/>
      <c r="BM123" s="1025"/>
      <c r="BN123" s="1025"/>
      <c r="BO123" s="1025"/>
      <c r="BP123" s="1025"/>
      <c r="BQ123" s="1025"/>
      <c r="BR123" s="1025"/>
      <c r="BS123" s="1025"/>
      <c r="BT123" s="1025"/>
      <c r="BU123" s="1025"/>
      <c r="BV123" s="1025"/>
      <c r="BW123" s="1025"/>
      <c r="BX123" s="1025"/>
      <c r="BY123" s="1025"/>
      <c r="BZ123" s="1025"/>
      <c r="CA123" s="1025"/>
      <c r="CB123" s="1025"/>
      <c r="CC123" s="1025"/>
      <c r="CD123" s="1025"/>
      <c r="CE123" s="1025"/>
      <c r="CF123" s="1025"/>
      <c r="CG123" s="1025"/>
      <c r="CH123" s="1025"/>
      <c r="CI123" s="1025"/>
      <c r="CJ123" s="1025"/>
      <c r="CK123" s="1025"/>
      <c r="CL123" s="1025"/>
      <c r="CM123" s="1025"/>
      <c r="CN123" s="1025"/>
      <c r="CO123" s="1025"/>
      <c r="CP123" s="1025"/>
      <c r="CQ123" s="1025"/>
      <c r="CR123" s="1025"/>
      <c r="CS123" s="1025"/>
      <c r="CT123" s="1025"/>
      <c r="CU123" s="1025"/>
      <c r="CV123" s="1025"/>
      <c r="CW123" s="1025"/>
      <c r="CX123" s="1025"/>
      <c r="CY123" s="1025"/>
      <c r="CZ123" s="1025"/>
      <c r="DA123" s="1025"/>
      <c r="DB123" s="1025"/>
      <c r="DC123" s="1025"/>
      <c r="DD123" s="1025"/>
      <c r="DE123" s="1025"/>
      <c r="DF123" s="1025"/>
      <c r="DG123" s="1025"/>
      <c r="DH123" s="1025"/>
      <c r="DI123" s="1025"/>
      <c r="DJ123" s="1025"/>
      <c r="DK123" s="1025"/>
      <c r="DL123" s="1025"/>
      <c r="DM123" s="1025"/>
      <c r="DN123" s="1025"/>
      <c r="DO123" s="1025"/>
      <c r="DP123" s="1025"/>
      <c r="DQ123" s="1025"/>
      <c r="DR123" s="1025"/>
      <c r="DS123" s="1025"/>
      <c r="DT123" s="1025"/>
      <c r="DU123" s="1025"/>
      <c r="DV123" s="1025"/>
      <c r="DW123" s="1028"/>
      <c r="DX123" s="1025"/>
      <c r="DY123" s="1025"/>
      <c r="DZ123" s="1025"/>
      <c r="EA123" s="1029"/>
      <c r="EB123" s="1025"/>
      <c r="EC123" s="1030"/>
      <c r="ED123" s="672"/>
    </row>
    <row r="124" spans="1:134" ht="15" hidden="1" customHeight="1" outlineLevel="1" thickTop="1" thickBot="1">
      <c r="A124" s="1006" t="s">
        <v>669</v>
      </c>
      <c r="B124" s="1031"/>
      <c r="C124" s="1031"/>
      <c r="D124" s="1031"/>
      <c r="E124" s="1031"/>
      <c r="F124" s="1031"/>
      <c r="G124" s="1031"/>
      <c r="H124" s="1031"/>
      <c r="I124" s="1032"/>
      <c r="J124" s="1033"/>
      <c r="K124" s="1033"/>
      <c r="L124" s="1033"/>
      <c r="M124" s="1033"/>
      <c r="N124" s="1033"/>
      <c r="O124" s="1033"/>
      <c r="P124" s="1033"/>
      <c r="Q124" s="1034"/>
      <c r="R124" s="1035"/>
      <c r="S124" s="1035"/>
      <c r="T124" s="1035"/>
      <c r="U124" s="1036"/>
      <c r="V124" s="1036"/>
      <c r="W124" s="1037">
        <f>W120-W122</f>
        <v>-169.04571428571433</v>
      </c>
      <c r="X124" s="1037"/>
      <c r="Y124" s="1037"/>
      <c r="Z124" s="1037">
        <f>Z120-Z122</f>
        <v>0</v>
      </c>
      <c r="AA124" s="1038"/>
      <c r="AB124" s="1039"/>
      <c r="AC124" s="1956"/>
      <c r="AD124" s="1956"/>
      <c r="AE124" s="1956"/>
      <c r="AF124" s="1956"/>
      <c r="AG124" s="1956"/>
      <c r="AH124" s="1956"/>
      <c r="AI124" s="1956"/>
      <c r="AJ124" s="1956"/>
      <c r="AK124" s="1956"/>
      <c r="AL124" s="1956"/>
      <c r="AM124" s="1956"/>
      <c r="AN124" s="1957"/>
      <c r="AO124" s="1957"/>
      <c r="AP124" s="1957"/>
      <c r="AQ124" s="1957"/>
      <c r="AR124" s="1957"/>
      <c r="AS124" s="1958"/>
      <c r="AT124" s="1035">
        <f>AT120-AT122</f>
        <v>174.64571428571435</v>
      </c>
      <c r="AU124" s="1035"/>
      <c r="AV124" s="1035"/>
      <c r="AW124" s="1035"/>
      <c r="AX124" s="1035"/>
      <c r="AY124" s="1016"/>
      <c r="AZ124" s="1016"/>
      <c r="BA124" s="1959"/>
      <c r="BB124" s="1959"/>
      <c r="BC124" s="1959"/>
      <c r="BD124" s="1959"/>
      <c r="BE124" s="1959"/>
      <c r="BF124" s="1959"/>
      <c r="BG124" s="1959"/>
      <c r="BH124" s="1959"/>
      <c r="BI124" s="1959"/>
      <c r="BJ124" s="1959"/>
      <c r="BK124" s="1959"/>
      <c r="BL124" s="1959"/>
      <c r="BM124" s="1959"/>
      <c r="BN124" s="1871"/>
      <c r="BO124" s="1960"/>
      <c r="BP124" s="1960"/>
      <c r="BQ124" s="1961"/>
      <c r="BR124" s="1961"/>
      <c r="BS124" s="1961"/>
      <c r="BT124" s="1961"/>
      <c r="BU124" s="1961"/>
      <c r="BV124" s="1961"/>
      <c r="BW124" s="1961"/>
      <c r="BX124" s="1962"/>
      <c r="BY124" s="1963"/>
      <c r="BZ124" s="1963"/>
      <c r="CA124" s="1963"/>
      <c r="CB124" s="1963"/>
      <c r="CC124" s="1964"/>
      <c r="CD124" s="1964"/>
      <c r="CE124" s="1964"/>
      <c r="CF124" s="1964"/>
      <c r="CG124" s="1964"/>
      <c r="CH124" s="1964"/>
      <c r="CI124" s="1964"/>
      <c r="CJ124" s="1964"/>
      <c r="CK124" s="1964"/>
      <c r="CL124" s="1964"/>
      <c r="CM124" s="1964"/>
      <c r="CN124" s="1964"/>
      <c r="CO124" s="1964"/>
      <c r="CP124" s="1964"/>
      <c r="CQ124" s="1964"/>
      <c r="CR124" s="1964"/>
      <c r="CS124" s="1964"/>
      <c r="CT124" s="1034"/>
      <c r="CU124" s="1034"/>
      <c r="CV124" s="1034"/>
      <c r="CW124" s="1034"/>
      <c r="CX124" s="1034"/>
      <c r="CY124" s="1034"/>
      <c r="CZ124" s="1034"/>
      <c r="DA124" s="1034"/>
      <c r="DB124" s="1034"/>
      <c r="DC124" s="1034"/>
      <c r="DD124" s="1034"/>
      <c r="DE124" s="1965">
        <f>DE120-DE122</f>
        <v>-5397.0857142857139</v>
      </c>
      <c r="DF124" s="1966"/>
      <c r="DG124" s="1966"/>
      <c r="DH124" s="1966"/>
      <c r="DI124" s="1966"/>
      <c r="DJ124" s="1967"/>
      <c r="DK124" s="1967"/>
      <c r="DL124" s="1968"/>
      <c r="DM124" s="1040"/>
      <c r="DN124" s="1034"/>
      <c r="DO124" s="1969">
        <f>DO120-DO122</f>
        <v>902.28571428571422</v>
      </c>
      <c r="DP124" s="1970"/>
      <c r="DQ124" s="1041"/>
      <c r="DR124" s="1041"/>
      <c r="DS124" s="1041"/>
      <c r="DT124" s="1872"/>
      <c r="DU124" s="1872"/>
      <c r="DV124" s="1042">
        <f>DV120-DV122</f>
        <v>0</v>
      </c>
      <c r="DW124" s="1043"/>
      <c r="DX124" s="1044"/>
      <c r="DY124" s="1044"/>
      <c r="DZ124" s="1044"/>
      <c r="EA124" s="1045"/>
      <c r="EB124" s="1046"/>
      <c r="EC124" s="1024" t="s">
        <v>669</v>
      </c>
      <c r="ED124" s="672"/>
    </row>
    <row r="125" spans="1:134" ht="9" hidden="1" customHeight="1" outlineLevel="1" thickTop="1">
      <c r="A125" s="1047"/>
      <c r="B125" s="1048"/>
      <c r="C125" s="1048"/>
      <c r="D125" s="1048"/>
      <c r="E125" s="1048"/>
      <c r="F125" s="1048"/>
      <c r="G125" s="1048"/>
      <c r="H125" s="1048"/>
      <c r="I125" s="1048" t="e">
        <f>AVERAGE(#REF!)</f>
        <v>#REF!</v>
      </c>
      <c r="J125" s="1048"/>
      <c r="K125" s="1048"/>
      <c r="L125" s="1048"/>
      <c r="M125" s="1048"/>
      <c r="N125" s="1048"/>
      <c r="O125" s="1048"/>
      <c r="P125" s="1048"/>
      <c r="Q125" s="1049"/>
      <c r="R125" s="1048"/>
      <c r="S125" s="1048"/>
      <c r="T125" s="1048"/>
      <c r="U125" s="1048"/>
      <c r="V125" s="1048"/>
      <c r="W125" s="1048"/>
      <c r="X125" s="1048"/>
      <c r="Y125" s="1048"/>
      <c r="Z125" s="1048"/>
      <c r="AA125" s="1048" t="e">
        <f>AVERAGE(#REF!)</f>
        <v>#REF!</v>
      </c>
      <c r="AB125" s="1048"/>
      <c r="AC125" s="1048" t="e">
        <f>AVERAGE(#REF!)</f>
        <v>#REF!</v>
      </c>
      <c r="AD125" s="1048"/>
      <c r="AE125" s="1048"/>
      <c r="AF125" s="1048"/>
      <c r="AG125" s="1048"/>
      <c r="AH125" s="1048"/>
      <c r="AI125" s="1048"/>
      <c r="AJ125" s="1048"/>
      <c r="AK125" s="1048"/>
      <c r="AL125" s="1048"/>
      <c r="AM125" s="1048"/>
      <c r="AN125" s="1048" t="e">
        <f>AVERAGE(#REF!)</f>
        <v>#REF!</v>
      </c>
      <c r="AO125" s="1048"/>
      <c r="AP125" s="1048"/>
      <c r="AQ125" s="1049"/>
      <c r="AR125" s="1049"/>
      <c r="AS125" s="1048" t="e">
        <f>AVERAGE(#REF!)</f>
        <v>#REF!</v>
      </c>
      <c r="AT125" s="1048" t="e">
        <f>AVERAGE(#REF!)</f>
        <v>#REF!</v>
      </c>
      <c r="AU125" s="1048"/>
      <c r="AV125" s="1048"/>
      <c r="AW125" s="1048"/>
      <c r="AX125" s="1048"/>
      <c r="AY125" s="1048"/>
      <c r="AZ125" s="1048"/>
      <c r="BA125" s="1048" t="e">
        <f>AVERAGE(#REF!)</f>
        <v>#REF!</v>
      </c>
      <c r="BB125" s="1048"/>
      <c r="BC125" s="1048" t="e">
        <f>AVERAGE(#REF!)</f>
        <v>#REF!</v>
      </c>
      <c r="BD125" s="1048" t="e">
        <f>AVERAGE(#REF!)</f>
        <v>#REF!</v>
      </c>
      <c r="BE125" s="1048"/>
      <c r="BF125" s="1048"/>
      <c r="BG125" s="1048"/>
      <c r="BH125" s="1048"/>
      <c r="BI125" s="1048"/>
      <c r="BJ125" s="1048"/>
      <c r="BK125" s="1048"/>
      <c r="BL125" s="1048"/>
      <c r="BM125" s="1048"/>
      <c r="BN125" s="1048" t="e">
        <f>AVERAGE(#REF!)</f>
        <v>#REF!</v>
      </c>
      <c r="BO125" s="1048" t="e">
        <f>AVERAGE(#REF!)</f>
        <v>#REF!</v>
      </c>
      <c r="BP125" s="1048"/>
      <c r="BQ125" s="1048" t="e">
        <f>AVERAGE(#REF!)</f>
        <v>#REF!</v>
      </c>
      <c r="BR125" s="1048"/>
      <c r="BS125" s="1048"/>
      <c r="BT125" s="1048"/>
      <c r="BU125" s="1048"/>
      <c r="BV125" s="1048"/>
      <c r="BW125" s="1048"/>
      <c r="BX125" s="1048"/>
      <c r="BY125" s="1048"/>
      <c r="BZ125" s="1048"/>
      <c r="CA125" s="1048"/>
      <c r="CB125" s="1048"/>
      <c r="CC125" s="1048"/>
      <c r="CD125" s="1048"/>
      <c r="CE125" s="1048"/>
      <c r="CF125" s="1048"/>
      <c r="CG125" s="1048"/>
      <c r="CH125" s="1049"/>
      <c r="CI125" s="1049"/>
      <c r="CJ125" s="1049"/>
      <c r="CK125" s="1049"/>
      <c r="CL125" s="1049"/>
      <c r="CM125" s="1049"/>
      <c r="CN125" s="1049"/>
      <c r="CO125" s="1048"/>
      <c r="CP125" s="1048"/>
      <c r="CQ125" s="1048"/>
      <c r="CR125" s="1048"/>
      <c r="CS125" s="1048"/>
      <c r="CT125" s="1048"/>
      <c r="CU125" s="1048"/>
      <c r="CV125" s="1048"/>
      <c r="CW125" s="1048"/>
      <c r="CX125" s="1048"/>
      <c r="CY125" s="1048"/>
      <c r="CZ125" s="1048"/>
      <c r="DA125" s="1048"/>
      <c r="DB125" s="1048"/>
      <c r="DC125" s="1048"/>
      <c r="DD125" s="1048"/>
      <c r="DE125" s="1048" t="e">
        <f>AVERAGE(#REF!)</f>
        <v>#REF!</v>
      </c>
      <c r="DF125" s="1048"/>
      <c r="DG125" s="1048"/>
      <c r="DH125" s="1048"/>
      <c r="DI125" s="1048"/>
      <c r="DJ125" s="1048"/>
      <c r="DK125" s="1048"/>
      <c r="DL125" s="1048"/>
      <c r="DM125" s="1048"/>
      <c r="DN125" s="1048"/>
      <c r="DO125" s="1048" t="e">
        <f>AVERAGE(#REF!)</f>
        <v>#REF!</v>
      </c>
      <c r="DP125" s="1048"/>
      <c r="DQ125" s="1048"/>
      <c r="DR125" s="1048"/>
      <c r="DS125" s="1048"/>
      <c r="DT125" s="1048"/>
      <c r="DU125" s="1048"/>
      <c r="DV125" s="1048"/>
      <c r="DW125" s="1050"/>
      <c r="DX125" s="1048"/>
      <c r="DY125" s="1048"/>
      <c r="DZ125" s="1048"/>
      <c r="EA125" s="1051"/>
      <c r="EB125" s="1048" t="e">
        <f t="shared" ref="EB125:EB140" si="58">SUM(B125:EA125)</f>
        <v>#REF!</v>
      </c>
      <c r="EC125" s="1052"/>
      <c r="ED125" s="672"/>
    </row>
    <row r="126" spans="1:134" ht="15" hidden="1" customHeight="1" outlineLevel="1" thickBot="1">
      <c r="A126" s="1047"/>
      <c r="B126" s="1053"/>
      <c r="C126" s="1053"/>
      <c r="D126" s="1053"/>
      <c r="E126" s="1053"/>
      <c r="F126" s="1053"/>
      <c r="G126" s="1053"/>
      <c r="H126" s="1053"/>
      <c r="I126" s="1053">
        <f>I111/50000*50000+I111</f>
        <v>66</v>
      </c>
      <c r="J126" s="1053"/>
      <c r="K126" s="1053"/>
      <c r="L126" s="1053"/>
      <c r="M126" s="1053"/>
      <c r="N126" s="1053"/>
      <c r="O126" s="1053"/>
      <c r="P126" s="1053"/>
      <c r="Q126" s="1054"/>
      <c r="R126" s="1053"/>
      <c r="S126" s="1053"/>
      <c r="T126" s="1053"/>
      <c r="U126" s="1055"/>
      <c r="V126" s="1053"/>
      <c r="W126" s="1053"/>
      <c r="X126" s="1053"/>
      <c r="Y126" s="1053"/>
      <c r="Z126" s="1053"/>
      <c r="AA126" s="1053">
        <f>AA111/50000*50000+AA111</f>
        <v>4089.24</v>
      </c>
      <c r="AB126" s="1053"/>
      <c r="AC126" s="1053">
        <f>AC111/50000*50000+AC111</f>
        <v>3805.12</v>
      </c>
      <c r="AD126" s="1053"/>
      <c r="AE126" s="1053"/>
      <c r="AF126" s="1053"/>
      <c r="AG126" s="1053"/>
      <c r="AH126" s="1053"/>
      <c r="AI126" s="1053"/>
      <c r="AJ126" s="1053"/>
      <c r="AK126" s="1053"/>
      <c r="AL126" s="1053"/>
      <c r="AM126" s="1053"/>
      <c r="AN126" s="1053">
        <f>AN111/50000*50000+AN111</f>
        <v>625.6</v>
      </c>
      <c r="AO126" s="1053"/>
      <c r="AP126" s="1053"/>
      <c r="AQ126" s="1054"/>
      <c r="AR126" s="1054"/>
      <c r="AS126" s="1053">
        <f>AS111/50000*50000+AS111</f>
        <v>1674.3999999999999</v>
      </c>
      <c r="AT126" s="1053">
        <f>AT111/50000*50000+AT111</f>
        <v>548.6</v>
      </c>
      <c r="AU126" s="1053"/>
      <c r="AV126" s="1053"/>
      <c r="AW126" s="1053"/>
      <c r="AX126" s="1053"/>
      <c r="AY126" s="1053"/>
      <c r="AZ126" s="1053"/>
      <c r="BA126" s="1053">
        <f>BA111/50000*50000+BA111</f>
        <v>3775.25</v>
      </c>
      <c r="BB126" s="1053"/>
      <c r="BC126" s="1053">
        <f>BC111/50000*50000+BC111</f>
        <v>462.5</v>
      </c>
      <c r="BD126" s="1053">
        <f>BD111/50000*50000+BD111</f>
        <v>1443.1999999999998</v>
      </c>
      <c r="BE126" s="1053"/>
      <c r="BF126" s="1053"/>
      <c r="BG126" s="1053"/>
      <c r="BH126" s="1053"/>
      <c r="BI126" s="1053"/>
      <c r="BJ126" s="1053"/>
      <c r="BK126" s="1053"/>
      <c r="BL126" s="1053"/>
      <c r="BM126" s="1053"/>
      <c r="BN126" s="1053">
        <f>BN111/50000*50000+BN111</f>
        <v>185.6</v>
      </c>
      <c r="BO126" s="1053">
        <f>BO111/50000*50000+BO111</f>
        <v>8620</v>
      </c>
      <c r="BP126" s="1053"/>
      <c r="BQ126" s="1053">
        <f>BQ111/50000*50000+BQ111</f>
        <v>5886.4</v>
      </c>
      <c r="BR126" s="1053"/>
      <c r="BS126" s="1053"/>
      <c r="BT126" s="1053"/>
      <c r="BU126" s="1053"/>
      <c r="BV126" s="1053"/>
      <c r="BW126" s="1053"/>
      <c r="BX126" s="1053"/>
      <c r="BY126" s="1053"/>
      <c r="BZ126" s="1053"/>
      <c r="CA126" s="1053"/>
      <c r="CB126" s="1053"/>
      <c r="CC126" s="1053"/>
      <c r="CD126" s="1053"/>
      <c r="CE126" s="1053"/>
      <c r="CF126" s="1053"/>
      <c r="CG126" s="1053"/>
      <c r="CH126" s="1054"/>
      <c r="CI126" s="1054"/>
      <c r="CJ126" s="1054"/>
      <c r="CK126" s="1054"/>
      <c r="CL126" s="1054"/>
      <c r="CM126" s="1054"/>
      <c r="CN126" s="1054"/>
      <c r="CO126" s="1053"/>
      <c r="CP126" s="1053"/>
      <c r="CQ126" s="1053"/>
      <c r="CR126" s="1053"/>
      <c r="CS126" s="1053"/>
      <c r="CT126" s="1053"/>
      <c r="CU126" s="1053"/>
      <c r="CV126" s="1053"/>
      <c r="CW126" s="1053"/>
      <c r="CX126" s="1053"/>
      <c r="CY126" s="1053"/>
      <c r="CZ126" s="1053"/>
      <c r="DA126" s="1053"/>
      <c r="DB126" s="1053"/>
      <c r="DC126" s="1053"/>
      <c r="DD126" s="1053"/>
      <c r="DE126" s="1053">
        <f>DE111/50000*50000+DE111</f>
        <v>12168.5</v>
      </c>
      <c r="DF126" s="1053"/>
      <c r="DG126" s="1053"/>
      <c r="DH126" s="1053"/>
      <c r="DI126" s="1053"/>
      <c r="DJ126" s="1053"/>
      <c r="DK126" s="1053"/>
      <c r="DL126" s="1053"/>
      <c r="DM126" s="1053"/>
      <c r="DN126" s="1053"/>
      <c r="DO126" s="1053">
        <f>DO111/50000*50000+DO111</f>
        <v>1260</v>
      </c>
      <c r="DP126" s="1053"/>
      <c r="DQ126" s="1053"/>
      <c r="DR126" s="1053"/>
      <c r="DS126" s="1053"/>
      <c r="DT126" s="1053"/>
      <c r="DU126" s="1053"/>
      <c r="DV126" s="1056">
        <f>DV111/59000*40000+DV111</f>
        <v>0</v>
      </c>
      <c r="DW126" s="1057"/>
      <c r="DX126" s="1056"/>
      <c r="DY126" s="1056"/>
      <c r="DZ126" s="1056"/>
      <c r="EA126" s="1058"/>
      <c r="EB126" s="1056">
        <f t="shared" si="58"/>
        <v>44610.409999999996</v>
      </c>
      <c r="EC126" s="1052"/>
      <c r="ED126" s="672"/>
    </row>
    <row r="127" spans="1:134" collapsed="1" thickTop="1">
      <c r="A127" s="1059" t="s">
        <v>670</v>
      </c>
      <c r="B127" s="1060">
        <f t="shared" ref="B127:BY127" si="59">SUM(B128:B133)</f>
        <v>8149.2428333333337</v>
      </c>
      <c r="C127" s="1060">
        <f t="shared" si="59"/>
        <v>185.1515</v>
      </c>
      <c r="D127" s="1060">
        <f t="shared" si="59"/>
        <v>3687.9228750000002</v>
      </c>
      <c r="E127" s="1060">
        <f t="shared" si="59"/>
        <v>239.8836</v>
      </c>
      <c r="F127" s="1060">
        <f t="shared" si="59"/>
        <v>4253.2815555555553</v>
      </c>
      <c r="G127" s="1061">
        <f t="shared" si="59"/>
        <v>153.24</v>
      </c>
      <c r="H127" s="1061">
        <f>SUM(H128:H133)</f>
        <v>0</v>
      </c>
      <c r="I127" s="1061">
        <f t="shared" si="59"/>
        <v>2372.9827777777778</v>
      </c>
      <c r="J127" s="1061">
        <f t="shared" si="59"/>
        <v>2158.4095555555559</v>
      </c>
      <c r="K127" s="1061">
        <f t="shared" si="59"/>
        <v>796.87016666666671</v>
      </c>
      <c r="L127" s="1061">
        <f t="shared" si="59"/>
        <v>95.680666666666681</v>
      </c>
      <c r="M127" s="1061">
        <f t="shared" ref="M127" si="60">SUM(M128:M133)</f>
        <v>0</v>
      </c>
      <c r="N127" s="1062">
        <f t="shared" si="59"/>
        <v>354.21950000000004</v>
      </c>
      <c r="O127" s="1062">
        <f t="shared" si="59"/>
        <v>887.70399999999995</v>
      </c>
      <c r="P127" s="1062">
        <f t="shared" si="59"/>
        <v>368.27333333333337</v>
      </c>
      <c r="Q127" s="1063">
        <f t="shared" si="59"/>
        <v>778.4799999999999</v>
      </c>
      <c r="R127" s="1064">
        <f t="shared" si="59"/>
        <v>558.82400000000007</v>
      </c>
      <c r="S127" s="1064">
        <f t="shared" si="59"/>
        <v>614.13333333333344</v>
      </c>
      <c r="T127" s="1065">
        <f t="shared" ref="T127:U127" si="61">SUM(T128:T133)</f>
        <v>24413.991422222218</v>
      </c>
      <c r="U127" s="1065">
        <f t="shared" si="61"/>
        <v>543.32999999999993</v>
      </c>
      <c r="V127" s="1065">
        <f t="shared" si="59"/>
        <v>2500.2710000000006</v>
      </c>
      <c r="W127" s="1065">
        <f t="shared" ref="W127:AC127" si="62">SUM(W128:W133)</f>
        <v>1751.04</v>
      </c>
      <c r="X127" s="1065">
        <f>SUM(X128:X133)</f>
        <v>0</v>
      </c>
      <c r="Y127" s="1065">
        <f>SUM(Y128:Y133)</f>
        <v>0</v>
      </c>
      <c r="Z127" s="1065">
        <f t="shared" si="62"/>
        <v>180</v>
      </c>
      <c r="AA127" s="1066">
        <f t="shared" si="62"/>
        <v>3081.8669000000009</v>
      </c>
      <c r="AB127" s="1061">
        <f t="shared" si="62"/>
        <v>255.46033333333338</v>
      </c>
      <c r="AC127" s="1065">
        <f t="shared" si="62"/>
        <v>7079.1366000000007</v>
      </c>
      <c r="AD127" s="1060">
        <f>SUM(AD128:AD133)</f>
        <v>1348.4808333333333</v>
      </c>
      <c r="AE127" s="1060">
        <f>SUM(AE128:AE133)</f>
        <v>158.38800000000003</v>
      </c>
      <c r="AF127" s="1060">
        <f t="shared" si="59"/>
        <v>2261.7200000000003</v>
      </c>
      <c r="AG127" s="1060">
        <f>SUM(AG128:AG133)</f>
        <v>0</v>
      </c>
      <c r="AH127" s="1060">
        <f>SUM(AH128:AH133)</f>
        <v>0</v>
      </c>
      <c r="AI127" s="1060">
        <f t="shared" ref="AI127:AK127" si="63">SUM(AI128:AI133)</f>
        <v>2187.9106666666667</v>
      </c>
      <c r="AJ127" s="1060">
        <f t="shared" si="63"/>
        <v>289.57066666666668</v>
      </c>
      <c r="AK127" s="1060">
        <f t="shared" si="63"/>
        <v>5043.2400000000007</v>
      </c>
      <c r="AL127" s="1060">
        <f>SUM(AL128:AL133)</f>
        <v>0</v>
      </c>
      <c r="AM127" s="1060">
        <f>SUM(AM128:AM133)</f>
        <v>898.23999999999978</v>
      </c>
      <c r="AN127" s="1060">
        <f t="shared" ref="AN127:AP127" si="64">SUM(AN128:AN133)</f>
        <v>2911.945666666667</v>
      </c>
      <c r="AO127" s="1063">
        <f t="shared" si="64"/>
        <v>6426.7924166666662</v>
      </c>
      <c r="AP127" s="1063">
        <f t="shared" si="64"/>
        <v>155.82</v>
      </c>
      <c r="AQ127" s="1063">
        <f t="shared" si="59"/>
        <v>3019.6000000000004</v>
      </c>
      <c r="AR127" s="1063">
        <f t="shared" si="59"/>
        <v>256.52</v>
      </c>
      <c r="AS127" s="1067">
        <f t="shared" si="59"/>
        <v>1261.9173333333335</v>
      </c>
      <c r="AT127" s="1068">
        <f t="shared" ref="AT127" si="65">SUM(AT128:AT133)</f>
        <v>438.93788888888889</v>
      </c>
      <c r="AU127" s="1069">
        <f t="shared" si="59"/>
        <v>60.676416666666668</v>
      </c>
      <c r="AV127" s="1069">
        <f>SUM(AV128:AV133)</f>
        <v>66.936333333333337</v>
      </c>
      <c r="AW127" s="1069">
        <f t="shared" si="59"/>
        <v>27.882333333333335</v>
      </c>
      <c r="AX127" s="1067">
        <f t="shared" si="59"/>
        <v>0</v>
      </c>
      <c r="AY127" s="1068">
        <f t="shared" si="59"/>
        <v>0</v>
      </c>
      <c r="AZ127" s="1070">
        <f t="shared" si="59"/>
        <v>0</v>
      </c>
      <c r="BA127" s="1071">
        <f t="shared" ref="BA127:BD127" si="66">SUM(BA128:BA133)</f>
        <v>6489.976576388889</v>
      </c>
      <c r="BB127" s="1060">
        <f t="shared" si="66"/>
        <v>1607.729888888889</v>
      </c>
      <c r="BC127" s="1060">
        <f t="shared" si="66"/>
        <v>712.15</v>
      </c>
      <c r="BD127" s="1060">
        <f t="shared" si="66"/>
        <v>1665.888222222223</v>
      </c>
      <c r="BE127" s="1061">
        <f t="shared" si="59"/>
        <v>510.79199999999997</v>
      </c>
      <c r="BF127" s="1060">
        <f t="shared" si="59"/>
        <v>5875.7749999999996</v>
      </c>
      <c r="BG127" s="1060">
        <f t="shared" si="59"/>
        <v>216.32499999999999</v>
      </c>
      <c r="BH127" s="1060">
        <f t="shared" si="59"/>
        <v>0</v>
      </c>
      <c r="BI127" s="1060">
        <f>SUM(BI128:BI133)</f>
        <v>72.240000000000009</v>
      </c>
      <c r="BJ127" s="1060">
        <f>SUM(BJ128:BJ133)</f>
        <v>0</v>
      </c>
      <c r="BK127" s="1060">
        <f>SUM(BK128:BK133)</f>
        <v>0</v>
      </c>
      <c r="BL127" s="1060">
        <f t="shared" si="59"/>
        <v>1224.9000000000001</v>
      </c>
      <c r="BM127" s="1060">
        <f t="shared" si="59"/>
        <v>128.96516666666668</v>
      </c>
      <c r="BN127" s="1060">
        <f t="shared" si="59"/>
        <v>130.99888888888884</v>
      </c>
      <c r="BO127" s="1060">
        <f t="shared" si="59"/>
        <v>19016.798027777779</v>
      </c>
      <c r="BP127" s="1060">
        <f t="shared" si="59"/>
        <v>223.64016666666669</v>
      </c>
      <c r="BQ127" s="1060">
        <f t="shared" si="59"/>
        <v>5628.4796944444442</v>
      </c>
      <c r="BR127" s="1060">
        <f t="shared" si="59"/>
        <v>0</v>
      </c>
      <c r="BS127" s="1060">
        <f t="shared" si="59"/>
        <v>182.2</v>
      </c>
      <c r="BT127" s="1060">
        <f>SUM(BT128:BT133)</f>
        <v>0</v>
      </c>
      <c r="BU127" s="1060">
        <f>SUM(BU128:BU133)</f>
        <v>0</v>
      </c>
      <c r="BV127" s="1060">
        <f>SUM(BV128:BV133)</f>
        <v>163.42666666666668</v>
      </c>
      <c r="BW127" s="1060">
        <f>SUM(BW128:BW133)</f>
        <v>659.32799999999997</v>
      </c>
      <c r="BX127" s="1060">
        <f>SUM(BX128:BX133)</f>
        <v>5578.05</v>
      </c>
      <c r="BY127" s="1060">
        <f t="shared" si="59"/>
        <v>2924.8847916666673</v>
      </c>
      <c r="BZ127" s="1060">
        <f t="shared" ref="BZ127:DU127" si="67">SUM(BZ128:BZ133)</f>
        <v>760.55833333333339</v>
      </c>
      <c r="CA127" s="1060">
        <f t="shared" si="67"/>
        <v>0</v>
      </c>
      <c r="CB127" s="1060">
        <f t="shared" si="67"/>
        <v>137.14166666666668</v>
      </c>
      <c r="CC127" s="1060">
        <f t="shared" si="67"/>
        <v>932.71124999999995</v>
      </c>
      <c r="CD127" s="1060">
        <f t="shared" si="67"/>
        <v>91.255500000000069</v>
      </c>
      <c r="CE127" s="1060">
        <f t="shared" si="67"/>
        <v>1062.2149999999999</v>
      </c>
      <c r="CF127" s="1060">
        <f t="shared" si="67"/>
        <v>0.27066666666666667</v>
      </c>
      <c r="CG127" s="1060">
        <f t="shared" si="67"/>
        <v>839.51</v>
      </c>
      <c r="CH127" s="1063">
        <f t="shared" si="67"/>
        <v>16539.05</v>
      </c>
      <c r="CI127" s="1063">
        <f t="shared" si="67"/>
        <v>19054.068500000001</v>
      </c>
      <c r="CJ127" s="1063">
        <f t="shared" si="67"/>
        <v>251.16000000000003</v>
      </c>
      <c r="CK127" s="1063">
        <f t="shared" si="67"/>
        <v>3524.9939999999997</v>
      </c>
      <c r="CL127" s="1063">
        <f t="shared" si="67"/>
        <v>1099.6999999999998</v>
      </c>
      <c r="CM127" s="1063">
        <f>SUM(CM128:CM133)</f>
        <v>0</v>
      </c>
      <c r="CN127" s="1063">
        <f>SUM(CN128:CN133)</f>
        <v>80</v>
      </c>
      <c r="CO127" s="1060">
        <f t="shared" si="67"/>
        <v>324.8</v>
      </c>
      <c r="CP127" s="1060">
        <f t="shared" si="67"/>
        <v>1300.0433333333335</v>
      </c>
      <c r="CQ127" s="1060">
        <f t="shared" si="67"/>
        <v>1672.3975000000003</v>
      </c>
      <c r="CR127" s="1060">
        <f t="shared" si="67"/>
        <v>822.54666666666674</v>
      </c>
      <c r="CS127" s="1060">
        <f t="shared" si="67"/>
        <v>72.210000000000008</v>
      </c>
      <c r="CT127" s="1072">
        <f t="shared" si="67"/>
        <v>488.21666666666664</v>
      </c>
      <c r="CU127" s="1072">
        <f>SUM(CU128:CU133)</f>
        <v>0</v>
      </c>
      <c r="CV127" s="1066">
        <f t="shared" si="67"/>
        <v>2891.6416666666664</v>
      </c>
      <c r="CW127" s="1066">
        <f>SUM(CW128:CW133)</f>
        <v>0</v>
      </c>
      <c r="CX127" s="1071">
        <f t="shared" si="67"/>
        <v>1011.7916666666669</v>
      </c>
      <c r="CY127" s="1071">
        <f t="shared" si="67"/>
        <v>2711.1419999999998</v>
      </c>
      <c r="CZ127" s="1071">
        <f t="shared" si="67"/>
        <v>107.10000000000001</v>
      </c>
      <c r="DA127" s="1060">
        <f t="shared" si="67"/>
        <v>1622.0288000000005</v>
      </c>
      <c r="DB127" s="1072">
        <f t="shared" si="67"/>
        <v>80.262</v>
      </c>
      <c r="DC127" s="1072">
        <f t="shared" si="67"/>
        <v>728.8764000000001</v>
      </c>
      <c r="DD127" s="1073">
        <f t="shared" si="67"/>
        <v>597.16399999999999</v>
      </c>
      <c r="DE127" s="1066">
        <f t="shared" si="67"/>
        <v>12154.557916666667</v>
      </c>
      <c r="DF127" s="1060">
        <f t="shared" si="67"/>
        <v>3011.1724999999997</v>
      </c>
      <c r="DG127" s="1060">
        <f t="shared" si="67"/>
        <v>4396.9020833333343</v>
      </c>
      <c r="DH127" s="1060">
        <f t="shared" si="67"/>
        <v>1218.9000000000001</v>
      </c>
      <c r="DI127" s="1060">
        <f>SUM(DI128:DI133)</f>
        <v>0</v>
      </c>
      <c r="DJ127" s="1060">
        <f t="shared" si="67"/>
        <v>1722.9750000000001</v>
      </c>
      <c r="DK127" s="1060">
        <f t="shared" si="67"/>
        <v>29.55</v>
      </c>
      <c r="DL127" s="1060">
        <f t="shared" si="67"/>
        <v>3166.1116666666667</v>
      </c>
      <c r="DM127" s="1060">
        <f t="shared" si="67"/>
        <v>1658.0816666666665</v>
      </c>
      <c r="DN127" s="1060">
        <f t="shared" si="67"/>
        <v>439.35100000000011</v>
      </c>
      <c r="DO127" s="1066">
        <f t="shared" si="67"/>
        <v>1325.126666666667</v>
      </c>
      <c r="DP127" s="1060">
        <f t="shared" si="67"/>
        <v>1528.1000000000001</v>
      </c>
      <c r="DQ127" s="1060">
        <f t="shared" si="67"/>
        <v>35.000000000000007</v>
      </c>
      <c r="DR127" s="1060">
        <f t="shared" si="67"/>
        <v>40.6</v>
      </c>
      <c r="DS127" s="1060">
        <f t="shared" si="67"/>
        <v>7.0583333333333327</v>
      </c>
      <c r="DT127" s="1060">
        <f t="shared" si="67"/>
        <v>519.86666666666679</v>
      </c>
      <c r="DU127" s="1074">
        <f t="shared" si="67"/>
        <v>968.43333333333339</v>
      </c>
      <c r="DV127" s="1061">
        <f t="shared" ref="DV127:EA127" si="68">SUM(DV128:DV137)</f>
        <v>0</v>
      </c>
      <c r="DW127" s="1075">
        <f t="shared" si="68"/>
        <v>0</v>
      </c>
      <c r="DX127" s="1074">
        <f t="shared" si="68"/>
        <v>0</v>
      </c>
      <c r="DY127" s="1074"/>
      <c r="DZ127" s="1074">
        <f t="shared" si="68"/>
        <v>0</v>
      </c>
      <c r="EA127" s="1070">
        <f t="shared" si="68"/>
        <v>0</v>
      </c>
      <c r="EB127" s="1070">
        <f t="shared" si="58"/>
        <v>236311.16504861106</v>
      </c>
      <c r="EC127" s="1059" t="s">
        <v>670</v>
      </c>
      <c r="ED127" s="672"/>
    </row>
    <row r="128" spans="1:134" ht="14.5">
      <c r="A128" s="1076" t="s">
        <v>1010</v>
      </c>
      <c r="B128" s="1077"/>
      <c r="C128" s="1077"/>
      <c r="D128" s="1077"/>
      <c r="E128" s="1077"/>
      <c r="F128" s="1077"/>
      <c r="G128" s="1077"/>
      <c r="H128" s="1077"/>
      <c r="I128" s="1077"/>
      <c r="J128" s="1077"/>
      <c r="K128" s="1077"/>
      <c r="L128" s="1077"/>
      <c r="M128" s="1077"/>
      <c r="N128" s="1078"/>
      <c r="O128" s="1078"/>
      <c r="P128" s="1078"/>
      <c r="Q128" s="1079"/>
      <c r="R128" s="1080"/>
      <c r="S128" s="1081"/>
      <c r="T128" s="1077"/>
      <c r="U128" s="1077"/>
      <c r="V128" s="1077"/>
      <c r="W128" s="1077"/>
      <c r="X128" s="1077"/>
      <c r="Y128" s="1077"/>
      <c r="Z128" s="1077"/>
      <c r="AA128" s="1080"/>
      <c r="AB128" s="1077"/>
      <c r="AC128" s="1077"/>
      <c r="AD128" s="1082"/>
      <c r="AE128" s="1082"/>
      <c r="AF128" s="1082"/>
      <c r="AG128" s="1082"/>
      <c r="AH128" s="1082"/>
      <c r="AI128" s="1082"/>
      <c r="AJ128" s="1082"/>
      <c r="AK128" s="1082"/>
      <c r="AL128" s="1082"/>
      <c r="AM128" s="1082"/>
      <c r="AN128" s="1082"/>
      <c r="AO128" s="1083"/>
      <c r="AP128" s="1083"/>
      <c r="AQ128" s="1079"/>
      <c r="AR128" s="1079"/>
      <c r="AS128" s="1084"/>
      <c r="AT128" s="1085"/>
      <c r="AU128" s="1083"/>
      <c r="AV128" s="1079"/>
      <c r="AW128" s="1079"/>
      <c r="AX128" s="1084"/>
      <c r="AY128" s="1085"/>
      <c r="AZ128" s="1084"/>
      <c r="BA128" s="1085"/>
      <c r="BB128" s="1085"/>
      <c r="BC128" s="1082"/>
      <c r="BD128" s="1082"/>
      <c r="BE128" s="1077"/>
      <c r="BF128" s="1082"/>
      <c r="BG128" s="1082"/>
      <c r="BH128" s="1082"/>
      <c r="BI128" s="1082"/>
      <c r="BJ128" s="1082"/>
      <c r="BK128" s="1082"/>
      <c r="BL128" s="1082"/>
      <c r="BM128" s="1082"/>
      <c r="BN128" s="1085"/>
      <c r="BO128" s="1085"/>
      <c r="BP128" s="1085"/>
      <c r="BQ128" s="1082"/>
      <c r="BR128" s="1077"/>
      <c r="BS128" s="1077"/>
      <c r="BT128" s="1077"/>
      <c r="BU128" s="1077"/>
      <c r="BV128" s="1077"/>
      <c r="BW128" s="1077"/>
      <c r="BX128" s="1086"/>
      <c r="BY128" s="1085"/>
      <c r="BZ128" s="1085"/>
      <c r="CA128" s="1085"/>
      <c r="CB128" s="1082"/>
      <c r="CC128" s="1082"/>
      <c r="CD128" s="1082"/>
      <c r="CE128" s="1082"/>
      <c r="CF128" s="1082"/>
      <c r="CG128" s="1082"/>
      <c r="CH128" s="1079"/>
      <c r="CI128" s="1079"/>
      <c r="CJ128" s="1079"/>
      <c r="CK128" s="1079"/>
      <c r="CL128" s="1079"/>
      <c r="CM128" s="1079"/>
      <c r="CN128" s="1079"/>
      <c r="CO128" s="1082"/>
      <c r="CP128" s="1082"/>
      <c r="CQ128" s="1082"/>
      <c r="CR128" s="1082"/>
      <c r="CS128" s="1082"/>
      <c r="CT128" s="1080"/>
      <c r="CU128" s="1080"/>
      <c r="CV128" s="1080"/>
      <c r="CW128" s="1085"/>
      <c r="CX128" s="1085"/>
      <c r="CY128" s="1085"/>
      <c r="CZ128" s="1085"/>
      <c r="DA128" s="1082"/>
      <c r="DB128" s="1085"/>
      <c r="DC128" s="1080"/>
      <c r="DD128" s="1080"/>
      <c r="DE128" s="1080"/>
      <c r="DF128" s="1085"/>
      <c r="DG128" s="1085"/>
      <c r="DH128" s="1085"/>
      <c r="DI128" s="1085"/>
      <c r="DJ128" s="1082"/>
      <c r="DK128" s="1082"/>
      <c r="DL128" s="1082"/>
      <c r="DM128" s="1082"/>
      <c r="DN128" s="1082"/>
      <c r="DO128" s="1080"/>
      <c r="DP128" s="1082"/>
      <c r="DQ128" s="1077"/>
      <c r="DR128" s="1077"/>
      <c r="DS128" s="1077"/>
      <c r="DT128" s="1077"/>
      <c r="DU128" s="1082"/>
      <c r="DV128" s="1077"/>
      <c r="DW128" s="1087"/>
      <c r="DX128" s="1081"/>
      <c r="DY128" s="1081"/>
      <c r="DZ128" s="1081"/>
      <c r="EA128" s="1084"/>
      <c r="EB128" s="1088">
        <f t="shared" si="58"/>
        <v>0</v>
      </c>
      <c r="EC128" s="1076" t="str">
        <f>A128</f>
        <v>на 11 декабря</v>
      </c>
      <c r="ED128" s="672"/>
    </row>
    <row r="129" spans="1:134" ht="14.5">
      <c r="A129" s="1076" t="s">
        <v>1011</v>
      </c>
      <c r="B129" s="1077">
        <v>5474.7</v>
      </c>
      <c r="C129" s="1077">
        <v>0</v>
      </c>
      <c r="D129" s="1077">
        <v>1620</v>
      </c>
      <c r="E129" s="1077">
        <v>0</v>
      </c>
      <c r="F129" s="1077">
        <v>1240.24</v>
      </c>
      <c r="G129" s="1077">
        <v>0</v>
      </c>
      <c r="H129" s="1077"/>
      <c r="I129" s="1077">
        <v>0</v>
      </c>
      <c r="J129" s="1077">
        <v>159.04</v>
      </c>
      <c r="K129" s="1077">
        <v>0</v>
      </c>
      <c r="L129" s="1077">
        <v>0</v>
      </c>
      <c r="M129" s="1077">
        <v>0</v>
      </c>
      <c r="N129" s="1078">
        <v>0</v>
      </c>
      <c r="O129" s="1078">
        <v>26.64</v>
      </c>
      <c r="P129" s="1078">
        <v>20.72</v>
      </c>
      <c r="Q129" s="1079">
        <v>14.8</v>
      </c>
      <c r="R129" s="1080">
        <v>0</v>
      </c>
      <c r="S129" s="1081"/>
      <c r="T129" s="1077">
        <v>2873.92</v>
      </c>
      <c r="U129" s="1077">
        <v>18</v>
      </c>
      <c r="V129" s="1077">
        <v>121.2</v>
      </c>
      <c r="W129" s="1077">
        <v>15.6</v>
      </c>
      <c r="X129" s="1077"/>
      <c r="Y129" s="1077"/>
      <c r="Z129" s="1077">
        <v>10.8</v>
      </c>
      <c r="AA129" s="1080">
        <v>77.7</v>
      </c>
      <c r="AB129" s="1077">
        <v>0</v>
      </c>
      <c r="AC129" s="1077">
        <v>415.84</v>
      </c>
      <c r="AD129" s="1082">
        <v>91.32</v>
      </c>
      <c r="AE129" s="1082"/>
      <c r="AF129" s="1082">
        <v>48</v>
      </c>
      <c r="AG129" s="1082"/>
      <c r="AH129" s="1082"/>
      <c r="AI129" s="1082">
        <v>170.52</v>
      </c>
      <c r="AJ129" s="1082">
        <v>6.72</v>
      </c>
      <c r="AK129" s="1082">
        <v>0</v>
      </c>
      <c r="AL129" s="1082"/>
      <c r="AM129" s="1082"/>
      <c r="AN129" s="1082">
        <v>184</v>
      </c>
      <c r="AO129" s="1083">
        <v>325.8</v>
      </c>
      <c r="AP129" s="1083">
        <v>0</v>
      </c>
      <c r="AQ129" s="1079">
        <v>6</v>
      </c>
      <c r="AR129" s="1079">
        <v>7.2</v>
      </c>
      <c r="AS129" s="1084">
        <v>0</v>
      </c>
      <c r="AT129" s="1085">
        <v>49.92</v>
      </c>
      <c r="AU129" s="1083">
        <v>2.85</v>
      </c>
      <c r="AV129" s="1079"/>
      <c r="AW129" s="1079">
        <v>0</v>
      </c>
      <c r="AX129" s="1084">
        <v>0</v>
      </c>
      <c r="AY129" s="1085">
        <v>0</v>
      </c>
      <c r="AZ129" s="1084">
        <v>0</v>
      </c>
      <c r="BA129" s="1085">
        <v>161.25</v>
      </c>
      <c r="BB129" s="1085">
        <v>62</v>
      </c>
      <c r="BC129" s="1082">
        <v>0</v>
      </c>
      <c r="BD129" s="1082">
        <v>12</v>
      </c>
      <c r="BE129" s="1077">
        <v>0</v>
      </c>
      <c r="BF129" s="1082">
        <v>43.5</v>
      </c>
      <c r="BG129" s="1082">
        <v>0</v>
      </c>
      <c r="BH129" s="1082"/>
      <c r="BI129" s="1082"/>
      <c r="BJ129" s="1082"/>
      <c r="BK129" s="1082"/>
      <c r="BL129" s="1082">
        <v>18</v>
      </c>
      <c r="BM129" s="1082">
        <v>1</v>
      </c>
      <c r="BN129" s="1085">
        <v>1.6</v>
      </c>
      <c r="BO129" s="1085">
        <v>219</v>
      </c>
      <c r="BP129" s="1085">
        <v>3</v>
      </c>
      <c r="BQ129" s="1082">
        <v>74.400000000000006</v>
      </c>
      <c r="BR129" s="1077"/>
      <c r="BS129" s="1077">
        <v>0</v>
      </c>
      <c r="BT129" s="1077"/>
      <c r="BU129" s="1077"/>
      <c r="BV129" s="1077"/>
      <c r="BW129" s="1077">
        <v>0</v>
      </c>
      <c r="BX129" s="1086">
        <v>24</v>
      </c>
      <c r="BY129" s="1085">
        <v>49.75</v>
      </c>
      <c r="BZ129" s="1085">
        <v>9</v>
      </c>
      <c r="CA129" s="1085"/>
      <c r="CB129" s="1082">
        <v>0</v>
      </c>
      <c r="CC129" s="1082">
        <v>108.18</v>
      </c>
      <c r="CD129" s="1082">
        <v>1.68</v>
      </c>
      <c r="CE129" s="1082">
        <v>1.8</v>
      </c>
      <c r="CF129" s="1082">
        <v>0</v>
      </c>
      <c r="CG129" s="1082">
        <v>16.8</v>
      </c>
      <c r="CH129" s="1079">
        <v>1035</v>
      </c>
      <c r="CI129" s="1079">
        <v>1299.5999999999999</v>
      </c>
      <c r="CJ129" s="1079">
        <v>0</v>
      </c>
      <c r="CK129" s="1079">
        <v>75.599999999999994</v>
      </c>
      <c r="CL129" s="1079">
        <v>43.5</v>
      </c>
      <c r="CM129" s="1079"/>
      <c r="CN129" s="1079"/>
      <c r="CO129" s="1082">
        <v>0</v>
      </c>
      <c r="CP129" s="1082"/>
      <c r="CQ129" s="1082"/>
      <c r="CR129" s="1082"/>
      <c r="CS129" s="1082">
        <v>0</v>
      </c>
      <c r="CT129" s="1080">
        <v>51</v>
      </c>
      <c r="CU129" s="1080"/>
      <c r="CV129" s="1080">
        <v>15</v>
      </c>
      <c r="CW129" s="1085"/>
      <c r="CX129" s="1085">
        <v>1.2</v>
      </c>
      <c r="CY129" s="1085">
        <v>43.2</v>
      </c>
      <c r="CZ129" s="1085">
        <v>0</v>
      </c>
      <c r="DA129" s="1082">
        <v>164.16</v>
      </c>
      <c r="DB129" s="1085">
        <v>0</v>
      </c>
      <c r="DC129" s="1080">
        <v>31.32</v>
      </c>
      <c r="DD129" s="1080">
        <v>5.58</v>
      </c>
      <c r="DE129" s="1080">
        <v>18.25</v>
      </c>
      <c r="DF129" s="1085">
        <v>30</v>
      </c>
      <c r="DG129" s="1085">
        <v>114</v>
      </c>
      <c r="DH129" s="1085">
        <v>22.5</v>
      </c>
      <c r="DI129" s="1085"/>
      <c r="DJ129" s="1082">
        <v>22.5</v>
      </c>
      <c r="DK129" s="1082">
        <v>0</v>
      </c>
      <c r="DL129" s="1082">
        <v>48</v>
      </c>
      <c r="DM129" s="1082"/>
      <c r="DN129" s="1082">
        <v>42.12</v>
      </c>
      <c r="DO129" s="1080">
        <v>36</v>
      </c>
      <c r="DP129" s="1082">
        <v>12</v>
      </c>
      <c r="DQ129" s="1077"/>
      <c r="DR129" s="1077"/>
      <c r="DS129" s="1077"/>
      <c r="DT129" s="1077">
        <v>6</v>
      </c>
      <c r="DU129" s="1082">
        <v>12</v>
      </c>
      <c r="DV129" s="1077"/>
      <c r="DW129" s="1087"/>
      <c r="DX129" s="1081"/>
      <c r="DY129" s="1081"/>
      <c r="DZ129" s="1081"/>
      <c r="EA129" s="1084"/>
      <c r="EB129" s="1088">
        <f t="shared" si="58"/>
        <v>16917.020000000004</v>
      </c>
      <c r="EC129" s="1076" t="str">
        <f>A129</f>
        <v>на 12 декабря</v>
      </c>
      <c r="ED129" s="672"/>
    </row>
    <row r="130" spans="1:134" thickBot="1">
      <c r="A130" s="1076" t="s">
        <v>1012</v>
      </c>
      <c r="B130" s="1077">
        <v>82.5</v>
      </c>
      <c r="C130" s="1077">
        <v>30</v>
      </c>
      <c r="D130" s="1077">
        <v>60</v>
      </c>
      <c r="E130" s="1077">
        <v>33</v>
      </c>
      <c r="F130" s="1077">
        <v>1133.68</v>
      </c>
      <c r="G130" s="1077">
        <v>60</v>
      </c>
      <c r="H130" s="1077"/>
      <c r="I130" s="1077">
        <v>253</v>
      </c>
      <c r="J130" s="1077">
        <v>571.20000000000005</v>
      </c>
      <c r="K130" s="1077">
        <v>36</v>
      </c>
      <c r="L130" s="1077">
        <v>0</v>
      </c>
      <c r="M130" s="1077">
        <v>0</v>
      </c>
      <c r="N130" s="1078">
        <v>56.24</v>
      </c>
      <c r="O130" s="1078">
        <v>245.68</v>
      </c>
      <c r="P130" s="1078">
        <v>59.2</v>
      </c>
      <c r="Q130" s="1079">
        <v>183.52</v>
      </c>
      <c r="R130" s="1080">
        <v>183.68</v>
      </c>
      <c r="S130" s="1081"/>
      <c r="T130" s="1077">
        <v>5270.72</v>
      </c>
      <c r="U130" s="1077">
        <v>68.400000000000006</v>
      </c>
      <c r="V130" s="1077">
        <v>434.4</v>
      </c>
      <c r="W130" s="1077">
        <v>690.48</v>
      </c>
      <c r="X130" s="1077"/>
      <c r="Y130" s="1077"/>
      <c r="Z130" s="1077">
        <v>169.2</v>
      </c>
      <c r="AA130" s="1080">
        <v>517.26</v>
      </c>
      <c r="AB130" s="1077">
        <v>31.08</v>
      </c>
      <c r="AC130" s="1077">
        <v>1527.2</v>
      </c>
      <c r="AD130" s="1082">
        <v>147.6</v>
      </c>
      <c r="AE130" s="1082"/>
      <c r="AF130" s="1082">
        <v>483.6</v>
      </c>
      <c r="AG130" s="1082"/>
      <c r="AH130" s="1082"/>
      <c r="AI130" s="1082">
        <v>226.24</v>
      </c>
      <c r="AJ130" s="1082">
        <v>10.08</v>
      </c>
      <c r="AK130" s="1082">
        <v>789.6</v>
      </c>
      <c r="AL130" s="1082"/>
      <c r="AM130" s="1082"/>
      <c r="AN130" s="1082">
        <v>283.36</v>
      </c>
      <c r="AO130" s="1083">
        <v>617.4</v>
      </c>
      <c r="AP130" s="1083">
        <v>0</v>
      </c>
      <c r="AQ130" s="1079">
        <v>936</v>
      </c>
      <c r="AR130" s="1079">
        <v>6.48</v>
      </c>
      <c r="AS130" s="1084">
        <v>211.6</v>
      </c>
      <c r="AT130" s="1085">
        <v>62.4</v>
      </c>
      <c r="AU130" s="1083">
        <v>0</v>
      </c>
      <c r="AV130" s="1079"/>
      <c r="AW130" s="1079">
        <v>3.8</v>
      </c>
      <c r="AX130" s="1084">
        <v>0</v>
      </c>
      <c r="AY130" s="1085">
        <v>0</v>
      </c>
      <c r="AZ130" s="1084">
        <v>0</v>
      </c>
      <c r="BA130" s="1085">
        <v>309.5</v>
      </c>
      <c r="BB130" s="1085">
        <v>72.5</v>
      </c>
      <c r="BC130" s="1082">
        <v>156</v>
      </c>
      <c r="BD130" s="1082">
        <v>456</v>
      </c>
      <c r="BE130" s="1077">
        <v>222</v>
      </c>
      <c r="BF130" s="1082">
        <v>643.5</v>
      </c>
      <c r="BG130" s="1082">
        <v>24</v>
      </c>
      <c r="BH130" s="1082"/>
      <c r="BI130" s="1082"/>
      <c r="BJ130" s="1082"/>
      <c r="BK130" s="1082"/>
      <c r="BL130" s="1082">
        <v>320</v>
      </c>
      <c r="BM130" s="1082">
        <v>35</v>
      </c>
      <c r="BN130" s="1085">
        <v>5.6</v>
      </c>
      <c r="BO130" s="1085">
        <v>844.5</v>
      </c>
      <c r="BP130" s="1085">
        <v>8.5</v>
      </c>
      <c r="BQ130" s="1082">
        <v>1368</v>
      </c>
      <c r="BR130" s="1077"/>
      <c r="BS130" s="1077">
        <v>13.5</v>
      </c>
      <c r="BT130" s="1077"/>
      <c r="BU130" s="1077"/>
      <c r="BV130" s="1077"/>
      <c r="BW130" s="1077">
        <v>240</v>
      </c>
      <c r="BX130" s="1086">
        <v>168</v>
      </c>
      <c r="BY130" s="1085">
        <v>361</v>
      </c>
      <c r="BZ130" s="1085">
        <v>90</v>
      </c>
      <c r="CA130" s="1085"/>
      <c r="CB130" s="1082">
        <v>84</v>
      </c>
      <c r="CC130" s="1082">
        <v>268.92</v>
      </c>
      <c r="CD130" s="1082">
        <v>7.28</v>
      </c>
      <c r="CE130" s="1082">
        <v>4.8</v>
      </c>
      <c r="CF130" s="1082">
        <v>0</v>
      </c>
      <c r="CG130" s="1082">
        <v>205.8</v>
      </c>
      <c r="CH130" s="1079">
        <v>3177</v>
      </c>
      <c r="CI130" s="1079">
        <v>2138.4</v>
      </c>
      <c r="CJ130" s="1079">
        <v>0</v>
      </c>
      <c r="CK130" s="1079">
        <v>939.6</v>
      </c>
      <c r="CL130" s="1079">
        <v>313.5</v>
      </c>
      <c r="CM130" s="1079"/>
      <c r="CN130" s="1079"/>
      <c r="CO130" s="1082">
        <v>0</v>
      </c>
      <c r="CP130" s="1082"/>
      <c r="CQ130" s="1082"/>
      <c r="CR130" s="1082"/>
      <c r="CS130" s="1082">
        <v>30</v>
      </c>
      <c r="CT130" s="1080">
        <v>48</v>
      </c>
      <c r="CU130" s="1080"/>
      <c r="CV130" s="1080">
        <v>36</v>
      </c>
      <c r="CW130" s="1085"/>
      <c r="CX130" s="1085">
        <v>92</v>
      </c>
      <c r="CY130" s="1085">
        <v>712.8</v>
      </c>
      <c r="CZ130" s="1085">
        <v>0</v>
      </c>
      <c r="DA130" s="1082">
        <v>273.24</v>
      </c>
      <c r="DB130" s="1085">
        <v>0</v>
      </c>
      <c r="DC130" s="1080">
        <v>127.44</v>
      </c>
      <c r="DD130" s="1080">
        <v>100.44</v>
      </c>
      <c r="DE130" s="1080">
        <v>493.5</v>
      </c>
      <c r="DF130" s="1085">
        <v>523.5</v>
      </c>
      <c r="DG130" s="1085">
        <v>612</v>
      </c>
      <c r="DH130" s="1085">
        <v>348</v>
      </c>
      <c r="DI130" s="1085"/>
      <c r="DJ130" s="1082">
        <v>367.5</v>
      </c>
      <c r="DK130" s="1082">
        <v>7.5</v>
      </c>
      <c r="DL130" s="1082">
        <v>27</v>
      </c>
      <c r="DM130" s="1082"/>
      <c r="DN130" s="1082">
        <v>92.88</v>
      </c>
      <c r="DO130" s="1080">
        <v>327</v>
      </c>
      <c r="DP130" s="1082">
        <v>226</v>
      </c>
      <c r="DQ130" s="1077"/>
      <c r="DR130" s="1077"/>
      <c r="DS130" s="1077"/>
      <c r="DT130" s="1077">
        <v>204</v>
      </c>
      <c r="DU130" s="1082">
        <v>84</v>
      </c>
      <c r="DV130" s="1077"/>
      <c r="DW130" s="1087"/>
      <c r="DX130" s="1081"/>
      <c r="DY130" s="1081"/>
      <c r="DZ130" s="1081"/>
      <c r="EA130" s="1084"/>
      <c r="EB130" s="1088">
        <f t="shared" si="58"/>
        <v>32684.299999999992</v>
      </c>
      <c r="EC130" s="1076" t="str">
        <f>A130</f>
        <v>на 13 декабря</v>
      </c>
      <c r="ED130" s="672"/>
    </row>
    <row r="131" spans="1:134" hidden="1" outlineLevel="1" thickBot="1">
      <c r="A131" s="1076"/>
      <c r="B131" s="1077"/>
      <c r="C131" s="1077"/>
      <c r="D131" s="1077"/>
      <c r="E131" s="1077"/>
      <c r="F131" s="1077"/>
      <c r="G131" s="1077"/>
      <c r="H131" s="1077"/>
      <c r="I131" s="1077"/>
      <c r="J131" s="1077"/>
      <c r="K131" s="1077"/>
      <c r="L131" s="1077"/>
      <c r="M131" s="1077"/>
      <c r="N131" s="1078"/>
      <c r="O131" s="1078"/>
      <c r="P131" s="1078"/>
      <c r="Q131" s="1079"/>
      <c r="R131" s="1080"/>
      <c r="S131" s="1081"/>
      <c r="T131" s="1077"/>
      <c r="U131" s="1077"/>
      <c r="V131" s="1077"/>
      <c r="W131" s="1077"/>
      <c r="X131" s="1077"/>
      <c r="Y131" s="1077"/>
      <c r="Z131" s="1077"/>
      <c r="AA131" s="1080"/>
      <c r="AB131" s="1077"/>
      <c r="AC131" s="1077"/>
      <c r="AD131" s="1082"/>
      <c r="AE131" s="1082"/>
      <c r="AF131" s="1082"/>
      <c r="AG131" s="1082"/>
      <c r="AH131" s="1082"/>
      <c r="AI131" s="1082"/>
      <c r="AJ131" s="1082"/>
      <c r="AK131" s="1082"/>
      <c r="AL131" s="1082"/>
      <c r="AM131" s="1082"/>
      <c r="AN131" s="1082"/>
      <c r="AO131" s="1083"/>
      <c r="AP131" s="1083"/>
      <c r="AQ131" s="1079"/>
      <c r="AR131" s="1079"/>
      <c r="AS131" s="1084"/>
      <c r="AT131" s="1085"/>
      <c r="AU131" s="1083"/>
      <c r="AV131" s="1079"/>
      <c r="AW131" s="1079"/>
      <c r="AX131" s="1084"/>
      <c r="AY131" s="1085"/>
      <c r="AZ131" s="1084"/>
      <c r="BA131" s="1085"/>
      <c r="BB131" s="1085"/>
      <c r="BC131" s="1082"/>
      <c r="BD131" s="1082"/>
      <c r="BE131" s="1077"/>
      <c r="BF131" s="1082"/>
      <c r="BG131" s="1082"/>
      <c r="BH131" s="1082"/>
      <c r="BI131" s="1082"/>
      <c r="BJ131" s="1082"/>
      <c r="BK131" s="1082"/>
      <c r="BL131" s="1082"/>
      <c r="BM131" s="1082"/>
      <c r="BN131" s="1085"/>
      <c r="BO131" s="1085"/>
      <c r="BP131" s="1085"/>
      <c r="BQ131" s="1082"/>
      <c r="BR131" s="1077"/>
      <c r="BS131" s="1077"/>
      <c r="BT131" s="1077"/>
      <c r="BU131" s="1077"/>
      <c r="BV131" s="1077"/>
      <c r="BW131" s="1077"/>
      <c r="BX131" s="1086"/>
      <c r="BY131" s="1085"/>
      <c r="BZ131" s="1085"/>
      <c r="CA131" s="1085"/>
      <c r="CB131" s="1082"/>
      <c r="CC131" s="1082"/>
      <c r="CD131" s="1082"/>
      <c r="CE131" s="1082"/>
      <c r="CF131" s="1082"/>
      <c r="CG131" s="1082"/>
      <c r="CH131" s="1079"/>
      <c r="CI131" s="1079"/>
      <c r="CJ131" s="1079"/>
      <c r="CK131" s="1079"/>
      <c r="CL131" s="1079"/>
      <c r="CM131" s="1079"/>
      <c r="CN131" s="1079"/>
      <c r="CO131" s="1082"/>
      <c r="CP131" s="1082"/>
      <c r="CQ131" s="1082"/>
      <c r="CR131" s="1082"/>
      <c r="CS131" s="1082"/>
      <c r="CT131" s="1080"/>
      <c r="CU131" s="1080"/>
      <c r="CV131" s="1080"/>
      <c r="CW131" s="1085"/>
      <c r="CX131" s="1085"/>
      <c r="CY131" s="1085"/>
      <c r="CZ131" s="1085"/>
      <c r="DA131" s="1082"/>
      <c r="DB131" s="1085"/>
      <c r="DC131" s="1080"/>
      <c r="DD131" s="1080"/>
      <c r="DE131" s="1080"/>
      <c r="DF131" s="1085"/>
      <c r="DG131" s="1085"/>
      <c r="DH131" s="1085"/>
      <c r="DI131" s="1085"/>
      <c r="DJ131" s="1082"/>
      <c r="DK131" s="1082"/>
      <c r="DL131" s="1082"/>
      <c r="DM131" s="1082"/>
      <c r="DN131" s="1082"/>
      <c r="DO131" s="1080"/>
      <c r="DP131" s="1082"/>
      <c r="DQ131" s="1077"/>
      <c r="DR131" s="1077"/>
      <c r="DS131" s="1077"/>
      <c r="DT131" s="1077"/>
      <c r="DU131" s="1082"/>
      <c r="DV131" s="1077"/>
      <c r="DW131" s="1087"/>
      <c r="DX131" s="1081"/>
      <c r="DY131" s="1081"/>
      <c r="DZ131" s="1081"/>
      <c r="EA131" s="1084"/>
      <c r="EB131" s="1088">
        <f t="shared" si="58"/>
        <v>0</v>
      </c>
      <c r="EC131" s="1076"/>
      <c r="ED131" s="672"/>
    </row>
    <row r="132" spans="1:134" hidden="1" outlineLevel="1" thickBot="1">
      <c r="A132" s="1076"/>
      <c r="B132" s="1077"/>
      <c r="C132" s="1077"/>
      <c r="D132" s="1077"/>
      <c r="E132" s="1077"/>
      <c r="F132" s="1077"/>
      <c r="G132" s="1077"/>
      <c r="H132" s="1077"/>
      <c r="I132" s="1077"/>
      <c r="J132" s="1077"/>
      <c r="K132" s="1077"/>
      <c r="L132" s="1077"/>
      <c r="M132" s="1077"/>
      <c r="N132" s="1078"/>
      <c r="O132" s="1078"/>
      <c r="P132" s="1078"/>
      <c r="Q132" s="1079"/>
      <c r="R132" s="1080"/>
      <c r="S132" s="1081"/>
      <c r="T132" s="1077"/>
      <c r="U132" s="1077"/>
      <c r="V132" s="1077"/>
      <c r="W132" s="1077"/>
      <c r="X132" s="1077"/>
      <c r="Y132" s="1077"/>
      <c r="Z132" s="1077"/>
      <c r="AA132" s="1080"/>
      <c r="AB132" s="1077"/>
      <c r="AC132" s="1077"/>
      <c r="AD132" s="1082"/>
      <c r="AE132" s="1082"/>
      <c r="AF132" s="1082"/>
      <c r="AG132" s="1082"/>
      <c r="AH132" s="1082"/>
      <c r="AI132" s="1082"/>
      <c r="AJ132" s="1082"/>
      <c r="AK132" s="1082"/>
      <c r="AL132" s="1082"/>
      <c r="AM132" s="1082"/>
      <c r="AN132" s="1082"/>
      <c r="AO132" s="1083"/>
      <c r="AP132" s="1083"/>
      <c r="AQ132" s="1079"/>
      <c r="AR132" s="1079"/>
      <c r="AS132" s="1084"/>
      <c r="AT132" s="1085"/>
      <c r="AU132" s="1083"/>
      <c r="AV132" s="1079"/>
      <c r="AW132" s="1079"/>
      <c r="AX132" s="1084"/>
      <c r="AY132" s="1085"/>
      <c r="AZ132" s="1084"/>
      <c r="BA132" s="1085"/>
      <c r="BB132" s="1085"/>
      <c r="BC132" s="1082"/>
      <c r="BD132" s="1082"/>
      <c r="BE132" s="1077"/>
      <c r="BF132" s="1082"/>
      <c r="BG132" s="1082"/>
      <c r="BH132" s="1082"/>
      <c r="BI132" s="1082"/>
      <c r="BJ132" s="1082"/>
      <c r="BK132" s="1082"/>
      <c r="BL132" s="1082"/>
      <c r="BM132" s="1082"/>
      <c r="BN132" s="1085"/>
      <c r="BO132" s="1085"/>
      <c r="BP132" s="1085"/>
      <c r="BQ132" s="1082"/>
      <c r="BR132" s="1077"/>
      <c r="BS132" s="1077"/>
      <c r="BT132" s="1077"/>
      <c r="BU132" s="1077"/>
      <c r="BV132" s="1077"/>
      <c r="BW132" s="1077"/>
      <c r="BX132" s="1086"/>
      <c r="BY132" s="1085"/>
      <c r="BZ132" s="1085"/>
      <c r="CA132" s="1085"/>
      <c r="CB132" s="1082"/>
      <c r="CC132" s="1082"/>
      <c r="CD132" s="1082"/>
      <c r="CE132" s="1082"/>
      <c r="CF132" s="1082"/>
      <c r="CG132" s="1082"/>
      <c r="CH132" s="1079"/>
      <c r="CI132" s="1079"/>
      <c r="CJ132" s="1079"/>
      <c r="CK132" s="1079"/>
      <c r="CL132" s="1079"/>
      <c r="CM132" s="1079"/>
      <c r="CN132" s="1079"/>
      <c r="CO132" s="1082"/>
      <c r="CP132" s="1082"/>
      <c r="CQ132" s="1082"/>
      <c r="CR132" s="1082"/>
      <c r="CS132" s="1082"/>
      <c r="CT132" s="1080"/>
      <c r="CU132" s="1080"/>
      <c r="CV132" s="1080"/>
      <c r="CW132" s="1085"/>
      <c r="CX132" s="1085"/>
      <c r="CY132" s="1085"/>
      <c r="CZ132" s="1085"/>
      <c r="DA132" s="1082"/>
      <c r="DB132" s="1085"/>
      <c r="DC132" s="1080"/>
      <c r="DD132" s="1080"/>
      <c r="DE132" s="1080"/>
      <c r="DF132" s="1085"/>
      <c r="DG132" s="1085"/>
      <c r="DH132" s="1085"/>
      <c r="DI132" s="1085"/>
      <c r="DJ132" s="1082"/>
      <c r="DK132" s="1082"/>
      <c r="DL132" s="1082"/>
      <c r="DM132" s="1082"/>
      <c r="DN132" s="1082"/>
      <c r="DO132" s="1080"/>
      <c r="DP132" s="1082"/>
      <c r="DQ132" s="1077"/>
      <c r="DR132" s="1077"/>
      <c r="DS132" s="1077"/>
      <c r="DT132" s="1077"/>
      <c r="DU132" s="1082"/>
      <c r="DV132" s="1077"/>
      <c r="DW132" s="1087"/>
      <c r="DX132" s="1081"/>
      <c r="DY132" s="1081"/>
      <c r="DZ132" s="1081"/>
      <c r="EA132" s="1084"/>
      <c r="EB132" s="1088">
        <f t="shared" si="58"/>
        <v>0</v>
      </c>
      <c r="EC132" s="1076"/>
      <c r="ED132" s="672"/>
    </row>
    <row r="133" spans="1:134" ht="14.5" hidden="1" customHeight="1" outlineLevel="1">
      <c r="A133" s="1076" t="s">
        <v>671</v>
      </c>
      <c r="B133" s="1077">
        <v>2592.0428333333334</v>
      </c>
      <c r="C133" s="1077">
        <v>155.1515</v>
      </c>
      <c r="D133" s="1077">
        <v>2007.922875</v>
      </c>
      <c r="E133" s="1077">
        <v>206.8836</v>
      </c>
      <c r="F133" s="1077">
        <v>1879.3615555555557</v>
      </c>
      <c r="G133" s="1077">
        <v>93.24</v>
      </c>
      <c r="H133" s="1077">
        <v>0</v>
      </c>
      <c r="I133" s="1077">
        <v>2119.9827777777778</v>
      </c>
      <c r="J133" s="1077">
        <v>1428.1695555555557</v>
      </c>
      <c r="K133" s="1077">
        <v>760.87016666666671</v>
      </c>
      <c r="L133" s="1077">
        <v>95.680666666666681</v>
      </c>
      <c r="M133" s="1077">
        <v>0</v>
      </c>
      <c r="N133" s="1078">
        <v>297.97950000000003</v>
      </c>
      <c r="O133" s="1078">
        <v>615.3839999999999</v>
      </c>
      <c r="P133" s="1078">
        <v>288.35333333333335</v>
      </c>
      <c r="Q133" s="1079">
        <v>580.15999999999985</v>
      </c>
      <c r="R133" s="1080">
        <v>375.14400000000006</v>
      </c>
      <c r="S133" s="1081">
        <v>614.13333333333344</v>
      </c>
      <c r="T133" s="1077">
        <v>16269.351422222218</v>
      </c>
      <c r="U133" s="1077">
        <v>456.92999999999989</v>
      </c>
      <c r="V133" s="1077">
        <v>1944.6710000000005</v>
      </c>
      <c r="W133" s="1077">
        <v>1044.96</v>
      </c>
      <c r="X133" s="1077">
        <v>0</v>
      </c>
      <c r="Y133" s="1077">
        <v>0</v>
      </c>
      <c r="Z133" s="1077">
        <v>0</v>
      </c>
      <c r="AA133" s="1080">
        <v>2486.9069000000009</v>
      </c>
      <c r="AB133" s="1077">
        <v>224.38033333333337</v>
      </c>
      <c r="AC133" s="1077">
        <v>5136.0966000000008</v>
      </c>
      <c r="AD133" s="1082">
        <v>1109.5608333333332</v>
      </c>
      <c r="AE133" s="1082">
        <v>158.38800000000003</v>
      </c>
      <c r="AF133" s="1082">
        <v>1730.1200000000001</v>
      </c>
      <c r="AG133" s="1082">
        <v>0</v>
      </c>
      <c r="AH133" s="1082">
        <v>0</v>
      </c>
      <c r="AI133" s="1082">
        <v>1791.1506666666667</v>
      </c>
      <c r="AJ133" s="1082">
        <v>272.77066666666667</v>
      </c>
      <c r="AK133" s="1082">
        <v>4253.6400000000003</v>
      </c>
      <c r="AL133" s="1082">
        <v>0</v>
      </c>
      <c r="AM133" s="1082">
        <v>898.23999999999978</v>
      </c>
      <c r="AN133" s="1082">
        <v>2444.5856666666668</v>
      </c>
      <c r="AO133" s="1083">
        <v>5483.5924166666664</v>
      </c>
      <c r="AP133" s="1083">
        <v>155.82</v>
      </c>
      <c r="AQ133" s="1079">
        <v>2077.6000000000004</v>
      </c>
      <c r="AR133" s="1079">
        <v>242.83999999999997</v>
      </c>
      <c r="AS133" s="1084">
        <v>1050.3173333333336</v>
      </c>
      <c r="AT133" s="1085">
        <v>326.6178888888889</v>
      </c>
      <c r="AU133" s="1083">
        <v>57.826416666666667</v>
      </c>
      <c r="AV133" s="1079">
        <v>66.936333333333337</v>
      </c>
      <c r="AW133" s="1079">
        <v>24.082333333333334</v>
      </c>
      <c r="AX133" s="1084">
        <v>0</v>
      </c>
      <c r="AY133" s="1085">
        <v>0</v>
      </c>
      <c r="AZ133" s="1084">
        <v>0</v>
      </c>
      <c r="BA133" s="1085">
        <v>6019.226576388889</v>
      </c>
      <c r="BB133" s="1085">
        <v>1473.229888888889</v>
      </c>
      <c r="BC133" s="1082">
        <v>556.15</v>
      </c>
      <c r="BD133" s="1082">
        <v>1197.888222222223</v>
      </c>
      <c r="BE133" s="1077">
        <v>288.79199999999997</v>
      </c>
      <c r="BF133" s="1082">
        <v>5188.7749999999996</v>
      </c>
      <c r="BG133" s="1082">
        <v>192.32499999999999</v>
      </c>
      <c r="BH133" s="1082">
        <v>0</v>
      </c>
      <c r="BI133" s="1082">
        <v>72.240000000000009</v>
      </c>
      <c r="BJ133" s="1082">
        <v>0</v>
      </c>
      <c r="BK133" s="1082">
        <v>0</v>
      </c>
      <c r="BL133" s="1082">
        <v>886.9</v>
      </c>
      <c r="BM133" s="1082">
        <v>92.965166666666661</v>
      </c>
      <c r="BN133" s="1085">
        <v>123.79888888888884</v>
      </c>
      <c r="BO133" s="1085">
        <v>17953.298027777779</v>
      </c>
      <c r="BP133" s="1085">
        <v>212.14016666666669</v>
      </c>
      <c r="BQ133" s="1082">
        <v>4186.0796944444437</v>
      </c>
      <c r="BR133" s="1077">
        <v>0</v>
      </c>
      <c r="BS133" s="1077">
        <v>168.7</v>
      </c>
      <c r="BT133" s="1077">
        <v>0</v>
      </c>
      <c r="BU133" s="1077">
        <v>0</v>
      </c>
      <c r="BV133" s="1077">
        <v>163.42666666666668</v>
      </c>
      <c r="BW133" s="1077">
        <v>419.32799999999997</v>
      </c>
      <c r="BX133" s="1086">
        <v>5386.05</v>
      </c>
      <c r="BY133" s="1085">
        <v>2514.1347916666673</v>
      </c>
      <c r="BZ133" s="1085">
        <v>661.55833333333339</v>
      </c>
      <c r="CA133" s="1085">
        <v>0</v>
      </c>
      <c r="CB133" s="1082">
        <v>53.141666666666673</v>
      </c>
      <c r="CC133" s="1082">
        <v>555.61124999999993</v>
      </c>
      <c r="CD133" s="1082">
        <v>82.295500000000075</v>
      </c>
      <c r="CE133" s="1082">
        <v>1055.615</v>
      </c>
      <c r="CF133" s="1082">
        <v>0.27066666666666667</v>
      </c>
      <c r="CG133" s="1082">
        <v>616.91</v>
      </c>
      <c r="CH133" s="1079">
        <v>12327.05</v>
      </c>
      <c r="CI133" s="1079">
        <v>15616.068500000001</v>
      </c>
      <c r="CJ133" s="1079">
        <v>251.16000000000003</v>
      </c>
      <c r="CK133" s="1079">
        <v>2509.7939999999999</v>
      </c>
      <c r="CL133" s="1079">
        <v>742.69999999999993</v>
      </c>
      <c r="CM133" s="1079">
        <v>0</v>
      </c>
      <c r="CN133" s="1079">
        <v>80</v>
      </c>
      <c r="CO133" s="1082">
        <v>324.8</v>
      </c>
      <c r="CP133" s="1082">
        <v>1300.0433333333335</v>
      </c>
      <c r="CQ133" s="1082">
        <v>1672.3975000000003</v>
      </c>
      <c r="CR133" s="1082">
        <v>822.54666666666674</v>
      </c>
      <c r="CS133" s="1082">
        <v>42.210000000000008</v>
      </c>
      <c r="CT133" s="1080">
        <v>389.21666666666664</v>
      </c>
      <c r="CU133" s="1080">
        <v>0</v>
      </c>
      <c r="CV133" s="1080">
        <v>2840.6416666666664</v>
      </c>
      <c r="CW133" s="1085">
        <v>0</v>
      </c>
      <c r="CX133" s="1085">
        <v>918.59166666666681</v>
      </c>
      <c r="CY133" s="1085">
        <v>1955.1419999999998</v>
      </c>
      <c r="CZ133" s="1085">
        <v>107.10000000000001</v>
      </c>
      <c r="DA133" s="1082">
        <v>1184.6288000000004</v>
      </c>
      <c r="DB133" s="1085">
        <v>80.262</v>
      </c>
      <c r="DC133" s="1080">
        <v>570.11640000000011</v>
      </c>
      <c r="DD133" s="1080">
        <v>491.14400000000001</v>
      </c>
      <c r="DE133" s="1080">
        <v>11642.807916666667</v>
      </c>
      <c r="DF133" s="1085">
        <v>2457.6724999999997</v>
      </c>
      <c r="DG133" s="1085">
        <v>3670.9020833333343</v>
      </c>
      <c r="DH133" s="1085">
        <v>848.40000000000009</v>
      </c>
      <c r="DI133" s="1085">
        <v>0</v>
      </c>
      <c r="DJ133" s="1082">
        <v>1332.9750000000001</v>
      </c>
      <c r="DK133" s="1082">
        <v>22.05</v>
      </c>
      <c r="DL133" s="1082">
        <v>3091.1116666666667</v>
      </c>
      <c r="DM133" s="1082">
        <v>1658.0816666666665</v>
      </c>
      <c r="DN133" s="1082">
        <v>304.35100000000011</v>
      </c>
      <c r="DO133" s="1080">
        <v>962.12666666666701</v>
      </c>
      <c r="DP133" s="1082">
        <v>1290.1000000000001</v>
      </c>
      <c r="DQ133" s="1077">
        <v>35.000000000000007</v>
      </c>
      <c r="DR133" s="1077">
        <v>40.6</v>
      </c>
      <c r="DS133" s="1077">
        <v>7.0583333333333327</v>
      </c>
      <c r="DT133" s="1077">
        <v>309.86666666666673</v>
      </c>
      <c r="DU133" s="1082">
        <v>872.43333333333339</v>
      </c>
      <c r="DV133" s="1077"/>
      <c r="DW133" s="1087"/>
      <c r="DX133" s="1081"/>
      <c r="DY133" s="1081"/>
      <c r="DZ133" s="1081"/>
      <c r="EA133" s="1084"/>
      <c r="EB133" s="1088">
        <f t="shared" si="58"/>
        <v>186709.84504861105</v>
      </c>
      <c r="EC133" s="1076" t="str">
        <f t="shared" ref="EC133:EC140" si="69">A133</f>
        <v>План Департамента Продаж на ближайшие 04-10 дней, кг</v>
      </c>
      <c r="ED133" s="672"/>
    </row>
    <row r="134" spans="1:134" ht="14.5" hidden="1" customHeight="1" outlineLevel="1">
      <c r="A134" s="1076" t="s">
        <v>233</v>
      </c>
      <c r="B134" s="1077">
        <v>2715.4734444444443</v>
      </c>
      <c r="C134" s="1077">
        <v>162.53966666666668</v>
      </c>
      <c r="D134" s="1077">
        <v>2103.5382500000001</v>
      </c>
      <c r="E134" s="1077">
        <v>216.73519999999999</v>
      </c>
      <c r="F134" s="1077">
        <v>1968.8549629629633</v>
      </c>
      <c r="G134" s="1077">
        <v>97.68</v>
      </c>
      <c r="H134" s="1077">
        <v>0</v>
      </c>
      <c r="I134" s="1077">
        <v>963.79148148148147</v>
      </c>
      <c r="J134" s="1077">
        <v>1496.1776296296298</v>
      </c>
      <c r="K134" s="1077">
        <v>273.29255555555557</v>
      </c>
      <c r="L134" s="1077">
        <v>100.2368888888889</v>
      </c>
      <c r="M134" s="1077">
        <v>0</v>
      </c>
      <c r="N134" s="1078">
        <v>312.16900000000004</v>
      </c>
      <c r="O134" s="1078">
        <v>644.68799999999999</v>
      </c>
      <c r="P134" s="1078">
        <v>302.08444444444444</v>
      </c>
      <c r="Q134" s="1079">
        <v>607.78666666666652</v>
      </c>
      <c r="R134" s="1080">
        <v>393.00800000000004</v>
      </c>
      <c r="S134" s="1081">
        <v>643.37777777777785</v>
      </c>
      <c r="T134" s="1077">
        <v>12246.992918518516</v>
      </c>
      <c r="U134" s="1077">
        <v>478.68857142857132</v>
      </c>
      <c r="V134" s="1077">
        <v>2037.2743809523815</v>
      </c>
      <c r="W134" s="1077">
        <v>1094.72</v>
      </c>
      <c r="X134" s="1077">
        <v>0</v>
      </c>
      <c r="Y134" s="1077">
        <v>0</v>
      </c>
      <c r="Z134" s="1077">
        <v>0</v>
      </c>
      <c r="AA134" s="1080">
        <v>1872.7310380952392</v>
      </c>
      <c r="AB134" s="1077">
        <v>235.06511111111115</v>
      </c>
      <c r="AC134" s="1077">
        <v>3471.1243111111112</v>
      </c>
      <c r="AD134" s="1082">
        <v>1478.8027777777777</v>
      </c>
      <c r="AE134" s="1082">
        <v>162.41600000000005</v>
      </c>
      <c r="AF134" s="1082">
        <v>1812.5066666666669</v>
      </c>
      <c r="AG134" s="1082">
        <v>0</v>
      </c>
      <c r="AH134" s="1082">
        <v>0</v>
      </c>
      <c r="AI134" s="1082">
        <v>1267.2435555555558</v>
      </c>
      <c r="AJ134" s="1082">
        <v>278.28355555555561</v>
      </c>
      <c r="AK134" s="1082">
        <v>4456.1942857142858</v>
      </c>
      <c r="AL134" s="1082">
        <v>0</v>
      </c>
      <c r="AM134" s="1082">
        <v>941.01333333333321</v>
      </c>
      <c r="AN134" s="1082">
        <v>710.48022222222244</v>
      </c>
      <c r="AO134" s="1083">
        <v>4782.4301507936507</v>
      </c>
      <c r="AP134" s="1083">
        <v>163.23999999999998</v>
      </c>
      <c r="AQ134" s="1079">
        <v>2176.5333333333338</v>
      </c>
      <c r="AR134" s="1079">
        <v>244.88</v>
      </c>
      <c r="AS134" s="1084">
        <v>1100.3324444444449</v>
      </c>
      <c r="AT134" s="1085">
        <v>340.08540740740739</v>
      </c>
      <c r="AU134" s="1083">
        <v>60.580055555555553</v>
      </c>
      <c r="AV134" s="1079">
        <v>70.123777777777789</v>
      </c>
      <c r="AW134" s="1079">
        <v>25.229111111111113</v>
      </c>
      <c r="AX134" s="1084">
        <v>0</v>
      </c>
      <c r="AY134" s="1085">
        <v>0</v>
      </c>
      <c r="AZ134" s="1084">
        <v>0</v>
      </c>
      <c r="BA134" s="1085">
        <v>1758.8159371693123</v>
      </c>
      <c r="BB134" s="1085">
        <v>561.75988359788369</v>
      </c>
      <c r="BC134" s="1082">
        <v>582.63333333333333</v>
      </c>
      <c r="BD134" s="1082">
        <v>1254.9305185185194</v>
      </c>
      <c r="BE134" s="1077">
        <v>302.54399999999998</v>
      </c>
      <c r="BF134" s="1082">
        <v>5197.7642857142855</v>
      </c>
      <c r="BG134" s="1082">
        <v>201.48333333333335</v>
      </c>
      <c r="BH134" s="1082">
        <v>0</v>
      </c>
      <c r="BI134" s="1082">
        <v>75.680000000000021</v>
      </c>
      <c r="BJ134" s="1082">
        <v>0</v>
      </c>
      <c r="BK134" s="1082">
        <v>0</v>
      </c>
      <c r="BL134" s="1082">
        <v>929.13333333333333</v>
      </c>
      <c r="BM134" s="1082">
        <v>97.24922222222223</v>
      </c>
      <c r="BN134" s="1085">
        <v>129.69407407407402</v>
      </c>
      <c r="BO134" s="1085">
        <v>11509.450314814814</v>
      </c>
      <c r="BP134" s="1085">
        <v>216.03255555555558</v>
      </c>
      <c r="BQ134" s="1082">
        <v>3199.4168227513223</v>
      </c>
      <c r="BR134" s="1077">
        <v>0</v>
      </c>
      <c r="BS134" s="1077">
        <v>176.73333333333335</v>
      </c>
      <c r="BT134" s="1077">
        <v>0</v>
      </c>
      <c r="BU134" s="1077">
        <v>0</v>
      </c>
      <c r="BV134" s="1077">
        <v>171.20888888888891</v>
      </c>
      <c r="BW134" s="1077">
        <v>439.29599999999999</v>
      </c>
      <c r="BX134" s="1086">
        <v>5404.4333333333334</v>
      </c>
      <c r="BY134" s="1085">
        <v>2296.8174007936514</v>
      </c>
      <c r="BZ134" s="1085">
        <v>374.3944444444445</v>
      </c>
      <c r="CA134" s="1085">
        <v>0</v>
      </c>
      <c r="CB134" s="1082">
        <v>55.672222222222231</v>
      </c>
      <c r="CC134" s="1082">
        <v>582.0689285714285</v>
      </c>
      <c r="CD134" s="1082">
        <v>86.214333333333414</v>
      </c>
      <c r="CE134" s="1082">
        <v>141.80833333333337</v>
      </c>
      <c r="CF134" s="1082">
        <v>0.28355555555555556</v>
      </c>
      <c r="CG134" s="1082">
        <v>646.28666666666663</v>
      </c>
      <c r="CH134" s="1079">
        <v>12599.766666666666</v>
      </c>
      <c r="CI134" s="1079">
        <v>6553.8927142857165</v>
      </c>
      <c r="CJ134" s="1079">
        <v>263.12000000000006</v>
      </c>
      <c r="CK134" s="1079">
        <v>2629.308</v>
      </c>
      <c r="CL134" s="1079">
        <v>778.06666666666661</v>
      </c>
      <c r="CM134" s="1079">
        <v>0</v>
      </c>
      <c r="CN134" s="1079">
        <v>80</v>
      </c>
      <c r="CO134" s="1082">
        <v>340.26666666666665</v>
      </c>
      <c r="CP134" s="1082">
        <v>12712.597777777777</v>
      </c>
      <c r="CQ134" s="1082">
        <v>682.11166666666679</v>
      </c>
      <c r="CR134" s="1082">
        <v>639.98222222222228</v>
      </c>
      <c r="CS134" s="1082">
        <v>44.220000000000006</v>
      </c>
      <c r="CT134" s="1080">
        <v>407.75079365079364</v>
      </c>
      <c r="CU134" s="1080">
        <v>0</v>
      </c>
      <c r="CV134" s="1080">
        <v>262.57698412698414</v>
      </c>
      <c r="CW134" s="1085">
        <v>0</v>
      </c>
      <c r="CX134" s="1085">
        <v>817.57222222222231</v>
      </c>
      <c r="CY134" s="1085">
        <v>2048.2439999999997</v>
      </c>
      <c r="CZ134" s="1085">
        <v>112.2</v>
      </c>
      <c r="DA134" s="1082">
        <v>1122.4016000000004</v>
      </c>
      <c r="DB134" s="1085">
        <v>84.084000000000003</v>
      </c>
      <c r="DC134" s="1080">
        <v>597.26480000000015</v>
      </c>
      <c r="DD134" s="1080">
        <v>501.15085714285715</v>
      </c>
      <c r="DE134" s="1080">
        <v>17335.284484126983</v>
      </c>
      <c r="DF134" s="1085">
        <v>1788.9902380952378</v>
      </c>
      <c r="DG134" s="1085">
        <v>3512.3736111111125</v>
      </c>
      <c r="DH134" s="1085">
        <v>888.80000000000007</v>
      </c>
      <c r="DI134" s="1085">
        <v>0</v>
      </c>
      <c r="DJ134" s="1082">
        <v>1396.45</v>
      </c>
      <c r="DK134" s="1082">
        <v>23.1</v>
      </c>
      <c r="DL134" s="1082">
        <v>449.54555555555555</v>
      </c>
      <c r="DM134" s="1082">
        <v>916.5522222222221</v>
      </c>
      <c r="DN134" s="1082">
        <v>215.08200000000011</v>
      </c>
      <c r="DO134" s="1080">
        <v>1007.9422222222225</v>
      </c>
      <c r="DP134" s="1082">
        <v>1351.5333333333335</v>
      </c>
      <c r="DQ134" s="1077">
        <v>36.666666666666671</v>
      </c>
      <c r="DR134" s="1077">
        <v>42.533333333333331</v>
      </c>
      <c r="DS134" s="1077">
        <v>7.3944444444444439</v>
      </c>
      <c r="DT134" s="1077">
        <v>324.62222222222226</v>
      </c>
      <c r="DU134" s="1082">
        <v>913.97777777777787</v>
      </c>
      <c r="DV134" s="1077"/>
      <c r="DW134" s="1087"/>
      <c r="DX134" s="1081"/>
      <c r="DY134" s="1081"/>
      <c r="DZ134" s="1081"/>
      <c r="EA134" s="1084"/>
      <c r="EB134" s="1088">
        <f t="shared" si="58"/>
        <v>164387.63578108462</v>
      </c>
      <c r="EC134" s="1076" t="str">
        <f t="shared" si="69"/>
        <v>План Департамента Продаж на ближайшие 11-17 дней, кг</v>
      </c>
      <c r="ED134" s="672"/>
    </row>
    <row r="135" spans="1:134" ht="14.5" hidden="1" customHeight="1" outlineLevel="1">
      <c r="A135" s="1076" t="s">
        <v>234</v>
      </c>
      <c r="B135" s="1077">
        <v>2221.7509999999997</v>
      </c>
      <c r="C135" s="1077">
        <v>132.98699999999999</v>
      </c>
      <c r="D135" s="1077">
        <v>1721.0767499999999</v>
      </c>
      <c r="E135" s="1077">
        <v>177.3288</v>
      </c>
      <c r="F135" s="1077">
        <v>1610.8813333333335</v>
      </c>
      <c r="G135" s="1077">
        <v>79.92</v>
      </c>
      <c r="H135" s="1077">
        <v>0</v>
      </c>
      <c r="I135" s="1077">
        <v>788.55666666666662</v>
      </c>
      <c r="J135" s="1077">
        <v>1224.1453333333334</v>
      </c>
      <c r="K135" s="1077">
        <v>223.60300000000001</v>
      </c>
      <c r="L135" s="1077">
        <v>82.012</v>
      </c>
      <c r="M135" s="1077">
        <v>0</v>
      </c>
      <c r="N135" s="1078">
        <v>255.41100000000003</v>
      </c>
      <c r="O135" s="1078">
        <v>527.47199999999998</v>
      </c>
      <c r="P135" s="1078">
        <v>247.16</v>
      </c>
      <c r="Q135" s="1079">
        <v>497.27999999999986</v>
      </c>
      <c r="R135" s="1080">
        <v>321.55200000000002</v>
      </c>
      <c r="S135" s="1081">
        <v>526.40000000000009</v>
      </c>
      <c r="T135" s="1077">
        <v>15556.58693333333</v>
      </c>
      <c r="U135" s="1077">
        <v>391.65428571428561</v>
      </c>
      <c r="V135" s="1077">
        <v>1666.8608571428576</v>
      </c>
      <c r="W135" s="1077">
        <v>895.68</v>
      </c>
      <c r="X135" s="1077">
        <v>0</v>
      </c>
      <c r="Y135" s="1077">
        <v>0</v>
      </c>
      <c r="Z135" s="1077">
        <v>0</v>
      </c>
      <c r="AA135" s="1080">
        <v>1532.2344857142866</v>
      </c>
      <c r="AB135" s="1077">
        <v>192.32600000000002</v>
      </c>
      <c r="AC135" s="1077">
        <v>2854.0108</v>
      </c>
      <c r="AD135" s="1082">
        <v>1396.4749999999999</v>
      </c>
      <c r="AE135" s="1082">
        <v>146.30400000000003</v>
      </c>
      <c r="AF135" s="1082">
        <v>1482.96</v>
      </c>
      <c r="AG135" s="1082">
        <v>0</v>
      </c>
      <c r="AH135" s="1082">
        <v>0</v>
      </c>
      <c r="AI135" s="1082">
        <v>2321.4639999999999</v>
      </c>
      <c r="AJ135" s="1082">
        <v>256.23200000000003</v>
      </c>
      <c r="AK135" s="1082">
        <v>3645.977142857143</v>
      </c>
      <c r="AL135" s="1082">
        <v>0</v>
      </c>
      <c r="AM135" s="1082">
        <v>769.91999999999985</v>
      </c>
      <c r="AN135" s="1082">
        <v>581.30200000000013</v>
      </c>
      <c r="AO135" s="1083">
        <v>4131.0792142857135</v>
      </c>
      <c r="AP135" s="1083">
        <v>133.55999999999997</v>
      </c>
      <c r="AQ135" s="1079">
        <v>1780.8000000000002</v>
      </c>
      <c r="AR135" s="1079">
        <v>236.72</v>
      </c>
      <c r="AS135" s="1084">
        <v>900.27200000000028</v>
      </c>
      <c r="AT135" s="1085">
        <v>286.21533333333332</v>
      </c>
      <c r="AU135" s="1083">
        <v>49.5655</v>
      </c>
      <c r="AV135" s="1079">
        <v>57.374000000000002</v>
      </c>
      <c r="AW135" s="1079">
        <v>20.641999999999999</v>
      </c>
      <c r="AX135" s="1084">
        <v>0</v>
      </c>
      <c r="AY135" s="1085">
        <v>0</v>
      </c>
      <c r="AZ135" s="1084">
        <v>0</v>
      </c>
      <c r="BA135" s="1085">
        <v>1547.3584940476189</v>
      </c>
      <c r="BB135" s="1085">
        <v>502.23990476190488</v>
      </c>
      <c r="BC135" s="1082">
        <v>476.7</v>
      </c>
      <c r="BD135" s="1082">
        <v>1026.7613333333341</v>
      </c>
      <c r="BE135" s="1077">
        <v>247.53599999999997</v>
      </c>
      <c r="BF135" s="1082">
        <v>489.47142857142859</v>
      </c>
      <c r="BG135" s="1082">
        <v>164.85</v>
      </c>
      <c r="BH135" s="1082">
        <v>0</v>
      </c>
      <c r="BI135" s="1082">
        <v>61.920000000000009</v>
      </c>
      <c r="BJ135" s="1082">
        <v>0</v>
      </c>
      <c r="BK135" s="1082">
        <v>0</v>
      </c>
      <c r="BL135" s="1082">
        <v>760.19999999999993</v>
      </c>
      <c r="BM135" s="1082">
        <v>80.113</v>
      </c>
      <c r="BN135" s="1085">
        <v>106.11333333333329</v>
      </c>
      <c r="BO135" s="1085">
        <v>6432.6411666666663</v>
      </c>
      <c r="BP135" s="1085">
        <v>200.46300000000002</v>
      </c>
      <c r="BQ135" s="1082">
        <v>2654.0683095238091</v>
      </c>
      <c r="BR135" s="1077">
        <v>0</v>
      </c>
      <c r="BS135" s="1077">
        <v>144.6</v>
      </c>
      <c r="BT135" s="1077">
        <v>0</v>
      </c>
      <c r="BU135" s="1077">
        <v>0</v>
      </c>
      <c r="BV135" s="1077">
        <v>140.08000000000001</v>
      </c>
      <c r="BW135" s="1077">
        <v>359.42399999999998</v>
      </c>
      <c r="BX135" s="1086">
        <v>709.65</v>
      </c>
      <c r="BY135" s="1085">
        <v>1966.0869642857144</v>
      </c>
      <c r="BZ135" s="1085">
        <v>323.05</v>
      </c>
      <c r="CA135" s="1085">
        <v>0</v>
      </c>
      <c r="CB135" s="1082">
        <v>45.550000000000004</v>
      </c>
      <c r="CC135" s="1082">
        <v>476.23821428571421</v>
      </c>
      <c r="CD135" s="1082">
        <v>70.539000000000058</v>
      </c>
      <c r="CE135" s="1082">
        <v>116.02500000000002</v>
      </c>
      <c r="CF135" s="1082">
        <v>0.23200000000000001</v>
      </c>
      <c r="CG135" s="1082">
        <v>528.78</v>
      </c>
      <c r="CH135" s="1079">
        <v>10308.9</v>
      </c>
      <c r="CI135" s="1079">
        <v>15243.475857142857</v>
      </c>
      <c r="CJ135" s="1079">
        <v>215.28000000000003</v>
      </c>
      <c r="CK135" s="1079">
        <v>2151.252</v>
      </c>
      <c r="CL135" s="1079">
        <v>636.59999999999991</v>
      </c>
      <c r="CM135" s="1079">
        <v>0</v>
      </c>
      <c r="CN135" s="1079">
        <v>80</v>
      </c>
      <c r="CO135" s="1082">
        <v>278.39999999999998</v>
      </c>
      <c r="CP135" s="1082">
        <v>12662.38</v>
      </c>
      <c r="CQ135" s="1082">
        <v>643.25500000000011</v>
      </c>
      <c r="CR135" s="1082">
        <v>570.24</v>
      </c>
      <c r="CS135" s="1082">
        <v>36.180000000000007</v>
      </c>
      <c r="CT135" s="1080">
        <v>333.6142857142857</v>
      </c>
      <c r="CU135" s="1080">
        <v>0</v>
      </c>
      <c r="CV135" s="1080">
        <v>214.83571428571429</v>
      </c>
      <c r="CW135" s="1085">
        <v>0</v>
      </c>
      <c r="CX135" s="1085">
        <v>741.65000000000009</v>
      </c>
      <c r="CY135" s="1085">
        <v>1675.8359999999998</v>
      </c>
      <c r="CZ135" s="1085">
        <v>91.8</v>
      </c>
      <c r="DA135" s="1082">
        <v>1593.0824000000002</v>
      </c>
      <c r="DB135" s="1085">
        <v>68.796000000000006</v>
      </c>
      <c r="DC135" s="1080">
        <v>488.67120000000006</v>
      </c>
      <c r="DD135" s="1080">
        <v>461.12342857142858</v>
      </c>
      <c r="DE135" s="1080">
        <v>6967.3782142857144</v>
      </c>
      <c r="DF135" s="1085">
        <v>1463.7192857142854</v>
      </c>
      <c r="DG135" s="1085">
        <v>2974.4375000000014</v>
      </c>
      <c r="DH135" s="1085">
        <v>727.2</v>
      </c>
      <c r="DI135" s="1085">
        <v>0</v>
      </c>
      <c r="DJ135" s="1082">
        <v>1142.55</v>
      </c>
      <c r="DK135" s="1082">
        <v>18.900000000000002</v>
      </c>
      <c r="DL135" s="1082">
        <v>367.81</v>
      </c>
      <c r="DM135" s="1082">
        <v>865.86999999999989</v>
      </c>
      <c r="DN135" s="1082">
        <v>183.35800000000009</v>
      </c>
      <c r="DO135" s="1080">
        <v>824.68000000000029</v>
      </c>
      <c r="DP135" s="1082">
        <v>1105.8000000000002</v>
      </c>
      <c r="DQ135" s="1077">
        <v>30.000000000000004</v>
      </c>
      <c r="DR135" s="1077">
        <v>34.799999999999997</v>
      </c>
      <c r="DS135" s="1077">
        <v>6.05</v>
      </c>
      <c r="DT135" s="1077">
        <v>265.60000000000002</v>
      </c>
      <c r="DU135" s="1082">
        <v>747.80000000000007</v>
      </c>
      <c r="DV135" s="1077"/>
      <c r="DW135" s="1087"/>
      <c r="DX135" s="1081"/>
      <c r="DY135" s="1081"/>
      <c r="DZ135" s="1081"/>
      <c r="EA135" s="1084"/>
      <c r="EB135" s="1088">
        <f t="shared" si="58"/>
        <v>137775.76847023802</v>
      </c>
      <c r="EC135" s="1076" t="str">
        <f t="shared" si="69"/>
        <v>План Департамента Продаж на ближайшие 18-24 дней, кг</v>
      </c>
      <c r="ED135" s="672"/>
    </row>
    <row r="136" spans="1:134" ht="14.5" hidden="1" customHeight="1" outlineLevel="1">
      <c r="A136" s="1076" t="s">
        <v>235</v>
      </c>
      <c r="B136" s="1077">
        <v>2221.7509999999997</v>
      </c>
      <c r="C136" s="1077">
        <v>132.98699999999999</v>
      </c>
      <c r="D136" s="1077">
        <v>1721.0767499999999</v>
      </c>
      <c r="E136" s="1077">
        <v>177.3288</v>
      </c>
      <c r="F136" s="1077">
        <v>1610.8813333333335</v>
      </c>
      <c r="G136" s="1077">
        <v>79.92</v>
      </c>
      <c r="H136" s="1077">
        <v>0</v>
      </c>
      <c r="I136" s="1077">
        <v>788.55666666666662</v>
      </c>
      <c r="J136" s="1077">
        <v>2015.9213333333337</v>
      </c>
      <c r="K136" s="1077">
        <v>223.60300000000001</v>
      </c>
      <c r="L136" s="1077">
        <v>82.012</v>
      </c>
      <c r="M136" s="1077">
        <v>0</v>
      </c>
      <c r="N136" s="1078">
        <v>255.41100000000003</v>
      </c>
      <c r="O136" s="1078">
        <v>527.47199999999998</v>
      </c>
      <c r="P136" s="1078">
        <v>247.16</v>
      </c>
      <c r="Q136" s="1079">
        <v>497.27999999999986</v>
      </c>
      <c r="R136" s="1080">
        <v>321.55200000000002</v>
      </c>
      <c r="S136" s="1081">
        <v>526.40000000000009</v>
      </c>
      <c r="T136" s="1077">
        <v>27556.586933333332</v>
      </c>
      <c r="U136" s="1077">
        <v>391.65428571428561</v>
      </c>
      <c r="V136" s="1077">
        <v>1666.8608571428576</v>
      </c>
      <c r="W136" s="1077">
        <v>895.68</v>
      </c>
      <c r="X136" s="1077">
        <v>0</v>
      </c>
      <c r="Y136" s="1077">
        <v>0</v>
      </c>
      <c r="Z136" s="1077">
        <v>0</v>
      </c>
      <c r="AA136" s="1080">
        <v>1532.2344857142866</v>
      </c>
      <c r="AB136" s="1077">
        <v>192.32600000000002</v>
      </c>
      <c r="AC136" s="1077">
        <v>2777.0108</v>
      </c>
      <c r="AD136" s="1082">
        <v>4000.1949999999997</v>
      </c>
      <c r="AE136" s="1082">
        <v>72.504000000000048</v>
      </c>
      <c r="AF136" s="1082">
        <v>1482.96</v>
      </c>
      <c r="AG136" s="1082">
        <v>0</v>
      </c>
      <c r="AH136" s="1082">
        <v>0</v>
      </c>
      <c r="AI136" s="1082">
        <v>2094.6640000000002</v>
      </c>
      <c r="AJ136" s="1082">
        <v>99.232000000000028</v>
      </c>
      <c r="AK136" s="1082">
        <v>3645.977142857143</v>
      </c>
      <c r="AL136" s="1082">
        <v>0</v>
      </c>
      <c r="AM136" s="1082">
        <v>769.91999999999985</v>
      </c>
      <c r="AN136" s="1082">
        <v>581.30200000000013</v>
      </c>
      <c r="AO136" s="1083">
        <v>13464.519214285714</v>
      </c>
      <c r="AP136" s="1083">
        <v>133.55999999999997</v>
      </c>
      <c r="AQ136" s="1079">
        <v>1780.8000000000002</v>
      </c>
      <c r="AR136" s="1079">
        <v>50.999999999999986</v>
      </c>
      <c r="AS136" s="1084">
        <v>900.27200000000028</v>
      </c>
      <c r="AT136" s="1085">
        <v>242.41533333333331</v>
      </c>
      <c r="AU136" s="1083">
        <v>49.5655</v>
      </c>
      <c r="AV136" s="1079">
        <v>57.374000000000002</v>
      </c>
      <c r="AW136" s="1079">
        <v>20.641999999999999</v>
      </c>
      <c r="AX136" s="1084">
        <v>0</v>
      </c>
      <c r="AY136" s="1085">
        <v>0</v>
      </c>
      <c r="AZ136" s="1084">
        <v>0</v>
      </c>
      <c r="BA136" s="1085">
        <v>1051.5584940476192</v>
      </c>
      <c r="BB136" s="1085">
        <v>267.83990476190485</v>
      </c>
      <c r="BC136" s="1082">
        <v>476.7</v>
      </c>
      <c r="BD136" s="1082">
        <v>1026.7613333333341</v>
      </c>
      <c r="BE136" s="1077">
        <v>247.53599999999997</v>
      </c>
      <c r="BF136" s="1082">
        <v>489.47142857142859</v>
      </c>
      <c r="BG136" s="1082">
        <v>164.85</v>
      </c>
      <c r="BH136" s="1082">
        <v>0</v>
      </c>
      <c r="BI136" s="1082">
        <v>61.920000000000009</v>
      </c>
      <c r="BJ136" s="1082">
        <v>0</v>
      </c>
      <c r="BK136" s="1082">
        <v>0</v>
      </c>
      <c r="BL136" s="1082">
        <v>760.19999999999993</v>
      </c>
      <c r="BM136" s="1082">
        <v>77.113</v>
      </c>
      <c r="BN136" s="1085">
        <v>106.11333333333329</v>
      </c>
      <c r="BO136" s="1085">
        <v>916.67866666666657</v>
      </c>
      <c r="BP136" s="1085">
        <v>70.063000000000002</v>
      </c>
      <c r="BQ136" s="1082">
        <v>4954.0683095238091</v>
      </c>
      <c r="BR136" s="1077">
        <v>0</v>
      </c>
      <c r="BS136" s="1077">
        <v>144.6</v>
      </c>
      <c r="BT136" s="1077">
        <v>0</v>
      </c>
      <c r="BU136" s="1077">
        <v>0</v>
      </c>
      <c r="BV136" s="1077">
        <v>140.08000000000001</v>
      </c>
      <c r="BW136" s="1077">
        <v>359.42399999999998</v>
      </c>
      <c r="BX136" s="1086">
        <v>709.65</v>
      </c>
      <c r="BY136" s="1085">
        <v>1488.2869642857145</v>
      </c>
      <c r="BZ136" s="1085">
        <v>231.05</v>
      </c>
      <c r="CA136" s="1085">
        <v>0</v>
      </c>
      <c r="CB136" s="1082">
        <v>45.550000000000004</v>
      </c>
      <c r="CC136" s="1082">
        <v>476.23821428571421</v>
      </c>
      <c r="CD136" s="1082">
        <v>70.539000000000058</v>
      </c>
      <c r="CE136" s="1082">
        <v>116.02500000000002</v>
      </c>
      <c r="CF136" s="1082">
        <v>0.23200000000000001</v>
      </c>
      <c r="CG136" s="1082">
        <v>528.78</v>
      </c>
      <c r="CH136" s="1079">
        <v>10308.9</v>
      </c>
      <c r="CI136" s="1079">
        <v>11243.475857142857</v>
      </c>
      <c r="CJ136" s="1079">
        <v>215.28000000000003</v>
      </c>
      <c r="CK136" s="1079">
        <v>2151.252</v>
      </c>
      <c r="CL136" s="1079">
        <v>636.59999999999991</v>
      </c>
      <c r="CM136" s="1079">
        <v>0</v>
      </c>
      <c r="CN136" s="1079">
        <v>80</v>
      </c>
      <c r="CO136" s="1082">
        <v>278.39999999999998</v>
      </c>
      <c r="CP136" s="1082">
        <v>11825.98</v>
      </c>
      <c r="CQ136" s="1082">
        <v>174.85500000000008</v>
      </c>
      <c r="CR136" s="1082">
        <v>313.84000000000003</v>
      </c>
      <c r="CS136" s="1082">
        <v>36.180000000000007</v>
      </c>
      <c r="CT136" s="1080">
        <v>333.6142857142857</v>
      </c>
      <c r="CU136" s="1080">
        <v>0</v>
      </c>
      <c r="CV136" s="1080">
        <v>214.83571428571429</v>
      </c>
      <c r="CW136" s="1085">
        <v>0</v>
      </c>
      <c r="CX136" s="1085">
        <v>3341.65</v>
      </c>
      <c r="CY136" s="1085">
        <v>1675.8359999999998</v>
      </c>
      <c r="CZ136" s="1085">
        <v>91.8</v>
      </c>
      <c r="DA136" s="1082">
        <v>1477.6824000000001</v>
      </c>
      <c r="DB136" s="1085">
        <v>68.796000000000006</v>
      </c>
      <c r="DC136" s="1080">
        <v>488.67120000000006</v>
      </c>
      <c r="DD136" s="1080">
        <v>219.42000000000002</v>
      </c>
      <c r="DE136" s="1080">
        <v>958.07821428571435</v>
      </c>
      <c r="DF136" s="1085">
        <v>8163.7192857142854</v>
      </c>
      <c r="DG136" s="1085">
        <v>2974.4375000000014</v>
      </c>
      <c r="DH136" s="1085">
        <v>727.2</v>
      </c>
      <c r="DI136" s="1085">
        <v>0</v>
      </c>
      <c r="DJ136" s="1082">
        <v>1142.55</v>
      </c>
      <c r="DK136" s="1082">
        <v>18.900000000000002</v>
      </c>
      <c r="DL136" s="1082">
        <v>367.81</v>
      </c>
      <c r="DM136" s="1082">
        <v>678.06999999999994</v>
      </c>
      <c r="DN136" s="1082">
        <v>142.7580000000001</v>
      </c>
      <c r="DO136" s="1080">
        <v>824.68000000000029</v>
      </c>
      <c r="DP136" s="1082">
        <v>1105.8000000000002</v>
      </c>
      <c r="DQ136" s="1077">
        <v>30.000000000000004</v>
      </c>
      <c r="DR136" s="1077">
        <v>34.799999999999997</v>
      </c>
      <c r="DS136" s="1077">
        <v>6.05</v>
      </c>
      <c r="DT136" s="1077">
        <v>265.60000000000002</v>
      </c>
      <c r="DU136" s="1082">
        <v>747.80000000000007</v>
      </c>
      <c r="DV136" s="1077"/>
      <c r="DW136" s="1087"/>
      <c r="DX136" s="1081"/>
      <c r="DY136" s="1081"/>
      <c r="DZ136" s="1081"/>
      <c r="EA136" s="1084"/>
      <c r="EB136" s="1088">
        <f t="shared" si="58"/>
        <v>154235.21854166657</v>
      </c>
      <c r="EC136" s="1076" t="str">
        <f t="shared" si="69"/>
        <v>План Департамента Продаж на ближайшие 25-31 дней, кг</v>
      </c>
      <c r="ED136" s="672"/>
    </row>
    <row r="137" spans="1:134" ht="14.5" hidden="1" customHeight="1" outlineLevel="1">
      <c r="A137" s="1076" t="s">
        <v>672</v>
      </c>
      <c r="B137" s="1077">
        <v>2345.1816111111107</v>
      </c>
      <c r="C137" s="1077">
        <v>140.37516666666664</v>
      </c>
      <c r="D137" s="1077">
        <v>1816.6921249999998</v>
      </c>
      <c r="E137" s="1077">
        <v>187.18039999999996</v>
      </c>
      <c r="F137" s="1077">
        <v>1700.3747407407409</v>
      </c>
      <c r="G137" s="1077">
        <v>84.36</v>
      </c>
      <c r="H137" s="1077">
        <v>0</v>
      </c>
      <c r="I137" s="1077">
        <v>832.36537037037033</v>
      </c>
      <c r="J137" s="1077">
        <v>2072.3614074074076</v>
      </c>
      <c r="K137" s="1077">
        <v>236.0253888888889</v>
      </c>
      <c r="L137" s="1077">
        <v>86.568222222222218</v>
      </c>
      <c r="M137" s="1077">
        <v>0</v>
      </c>
      <c r="N137" s="1078">
        <v>269.60050000000001</v>
      </c>
      <c r="O137" s="1078">
        <v>556.77599999999995</v>
      </c>
      <c r="P137" s="1078">
        <v>260.89111111111106</v>
      </c>
      <c r="Q137" s="1079">
        <v>524.90666666666652</v>
      </c>
      <c r="R137" s="1080">
        <v>339.416</v>
      </c>
      <c r="S137" s="1081">
        <v>555.64444444444439</v>
      </c>
      <c r="T137" s="1077">
        <v>15878.070429629624</v>
      </c>
      <c r="U137" s="1077">
        <v>413.41285714285704</v>
      </c>
      <c r="V137" s="1077">
        <v>1759.4642380952384</v>
      </c>
      <c r="W137" s="1077">
        <v>945.43999999999994</v>
      </c>
      <c r="X137" s="1077">
        <v>0</v>
      </c>
      <c r="Y137" s="1077">
        <v>0</v>
      </c>
      <c r="Z137" s="1077">
        <v>0</v>
      </c>
      <c r="AA137" s="1080">
        <v>2323.364023809524</v>
      </c>
      <c r="AB137" s="1077">
        <v>203.0107777777778</v>
      </c>
      <c r="AC137" s="1077">
        <v>2931.2891777777772</v>
      </c>
      <c r="AD137" s="1082">
        <v>527.98361111111103</v>
      </c>
      <c r="AE137" s="1082">
        <v>76.532000000000039</v>
      </c>
      <c r="AF137" s="1082">
        <v>1565.3466666666666</v>
      </c>
      <c r="AG137" s="1082">
        <v>0</v>
      </c>
      <c r="AH137" s="1082">
        <v>0</v>
      </c>
      <c r="AI137" s="1082">
        <v>898.56488888888896</v>
      </c>
      <c r="AJ137" s="1082">
        <v>104.74488888888891</v>
      </c>
      <c r="AK137" s="1082">
        <v>3848.5314285714285</v>
      </c>
      <c r="AL137" s="1082">
        <v>0</v>
      </c>
      <c r="AM137" s="1082">
        <v>812.69333333333316</v>
      </c>
      <c r="AN137" s="1082">
        <v>613.59655555555571</v>
      </c>
      <c r="AO137" s="1083">
        <v>5601.4369484126983</v>
      </c>
      <c r="AP137" s="1083">
        <v>140.97999999999996</v>
      </c>
      <c r="AQ137" s="1079">
        <v>1879.7333333333333</v>
      </c>
      <c r="AR137" s="1079">
        <v>53.833333333333314</v>
      </c>
      <c r="AS137" s="1084">
        <v>950.28711111111136</v>
      </c>
      <c r="AT137" s="1085">
        <v>255.88285185185183</v>
      </c>
      <c r="AU137" s="1083">
        <v>52.31913888888888</v>
      </c>
      <c r="AV137" s="1079">
        <v>60.561444444444447</v>
      </c>
      <c r="AW137" s="1079">
        <v>21.788777777777778</v>
      </c>
      <c r="AX137" s="1084">
        <v>0</v>
      </c>
      <c r="AY137" s="1085">
        <v>0</v>
      </c>
      <c r="AZ137" s="1084">
        <v>0</v>
      </c>
      <c r="BA137" s="1085">
        <v>1076.3699173280422</v>
      </c>
      <c r="BB137" s="1085">
        <v>282.71989947089952</v>
      </c>
      <c r="BC137" s="1082">
        <v>503.18333333333328</v>
      </c>
      <c r="BD137" s="1082">
        <v>1083.8036296296302</v>
      </c>
      <c r="BE137" s="1077">
        <v>261.28799999999995</v>
      </c>
      <c r="BF137" s="1082">
        <v>516.66428571428571</v>
      </c>
      <c r="BG137" s="1082">
        <v>174.00833333333333</v>
      </c>
      <c r="BH137" s="1082">
        <v>0</v>
      </c>
      <c r="BI137" s="1082">
        <v>65.360000000000014</v>
      </c>
      <c r="BJ137" s="1082">
        <v>0</v>
      </c>
      <c r="BK137" s="1082">
        <v>0</v>
      </c>
      <c r="BL137" s="1082">
        <v>802.43333333333328</v>
      </c>
      <c r="BM137" s="1082">
        <v>81.397055555555553</v>
      </c>
      <c r="BN137" s="1085">
        <v>112.00851851851847</v>
      </c>
      <c r="BO137" s="1085">
        <v>929.14345370370347</v>
      </c>
      <c r="BP137" s="1085">
        <v>73.955388888888891</v>
      </c>
      <c r="BQ137" s="1082">
        <v>2590.4054378306873</v>
      </c>
      <c r="BR137" s="1077">
        <v>0</v>
      </c>
      <c r="BS137" s="1077">
        <v>152.63333333333333</v>
      </c>
      <c r="BT137" s="1077">
        <v>0</v>
      </c>
      <c r="BU137" s="1077">
        <v>0</v>
      </c>
      <c r="BV137" s="1077">
        <v>147.86222222222221</v>
      </c>
      <c r="BW137" s="1077">
        <v>379.39199999999994</v>
      </c>
      <c r="BX137" s="1086">
        <v>749.07499999999993</v>
      </c>
      <c r="BY137" s="1085">
        <v>1570.9695734126985</v>
      </c>
      <c r="BZ137" s="1085">
        <v>243.88611111111109</v>
      </c>
      <c r="CA137" s="1085">
        <v>0</v>
      </c>
      <c r="CB137" s="1082">
        <v>48.080555555555556</v>
      </c>
      <c r="CC137" s="1082">
        <v>502.69589285714278</v>
      </c>
      <c r="CD137" s="1082">
        <v>74.457833333333397</v>
      </c>
      <c r="CE137" s="1082">
        <v>650.31833333333338</v>
      </c>
      <c r="CF137" s="1082">
        <v>0.24488888888888888</v>
      </c>
      <c r="CG137" s="1082">
        <v>558.15666666666664</v>
      </c>
      <c r="CH137" s="1079">
        <v>10881.616666666665</v>
      </c>
      <c r="CI137" s="1079">
        <v>8534.7800714285713</v>
      </c>
      <c r="CJ137" s="1079">
        <v>227.24</v>
      </c>
      <c r="CK137" s="1079">
        <v>2270.7659999999996</v>
      </c>
      <c r="CL137" s="1079">
        <v>671.96666666666658</v>
      </c>
      <c r="CM137" s="1079">
        <v>0</v>
      </c>
      <c r="CN137" s="1079">
        <v>80</v>
      </c>
      <c r="CO137" s="1082">
        <v>293.86666666666662</v>
      </c>
      <c r="CP137" s="1082">
        <v>12438.534444444445</v>
      </c>
      <c r="CQ137" s="1082">
        <v>784.56916666666677</v>
      </c>
      <c r="CR137" s="1082">
        <v>331.27555555555557</v>
      </c>
      <c r="CS137" s="1082">
        <v>38.19</v>
      </c>
      <c r="CT137" s="1080">
        <v>352.14841269841264</v>
      </c>
      <c r="CU137" s="1080">
        <v>0</v>
      </c>
      <c r="CV137" s="1080">
        <v>226.77103174603175</v>
      </c>
      <c r="CW137" s="1085">
        <v>0</v>
      </c>
      <c r="CX137" s="1085">
        <v>1360.6305555555557</v>
      </c>
      <c r="CY137" s="1085">
        <v>1768.9379999999996</v>
      </c>
      <c r="CZ137" s="1085">
        <v>96.899999999999991</v>
      </c>
      <c r="DA137" s="1082">
        <v>869.68320000000017</v>
      </c>
      <c r="DB137" s="1085">
        <v>72.617999999999995</v>
      </c>
      <c r="DC137" s="1080">
        <v>515.81960000000004</v>
      </c>
      <c r="DD137" s="1080">
        <v>231.61</v>
      </c>
      <c r="DE137" s="1080">
        <v>1011.3047817460317</v>
      </c>
      <c r="DF137" s="1085">
        <v>4545.0370238095238</v>
      </c>
      <c r="DG137" s="1085">
        <v>5687.9590277777788</v>
      </c>
      <c r="DH137" s="1085">
        <v>767.59999999999991</v>
      </c>
      <c r="DI137" s="1085">
        <v>0</v>
      </c>
      <c r="DJ137" s="1082">
        <v>1206.0249999999999</v>
      </c>
      <c r="DK137" s="1082">
        <v>19.95</v>
      </c>
      <c r="DL137" s="1082">
        <v>388.24388888888882</v>
      </c>
      <c r="DM137" s="1082">
        <v>690.74055555555549</v>
      </c>
      <c r="DN137" s="1082">
        <v>150.68900000000008</v>
      </c>
      <c r="DO137" s="1080">
        <v>870.49555555555571</v>
      </c>
      <c r="DP137" s="1082">
        <v>1167.2333333333333</v>
      </c>
      <c r="DQ137" s="1077">
        <v>31.666666666666668</v>
      </c>
      <c r="DR137" s="1077">
        <v>36.733333333333327</v>
      </c>
      <c r="DS137" s="1077">
        <v>6.3861111111111102</v>
      </c>
      <c r="DT137" s="1077">
        <v>280.35555555555555</v>
      </c>
      <c r="DU137" s="1082">
        <v>789.34444444444443</v>
      </c>
      <c r="DV137" s="1077"/>
      <c r="DW137" s="1087"/>
      <c r="DX137" s="1081"/>
      <c r="DY137" s="1081"/>
      <c r="DZ137" s="1081"/>
      <c r="EA137" s="1084"/>
      <c r="EB137" s="1088">
        <f t="shared" si="58"/>
        <v>127255.78828425925</v>
      </c>
      <c r="EC137" s="1076" t="str">
        <f t="shared" si="69"/>
        <v>План Департамента Продаж на ближайшие 32-38 дней, кг</v>
      </c>
      <c r="ED137" s="672"/>
    </row>
    <row r="138" spans="1:134" ht="14.5" hidden="1" customHeight="1" outlineLevel="1">
      <c r="A138" s="1076" t="s">
        <v>673</v>
      </c>
      <c r="B138" s="1077">
        <v>2468.612222222222</v>
      </c>
      <c r="C138" s="1077">
        <v>147.76333333333332</v>
      </c>
      <c r="D138" s="1077">
        <v>1912.3074999999999</v>
      </c>
      <c r="E138" s="1077">
        <v>197.03199999999998</v>
      </c>
      <c r="F138" s="1077">
        <v>1789.8681481481483</v>
      </c>
      <c r="G138" s="1077">
        <v>88.8</v>
      </c>
      <c r="H138" s="1077">
        <v>0</v>
      </c>
      <c r="I138" s="1077">
        <v>2076.1740740740743</v>
      </c>
      <c r="J138" s="1077">
        <v>1360.1614814814816</v>
      </c>
      <c r="K138" s="1077">
        <v>748.44777777777779</v>
      </c>
      <c r="L138" s="1077">
        <v>91.12444444444445</v>
      </c>
      <c r="M138" s="1077">
        <v>0</v>
      </c>
      <c r="N138" s="1078">
        <v>283.79000000000002</v>
      </c>
      <c r="O138" s="1078">
        <v>586.07999999999993</v>
      </c>
      <c r="P138" s="1078">
        <v>274.62222222222221</v>
      </c>
      <c r="Q138" s="1079">
        <v>552.53333333333319</v>
      </c>
      <c r="R138" s="1080">
        <v>357.28000000000003</v>
      </c>
      <c r="S138" s="1081">
        <v>584.88888888888891</v>
      </c>
      <c r="T138" s="1077">
        <v>12255.949925925921</v>
      </c>
      <c r="U138" s="1077">
        <v>435.17142857142846</v>
      </c>
      <c r="V138" s="1077">
        <v>1852.0676190476195</v>
      </c>
      <c r="W138" s="1077">
        <v>995.19999999999993</v>
      </c>
      <c r="X138" s="1077">
        <v>0</v>
      </c>
      <c r="Y138" s="1077">
        <v>0</v>
      </c>
      <c r="Z138" s="1077">
        <v>0</v>
      </c>
      <c r="AA138" s="1080">
        <v>2946.963333333334</v>
      </c>
      <c r="AB138" s="1077">
        <v>213.69555555555559</v>
      </c>
      <c r="AC138" s="1077">
        <v>3085.5675555555554</v>
      </c>
      <c r="AD138" s="1082">
        <v>555.77222222222213</v>
      </c>
      <c r="AE138" s="1082">
        <v>80.560000000000045</v>
      </c>
      <c r="AF138" s="1082">
        <v>1647.7333333333333</v>
      </c>
      <c r="AG138" s="1082">
        <v>0</v>
      </c>
      <c r="AH138" s="1082">
        <v>0</v>
      </c>
      <c r="AI138" s="1082">
        <v>1517.057777777778</v>
      </c>
      <c r="AJ138" s="1082">
        <v>110.2577777777778</v>
      </c>
      <c r="AK138" s="1082">
        <v>4051.0857142857144</v>
      </c>
      <c r="AL138" s="1082">
        <v>0</v>
      </c>
      <c r="AM138" s="1082">
        <v>855.46666666666647</v>
      </c>
      <c r="AN138" s="1082">
        <v>2412.2911111111116</v>
      </c>
      <c r="AO138" s="1083">
        <v>9857.4403968253973</v>
      </c>
      <c r="AP138" s="1083">
        <v>148.39999999999998</v>
      </c>
      <c r="AQ138" s="1079">
        <v>1978.6666666666667</v>
      </c>
      <c r="AR138" s="1079">
        <v>56.66666666666665</v>
      </c>
      <c r="AS138" s="1084">
        <v>1000.3022222222226</v>
      </c>
      <c r="AT138" s="1085">
        <v>295.7703703703703</v>
      </c>
      <c r="AU138" s="1083">
        <v>55.072777777777773</v>
      </c>
      <c r="AV138" s="1079">
        <v>63.748888888888892</v>
      </c>
      <c r="AW138" s="1079">
        <v>22.935555555555556</v>
      </c>
      <c r="AX138" s="1084">
        <v>0</v>
      </c>
      <c r="AY138" s="1085">
        <v>0</v>
      </c>
      <c r="AZ138" s="1084">
        <v>0</v>
      </c>
      <c r="BA138" s="1085">
        <v>1133.0209656084655</v>
      </c>
      <c r="BB138" s="1085">
        <v>297.59989417989425</v>
      </c>
      <c r="BC138" s="1082">
        <v>529.66666666666663</v>
      </c>
      <c r="BD138" s="1082">
        <v>1140.8459259259266</v>
      </c>
      <c r="BE138" s="1077">
        <v>275.03999999999996</v>
      </c>
      <c r="BF138" s="1082">
        <v>543.85714285714289</v>
      </c>
      <c r="BG138" s="1082">
        <v>183.16666666666666</v>
      </c>
      <c r="BH138" s="1082">
        <v>0</v>
      </c>
      <c r="BI138" s="1082">
        <v>68.800000000000011</v>
      </c>
      <c r="BJ138" s="1082">
        <v>0</v>
      </c>
      <c r="BK138" s="1082">
        <v>0</v>
      </c>
      <c r="BL138" s="1082">
        <v>844.66666666666663</v>
      </c>
      <c r="BM138" s="1082">
        <v>85.681111111111107</v>
      </c>
      <c r="BN138" s="1085">
        <v>117.90370370370366</v>
      </c>
      <c r="BO138" s="1085">
        <v>2887.3790740740742</v>
      </c>
      <c r="BP138" s="1085">
        <v>77.847777777777779</v>
      </c>
      <c r="BQ138" s="1082">
        <v>3487.9175661375657</v>
      </c>
      <c r="BR138" s="1077">
        <v>0</v>
      </c>
      <c r="BS138" s="1077">
        <v>160.66666666666666</v>
      </c>
      <c r="BT138" s="1077">
        <v>0</v>
      </c>
      <c r="BU138" s="1077">
        <v>0</v>
      </c>
      <c r="BV138" s="1077">
        <v>155.64444444444445</v>
      </c>
      <c r="BW138" s="1077">
        <v>399.35999999999996</v>
      </c>
      <c r="BX138" s="1086">
        <v>788.5</v>
      </c>
      <c r="BY138" s="1085">
        <v>1953.6521825396828</v>
      </c>
      <c r="BZ138" s="1085">
        <v>556.72222222222217</v>
      </c>
      <c r="CA138" s="1085">
        <v>0</v>
      </c>
      <c r="CB138" s="1082">
        <v>50.611111111111114</v>
      </c>
      <c r="CC138" s="1082">
        <v>529.15357142857135</v>
      </c>
      <c r="CD138" s="1082">
        <v>78.376666666666736</v>
      </c>
      <c r="CE138" s="1082">
        <v>652.9666666666667</v>
      </c>
      <c r="CF138" s="1082">
        <v>0.25777777777777777</v>
      </c>
      <c r="CG138" s="1082">
        <v>587.5333333333333</v>
      </c>
      <c r="CH138" s="1079">
        <v>11754.333333333332</v>
      </c>
      <c r="CI138" s="1079">
        <v>16546.084285714285</v>
      </c>
      <c r="CJ138" s="1079">
        <v>239.20000000000002</v>
      </c>
      <c r="CK138" s="1079">
        <v>2390.2799999999997</v>
      </c>
      <c r="CL138" s="1079">
        <v>707.33333333333326</v>
      </c>
      <c r="CM138" s="1079">
        <v>0</v>
      </c>
      <c r="CN138" s="1079">
        <v>80</v>
      </c>
      <c r="CO138" s="1082">
        <v>309.33333333333331</v>
      </c>
      <c r="CP138" s="1082">
        <v>12451.088888888889</v>
      </c>
      <c r="CQ138" s="1082">
        <v>794.28333333333342</v>
      </c>
      <c r="CR138" s="1082">
        <v>348.71111111111117</v>
      </c>
      <c r="CS138" s="1082">
        <v>40.200000000000003</v>
      </c>
      <c r="CT138" s="1080">
        <v>370.68253968253964</v>
      </c>
      <c r="CU138" s="1080">
        <v>0</v>
      </c>
      <c r="CV138" s="1080">
        <v>328.70634920634922</v>
      </c>
      <c r="CW138" s="1085">
        <v>0</v>
      </c>
      <c r="CX138" s="1085">
        <v>3403.6111111111113</v>
      </c>
      <c r="CY138" s="1085">
        <v>1862.0399999999997</v>
      </c>
      <c r="CZ138" s="1085">
        <v>102</v>
      </c>
      <c r="DA138" s="1082">
        <v>1023.4560000000002</v>
      </c>
      <c r="DB138" s="1085">
        <v>76.44</v>
      </c>
      <c r="DC138" s="1080">
        <v>542.96800000000007</v>
      </c>
      <c r="DD138" s="1080">
        <v>243.8</v>
      </c>
      <c r="DE138" s="1080">
        <v>1514.5313492063492</v>
      </c>
      <c r="DF138" s="1085">
        <v>5251.1547619047615</v>
      </c>
      <c r="DG138" s="1085">
        <v>4129.4305555555566</v>
      </c>
      <c r="DH138" s="1085">
        <v>808</v>
      </c>
      <c r="DI138" s="1085">
        <v>0</v>
      </c>
      <c r="DJ138" s="1082">
        <v>1269.5</v>
      </c>
      <c r="DK138" s="1082">
        <v>21</v>
      </c>
      <c r="DL138" s="1082">
        <v>570.67777777777769</v>
      </c>
      <c r="DM138" s="1082">
        <v>703.41111111111104</v>
      </c>
      <c r="DN138" s="1082">
        <v>255.82000000000011</v>
      </c>
      <c r="DO138" s="1080">
        <v>916.31111111111136</v>
      </c>
      <c r="DP138" s="1082">
        <v>1228.6666666666667</v>
      </c>
      <c r="DQ138" s="1077">
        <v>33.333333333333336</v>
      </c>
      <c r="DR138" s="1077">
        <v>38.666666666666664</v>
      </c>
      <c r="DS138" s="1077">
        <v>6.7222222222222214</v>
      </c>
      <c r="DT138" s="1077">
        <v>295.11111111111114</v>
      </c>
      <c r="DU138" s="1082">
        <v>830.88888888888891</v>
      </c>
      <c r="DV138" s="1077"/>
      <c r="DW138" s="1087"/>
      <c r="DX138" s="1081"/>
      <c r="DY138" s="1081"/>
      <c r="DZ138" s="1081"/>
      <c r="EA138" s="1084"/>
      <c r="EB138" s="1088">
        <f t="shared" si="58"/>
        <v>149087.94397089942</v>
      </c>
      <c r="EC138" s="1076" t="str">
        <f t="shared" si="69"/>
        <v>План Департамента Продаж на ближайшие 39-45 дней, кг</v>
      </c>
      <c r="ED138" s="672"/>
    </row>
    <row r="139" spans="1:134" ht="14.5" hidden="1" customHeight="1" outlineLevel="1">
      <c r="A139" s="1076" t="s">
        <v>674</v>
      </c>
      <c r="B139" s="1077">
        <v>2468.612222222222</v>
      </c>
      <c r="C139" s="1077">
        <v>147.76333333333332</v>
      </c>
      <c r="D139" s="1077">
        <v>1912.3074999999999</v>
      </c>
      <c r="E139" s="1077">
        <v>197.03199999999998</v>
      </c>
      <c r="F139" s="1077">
        <v>1789.8681481481483</v>
      </c>
      <c r="G139" s="1077">
        <v>88.8</v>
      </c>
      <c r="H139" s="1077">
        <v>0</v>
      </c>
      <c r="I139" s="1077">
        <v>876.17407407407404</v>
      </c>
      <c r="J139" s="1077">
        <v>1360.1614814814816</v>
      </c>
      <c r="K139" s="1077">
        <v>248.44777777777779</v>
      </c>
      <c r="L139" s="1077">
        <v>91.12444444444445</v>
      </c>
      <c r="M139" s="1077">
        <v>0</v>
      </c>
      <c r="N139" s="1078">
        <v>283.79000000000002</v>
      </c>
      <c r="O139" s="1078">
        <v>586.07999999999993</v>
      </c>
      <c r="P139" s="1078">
        <v>274.62222222222221</v>
      </c>
      <c r="Q139" s="1079">
        <v>552.53333333333319</v>
      </c>
      <c r="R139" s="1080">
        <v>357.28000000000003</v>
      </c>
      <c r="S139" s="1081">
        <v>584.88888888888891</v>
      </c>
      <c r="T139" s="1077">
        <v>11135.949925925921</v>
      </c>
      <c r="U139" s="1077">
        <v>435.17142857142846</v>
      </c>
      <c r="V139" s="1077">
        <v>1852.0676190476195</v>
      </c>
      <c r="W139" s="1077">
        <v>995.19999999999993</v>
      </c>
      <c r="X139" s="1077">
        <v>0</v>
      </c>
      <c r="Y139" s="1077">
        <v>0</v>
      </c>
      <c r="Z139" s="1077">
        <v>0</v>
      </c>
      <c r="AA139" s="1080">
        <v>2247.6633333333339</v>
      </c>
      <c r="AB139" s="1077">
        <v>213.69555555555559</v>
      </c>
      <c r="AC139" s="1077">
        <v>3085.5675555555554</v>
      </c>
      <c r="AD139" s="1082">
        <v>555.77222222222213</v>
      </c>
      <c r="AE139" s="1082">
        <v>80.560000000000045</v>
      </c>
      <c r="AF139" s="1082">
        <v>1647.7333333333333</v>
      </c>
      <c r="AG139" s="1082">
        <v>0</v>
      </c>
      <c r="AH139" s="1082">
        <v>0</v>
      </c>
      <c r="AI139" s="1082">
        <v>945.85777777777787</v>
      </c>
      <c r="AJ139" s="1082">
        <v>110.2577777777778</v>
      </c>
      <c r="AK139" s="1082">
        <v>4051.0857142857144</v>
      </c>
      <c r="AL139" s="1082">
        <v>0</v>
      </c>
      <c r="AM139" s="1082">
        <v>855.46666666666647</v>
      </c>
      <c r="AN139" s="1082">
        <v>645.89111111111129</v>
      </c>
      <c r="AO139" s="1083">
        <v>4993.4403968253973</v>
      </c>
      <c r="AP139" s="1083">
        <v>148.39999999999998</v>
      </c>
      <c r="AQ139" s="1079">
        <v>1978.6666666666667</v>
      </c>
      <c r="AR139" s="1079">
        <v>56.66666666666665</v>
      </c>
      <c r="AS139" s="1084">
        <v>1000.3022222222226</v>
      </c>
      <c r="AT139" s="1085">
        <v>295.7703703703703</v>
      </c>
      <c r="AU139" s="1083">
        <v>55.072777777777773</v>
      </c>
      <c r="AV139" s="1079">
        <v>63.748888888888892</v>
      </c>
      <c r="AW139" s="1079">
        <v>22.935555555555556</v>
      </c>
      <c r="AX139" s="1084">
        <v>0</v>
      </c>
      <c r="AY139" s="1085">
        <v>0</v>
      </c>
      <c r="AZ139" s="1084">
        <v>0</v>
      </c>
      <c r="BA139" s="1085">
        <v>2443.30667989418</v>
      </c>
      <c r="BB139" s="1085">
        <v>727.45703703703703</v>
      </c>
      <c r="BC139" s="1082">
        <v>529.66666666666663</v>
      </c>
      <c r="BD139" s="1082">
        <v>1140.8459259259266</v>
      </c>
      <c r="BE139" s="1077">
        <v>275.03999999999996</v>
      </c>
      <c r="BF139" s="1082">
        <v>543.85714285714289</v>
      </c>
      <c r="BG139" s="1082">
        <v>183.16666666666666</v>
      </c>
      <c r="BH139" s="1082">
        <v>0</v>
      </c>
      <c r="BI139" s="1082">
        <v>68.800000000000011</v>
      </c>
      <c r="BJ139" s="1082">
        <v>0</v>
      </c>
      <c r="BK139" s="1082">
        <v>0</v>
      </c>
      <c r="BL139" s="1082">
        <v>844.66666666666663</v>
      </c>
      <c r="BM139" s="1082">
        <v>85.681111111111107</v>
      </c>
      <c r="BN139" s="1085">
        <v>117.90370370370366</v>
      </c>
      <c r="BO139" s="1085">
        <v>3305.9505026455026</v>
      </c>
      <c r="BP139" s="1085">
        <v>77.847777777777779</v>
      </c>
      <c r="BQ139" s="1082">
        <v>3487.9175661375657</v>
      </c>
      <c r="BR139" s="1077">
        <v>0</v>
      </c>
      <c r="BS139" s="1077">
        <v>160.66666666666666</v>
      </c>
      <c r="BT139" s="1077">
        <v>0</v>
      </c>
      <c r="BU139" s="1077">
        <v>0</v>
      </c>
      <c r="BV139" s="1077">
        <v>155.64444444444445</v>
      </c>
      <c r="BW139" s="1077">
        <v>399.35999999999996</v>
      </c>
      <c r="BX139" s="1086">
        <v>788.5</v>
      </c>
      <c r="BY139" s="1085">
        <v>1653.6521825396828</v>
      </c>
      <c r="BZ139" s="1085">
        <v>256.72222222222223</v>
      </c>
      <c r="CA139" s="1085">
        <v>0</v>
      </c>
      <c r="CB139" s="1082">
        <v>50.611111111111114</v>
      </c>
      <c r="CC139" s="1082">
        <v>529.15357142857135</v>
      </c>
      <c r="CD139" s="1082">
        <v>78.376666666666736</v>
      </c>
      <c r="CE139" s="1082">
        <v>128.91666666666669</v>
      </c>
      <c r="CF139" s="1082">
        <v>0.25777777777777777</v>
      </c>
      <c r="CG139" s="1082">
        <v>587.5333333333333</v>
      </c>
      <c r="CH139" s="1079">
        <v>11454.333333333332</v>
      </c>
      <c r="CI139" s="1079">
        <v>16826.084285714285</v>
      </c>
      <c r="CJ139" s="1079">
        <v>239.20000000000002</v>
      </c>
      <c r="CK139" s="1079">
        <v>2390.2799999999997</v>
      </c>
      <c r="CL139" s="1079">
        <v>707.33333333333326</v>
      </c>
      <c r="CM139" s="1079">
        <v>0</v>
      </c>
      <c r="CN139" s="1079">
        <v>80</v>
      </c>
      <c r="CO139" s="1082">
        <v>309.33333333333331</v>
      </c>
      <c r="CP139" s="1082">
        <v>251.08888888888896</v>
      </c>
      <c r="CQ139" s="1082">
        <v>194.28333333333342</v>
      </c>
      <c r="CR139" s="1082">
        <v>348.71111111111117</v>
      </c>
      <c r="CS139" s="1082">
        <v>40.200000000000003</v>
      </c>
      <c r="CT139" s="1080">
        <v>370.68253968253964</v>
      </c>
      <c r="CU139" s="1080">
        <v>0</v>
      </c>
      <c r="CV139" s="1080">
        <v>238.70634920634922</v>
      </c>
      <c r="CW139" s="1085">
        <v>0</v>
      </c>
      <c r="CX139" s="1085">
        <v>2491.6111111111113</v>
      </c>
      <c r="CY139" s="1085">
        <v>1862.0399999999997</v>
      </c>
      <c r="CZ139" s="1085">
        <v>102</v>
      </c>
      <c r="DA139" s="1082">
        <v>915.45600000000024</v>
      </c>
      <c r="DB139" s="1085">
        <v>76.44</v>
      </c>
      <c r="DC139" s="1080">
        <v>542.96800000000007</v>
      </c>
      <c r="DD139" s="1080">
        <v>243.8</v>
      </c>
      <c r="DE139" s="1080">
        <v>1064.5313492063492</v>
      </c>
      <c r="DF139" s="1085">
        <v>4051.1547619047615</v>
      </c>
      <c r="DG139" s="1085">
        <v>3829.4305555555566</v>
      </c>
      <c r="DH139" s="1085">
        <v>808</v>
      </c>
      <c r="DI139" s="1085">
        <v>0</v>
      </c>
      <c r="DJ139" s="1082">
        <v>1269.5</v>
      </c>
      <c r="DK139" s="1082">
        <v>21</v>
      </c>
      <c r="DL139" s="1082">
        <v>408.67777777777775</v>
      </c>
      <c r="DM139" s="1082">
        <v>257.41111111111104</v>
      </c>
      <c r="DN139" s="1082">
        <v>158.62000000000009</v>
      </c>
      <c r="DO139" s="1080">
        <v>916.31111111111136</v>
      </c>
      <c r="DP139" s="1082">
        <v>1228.6666666666667</v>
      </c>
      <c r="DQ139" s="1077">
        <v>33.333333333333336</v>
      </c>
      <c r="DR139" s="1077">
        <v>38.666666666666664</v>
      </c>
      <c r="DS139" s="1077">
        <v>6.7222222222222214</v>
      </c>
      <c r="DT139" s="1077">
        <v>295.11111111111114</v>
      </c>
      <c r="DU139" s="1082">
        <v>830.88888888888891</v>
      </c>
      <c r="DV139" s="1077"/>
      <c r="DW139" s="1087"/>
      <c r="DX139" s="1081"/>
      <c r="DY139" s="1081"/>
      <c r="DZ139" s="1081"/>
      <c r="EA139" s="1084"/>
      <c r="EB139" s="1088">
        <f t="shared" si="58"/>
        <v>122816.50825661371</v>
      </c>
      <c r="EC139" s="1076" t="str">
        <f t="shared" si="69"/>
        <v>План Департамента Продаж на ближайшие 46-52 дней, кг</v>
      </c>
      <c r="ED139" s="672"/>
    </row>
    <row r="140" spans="1:134" ht="14.5" hidden="1" customHeight="1" outlineLevel="1" thickBot="1">
      <c r="A140" s="1076" t="s">
        <v>675</v>
      </c>
      <c r="B140" s="1077">
        <v>2468.612222222222</v>
      </c>
      <c r="C140" s="1077">
        <v>147.76333333333332</v>
      </c>
      <c r="D140" s="1077">
        <v>1912.3074999999999</v>
      </c>
      <c r="E140" s="1077">
        <v>197.03199999999998</v>
      </c>
      <c r="F140" s="1077">
        <v>1789.8681481481483</v>
      </c>
      <c r="G140" s="1077">
        <v>88.8</v>
      </c>
      <c r="H140" s="1077">
        <v>0</v>
      </c>
      <c r="I140" s="1077">
        <v>876.17407407407404</v>
      </c>
      <c r="J140" s="1077">
        <v>1360.1614814814816</v>
      </c>
      <c r="K140" s="1077">
        <v>248.44777777777779</v>
      </c>
      <c r="L140" s="1077">
        <v>91.12444444444445</v>
      </c>
      <c r="M140" s="1077">
        <v>0</v>
      </c>
      <c r="N140" s="1078">
        <v>283.79000000000002</v>
      </c>
      <c r="O140" s="1078">
        <v>586.07999999999993</v>
      </c>
      <c r="P140" s="1078">
        <v>274.62222222222221</v>
      </c>
      <c r="Q140" s="1079">
        <v>552.53333333333319</v>
      </c>
      <c r="R140" s="1080">
        <v>357.28000000000003</v>
      </c>
      <c r="S140" s="1081">
        <v>584.88888888888891</v>
      </c>
      <c r="T140" s="1077">
        <v>11133.629925925923</v>
      </c>
      <c r="U140" s="1077">
        <v>435.17142857142846</v>
      </c>
      <c r="V140" s="1077">
        <v>1852.0676190476195</v>
      </c>
      <c r="W140" s="1077">
        <v>995.19999999999993</v>
      </c>
      <c r="X140" s="1077">
        <v>0</v>
      </c>
      <c r="Y140" s="1077">
        <v>0</v>
      </c>
      <c r="Z140" s="1077">
        <v>0</v>
      </c>
      <c r="AA140" s="1080">
        <v>1747.6633333333339</v>
      </c>
      <c r="AB140" s="1077">
        <v>213.69555555555559</v>
      </c>
      <c r="AC140" s="1077">
        <v>3085.5675555555554</v>
      </c>
      <c r="AD140" s="1082">
        <v>555.77222222222213</v>
      </c>
      <c r="AE140" s="1082">
        <v>80.560000000000045</v>
      </c>
      <c r="AF140" s="1082">
        <v>1647.7333333333333</v>
      </c>
      <c r="AG140" s="1082">
        <v>0</v>
      </c>
      <c r="AH140" s="1082">
        <v>0</v>
      </c>
      <c r="AI140" s="1082">
        <v>945.85777777777787</v>
      </c>
      <c r="AJ140" s="1082">
        <v>110.2577777777778</v>
      </c>
      <c r="AK140" s="1082">
        <v>4051.0857142857144</v>
      </c>
      <c r="AL140" s="1082">
        <v>0</v>
      </c>
      <c r="AM140" s="1082">
        <v>855.46666666666647</v>
      </c>
      <c r="AN140" s="1082">
        <v>645.89111111111129</v>
      </c>
      <c r="AO140" s="1083">
        <v>7693.4403968253973</v>
      </c>
      <c r="AP140" s="1083">
        <v>148.39999999999998</v>
      </c>
      <c r="AQ140" s="1079">
        <v>1978.6666666666667</v>
      </c>
      <c r="AR140" s="1079">
        <v>56.66666666666665</v>
      </c>
      <c r="AS140" s="1084">
        <v>1000.3022222222226</v>
      </c>
      <c r="AT140" s="1085">
        <v>195.77037037037033</v>
      </c>
      <c r="AU140" s="1083">
        <v>55.072777777777773</v>
      </c>
      <c r="AV140" s="1079">
        <v>63.748888888888892</v>
      </c>
      <c r="AW140" s="1079">
        <v>22.935555555555556</v>
      </c>
      <c r="AX140" s="1084">
        <v>0</v>
      </c>
      <c r="AY140" s="1085">
        <v>0</v>
      </c>
      <c r="AZ140" s="1084">
        <v>0</v>
      </c>
      <c r="BA140" s="1085">
        <v>1943.30667989418</v>
      </c>
      <c r="BB140" s="1085">
        <v>727.45703703703703</v>
      </c>
      <c r="BC140" s="1082">
        <v>529.66666666666663</v>
      </c>
      <c r="BD140" s="1082">
        <v>1140.8459259259266</v>
      </c>
      <c r="BE140" s="1077">
        <v>275.03999999999996</v>
      </c>
      <c r="BF140" s="1082">
        <v>543.85714285714289</v>
      </c>
      <c r="BG140" s="1082">
        <v>183.16666666666666</v>
      </c>
      <c r="BH140" s="1082">
        <v>0</v>
      </c>
      <c r="BI140" s="1082">
        <v>68.800000000000011</v>
      </c>
      <c r="BJ140" s="1082">
        <v>0</v>
      </c>
      <c r="BK140" s="1082">
        <v>0</v>
      </c>
      <c r="BL140" s="1082">
        <v>844.66666666666663</v>
      </c>
      <c r="BM140" s="1082">
        <v>85.681111111111107</v>
      </c>
      <c r="BN140" s="1085">
        <v>117.90370370370366</v>
      </c>
      <c r="BO140" s="1085">
        <v>3680.9505026455026</v>
      </c>
      <c r="BP140" s="1085">
        <v>77.847777777777779</v>
      </c>
      <c r="BQ140" s="1082">
        <v>1987.9175661375657</v>
      </c>
      <c r="BR140" s="1077">
        <v>0</v>
      </c>
      <c r="BS140" s="1077">
        <v>160.66666666666666</v>
      </c>
      <c r="BT140" s="1077">
        <v>0</v>
      </c>
      <c r="BU140" s="1077">
        <v>0</v>
      </c>
      <c r="BV140" s="1077">
        <v>155.64444444444445</v>
      </c>
      <c r="BW140" s="1077">
        <v>399.35999999999996</v>
      </c>
      <c r="BX140" s="1086">
        <v>788.5</v>
      </c>
      <c r="BY140" s="1085">
        <v>1653.6521825396828</v>
      </c>
      <c r="BZ140" s="1085">
        <v>256.72222222222223</v>
      </c>
      <c r="CA140" s="1085">
        <v>0</v>
      </c>
      <c r="CB140" s="1082">
        <v>50.611111111111114</v>
      </c>
      <c r="CC140" s="1082">
        <v>529.15357142857135</v>
      </c>
      <c r="CD140" s="1082">
        <v>78.376666666666736</v>
      </c>
      <c r="CE140" s="1082">
        <v>128.91666666666669</v>
      </c>
      <c r="CF140" s="1082">
        <v>0.25777777777777777</v>
      </c>
      <c r="CG140" s="1082">
        <v>587.5333333333333</v>
      </c>
      <c r="CH140" s="1079">
        <v>11454.333333333332</v>
      </c>
      <c r="CI140" s="1079">
        <v>5826.0842857142861</v>
      </c>
      <c r="CJ140" s="1079">
        <v>239.20000000000002</v>
      </c>
      <c r="CK140" s="1079">
        <v>2390.2799999999997</v>
      </c>
      <c r="CL140" s="1079">
        <v>707.33333333333326</v>
      </c>
      <c r="CM140" s="1079">
        <v>0</v>
      </c>
      <c r="CN140" s="1079">
        <v>80</v>
      </c>
      <c r="CO140" s="1082">
        <v>309.33333333333331</v>
      </c>
      <c r="CP140" s="1082">
        <v>251.08888888888896</v>
      </c>
      <c r="CQ140" s="1082">
        <v>194.28333333333342</v>
      </c>
      <c r="CR140" s="1082">
        <v>348.71111111111117</v>
      </c>
      <c r="CS140" s="1082">
        <v>40.200000000000003</v>
      </c>
      <c r="CT140" s="1080">
        <v>370.68253968253964</v>
      </c>
      <c r="CU140" s="1080">
        <v>0</v>
      </c>
      <c r="CV140" s="1080">
        <v>238.70634920634922</v>
      </c>
      <c r="CW140" s="1085">
        <v>0</v>
      </c>
      <c r="CX140" s="1085">
        <v>379.6111111111112</v>
      </c>
      <c r="CY140" s="1085">
        <v>1862.0399999999997</v>
      </c>
      <c r="CZ140" s="1085">
        <v>102</v>
      </c>
      <c r="DA140" s="1082">
        <v>915.45600000000024</v>
      </c>
      <c r="DB140" s="1085">
        <v>76.44</v>
      </c>
      <c r="DC140" s="1080">
        <v>542.96800000000007</v>
      </c>
      <c r="DD140" s="1080">
        <v>243.8</v>
      </c>
      <c r="DE140" s="1080">
        <v>1064.5313492063492</v>
      </c>
      <c r="DF140" s="1085">
        <v>1251.1547619047615</v>
      </c>
      <c r="DG140" s="1085">
        <v>2829.4305555555566</v>
      </c>
      <c r="DH140" s="1085">
        <v>808</v>
      </c>
      <c r="DI140" s="1085">
        <v>0</v>
      </c>
      <c r="DJ140" s="1082">
        <v>1269.5</v>
      </c>
      <c r="DK140" s="1082">
        <v>21</v>
      </c>
      <c r="DL140" s="1082">
        <v>408.67777777777775</v>
      </c>
      <c r="DM140" s="1082">
        <v>257.41111111111104</v>
      </c>
      <c r="DN140" s="1082">
        <v>158.62000000000009</v>
      </c>
      <c r="DO140" s="1080">
        <v>916.31111111111136</v>
      </c>
      <c r="DP140" s="1082">
        <v>1228.6666666666667</v>
      </c>
      <c r="DQ140" s="1077">
        <v>33.333333333333336</v>
      </c>
      <c r="DR140" s="1077">
        <v>38.666666666666664</v>
      </c>
      <c r="DS140" s="1077">
        <v>6.7222222222222214</v>
      </c>
      <c r="DT140" s="1077">
        <v>295.11111111111114</v>
      </c>
      <c r="DU140" s="1082">
        <v>830.88888888888891</v>
      </c>
      <c r="DV140" s="1077"/>
      <c r="DW140" s="1087"/>
      <c r="DX140" s="1081"/>
      <c r="DY140" s="1081"/>
      <c r="DZ140" s="1081"/>
      <c r="EA140" s="1084"/>
      <c r="EB140" s="1088">
        <f t="shared" si="58"/>
        <v>106377.18825661372</v>
      </c>
      <c r="EC140" s="1076" t="str">
        <f t="shared" si="69"/>
        <v>План Департамента Продаж на ближайшие 53-59 дней, кг</v>
      </c>
      <c r="ED140" s="672"/>
    </row>
    <row r="141" spans="1:134" ht="8.25" customHeight="1" collapsed="1" thickTop="1" thickBot="1">
      <c r="A141" s="870"/>
      <c r="B141" s="1089"/>
      <c r="C141" s="1089"/>
      <c r="D141" s="1089"/>
      <c r="E141" s="1089"/>
      <c r="F141" s="1089"/>
      <c r="G141" s="1089"/>
      <c r="H141" s="1089"/>
      <c r="I141" s="1089"/>
      <c r="J141" s="1089"/>
      <c r="K141" s="1089"/>
      <c r="L141" s="1089"/>
      <c r="M141" s="1089"/>
      <c r="N141" s="1089"/>
      <c r="O141" s="1090"/>
      <c r="P141" s="1090"/>
      <c r="Q141" s="1091"/>
      <c r="R141" s="1092"/>
      <c r="S141" s="1092"/>
      <c r="T141" s="1092"/>
      <c r="U141" s="1089"/>
      <c r="V141" s="1092"/>
      <c r="W141" s="1089"/>
      <c r="X141" s="1089"/>
      <c r="Y141" s="1089"/>
      <c r="Z141" s="1092"/>
      <c r="AA141" s="1092"/>
      <c r="AB141" s="1092"/>
      <c r="AC141" s="1092"/>
      <c r="AD141" s="1092"/>
      <c r="AE141" s="1092"/>
      <c r="AF141" s="1092"/>
      <c r="AG141" s="1092"/>
      <c r="AH141" s="1092"/>
      <c r="AI141" s="1092"/>
      <c r="AJ141" s="1092"/>
      <c r="AK141" s="1092"/>
      <c r="AL141" s="1092"/>
      <c r="AM141" s="1092"/>
      <c r="AN141" s="1092"/>
      <c r="AO141" s="1092"/>
      <c r="AP141" s="1092"/>
      <c r="AQ141" s="1091"/>
      <c r="AR141" s="1091"/>
      <c r="AS141" s="1092"/>
      <c r="AT141" s="1092"/>
      <c r="AU141" s="1092"/>
      <c r="AV141" s="1091"/>
      <c r="AW141" s="1091"/>
      <c r="AX141" s="1092"/>
      <c r="AY141" s="1092"/>
      <c r="AZ141" s="1092"/>
      <c r="BA141" s="1092"/>
      <c r="BB141" s="1092"/>
      <c r="BC141" s="1092"/>
      <c r="BD141" s="1092"/>
      <c r="BE141" s="1092"/>
      <c r="BF141" s="1092"/>
      <c r="BG141" s="1092"/>
      <c r="BH141" s="1092"/>
      <c r="BI141" s="1092"/>
      <c r="BJ141" s="1092"/>
      <c r="BK141" s="1092"/>
      <c r="BL141" s="1092"/>
      <c r="BM141" s="1092"/>
      <c r="BN141" s="1092"/>
      <c r="BO141" s="1092"/>
      <c r="BP141" s="1092"/>
      <c r="BQ141" s="1092"/>
      <c r="BR141" s="1092"/>
      <c r="BS141" s="1092"/>
      <c r="BT141" s="1092"/>
      <c r="BU141" s="1092"/>
      <c r="BV141" s="1092"/>
      <c r="BW141" s="1092"/>
      <c r="BX141" s="1092"/>
      <c r="BY141" s="1092"/>
      <c r="BZ141" s="1092"/>
      <c r="CA141" s="1092"/>
      <c r="CB141" s="1092"/>
      <c r="CC141" s="1092"/>
      <c r="CD141" s="1092"/>
      <c r="CE141" s="1092"/>
      <c r="CF141" s="1092"/>
      <c r="CG141" s="1092"/>
      <c r="CH141" s="1091"/>
      <c r="CI141" s="1091"/>
      <c r="CJ141" s="1091"/>
      <c r="CK141" s="1091"/>
      <c r="CL141" s="1091"/>
      <c r="CM141" s="1091"/>
      <c r="CN141" s="1091"/>
      <c r="CO141" s="1092"/>
      <c r="CP141" s="1092"/>
      <c r="CQ141" s="1092"/>
      <c r="CR141" s="1092"/>
      <c r="CS141" s="1092"/>
      <c r="CT141" s="1092"/>
      <c r="CU141" s="1092"/>
      <c r="CV141" s="1092"/>
      <c r="CW141" s="1092"/>
      <c r="CX141" s="1092"/>
      <c r="CY141" s="1092"/>
      <c r="CZ141" s="1092"/>
      <c r="DA141" s="1092"/>
      <c r="DB141" s="1092"/>
      <c r="DC141" s="1092"/>
      <c r="DD141" s="1092"/>
      <c r="DE141" s="1092"/>
      <c r="DF141" s="1092"/>
      <c r="DG141" s="1092"/>
      <c r="DH141" s="1092"/>
      <c r="DI141" s="1092"/>
      <c r="DJ141" s="1092"/>
      <c r="DK141" s="1092"/>
      <c r="DL141" s="1092"/>
      <c r="DM141" s="1092"/>
      <c r="DN141" s="1092"/>
      <c r="DO141" s="1092"/>
      <c r="DP141" s="1092"/>
      <c r="DQ141" s="1092"/>
      <c r="DR141" s="1092"/>
      <c r="DS141" s="1092"/>
      <c r="DT141" s="1092"/>
      <c r="DU141" s="1092"/>
      <c r="DV141" s="1092"/>
      <c r="DW141" s="1093"/>
      <c r="DX141" s="1092"/>
      <c r="DY141" s="1092"/>
      <c r="DZ141" s="1092"/>
      <c r="EA141" s="1094"/>
      <c r="EB141" s="678"/>
      <c r="EC141" s="870"/>
      <c r="ED141" s="672"/>
    </row>
    <row r="142" spans="1:134" thickTop="1">
      <c r="A142" s="1095" t="s">
        <v>676</v>
      </c>
      <c r="B142" s="1096">
        <f t="shared" ref="B142:BY142" si="70">SUM(B143:B148)</f>
        <v>8858.8228333333336</v>
      </c>
      <c r="C142" s="1096">
        <f t="shared" si="70"/>
        <v>194.56245238095241</v>
      </c>
      <c r="D142" s="1096">
        <f t="shared" si="70"/>
        <v>3802.908065476191</v>
      </c>
      <c r="E142" s="1096">
        <f t="shared" si="70"/>
        <v>102.09369523809522</v>
      </c>
      <c r="F142" s="1096">
        <f t="shared" si="70"/>
        <v>4115.3067936507932</v>
      </c>
      <c r="G142" s="1096">
        <f t="shared" si="70"/>
        <v>32.382857142857148</v>
      </c>
      <c r="H142" s="1096">
        <f>SUM(H143:H148)</f>
        <v>0</v>
      </c>
      <c r="I142" s="1097">
        <f t="shared" si="70"/>
        <v>2540.919253968254</v>
      </c>
      <c r="J142" s="1096">
        <f t="shared" si="70"/>
        <v>2223.7695555555556</v>
      </c>
      <c r="K142" s="1096">
        <f t="shared" si="70"/>
        <v>878.90959523809533</v>
      </c>
      <c r="L142" s="1096">
        <f t="shared" si="70"/>
        <v>89.011619047619064</v>
      </c>
      <c r="M142" s="1096">
        <f t="shared" si="70"/>
        <v>0</v>
      </c>
      <c r="N142" s="1098">
        <f t="shared" si="70"/>
        <v>434.15711904761906</v>
      </c>
      <c r="O142" s="1098">
        <f t="shared" si="70"/>
        <v>902.87400000000002</v>
      </c>
      <c r="P142" s="1098">
        <f t="shared" si="70"/>
        <v>271.86190476190478</v>
      </c>
      <c r="Q142" s="1099">
        <f t="shared" si="70"/>
        <v>801.77238095238079</v>
      </c>
      <c r="R142" s="1100">
        <f t="shared" si="70"/>
        <v>393.91733333333332</v>
      </c>
      <c r="S142" s="1100">
        <f t="shared" si="70"/>
        <v>55.352380952381168</v>
      </c>
      <c r="T142" s="1100">
        <f t="shared" si="70"/>
        <v>24674.178088888886</v>
      </c>
      <c r="U142" s="1101">
        <f t="shared" si="70"/>
        <v>440.63476190476183</v>
      </c>
      <c r="V142" s="1100">
        <f t="shared" si="70"/>
        <v>2706.1567142857152</v>
      </c>
      <c r="W142" s="1104">
        <f>SUM(W143:W148)</f>
        <v>1920.0857142857144</v>
      </c>
      <c r="X142" s="1104">
        <f>SUM(X143:X148)</f>
        <v>0</v>
      </c>
      <c r="Y142" s="1104">
        <f>SUM(Y143:Y148)</f>
        <v>0</v>
      </c>
      <c r="Z142" s="1100">
        <f t="shared" si="70"/>
        <v>180</v>
      </c>
      <c r="AA142" s="1102">
        <f t="shared" si="70"/>
        <v>3337.2021380952392</v>
      </c>
      <c r="AB142" s="1103">
        <f t="shared" si="70"/>
        <v>192.45461904761905</v>
      </c>
      <c r="AC142" s="1104">
        <f t="shared" si="70"/>
        <v>8172.5785047619056</v>
      </c>
      <c r="AD142" s="1104">
        <f t="shared" si="70"/>
        <v>1679.2351190476193</v>
      </c>
      <c r="AE142" s="1104">
        <f t="shared" si="70"/>
        <v>125.98800000000003</v>
      </c>
      <c r="AF142" s="1104">
        <f t="shared" si="70"/>
        <v>1817.5657142857144</v>
      </c>
      <c r="AG142" s="1104">
        <f>SUM(AG143:AG148)</f>
        <v>0</v>
      </c>
      <c r="AH142" s="1104">
        <f>SUM(AH143:AH148)</f>
        <v>0</v>
      </c>
      <c r="AI142" s="1104">
        <f t="shared" ref="AI142:AK142" si="71">SUM(AI143:AI148)</f>
        <v>2346.7106666666668</v>
      </c>
      <c r="AJ142" s="1104">
        <f t="shared" si="71"/>
        <v>61.490666666666698</v>
      </c>
      <c r="AK142" s="1104">
        <f t="shared" si="71"/>
        <v>6585.2971428571436</v>
      </c>
      <c r="AL142" s="1104">
        <f>SUM(AL143:AL148)</f>
        <v>0</v>
      </c>
      <c r="AM142" s="1104">
        <f>SUM(AM143:AM148)</f>
        <v>0</v>
      </c>
      <c r="AN142" s="1104">
        <f t="shared" ref="AN142:AP142" si="72">SUM(AN143:AN148)</f>
        <v>3059.6713809523808</v>
      </c>
      <c r="AO142" s="1099">
        <f t="shared" si="72"/>
        <v>11006.440035714284</v>
      </c>
      <c r="AP142" s="1099">
        <f t="shared" si="72"/>
        <v>214.62</v>
      </c>
      <c r="AQ142" s="1099">
        <f t="shared" si="70"/>
        <v>2303.8857142857146</v>
      </c>
      <c r="AR142" s="1099">
        <f t="shared" si="70"/>
        <v>241.83428571428567</v>
      </c>
      <c r="AS142" s="1104">
        <f t="shared" si="70"/>
        <v>1491.0411428571429</v>
      </c>
      <c r="AT142" s="1105">
        <f t="shared" si="70"/>
        <v>264.29217460317454</v>
      </c>
      <c r="AU142" s="1105">
        <f t="shared" si="70"/>
        <v>78.811416666666673</v>
      </c>
      <c r="AV142" s="1105">
        <f t="shared" si="70"/>
        <v>0</v>
      </c>
      <c r="AW142" s="1105">
        <f t="shared" si="70"/>
        <v>48.52661904761905</v>
      </c>
      <c r="AX142" s="1105">
        <f t="shared" si="70"/>
        <v>0</v>
      </c>
      <c r="AY142" s="1106">
        <f t="shared" si="70"/>
        <v>0</v>
      </c>
      <c r="AZ142" s="1107">
        <f t="shared" si="70"/>
        <v>238</v>
      </c>
      <c r="BA142" s="1108">
        <f t="shared" si="70"/>
        <v>5419.976576388889</v>
      </c>
      <c r="BB142" s="1108">
        <f t="shared" si="70"/>
        <v>1555.729888888889</v>
      </c>
      <c r="BC142" s="1108">
        <f t="shared" si="70"/>
        <v>607.15</v>
      </c>
      <c r="BD142" s="1108">
        <f t="shared" si="70"/>
        <v>1049.888222222223</v>
      </c>
      <c r="BE142" s="1108">
        <f t="shared" si="70"/>
        <v>509.59199999999998</v>
      </c>
      <c r="BF142" s="1108">
        <f t="shared" si="70"/>
        <v>5311.7749999999996</v>
      </c>
      <c r="BG142" s="1108">
        <f t="shared" si="70"/>
        <v>183.32499999999999</v>
      </c>
      <c r="BH142" s="1108">
        <f t="shared" si="70"/>
        <v>0</v>
      </c>
      <c r="BI142" s="1108">
        <f t="shared" si="70"/>
        <v>0</v>
      </c>
      <c r="BJ142" s="1108">
        <f t="shared" si="70"/>
        <v>0</v>
      </c>
      <c r="BK142" s="1108">
        <f t="shared" si="70"/>
        <v>0</v>
      </c>
      <c r="BL142" s="1108">
        <f t="shared" si="70"/>
        <v>723.90000000000009</v>
      </c>
      <c r="BM142" s="1108">
        <f t="shared" si="70"/>
        <v>77.965166666666676</v>
      </c>
      <c r="BN142" s="1108">
        <f t="shared" si="70"/>
        <v>74.998888888888843</v>
      </c>
      <c r="BO142" s="1108">
        <f t="shared" si="70"/>
        <v>17692.798027777779</v>
      </c>
      <c r="BP142" s="1108">
        <f t="shared" si="70"/>
        <v>195.64016666666669</v>
      </c>
      <c r="BQ142" s="1108">
        <f t="shared" si="70"/>
        <v>3287.6796944444445</v>
      </c>
      <c r="BR142" s="1108">
        <f t="shared" si="70"/>
        <v>0</v>
      </c>
      <c r="BS142" s="1108">
        <f t="shared" si="70"/>
        <v>143.19999999999999</v>
      </c>
      <c r="BT142" s="1108">
        <f>SUM(BT143:BT148)</f>
        <v>0</v>
      </c>
      <c r="BU142" s="1108">
        <f>SUM(BU143:BU148)</f>
        <v>0</v>
      </c>
      <c r="BV142" s="1108">
        <f t="shared" si="70"/>
        <v>0</v>
      </c>
      <c r="BW142" s="1108">
        <f t="shared" si="70"/>
        <v>659.32799999999997</v>
      </c>
      <c r="BX142" s="1108">
        <f t="shared" si="70"/>
        <v>5075.55</v>
      </c>
      <c r="BY142" s="1108">
        <f t="shared" si="70"/>
        <v>4154.6705059523811</v>
      </c>
      <c r="BZ142" s="1108">
        <f t="shared" ref="BZ142:DT142" si="73">SUM(BZ143:BZ148)</f>
        <v>885.84404761904761</v>
      </c>
      <c r="CA142" s="1108">
        <f t="shared" si="73"/>
        <v>0</v>
      </c>
      <c r="CB142" s="1109">
        <f t="shared" si="73"/>
        <v>324.85595238095243</v>
      </c>
      <c r="CC142" s="1109">
        <f t="shared" si="73"/>
        <v>1923.5341071428572</v>
      </c>
      <c r="CD142" s="1109">
        <f t="shared" si="73"/>
        <v>230.36550000000017</v>
      </c>
      <c r="CE142" s="1109">
        <f t="shared" si="73"/>
        <v>992.01499999999987</v>
      </c>
      <c r="CF142" s="1109">
        <f t="shared" si="73"/>
        <v>0.27066666666666667</v>
      </c>
      <c r="CG142" s="1109">
        <f t="shared" si="73"/>
        <v>1003.1214285714286</v>
      </c>
      <c r="CH142" s="1110">
        <f t="shared" si="73"/>
        <v>36804.764285714286</v>
      </c>
      <c r="CI142" s="1110">
        <f t="shared" si="73"/>
        <v>27681.839928571429</v>
      </c>
      <c r="CJ142" s="1110">
        <f t="shared" si="73"/>
        <v>327.96000000000004</v>
      </c>
      <c r="CK142" s="1110">
        <f t="shared" si="73"/>
        <v>4232.0082857142861</v>
      </c>
      <c r="CL142" s="1110">
        <f t="shared" si="73"/>
        <v>1478.7714285714283</v>
      </c>
      <c r="CM142" s="1110">
        <f>SUM(CM143:CM148)</f>
        <v>0</v>
      </c>
      <c r="CN142" s="1110">
        <f>SUM(CN143:CN148)</f>
        <v>78.8</v>
      </c>
      <c r="CO142" s="1110">
        <f t="shared" si="73"/>
        <v>424.91428571428571</v>
      </c>
      <c r="CP142" s="1110">
        <f t="shared" si="73"/>
        <v>833.92904761904776</v>
      </c>
      <c r="CQ142" s="1110">
        <f t="shared" si="73"/>
        <v>1246.3117857142859</v>
      </c>
      <c r="CR142" s="1110">
        <f t="shared" si="73"/>
        <v>292.86095238095243</v>
      </c>
      <c r="CS142" s="1110">
        <f t="shared" si="73"/>
        <v>101.56714285714287</v>
      </c>
      <c r="CT142" s="1111">
        <f t="shared" si="73"/>
        <v>306.33571428571429</v>
      </c>
      <c r="CU142" s="1111">
        <f>SUM(CU143:CU148)</f>
        <v>0</v>
      </c>
      <c r="CV142" s="1112">
        <f t="shared" si="73"/>
        <v>3041.3559523809522</v>
      </c>
      <c r="CW142" s="1112">
        <f>SUM(CW143:CW148)</f>
        <v>0</v>
      </c>
      <c r="CX142" s="1113">
        <f t="shared" si="73"/>
        <v>1106.0773809523812</v>
      </c>
      <c r="CY142" s="1114">
        <f t="shared" si="73"/>
        <v>2130.6677142857143</v>
      </c>
      <c r="CZ142" s="1114">
        <f t="shared" si="73"/>
        <v>34.928571428571445</v>
      </c>
      <c r="DA142" s="1115">
        <f t="shared" si="73"/>
        <v>2224.6688000000008</v>
      </c>
      <c r="DB142" s="1115">
        <f t="shared" si="73"/>
        <v>96.616285714285723</v>
      </c>
      <c r="DC142" s="1111">
        <f t="shared" si="73"/>
        <v>1721.6021142857142</v>
      </c>
      <c r="DD142" s="1111">
        <f t="shared" si="73"/>
        <v>804.36971428571428</v>
      </c>
      <c r="DE142" s="1102">
        <f t="shared" si="73"/>
        <v>11729.557916666667</v>
      </c>
      <c r="DF142" s="1104">
        <f t="shared" si="73"/>
        <v>6960.7796428571428</v>
      </c>
      <c r="DG142" s="1104">
        <f t="shared" si="73"/>
        <v>6006.0449404761912</v>
      </c>
      <c r="DH142" s="1104">
        <f t="shared" si="73"/>
        <v>1493.6142857142859</v>
      </c>
      <c r="DI142" s="1104">
        <f>SUM(DI143:DI148)</f>
        <v>0</v>
      </c>
      <c r="DJ142" s="1104">
        <f t="shared" si="73"/>
        <v>1621.5107142857146</v>
      </c>
      <c r="DK142" s="1104">
        <f t="shared" si="73"/>
        <v>28.692857142857143</v>
      </c>
      <c r="DL142" s="1104">
        <f t="shared" si="73"/>
        <v>3258.2545238095236</v>
      </c>
      <c r="DM142" s="1104">
        <f t="shared" si="73"/>
        <v>1161.3673809523807</v>
      </c>
      <c r="DN142" s="1104">
        <f t="shared" si="73"/>
        <v>710.32814285714301</v>
      </c>
      <c r="DO142" s="1112">
        <f t="shared" si="73"/>
        <v>1190.079047619048</v>
      </c>
      <c r="DP142" s="1109">
        <f t="shared" si="73"/>
        <v>760.86190476190495</v>
      </c>
      <c r="DQ142" s="1109">
        <f t="shared" si="73"/>
        <v>0</v>
      </c>
      <c r="DR142" s="1109">
        <f t="shared" si="73"/>
        <v>0</v>
      </c>
      <c r="DS142" s="1109">
        <f t="shared" si="73"/>
        <v>0</v>
      </c>
      <c r="DT142" s="1109">
        <f t="shared" si="73"/>
        <v>352.91428571428582</v>
      </c>
      <c r="DU142" s="1104">
        <f>SUM(DU143:DU148)</f>
        <v>696.62380952380954</v>
      </c>
      <c r="DV142" s="1100">
        <f t="shared" ref="DV142:EA142" si="74">SUM(DV143:DV152)</f>
        <v>0</v>
      </c>
      <c r="DW142" s="1116">
        <f t="shared" si="74"/>
        <v>0</v>
      </c>
      <c r="DX142" s="1116">
        <f t="shared" si="74"/>
        <v>0</v>
      </c>
      <c r="DY142" s="1100"/>
      <c r="DZ142" s="1116">
        <f t="shared" ref="DZ142" si="75">SUM(DZ143:DZ152)</f>
        <v>0</v>
      </c>
      <c r="EA142" s="1117">
        <f t="shared" si="74"/>
        <v>0</v>
      </c>
      <c r="EB142" s="1117">
        <f t="shared" ref="EB142:EB155" si="76">SUM(B142:EA142)</f>
        <v>271909.47514384927</v>
      </c>
      <c r="EC142" s="1095" t="s">
        <v>676</v>
      </c>
      <c r="ED142" s="672"/>
    </row>
    <row r="143" spans="1:134" ht="14.5">
      <c r="A143" s="1118" t="str">
        <f>A128</f>
        <v>на 11 декабря</v>
      </c>
      <c r="B143" s="1119">
        <f t="shared" ref="B143:BW143" si="77">IF((B128+B101-B67)&lt;0,0,(B128+B101-B67))</f>
        <v>709.58</v>
      </c>
      <c r="C143" s="1120">
        <f t="shared" si="77"/>
        <v>9.4109523809523807</v>
      </c>
      <c r="D143" s="1120">
        <f t="shared" si="77"/>
        <v>114.9851904761905</v>
      </c>
      <c r="E143" s="1120">
        <f t="shared" si="77"/>
        <v>0</v>
      </c>
      <c r="F143" s="1120">
        <f t="shared" si="77"/>
        <v>0</v>
      </c>
      <c r="G143" s="1120">
        <f t="shared" si="77"/>
        <v>0</v>
      </c>
      <c r="H143" s="1120">
        <f>IF((H128+H101-H67)&lt;0,0,(H128+H101-H67))</f>
        <v>0</v>
      </c>
      <c r="I143" s="1119">
        <f t="shared" si="77"/>
        <v>167.93647619047624</v>
      </c>
      <c r="J143" s="1120">
        <f t="shared" si="77"/>
        <v>65.360000000000014</v>
      </c>
      <c r="K143" s="1120">
        <f t="shared" si="77"/>
        <v>82.039428571428573</v>
      </c>
      <c r="L143" s="1120">
        <f t="shared" si="77"/>
        <v>0</v>
      </c>
      <c r="M143" s="1120">
        <f t="shared" si="77"/>
        <v>0</v>
      </c>
      <c r="N143" s="1121">
        <f t="shared" si="77"/>
        <v>79.937619047619052</v>
      </c>
      <c r="O143" s="1121">
        <f t="shared" si="77"/>
        <v>15.169999999999987</v>
      </c>
      <c r="P143" s="1121">
        <f t="shared" si="77"/>
        <v>0</v>
      </c>
      <c r="Q143" s="1122">
        <f t="shared" si="77"/>
        <v>23.292380952380938</v>
      </c>
      <c r="R143" s="1123">
        <f t="shared" si="77"/>
        <v>0</v>
      </c>
      <c r="S143" s="1123">
        <f t="shared" si="77"/>
        <v>0</v>
      </c>
      <c r="T143" s="1119">
        <f t="shared" si="77"/>
        <v>260.18666666666741</v>
      </c>
      <c r="U143" s="1124">
        <f t="shared" si="77"/>
        <v>0</v>
      </c>
      <c r="V143" s="1123">
        <f t="shared" si="77"/>
        <v>205.8857142857143</v>
      </c>
      <c r="W143" s="1123">
        <f>IF((W128+W101-W67)&lt;0,0,(W128+W101-W67))</f>
        <v>169.04571428571433</v>
      </c>
      <c r="X143" s="1123">
        <f>IF((X128+X101-X67)&lt;0,0,(X128+X101-X67))</f>
        <v>0</v>
      </c>
      <c r="Y143" s="1123">
        <f>IF((Y128+Y101-Y67)&lt;0,0,(Y128+Y101-Y67))</f>
        <v>0</v>
      </c>
      <c r="Z143" s="1123">
        <f>IF((Z128+Z101-Z67)&lt;0,0,(Z128+Z101-Z67))</f>
        <v>0</v>
      </c>
      <c r="AA143" s="1125">
        <f t="shared" ref="AA143:AF143" si="78">IF((AA128+AA101-AA67)&lt;0,0,(AA128+AA101-AA67))</f>
        <v>255.33523809523808</v>
      </c>
      <c r="AB143" s="1119">
        <f t="shared" si="78"/>
        <v>0</v>
      </c>
      <c r="AC143" s="1125">
        <f t="shared" si="78"/>
        <v>1093.4419047619049</v>
      </c>
      <c r="AD143" s="1123">
        <f t="shared" si="78"/>
        <v>330.75428571428569</v>
      </c>
      <c r="AE143" s="1123">
        <f t="shared" si="78"/>
        <v>0</v>
      </c>
      <c r="AF143" s="1123">
        <f t="shared" si="78"/>
        <v>0</v>
      </c>
      <c r="AG143" s="1123">
        <f>IF((AG128+AG101-AG67)&lt;0,0,(AG128+AG101-AG67))</f>
        <v>0</v>
      </c>
      <c r="AH143" s="1123">
        <f>IF((AH128+AH101-AH67)&lt;0,0,(AH128+AH101-AH67))</f>
        <v>0</v>
      </c>
      <c r="AI143" s="1120">
        <f t="shared" ref="AI143:AK143" si="79">IF((AI128+AI101-AI67)&lt;0,0,(AI128+AI101-AI67))</f>
        <v>158.79999999999995</v>
      </c>
      <c r="AJ143" s="1120">
        <f t="shared" si="79"/>
        <v>0</v>
      </c>
      <c r="AK143" s="1120">
        <f t="shared" si="79"/>
        <v>1542.0571428571425</v>
      </c>
      <c r="AL143" s="1120">
        <f>IF((AL128+AL101-AL67)&lt;0,0,(AL128+AL101-AL67))</f>
        <v>0</v>
      </c>
      <c r="AM143" s="1120">
        <f>IF((AM128+AM101-AM67)&lt;0,0,(AM128+AM101-AM67))</f>
        <v>0</v>
      </c>
      <c r="AN143" s="1120">
        <f t="shared" ref="AN143:AQ143" si="80">IF((AN128+AN101-AN67)&lt;0,0,(AN128+AN101-AN67))</f>
        <v>147.72571428571422</v>
      </c>
      <c r="AO143" s="1126">
        <f t="shared" si="80"/>
        <v>4579.6476190476178</v>
      </c>
      <c r="AP143" s="1126">
        <f t="shared" si="80"/>
        <v>58.8</v>
      </c>
      <c r="AQ143" s="1126">
        <f t="shared" si="80"/>
        <v>0</v>
      </c>
      <c r="AR143" s="1126">
        <f t="shared" si="77"/>
        <v>0</v>
      </c>
      <c r="AS143" s="1123">
        <f t="shared" si="77"/>
        <v>229.12380952380954</v>
      </c>
      <c r="AT143" s="1127">
        <f t="shared" si="77"/>
        <v>0</v>
      </c>
      <c r="AU143" s="1127">
        <f t="shared" si="77"/>
        <v>18.135000000000005</v>
      </c>
      <c r="AV143" s="1127">
        <f t="shared" si="77"/>
        <v>0</v>
      </c>
      <c r="AW143" s="1127">
        <f t="shared" si="77"/>
        <v>20.644285714285719</v>
      </c>
      <c r="AX143" s="1127">
        <f t="shared" si="77"/>
        <v>0</v>
      </c>
      <c r="AY143" s="1128">
        <f t="shared" si="77"/>
        <v>0</v>
      </c>
      <c r="AZ143" s="1129">
        <f t="shared" si="77"/>
        <v>238</v>
      </c>
      <c r="BA143" s="1123">
        <f t="shared" si="77"/>
        <v>0</v>
      </c>
      <c r="BB143" s="1120">
        <f t="shared" si="77"/>
        <v>0</v>
      </c>
      <c r="BC143" s="1120">
        <f t="shared" si="77"/>
        <v>0</v>
      </c>
      <c r="BD143" s="1120">
        <f t="shared" si="77"/>
        <v>0</v>
      </c>
      <c r="BE143" s="1120">
        <f t="shared" si="77"/>
        <v>0</v>
      </c>
      <c r="BF143" s="1120">
        <f t="shared" si="77"/>
        <v>0</v>
      </c>
      <c r="BG143" s="1123">
        <f t="shared" si="77"/>
        <v>0</v>
      </c>
      <c r="BH143" s="1123">
        <f>IF((BH128+BH101-BH67)&lt;0,0,(BH128+BH101-BH67))</f>
        <v>0</v>
      </c>
      <c r="BI143" s="1123">
        <f t="shared" ref="BI143" si="81">IF((BI128+BI101-BI67)&lt;0,0,(BI128+BI101-BI67))</f>
        <v>0</v>
      </c>
      <c r="BJ143" s="1123">
        <f>IF((BJ128+BJ101-BJ67)&lt;0,0,(BJ128+BJ101-BJ67))</f>
        <v>0</v>
      </c>
      <c r="BK143" s="1123">
        <f>IF((BK128+BK101-BK67)&lt;0,0,(BK128+BK101-BK67))</f>
        <v>0</v>
      </c>
      <c r="BL143" s="1123">
        <f t="shared" ref="BL143:BQ143" si="82">IF((BL128+BL101-BL67)&lt;0,0,(BL128+BL101-BL67))</f>
        <v>0</v>
      </c>
      <c r="BM143" s="1123">
        <f t="shared" si="82"/>
        <v>0</v>
      </c>
      <c r="BN143" s="1123">
        <f t="shared" si="82"/>
        <v>0</v>
      </c>
      <c r="BO143" s="1123">
        <f t="shared" si="82"/>
        <v>0</v>
      </c>
      <c r="BP143" s="1123">
        <f t="shared" si="82"/>
        <v>0</v>
      </c>
      <c r="BQ143" s="1120">
        <f t="shared" si="82"/>
        <v>0</v>
      </c>
      <c r="BR143" s="1119"/>
      <c r="BS143" s="1119">
        <f t="shared" si="77"/>
        <v>0</v>
      </c>
      <c r="BT143" s="1119">
        <f>IF((BT128+BT101-BT67)&lt;0,0,(BT128+BT101-BT67))</f>
        <v>0</v>
      </c>
      <c r="BU143" s="1119">
        <f>IF((BU128+BU101-BU67)&lt;0,0,(BU128+BU101-BU67))</f>
        <v>0</v>
      </c>
      <c r="BV143" s="1119">
        <f t="shared" ref="BV143" si="83">IF((BV128+BV101-BV67)&lt;0,0,(BV128+BV101-BV67))</f>
        <v>0</v>
      </c>
      <c r="BW143" s="1120">
        <f t="shared" si="77"/>
        <v>0</v>
      </c>
      <c r="BX143" s="1130">
        <f t="shared" ref="BX143:EA143" si="84">IF((BX128+BX101-BX67)&lt;0,0,(BX128+BX101-BX67))</f>
        <v>0</v>
      </c>
      <c r="BY143" s="1119">
        <f t="shared" si="84"/>
        <v>1229.7857142857142</v>
      </c>
      <c r="BZ143" s="1131">
        <f t="shared" si="84"/>
        <v>125.28571428571428</v>
      </c>
      <c r="CA143" s="1131"/>
      <c r="CB143" s="1131">
        <f t="shared" si="84"/>
        <v>187.71428571428572</v>
      </c>
      <c r="CC143" s="1131">
        <f t="shared" si="84"/>
        <v>990.82285714285706</v>
      </c>
      <c r="CD143" s="1131">
        <f t="shared" si="84"/>
        <v>139.11000000000007</v>
      </c>
      <c r="CE143" s="1131">
        <f t="shared" si="84"/>
        <v>0</v>
      </c>
      <c r="CF143" s="1131">
        <f t="shared" si="84"/>
        <v>0</v>
      </c>
      <c r="CG143" s="1131">
        <f t="shared" si="84"/>
        <v>163.61142857142852</v>
      </c>
      <c r="CH143" s="1122">
        <f t="shared" si="84"/>
        <v>20265.714285714286</v>
      </c>
      <c r="CI143" s="1122">
        <f t="shared" si="84"/>
        <v>8627.7714285714283</v>
      </c>
      <c r="CJ143" s="1122">
        <f t="shared" si="84"/>
        <v>76.8</v>
      </c>
      <c r="CK143" s="1122">
        <f t="shared" si="84"/>
        <v>707.01428571428619</v>
      </c>
      <c r="CL143" s="1122">
        <f t="shared" si="84"/>
        <v>379.07142857142844</v>
      </c>
      <c r="CM143" s="1122">
        <f>IF((CM128+CM101-CM67)&lt;0,0,(CM128+CM101-CM67))</f>
        <v>0</v>
      </c>
      <c r="CN143" s="1122">
        <f>IF((CN128+CN101-CN67)&lt;0,0,(CN128+CN101-CN67))</f>
        <v>0</v>
      </c>
      <c r="CO143" s="1122">
        <f t="shared" ref="CO143:CR143" si="85">IF((CO128+CO101-CO67)&lt;0,0,(CO128+CO101-CO67))</f>
        <v>100.11428571428573</v>
      </c>
      <c r="CP143" s="1122">
        <f t="shared" si="85"/>
        <v>0</v>
      </c>
      <c r="CQ143" s="1122">
        <f t="shared" si="85"/>
        <v>0</v>
      </c>
      <c r="CR143" s="1122">
        <f t="shared" si="85"/>
        <v>0</v>
      </c>
      <c r="CS143" s="1122">
        <f t="shared" si="84"/>
        <v>29.357142857142861</v>
      </c>
      <c r="CT143" s="1125">
        <f t="shared" si="84"/>
        <v>0</v>
      </c>
      <c r="CU143" s="1125">
        <f>IF((CU128+CU101-CU67)&lt;0,0,(CU128+CU101-CU67))</f>
        <v>0</v>
      </c>
      <c r="CV143" s="1125">
        <f t="shared" si="84"/>
        <v>149.71428571428567</v>
      </c>
      <c r="CW143" s="1125">
        <f>IF((CW128+CW101-CW67)&lt;0,0,(CW128+CW101-CW67))</f>
        <v>0</v>
      </c>
      <c r="CX143" s="1123">
        <f t="shared" si="84"/>
        <v>94.285714285714221</v>
      </c>
      <c r="CY143" s="1123">
        <f t="shared" si="84"/>
        <v>0</v>
      </c>
      <c r="CZ143" s="1123">
        <f t="shared" si="84"/>
        <v>0</v>
      </c>
      <c r="DA143" s="1123">
        <f t="shared" si="84"/>
        <v>602.64</v>
      </c>
      <c r="DB143" s="1123">
        <f t="shared" si="84"/>
        <v>16.354285714285709</v>
      </c>
      <c r="DC143" s="1125">
        <f t="shared" si="84"/>
        <v>992.72571428571405</v>
      </c>
      <c r="DD143" s="1120">
        <f t="shared" si="84"/>
        <v>207.20571428571424</v>
      </c>
      <c r="DE143" s="1127">
        <f t="shared" si="84"/>
        <v>0</v>
      </c>
      <c r="DF143" s="1120">
        <f t="shared" si="84"/>
        <v>3949.6071428571431</v>
      </c>
      <c r="DG143" s="1119">
        <f t="shared" si="84"/>
        <v>1609.1428571428569</v>
      </c>
      <c r="DH143" s="1119">
        <f t="shared" si="84"/>
        <v>274.71428571428578</v>
      </c>
      <c r="DI143" s="1119">
        <f>IF((DI128+DI101-DI67)&lt;0,0,(DI128+DI101-DI67))</f>
        <v>0</v>
      </c>
      <c r="DJ143" s="1120">
        <f t="shared" ref="DJ143" si="86">IF((DJ128+DJ101-DJ67)&lt;0,0,(DJ128+DJ101-DJ67))</f>
        <v>0</v>
      </c>
      <c r="DK143" s="1120">
        <f t="shared" si="84"/>
        <v>0</v>
      </c>
      <c r="DL143" s="1120">
        <f t="shared" si="84"/>
        <v>92.14285714285711</v>
      </c>
      <c r="DM143" s="1120">
        <f t="shared" si="84"/>
        <v>0</v>
      </c>
      <c r="DN143" s="1123">
        <f t="shared" si="84"/>
        <v>270.97714285714289</v>
      </c>
      <c r="DO143" s="1127">
        <f t="shared" si="84"/>
        <v>0</v>
      </c>
      <c r="DP143" s="1120">
        <f t="shared" si="84"/>
        <v>0</v>
      </c>
      <c r="DQ143" s="1120"/>
      <c r="DR143" s="1120"/>
      <c r="DS143" s="1120"/>
      <c r="DT143" s="1120">
        <f t="shared" ref="DT143" si="87">IF((DT128+DT101-DT67)&lt;0,0,(DT128+DT101-DT67))</f>
        <v>0</v>
      </c>
      <c r="DU143" s="1123">
        <f t="shared" si="84"/>
        <v>0</v>
      </c>
      <c r="DV143" s="1119">
        <f t="shared" si="84"/>
        <v>0</v>
      </c>
      <c r="DW143" s="1132">
        <f t="shared" si="84"/>
        <v>0</v>
      </c>
      <c r="DX143" s="1132">
        <f t="shared" si="84"/>
        <v>0</v>
      </c>
      <c r="DY143" s="1119"/>
      <c r="DZ143" s="1132">
        <f t="shared" ref="DZ143" si="88">IF((DZ128+DZ101-DZ67)&lt;0,0,(DZ128+DZ101-DZ67))</f>
        <v>0</v>
      </c>
      <c r="EA143" s="1129">
        <f t="shared" si="84"/>
        <v>0</v>
      </c>
      <c r="EB143" s="1129">
        <f t="shared" si="76"/>
        <v>51856.978000000003</v>
      </c>
      <c r="EC143" s="1133" t="str">
        <f>A143</f>
        <v>на 11 декабря</v>
      </c>
      <c r="ED143" s="672"/>
    </row>
    <row r="144" spans="1:134" ht="14.5">
      <c r="A144" s="1118" t="str">
        <f>A129</f>
        <v>на 12 декабря</v>
      </c>
      <c r="B144" s="1119">
        <f t="shared" ref="B144:BW144" si="89">IF((B128+B129+B101-B67)&lt;0,0,(B128+B129+B101-B67-B143))</f>
        <v>5474.7</v>
      </c>
      <c r="C144" s="1120">
        <f t="shared" si="89"/>
        <v>0</v>
      </c>
      <c r="D144" s="1120">
        <f t="shared" si="89"/>
        <v>1620</v>
      </c>
      <c r="E144" s="1120">
        <f t="shared" si="89"/>
        <v>0</v>
      </c>
      <c r="F144" s="1120">
        <f t="shared" si="89"/>
        <v>1102.2652380952381</v>
      </c>
      <c r="G144" s="1120">
        <f t="shared" si="89"/>
        <v>0</v>
      </c>
      <c r="H144" s="1120">
        <f>IF((H128+H129+H101-H67)&lt;0,0,(H128+H129+H101-H67-H143))</f>
        <v>0</v>
      </c>
      <c r="I144" s="1119">
        <f t="shared" si="89"/>
        <v>0</v>
      </c>
      <c r="J144" s="1120">
        <f t="shared" si="89"/>
        <v>159.03999999999996</v>
      </c>
      <c r="K144" s="1120">
        <f t="shared" si="89"/>
        <v>0</v>
      </c>
      <c r="L144" s="1120">
        <f t="shared" si="89"/>
        <v>0</v>
      </c>
      <c r="M144" s="1120">
        <f t="shared" si="89"/>
        <v>0</v>
      </c>
      <c r="N144" s="1121">
        <f t="shared" si="89"/>
        <v>0</v>
      </c>
      <c r="O144" s="1121">
        <f t="shared" si="89"/>
        <v>26.639999999999986</v>
      </c>
      <c r="P144" s="1121">
        <f t="shared" si="89"/>
        <v>0</v>
      </c>
      <c r="Q144" s="1122">
        <f t="shared" si="89"/>
        <v>14.800000000000011</v>
      </c>
      <c r="R144" s="1123">
        <f t="shared" si="89"/>
        <v>0</v>
      </c>
      <c r="S144" s="1123">
        <f t="shared" si="89"/>
        <v>0</v>
      </c>
      <c r="T144" s="1119">
        <f t="shared" si="89"/>
        <v>2873.9199999999992</v>
      </c>
      <c r="U144" s="1124">
        <f t="shared" si="89"/>
        <v>0</v>
      </c>
      <c r="V144" s="1123">
        <f t="shared" si="89"/>
        <v>121.20000000000005</v>
      </c>
      <c r="W144" s="1123">
        <f>IF((W128+W129+W101-W67)&lt;0,0,(W128+W129+W101-W67-W143))</f>
        <v>15.600000000000023</v>
      </c>
      <c r="X144" s="1123">
        <f>IF((X128+X129+X101-X67)&lt;0,0,(X128+X129+X101-X67-X143))</f>
        <v>0</v>
      </c>
      <c r="Y144" s="1123">
        <f>IF((Y128+Y129+Y101-Y67)&lt;0,0,(Y128+Y129+Y101-Y67-Y143))</f>
        <v>0</v>
      </c>
      <c r="Z144" s="1123">
        <f>IF((Z128+Z129+Z101-Z67)&lt;0,0,(Z128+Z129+Z101-Z67-Z143))</f>
        <v>10.8</v>
      </c>
      <c r="AA144" s="1125">
        <f t="shared" ref="AA144:AC144" si="90">IF((AA128+AA129+AA101-AA67)&lt;0,0,(AA128+AA129+AA101-AA67-AA143))</f>
        <v>77.700000000000045</v>
      </c>
      <c r="AB144" s="1123">
        <f t="shared" si="90"/>
        <v>0</v>
      </c>
      <c r="AC144" s="1125">
        <f t="shared" si="90"/>
        <v>415.84000000000015</v>
      </c>
      <c r="AD144" s="1123">
        <f>IF((AD128+AD129+AD101-AD67)&lt;0,0,(AD128+AD129+AD101-AD67-AD143))</f>
        <v>91.32</v>
      </c>
      <c r="AE144" s="1123">
        <f>IF((AE128+AE129+AE101-AE67)&lt;0,0,(AE128+AE129+AE101-AE67-AE143))</f>
        <v>0</v>
      </c>
      <c r="AF144" s="1123">
        <f>IF((AF128+AF129+AF101-AF67)&lt;0,0,(AF128+AF129+AF101-AF67-AF143))</f>
        <v>0</v>
      </c>
      <c r="AG144" s="1123">
        <f>IF((AG128+AG129+AG101-AG67)&lt;0,0,(AG128+AG129+AG101-AG67-AG143))</f>
        <v>0</v>
      </c>
      <c r="AH144" s="1123">
        <f>IF((AH128+AH129+AH101-AH67)&lt;0,0,(AH128+AH129+AH101-AH67-AH143))</f>
        <v>0</v>
      </c>
      <c r="AI144" s="1120">
        <f t="shared" ref="AI144:AK144" si="91">IF((AI128+AI129+AI101-AI67)&lt;0,0,(AI128+AI129+AI101-AI67-AI143))</f>
        <v>170.5200000000001</v>
      </c>
      <c r="AJ144" s="1120">
        <f t="shared" si="91"/>
        <v>0</v>
      </c>
      <c r="AK144" s="1120">
        <f t="shared" si="91"/>
        <v>0</v>
      </c>
      <c r="AL144" s="1120">
        <f>IF((AL128+AL129+AL101-AL67)&lt;0,0,(AL128+AL129+AL101-AL67-AL143))</f>
        <v>0</v>
      </c>
      <c r="AM144" s="1120">
        <f>IF((AM128+AM129+AM101-AM67)&lt;0,0,(AM128+AM129+AM101-AM67-AM143))</f>
        <v>0</v>
      </c>
      <c r="AN144" s="1120">
        <f t="shared" ref="AN144:AQ144" si="92">IF((AN128+AN129+AN101-AN67)&lt;0,0,(AN128+AN129+AN101-AN67-AN143))</f>
        <v>184</v>
      </c>
      <c r="AO144" s="1126">
        <f t="shared" si="92"/>
        <v>325.80000000000018</v>
      </c>
      <c r="AP144" s="1126">
        <f t="shared" si="92"/>
        <v>0</v>
      </c>
      <c r="AQ144" s="1126">
        <f t="shared" si="92"/>
        <v>0</v>
      </c>
      <c r="AR144" s="1126">
        <f t="shared" si="89"/>
        <v>0</v>
      </c>
      <c r="AS144" s="1123">
        <f t="shared" si="89"/>
        <v>0</v>
      </c>
      <c r="AT144" s="1127">
        <f t="shared" si="89"/>
        <v>0</v>
      </c>
      <c r="AU144" s="1127">
        <f t="shared" si="89"/>
        <v>2.8499999999999943</v>
      </c>
      <c r="AV144" s="1127">
        <f t="shared" si="89"/>
        <v>0</v>
      </c>
      <c r="AW144" s="1127">
        <f t="shared" si="89"/>
        <v>0</v>
      </c>
      <c r="AX144" s="1127">
        <f t="shared" si="89"/>
        <v>0</v>
      </c>
      <c r="AY144" s="1128">
        <f t="shared" si="89"/>
        <v>0</v>
      </c>
      <c r="AZ144" s="1129">
        <f t="shared" si="89"/>
        <v>0</v>
      </c>
      <c r="BA144" s="1123">
        <f t="shared" si="89"/>
        <v>0</v>
      </c>
      <c r="BB144" s="1120">
        <f t="shared" si="89"/>
        <v>10</v>
      </c>
      <c r="BC144" s="1120">
        <f t="shared" si="89"/>
        <v>0</v>
      </c>
      <c r="BD144" s="1120">
        <f t="shared" si="89"/>
        <v>0</v>
      </c>
      <c r="BE144" s="1123">
        <f t="shared" si="89"/>
        <v>0</v>
      </c>
      <c r="BF144" s="1120">
        <f t="shared" si="89"/>
        <v>0</v>
      </c>
      <c r="BG144" s="1123">
        <f t="shared" si="89"/>
        <v>0</v>
      </c>
      <c r="BH144" s="1123">
        <f>IF((BH128+BH129+BH101-BH67)&lt;0,0,(BH128+BH129+BH101-BH67-BH143))</f>
        <v>0</v>
      </c>
      <c r="BI144" s="1123">
        <f t="shared" ref="BI144" si="93">IF((BI128+BI129+BI101-BI67)&lt;0,0,(BI128+BI129+BI101-BI67-BI143))</f>
        <v>0</v>
      </c>
      <c r="BJ144" s="1123">
        <f>IF((BJ128+BJ129+BJ101-BJ67)&lt;0,0,(BJ128+BJ129+BJ101-BJ67-BJ143))</f>
        <v>0</v>
      </c>
      <c r="BK144" s="1123">
        <f>IF((BK128+BK129+BK101-BK67)&lt;0,0,(BK128+BK129+BK101-BK67-BK143))</f>
        <v>0</v>
      </c>
      <c r="BL144" s="1123">
        <f t="shared" ref="BL144:BQ144" si="94">IF((BL128+BL129+BL101-BL67)&lt;0,0,(BL128+BL129+BL101-BL67-BL143))</f>
        <v>0</v>
      </c>
      <c r="BM144" s="1123">
        <f t="shared" si="94"/>
        <v>0</v>
      </c>
      <c r="BN144" s="1123">
        <f t="shared" si="94"/>
        <v>0</v>
      </c>
      <c r="BO144" s="1123">
        <f t="shared" si="94"/>
        <v>0</v>
      </c>
      <c r="BP144" s="1123">
        <f t="shared" si="94"/>
        <v>0</v>
      </c>
      <c r="BQ144" s="1120">
        <f t="shared" si="94"/>
        <v>0</v>
      </c>
      <c r="BR144" s="1119"/>
      <c r="BS144" s="1119">
        <f t="shared" si="89"/>
        <v>0</v>
      </c>
      <c r="BT144" s="1119">
        <f>IF((BT128+BT129+BT101-BT67)&lt;0,0,(BT128+BT129+BT101-BT67-BT143))</f>
        <v>0</v>
      </c>
      <c r="BU144" s="1119">
        <f>IF((BU128+BU129+BU101-BU67)&lt;0,0,(BU128+BU129+BU101-BU67-BU143))</f>
        <v>0</v>
      </c>
      <c r="BV144" s="1119">
        <f t="shared" ref="BV144" si="95">IF((BV128+BV129+BV101-BV67)&lt;0,0,(BV128+BV129+BV101-BV67-BV143))</f>
        <v>0</v>
      </c>
      <c r="BW144" s="1120">
        <f t="shared" si="89"/>
        <v>0</v>
      </c>
      <c r="BX144" s="1130">
        <f t="shared" ref="BX144:EA144" si="96">IF((BX128+BX129+BX101-BX67)&lt;0,0,(BX128+BX129+BX101-BX67-BX143))</f>
        <v>0</v>
      </c>
      <c r="BY144" s="1119">
        <f t="shared" si="96"/>
        <v>49.75</v>
      </c>
      <c r="BZ144" s="1131">
        <f t="shared" si="96"/>
        <v>9</v>
      </c>
      <c r="CA144" s="1131"/>
      <c r="CB144" s="1131">
        <f t="shared" si="96"/>
        <v>0</v>
      </c>
      <c r="CC144" s="1131">
        <f t="shared" si="96"/>
        <v>108.18000000000018</v>
      </c>
      <c r="CD144" s="1131">
        <f t="shared" si="96"/>
        <v>1.6800000000000068</v>
      </c>
      <c r="CE144" s="1131">
        <f t="shared" si="96"/>
        <v>0</v>
      </c>
      <c r="CF144" s="1131">
        <f t="shared" si="96"/>
        <v>0</v>
      </c>
      <c r="CG144" s="1131">
        <f t="shared" si="96"/>
        <v>16.800000000000011</v>
      </c>
      <c r="CH144" s="1122">
        <f t="shared" si="96"/>
        <v>1035</v>
      </c>
      <c r="CI144" s="1122">
        <f t="shared" si="96"/>
        <v>1299.5999999999985</v>
      </c>
      <c r="CJ144" s="1122">
        <f t="shared" si="96"/>
        <v>0</v>
      </c>
      <c r="CK144" s="1122">
        <f t="shared" si="96"/>
        <v>75.599999999999909</v>
      </c>
      <c r="CL144" s="1122">
        <f t="shared" si="96"/>
        <v>43.5</v>
      </c>
      <c r="CM144" s="1122">
        <f>IF((CM128+CM129+CM101-CM67)&lt;0,0,(CM128+CM129+CM101-CM67-CM143))</f>
        <v>0</v>
      </c>
      <c r="CN144" s="1122">
        <f>IF((CN128+CN129+CN101-CN67)&lt;0,0,(CN128+CN129+CN101-CN67-CN143))</f>
        <v>0</v>
      </c>
      <c r="CO144" s="1122">
        <f t="shared" ref="CO144:CR144" si="97">IF((CO128+CO129+CO101-CO67)&lt;0,0,(CO128+CO129+CO101-CO67-CO143))</f>
        <v>0</v>
      </c>
      <c r="CP144" s="1122">
        <f t="shared" si="97"/>
        <v>0</v>
      </c>
      <c r="CQ144" s="1122">
        <f t="shared" si="97"/>
        <v>0</v>
      </c>
      <c r="CR144" s="1122">
        <f t="shared" si="97"/>
        <v>0</v>
      </c>
      <c r="CS144" s="1122">
        <f t="shared" si="96"/>
        <v>0</v>
      </c>
      <c r="CT144" s="1125">
        <f t="shared" si="96"/>
        <v>0</v>
      </c>
      <c r="CU144" s="1125">
        <f>IF((CU128+CU129+CU101-CU67)&lt;0,0,(CU128+CU129+CU101-CU67-CU143))</f>
        <v>0</v>
      </c>
      <c r="CV144" s="1125">
        <f t="shared" si="96"/>
        <v>15</v>
      </c>
      <c r="CW144" s="1125">
        <f>IF((CW128+CW129+CW101-CW67)&lt;0,0,(CW128+CW129+CW101-CW67-CW143))</f>
        <v>0</v>
      </c>
      <c r="CX144" s="1123">
        <f t="shared" si="96"/>
        <v>1.1999999999999886</v>
      </c>
      <c r="CY144" s="1123">
        <f t="shared" si="96"/>
        <v>0</v>
      </c>
      <c r="CZ144" s="1123">
        <f t="shared" si="96"/>
        <v>0</v>
      </c>
      <c r="DA144" s="1123">
        <f t="shared" si="96"/>
        <v>164.16000000000008</v>
      </c>
      <c r="DB144" s="1123">
        <f t="shared" si="96"/>
        <v>0</v>
      </c>
      <c r="DC144" s="1125">
        <f t="shared" si="96"/>
        <v>31.319999999999936</v>
      </c>
      <c r="DD144" s="1120">
        <f t="shared" si="96"/>
        <v>5.5799999999999841</v>
      </c>
      <c r="DE144" s="1127">
        <f t="shared" si="96"/>
        <v>0</v>
      </c>
      <c r="DF144" s="1120">
        <f>IF((DF128+DF129+DF101-DF67)&lt;0,0,(DF128+DF129+DF101-DF67-DF143))</f>
        <v>30</v>
      </c>
      <c r="DG144" s="1119">
        <f t="shared" si="96"/>
        <v>114</v>
      </c>
      <c r="DH144" s="1119">
        <f>IF((DH128+DH129+DH101-DH67)&lt;0,0,(DH128+DH129+DH101-DH67-DH143))</f>
        <v>22.5</v>
      </c>
      <c r="DI144" s="1119">
        <f>IF((DI128+DI129+DI101-DI67)&lt;0,0,(DI128+DI129+DI101-DI67-DI143))</f>
        <v>0</v>
      </c>
      <c r="DJ144" s="1120">
        <f t="shared" ref="DJ144" si="98">IF((DJ128+DJ129+DJ101-DJ67)&lt;0,0,(DJ128+DJ129+DJ101-DJ67-DJ143))</f>
        <v>0</v>
      </c>
      <c r="DK144" s="1120">
        <f t="shared" si="96"/>
        <v>0</v>
      </c>
      <c r="DL144" s="1120">
        <f t="shared" si="96"/>
        <v>48</v>
      </c>
      <c r="DM144" s="1120">
        <f t="shared" si="96"/>
        <v>0</v>
      </c>
      <c r="DN144" s="1123">
        <f t="shared" si="96"/>
        <v>42.120000000000005</v>
      </c>
      <c r="DO144" s="1127">
        <f t="shared" si="96"/>
        <v>0</v>
      </c>
      <c r="DP144" s="1120">
        <f t="shared" si="96"/>
        <v>0</v>
      </c>
      <c r="DQ144" s="1120"/>
      <c r="DR144" s="1120"/>
      <c r="DS144" s="1120"/>
      <c r="DT144" s="1120">
        <f t="shared" ref="DT144" si="99">IF((DT128+DT129+DT101-DT67)&lt;0,0,(DT128+DT129+DT101-DT67-DT143))</f>
        <v>0</v>
      </c>
      <c r="DU144" s="1123">
        <f t="shared" si="96"/>
        <v>0</v>
      </c>
      <c r="DV144" s="1119">
        <f t="shared" si="96"/>
        <v>0</v>
      </c>
      <c r="DW144" s="1132">
        <f t="shared" si="96"/>
        <v>0</v>
      </c>
      <c r="DX144" s="1132">
        <f t="shared" si="96"/>
        <v>0</v>
      </c>
      <c r="DY144" s="1119"/>
      <c r="DZ144" s="1132">
        <f t="shared" ref="DZ144" si="100">IF((DZ128+DZ129+DZ101-DZ67)&lt;0,0,(DZ128+DZ129+DZ101-DZ67-DZ143))</f>
        <v>0</v>
      </c>
      <c r="EA144" s="1129">
        <f t="shared" si="96"/>
        <v>0</v>
      </c>
      <c r="EB144" s="1129">
        <f t="shared" si="76"/>
        <v>15809.985238095236</v>
      </c>
      <c r="EC144" s="1133" t="str">
        <f>A144</f>
        <v>на 12 декабря</v>
      </c>
      <c r="ED144" s="672"/>
    </row>
    <row r="145" spans="1:134" ht="14.5">
      <c r="A145" s="1118" t="str">
        <f>A130</f>
        <v>на 13 декабря</v>
      </c>
      <c r="B145" s="1119">
        <f t="shared" ref="B145:BW145" si="101">IF((B128+B129+B130+B101-B67)&lt;0,0,(B128+B129+B130+B101-B67-B143-B144))</f>
        <v>82.5</v>
      </c>
      <c r="C145" s="1120">
        <f t="shared" si="101"/>
        <v>30</v>
      </c>
      <c r="D145" s="1120">
        <f t="shared" si="101"/>
        <v>60</v>
      </c>
      <c r="E145" s="1120">
        <f t="shared" si="101"/>
        <v>0</v>
      </c>
      <c r="F145" s="1120">
        <f t="shared" si="101"/>
        <v>1133.6800000000003</v>
      </c>
      <c r="G145" s="1120">
        <f t="shared" si="101"/>
        <v>0</v>
      </c>
      <c r="H145" s="1120">
        <f>IF((H128+H129+H130+H101-H67)&lt;0,0,(H128+H129+H130+H101-H67-H143-H144))</f>
        <v>0</v>
      </c>
      <c r="I145" s="1119">
        <f t="shared" si="101"/>
        <v>253</v>
      </c>
      <c r="J145" s="1120">
        <f t="shared" si="101"/>
        <v>571.20000000000005</v>
      </c>
      <c r="K145" s="1120">
        <f t="shared" si="101"/>
        <v>36</v>
      </c>
      <c r="L145" s="1120">
        <f t="shared" si="101"/>
        <v>0</v>
      </c>
      <c r="M145" s="1120">
        <f t="shared" si="101"/>
        <v>0</v>
      </c>
      <c r="N145" s="1121">
        <f t="shared" si="101"/>
        <v>56.240000000000009</v>
      </c>
      <c r="O145" s="1121">
        <f t="shared" si="101"/>
        <v>245.68000000000006</v>
      </c>
      <c r="P145" s="1121">
        <f t="shared" si="101"/>
        <v>0</v>
      </c>
      <c r="Q145" s="1122">
        <f t="shared" si="101"/>
        <v>183.52</v>
      </c>
      <c r="R145" s="1123">
        <f t="shared" si="101"/>
        <v>18.773333333333085</v>
      </c>
      <c r="S145" s="1123">
        <f t="shared" si="101"/>
        <v>0</v>
      </c>
      <c r="T145" s="1119">
        <f t="shared" si="101"/>
        <v>5270.7200000000012</v>
      </c>
      <c r="U145" s="1124">
        <f t="shared" si="101"/>
        <v>0</v>
      </c>
      <c r="V145" s="1123">
        <f t="shared" si="101"/>
        <v>434.39999999999986</v>
      </c>
      <c r="W145" s="1123">
        <f>IF((W128+W129+W130+W101-W67)&lt;0,0,(W128+W129+W130+W101-W67-W143-W144))</f>
        <v>690.48</v>
      </c>
      <c r="X145" s="1123">
        <f>IF((X128+X129+X130+X101-X67)&lt;0,0,(X128+X129+X130+X101-X67-X143-X144))</f>
        <v>0</v>
      </c>
      <c r="Y145" s="1123">
        <f>IF((Y128+Y129+Y130+Y101-Y67)&lt;0,0,(Y128+Y129+Y130+Y101-Y67-Y143-Y144))</f>
        <v>0</v>
      </c>
      <c r="Z145" s="1123">
        <f>IF((Z128+Z129+Z130+Z101-Z67)&lt;0,0,(Z128+Z129+Z130+Z101-Z67-Z143-Z144))</f>
        <v>169.2</v>
      </c>
      <c r="AA145" s="1125">
        <f t="shared" ref="AA145:AF145" si="102">IF((AA128+AA129+AA130+AA101-AA67)&lt;0,0,(AA128+AA129+AA130+AA101-AA67-AA143-AA144))</f>
        <v>517.25999999999988</v>
      </c>
      <c r="AB145" s="1119">
        <f t="shared" si="102"/>
        <v>0</v>
      </c>
      <c r="AC145" s="1125">
        <f t="shared" si="102"/>
        <v>1527.1999999999998</v>
      </c>
      <c r="AD145" s="1123">
        <f t="shared" si="102"/>
        <v>147.60000000000002</v>
      </c>
      <c r="AE145" s="1123">
        <f t="shared" si="102"/>
        <v>0</v>
      </c>
      <c r="AF145" s="1123">
        <f t="shared" si="102"/>
        <v>87.445714285714189</v>
      </c>
      <c r="AG145" s="1123">
        <f>IF((AG128+AG129+AG130+AG101-AG67)&lt;0,0,(AG128+AG129+AG130+AG101-AG67-AG143-AG144))</f>
        <v>0</v>
      </c>
      <c r="AH145" s="1123">
        <f>IF((AH128+AH129+AH130+AH101-AH67)&lt;0,0,(AH128+AH129+AH130+AH101-AH67-AH143-AH144))</f>
        <v>0</v>
      </c>
      <c r="AI145" s="1120">
        <f t="shared" ref="AI145:AK145" si="103">IF((AI128+AI129+AI130+AI101-AI67)&lt;0,0,(AI128+AI129+AI130+AI101-AI67-AI143-AI144))</f>
        <v>226.23999999999978</v>
      </c>
      <c r="AJ145" s="1120">
        <f t="shared" si="103"/>
        <v>0</v>
      </c>
      <c r="AK145" s="1120">
        <f t="shared" si="103"/>
        <v>789.59999999999991</v>
      </c>
      <c r="AL145" s="1120">
        <f>IF((AL128+AL129+AL130+AL101-AL67)&lt;0,0,(AL128+AL129+AL130+AL101-AL67-AL143-AL144))</f>
        <v>0</v>
      </c>
      <c r="AM145" s="1120">
        <f>IF((AM128+AM129+AM130+AM101-AM67)&lt;0,0,(AM128+AM129+AM130+AM101-AM67-AM143-AM144))</f>
        <v>0</v>
      </c>
      <c r="AN145" s="1120">
        <f t="shared" ref="AN145:AQ145" si="104">IF((AN128+AN129+AN130+AN101-AN67)&lt;0,0,(AN128+AN129+AN130+AN101-AN67-AN143-AN144))</f>
        <v>283.35999999999996</v>
      </c>
      <c r="AO145" s="1126">
        <f t="shared" si="104"/>
        <v>617.39999999999964</v>
      </c>
      <c r="AP145" s="1126">
        <f t="shared" si="104"/>
        <v>0</v>
      </c>
      <c r="AQ145" s="1126">
        <f t="shared" si="104"/>
        <v>226.28571428571422</v>
      </c>
      <c r="AR145" s="1126">
        <f t="shared" si="101"/>
        <v>0</v>
      </c>
      <c r="AS145" s="1123">
        <f t="shared" si="101"/>
        <v>211.60000000000002</v>
      </c>
      <c r="AT145" s="1127">
        <f t="shared" si="101"/>
        <v>0</v>
      </c>
      <c r="AU145" s="1127">
        <f t="shared" si="101"/>
        <v>0</v>
      </c>
      <c r="AV145" s="1127">
        <f t="shared" si="101"/>
        <v>0</v>
      </c>
      <c r="AW145" s="1127">
        <f t="shared" si="101"/>
        <v>3.8000000000000007</v>
      </c>
      <c r="AX145" s="1127">
        <f t="shared" si="101"/>
        <v>0</v>
      </c>
      <c r="AY145" s="1128">
        <f t="shared" si="101"/>
        <v>0</v>
      </c>
      <c r="AZ145" s="1129">
        <f t="shared" si="101"/>
        <v>0</v>
      </c>
      <c r="BA145" s="1123">
        <f t="shared" si="101"/>
        <v>0</v>
      </c>
      <c r="BB145" s="1120">
        <f t="shared" si="101"/>
        <v>72.5</v>
      </c>
      <c r="BC145" s="1120">
        <f t="shared" si="101"/>
        <v>51</v>
      </c>
      <c r="BD145" s="1120">
        <f t="shared" si="101"/>
        <v>0</v>
      </c>
      <c r="BE145" s="1123">
        <f t="shared" si="101"/>
        <v>220.8</v>
      </c>
      <c r="BF145" s="1120">
        <f t="shared" si="101"/>
        <v>123</v>
      </c>
      <c r="BG145" s="1123">
        <f t="shared" si="101"/>
        <v>0</v>
      </c>
      <c r="BH145" s="1123">
        <f>IF((BH128+BH129+BH130+BH101-BH67)&lt;0,0,(BH128+BH129+BH130+BH101-BH67-BH143-BH144))</f>
        <v>0</v>
      </c>
      <c r="BI145" s="1123">
        <f t="shared" ref="BI145" si="105">IF((BI128+BI129+BI130+BI101-BI67)&lt;0,0,(BI128+BI129+BI130+BI101-BI67-BI143-BI144))</f>
        <v>0</v>
      </c>
      <c r="BJ145" s="1123">
        <f>IF((BJ128+BJ129+BJ130+BJ101-BJ67)&lt;0,0,(BJ128+BJ129+BJ130+BJ101-BJ67-BJ143-BJ144))</f>
        <v>0</v>
      </c>
      <c r="BK145" s="1123">
        <f>IF((BK128+BK129+BK130+BK101-BK67)&lt;0,0,(BK128+BK129+BK130+BK101-BK67-BK143-BK144))</f>
        <v>0</v>
      </c>
      <c r="BL145" s="1123">
        <f t="shared" ref="BL145:BQ145" si="106">IF((BL128+BL129+BL130+BL101-BL67)&lt;0,0,(BL128+BL129+BL130+BL101-BL67-BL143-BL144))</f>
        <v>0</v>
      </c>
      <c r="BM145" s="1123">
        <f t="shared" si="106"/>
        <v>0</v>
      </c>
      <c r="BN145" s="1123">
        <f t="shared" si="106"/>
        <v>0</v>
      </c>
      <c r="BO145" s="1123">
        <f t="shared" si="106"/>
        <v>0</v>
      </c>
      <c r="BP145" s="1123">
        <f t="shared" si="106"/>
        <v>0</v>
      </c>
      <c r="BQ145" s="1120">
        <f t="shared" si="106"/>
        <v>0</v>
      </c>
      <c r="BR145" s="1119"/>
      <c r="BS145" s="1119">
        <f t="shared" si="101"/>
        <v>0</v>
      </c>
      <c r="BT145" s="1119">
        <f>IF((BT128+BT129+BT130+BT101-BT67)&lt;0,0,(BT128+BT129+BT130+BT101-BT67-BT143-BT144))</f>
        <v>0</v>
      </c>
      <c r="BU145" s="1119">
        <f>IF((BU128+BU129+BU130+BU101-BU67)&lt;0,0,(BU128+BU129+BU130+BU101-BU67-BU143-BU144))</f>
        <v>0</v>
      </c>
      <c r="BV145" s="1119">
        <f t="shared" ref="BV145" si="107">IF((BV128+BV129+BV130+BV101-BV67)&lt;0,0,(BV128+BV129+BV130+BV101-BV67-BV143-BV144))</f>
        <v>0</v>
      </c>
      <c r="BW145" s="1120">
        <f t="shared" si="101"/>
        <v>240</v>
      </c>
      <c r="BX145" s="1130">
        <f t="shared" ref="BX145:EA145" si="108">IF((BX128+BX129+BX130+BX101-BX67)&lt;0,0,(BX128+BX129+BX130+BX101-BX67-BX143-BX144))</f>
        <v>0</v>
      </c>
      <c r="BY145" s="1119">
        <f t="shared" si="108"/>
        <v>361</v>
      </c>
      <c r="BZ145" s="1131">
        <f t="shared" si="108"/>
        <v>90</v>
      </c>
      <c r="CA145" s="1131"/>
      <c r="CB145" s="1131">
        <f t="shared" si="108"/>
        <v>84</v>
      </c>
      <c r="CC145" s="1131">
        <f t="shared" si="108"/>
        <v>268.92000000000007</v>
      </c>
      <c r="CD145" s="1131">
        <f t="shared" si="108"/>
        <v>7.2799999999999727</v>
      </c>
      <c r="CE145" s="1131">
        <f t="shared" si="108"/>
        <v>0</v>
      </c>
      <c r="CF145" s="1131">
        <f t="shared" si="108"/>
        <v>0</v>
      </c>
      <c r="CG145" s="1131">
        <f t="shared" si="108"/>
        <v>205.8</v>
      </c>
      <c r="CH145" s="1122">
        <f t="shared" si="108"/>
        <v>3177</v>
      </c>
      <c r="CI145" s="1122">
        <f t="shared" si="108"/>
        <v>2138.4000000000015</v>
      </c>
      <c r="CJ145" s="1122">
        <f t="shared" si="108"/>
        <v>0</v>
      </c>
      <c r="CK145" s="1122">
        <f t="shared" si="108"/>
        <v>939.59999999999991</v>
      </c>
      <c r="CL145" s="1122">
        <f t="shared" si="108"/>
        <v>313.5</v>
      </c>
      <c r="CM145" s="1122">
        <f>IF((CM128+CM129+CM130+CM101-CM67)&lt;0,0,(CM128+CM129+CM130+CM101-CM67-CM143-CM144))</f>
        <v>0</v>
      </c>
      <c r="CN145" s="1122">
        <f>IF((CN128+CN129+CN130+CN101-CN67)&lt;0,0,(CN128+CN129+CN130+CN101-CN67-CN143-CN144))</f>
        <v>0</v>
      </c>
      <c r="CO145" s="1122">
        <f t="shared" ref="CO145:CR145" si="109">IF((CO128+CO129+CO130+CO101-CO67)&lt;0,0,(CO128+CO129+CO130+CO101-CO67-CO143-CO144))</f>
        <v>0</v>
      </c>
      <c r="CP145" s="1122">
        <f t="shared" si="109"/>
        <v>0</v>
      </c>
      <c r="CQ145" s="1122">
        <f t="shared" si="109"/>
        <v>0</v>
      </c>
      <c r="CR145" s="1122">
        <f t="shared" si="109"/>
        <v>0</v>
      </c>
      <c r="CS145" s="1122">
        <f t="shared" si="108"/>
        <v>30</v>
      </c>
      <c r="CT145" s="1125">
        <f t="shared" si="108"/>
        <v>0</v>
      </c>
      <c r="CU145" s="1125">
        <f>IF((CU128+CU129+CU130+CU101-CU67)&lt;0,0,(CU128+CU129+CU130+CU101-CU67-CU143-CU144))</f>
        <v>0</v>
      </c>
      <c r="CV145" s="1125">
        <f t="shared" si="108"/>
        <v>36</v>
      </c>
      <c r="CW145" s="1125">
        <f>IF((CW128+CW129+CW130+CW101-CW67)&lt;0,0,(CW128+CW129+CW130+CW101-CW67-CW143-CW144))</f>
        <v>0</v>
      </c>
      <c r="CX145" s="1123">
        <f t="shared" si="108"/>
        <v>92</v>
      </c>
      <c r="CY145" s="1123">
        <f t="shared" si="108"/>
        <v>175.52571428571446</v>
      </c>
      <c r="CZ145" s="1123">
        <f t="shared" si="108"/>
        <v>0</v>
      </c>
      <c r="DA145" s="1123">
        <f t="shared" si="108"/>
        <v>273.2399999999999</v>
      </c>
      <c r="DB145" s="1123">
        <f t="shared" si="108"/>
        <v>0</v>
      </c>
      <c r="DC145" s="1125">
        <f t="shared" si="108"/>
        <v>127.44000000000005</v>
      </c>
      <c r="DD145" s="1120">
        <f t="shared" si="108"/>
        <v>100.44</v>
      </c>
      <c r="DE145" s="1127">
        <f t="shared" si="108"/>
        <v>86.75</v>
      </c>
      <c r="DF145" s="1120">
        <f t="shared" si="108"/>
        <v>523.5</v>
      </c>
      <c r="DG145" s="1119">
        <f t="shared" si="108"/>
        <v>612</v>
      </c>
      <c r="DH145" s="1119">
        <f>IF((DH128+DH129+DH130+DH101-DH67)&lt;0,0,(DH128+DH129+DH130+DH101-DH67-DH143-DH144))</f>
        <v>348</v>
      </c>
      <c r="DI145" s="1119">
        <f>IF((DI128+DI129+DI130+DI101-DI67)&lt;0,0,(DI128+DI129+DI130+DI101-DI67-DI143-DI144))</f>
        <v>0</v>
      </c>
      <c r="DJ145" s="1120">
        <f t="shared" ref="DJ145" si="110">IF((DJ128+DJ129+DJ130+DJ101-DJ67)&lt;0,0,(DJ128+DJ129+DJ130+DJ101-DJ67-DJ143-DJ144))</f>
        <v>288.53571428571422</v>
      </c>
      <c r="DK145" s="1120">
        <f t="shared" si="108"/>
        <v>6.6428571428571423</v>
      </c>
      <c r="DL145" s="1120">
        <f t="shared" si="108"/>
        <v>27</v>
      </c>
      <c r="DM145" s="1120">
        <f t="shared" si="108"/>
        <v>0</v>
      </c>
      <c r="DN145" s="1123">
        <f t="shared" si="108"/>
        <v>92.88</v>
      </c>
      <c r="DO145" s="1127">
        <f t="shared" si="108"/>
        <v>227.95238095238096</v>
      </c>
      <c r="DP145" s="1120">
        <f t="shared" si="108"/>
        <v>0</v>
      </c>
      <c r="DQ145" s="1120"/>
      <c r="DR145" s="1120"/>
      <c r="DS145" s="1120"/>
      <c r="DT145" s="1120">
        <f t="shared" ref="DT145" si="111">IF((DT128+DT129+DT130+DT101-DT67)&lt;0,0,(DT128+DT129+DT130+DT101-DT67-DT143-DT144))</f>
        <v>43.047619047619037</v>
      </c>
      <c r="DU145" s="1123">
        <f t="shared" si="108"/>
        <v>0</v>
      </c>
      <c r="DV145" s="1119">
        <f t="shared" si="108"/>
        <v>0</v>
      </c>
      <c r="DW145" s="1132">
        <f t="shared" si="108"/>
        <v>0</v>
      </c>
      <c r="DX145" s="1132">
        <f t="shared" si="108"/>
        <v>0</v>
      </c>
      <c r="DY145" s="1119"/>
      <c r="DZ145" s="1132">
        <f t="shared" ref="DZ145" si="112">IF((DZ128+DZ129+DZ130+DZ101-DZ67)&lt;0,0,(DZ128+DZ129+DZ130+DZ101-DZ67-DZ143-DZ144))</f>
        <v>0</v>
      </c>
      <c r="EA145" s="1129">
        <f t="shared" si="108"/>
        <v>0</v>
      </c>
      <c r="EB145" s="1129">
        <f t="shared" si="76"/>
        <v>25256.939047619053</v>
      </c>
      <c r="EC145" s="1133" t="str">
        <f>A145</f>
        <v>на 13 декабря</v>
      </c>
      <c r="ED145" s="672"/>
    </row>
    <row r="146" spans="1:134" ht="14.5" hidden="1" customHeight="1" outlineLevel="1">
      <c r="A146" s="1118"/>
      <c r="B146" s="1119">
        <f t="shared" ref="B146:BW146" si="113">IF((B128+B129+B130+B131+B101-B67)&lt;0,0,(B128+B129+B130+B131+B101-B67-B143-B144-B145))</f>
        <v>0</v>
      </c>
      <c r="C146" s="1120">
        <f t="shared" si="113"/>
        <v>0</v>
      </c>
      <c r="D146" s="1120">
        <f t="shared" si="113"/>
        <v>0</v>
      </c>
      <c r="E146" s="1120">
        <f t="shared" si="113"/>
        <v>0</v>
      </c>
      <c r="F146" s="1120">
        <f t="shared" si="113"/>
        <v>0</v>
      </c>
      <c r="G146" s="1120">
        <f t="shared" si="113"/>
        <v>0</v>
      </c>
      <c r="H146" s="1120">
        <f>IF((H128+H129+H130+H131+H101-H67)&lt;0,0,(H128+H129+H130+H131+H101-H67-H143-H144-H145))</f>
        <v>0</v>
      </c>
      <c r="I146" s="1119">
        <f t="shared" si="113"/>
        <v>0</v>
      </c>
      <c r="J146" s="1120">
        <f t="shared" si="113"/>
        <v>0</v>
      </c>
      <c r="K146" s="1120">
        <f t="shared" si="113"/>
        <v>0</v>
      </c>
      <c r="L146" s="1120">
        <f t="shared" si="113"/>
        <v>0</v>
      </c>
      <c r="M146" s="1120">
        <f t="shared" si="113"/>
        <v>0</v>
      </c>
      <c r="N146" s="1121">
        <f t="shared" si="113"/>
        <v>0</v>
      </c>
      <c r="O146" s="1121">
        <f t="shared" si="113"/>
        <v>0</v>
      </c>
      <c r="P146" s="1121">
        <f t="shared" si="113"/>
        <v>0</v>
      </c>
      <c r="Q146" s="1122">
        <f t="shared" si="113"/>
        <v>0</v>
      </c>
      <c r="R146" s="1123">
        <f t="shared" si="113"/>
        <v>0</v>
      </c>
      <c r="S146" s="1123">
        <f t="shared" si="113"/>
        <v>0</v>
      </c>
      <c r="T146" s="1119">
        <f t="shared" si="113"/>
        <v>0</v>
      </c>
      <c r="U146" s="1124">
        <f t="shared" si="113"/>
        <v>0</v>
      </c>
      <c r="V146" s="1123">
        <f t="shared" si="113"/>
        <v>0</v>
      </c>
      <c r="W146" s="1123">
        <f>IF((W128+W129+W130+W131+W101-W67)&lt;0,0,(W128+W129+W130+W131+W101-W67-W143-W144-W145))</f>
        <v>0</v>
      </c>
      <c r="X146" s="1123">
        <f>IF((X128+X129+X130+X131+X101-X67)&lt;0,0,(X128+X129+X130+X131+X101-X67-X143-X144-X145))</f>
        <v>0</v>
      </c>
      <c r="Y146" s="1123">
        <f>IF((Y128+Y129+Y130+Y131+Y101-Y67)&lt;0,0,(Y128+Y129+Y130+Y131+Y101-Y67-Y143-Y144-Y145))</f>
        <v>0</v>
      </c>
      <c r="Z146" s="1123">
        <f>IF((Z128+Z129+Z130+Z131+Z101-Z67)&lt;0,0,(Z128+Z129+Z130+Z131+Z101-Z67-Z143-Z144-Z145))</f>
        <v>0</v>
      </c>
      <c r="AA146" s="1125">
        <f t="shared" ref="AA146:AF146" si="114">IF((AA128+AA129+AA130+AA131+AA101-AA67)&lt;0,0,(AA128+AA129+AA130+AA131+AA101-AA67-AA143-AA144-AA145))</f>
        <v>0</v>
      </c>
      <c r="AB146" s="1123">
        <f t="shared" si="114"/>
        <v>0</v>
      </c>
      <c r="AC146" s="1125">
        <f t="shared" si="114"/>
        <v>0</v>
      </c>
      <c r="AD146" s="1123">
        <f t="shared" si="114"/>
        <v>0</v>
      </c>
      <c r="AE146" s="1123">
        <f t="shared" si="114"/>
        <v>0</v>
      </c>
      <c r="AF146" s="1123">
        <f t="shared" si="114"/>
        <v>0</v>
      </c>
      <c r="AG146" s="1123">
        <f>IF((AG128+AG129+AG130+AG131+AG101-AG67)&lt;0,0,(AG128+AG129+AG130+AG131+AG101-AG67-AG143-AG144-AG145))</f>
        <v>0</v>
      </c>
      <c r="AH146" s="1123">
        <f>IF((AH128+AH129+AH130+AH131+AH101-AH67)&lt;0,0,(AH128+AH129+AH130+AH131+AH101-AH67-AH143-AH144-AH145))</f>
        <v>0</v>
      </c>
      <c r="AI146" s="1120">
        <f t="shared" ref="AI146:AJ146" si="115">IF((AI128+AI129+AI130+AI131+AI101-AI67)&lt;0,0,(AI128+AI129+AI130+AI131+AI101-AI67-AI143-AI144-AI145))</f>
        <v>0</v>
      </c>
      <c r="AJ146" s="1120">
        <f t="shared" si="115"/>
        <v>0</v>
      </c>
      <c r="AK146" s="1120"/>
      <c r="AL146" s="1120"/>
      <c r="AM146" s="1120"/>
      <c r="AN146" s="1120">
        <f t="shared" ref="AN146:AQ146" si="116">IF((AN128+AN129+AN130+AN131+AN101-AN67)&lt;0,0,(AN128+AN129+AN130+AN131+AN101-AN67-AN143-AN144-AN145))</f>
        <v>0</v>
      </c>
      <c r="AO146" s="1126">
        <f t="shared" si="116"/>
        <v>0</v>
      </c>
      <c r="AP146" s="1126">
        <f t="shared" si="116"/>
        <v>0</v>
      </c>
      <c r="AQ146" s="1126">
        <f t="shared" si="116"/>
        <v>0</v>
      </c>
      <c r="AR146" s="1126">
        <f t="shared" si="113"/>
        <v>0</v>
      </c>
      <c r="AS146" s="1123">
        <f t="shared" si="113"/>
        <v>0</v>
      </c>
      <c r="AT146" s="1127">
        <f t="shared" si="113"/>
        <v>0</v>
      </c>
      <c r="AU146" s="1127">
        <f t="shared" si="113"/>
        <v>0</v>
      </c>
      <c r="AV146" s="1127">
        <f t="shared" si="113"/>
        <v>0</v>
      </c>
      <c r="AW146" s="1127">
        <f t="shared" si="113"/>
        <v>0</v>
      </c>
      <c r="AX146" s="1127">
        <f t="shared" si="113"/>
        <v>0</v>
      </c>
      <c r="AY146" s="1128">
        <f t="shared" si="113"/>
        <v>0</v>
      </c>
      <c r="AZ146" s="1129">
        <f t="shared" si="113"/>
        <v>0</v>
      </c>
      <c r="BA146" s="1123">
        <f t="shared" si="113"/>
        <v>0</v>
      </c>
      <c r="BB146" s="1120">
        <f t="shared" si="113"/>
        <v>0</v>
      </c>
      <c r="BC146" s="1120">
        <f t="shared" si="113"/>
        <v>0</v>
      </c>
      <c r="BD146" s="1120">
        <f t="shared" si="113"/>
        <v>0</v>
      </c>
      <c r="BE146" s="1123">
        <f t="shared" si="113"/>
        <v>0</v>
      </c>
      <c r="BF146" s="1120">
        <f t="shared" si="113"/>
        <v>0</v>
      </c>
      <c r="BG146" s="1123">
        <f t="shared" si="113"/>
        <v>0</v>
      </c>
      <c r="BH146" s="1123">
        <f>IF((BH128+BH129+BH130+BH131+BH101-BH67)&lt;0,0,(BH128+BH129+BH130+BH131+BH101-BH67-BH143-BH144-BH145))</f>
        <v>0</v>
      </c>
      <c r="BI146" s="1123">
        <f t="shared" ref="BI146" si="117">IF((BI128+BI129+BI130+BI131+BI101-BI67)&lt;0,0,(BI128+BI129+BI130+BI131+BI101-BI67-BI143-BI144-BI145))</f>
        <v>0</v>
      </c>
      <c r="BJ146" s="1123">
        <f>IF((BJ128+BJ129+BJ130+BJ131+BJ101-BJ67)&lt;0,0,(BJ128+BJ129+BJ130+BJ131+BJ101-BJ67-BJ143-BJ144-BJ145))</f>
        <v>0</v>
      </c>
      <c r="BK146" s="1123">
        <f>IF((BK128+BK129+BK130+BK131+BK101-BK67)&lt;0,0,(BK128+BK129+BK130+BK131+BK101-BK67-BK143-BK144-BK145))</f>
        <v>0</v>
      </c>
      <c r="BL146" s="1123">
        <f t="shared" ref="BL146:BQ146" si="118">IF((BL128+BL129+BL130+BL131+BL101-BL67)&lt;0,0,(BL128+BL129+BL130+BL131+BL101-BL67-BL143-BL144-BL145))</f>
        <v>0</v>
      </c>
      <c r="BM146" s="1123">
        <f t="shared" si="118"/>
        <v>0</v>
      </c>
      <c r="BN146" s="1123">
        <f t="shared" si="118"/>
        <v>0</v>
      </c>
      <c r="BO146" s="1123">
        <f t="shared" si="118"/>
        <v>0</v>
      </c>
      <c r="BP146" s="1123">
        <f t="shared" si="118"/>
        <v>0</v>
      </c>
      <c r="BQ146" s="1120">
        <f t="shared" si="118"/>
        <v>0</v>
      </c>
      <c r="BR146" s="1119"/>
      <c r="BS146" s="1119">
        <f t="shared" si="113"/>
        <v>0</v>
      </c>
      <c r="BT146" s="1119">
        <f>IF((BT128+BT129+BT130+BT131+BT101-BT67)&lt;0,0,(BT128+BT129+BT130+BT131+BT101-BT67-BT143-BT144-BT145))</f>
        <v>0</v>
      </c>
      <c r="BU146" s="1119">
        <f>IF((BU128+BU129+BU130+BU131+BU101-BU67)&lt;0,0,(BU128+BU129+BU130+BU131+BU101-BU67-BU143-BU144-BU145))</f>
        <v>0</v>
      </c>
      <c r="BV146" s="1119">
        <f t="shared" ref="BV146" si="119">IF((BV128+BV129+BV130+BV131+BV101-BV67)&lt;0,0,(BV128+BV129+BV130+BV131+BV101-BV67-BV143-BV144-BV145))</f>
        <v>0</v>
      </c>
      <c r="BW146" s="1120">
        <f t="shared" si="113"/>
        <v>0</v>
      </c>
      <c r="BX146" s="1130">
        <f t="shared" ref="BX146:EA146" si="120">IF((BX128+BX129+BX130+BX131+BX101-BX67)&lt;0,0,(BX128+BX129+BX130+BX131+BX101-BX67-BX143-BX144-BX145))</f>
        <v>0</v>
      </c>
      <c r="BY146" s="1119">
        <f t="shared" si="120"/>
        <v>0</v>
      </c>
      <c r="BZ146" s="1131">
        <f t="shared" si="120"/>
        <v>0</v>
      </c>
      <c r="CA146" s="1131"/>
      <c r="CB146" s="1131">
        <f t="shared" si="120"/>
        <v>0</v>
      </c>
      <c r="CC146" s="1131">
        <f t="shared" si="120"/>
        <v>0</v>
      </c>
      <c r="CD146" s="1131">
        <f t="shared" si="120"/>
        <v>0</v>
      </c>
      <c r="CE146" s="1131">
        <f t="shared" si="120"/>
        <v>0</v>
      </c>
      <c r="CF146" s="1131">
        <f t="shared" si="120"/>
        <v>0</v>
      </c>
      <c r="CG146" s="1131">
        <f t="shared" si="120"/>
        <v>0</v>
      </c>
      <c r="CH146" s="1122">
        <f t="shared" si="120"/>
        <v>0</v>
      </c>
      <c r="CI146" s="1122">
        <f t="shared" si="120"/>
        <v>0</v>
      </c>
      <c r="CJ146" s="1122">
        <f t="shared" si="120"/>
        <v>0</v>
      </c>
      <c r="CK146" s="1122">
        <f t="shared" si="120"/>
        <v>0</v>
      </c>
      <c r="CL146" s="1122">
        <f t="shared" si="120"/>
        <v>0</v>
      </c>
      <c r="CM146" s="1122">
        <f>IF((CM128+CM129+CM130+CM131+CM101-CM67)&lt;0,0,(CM128+CM129+CM130+CM131+CM101-CM67-CM143-CM144-CM145))</f>
        <v>0</v>
      </c>
      <c r="CN146" s="1122">
        <f>IF((CN128+CN129+CN130+CN131+CN101-CN67)&lt;0,0,(CN128+CN129+CN130+CN131+CN101-CN67-CN143-CN144-CN145))</f>
        <v>0</v>
      </c>
      <c r="CO146" s="1122">
        <f t="shared" ref="CO146:CR146" si="121">IF((CO128+CO129+CO130+CO131+CO101-CO67)&lt;0,0,(CO128+CO129+CO130+CO131+CO101-CO67-CO143-CO144-CO145))</f>
        <v>0</v>
      </c>
      <c r="CP146" s="1122">
        <f t="shared" si="121"/>
        <v>0</v>
      </c>
      <c r="CQ146" s="1122">
        <f t="shared" si="121"/>
        <v>0</v>
      </c>
      <c r="CR146" s="1122">
        <f t="shared" si="121"/>
        <v>0</v>
      </c>
      <c r="CS146" s="1122">
        <f t="shared" si="120"/>
        <v>0</v>
      </c>
      <c r="CT146" s="1125">
        <f t="shared" si="120"/>
        <v>0</v>
      </c>
      <c r="CU146" s="1125">
        <f>IF((CU128+CU129+CU130+CU131+CU101-CU67)&lt;0,0,(CU128+CU129+CU130+CU131+CU101-CU67-CU143-CU144-CU145))</f>
        <v>0</v>
      </c>
      <c r="CV146" s="1125">
        <f t="shared" si="120"/>
        <v>0</v>
      </c>
      <c r="CW146" s="1125">
        <f>IF((CW128+CW129+CW130+CW131+CW101-CW67)&lt;0,0,(CW128+CW129+CW130+CW131+CW101-CW67-CW143-CW144-CW145))</f>
        <v>0</v>
      </c>
      <c r="CX146" s="1123">
        <f t="shared" si="120"/>
        <v>0</v>
      </c>
      <c r="CY146" s="1123">
        <f t="shared" si="120"/>
        <v>0</v>
      </c>
      <c r="CZ146" s="1123">
        <f t="shared" si="120"/>
        <v>0</v>
      </c>
      <c r="DA146" s="1123">
        <f t="shared" si="120"/>
        <v>0</v>
      </c>
      <c r="DB146" s="1123">
        <f t="shared" si="120"/>
        <v>0</v>
      </c>
      <c r="DC146" s="1125">
        <f t="shared" si="120"/>
        <v>0</v>
      </c>
      <c r="DD146" s="1120">
        <f t="shared" si="120"/>
        <v>0</v>
      </c>
      <c r="DE146" s="1127">
        <f t="shared" si="120"/>
        <v>0</v>
      </c>
      <c r="DF146" s="1120">
        <f t="shared" si="120"/>
        <v>0</v>
      </c>
      <c r="DG146" s="1119">
        <f t="shared" si="120"/>
        <v>0</v>
      </c>
      <c r="DH146" s="1119">
        <f>IF((DH128+DH129+DH130+DH131+DH101-DH67)&lt;0,0,(DH128+DH129+DH130+DH131+DH101-DH67-DH143-DH144-DH145))</f>
        <v>0</v>
      </c>
      <c r="DI146" s="1119">
        <f>IF((DI128+DI129+DI130+DI131+DI101-DI67)&lt;0,0,(DI128+DI129+DI130+DI131+DI101-DI67-DI143-DI144-DI145))</f>
        <v>0</v>
      </c>
      <c r="DJ146" s="1120">
        <f t="shared" ref="DJ146" si="122">IF((DJ128+DJ129+DJ130+DJ131+DJ101-DJ67)&lt;0,0,(DJ128+DJ129+DJ130+DJ131+DJ101-DJ67-DJ143-DJ144-DJ145))</f>
        <v>0</v>
      </c>
      <c r="DK146" s="1120">
        <f t="shared" si="120"/>
        <v>0</v>
      </c>
      <c r="DL146" s="1120">
        <f t="shared" si="120"/>
        <v>0</v>
      </c>
      <c r="DM146" s="1120">
        <f t="shared" si="120"/>
        <v>0</v>
      </c>
      <c r="DN146" s="1123">
        <f t="shared" si="120"/>
        <v>0</v>
      </c>
      <c r="DO146" s="1127">
        <f t="shared" si="120"/>
        <v>0</v>
      </c>
      <c r="DP146" s="1120">
        <f t="shared" si="120"/>
        <v>0</v>
      </c>
      <c r="DQ146" s="1120"/>
      <c r="DR146" s="1120"/>
      <c r="DS146" s="1120"/>
      <c r="DT146" s="1120">
        <f t="shared" ref="DT146" si="123">IF((DT128+DT129+DT130+DT131+DT101-DT67)&lt;0,0,(DT128+DT129+DT130+DT131+DT101-DT67-DT143-DT144-DT145))</f>
        <v>0</v>
      </c>
      <c r="DU146" s="1123">
        <f t="shared" si="120"/>
        <v>0</v>
      </c>
      <c r="DV146" s="1119">
        <f t="shared" si="120"/>
        <v>0</v>
      </c>
      <c r="DW146" s="1132">
        <f t="shared" si="120"/>
        <v>0</v>
      </c>
      <c r="DX146" s="1132">
        <f t="shared" si="120"/>
        <v>0</v>
      </c>
      <c r="DY146" s="1119"/>
      <c r="DZ146" s="1132">
        <f t="shared" ref="DZ146" si="124">IF((DZ128+DZ129+DZ130+DZ131+DZ101-DZ67)&lt;0,0,(DZ128+DZ129+DZ130+DZ131+DZ101-DZ67-DZ143-DZ144-DZ145))</f>
        <v>0</v>
      </c>
      <c r="EA146" s="1129">
        <f t="shared" si="120"/>
        <v>0</v>
      </c>
      <c r="EB146" s="1129">
        <f t="shared" si="76"/>
        <v>0</v>
      </c>
      <c r="EC146" s="1133"/>
      <c r="ED146" s="672"/>
    </row>
    <row r="147" spans="1:134" ht="14.15" hidden="1" customHeight="1" outlineLevel="1">
      <c r="A147" s="1118"/>
      <c r="B147" s="1119">
        <f t="shared" ref="B147:BW147" si="125">IF((B128+B129+B130+B131+B132+B101-B67)&lt;0,0,(B128+B129+B130+B131+B132+B101-B67-B143-B144-B145-B146))</f>
        <v>0</v>
      </c>
      <c r="C147" s="1120">
        <f t="shared" si="125"/>
        <v>0</v>
      </c>
      <c r="D147" s="1120">
        <f t="shared" si="125"/>
        <v>0</v>
      </c>
      <c r="E147" s="1120">
        <f t="shared" si="125"/>
        <v>0</v>
      </c>
      <c r="F147" s="1120">
        <f t="shared" si="125"/>
        <v>0</v>
      </c>
      <c r="G147" s="1120">
        <f t="shared" si="125"/>
        <v>0</v>
      </c>
      <c r="H147" s="1120">
        <f>IF((H128+H129+H130+H131+H132+H101-H67)&lt;0,0,(H128+H129+H130+H131+H132+H101-H67-H143-H144-H145-H146))</f>
        <v>0</v>
      </c>
      <c r="I147" s="1119">
        <f t="shared" si="125"/>
        <v>0</v>
      </c>
      <c r="J147" s="1120">
        <f t="shared" si="125"/>
        <v>0</v>
      </c>
      <c r="K147" s="1120">
        <f t="shared" si="125"/>
        <v>0</v>
      </c>
      <c r="L147" s="1120">
        <f t="shared" si="125"/>
        <v>0</v>
      </c>
      <c r="M147" s="1120">
        <f t="shared" si="125"/>
        <v>0</v>
      </c>
      <c r="N147" s="1121">
        <f t="shared" si="125"/>
        <v>0</v>
      </c>
      <c r="O147" s="1121">
        <f t="shared" si="125"/>
        <v>0</v>
      </c>
      <c r="P147" s="1121">
        <f t="shared" si="125"/>
        <v>0</v>
      </c>
      <c r="Q147" s="1122">
        <f t="shared" si="125"/>
        <v>0</v>
      </c>
      <c r="R147" s="1123">
        <f t="shared" si="125"/>
        <v>0</v>
      </c>
      <c r="S147" s="1123">
        <f t="shared" si="125"/>
        <v>0</v>
      </c>
      <c r="T147" s="1119">
        <f t="shared" si="125"/>
        <v>0</v>
      </c>
      <c r="U147" s="1124">
        <f t="shared" si="125"/>
        <v>0</v>
      </c>
      <c r="V147" s="1123">
        <f t="shared" si="125"/>
        <v>0</v>
      </c>
      <c r="W147" s="1123">
        <f>IF((W128+W129+W130+W131+W132+W101-W67)&lt;0,0,(W128+W129+W130+W131+W132+W101-W67-W143-W144-W145-W146))</f>
        <v>0</v>
      </c>
      <c r="X147" s="1123">
        <f>IF((X128+X129+X130+X131+X132+X101-X67)&lt;0,0,(X128+X129+X130+X131+X132+X101-X67-X143-X144-X145-X146))</f>
        <v>0</v>
      </c>
      <c r="Y147" s="1123">
        <f>IF((Y128+Y129+Y130+Y131+Y132+Y101-Y67)&lt;0,0,(Y128+Y129+Y130+Y131+Y132+Y101-Y67-Y143-Y144-Y145-Y146))</f>
        <v>0</v>
      </c>
      <c r="Z147" s="1123">
        <f>IF((Z128+Z129+Z130+Z131+Z132+Z101-Z67)&lt;0,0,(Z128+Z129+Z130+Z131+Z132+Z101-Z67-Z143-Z144-Z145-Z146))</f>
        <v>0</v>
      </c>
      <c r="AA147" s="1125">
        <f t="shared" ref="AA147:AF147" si="126">IF((AA128+AA129+AA130+AA131+AA132+AA101-AA67)&lt;0,0,(AA128+AA129+AA130+AA131+AA132+AA101-AA67-AA143-AA144-AA145-AA146))</f>
        <v>0</v>
      </c>
      <c r="AB147" s="1123">
        <f t="shared" si="126"/>
        <v>0</v>
      </c>
      <c r="AC147" s="1125">
        <f t="shared" si="126"/>
        <v>0</v>
      </c>
      <c r="AD147" s="1123">
        <f t="shared" si="126"/>
        <v>0</v>
      </c>
      <c r="AE147" s="1123">
        <f t="shared" si="126"/>
        <v>0</v>
      </c>
      <c r="AF147" s="1123">
        <f t="shared" si="126"/>
        <v>0</v>
      </c>
      <c r="AG147" s="1123">
        <f>IF((AG128+AG129+AG130+AG131+AG132+AG101-AG67)&lt;0,0,(AG128+AG129+AG130+AG131+AG132+AG101-AG67-AG143-AG144-AG145-AG146))</f>
        <v>0</v>
      </c>
      <c r="AH147" s="1123">
        <f>IF((AH128+AH129+AH130+AH131+AH132+AH101-AH67)&lt;0,0,(AH128+AH129+AH130+AH131+AH132+AH101-AH67-AH143-AH144-AH145-AH146))</f>
        <v>0</v>
      </c>
      <c r="AI147" s="1120">
        <f t="shared" ref="AI147:AJ147" si="127">IF((AI128+AI129+AI130+AI131+AI132+AI101-AI67)&lt;0,0,(AI128+AI129+AI130+AI131+AI132+AI101-AI67-AI143-AI144-AI145-AI146))</f>
        <v>0</v>
      </c>
      <c r="AJ147" s="1120">
        <f t="shared" si="127"/>
        <v>0</v>
      </c>
      <c r="AK147" s="1120"/>
      <c r="AL147" s="1120"/>
      <c r="AM147" s="1120"/>
      <c r="AN147" s="1120">
        <f t="shared" ref="AN147:AQ147" si="128">IF((AN128+AN129+AN130+AN131+AN132+AN101-AN67)&lt;0,0,(AN128+AN129+AN130+AN131+AN132+AN101-AN67-AN143-AN144-AN145-AN146))</f>
        <v>0</v>
      </c>
      <c r="AO147" s="1126">
        <f t="shared" si="128"/>
        <v>0</v>
      </c>
      <c r="AP147" s="1126">
        <f t="shared" si="128"/>
        <v>0</v>
      </c>
      <c r="AQ147" s="1126">
        <f t="shared" si="128"/>
        <v>0</v>
      </c>
      <c r="AR147" s="1126">
        <f t="shared" si="125"/>
        <v>0</v>
      </c>
      <c r="AS147" s="1123">
        <f t="shared" si="125"/>
        <v>0</v>
      </c>
      <c r="AT147" s="1127">
        <f t="shared" si="125"/>
        <v>0</v>
      </c>
      <c r="AU147" s="1127">
        <f t="shared" si="125"/>
        <v>0</v>
      </c>
      <c r="AV147" s="1127">
        <f t="shared" si="125"/>
        <v>0</v>
      </c>
      <c r="AW147" s="1127">
        <f t="shared" si="125"/>
        <v>0</v>
      </c>
      <c r="AX147" s="1127">
        <f t="shared" si="125"/>
        <v>0</v>
      </c>
      <c r="AY147" s="1128">
        <f t="shared" si="125"/>
        <v>0</v>
      </c>
      <c r="AZ147" s="1129">
        <f t="shared" si="125"/>
        <v>0</v>
      </c>
      <c r="BA147" s="1123">
        <f t="shared" si="125"/>
        <v>0</v>
      </c>
      <c r="BB147" s="1120">
        <f t="shared" si="125"/>
        <v>0</v>
      </c>
      <c r="BC147" s="1120">
        <f t="shared" si="125"/>
        <v>0</v>
      </c>
      <c r="BD147" s="1120">
        <f t="shared" si="125"/>
        <v>0</v>
      </c>
      <c r="BE147" s="1123">
        <f t="shared" si="125"/>
        <v>0</v>
      </c>
      <c r="BF147" s="1120">
        <f t="shared" si="125"/>
        <v>0</v>
      </c>
      <c r="BG147" s="1123">
        <f t="shared" si="125"/>
        <v>0</v>
      </c>
      <c r="BH147" s="1123">
        <f>IF((BH128+BH129+BH130+BH131+BH132+BH101-BH67)&lt;0,0,(BH128+BH129+BH130+BH131+BH132+BH101-BH67-BH143-BH144-BH145-BH146))</f>
        <v>0</v>
      </c>
      <c r="BI147" s="1123">
        <f t="shared" ref="BI147" si="129">IF((BI128+BI129+BI130+BI131+BI132+BI101-BI67)&lt;0,0,(BI128+BI129+BI130+BI131+BI132+BI101-BI67-BI143-BI144-BI145-BI146))</f>
        <v>0</v>
      </c>
      <c r="BJ147" s="1123">
        <f>IF((BJ128+BJ129+BJ130+BJ131+BJ132+BJ101-BJ67)&lt;0,0,(BJ128+BJ129+BJ130+BJ131+BJ132+BJ101-BJ67-BJ143-BJ144-BJ145-BJ146))</f>
        <v>0</v>
      </c>
      <c r="BK147" s="1123">
        <f>IF((BK128+BK129+BK130+BK131+BK132+BK101-BK67)&lt;0,0,(BK128+BK129+BK130+BK131+BK132+BK101-BK67-BK143-BK144-BK145-BK146))</f>
        <v>0</v>
      </c>
      <c r="BL147" s="1123">
        <f t="shared" ref="BL147:BQ147" si="130">IF((BL128+BL129+BL130+BL131+BL132+BL101-BL67)&lt;0,0,(BL128+BL129+BL130+BL131+BL132+BL101-BL67-BL143-BL144-BL145-BL146))</f>
        <v>0</v>
      </c>
      <c r="BM147" s="1123">
        <f t="shared" si="130"/>
        <v>0</v>
      </c>
      <c r="BN147" s="1123">
        <f t="shared" si="130"/>
        <v>0</v>
      </c>
      <c r="BO147" s="1123">
        <f t="shared" si="130"/>
        <v>0</v>
      </c>
      <c r="BP147" s="1123">
        <f t="shared" si="130"/>
        <v>0</v>
      </c>
      <c r="BQ147" s="1120">
        <f t="shared" si="130"/>
        <v>0</v>
      </c>
      <c r="BR147" s="1119"/>
      <c r="BS147" s="1119">
        <f t="shared" si="125"/>
        <v>0</v>
      </c>
      <c r="BT147" s="1119">
        <f>IF((BT128+BT129+BT130+BT131+BT132+BT101-BT67)&lt;0,0,(BT128+BT129+BT130+BT131+BT132+BT101-BT67-BT143-BT144-BT145-BT146))</f>
        <v>0</v>
      </c>
      <c r="BU147" s="1119">
        <f>IF((BU128+BU129+BU130+BU131+BU132+BU101-BU67)&lt;0,0,(BU128+BU129+BU130+BU131+BU132+BU101-BU67-BU143-BU144-BU145-BU146))</f>
        <v>0</v>
      </c>
      <c r="BV147" s="1119">
        <f t="shared" ref="BV147" si="131">IF((BV128+BV129+BV130+BV131+BV132+BV101-BV67)&lt;0,0,(BV128+BV129+BV130+BV131+BV132+BV101-BV67-BV143-BV144-BV145-BV146))</f>
        <v>0</v>
      </c>
      <c r="BW147" s="1120">
        <f t="shared" si="125"/>
        <v>0</v>
      </c>
      <c r="BX147" s="1130">
        <f t="shared" ref="BX147:EA147" si="132">IF((BX128+BX129+BX130+BX131+BX132+BX101-BX67)&lt;0,0,(BX128+BX129+BX130+BX131+BX132+BX101-BX67-BX143-BX144-BX145-BX146))</f>
        <v>0</v>
      </c>
      <c r="BY147" s="1119">
        <f t="shared" si="132"/>
        <v>0</v>
      </c>
      <c r="BZ147" s="1131">
        <f t="shared" si="132"/>
        <v>0</v>
      </c>
      <c r="CA147" s="1131"/>
      <c r="CB147" s="1131">
        <f t="shared" si="132"/>
        <v>0</v>
      </c>
      <c r="CC147" s="1131">
        <f t="shared" si="132"/>
        <v>0</v>
      </c>
      <c r="CD147" s="1131">
        <f t="shared" si="132"/>
        <v>0</v>
      </c>
      <c r="CE147" s="1131">
        <f t="shared" si="132"/>
        <v>0</v>
      </c>
      <c r="CF147" s="1131">
        <f t="shared" si="132"/>
        <v>0</v>
      </c>
      <c r="CG147" s="1131">
        <f t="shared" si="132"/>
        <v>0</v>
      </c>
      <c r="CH147" s="1122">
        <f t="shared" si="132"/>
        <v>0</v>
      </c>
      <c r="CI147" s="1122">
        <f t="shared" si="132"/>
        <v>0</v>
      </c>
      <c r="CJ147" s="1122">
        <f t="shared" si="132"/>
        <v>0</v>
      </c>
      <c r="CK147" s="1122">
        <f t="shared" si="132"/>
        <v>0</v>
      </c>
      <c r="CL147" s="1122">
        <f t="shared" si="132"/>
        <v>0</v>
      </c>
      <c r="CM147" s="1122">
        <f>IF((CM128+CM129+CM130+CM131+CM132+CM101-CM67)&lt;0,0,(CM128+CM129+CM130+CM131+CM132+CM101-CM67-CM143-CM144-CM145-CM146))</f>
        <v>0</v>
      </c>
      <c r="CN147" s="1122">
        <f>IF((CN128+CN129+CN130+CN131+CN132+CN101-CN67)&lt;0,0,(CN128+CN129+CN130+CN131+CN132+CN101-CN67-CN143-CN144-CN145-CN146))</f>
        <v>0</v>
      </c>
      <c r="CO147" s="1122">
        <f t="shared" ref="CO147:CR147" si="133">IF((CO128+CO129+CO130+CO131+CO132+CO101-CO67)&lt;0,0,(CO128+CO129+CO130+CO131+CO132+CO101-CO67-CO143-CO144-CO145-CO146))</f>
        <v>0</v>
      </c>
      <c r="CP147" s="1122">
        <f t="shared" si="133"/>
        <v>0</v>
      </c>
      <c r="CQ147" s="1122">
        <f t="shared" si="133"/>
        <v>0</v>
      </c>
      <c r="CR147" s="1122">
        <f t="shared" si="133"/>
        <v>0</v>
      </c>
      <c r="CS147" s="1122">
        <f t="shared" si="132"/>
        <v>0</v>
      </c>
      <c r="CT147" s="1125">
        <f t="shared" si="132"/>
        <v>0</v>
      </c>
      <c r="CU147" s="1125">
        <f>IF((CU128+CU129+CU130+CU131+CU132+CU101-CU67)&lt;0,0,(CU128+CU129+CU130+CU131+CU132+CU101-CU67-CU143-CU144-CU145-CU146))</f>
        <v>0</v>
      </c>
      <c r="CV147" s="1125">
        <f t="shared" si="132"/>
        <v>0</v>
      </c>
      <c r="CW147" s="1125">
        <f>IF((CW128+CW129+CW130+CW131+CW132+CW101-CW67)&lt;0,0,(CW128+CW129+CW130+CW131+CW132+CW101-CW67-CW143-CW144-CW145-CW146))</f>
        <v>0</v>
      </c>
      <c r="CX147" s="1123">
        <f t="shared" si="132"/>
        <v>0</v>
      </c>
      <c r="CY147" s="1123">
        <f t="shared" si="132"/>
        <v>0</v>
      </c>
      <c r="CZ147" s="1123">
        <f t="shared" si="132"/>
        <v>0</v>
      </c>
      <c r="DA147" s="1123">
        <f t="shared" si="132"/>
        <v>0</v>
      </c>
      <c r="DB147" s="1123">
        <f t="shared" si="132"/>
        <v>0</v>
      </c>
      <c r="DC147" s="1125">
        <f t="shared" si="132"/>
        <v>0</v>
      </c>
      <c r="DD147" s="1120">
        <f t="shared" si="132"/>
        <v>0</v>
      </c>
      <c r="DE147" s="1127">
        <f t="shared" si="132"/>
        <v>0</v>
      </c>
      <c r="DF147" s="1120">
        <f t="shared" si="132"/>
        <v>0</v>
      </c>
      <c r="DG147" s="1119">
        <f t="shared" si="132"/>
        <v>0</v>
      </c>
      <c r="DH147" s="1119">
        <f>IF((DH128+DH129+DH130+DH131+DH132+DH101-DH67)&lt;0,0,(DH128+DH129+DH130+DH131+DH132+DH101-DH67-DH143-DH144-DH145-DH146))</f>
        <v>0</v>
      </c>
      <c r="DI147" s="1119">
        <f>IF((DI128+DI129+DI130+DI131+DI132+DI101-DI67)&lt;0,0,(DI128+DI129+DI130+DI131+DI132+DI101-DI67-DI143-DI144-DI145-DI146))</f>
        <v>0</v>
      </c>
      <c r="DJ147" s="1120">
        <f t="shared" ref="DJ147" si="134">IF((DJ128+DJ129+DJ130+DJ131+DJ132+DJ101-DJ67)&lt;0,0,(DJ128+DJ129+DJ130+DJ131+DJ132+DJ101-DJ67-DJ143-DJ144-DJ145-DJ146))</f>
        <v>0</v>
      </c>
      <c r="DK147" s="1120">
        <f t="shared" si="132"/>
        <v>0</v>
      </c>
      <c r="DL147" s="1120">
        <f t="shared" si="132"/>
        <v>0</v>
      </c>
      <c r="DM147" s="1120">
        <f t="shared" si="132"/>
        <v>0</v>
      </c>
      <c r="DN147" s="1123">
        <f t="shared" si="132"/>
        <v>0</v>
      </c>
      <c r="DO147" s="1127">
        <f t="shared" si="132"/>
        <v>0</v>
      </c>
      <c r="DP147" s="1120">
        <f t="shared" si="132"/>
        <v>0</v>
      </c>
      <c r="DQ147" s="1120"/>
      <c r="DR147" s="1120"/>
      <c r="DS147" s="1120"/>
      <c r="DT147" s="1120">
        <f t="shared" ref="DT147" si="135">IF((DT128+DT129+DT130+DT131+DT132+DT101-DT67)&lt;0,0,(DT128+DT129+DT130+DT131+DT132+DT101-DT67-DT143-DT144-DT145-DT146))</f>
        <v>0</v>
      </c>
      <c r="DU147" s="1123">
        <f t="shared" si="132"/>
        <v>0</v>
      </c>
      <c r="DV147" s="1119">
        <f t="shared" si="132"/>
        <v>0</v>
      </c>
      <c r="DW147" s="1132">
        <f t="shared" si="132"/>
        <v>0</v>
      </c>
      <c r="DX147" s="1132">
        <f t="shared" si="132"/>
        <v>0</v>
      </c>
      <c r="DY147" s="1119"/>
      <c r="DZ147" s="1132">
        <f t="shared" ref="DZ147" si="136">IF((DZ128+DZ129+DZ130+DZ131+DZ132+DZ101-DZ67)&lt;0,0,(DZ128+DZ129+DZ130+DZ131+DZ132+DZ101-DZ67-DZ143-DZ144-DZ145-DZ146))</f>
        <v>0</v>
      </c>
      <c r="EA147" s="1129">
        <f t="shared" si="132"/>
        <v>0</v>
      </c>
      <c r="EB147" s="1129">
        <f t="shared" si="76"/>
        <v>0</v>
      </c>
      <c r="EC147" s="1133"/>
      <c r="ED147" s="672"/>
    </row>
    <row r="148" spans="1:134" ht="14.15" customHeight="1" collapsed="1">
      <c r="A148" s="1118" t="s">
        <v>677</v>
      </c>
      <c r="B148" s="1119">
        <f t="shared" ref="B148:BW148" si="137">IF((B128+B129+B130+B131+B132+B133+B101-B67)&lt;0,0,(B128+B129+B130+B131+B132+B133+B101-B67-B143-B144-B145-B146-B147))</f>
        <v>2592.0428333333339</v>
      </c>
      <c r="C148" s="1120">
        <f t="shared" si="137"/>
        <v>155.15150000000003</v>
      </c>
      <c r="D148" s="1120">
        <f t="shared" si="137"/>
        <v>2007.9228750000007</v>
      </c>
      <c r="E148" s="1120">
        <f t="shared" si="137"/>
        <v>102.09369523809522</v>
      </c>
      <c r="F148" s="1120">
        <f t="shared" si="137"/>
        <v>1879.3615555555548</v>
      </c>
      <c r="G148" s="1120">
        <f t="shared" si="137"/>
        <v>32.382857142857148</v>
      </c>
      <c r="H148" s="1120">
        <f>IF((H128+H129+H130+H131+H132+H133+H101-H67)&lt;0,0,(H128+H129+H130+H131+H132+H133+H101-H67-H143-H144-H145-H146-H147))</f>
        <v>0</v>
      </c>
      <c r="I148" s="1119">
        <f t="shared" si="137"/>
        <v>2119.9827777777778</v>
      </c>
      <c r="J148" s="1120">
        <f t="shared" si="137"/>
        <v>1428.1695555555555</v>
      </c>
      <c r="K148" s="1120">
        <f t="shared" si="137"/>
        <v>760.87016666666682</v>
      </c>
      <c r="L148" s="1120">
        <f t="shared" si="137"/>
        <v>89.011619047619064</v>
      </c>
      <c r="M148" s="1120">
        <f t="shared" si="137"/>
        <v>0</v>
      </c>
      <c r="N148" s="1121">
        <f t="shared" si="137"/>
        <v>297.97950000000003</v>
      </c>
      <c r="O148" s="1121">
        <f t="shared" si="137"/>
        <v>615.38400000000001</v>
      </c>
      <c r="P148" s="1121">
        <f t="shared" si="137"/>
        <v>271.86190476190478</v>
      </c>
      <c r="Q148" s="1122">
        <f t="shared" si="137"/>
        <v>580.15999999999985</v>
      </c>
      <c r="R148" s="1123">
        <f t="shared" si="137"/>
        <v>375.14400000000023</v>
      </c>
      <c r="S148" s="1123">
        <f t="shared" si="137"/>
        <v>55.352380952381168</v>
      </c>
      <c r="T148" s="1119">
        <f t="shared" si="137"/>
        <v>16269.351422222218</v>
      </c>
      <c r="U148" s="1124">
        <f t="shared" si="137"/>
        <v>440.63476190476183</v>
      </c>
      <c r="V148" s="1123">
        <f t="shared" si="137"/>
        <v>1944.671000000001</v>
      </c>
      <c r="W148" s="1123">
        <f>IF((W128+W129+W130+W131+W132+W133+W101-W67)&lt;0,0,(W128+W129+W130+W131+W132+W133+W101-W67-W143-W144-W145-W146-W147))</f>
        <v>1044.96</v>
      </c>
      <c r="X148" s="1123">
        <f>IF((X128+X129+X130+X131+X132+X133+X101-X67)&lt;0,0,(X128+X129+X130+X131+X132+X133+X101-X67-X143-X144-X145-X146-X147))</f>
        <v>0</v>
      </c>
      <c r="Y148" s="1123">
        <f>IF((Y128+Y129+Y130+Y131+Y132+Y133+Y101-Y67)&lt;0,0,(Y128+Y129+Y130+Y131+Y132+Y133+Y101-Y67-Y143-Y144-Y145-Y146-Y147))</f>
        <v>0</v>
      </c>
      <c r="Z148" s="1123">
        <f>IF((Z128+Z129+Z130+Z131+Z132+Z133+Z101-Z67)&lt;0,0,(Z128+Z129+Z130+Z131+Z132+Z133+Z101-Z67-Z143-Z144-Z145-Z146-Z147))</f>
        <v>0</v>
      </c>
      <c r="AA148" s="1125">
        <f t="shared" ref="AA148:AF148" si="138">IF((AA128+AA129+AA130+AA131+AA132+AA133+AA101-AA67)&lt;0,0,(AA128+AA129+AA130+AA131+AA132+AA133+AA101-AA67-AA143-AA144-AA145-AA146-AA147))</f>
        <v>2486.9069000000013</v>
      </c>
      <c r="AB148" s="1123">
        <f t="shared" si="138"/>
        <v>192.45461904761905</v>
      </c>
      <c r="AC148" s="1125">
        <f t="shared" si="138"/>
        <v>5136.0966000000008</v>
      </c>
      <c r="AD148" s="1123">
        <f t="shared" si="138"/>
        <v>1109.5608333333334</v>
      </c>
      <c r="AE148" s="1123">
        <f t="shared" si="138"/>
        <v>125.98800000000003</v>
      </c>
      <c r="AF148" s="1123">
        <f t="shared" si="138"/>
        <v>1730.1200000000003</v>
      </c>
      <c r="AG148" s="1123">
        <f>IF((AG128+AG129+AG130+AG131+AG132+AG133+AG101-AG67)&lt;0,0,(AG128+AG129+AG130+AG131+AG132+AG133+AG101-AG67-AG143-AG144-AG145-AG146-AG147))</f>
        <v>0</v>
      </c>
      <c r="AH148" s="1123">
        <f>IF((AH128+AH129+AH130+AH131+AH132+AH133+AH101-AH67)&lt;0,0,(AH128+AH129+AH130+AH131+AH132+AH133+AH101-AH67-AH143-AH144-AH145-AH146-AH147))</f>
        <v>0</v>
      </c>
      <c r="AI148" s="1120">
        <f t="shared" ref="AI148:AK148" si="139">IF((AI128+AI129+AI130+AI131+AI132+AI133+AI101-AI67)&lt;0,0,(AI128+AI129+AI130+AI131+AI132+AI133+AI101-AI67-AI143-AI144-AI145-AI146-AI147))</f>
        <v>1791.1506666666669</v>
      </c>
      <c r="AJ148" s="1120">
        <f t="shared" si="139"/>
        <v>61.490666666666698</v>
      </c>
      <c r="AK148" s="1120">
        <f t="shared" si="139"/>
        <v>4253.6400000000012</v>
      </c>
      <c r="AL148" s="1120">
        <f>IF((AL128+AL129+AL130+AL131+AL132+AL133+AL101-AL67)&lt;0,0,(AL128+AL129+AL130+AL131+AL132+AL133+AL101-AL67-AL143-AL144-AL145-AL146-AL147))</f>
        <v>0</v>
      </c>
      <c r="AM148" s="1120">
        <f>IF((AM128+AM129+AM130+AM131+AM132+AM133+AM101-AM67)&lt;0,0,(AM128+AM129+AM130+AM131+AM132+AM133+AM101-AM67-AM143-AM144-AM145-AM146-AM147))</f>
        <v>0</v>
      </c>
      <c r="AN148" s="1120">
        <f t="shared" ref="AN148:AQ148" si="140">IF((AN128+AN129+AN130+AN131+AN132+AN133+AN101-AN67)&lt;0,0,(AN128+AN129+AN130+AN131+AN132+AN133+AN101-AN67-AN143-AN144-AN145-AN146-AN147))</f>
        <v>2444.5856666666668</v>
      </c>
      <c r="AO148" s="1126">
        <f t="shared" si="140"/>
        <v>5483.5924166666664</v>
      </c>
      <c r="AP148" s="1126">
        <f t="shared" si="140"/>
        <v>155.82</v>
      </c>
      <c r="AQ148" s="1126">
        <f t="shared" si="140"/>
        <v>2077.6000000000004</v>
      </c>
      <c r="AR148" s="1126">
        <f t="shared" si="137"/>
        <v>241.83428571428567</v>
      </c>
      <c r="AS148" s="1123">
        <f t="shared" si="137"/>
        <v>1050.3173333333334</v>
      </c>
      <c r="AT148" s="1127">
        <f t="shared" si="137"/>
        <v>264.29217460317454</v>
      </c>
      <c r="AU148" s="1127">
        <f t="shared" si="137"/>
        <v>57.826416666666674</v>
      </c>
      <c r="AV148" s="1127">
        <f t="shared" si="137"/>
        <v>0</v>
      </c>
      <c r="AW148" s="1127">
        <f t="shared" si="137"/>
        <v>24.082333333333331</v>
      </c>
      <c r="AX148" s="1127">
        <f t="shared" si="137"/>
        <v>0</v>
      </c>
      <c r="AY148" s="1128">
        <f t="shared" si="137"/>
        <v>0</v>
      </c>
      <c r="AZ148" s="1129">
        <f t="shared" si="137"/>
        <v>0</v>
      </c>
      <c r="BA148" s="1123">
        <f t="shared" si="137"/>
        <v>5419.976576388889</v>
      </c>
      <c r="BB148" s="1120">
        <f t="shared" si="137"/>
        <v>1473.229888888889</v>
      </c>
      <c r="BC148" s="1120">
        <f t="shared" si="137"/>
        <v>556.15</v>
      </c>
      <c r="BD148" s="1120">
        <f t="shared" si="137"/>
        <v>1049.888222222223</v>
      </c>
      <c r="BE148" s="1123">
        <f t="shared" si="137"/>
        <v>288.79199999999997</v>
      </c>
      <c r="BF148" s="1120">
        <f t="shared" si="137"/>
        <v>5188.7749999999996</v>
      </c>
      <c r="BG148" s="1123">
        <f t="shared" si="137"/>
        <v>183.32499999999999</v>
      </c>
      <c r="BH148" s="1123">
        <f>IF((BH128+BH129+BH130+BH131+BH132+BH133+BH101-BH67)&lt;0,0,(BH128+BH129+BH130+BH131+BH132+BH133+BH101-BH67-BH143-BH144-BH145-BH146-BH147))</f>
        <v>0</v>
      </c>
      <c r="BI148" s="1123">
        <f t="shared" ref="BI148" si="141">IF((BI128+BI129+BI130+BI131+BI132+BI133+BI101-BI67)&lt;0,0,(BI128+BI129+BI130+BI131+BI132+BI133+BI101-BI67-BI143-BI144-BI145-BI146-BI147))</f>
        <v>0</v>
      </c>
      <c r="BJ148" s="1123">
        <f>IF((BJ128+BJ129+BJ130+BJ131+BJ132+BJ133+BJ101-BJ67)&lt;0,0,(BJ128+BJ129+BJ130+BJ131+BJ132+BJ133+BJ101-BJ67-BJ143-BJ144-BJ145-BJ146-BJ147))</f>
        <v>0</v>
      </c>
      <c r="BK148" s="1123">
        <f>IF((BK128+BK129+BK130+BK131+BK132+BK133+BK101-BK67)&lt;0,0,(BK128+BK129+BK130+BK131+BK132+BK133+BK101-BK67-BK143-BK144-BK145-BK146-BK147))</f>
        <v>0</v>
      </c>
      <c r="BL148" s="1123">
        <f t="shared" ref="BL148:BQ148" si="142">IF((BL128+BL129+BL130+BL131+BL132+BL133+BL101-BL67)&lt;0,0,(BL128+BL129+BL130+BL131+BL132+BL133+BL101-BL67-BL143-BL144-BL145-BL146-BL147))</f>
        <v>723.90000000000009</v>
      </c>
      <c r="BM148" s="1123">
        <f t="shared" si="142"/>
        <v>77.965166666666676</v>
      </c>
      <c r="BN148" s="1123">
        <f t="shared" si="142"/>
        <v>74.998888888888843</v>
      </c>
      <c r="BO148" s="1123">
        <f t="shared" si="142"/>
        <v>17692.798027777779</v>
      </c>
      <c r="BP148" s="1123">
        <f t="shared" si="142"/>
        <v>195.64016666666669</v>
      </c>
      <c r="BQ148" s="1120">
        <f t="shared" si="142"/>
        <v>3287.6796944444445</v>
      </c>
      <c r="BR148" s="1119"/>
      <c r="BS148" s="1119">
        <f t="shared" si="137"/>
        <v>143.19999999999999</v>
      </c>
      <c r="BT148" s="1119">
        <f>IF((BT128+BT129+BT130+BT131+BT132+BT133+BT101-BT67)&lt;0,0,(BT128+BT129+BT130+BT131+BT132+BT133+BT101-BT67-BT143-BT144-BT145-BT146-BT147))</f>
        <v>0</v>
      </c>
      <c r="BU148" s="1119">
        <f>IF((BU128+BU129+BU130+BU131+BU132+BU133+BU101-BU67)&lt;0,0,(BU128+BU129+BU130+BU131+BU132+BU133+BU101-BU67-BU143-BU144-BU145-BU146-BU147))</f>
        <v>0</v>
      </c>
      <c r="BV148" s="1119">
        <f t="shared" ref="BV148" si="143">IF((BV128+BV129+BV130+BV131+BV132+BV133+BV101-BV67)&lt;0,0,(BV128+BV129+BV130+BV131+BV132+BV133+BV101-BV67-BV143-BV144-BV145-BV146-BV147))</f>
        <v>0</v>
      </c>
      <c r="BW148" s="1120">
        <f t="shared" si="137"/>
        <v>419.32799999999997</v>
      </c>
      <c r="BX148" s="1130">
        <f t="shared" ref="BX148:EA148" si="144">IF((BX128+BX129+BX130+BX131+BX132+BX133+BX101-BX67)&lt;0,0,(BX128+BX129+BX130+BX131+BX132+BX133+BX101-BX67-BX143-BX144-BX145-BX146-BX147))</f>
        <v>5075.55</v>
      </c>
      <c r="BY148" s="1119">
        <f t="shared" si="144"/>
        <v>2514.1347916666668</v>
      </c>
      <c r="BZ148" s="1131">
        <f t="shared" si="144"/>
        <v>661.55833333333339</v>
      </c>
      <c r="CA148" s="1131"/>
      <c r="CB148" s="1131">
        <f t="shared" si="144"/>
        <v>53.141666666666708</v>
      </c>
      <c r="CC148" s="1131">
        <f t="shared" si="144"/>
        <v>555.61124999999993</v>
      </c>
      <c r="CD148" s="1131">
        <f t="shared" si="144"/>
        <v>82.295500000000118</v>
      </c>
      <c r="CE148" s="1131">
        <f t="shared" si="144"/>
        <v>992.01499999999987</v>
      </c>
      <c r="CF148" s="1131">
        <f t="shared" si="144"/>
        <v>0.27066666666666667</v>
      </c>
      <c r="CG148" s="1131">
        <f t="shared" si="144"/>
        <v>616.91000000000008</v>
      </c>
      <c r="CH148" s="1122">
        <f t="shared" si="144"/>
        <v>12327.05</v>
      </c>
      <c r="CI148" s="1122">
        <f t="shared" si="144"/>
        <v>15616.068500000001</v>
      </c>
      <c r="CJ148" s="1122">
        <f t="shared" si="144"/>
        <v>251.16000000000003</v>
      </c>
      <c r="CK148" s="1122">
        <f t="shared" si="144"/>
        <v>2509.7939999999999</v>
      </c>
      <c r="CL148" s="1122">
        <f t="shared" si="144"/>
        <v>742.69999999999982</v>
      </c>
      <c r="CM148" s="1122">
        <f>IF((CM128+CM129+CM130+CM131+CM132+CM133+CM101-CM67)&lt;0,0,(CM128+CM129+CM130+CM131+CM132+CM133+CM101-CM67-CM143-CM144-CM145-CM146-CM147))</f>
        <v>0</v>
      </c>
      <c r="CN148" s="1122">
        <f>IF((CN128+CN129+CN130+CN131+CN132+CN133+CN101-CN67)&lt;0,0,(CN128+CN129+CN130+CN131+CN132+CN133+CN101-CN67-CN143-CN144-CN145-CN146-CN147))</f>
        <v>78.8</v>
      </c>
      <c r="CO148" s="1122">
        <f>IF((CO128+CO129+CO130+CO131+CO132+CO133+CO101-CO67)&lt;0,0,(CO128+CO129+CO130+CO131+CO132+CO133+CO101-CO67-CO143-CO144-CO145-CO146-CO147))</f>
        <v>324.79999999999995</v>
      </c>
      <c r="CP148" s="1122">
        <f t="shared" ref="CP148:CR148" si="145">IF((CP128+CP129+CP130+CP131+CP132+CP133+CP101-CP67)&lt;0,0,(CP128+CP129+CP130+CP131+CP132+CP133+CP101-CP67-CP143-CP144-CP145-CP146-CP147))</f>
        <v>833.92904761904776</v>
      </c>
      <c r="CQ148" s="1122">
        <f t="shared" si="145"/>
        <v>1246.3117857142859</v>
      </c>
      <c r="CR148" s="1122">
        <f t="shared" si="145"/>
        <v>292.86095238095243</v>
      </c>
      <c r="CS148" s="1122">
        <f t="shared" si="144"/>
        <v>42.210000000000008</v>
      </c>
      <c r="CT148" s="1125">
        <f t="shared" si="144"/>
        <v>306.33571428571429</v>
      </c>
      <c r="CU148" s="1125">
        <f>IF((CU128+CU129+CU130+CU131+CU132+CU133+CU101-CU67)&lt;0,0,(CU128+CU129+CU130+CU131+CU132+CU133+CU101-CU67-CU143-CU144-CU145-CU146-CU147))</f>
        <v>0</v>
      </c>
      <c r="CV148" s="1125">
        <f t="shared" si="144"/>
        <v>2840.6416666666664</v>
      </c>
      <c r="CW148" s="1125">
        <f>IF((CW128+CW129+CW130+CW131+CW132+CW133+CW101-CW67)&lt;0,0,(CW128+CW129+CW130+CW131+CW132+CW133+CW101-CW67-CW143-CW144-CW145-CW146-CW147))</f>
        <v>0</v>
      </c>
      <c r="CX148" s="1123">
        <f t="shared" si="144"/>
        <v>918.59166666666692</v>
      </c>
      <c r="CY148" s="1123">
        <f t="shared" si="144"/>
        <v>1955.1419999999998</v>
      </c>
      <c r="CZ148" s="1123">
        <f t="shared" si="144"/>
        <v>34.928571428571445</v>
      </c>
      <c r="DA148" s="1123">
        <f t="shared" si="144"/>
        <v>1184.6288000000009</v>
      </c>
      <c r="DB148" s="1123">
        <f t="shared" si="144"/>
        <v>80.262000000000015</v>
      </c>
      <c r="DC148" s="1125">
        <f t="shared" si="144"/>
        <v>570.11640000000011</v>
      </c>
      <c r="DD148" s="1120">
        <f t="shared" si="144"/>
        <v>491.14400000000006</v>
      </c>
      <c r="DE148" s="1127">
        <f t="shared" si="144"/>
        <v>11642.807916666667</v>
      </c>
      <c r="DF148" s="1120">
        <f t="shared" si="144"/>
        <v>2457.6724999999997</v>
      </c>
      <c r="DG148" s="1119">
        <f t="shared" si="144"/>
        <v>3670.9020833333343</v>
      </c>
      <c r="DH148" s="1119">
        <f>IF((DH128+DH129+DH130+DH131+DH132+DH133+DH101-DH67)&lt;0,0,(DH128+DH129+DH130+DH131+DH132+DH133+DH101-DH67-DH143-DH144-DH145-DH146-DH147))</f>
        <v>848.40000000000009</v>
      </c>
      <c r="DI148" s="1119">
        <f>IF((DI128+DI129+DI130+DI131+DI132+DI133+DI101-DI67)&lt;0,0,(DI128+DI129+DI130+DI131+DI132+DI133+DI101-DI67-DI143-DI144-DI145-DI146-DI147))</f>
        <v>0</v>
      </c>
      <c r="DJ148" s="1120">
        <f t="shared" ref="DJ148" si="146">IF((DJ128+DJ129+DJ130+DJ131+DJ132+DJ133+DJ101-DJ67)&lt;0,0,(DJ128+DJ129+DJ130+DJ131+DJ132+DJ133+DJ101-DJ67-DJ143-DJ144-DJ145-DJ146-DJ147))</f>
        <v>1332.9750000000004</v>
      </c>
      <c r="DK148" s="1120">
        <f t="shared" si="144"/>
        <v>22.05</v>
      </c>
      <c r="DL148" s="1120">
        <f t="shared" si="144"/>
        <v>3091.1116666666667</v>
      </c>
      <c r="DM148" s="1120">
        <f t="shared" si="144"/>
        <v>1161.3673809523807</v>
      </c>
      <c r="DN148" s="1123">
        <f t="shared" si="144"/>
        <v>304.35100000000011</v>
      </c>
      <c r="DO148" s="1127">
        <f t="shared" si="144"/>
        <v>962.12666666666701</v>
      </c>
      <c r="DP148" s="1120">
        <f t="shared" si="144"/>
        <v>760.86190476190495</v>
      </c>
      <c r="DQ148" s="1120"/>
      <c r="DR148" s="1120"/>
      <c r="DS148" s="1120"/>
      <c r="DT148" s="1120">
        <f t="shared" ref="DT148" si="147">IF((DT128+DT129+DT130+DT131+DT132+DT133+DT101-DT67)&lt;0,0,(DT128+DT129+DT130+DT131+DT132+DT133+DT101-DT67-DT143-DT144-DT145-DT146-DT147))</f>
        <v>309.86666666666679</v>
      </c>
      <c r="DU148" s="1123">
        <f t="shared" si="144"/>
        <v>696.62380952380954</v>
      </c>
      <c r="DV148" s="1119">
        <f t="shared" si="144"/>
        <v>0</v>
      </c>
      <c r="DW148" s="1132">
        <f t="shared" si="144"/>
        <v>0</v>
      </c>
      <c r="DX148" s="1132">
        <f t="shared" si="144"/>
        <v>0</v>
      </c>
      <c r="DY148" s="1119"/>
      <c r="DZ148" s="1132">
        <f t="shared" ref="DZ148" si="148">IF((DZ128+DZ129+DZ130+DZ131+DZ132+DZ133+DZ101-DZ67)&lt;0,0,(DZ128+DZ129+DZ130+DZ131+DZ132+DZ133+DZ101-DZ67-DZ143-DZ144-DZ145-DZ146-DZ147))</f>
        <v>0</v>
      </c>
      <c r="EA148" s="1129">
        <f t="shared" si="144"/>
        <v>0</v>
      </c>
      <c r="EB148" s="1129">
        <f t="shared" si="76"/>
        <v>178985.57285813487</v>
      </c>
      <c r="EC148" s="1133" t="str">
        <f t="shared" ref="EC148:EC155" si="149">A148</f>
        <v>Заявка на Производство на ближайшие 04-10 дней, кг</v>
      </c>
      <c r="ED148" s="672"/>
    </row>
    <row r="149" spans="1:134" ht="14.15" customHeight="1">
      <c r="A149" s="1118" t="s">
        <v>678</v>
      </c>
      <c r="B149" s="1119">
        <f t="shared" ref="B149:BW149" si="150">IF((B128+B129+B130+B131+B132+B133+B134+B101-B67)&lt;0,0,(B128+B129+B130+B131+B132+B133+B134+B101-B67-B143-B144-B145-B146-B147-B148))</f>
        <v>2715.4734444444439</v>
      </c>
      <c r="C149" s="1120">
        <f t="shared" si="150"/>
        <v>162.5396666666667</v>
      </c>
      <c r="D149" s="1120">
        <f t="shared" si="150"/>
        <v>2103.5382499999992</v>
      </c>
      <c r="E149" s="1120">
        <f t="shared" si="150"/>
        <v>216.73519999999996</v>
      </c>
      <c r="F149" s="1120">
        <f t="shared" si="150"/>
        <v>1968.8549629629638</v>
      </c>
      <c r="G149" s="1120">
        <f t="shared" si="150"/>
        <v>97.680000000000035</v>
      </c>
      <c r="H149" s="1120">
        <f>IF((H128+H129+H130+H131+H132+H133+H134+H101-H67)&lt;0,0,(H128+H129+H130+H131+H132+H133+H134+H101-H67-H143-H144-H145-H146-H147-H148))</f>
        <v>0</v>
      </c>
      <c r="I149" s="1119">
        <f t="shared" si="150"/>
        <v>963.7914814814817</v>
      </c>
      <c r="J149" s="1120">
        <f t="shared" si="150"/>
        <v>1496.17762962963</v>
      </c>
      <c r="K149" s="1120">
        <f t="shared" si="150"/>
        <v>273.29255555555551</v>
      </c>
      <c r="L149" s="1120">
        <f t="shared" si="150"/>
        <v>100.2368888888889</v>
      </c>
      <c r="M149" s="1120">
        <f t="shared" si="150"/>
        <v>0</v>
      </c>
      <c r="N149" s="1121">
        <f t="shared" si="150"/>
        <v>312.16899999999998</v>
      </c>
      <c r="O149" s="1121">
        <f t="shared" si="150"/>
        <v>644.68799999999942</v>
      </c>
      <c r="P149" s="1121">
        <f t="shared" si="150"/>
        <v>302.08444444444439</v>
      </c>
      <c r="Q149" s="1122">
        <f t="shared" si="150"/>
        <v>607.78666666666663</v>
      </c>
      <c r="R149" s="1123">
        <f t="shared" si="150"/>
        <v>393.00799999999981</v>
      </c>
      <c r="S149" s="1123">
        <f t="shared" si="150"/>
        <v>643.37777777777796</v>
      </c>
      <c r="T149" s="1119">
        <f t="shared" si="150"/>
        <v>12246.992918518514</v>
      </c>
      <c r="U149" s="1124">
        <f t="shared" si="150"/>
        <v>478.68857142857132</v>
      </c>
      <c r="V149" s="1123">
        <f t="shared" si="150"/>
        <v>2037.274380952382</v>
      </c>
      <c r="W149" s="1123">
        <f>IF((W128+W129+W130+W131+W132+W133+W134+W101-W67)&lt;0,0,(W128+W129+W130+W131+W132+W133+W134+W101-W67-W143-W144-W145-W146-W147-W148))</f>
        <v>1094.7200000000003</v>
      </c>
      <c r="X149" s="1123">
        <f>IF((X128+X129+X130+X131+X132+X133+X134+X101-X67)&lt;0,0,(X128+X129+X130+X131+X132+X133+X134+X101-X67-X143-X144-X145-X146-X147-X148))</f>
        <v>0</v>
      </c>
      <c r="Y149" s="1123">
        <f>IF((Y128+Y129+Y130+Y131+Y132+Y133+Y134+Y101-Y67)&lt;0,0,(Y128+Y129+Y130+Y131+Y132+Y133+Y134+Y101-Y67-Y143-Y144-Y145-Y146-Y147-Y148))</f>
        <v>0</v>
      </c>
      <c r="Z149" s="1123">
        <f>IF((Z128+Z129+Z130+Z131+Z132+Z133+Z134+Z101-Z67)&lt;0,0,(Z128+Z129+Z130+Z131+Z132+Z133+Z134+Z101-Z67-Z143-Z144-Z145-Z146-Z147-Z148))</f>
        <v>0</v>
      </c>
      <c r="AA149" s="1125">
        <f t="shared" ref="AA149:AF149" si="151">IF((AA128+AA129+AA130+AA131+AA132+AA133+AA134+AA101-AA67)&lt;0,0,(AA128+AA129+AA130+AA131+AA132+AA133+AA134+AA101-AA67-AA143-AA144-AA145-AA146-AA147-AA148))</f>
        <v>1872.731038095239</v>
      </c>
      <c r="AB149" s="1119">
        <f t="shared" si="151"/>
        <v>235.06511111111118</v>
      </c>
      <c r="AC149" s="1125">
        <f t="shared" si="151"/>
        <v>3471.1243111111107</v>
      </c>
      <c r="AD149" s="1123">
        <f t="shared" si="151"/>
        <v>1478.802777777777</v>
      </c>
      <c r="AE149" s="1123">
        <f t="shared" si="151"/>
        <v>162.41600000000008</v>
      </c>
      <c r="AF149" s="1123">
        <f t="shared" si="151"/>
        <v>1812.5066666666676</v>
      </c>
      <c r="AG149" s="1123">
        <f>IF((AG128+AG129+AG130+AG131+AG132+AG133+AG134+AG101-AG67)&lt;0,0,(AG128+AG129+AG130+AG131+AG132+AG133+AG134+AG101-AG67-AG143-AG144-AG145-AG146-AG147-AG148))</f>
        <v>0</v>
      </c>
      <c r="AH149" s="1123">
        <f>IF((AH128+AH129+AH130+AH131+AH132+AH133+AH134+AH101-AH67)&lt;0,0,(AH128+AH129+AH130+AH131+AH132+AH133+AH134+AH101-AH67-AH143-AH144-AH145-AH146-AH147-AH148))</f>
        <v>0</v>
      </c>
      <c r="AI149" s="1120">
        <f t="shared" ref="AI149:AK149" si="152">IF((AI128+AI129+AI130+AI131+AI132+AI133+AI134+AI101-AI67)&lt;0,0,(AI128+AI129+AI130+AI131+AI132+AI133+AI134+AI101-AI67-AI143-AI144-AI145-AI146-AI147-AI148))</f>
        <v>1267.2435555555558</v>
      </c>
      <c r="AJ149" s="1120">
        <f t="shared" si="152"/>
        <v>278.28355555555549</v>
      </c>
      <c r="AK149" s="1120">
        <f t="shared" si="152"/>
        <v>4456.1942857142858</v>
      </c>
      <c r="AL149" s="1120">
        <f>IF((AL128+AL129+AL130+AL131+AL132+AL133+AL134+AL101-AL67)&lt;0,0,(AL128+AL129+AL130+AL131+AL132+AL133+AL134+AL101-AL67-AL143-AL144-AL145-AL146-AL147-AL148))</f>
        <v>0</v>
      </c>
      <c r="AM149" s="1120">
        <f>IF((AM128+AM129+AM130+AM131+AM132+AM133+AM134+AM101-AM67)&lt;0,0,(AM128+AM129+AM130+AM131+AM132+AM133+AM134+AM101-AM67-AM143-AM144-AM145-AM146-AM147-AM148))</f>
        <v>936.85333333333313</v>
      </c>
      <c r="AN149" s="1120">
        <f t="shared" ref="AN149:AQ149" si="153">IF((AN128+AN129+AN130+AN131+AN132+AN133+AN134+AN101-AN67)&lt;0,0,(AN128+AN129+AN130+AN131+AN132+AN133+AN134+AN101-AN67-AN143-AN144-AN145-AN146-AN147-AN148))</f>
        <v>710.48022222222198</v>
      </c>
      <c r="AO149" s="1126">
        <f t="shared" si="153"/>
        <v>4782.4301507936525</v>
      </c>
      <c r="AP149" s="1126">
        <f t="shared" si="153"/>
        <v>163.23999999999995</v>
      </c>
      <c r="AQ149" s="1126">
        <f t="shared" si="153"/>
        <v>2176.5333333333347</v>
      </c>
      <c r="AR149" s="1126">
        <f t="shared" si="150"/>
        <v>244.88000000000005</v>
      </c>
      <c r="AS149" s="1123">
        <f t="shared" si="150"/>
        <v>1100.3324444444452</v>
      </c>
      <c r="AT149" s="1127">
        <f t="shared" si="150"/>
        <v>340.08540740740739</v>
      </c>
      <c r="AU149" s="1127">
        <f t="shared" si="150"/>
        <v>60.58005555555556</v>
      </c>
      <c r="AV149" s="1127">
        <f t="shared" si="150"/>
        <v>62.120111111111129</v>
      </c>
      <c r="AW149" s="1127">
        <f t="shared" si="150"/>
        <v>25.229111111111116</v>
      </c>
      <c r="AX149" s="1127">
        <f t="shared" si="150"/>
        <v>0</v>
      </c>
      <c r="AY149" s="1128">
        <f t="shared" si="150"/>
        <v>0</v>
      </c>
      <c r="AZ149" s="1129">
        <f t="shared" si="150"/>
        <v>0</v>
      </c>
      <c r="BA149" s="1123">
        <f t="shared" si="150"/>
        <v>1758.8159371693118</v>
      </c>
      <c r="BB149" s="1120">
        <f t="shared" si="150"/>
        <v>561.7598835978838</v>
      </c>
      <c r="BC149" s="1120">
        <f t="shared" si="150"/>
        <v>582.63333333333333</v>
      </c>
      <c r="BD149" s="1120">
        <f t="shared" si="150"/>
        <v>1254.9305185185192</v>
      </c>
      <c r="BE149" s="1120">
        <f t="shared" si="150"/>
        <v>302.54400000000004</v>
      </c>
      <c r="BF149" s="1120">
        <f t="shared" si="150"/>
        <v>5197.7642857142855</v>
      </c>
      <c r="BG149" s="1123">
        <f t="shared" si="150"/>
        <v>201.48333333333335</v>
      </c>
      <c r="BH149" s="1123">
        <f>IF((BH128+BH129+BH130+BH131+BH132+BH133+BH134+BH101-BH67)&lt;0,0,(BH128+BH129+BH130+BH131+BH132+BH133+BH134+BH101-BH67-BH143-BH144-BH145-BH146-BH147-BH148))</f>
        <v>0</v>
      </c>
      <c r="BI149" s="1123">
        <f t="shared" ref="BI149" si="154">IF((BI128+BI129+BI130+BI131+BI132+BI133+BI134+BI101-BI67)&lt;0,0,(BI128+BI129+BI130+BI131+BI132+BI133+BI134+BI101-BI67-BI143-BI144-BI145-BI146-BI147-BI148))</f>
        <v>0</v>
      </c>
      <c r="BJ149" s="1123">
        <f>IF((BJ128+BJ129+BJ130+BJ131+BJ132+BJ133+BJ134+BJ101-BJ67)&lt;0,0,(BJ128+BJ129+BJ130+BJ131+BJ132+BJ133+BJ134+BJ101-BJ67-BJ143-BJ144-BJ145-BJ146-BJ147-BJ148))</f>
        <v>0</v>
      </c>
      <c r="BK149" s="1123">
        <f>IF((BK128+BK129+BK130+BK131+BK132+BK133+BK134+BK101-BK67)&lt;0,0,(BK128+BK129+BK130+BK131+BK132+BK133+BK134+BK101-BK67-BK143-BK144-BK145-BK146-BK147-BK148))</f>
        <v>0</v>
      </c>
      <c r="BL149" s="1123">
        <f t="shared" ref="BL149:BQ149" si="155">IF((BL128+BL129+BL130+BL131+BL132+BL133+BL134+BL101-BL67)&lt;0,0,(BL128+BL129+BL130+BL131+BL132+BL133+BL134+BL101-BL67-BL143-BL144-BL145-BL146-BL147-BL148))</f>
        <v>929.13333333333321</v>
      </c>
      <c r="BM149" s="1123">
        <f t="shared" si="155"/>
        <v>97.249222222222215</v>
      </c>
      <c r="BN149" s="1123">
        <f t="shared" si="155"/>
        <v>129.694074074074</v>
      </c>
      <c r="BO149" s="1123">
        <f t="shared" si="155"/>
        <v>11509.450314814814</v>
      </c>
      <c r="BP149" s="1123">
        <f t="shared" si="155"/>
        <v>216.03255555555558</v>
      </c>
      <c r="BQ149" s="1120">
        <f t="shared" si="155"/>
        <v>3199.4168227513223</v>
      </c>
      <c r="BR149" s="1119"/>
      <c r="BS149" s="1119">
        <f t="shared" si="150"/>
        <v>176.73333333333335</v>
      </c>
      <c r="BT149" s="1119">
        <f>IF((BT128+BT129+BT130+BT131+BT132+BT133+BT134+BT101-BT67)&lt;0,0,(BT128+BT129+BT130+BT131+BT132+BT133+BT134+BT101-BT67-BT143-BT144-BT145-BT146-BT147-BT148))</f>
        <v>0</v>
      </c>
      <c r="BU149" s="1119">
        <f>IF((BU128+BU129+BU130+BU131+BU132+BU133+BU134+BU101-BU67)&lt;0,0,(BU128+BU129+BU130+BU131+BU132+BU133+BU134+BU101-BU67-BU143-BU144-BU145-BU146-BU147-BU148))</f>
        <v>0</v>
      </c>
      <c r="BV149" s="1119">
        <f t="shared" ref="BV149" si="156">IF((BV128+BV129+BV130+BV131+BV132+BV133+BV134+BV101-BV67)&lt;0,0,(BV128+BV129+BV130+BV131+BV132+BV133+BV134+BV101-BV67-BV143-BV144-BV145-BV146-BV147-BV148))</f>
        <v>0</v>
      </c>
      <c r="BW149" s="1120">
        <f t="shared" si="150"/>
        <v>439.29600000000005</v>
      </c>
      <c r="BX149" s="1130">
        <f t="shared" ref="BX149:EA149" si="157">IF((BX128+BX129+BX130+BX131+BX132+BX133+BX134+BX101-BX67)&lt;0,0,(BX128+BX129+BX130+BX131+BX132+BX133+BX134+BX101-BX67-BX143-BX144-BX145-BX146-BX147-BX148))</f>
        <v>5404.4333333333334</v>
      </c>
      <c r="BY149" s="1119">
        <f t="shared" si="157"/>
        <v>2296.8174007936527</v>
      </c>
      <c r="BZ149" s="1131">
        <f t="shared" si="157"/>
        <v>374.39444444444462</v>
      </c>
      <c r="CA149" s="1131"/>
      <c r="CB149" s="1131">
        <f t="shared" si="157"/>
        <v>55.672222222222217</v>
      </c>
      <c r="CC149" s="1131">
        <f t="shared" si="157"/>
        <v>582.06892857142793</v>
      </c>
      <c r="CD149" s="1131">
        <f>IF((CD128+CD129+CD130+CD131+CD132+CD133+CD134+CD101-CD67)&lt;0,0,(CD128+CD129+CD130+CD131+CD132+CD133+CD134+CD101-CD67-CD143-CD144-CD145-CD146-CD147-CD148))</f>
        <v>86.214333333333343</v>
      </c>
      <c r="CE149" s="1131">
        <f t="shared" ref="CE149:CG149" si="158">IF((CE128+CE129+CE130+CE131+CE132+CE133+CE134+CE101-CE67)&lt;0,0,(CE128+CE129+CE130+CE131+CE132+CE133+CE134+CE101-CE67-CE143-CE144-CE145-CE146-CE147-CE148))</f>
        <v>141.80833333333339</v>
      </c>
      <c r="CF149" s="1131">
        <f t="shared" si="158"/>
        <v>0.28355555555555551</v>
      </c>
      <c r="CG149" s="1131">
        <f t="shared" si="158"/>
        <v>646.28666666666663</v>
      </c>
      <c r="CH149" s="1122">
        <f t="shared" si="157"/>
        <v>12599.76666666667</v>
      </c>
      <c r="CI149" s="1122">
        <f t="shared" si="157"/>
        <v>6553.8927142857174</v>
      </c>
      <c r="CJ149" s="1122">
        <f t="shared" si="157"/>
        <v>263.12000000000006</v>
      </c>
      <c r="CK149" s="1122">
        <f t="shared" si="157"/>
        <v>2629.3079999999991</v>
      </c>
      <c r="CL149" s="1122">
        <f t="shared" si="157"/>
        <v>778.06666666666661</v>
      </c>
      <c r="CM149" s="1122">
        <f>IF((CM128+CM129+CM130+CM131+CM132+CM133+CM134+CM101-CM67)&lt;0,0,(CM128+CM129+CM130+CM131+CM132+CM133+CM134+CM101-CM67-CM143-CM144-CM145-CM146-CM147-CM148))</f>
        <v>0</v>
      </c>
      <c r="CN149" s="1122">
        <f>IF((CN128+CN129+CN130+CN131+CN132+CN133+CN134+CN101-CN67)&lt;0,0,(CN128+CN129+CN130+CN131+CN132+CN133+CN134+CN101-CN67-CN143-CN144-CN145-CN146-CN147-CN148))</f>
        <v>80.000000000000014</v>
      </c>
      <c r="CO149" s="1122">
        <f t="shared" ref="CO149:CR149" si="159">IF((CO128+CO129+CO130+CO131+CO132+CO133+CO134+CO101-CO67)&lt;0,0,(CO128+CO129+CO130+CO131+CO132+CO133+CO134+CO101-CO67-CO143-CO144-CO145-CO146-CO147-CO148))</f>
        <v>340.26666666666665</v>
      </c>
      <c r="CP149" s="1122">
        <f t="shared" si="159"/>
        <v>12712.597777777777</v>
      </c>
      <c r="CQ149" s="1122">
        <f t="shared" si="159"/>
        <v>682.11166666666713</v>
      </c>
      <c r="CR149" s="1122">
        <f t="shared" si="159"/>
        <v>639.98222222222239</v>
      </c>
      <c r="CS149" s="1122">
        <f t="shared" si="157"/>
        <v>44.22</v>
      </c>
      <c r="CT149" s="1125">
        <f t="shared" si="157"/>
        <v>407.75079365079375</v>
      </c>
      <c r="CU149" s="1125">
        <f>IF((CU128+CU129+CU130+CU131+CU132+CU133+CU134+CU101-CU67)&lt;0,0,(CU128+CU129+CU130+CU131+CU132+CU133+CU134+CU101-CU67-CU143-CU144-CU145-CU146-CU147-CU148))</f>
        <v>0</v>
      </c>
      <c r="CV149" s="1125">
        <f t="shared" si="157"/>
        <v>262.57698412698392</v>
      </c>
      <c r="CW149" s="1125">
        <f>IF((CW128+CW129+CW130+CW131+CW132+CW133+CW134+CW101-CW67)&lt;0,0,(CW128+CW129+CW130+CW131+CW132+CW133+CW134+CW101-CW67-CW143-CW144-CW145-CW146-CW147-CW148))</f>
        <v>0</v>
      </c>
      <c r="CX149" s="1123">
        <f t="shared" si="157"/>
        <v>817.57222222222231</v>
      </c>
      <c r="CY149" s="1123">
        <f t="shared" si="157"/>
        <v>2048.2439999999997</v>
      </c>
      <c r="CZ149" s="1123">
        <f t="shared" si="157"/>
        <v>112.19999999999999</v>
      </c>
      <c r="DA149" s="1123">
        <f t="shared" si="157"/>
        <v>1122.4016000000006</v>
      </c>
      <c r="DB149" s="1123">
        <f t="shared" si="157"/>
        <v>84.083999999999989</v>
      </c>
      <c r="DC149" s="1125">
        <f t="shared" si="157"/>
        <v>597.2648000000006</v>
      </c>
      <c r="DD149" s="1120">
        <f t="shared" si="157"/>
        <v>501.15085714285709</v>
      </c>
      <c r="DE149" s="1127">
        <f t="shared" si="157"/>
        <v>17335.284484126983</v>
      </c>
      <c r="DF149" s="1120">
        <f t="shared" si="157"/>
        <v>1788.9902380952381</v>
      </c>
      <c r="DG149" s="1119">
        <f t="shared" si="157"/>
        <v>3512.373611111112</v>
      </c>
      <c r="DH149" s="1119">
        <f>IF((DH128+DH129+DH130+DH131+DH132+DH133+DH134+DH101-DH67)&lt;0,0,(DH128+DH129+DH130+DH131+DH132+DH133+DH134+DH101-DH67-DH143-DH144-DH145-DH146-DH147-DH148))</f>
        <v>888.80000000000018</v>
      </c>
      <c r="DI149" s="1119">
        <f>IF((DI128+DI129+DI130+DI131+DI132+DI133+DI134+DI101-DI67)&lt;0,0,(DI128+DI129+DI130+DI131+DI132+DI133+DI134+DI101-DI67-DI143-DI144-DI145-DI146-DI147-DI148))</f>
        <v>0</v>
      </c>
      <c r="DJ149" s="1120">
        <f t="shared" ref="DJ149" si="160">IF((DJ128+DJ129+DJ130+DJ131+DJ132+DJ133+DJ134+DJ101-DJ67)&lt;0,0,(DJ128+DJ129+DJ130+DJ131+DJ132+DJ133+DJ134+DJ101-DJ67-DJ143-DJ144-DJ145-DJ146-DJ147-DJ148))</f>
        <v>1396.4499999999998</v>
      </c>
      <c r="DK149" s="1120">
        <f t="shared" si="157"/>
        <v>23.100000000000005</v>
      </c>
      <c r="DL149" s="1120">
        <f t="shared" si="157"/>
        <v>449.54555555555544</v>
      </c>
      <c r="DM149" s="1120">
        <f t="shared" si="157"/>
        <v>916.5522222222221</v>
      </c>
      <c r="DN149" s="1123">
        <f t="shared" si="157"/>
        <v>215.08200000000011</v>
      </c>
      <c r="DO149" s="1127">
        <f t="shared" si="157"/>
        <v>1007.9422222222227</v>
      </c>
      <c r="DP149" s="1120">
        <f t="shared" si="157"/>
        <v>1351.5333333333338</v>
      </c>
      <c r="DQ149" s="1120"/>
      <c r="DR149" s="1120"/>
      <c r="DS149" s="1120"/>
      <c r="DT149" s="1120">
        <f t="shared" ref="DT149" si="161">IF((DT128+DT129+DT130+DT131+DT132+DT133+DT134+DT101-DT67)&lt;0,0,(DT128+DT129+DT130+DT131+DT132+DT133+DT134+DT101-DT67-DT143-DT144-DT145-DT146-DT147-DT148))</f>
        <v>324.62222222222226</v>
      </c>
      <c r="DU149" s="1123">
        <f t="shared" si="157"/>
        <v>913.9777777777781</v>
      </c>
      <c r="DV149" s="1119">
        <f t="shared" si="157"/>
        <v>0</v>
      </c>
      <c r="DW149" s="1132">
        <f t="shared" si="157"/>
        <v>0</v>
      </c>
      <c r="DX149" s="1132">
        <f t="shared" si="157"/>
        <v>0</v>
      </c>
      <c r="DY149" s="1119"/>
      <c r="DZ149" s="1132">
        <f t="shared" ref="DZ149" si="162">IF((DZ128+DZ129+DZ130+DZ131+DZ132+DZ133+DZ134+DZ101-DZ67)&lt;0,0,(DZ128+DZ129+DZ130+DZ131+DZ132+DZ133+DZ134+DZ101-DZ67-DZ143-DZ144-DZ145-DZ146-DZ147-DZ148))</f>
        <v>0</v>
      </c>
      <c r="EA149" s="1129">
        <f t="shared" si="157"/>
        <v>0</v>
      </c>
      <c r="EB149" s="1129">
        <f t="shared" si="76"/>
        <v>164041.98878108466</v>
      </c>
      <c r="EC149" s="1133" t="str">
        <f t="shared" si="149"/>
        <v>Заявка на Производство на ближайшие 11-17 дней, кг</v>
      </c>
      <c r="ED149" s="672"/>
    </row>
    <row r="150" spans="1:134" ht="14.15" customHeight="1">
      <c r="A150" s="1118" t="s">
        <v>679</v>
      </c>
      <c r="B150" s="1119">
        <f t="shared" ref="B150:BW150" si="163">IF((B128+B129+B130+B131+B132+B133+B134+B135+B101-B67)&lt;0,0,(B128+B129+B130+B131+B132+B133+B135+B134+B101-B67-B143-B144-B145-B146-B147-B148-B149))</f>
        <v>2221.7510000000002</v>
      </c>
      <c r="C150" s="1120">
        <f t="shared" si="163"/>
        <v>132.98699999999994</v>
      </c>
      <c r="D150" s="1120">
        <f t="shared" si="163"/>
        <v>1721.0767500000002</v>
      </c>
      <c r="E150" s="1120">
        <f t="shared" si="163"/>
        <v>177.3288</v>
      </c>
      <c r="F150" s="1120">
        <f t="shared" si="163"/>
        <v>1610.8813333333328</v>
      </c>
      <c r="G150" s="1120">
        <f t="shared" si="163"/>
        <v>79.920000000000016</v>
      </c>
      <c r="H150" s="1120">
        <f>IF((H128+H129+H130+H131+H132+H133+H134+H135+H101-H67)&lt;0,0,(H128+H129+H130+H131+H132+H133+H135+H134+H101-H67-H143-H144-H145-H146-H147-H148-H149))</f>
        <v>0</v>
      </c>
      <c r="I150" s="1119">
        <f t="shared" si="163"/>
        <v>788.55666666666639</v>
      </c>
      <c r="J150" s="1120">
        <f t="shared" si="163"/>
        <v>1224.1453333333341</v>
      </c>
      <c r="K150" s="1120">
        <f t="shared" si="163"/>
        <v>223.60299999999984</v>
      </c>
      <c r="L150" s="1120">
        <f t="shared" si="163"/>
        <v>82.012</v>
      </c>
      <c r="M150" s="1120">
        <f t="shared" si="163"/>
        <v>0</v>
      </c>
      <c r="N150" s="1121">
        <f t="shared" si="163"/>
        <v>255.41100000000006</v>
      </c>
      <c r="O150" s="1121">
        <f t="shared" si="163"/>
        <v>527.47200000000066</v>
      </c>
      <c r="P150" s="1121">
        <f t="shared" si="163"/>
        <v>247.16000000000014</v>
      </c>
      <c r="Q150" s="1122">
        <f t="shared" si="163"/>
        <v>497.27999999999975</v>
      </c>
      <c r="R150" s="1123">
        <f t="shared" si="163"/>
        <v>321.55200000000013</v>
      </c>
      <c r="S150" s="1123">
        <f t="shared" si="163"/>
        <v>526.39999999999986</v>
      </c>
      <c r="T150" s="1119">
        <f t="shared" si="163"/>
        <v>15556.586933333332</v>
      </c>
      <c r="U150" s="1124">
        <f t="shared" si="163"/>
        <v>391.65428571428549</v>
      </c>
      <c r="V150" s="1123">
        <f t="shared" si="163"/>
        <v>1666.8608571428574</v>
      </c>
      <c r="W150" s="1123">
        <f>IF((W128+W129+W130+W131+W132+W133+W134+W135+W101-W67)&lt;0,0,(W128+W129+W130+W131+W132+W133+W135+W134+W101-W67-W143-W144-W145-W146-W147-W148-W149))</f>
        <v>895.67999999999938</v>
      </c>
      <c r="X150" s="1123">
        <f>IF((X128+X129+X130+X131+X132+X133+X134+X135+X101-X67)&lt;0,0,(X128+X129+X130+X131+X132+X133+X135+X134+X101-X67-X143-X144-X145-X146-X147-X148-X149))</f>
        <v>0</v>
      </c>
      <c r="Y150" s="1123">
        <f>IF((Y128+Y129+Y130+Y131+Y132+Y133+Y134+Y135+Y101-Y67)&lt;0,0,(Y128+Y129+Y130+Y131+Y132+Y133+Y135+Y134+Y101-Y67-Y143-Y144-Y145-Y146-Y147-Y148-Y149))</f>
        <v>0</v>
      </c>
      <c r="Z150" s="1123">
        <f>IF((Z128+Z129+Z130+Z131+Z132+Z133+Z134+Z135+Z101-Z67)&lt;0,0,(Z128+Z129+Z130+Z131+Z132+Z133+Z135+Z134+Z101-Z67-Z143-Z144-Z145-Z146-Z147-Z148-Z149))</f>
        <v>0</v>
      </c>
      <c r="AA150" s="1125">
        <f t="shared" ref="AA150:AF150" si="164">IF((AA128+AA129+AA130+AA131+AA132+AA133+AA134+AA135+AA101-AA67)&lt;0,0,(AA128+AA129+AA130+AA131+AA132+AA133+AA135+AA134+AA101-AA67-AA143-AA144-AA145-AA146-AA147-AA148-AA149))</f>
        <v>1532.2344857142871</v>
      </c>
      <c r="AB150" s="1123">
        <f t="shared" si="164"/>
        <v>192.32599999999999</v>
      </c>
      <c r="AC150" s="1125">
        <f t="shared" si="164"/>
        <v>2854.0108</v>
      </c>
      <c r="AD150" s="1123">
        <f t="shared" si="164"/>
        <v>1396.4750000000013</v>
      </c>
      <c r="AE150" s="1123">
        <f t="shared" si="164"/>
        <v>146.30400000000006</v>
      </c>
      <c r="AF150" s="1123">
        <f t="shared" si="164"/>
        <v>1482.9599999999991</v>
      </c>
      <c r="AG150" s="1123">
        <f>IF((AG128+AG129+AG130+AG131+AG132+AG133+AG134+AG135+AG101-AG67)&lt;0,0,(AG128+AG129+AG130+AG131+AG132+AG133+AG135+AG134+AG101-AG67-AG143-AG144-AG145-AG146-AG147-AG148-AG149))</f>
        <v>0</v>
      </c>
      <c r="AH150" s="1123">
        <f>IF((AH128+AH129+AH130+AH131+AH132+AH133+AH134+AH135+AH101-AH67)&lt;0,0,(AH128+AH129+AH130+AH131+AH132+AH133+AH135+AH134+AH101-AH67-AH143-AH144-AH145-AH146-AH147-AH148-AH149))</f>
        <v>0</v>
      </c>
      <c r="AI150" s="1120">
        <f t="shared" ref="AI150:AK150" si="165">IF((AI128+AI129+AI130+AI131+AI132+AI133+AI134+AI135+AI101-AI67)&lt;0,0,(AI128+AI129+AI130+AI131+AI132+AI133+AI135+AI134+AI101-AI67-AI143-AI144-AI145-AI146-AI147-AI148-AI149))</f>
        <v>2321.4639999999995</v>
      </c>
      <c r="AJ150" s="1120">
        <f t="shared" si="165"/>
        <v>256.23200000000008</v>
      </c>
      <c r="AK150" s="1120">
        <f t="shared" si="165"/>
        <v>3645.9771428571421</v>
      </c>
      <c r="AL150" s="1120">
        <f>IF((AL128+AL129+AL130+AL131+AL132+AL133+AL134+AL135+AL101-AL67)&lt;0,0,(AL128+AL129+AL130+AL131+AL132+AL133+AL135+AL134+AL101-AL67-AL143-AL144-AL145-AL146-AL147-AL148-AL149))</f>
        <v>0</v>
      </c>
      <c r="AM150" s="1120">
        <f>IF((AM128+AM129+AM130+AM131+AM132+AM133+AM134+AM135+AM101-AM67)&lt;0,0,(AM128+AM129+AM130+AM131+AM132+AM133+AM135+AM134+AM101-AM67-AM143-AM144-AM145-AM146-AM147-AM148-AM149))</f>
        <v>769.9199999999995</v>
      </c>
      <c r="AN150" s="1120">
        <f t="shared" ref="AN150:AQ150" si="166">IF((AN128+AN129+AN130+AN131+AN132+AN133+AN134+AN135+AN101-AN67)&lt;0,0,(AN128+AN129+AN130+AN131+AN132+AN133+AN135+AN134+AN101-AN67-AN143-AN144-AN145-AN146-AN147-AN148-AN149))</f>
        <v>581.30200000000059</v>
      </c>
      <c r="AO150" s="1126">
        <f t="shared" si="166"/>
        <v>4131.0792142857172</v>
      </c>
      <c r="AP150" s="1126">
        <f t="shared" si="166"/>
        <v>133.56000000000006</v>
      </c>
      <c r="AQ150" s="1126">
        <f t="shared" si="166"/>
        <v>1780.7999999999993</v>
      </c>
      <c r="AR150" s="1126">
        <f t="shared" si="163"/>
        <v>236.72000000000008</v>
      </c>
      <c r="AS150" s="1123">
        <f t="shared" si="163"/>
        <v>900.27200000000039</v>
      </c>
      <c r="AT150" s="1127">
        <f t="shared" si="163"/>
        <v>286.21533333333309</v>
      </c>
      <c r="AU150" s="1127">
        <f t="shared" si="163"/>
        <v>49.565499999999972</v>
      </c>
      <c r="AV150" s="1127">
        <f t="shared" si="163"/>
        <v>57.373999999999995</v>
      </c>
      <c r="AW150" s="1127">
        <f t="shared" si="163"/>
        <v>20.641999999999996</v>
      </c>
      <c r="AX150" s="1127">
        <f t="shared" si="163"/>
        <v>0</v>
      </c>
      <c r="AY150" s="1128">
        <f t="shared" si="163"/>
        <v>0</v>
      </c>
      <c r="AZ150" s="1129">
        <f t="shared" si="163"/>
        <v>0</v>
      </c>
      <c r="BA150" s="1123">
        <f t="shared" si="163"/>
        <v>1547.3584940476194</v>
      </c>
      <c r="BB150" s="1120">
        <f t="shared" si="163"/>
        <v>502.23990476190465</v>
      </c>
      <c r="BC150" s="1120">
        <f t="shared" si="163"/>
        <v>476.6999999999997</v>
      </c>
      <c r="BD150" s="1120">
        <f t="shared" si="163"/>
        <v>1026.7613333333341</v>
      </c>
      <c r="BE150" s="1123">
        <f t="shared" si="163"/>
        <v>247.53599999999989</v>
      </c>
      <c r="BF150" s="1120">
        <f t="shared" si="163"/>
        <v>489.47142857142899</v>
      </c>
      <c r="BG150" s="1123">
        <f t="shared" si="163"/>
        <v>164.84999999999997</v>
      </c>
      <c r="BH150" s="1123">
        <f>IF((BH128+BH129+BH130+BH131+BH132+BH133+BH134+BH135+BH101-BH67)&lt;0,0,(BH128+BH129+BH130+BH131+BH132+BH133+BH135+BH134+BH101-BH67-BH143-BH144-BH145-BH146-BH147-BH148-BH149))</f>
        <v>0</v>
      </c>
      <c r="BI150" s="1123">
        <f t="shared" ref="BI150" si="167">IF((BI128+BI129+BI130+BI131+BI132+BI133+BI134+BI135+BI101-BI67)&lt;0,0,(BI128+BI129+BI130+BI131+BI132+BI133+BI135+BI134+BI101-BI67-BI143-BI144-BI145-BI146-BI147-BI148-BI149))</f>
        <v>0</v>
      </c>
      <c r="BJ150" s="1123">
        <f>IF((BJ128+BJ129+BJ130+BJ131+BJ132+BJ133+BJ134+BJ135+BJ101-BJ67)&lt;0,0,(BJ128+BJ129+BJ130+BJ131+BJ132+BJ133+BJ135+BJ134+BJ101-BJ67-BJ143-BJ144-BJ145-BJ146-BJ147-BJ148-BJ149))</f>
        <v>0</v>
      </c>
      <c r="BK150" s="1123">
        <f>IF((BK128+BK129+BK130+BK131+BK132+BK133+BK134+BK135+BK101-BK67)&lt;0,0,(BK128+BK129+BK130+BK131+BK132+BK133+BK135+BK134+BK101-BK67-BK143-BK144-BK145-BK146-BK147-BK148-BK149))</f>
        <v>0</v>
      </c>
      <c r="BL150" s="1123">
        <f t="shared" ref="BL150:BQ150" si="168">IF((BL128+BL129+BL130+BL131+BL132+BL133+BL134+BL135+BL101-BL67)&lt;0,0,(BL128+BL129+BL130+BL131+BL132+BL133+BL135+BL134+BL101-BL67-BL143-BL144-BL145-BL146-BL147-BL148-BL149))</f>
        <v>760.19999999999982</v>
      </c>
      <c r="BM150" s="1123">
        <f t="shared" si="168"/>
        <v>80.113</v>
      </c>
      <c r="BN150" s="1123">
        <f t="shared" si="168"/>
        <v>106.11333333333334</v>
      </c>
      <c r="BO150" s="1123">
        <f t="shared" si="168"/>
        <v>6432.6411666666645</v>
      </c>
      <c r="BP150" s="1123">
        <f t="shared" si="168"/>
        <v>200.46300000000002</v>
      </c>
      <c r="BQ150" s="1120">
        <f t="shared" si="168"/>
        <v>2654.0683095238087</v>
      </c>
      <c r="BR150" s="1119"/>
      <c r="BS150" s="1119">
        <f t="shared" si="163"/>
        <v>144.59999999999997</v>
      </c>
      <c r="BT150" s="1119">
        <f>IF((BT128+BT129+BT130+BT131+BT132+BT133+BT134+BT135+BT101-BT67)&lt;0,0,(BT128+BT129+BT130+BT131+BT132+BT133+BT135+BT134+BT101-BT67-BT143-BT144-BT145-BT146-BT147-BT148-BT149))</f>
        <v>0</v>
      </c>
      <c r="BU150" s="1119">
        <f>IF((BU128+BU129+BU130+BU131+BU132+BU133+BU134+BU135+BU101-BU67)&lt;0,0,(BU128+BU129+BU130+BU131+BU132+BU133+BU135+BU134+BU101-BU67-BU143-BU144-BU145-BU146-BU147-BU148-BU149))</f>
        <v>0</v>
      </c>
      <c r="BV150" s="1119">
        <f t="shared" ref="BV150" si="169">IF((BV128+BV129+BV130+BV131+BV132+BV133+BV134+BV135+BV101-BV67)&lt;0,0,(BV128+BV129+BV130+BV131+BV132+BV133+BV135+BV134+BV101-BV67-BV143-BV144-BV145-BV146-BV147-BV148-BV149))</f>
        <v>0</v>
      </c>
      <c r="BW150" s="1120">
        <f t="shared" si="163"/>
        <v>359.42399999999998</v>
      </c>
      <c r="BX150" s="1130">
        <f t="shared" ref="BX150:EA150" si="170">IF((BX128+BX129+BX130+BX131+BX132+BX133+BX134+BX135+BX101-BX67)&lt;0,0,(BX128+BX129+BX130+BX131+BX132+BX133+BX135+BX134+BX101-BX67-BX143-BX144-BX145-BX146-BX147-BX148-BX149))</f>
        <v>709.64999999999964</v>
      </c>
      <c r="BY150" s="1119">
        <f t="shared" si="170"/>
        <v>1966.0869642857137</v>
      </c>
      <c r="BZ150" s="1131">
        <f t="shared" si="170"/>
        <v>323.04999999999973</v>
      </c>
      <c r="CA150" s="1131"/>
      <c r="CB150" s="1131">
        <f t="shared" si="170"/>
        <v>45.550000000000011</v>
      </c>
      <c r="CC150" s="1131">
        <f t="shared" si="170"/>
        <v>476.23821428571409</v>
      </c>
      <c r="CD150" s="1131">
        <f>IF((CD128+CD129+CD130+CD131+CD132+CD133+CD134+CD135+CD101-CD67)&lt;0,0,(CD128+CD129+CD130+CD131+CD132+CD133+CD135+CD134+CD101-CD67-CD143-CD144-CD145-CD146-CD147-CD148-CD149))</f>
        <v>70.539000000000101</v>
      </c>
      <c r="CE150" s="1131">
        <f t="shared" ref="CE150:CG150" si="171">IF((CE128+CE129+CE130+CE131+CE132+CE133+CE134+CE135+CE101-CE67)&lt;0,0,(CE128+CE129+CE130+CE131+CE132+CE133+CE135+CE134+CE101-CE67-CE143-CE144-CE145-CE146-CE147-CE148-CE149))</f>
        <v>116.02500000000009</v>
      </c>
      <c r="CF150" s="1131">
        <f t="shared" si="171"/>
        <v>0.23200000000000004</v>
      </c>
      <c r="CG150" s="1131">
        <f t="shared" si="171"/>
        <v>528.77999999999975</v>
      </c>
      <c r="CH150" s="1122">
        <f t="shared" si="170"/>
        <v>10308.899999999991</v>
      </c>
      <c r="CI150" s="1122">
        <f t="shared" si="170"/>
        <v>15243.475857142857</v>
      </c>
      <c r="CJ150" s="1122">
        <f t="shared" si="170"/>
        <v>215.28000000000009</v>
      </c>
      <c r="CK150" s="1122">
        <f t="shared" si="170"/>
        <v>2151.2520000000004</v>
      </c>
      <c r="CL150" s="1122">
        <f t="shared" si="170"/>
        <v>636.59999999999991</v>
      </c>
      <c r="CM150" s="1122">
        <f>IF((CM128+CM129+CM130+CM131+CM132+CM133+CM134+CM135+CM101-CM67)&lt;0,0,(CM128+CM129+CM130+CM131+CM132+CM133+CM135+CM134+CM101-CM67-CM143-CM144-CM145-CM146-CM147-CM148-CM149))</f>
        <v>0</v>
      </c>
      <c r="CN150" s="1122">
        <f>IF((CN128+CN129+CN130+CN131+CN132+CN133+CN134+CN135+CN101-CN67)&lt;0,0,(CN128+CN129+CN130+CN131+CN132+CN133+CN135+CN134+CN101-CN67-CN143-CN144-CN145-CN146-CN147-CN148-CN149))</f>
        <v>79.999999999999986</v>
      </c>
      <c r="CO150" s="1122">
        <f t="shared" ref="CO150:CR150" si="172">IF((CO128+CO129+CO130+CO131+CO132+CO133+CO134+CO135+CO101-CO67)&lt;0,0,(CO128+CO129+CO130+CO131+CO132+CO133+CO135+CO134+CO101-CO67-CO143-CO144-CO145-CO146-CO147-CO148-CO149))</f>
        <v>278.4000000000002</v>
      </c>
      <c r="CP150" s="1122">
        <f t="shared" si="172"/>
        <v>12662.379999999997</v>
      </c>
      <c r="CQ150" s="1122">
        <f t="shared" si="172"/>
        <v>643.25499999999988</v>
      </c>
      <c r="CR150" s="1122">
        <f t="shared" si="172"/>
        <v>570.24000000000024</v>
      </c>
      <c r="CS150" s="1122">
        <f t="shared" si="170"/>
        <v>36.180000000000007</v>
      </c>
      <c r="CT150" s="1125">
        <f t="shared" si="170"/>
        <v>333.61428571428564</v>
      </c>
      <c r="CU150" s="1125">
        <f>IF((CU128+CU129+CU130+CU131+CU132+CU133+CU134+CU135+CU101-CU67)&lt;0,0,(CU128+CU129+CU130+CU131+CU132+CU133+CU135+CU134+CU101-CU67-CU143-CU144-CU145-CU146-CU147-CU148-CU149))</f>
        <v>0</v>
      </c>
      <c r="CV150" s="1125">
        <f t="shared" si="170"/>
        <v>214.83571428571486</v>
      </c>
      <c r="CW150" s="1125">
        <f>IF((CW128+CW129+CW130+CW131+CW132+CW133+CW134+CW135+CW101-CW67)&lt;0,0,(CW128+CW129+CW130+CW131+CW132+CW133+CW135+CW134+CW101-CW67-CW143-CW144-CW145-CW146-CW147-CW148-CW149))</f>
        <v>0</v>
      </c>
      <c r="CX150" s="1123">
        <f t="shared" si="170"/>
        <v>741.65000000000055</v>
      </c>
      <c r="CY150" s="1123">
        <f t="shared" si="170"/>
        <v>1675.8359999999993</v>
      </c>
      <c r="CZ150" s="1123">
        <f t="shared" si="170"/>
        <v>91.800000000000011</v>
      </c>
      <c r="DA150" s="1123">
        <f t="shared" si="170"/>
        <v>1593.0823999999993</v>
      </c>
      <c r="DB150" s="1123">
        <f t="shared" si="170"/>
        <v>68.796000000000006</v>
      </c>
      <c r="DC150" s="1125">
        <f t="shared" si="170"/>
        <v>488.67119999999977</v>
      </c>
      <c r="DD150" s="1120">
        <f t="shared" si="170"/>
        <v>461.12342857142863</v>
      </c>
      <c r="DE150" s="1127">
        <f t="shared" si="170"/>
        <v>6967.3782142857162</v>
      </c>
      <c r="DF150" s="1120">
        <f t="shared" si="170"/>
        <v>1463.7192857142854</v>
      </c>
      <c r="DG150" s="1119">
        <f t="shared" si="170"/>
        <v>2974.4375000000018</v>
      </c>
      <c r="DH150" s="1119">
        <f>IF((DH128+DH129+DH130+DH131+DH132+DH133+DH134+DH135+DH101-DH67)&lt;0,0,(DH128+DH129+DH130+DH131+DH132+DH133+DH135+DH134+DH101-DH67-DH143-DH144-DH145-DH146-DH147-DH148-DH149))</f>
        <v>727.19999999999982</v>
      </c>
      <c r="DI150" s="1119">
        <f>IF((DI128+DI129+DI130+DI131+DI132+DI133+DI134+DI135+DI101-DI67)&lt;0,0,(DI128+DI129+DI130+DI131+DI132+DI133+DI135+DI134+DI101-DI67-DI143-DI144-DI145-DI146-DI147-DI148-DI149))</f>
        <v>0</v>
      </c>
      <c r="DJ150" s="1120">
        <f t="shared" ref="DJ150" si="173">IF((DJ128+DJ129+DJ130+DJ131+DJ132+DJ133+DJ134+DJ135+DJ101-DJ67)&lt;0,0,(DJ128+DJ129+DJ130+DJ131+DJ132+DJ133+DJ135+DJ134+DJ101-DJ67-DJ143-DJ144-DJ145-DJ146-DJ147-DJ148-DJ149))</f>
        <v>1142.5500000000006</v>
      </c>
      <c r="DK150" s="1120">
        <f t="shared" si="170"/>
        <v>18.900000000000009</v>
      </c>
      <c r="DL150" s="1120">
        <f t="shared" si="170"/>
        <v>367.8100000000004</v>
      </c>
      <c r="DM150" s="1120">
        <f t="shared" si="170"/>
        <v>865.86999999999989</v>
      </c>
      <c r="DN150" s="1123">
        <f t="shared" si="170"/>
        <v>183.35800000000006</v>
      </c>
      <c r="DO150" s="1127">
        <f t="shared" si="170"/>
        <v>824.68000000000052</v>
      </c>
      <c r="DP150" s="1120">
        <f t="shared" si="170"/>
        <v>1105.8000000000002</v>
      </c>
      <c r="DQ150" s="1120"/>
      <c r="DR150" s="1120"/>
      <c r="DS150" s="1120"/>
      <c r="DT150" s="1120">
        <f t="shared" ref="DT150" si="174">IF((DT128+DT129+DT130+DT131+DT132+DT133+DT134+DT135+DT101-DT67)&lt;0,0,(DT128+DT129+DT130+DT131+DT132+DT133+DT135+DT134+DT101-DT67-DT143-DT144-DT145-DT146-DT147-DT148-DT149))</f>
        <v>265.59999999999991</v>
      </c>
      <c r="DU150" s="1123">
        <f t="shared" si="170"/>
        <v>747.80000000000018</v>
      </c>
      <c r="DV150" s="1119">
        <f t="shared" si="170"/>
        <v>0</v>
      </c>
      <c r="DW150" s="1132">
        <f t="shared" si="170"/>
        <v>0</v>
      </c>
      <c r="DX150" s="1132">
        <f t="shared" si="170"/>
        <v>0</v>
      </c>
      <c r="DY150" s="1119"/>
      <c r="DZ150" s="1132">
        <f t="shared" ref="DZ150" si="175">IF((DZ128+DZ129+DZ130+DZ131+DZ132+DZ133+DZ134+DZ135+DZ101-DZ67)&lt;0,0,(DZ128+DZ129+DZ130+DZ131+DZ132+DZ133+DZ135+DZ134+DZ101-DZ67-DZ143-DZ144-DZ145-DZ146-DZ147-DZ148-DZ149))</f>
        <v>0</v>
      </c>
      <c r="EA150" s="1129">
        <f t="shared" si="170"/>
        <v>0</v>
      </c>
      <c r="EB150" s="1129">
        <f t="shared" si="76"/>
        <v>137502.91847023807</v>
      </c>
      <c r="EC150" s="1133" t="str">
        <f t="shared" si="149"/>
        <v>Заявка на Производство на ближайшие 18-24 дней, кг</v>
      </c>
      <c r="ED150" s="672"/>
    </row>
    <row r="151" spans="1:134" ht="14.15" customHeight="1">
      <c r="A151" s="1118" t="s">
        <v>680</v>
      </c>
      <c r="B151" s="1119">
        <f t="shared" ref="B151:BW151" si="176">IF((B128+B129+B130+B131+B132+B133+B134+B135+B136+B101-B67)&lt;0,0,(B128+B129+B130+B131+B132+B133+B134+B135+B136+B101-B67-B143-B144-B145-B146-B147-B148-B149-B150))</f>
        <v>2221.7509999999993</v>
      </c>
      <c r="C151" s="1120">
        <f t="shared" si="176"/>
        <v>132.98699999999999</v>
      </c>
      <c r="D151" s="1120">
        <f t="shared" si="176"/>
        <v>1721.0767500000006</v>
      </c>
      <c r="E151" s="1120">
        <f t="shared" si="176"/>
        <v>177.32879999999989</v>
      </c>
      <c r="F151" s="1120">
        <f t="shared" si="176"/>
        <v>1610.8813333333342</v>
      </c>
      <c r="G151" s="1120">
        <f t="shared" si="176"/>
        <v>79.920000000000044</v>
      </c>
      <c r="H151" s="1120">
        <f>IF((H128+H129+H130+H131+H132+H133+H134+H135+H136+H101-H67)&lt;0,0,(H128+H129+H130+H131+H132+H133+H134+H135+H136+H101-H67-H143-H144-H145-H146-H147-H148-H149-H150))</f>
        <v>0</v>
      </c>
      <c r="I151" s="1119">
        <f t="shared" si="176"/>
        <v>788.55666666666639</v>
      </c>
      <c r="J151" s="1120">
        <f t="shared" si="176"/>
        <v>2015.9213333333335</v>
      </c>
      <c r="K151" s="1120">
        <f t="shared" si="176"/>
        <v>223.60300000000029</v>
      </c>
      <c r="L151" s="1120">
        <f t="shared" si="176"/>
        <v>82.011999999999972</v>
      </c>
      <c r="M151" s="1120">
        <f t="shared" si="176"/>
        <v>0</v>
      </c>
      <c r="N151" s="1121">
        <f t="shared" si="176"/>
        <v>255.41100000000006</v>
      </c>
      <c r="O151" s="1121">
        <f t="shared" si="176"/>
        <v>527.47199999999953</v>
      </c>
      <c r="P151" s="1121">
        <f t="shared" si="176"/>
        <v>247.15999999999985</v>
      </c>
      <c r="Q151" s="1122">
        <f t="shared" si="176"/>
        <v>497.27999999999952</v>
      </c>
      <c r="R151" s="1123">
        <f t="shared" si="176"/>
        <v>321.55200000000013</v>
      </c>
      <c r="S151" s="1123">
        <f t="shared" si="176"/>
        <v>526.40000000000009</v>
      </c>
      <c r="T151" s="1119">
        <f t="shared" si="176"/>
        <v>27556.586933333332</v>
      </c>
      <c r="U151" s="1124">
        <f t="shared" si="176"/>
        <v>391.65428571428572</v>
      </c>
      <c r="V151" s="1123">
        <f t="shared" si="176"/>
        <v>1666.8608571428588</v>
      </c>
      <c r="W151" s="1123">
        <f>IF((W128+W129+W130+W131+W132+W133+W134+W135+W136+W101-W67)&lt;0,0,(W128+W129+W130+W131+W132+W133+W134+W135+W136+W101-W67-W143-W144-W145-W146-W147-W148-W149-W150))</f>
        <v>895.68000000000075</v>
      </c>
      <c r="X151" s="1123">
        <f>IF((X128+X129+X130+X131+X132+X133+X134+X135+X136+X101-X67)&lt;0,0,(X128+X129+X130+X131+X132+X133+X134+X135+X136+X101-X67-X143-X144-X145-X146-X147-X148-X149-X150))</f>
        <v>0</v>
      </c>
      <c r="Y151" s="1123">
        <f>IF((Y128+Y129+Y130+Y131+Y132+Y133+Y134+Y135+Y136+Y101-Y67)&lt;0,0,(Y128+Y129+Y130+Y131+Y132+Y133+Y134+Y135+Y136+Y101-Y67-Y143-Y144-Y145-Y146-Y147-Y148-Y149-Y150))</f>
        <v>0</v>
      </c>
      <c r="Z151" s="1123">
        <f>IF((Z128+Z129+Z130+Z131+Z132+Z133+Z134+Z135+Z136+Z101-Z67)&lt;0,0,(Z128+Z129+Z130+Z131+Z132+Z133+Z134+Z135+Z136+Z101-Z67-Z143-Z144-Z145-Z146-Z147-Z148-Z149-Z150))</f>
        <v>0</v>
      </c>
      <c r="AA151" s="1125">
        <f t="shared" ref="AA151:AF151" si="177">IF((AA128+AA129+AA130+AA131+AA132+AA133+AA134+AA135+AA136+AA101-AA67)&lt;0,0,(AA128+AA129+AA130+AA131+AA132+AA133+AA134+AA135+AA136+AA101-AA67-AA143-AA144-AA145-AA146-AA147-AA148-AA149-AA150))</f>
        <v>1532.2344857142866</v>
      </c>
      <c r="AB151" s="1119">
        <f t="shared" si="177"/>
        <v>192.32600000000005</v>
      </c>
      <c r="AC151" s="1125">
        <f t="shared" si="177"/>
        <v>2777.0108</v>
      </c>
      <c r="AD151" s="1123">
        <f t="shared" si="177"/>
        <v>4000.1950000000006</v>
      </c>
      <c r="AE151" s="1123">
        <f t="shared" si="177"/>
        <v>72.504000000000019</v>
      </c>
      <c r="AF151" s="1123">
        <f t="shared" si="177"/>
        <v>1482.9600000000014</v>
      </c>
      <c r="AG151" s="1123">
        <f>IF((AG128+AG129+AG130+AG131+AG132+AG133+AG134+AG135+AG136+AG101-AG67)&lt;0,0,(AG128+AG129+AG130+AG131+AG132+AG133+AG134+AG135+AG136+AG101-AG67-AG143-AG144-AG145-AG146-AG147-AG148-AG149-AG150))</f>
        <v>0</v>
      </c>
      <c r="AH151" s="1123">
        <f>IF((AH128+AH129+AH130+AH131+AH132+AH133+AH134+AH135+AH136+AH101-AH67)&lt;0,0,(AH128+AH129+AH130+AH131+AH132+AH133+AH134+AH135+AH136+AH101-AH67-AH143-AH144-AH145-AH146-AH147-AH148-AH149-AH150))</f>
        <v>0</v>
      </c>
      <c r="AI151" s="1120">
        <f t="shared" ref="AI151:AK151" si="178">IF((AI128+AI129+AI130+AI131+AI132+AI133+AI134+AI135+AI136+AI101-AI67)&lt;0,0,(AI128+AI129+AI130+AI131+AI132+AI133+AI134+AI135+AI136+AI101-AI67-AI143-AI144-AI145-AI146-AI147-AI148-AI149-AI150))</f>
        <v>2094.6639999999984</v>
      </c>
      <c r="AJ151" s="1120">
        <f t="shared" si="178"/>
        <v>99.231999999999857</v>
      </c>
      <c r="AK151" s="1120">
        <f t="shared" si="178"/>
        <v>3645.9771428571494</v>
      </c>
      <c r="AL151" s="1120">
        <f>IF((AL128+AL129+AL130+AL131+AL132+AL133+AL134+AL135+AL136+AL101-AL67)&lt;0,0,(AL128+AL129+AL130+AL131+AL132+AL133+AL134+AL135+AL136+AL101-AL67-AL143-AL144-AL145-AL146-AL147-AL148-AL149-AL150))</f>
        <v>0</v>
      </c>
      <c r="AM151" s="1120">
        <f>IF((AM128+AM129+AM130+AM131+AM132+AM133+AM134+AM135+AM136+AM101-AM67)&lt;0,0,(AM128+AM129+AM130+AM131+AM132+AM133+AM134+AM135+AM136+AM101-AM67-AM143-AM144-AM145-AM146-AM147-AM148-AM149-AM150))</f>
        <v>769.92000000000064</v>
      </c>
      <c r="AN151" s="1120">
        <f t="shared" ref="AN151:AQ151" si="179">IF((AN128+AN129+AN130+AN131+AN132+AN133+AN134+AN135+AN136+AN101-AN67)&lt;0,0,(AN128+AN129+AN130+AN131+AN132+AN133+AN134+AN135+AN136+AN101-AN67-AN143-AN144-AN145-AN146-AN147-AN148-AN149-AN150))</f>
        <v>581.30200000000104</v>
      </c>
      <c r="AO151" s="1126">
        <f t="shared" si="179"/>
        <v>13464.519214285712</v>
      </c>
      <c r="AP151" s="1126">
        <f t="shared" si="179"/>
        <v>133.55999999999995</v>
      </c>
      <c r="AQ151" s="1126">
        <f t="shared" si="179"/>
        <v>1780.7999999999993</v>
      </c>
      <c r="AR151" s="1126">
        <f t="shared" si="176"/>
        <v>51</v>
      </c>
      <c r="AS151" s="1123">
        <f t="shared" si="176"/>
        <v>900.27199999999993</v>
      </c>
      <c r="AT151" s="1127">
        <f t="shared" si="176"/>
        <v>242.41533333333348</v>
      </c>
      <c r="AU151" s="1127">
        <f t="shared" si="176"/>
        <v>49.565499999999972</v>
      </c>
      <c r="AV151" s="1127">
        <f t="shared" si="176"/>
        <v>57.373999999999995</v>
      </c>
      <c r="AW151" s="1127">
        <f t="shared" si="176"/>
        <v>20.641999999999989</v>
      </c>
      <c r="AX151" s="1127">
        <f t="shared" si="176"/>
        <v>0</v>
      </c>
      <c r="AY151" s="1128">
        <f t="shared" si="176"/>
        <v>0</v>
      </c>
      <c r="AZ151" s="1129">
        <f t="shared" si="176"/>
        <v>0</v>
      </c>
      <c r="BA151" s="1123">
        <f t="shared" si="176"/>
        <v>1051.5584940476201</v>
      </c>
      <c r="BB151" s="1120">
        <f t="shared" si="176"/>
        <v>267.83990476190547</v>
      </c>
      <c r="BC151" s="1120">
        <f t="shared" si="176"/>
        <v>476.70000000000027</v>
      </c>
      <c r="BD151" s="1120">
        <f t="shared" si="176"/>
        <v>1026.7613333333336</v>
      </c>
      <c r="BE151" s="1123">
        <f t="shared" si="176"/>
        <v>247.53600000000029</v>
      </c>
      <c r="BF151" s="1120">
        <f t="shared" si="176"/>
        <v>489.47142857142899</v>
      </c>
      <c r="BG151" s="1123">
        <f t="shared" si="176"/>
        <v>164.85000000000008</v>
      </c>
      <c r="BH151" s="1123">
        <f>IF((BH128+BH129+BH130+BH131+BH132+BH133+BH134+BH135+BH136+BH101-BH67)&lt;0,0,(BH128+BH129+BH130+BH131+BH132+BH133+BH134+BH135+BH136+BH101-BH67-BH143-BH144-BH145-BH146-BH147-BH148-BH149-BH150))</f>
        <v>0</v>
      </c>
      <c r="BI151" s="1123">
        <f t="shared" ref="BI151" si="180">IF((BI128+BI129+BI130+BI131+BI132+BI133+BI134+BI135+BI136+BI101-BI67)&lt;0,0,(BI128+BI129+BI130+BI131+BI132+BI133+BI134+BI135+BI136+BI101-BI67-BI143-BI144-BI145-BI146-BI147-BI148-BI149-BI150))</f>
        <v>0</v>
      </c>
      <c r="BJ151" s="1123">
        <f>IF((BJ128+BJ129+BJ130+BJ131+BJ132+BJ133+BJ134+BJ135+BJ136+BJ101-BJ67)&lt;0,0,(BJ128+BJ129+BJ130+BJ131+BJ132+BJ133+BJ134+BJ135+BJ136+BJ101-BJ67-BJ143-BJ144-BJ145-BJ146-BJ147-BJ148-BJ149-BJ150))</f>
        <v>0</v>
      </c>
      <c r="BK151" s="1123">
        <f>IF((BK128+BK129+BK130+BK131+BK132+BK133+BK134+BK135+BK136+BK101-BK67)&lt;0,0,(BK128+BK129+BK130+BK131+BK132+BK133+BK134+BK135+BK136+BK101-BK67-BK143-BK144-BK145-BK146-BK147-BK148-BK149-BK150))</f>
        <v>0</v>
      </c>
      <c r="BL151" s="1123">
        <f t="shared" ref="BL151:BP151" si="181">IF((BL128+BL129+BL130+BL131+BL132+BL133+BL134+BL135+BL136+BL101-BL67)&lt;0,0,(BL128+BL129+BL130+BL131+BL132+BL133+BL134+BL135+BL136+BL101-BL67-BL143-BL144-BL145-BL146-BL147-BL148-BL149-BL150))</f>
        <v>760.19999999999982</v>
      </c>
      <c r="BM151" s="1123">
        <f t="shared" si="181"/>
        <v>77.113</v>
      </c>
      <c r="BN151" s="1123">
        <f t="shared" si="181"/>
        <v>106.11333333333326</v>
      </c>
      <c r="BO151" s="1123">
        <f t="shared" si="181"/>
        <v>916.67866666666669</v>
      </c>
      <c r="BP151" s="1123">
        <f t="shared" si="181"/>
        <v>70.062999999999988</v>
      </c>
      <c r="BQ151" s="1120">
        <f>IF((BQ128+BQ129+BQ130+BQ131+BQ132+BQ133+BQ134+BQ135+BQ136+BQ101-BQ67)&lt;0,0,(BQ128+BQ129+BQ130+BQ131+BQ132+BQ133+BQ134+BQ135+BQ136+BQ101-BQ67-BQ143-BQ144-BQ145-BQ146-BQ147-BQ148-BQ149-BQ150))</f>
        <v>4954.068309523811</v>
      </c>
      <c r="BR151" s="1119"/>
      <c r="BS151" s="1119">
        <f t="shared" si="176"/>
        <v>144.60000000000002</v>
      </c>
      <c r="BT151" s="1119">
        <f>IF((BT128+BT129+BT130+BT131+BT132+BT133+BT134+BT135+BT136+BT101-BT67)&lt;0,0,(BT128+BT129+BT130+BT131+BT132+BT133+BT134+BT135+BT136+BT101-BT67-BT143-BT144-BT145-BT146-BT147-BT148-BT149-BT150))</f>
        <v>0</v>
      </c>
      <c r="BU151" s="1119">
        <f>IF((BU128+BU129+BU130+BU131+BU132+BU133+BU134+BU135+BU136+BU101-BU67)&lt;0,0,(BU128+BU129+BU130+BU131+BU132+BU133+BU134+BU135+BU136+BU101-BU67-BU143-BU144-BU145-BU146-BU147-BU148-BU149-BU150))</f>
        <v>0</v>
      </c>
      <c r="BV151" s="1119">
        <f t="shared" ref="BV151" si="182">IF((BV128+BV129+BV130+BV131+BV132+BV133+BV134+BV135+BV136+BV101-BV67)&lt;0,0,(BV128+BV129+BV130+BV131+BV132+BV133+BV134+BV135+BV136+BV101-BV67-BV143-BV144-BV145-BV146-BV147-BV148-BV149-BV150))</f>
        <v>0</v>
      </c>
      <c r="BW151" s="1120">
        <f t="shared" si="176"/>
        <v>359.42399999999998</v>
      </c>
      <c r="BX151" s="1130">
        <f t="shared" ref="BX151:EA151" si="183">IF((BX128+BX129+BX130+BX131+BX132+BX133+BX134+BX135+BX136+BX101-BX67)&lt;0,0,(BX128+BX129+BX130+BX131+BX132+BX133+BX134+BX135+BX136+BX101-BX67-BX143-BX144-BX145-BX146-BX147-BX148-BX149-BX150))</f>
        <v>709.64999999999964</v>
      </c>
      <c r="BY151" s="1119">
        <f t="shared" si="183"/>
        <v>1488.2869642857131</v>
      </c>
      <c r="BZ151" s="1131">
        <f t="shared" si="183"/>
        <v>231.05000000000018</v>
      </c>
      <c r="CA151" s="1131"/>
      <c r="CB151" s="1131">
        <f t="shared" si="183"/>
        <v>45.550000000000011</v>
      </c>
      <c r="CC151" s="1131">
        <f t="shared" si="183"/>
        <v>476.23821428571409</v>
      </c>
      <c r="CD151" s="1131">
        <f>IF((CD128+CD129+CD130+CD131+CD132+CD133+CD134+CD135+CD136+CD101-CD67)&lt;0,0,(CD128+CD129+CD130+CD131+CD132+CD133+CD134+CD135+CD136+CD101-CD67-CD143-CD144-CD145-CD146-CD147-CD148-CD149-CD150))</f>
        <v>70.539000000000101</v>
      </c>
      <c r="CE151" s="1131">
        <f t="shared" ref="CE151:CG151" si="184">IF((CE128+CE129+CE130+CE131+CE132+CE133+CE134+CE135+CE136+CE101-CE67)&lt;0,0,(CE128+CE129+CE130+CE131+CE132+CE133+CE134+CE135+CE136+CE101-CE67-CE143-CE144-CE145-CE146-CE147-CE148-CE149-CE150))</f>
        <v>116.02500000000009</v>
      </c>
      <c r="CF151" s="1131">
        <f t="shared" si="184"/>
        <v>0.23199999999999998</v>
      </c>
      <c r="CG151" s="1131">
        <f t="shared" si="184"/>
        <v>528.77999999999975</v>
      </c>
      <c r="CH151" s="1122">
        <f t="shared" si="183"/>
        <v>10308.900000000005</v>
      </c>
      <c r="CI151" s="1122">
        <f t="shared" si="183"/>
        <v>11243.475857142854</v>
      </c>
      <c r="CJ151" s="1122">
        <f t="shared" si="183"/>
        <v>215.27999999999992</v>
      </c>
      <c r="CK151" s="1122">
        <f t="shared" si="183"/>
        <v>2151.2520000000004</v>
      </c>
      <c r="CL151" s="1122">
        <f t="shared" si="183"/>
        <v>636.59999999999991</v>
      </c>
      <c r="CM151" s="1122">
        <f>IF((CM128+CM129+CM130+CM131+CM132+CM133+CM134+CM135+CM136+CM101-CM67)&lt;0,0,(CM128+CM129+CM130+CM131+CM132+CM133+CM134+CM135+CM136+CM101-CM67-CM143-CM144-CM145-CM146-CM147-CM148-CM149-CM150))</f>
        <v>0</v>
      </c>
      <c r="CN151" s="1122">
        <f>IF((CN128+CN129+CN130+CN131+CN132+CN133+CN134+CN135+CN136+CN101-CN67)&lt;0,0,(CN128+CN129+CN130+CN131+CN132+CN133+CN134+CN135+CN136+CN101-CN67-CN143-CN144-CN145-CN146-CN147-CN148-CN149-CN150))</f>
        <v>80.000000000000014</v>
      </c>
      <c r="CO151" s="1122">
        <f t="shared" ref="CO151:CR151" si="185">IF((CO128+CO129+CO130+CO131+CO132+CO133+CO134+CO135+CO136+CO101-CO67)&lt;0,0,(CO128+CO129+CO130+CO131+CO132+CO133+CO134+CO135+CO136+CO101-CO67-CO143-CO144-CO145-CO146-CO147-CO148-CO149-CO150))</f>
        <v>278.39999999999998</v>
      </c>
      <c r="CP151" s="1122">
        <f t="shared" si="185"/>
        <v>11825.98</v>
      </c>
      <c r="CQ151" s="1122">
        <f t="shared" si="185"/>
        <v>174.85500000000047</v>
      </c>
      <c r="CR151" s="1122">
        <f t="shared" si="185"/>
        <v>313.83999999999969</v>
      </c>
      <c r="CS151" s="1122">
        <f t="shared" si="183"/>
        <v>36.180000000000007</v>
      </c>
      <c r="CT151" s="1125">
        <f t="shared" si="183"/>
        <v>333.61428571428553</v>
      </c>
      <c r="CU151" s="1125">
        <f>IF((CU128+CU129+CU130+CU131+CU132+CU133+CU134+CU135+CU136+CU101-CU67)&lt;0,0,(CU128+CU129+CU130+CU131+CU132+CU133+CU134+CU135+CU136+CU101-CU67-CU143-CU144-CU145-CU146-CU147-CU148-CU149-CU150))</f>
        <v>0</v>
      </c>
      <c r="CV151" s="1125">
        <f t="shared" si="183"/>
        <v>214.83571428571395</v>
      </c>
      <c r="CW151" s="1125">
        <f>IF((CW128+CW129+CW130+CW131+CW132+CW133+CW134+CW135+CW136+CW101-CW67)&lt;0,0,(CW128+CW129+CW130+CW131+CW132+CW133+CW134+CW135+CW136+CW101-CW67-CW143-CW144-CW145-CW146-CW147-CW148-CW149-CW150))</f>
        <v>0</v>
      </c>
      <c r="CX151" s="1123">
        <f t="shared" si="183"/>
        <v>3341.6499999999987</v>
      </c>
      <c r="CY151" s="1123">
        <f t="shared" si="183"/>
        <v>1675.8360000000002</v>
      </c>
      <c r="CZ151" s="1123">
        <f t="shared" si="183"/>
        <v>91.800000000000011</v>
      </c>
      <c r="DA151" s="1123">
        <f t="shared" si="183"/>
        <v>1477.6824000000001</v>
      </c>
      <c r="DB151" s="1123">
        <f t="shared" si="183"/>
        <v>68.795999999999978</v>
      </c>
      <c r="DC151" s="1125">
        <f t="shared" si="183"/>
        <v>488.67120000000023</v>
      </c>
      <c r="DD151" s="1120">
        <f t="shared" si="183"/>
        <v>219.42000000000024</v>
      </c>
      <c r="DE151" s="1127">
        <f t="shared" si="183"/>
        <v>958.07821428571333</v>
      </c>
      <c r="DF151" s="1120">
        <f t="shared" si="183"/>
        <v>8163.7192857142891</v>
      </c>
      <c r="DG151" s="1119">
        <f t="shared" si="183"/>
        <v>2974.4375000000018</v>
      </c>
      <c r="DH151" s="1119">
        <f>IF((DH128+DH129+DH130+DH131+DH132+DH133+DH134+DH135+DH136+DH101-DH67)&lt;0,0,(DH128+DH129+DH130+DH131+DH132+DH133+DH134+DH135+DH136+DH101-DH67-DH143-DH144-DH145-DH146-DH147-DH148-DH149-DH150))</f>
        <v>727.20000000000073</v>
      </c>
      <c r="DI151" s="1119">
        <f>IF((DI128+DI129+DI130+DI131+DI132+DI133+DI134+DI135+DI136+DI101-DI67)&lt;0,0,(DI128+DI129+DI130+DI131+DI132+DI133+DI134+DI135+DI136+DI101-DI67-DI143-DI144-DI145-DI146-DI147-DI148-DI149-DI150))</f>
        <v>0</v>
      </c>
      <c r="DJ151" s="1120">
        <f t="shared" ref="DJ151" si="186">IF((DJ128+DJ129+DJ130+DJ131+DJ132+DJ133+DJ134+DJ135+DJ136+DJ101-DJ67)&lt;0,0,(DJ128+DJ129+DJ130+DJ131+DJ132+DJ133+DJ134+DJ135+DJ136+DJ101-DJ67-DJ143-DJ144-DJ145-DJ146-DJ147-DJ148-DJ149-DJ150))</f>
        <v>1142.5500000000006</v>
      </c>
      <c r="DK151" s="1120">
        <f t="shared" si="183"/>
        <v>18.900000000000002</v>
      </c>
      <c r="DL151" s="1120">
        <f t="shared" si="183"/>
        <v>367.80999999999949</v>
      </c>
      <c r="DM151" s="1120">
        <f t="shared" si="183"/>
        <v>678.07000000000016</v>
      </c>
      <c r="DN151" s="1123">
        <f t="shared" si="183"/>
        <v>142.75800000000027</v>
      </c>
      <c r="DO151" s="1127">
        <f t="shared" si="183"/>
        <v>824.68000000000029</v>
      </c>
      <c r="DP151" s="1120">
        <f t="shared" si="183"/>
        <v>1105.7999999999993</v>
      </c>
      <c r="DQ151" s="1120"/>
      <c r="DR151" s="1120"/>
      <c r="DS151" s="1120"/>
      <c r="DT151" s="1120">
        <f t="shared" ref="DT151" si="187">IF((DT128+DT129+DT130+DT131+DT132+DT133+DT134+DT135+DT136+DT101-DT67)&lt;0,0,(DT128+DT129+DT130+DT131+DT132+DT133+DT134+DT135+DT136+DT101-DT67-DT143-DT144-DT145-DT146-DT147-DT148-DT149-DT150))</f>
        <v>265.59999999999991</v>
      </c>
      <c r="DU151" s="1123">
        <f t="shared" si="183"/>
        <v>747.79999999999973</v>
      </c>
      <c r="DV151" s="1119">
        <f t="shared" si="183"/>
        <v>0</v>
      </c>
      <c r="DW151" s="1132">
        <f t="shared" si="183"/>
        <v>0</v>
      </c>
      <c r="DX151" s="1132">
        <f t="shared" si="183"/>
        <v>0</v>
      </c>
      <c r="DY151" s="1119"/>
      <c r="DZ151" s="1132">
        <f t="shared" ref="DZ151" si="188">IF((DZ128+DZ129+DZ130+DZ131+DZ132+DZ133+DZ134+DZ135+DZ136+DZ101-DZ67)&lt;0,0,(DZ128+DZ129+DZ130+DZ131+DZ132+DZ133+DZ134+DZ135+DZ136+DZ101-DZ67-DZ143-DZ144-DZ145-DZ146-DZ147-DZ148-DZ149-DZ150))</f>
        <v>0</v>
      </c>
      <c r="EA151" s="1129">
        <f t="shared" si="183"/>
        <v>0</v>
      </c>
      <c r="EB151" s="1129">
        <f t="shared" si="76"/>
        <v>153962.36854166666</v>
      </c>
      <c r="EC151" s="1133" t="str">
        <f t="shared" si="149"/>
        <v>Заявка на Производство на ближайшие 25-31 дней, кг</v>
      </c>
      <c r="ED151" s="672"/>
    </row>
    <row r="152" spans="1:134" s="1135" customFormat="1" ht="14.15" customHeight="1">
      <c r="A152" s="1118" t="s">
        <v>681</v>
      </c>
      <c r="B152" s="1119">
        <f t="shared" ref="B152:BW152" si="189">IF((B128+B129+B130+B131+B132+B133+B134+B135+B136+B137+B101-B67)&lt;0,0,(B128+B129+B130+B131+B132+B133+B135+B134+B136+B137+B101-B67-B143-B144-B145-B146-B147-B148-B149-B150-B151))</f>
        <v>2345.1816111111084</v>
      </c>
      <c r="C152" s="1120">
        <f>IF((C128+C129+C130+C131+C132+C133+C134+C135+C136+C137+C101-C67)&lt;0,0,(C128+C129+C130+C131+C132+C133+C135+C134+C136+C137+C101-C67-C143-C144-C145-C146-C147-C148-C149-C150-C151))</f>
        <v>140.37516666666667</v>
      </c>
      <c r="D152" s="1120">
        <f t="shared" si="189"/>
        <v>1816.6921249999973</v>
      </c>
      <c r="E152" s="1120">
        <f t="shared" si="189"/>
        <v>187.18040000000019</v>
      </c>
      <c r="F152" s="1120">
        <f t="shared" si="189"/>
        <v>1700.3747407407413</v>
      </c>
      <c r="G152" s="1120">
        <f t="shared" si="189"/>
        <v>84.360000000000014</v>
      </c>
      <c r="H152" s="1120">
        <f>IF((H128+H129+H130+H131+H132+H133+H134+H135+H136+H137+H101-H67)&lt;0,0,(H128+H129+H130+H131+H132+H133+H135+H134+H136+H137+H101-H67-H143-H144-H145-H146-H147-H148-H149-H150-H151))</f>
        <v>0</v>
      </c>
      <c r="I152" s="1119">
        <f t="shared" si="189"/>
        <v>832.36537037037033</v>
      </c>
      <c r="J152" s="1120">
        <f t="shared" si="189"/>
        <v>2072.3614074074057</v>
      </c>
      <c r="K152" s="1120">
        <f t="shared" si="189"/>
        <v>236.02538888888876</v>
      </c>
      <c r="L152" s="1120">
        <f t="shared" si="189"/>
        <v>86.568222222222289</v>
      </c>
      <c r="M152" s="1120">
        <f t="shared" si="189"/>
        <v>0</v>
      </c>
      <c r="N152" s="1121">
        <f t="shared" si="189"/>
        <v>269.6004999999999</v>
      </c>
      <c r="O152" s="1121">
        <f t="shared" si="189"/>
        <v>556.77600000000075</v>
      </c>
      <c r="P152" s="1121">
        <f t="shared" si="189"/>
        <v>260.89111111111123</v>
      </c>
      <c r="Q152" s="1122">
        <f t="shared" si="189"/>
        <v>524.90666666666675</v>
      </c>
      <c r="R152" s="1123">
        <f t="shared" si="189"/>
        <v>339.41599999999971</v>
      </c>
      <c r="S152" s="1123">
        <f t="shared" si="189"/>
        <v>555.64444444444462</v>
      </c>
      <c r="T152" s="1119">
        <f t="shared" si="189"/>
        <v>15878.070429629617</v>
      </c>
      <c r="U152" s="1124">
        <f t="shared" si="189"/>
        <v>413.41285714285686</v>
      </c>
      <c r="V152" s="1123">
        <f t="shared" si="189"/>
        <v>1759.4642380952389</v>
      </c>
      <c r="W152" s="1123">
        <f>IF((W128+W129+W130+W131+W132+W133+W134+W135+W136+W137+W101-W67)&lt;0,0,(W128+W129+W130+W131+W132+W133+W135+W134+W136+W137+W101-W67-W143-W144-W145-W146-W147-W148-W149-W150-W151))</f>
        <v>945.43999999999915</v>
      </c>
      <c r="X152" s="1123">
        <f>IF((X128+X129+X130+X131+X132+X133+X134+X135+X136+X137+X101-X67)&lt;0,0,(X128+X129+X130+X131+X132+X133+X135+X134+X136+X137+X101-X67-X143-X144-X145-X146-X147-X148-X149-X150-X151))</f>
        <v>0</v>
      </c>
      <c r="Y152" s="1123">
        <f>IF((Y128+Y129+Y130+Y131+Y132+Y133+Y134+Y135+Y136+Y137+Y101-Y67)&lt;0,0,(Y128+Y129+Y130+Y131+Y132+Y133+Y135+Y134+Y136+Y137+Y101-Y67-Y143-Y144-Y145-Y146-Y147-Y148-Y149-Y150-Y151))</f>
        <v>0</v>
      </c>
      <c r="Z152" s="1123">
        <f>IF((Z128+Z129+Z130+Z131+Z132+Z133+Z134+Z135+Z136+Z137+Z101-Z67)&lt;0,0,(Z128+Z129+Z130+Z131+Z132+Z133+Z135+Z134+Z136+Z137+Z101-Z67-Z143-Z144-Z145-Z146-Z147-Z148-Z149-Z150-Z151))</f>
        <v>0</v>
      </c>
      <c r="AA152" s="1125">
        <f t="shared" ref="AA152:AF152" si="190">IF((AA128+AA129+AA130+AA131+AA132+AA133+AA134+AA135+AA136+AA137+AA101-AA67)&lt;0,0,(AA128+AA129+AA130+AA131+AA132+AA133+AA135+AA134+AA136+AA137+AA101-AA67-AA143-AA144-AA145-AA146-AA147-AA148-AA149-AA150-AA151))</f>
        <v>2323.3640238095218</v>
      </c>
      <c r="AB152" s="1119">
        <f t="shared" si="190"/>
        <v>203.01077777777763</v>
      </c>
      <c r="AC152" s="1125">
        <f t="shared" si="190"/>
        <v>2931.2891777777768</v>
      </c>
      <c r="AD152" s="1123">
        <f t="shared" si="190"/>
        <v>527.98361111111262</v>
      </c>
      <c r="AE152" s="1123">
        <f t="shared" si="190"/>
        <v>76.532000000000068</v>
      </c>
      <c r="AF152" s="1123">
        <f t="shared" si="190"/>
        <v>1565.3466666666659</v>
      </c>
      <c r="AG152" s="1123">
        <f>IF((AG128+AG129+AG130+AG131+AG132+AG133+AG134+AG135+AG136+AG137+AG101-AG67)&lt;0,0,(AG128+AG129+AG130+AG131+AG132+AG133+AG135+AG134+AG136+AG137+AG101-AG67-AG143-AG144-AG145-AG146-AG147-AG148-AG149-AG150-AG151))</f>
        <v>0</v>
      </c>
      <c r="AH152" s="1123">
        <f>IF((AH128+AH129+AH130+AH131+AH132+AH133+AH134+AH135+AH136+AH137+AH101-AH67)&lt;0,0,(AH128+AH129+AH130+AH131+AH132+AH133+AH135+AH134+AH136+AH137+AH101-AH67-AH143-AH144-AH145-AH146-AH147-AH148-AH149-AH150-AH151))</f>
        <v>0</v>
      </c>
      <c r="AI152" s="1120">
        <f t="shared" ref="AI152:AK152" si="191">IF((AI128+AI129+AI130+AI131+AI132+AI133+AI134+AI135+AI136+AI137+AI101-AI67)&lt;0,0,(AI128+AI129+AI130+AI131+AI132+AI133+AI135+AI134+AI136+AI137+AI101-AI67-AI143-AI144-AI145-AI146-AI147-AI148-AI149-AI150-AI151))</f>
        <v>898.56488888888998</v>
      </c>
      <c r="AJ152" s="1120">
        <f t="shared" si="191"/>
        <v>104.74488888888925</v>
      </c>
      <c r="AK152" s="1120">
        <f t="shared" si="191"/>
        <v>3848.5314285714212</v>
      </c>
      <c r="AL152" s="1120">
        <f>IF((AL128+AL129+AL130+AL131+AL132+AL133+AL134+AL135+AL136+AL137+AL101-AL67)&lt;0,0,(AL128+AL129+AL130+AL131+AL132+AL133+AL135+AL134+AL136+AL137+AL101-AL67-AL143-AL144-AL145-AL146-AL147-AL148-AL149-AL150-AL151))</f>
        <v>0</v>
      </c>
      <c r="AM152" s="1120">
        <f>IF((AM128+AM129+AM130+AM131+AM132+AM133+AM134+AM135+AM136+AM137+AM101-AM67)&lt;0,0,(AM128+AM129+AM130+AM131+AM132+AM133+AM135+AM134+AM136+AM137+AM101-AM67-AM143-AM144-AM145-AM146-AM147-AM148-AM149-AM150-AM151))</f>
        <v>812.69333333333168</v>
      </c>
      <c r="AN152" s="1120">
        <f t="shared" ref="AN152:AQ152" si="192">IF((AN128+AN129+AN130+AN131+AN132+AN133+AN134+AN135+AN136+AN137+AN101-AN67)&lt;0,0,(AN128+AN129+AN130+AN131+AN132+AN133+AN135+AN134+AN136+AN137+AN101-AN67-AN143-AN144-AN145-AN146-AN147-AN148-AN149-AN150-AN151))</f>
        <v>613.59655555555582</v>
      </c>
      <c r="AO152" s="1126">
        <f t="shared" si="192"/>
        <v>5601.4369484126873</v>
      </c>
      <c r="AP152" s="1126">
        <f t="shared" si="192"/>
        <v>140.97999999999996</v>
      </c>
      <c r="AQ152" s="1126">
        <f t="shared" si="192"/>
        <v>1879.7333333333336</v>
      </c>
      <c r="AR152" s="1126">
        <f t="shared" si="189"/>
        <v>53.833333333333371</v>
      </c>
      <c r="AS152" s="1123">
        <f t="shared" si="189"/>
        <v>950.28711111111124</v>
      </c>
      <c r="AT152" s="1127">
        <f t="shared" si="189"/>
        <v>255.88285185185214</v>
      </c>
      <c r="AU152" s="1127">
        <f t="shared" si="189"/>
        <v>52.319138888888915</v>
      </c>
      <c r="AV152" s="1127">
        <f t="shared" si="189"/>
        <v>60.561444444444447</v>
      </c>
      <c r="AW152" s="1127">
        <f t="shared" si="189"/>
        <v>21.788777777777796</v>
      </c>
      <c r="AX152" s="1127">
        <f t="shared" si="189"/>
        <v>0</v>
      </c>
      <c r="AY152" s="1128">
        <f t="shared" si="189"/>
        <v>0</v>
      </c>
      <c r="AZ152" s="1129">
        <f t="shared" si="189"/>
        <v>0</v>
      </c>
      <c r="BA152" s="1123">
        <f t="shared" si="189"/>
        <v>1076.369917328042</v>
      </c>
      <c r="BB152" s="1120">
        <f t="shared" si="189"/>
        <v>282.71989947089924</v>
      </c>
      <c r="BC152" s="1120">
        <f t="shared" si="189"/>
        <v>503.18333333333305</v>
      </c>
      <c r="BD152" s="1120">
        <f t="shared" si="189"/>
        <v>1083.8036296296316</v>
      </c>
      <c r="BE152" s="1123">
        <f t="shared" si="189"/>
        <v>261.28799999999973</v>
      </c>
      <c r="BF152" s="1120">
        <f t="shared" si="189"/>
        <v>516.66428571428514</v>
      </c>
      <c r="BG152" s="1123">
        <f t="shared" si="189"/>
        <v>174.00833333333321</v>
      </c>
      <c r="BH152" s="1123">
        <f>IF((BH128+BH129+BH130+BH131+BH132+BH133+BH134+BH135+BH136+BH137+BH101-BH67)&lt;0,0,(BH128+BH129+BH130+BH131+BH132+BH133+BH135+BH134+BH136+BH137+BH101-BH67-BH143-BH144-BH145-BH146-BH147-BH148-BH149-BH150-BH151))</f>
        <v>0</v>
      </c>
      <c r="BI152" s="1123">
        <f t="shared" ref="BI152" si="193">IF((BI128+BI129+BI130+BI131+BI132+BI133+BI134+BI135+BI136+BI137+BI101-BI67)&lt;0,0,(BI128+BI129+BI130+BI131+BI132+BI133+BI135+BI134+BI136+BI137+BI101-BI67-BI143-BI144-BI145-BI146-BI147-BI148-BI149-BI150-BI151))</f>
        <v>0</v>
      </c>
      <c r="BJ152" s="1123">
        <f>IF((BJ128+BJ129+BJ130+BJ131+BJ132+BJ133+BJ134+BJ135+BJ136+BJ137+BJ101-BJ67)&lt;0,0,(BJ128+BJ129+BJ130+BJ131+BJ132+BJ133+BJ135+BJ134+BJ136+BJ137+BJ101-BJ67-BJ143-BJ144-BJ145-BJ146-BJ147-BJ148-BJ149-BJ150-BJ151))</f>
        <v>0</v>
      </c>
      <c r="BK152" s="1123">
        <f>IF((BK128+BK129+BK130+BK131+BK132+BK133+BK134+BK135+BK136+BK137+BK101-BK67)&lt;0,0,(BK128+BK129+BK130+BK131+BK132+BK133+BK135+BK134+BK136+BK137+BK101-BK67-BK143-BK144-BK145-BK146-BK147-BK148-BK149-BK150-BK151))</f>
        <v>0</v>
      </c>
      <c r="BL152" s="1123">
        <f t="shared" ref="BL152:BQ152" si="194">IF((BL128+BL129+BL130+BL131+BL132+BL133+BL134+BL135+BL136+BL137+BL101-BL67)&lt;0,0,(BL128+BL129+BL130+BL131+BL132+BL133+BL135+BL134+BL136+BL137+BL101-BL67-BL143-BL144-BL145-BL146-BL147-BL148-BL149-BL150-BL151))</f>
        <v>802.43333333333294</v>
      </c>
      <c r="BM152" s="1123">
        <f t="shared" si="194"/>
        <v>81.397055555555539</v>
      </c>
      <c r="BN152" s="1123">
        <f t="shared" si="194"/>
        <v>112.00851851851846</v>
      </c>
      <c r="BO152" s="1123">
        <f t="shared" si="194"/>
        <v>929.14345370370575</v>
      </c>
      <c r="BP152" s="1123">
        <f t="shared" si="194"/>
        <v>73.955388888888933</v>
      </c>
      <c r="BQ152" s="1120">
        <f t="shared" si="194"/>
        <v>2590.4054378306864</v>
      </c>
      <c r="BR152" s="1119"/>
      <c r="BS152" s="1119">
        <f t="shared" si="189"/>
        <v>152.63333333333327</v>
      </c>
      <c r="BT152" s="1119">
        <f>IF((BT128+BT129+BT130+BT131+BT132+BT133+BT134+BT135+BT136+BT137+BT101-BT67)&lt;0,0,(BT128+BT129+BT130+BT131+BT132+BT133+BT135+BT134+BT136+BT137+BT101-BT67-BT143-BT144-BT145-BT146-BT147-BT148-BT149-BT150-BT151))</f>
        <v>0</v>
      </c>
      <c r="BU152" s="1119">
        <f>IF((BU128+BU129+BU130+BU131+BU132+BU133+BU134+BU135+BU136+BU137+BU101-BU67)&lt;0,0,(BU128+BU129+BU130+BU131+BU132+BU133+BU135+BU134+BU136+BU137+BU101-BU67-BU143-BU144-BU145-BU146-BU147-BU148-BU149-BU150-BU151))</f>
        <v>0</v>
      </c>
      <c r="BV152" s="1119">
        <f t="shared" ref="BV152" si="195">IF((BV128+BV129+BV130+BV131+BV132+BV133+BV134+BV135+BV136+BV137+BV101-BV67)&lt;0,0,(BV128+BV129+BV130+BV131+BV132+BV133+BV135+BV134+BV136+BV137+BV101-BV67-BV143-BV144-BV145-BV146-BV147-BV148-BV149-BV150-BV151))</f>
        <v>118.65777777777771</v>
      </c>
      <c r="BW152" s="1120">
        <f t="shared" si="189"/>
        <v>379.39200000000005</v>
      </c>
      <c r="BX152" s="1130">
        <f t="shared" ref="BX152:EA152" si="196">IF((BX128+BX129+BX130+BX131+BX132+BX133+BX134+BX135+BX136+BX137+BX101-BX67)&lt;0,0,(BX128+BX129+BX130+BX131+BX132+BX133+BX135+BX134+BX136+BX137+BX101-BX67-BX143-BX144-BX145-BX146-BX147-BX148-BX149-BX150-BX151))</f>
        <v>749.07500000000073</v>
      </c>
      <c r="BY152" s="1119">
        <f t="shared" si="196"/>
        <v>1570.9695734126985</v>
      </c>
      <c r="BZ152" s="1131">
        <f t="shared" si="196"/>
        <v>243.88611111111095</v>
      </c>
      <c r="CA152" s="1131"/>
      <c r="CB152" s="1131">
        <f t="shared" si="196"/>
        <v>48.080555555555634</v>
      </c>
      <c r="CC152" s="1131">
        <f t="shared" si="196"/>
        <v>502.69589285714301</v>
      </c>
      <c r="CD152" s="1131">
        <f t="shared" si="196"/>
        <v>74.457833333333326</v>
      </c>
      <c r="CE152" s="1131">
        <f t="shared" si="196"/>
        <v>650.31833333333338</v>
      </c>
      <c r="CF152" s="1131">
        <f t="shared" si="196"/>
        <v>0.2448888888888891</v>
      </c>
      <c r="CG152" s="1131">
        <f t="shared" si="196"/>
        <v>558.15666666666698</v>
      </c>
      <c r="CH152" s="1122">
        <f t="shared" si="196"/>
        <v>10881.616666666654</v>
      </c>
      <c r="CI152" s="1122">
        <f t="shared" si="196"/>
        <v>8534.7800714285659</v>
      </c>
      <c r="CJ152" s="1122">
        <f t="shared" si="196"/>
        <v>227.23999999999995</v>
      </c>
      <c r="CK152" s="1122">
        <f t="shared" si="196"/>
        <v>2270.7659999999996</v>
      </c>
      <c r="CL152" s="1122">
        <f t="shared" si="196"/>
        <v>671.96666666666715</v>
      </c>
      <c r="CM152" s="1122">
        <f>IF((CM128+CM129+CM130+CM131+CM132+CM133+CM134+CM135+CM136+CM137+CM101-CM67)&lt;0,0,(CM128+CM129+CM130+CM131+CM132+CM133+CM135+CM134+CM136+CM137+CM101-CM67-CM143-CM144-CM145-CM146-CM147-CM148-CM149-CM150-CM151))</f>
        <v>0</v>
      </c>
      <c r="CN152" s="1122">
        <f>IF((CN128+CN129+CN130+CN131+CN132+CN133+CN134+CN135+CN136+CN137+CN101-CN67)&lt;0,0,(CN128+CN129+CN130+CN131+CN132+CN133+CN135+CN134+CN136+CN137+CN101-CN67-CN143-CN144-CN145-CN146-CN147-CN148-CN149-CN150-CN151))</f>
        <v>79.999999999999986</v>
      </c>
      <c r="CO152" s="1122">
        <f t="shared" ref="CO152:CR152" si="197">IF((CO128+CO129+CO130+CO131+CO132+CO133+CO134+CO135+CO136+CO137+CO101-CO67)&lt;0,0,(CO128+CO129+CO130+CO131+CO132+CO133+CO135+CO134+CO136+CO137+CO101-CO67-CO143-CO144-CO145-CO146-CO147-CO148-CO149-CO150-CO151))</f>
        <v>293.86666666666679</v>
      </c>
      <c r="CP152" s="1122">
        <f t="shared" si="197"/>
        <v>12438.534444444453</v>
      </c>
      <c r="CQ152" s="1122">
        <f t="shared" si="197"/>
        <v>784.56916666666598</v>
      </c>
      <c r="CR152" s="1122">
        <f t="shared" si="197"/>
        <v>331.27555555555591</v>
      </c>
      <c r="CS152" s="1122">
        <f t="shared" si="196"/>
        <v>38.190000000000026</v>
      </c>
      <c r="CT152" s="1125">
        <f t="shared" si="196"/>
        <v>352.14841269841236</v>
      </c>
      <c r="CU152" s="1125">
        <f>IF((CU128+CU129+CU130+CU131+CU132+CU133+CU134+CU135+CU136+CU137+CU101-CU67)&lt;0,0,(CU128+CU129+CU130+CU131+CU132+CU133+CU135+CU134+CU136+CU137+CU101-CU67-CU143-CU144-CU145-CU146-CU147-CU148-CU149-CU150-CU151))</f>
        <v>0</v>
      </c>
      <c r="CV152" s="1125">
        <f t="shared" si="196"/>
        <v>226.77103174603189</v>
      </c>
      <c r="CW152" s="1125">
        <f>IF((CW128+CW129+CW130+CW131+CW132+CW133+CW134+CW135+CW136+CW137+CW101-CW67)&lt;0,0,(CW128+CW129+CW130+CW131+CW132+CW133+CW135+CW134+CW136+CW137+CW101-CW67-CW143-CW144-CW145-CW146-CW147-CW148-CW149-CW150-CW151))</f>
        <v>0</v>
      </c>
      <c r="CX152" s="1123">
        <f t="shared" si="196"/>
        <v>1360.6305555555573</v>
      </c>
      <c r="CY152" s="1123">
        <f t="shared" si="196"/>
        <v>1768.9380000000001</v>
      </c>
      <c r="CZ152" s="1123">
        <f t="shared" si="196"/>
        <v>96.89999999999992</v>
      </c>
      <c r="DA152" s="1123">
        <f t="shared" si="196"/>
        <v>869.68320000000131</v>
      </c>
      <c r="DB152" s="1123">
        <f t="shared" si="196"/>
        <v>72.618000000000009</v>
      </c>
      <c r="DC152" s="1125">
        <f t="shared" si="196"/>
        <v>515.81959999999958</v>
      </c>
      <c r="DD152" s="1120">
        <f t="shared" si="196"/>
        <v>231.60999999999967</v>
      </c>
      <c r="DE152" s="1127">
        <f t="shared" si="196"/>
        <v>1011.3047817460319</v>
      </c>
      <c r="DF152" s="1120">
        <f t="shared" si="196"/>
        <v>4545.0370238095165</v>
      </c>
      <c r="DG152" s="1119">
        <f t="shared" si="196"/>
        <v>5687.9590277777806</v>
      </c>
      <c r="DH152" s="1119">
        <f>IF((DH128+DH129+DH130+DH131+DH132+DH133+DH134+DH135+DH136+DH137+DH101-DH67)&lt;0,0,(DH128+DH129+DH130+DH131+DH132+DH133+DH135+DH134+DH136+DH137+DH101-DH67-DH143-DH144-DH145-DH146-DH147-DH148-DH149-DH150-DH151))</f>
        <v>767.59999999999991</v>
      </c>
      <c r="DI152" s="1119">
        <f>IF((DI128+DI129+DI130+DI131+DI132+DI133+DI134+DI135+DI136+DI137+DI101-DI67)&lt;0,0,(DI128+DI129+DI130+DI131+DI132+DI133+DI135+DI134+DI136+DI137+DI101-DI67-DI143-DI144-DI145-DI146-DI147-DI148-DI149-DI150-DI151))</f>
        <v>0</v>
      </c>
      <c r="DJ152" s="1120">
        <f t="shared" ref="DJ152" si="198">IF((DJ128+DJ129+DJ130+DJ131+DJ132+DJ133+DJ134+DJ135+DJ136+DJ137+DJ101-DJ67)&lt;0,0,(DJ128+DJ129+DJ130+DJ131+DJ132+DJ133+DJ135+DJ134+DJ136+DJ137+DJ101-DJ67-DJ143-DJ144-DJ145-DJ146-DJ147-DJ148-DJ149-DJ150-DJ151))</f>
        <v>1206.0249999999996</v>
      </c>
      <c r="DK152" s="1120">
        <f t="shared" si="196"/>
        <v>19.950000000000006</v>
      </c>
      <c r="DL152" s="1120">
        <f t="shared" si="196"/>
        <v>388.24388888888916</v>
      </c>
      <c r="DM152" s="1120">
        <f t="shared" si="196"/>
        <v>690.74055555555515</v>
      </c>
      <c r="DN152" s="1123">
        <f t="shared" si="196"/>
        <v>150.68899999999985</v>
      </c>
      <c r="DO152" s="1127">
        <f t="shared" si="196"/>
        <v>870.49555555555503</v>
      </c>
      <c r="DP152" s="1120">
        <f t="shared" si="196"/>
        <v>1167.2333333333345</v>
      </c>
      <c r="DQ152" s="1120"/>
      <c r="DR152" s="1120"/>
      <c r="DS152" s="1120"/>
      <c r="DT152" s="1120">
        <f t="shared" ref="DT152" si="199">IF((DT128+DT129+DT130+DT131+DT132+DT133+DT134+DT135+DT136+DT137+DT101-DT67)&lt;0,0,(DT128+DT129+DT130+DT131+DT132+DT133+DT135+DT134+DT136+DT137+DT101-DT67-DT143-DT144-DT145-DT146-DT147-DT148-DT149-DT150-DT151))</f>
        <v>280.35555555555561</v>
      </c>
      <c r="DU152" s="1123">
        <f t="shared" si="196"/>
        <v>789.34444444444443</v>
      </c>
      <c r="DV152" s="1119">
        <f t="shared" si="196"/>
        <v>0</v>
      </c>
      <c r="DW152" s="1132">
        <f t="shared" si="196"/>
        <v>0</v>
      </c>
      <c r="DX152" s="1132">
        <f t="shared" si="196"/>
        <v>0</v>
      </c>
      <c r="DY152" s="1119"/>
      <c r="DZ152" s="1132">
        <f t="shared" ref="DZ152" si="200">IF((DZ128+DZ129+DZ130+DZ131+DZ132+DZ133+DZ134+DZ135+DZ136+DZ137+DZ101-DZ67)&lt;0,0,(DZ128+DZ129+DZ130+DZ131+DZ132+DZ133+DZ135+DZ134+DZ136+DZ137+DZ101-DZ67-DZ143-DZ144-DZ145-DZ146-DZ147-DZ148-DZ149-DZ150-DZ151))</f>
        <v>0</v>
      </c>
      <c r="EA152" s="1129">
        <f t="shared" si="196"/>
        <v>0</v>
      </c>
      <c r="EB152" s="1129">
        <f t="shared" si="76"/>
        <v>127086.43772870368</v>
      </c>
      <c r="EC152" s="1133" t="str">
        <f t="shared" si="149"/>
        <v>Заявка на Производство на ближайшие 32-38 дней, кг</v>
      </c>
      <c r="ED152" s="1134"/>
    </row>
    <row r="153" spans="1:134" s="1135" customFormat="1" ht="14.15" customHeight="1">
      <c r="A153" s="1118" t="s">
        <v>682</v>
      </c>
      <c r="B153" s="1119">
        <f t="shared" ref="B153:BW153" si="201">IF((B127+B101-B67)&lt;0,IF(B138+B101-(B67-B127)&lt;0,0,B138-(B67+B142-B127)+B101),B138-(B67+B142-B127)+B101)</f>
        <v>2468.612222222223</v>
      </c>
      <c r="C153" s="1120">
        <f t="shared" si="201"/>
        <v>147.76333333333329</v>
      </c>
      <c r="D153" s="1120">
        <f t="shared" si="201"/>
        <v>1912.3074999999994</v>
      </c>
      <c r="E153" s="1120">
        <f t="shared" si="201"/>
        <v>197.03200000000001</v>
      </c>
      <c r="F153" s="1120">
        <f t="shared" si="201"/>
        <v>1789.8681481481481</v>
      </c>
      <c r="G153" s="1120">
        <f t="shared" si="201"/>
        <v>88.8</v>
      </c>
      <c r="H153" s="1120">
        <f>IF((H127+H101-H67)&lt;0,IF(H138+H101-(H67-H127)&lt;0,0,H138-(H67+H142-H127)+H101),H138-(H67+H142-H127)+H101)</f>
        <v>0</v>
      </c>
      <c r="I153" s="1119">
        <f t="shared" si="201"/>
        <v>2076.1740740740743</v>
      </c>
      <c r="J153" s="1120">
        <f t="shared" si="201"/>
        <v>1360.1614814814818</v>
      </c>
      <c r="K153" s="1120">
        <f t="shared" si="201"/>
        <v>748.44777777777767</v>
      </c>
      <c r="L153" s="1120">
        <f t="shared" si="201"/>
        <v>91.12444444444445</v>
      </c>
      <c r="M153" s="1120">
        <f t="shared" si="201"/>
        <v>0</v>
      </c>
      <c r="N153" s="1121">
        <f t="shared" si="201"/>
        <v>283.79000000000008</v>
      </c>
      <c r="O153" s="1121">
        <f t="shared" si="201"/>
        <v>586.07999999999981</v>
      </c>
      <c r="P153" s="1121">
        <f t="shared" si="201"/>
        <v>274.62222222222221</v>
      </c>
      <c r="Q153" s="1122">
        <f t="shared" si="201"/>
        <v>552.53333333333319</v>
      </c>
      <c r="R153" s="1123">
        <f t="shared" si="201"/>
        <v>357.27999999999986</v>
      </c>
      <c r="S153" s="1123">
        <f t="shared" si="201"/>
        <v>584.88888888888891</v>
      </c>
      <c r="T153" s="1119">
        <f t="shared" si="201"/>
        <v>12255.949925925921</v>
      </c>
      <c r="U153" s="1124">
        <f t="shared" si="201"/>
        <v>435.17142857142846</v>
      </c>
      <c r="V153" s="1123">
        <f t="shared" si="201"/>
        <v>1852.067619047619</v>
      </c>
      <c r="W153" s="1123">
        <f>IF((W127+W101-W67)&lt;0,IF(W138+W101-(W67-W127)&lt;0,0,W138-(W67+W142-W127)+W101),W138-(W67+W142-W127)+W101)</f>
        <v>995.2</v>
      </c>
      <c r="X153" s="1123">
        <f>IF((X127+X101-X67)&lt;0,IF(X138+X101-(X67-X127)&lt;0,0,X138-(X67+X142-X127)+X101),X138-(X67+X142-X127)+X101)</f>
        <v>0</v>
      </c>
      <c r="Y153" s="1123">
        <f>IF((Y127+Y101-Y67)&lt;0,IF(Y138+Y101-(Y67-Y127)&lt;0,0,Y138-(Y67+Y142-Y127)+Y101),Y138-(Y67+Y142-Y127)+Y101)</f>
        <v>0</v>
      </c>
      <c r="Z153" s="1123">
        <f>IF((Z127+Z101-Z67)&lt;0,IF(Z138+Z101-(Z67-Z127)&lt;0,0,Z138-(Z67+Z142-Z127)+Z101),Z138-(Z67+Z142-Z127)+Z101)</f>
        <v>0</v>
      </c>
      <c r="AA153" s="1125">
        <f t="shared" ref="AA153:AF153" si="202">IF((AA127+AA101-AA67)&lt;0,IF(AA138+AA101-(AA67-AA127)&lt;0,0,AA138-(AA67+AA142-AA127)+AA101),AA138-(AA67+AA142-AA127)+AA101)</f>
        <v>2946.9633333333336</v>
      </c>
      <c r="AB153" s="1119">
        <f t="shared" si="202"/>
        <v>213.69555555555561</v>
      </c>
      <c r="AC153" s="1125">
        <f t="shared" si="202"/>
        <v>3085.5675555555554</v>
      </c>
      <c r="AD153" s="1123">
        <f t="shared" si="202"/>
        <v>555.7722222222219</v>
      </c>
      <c r="AE153" s="1123">
        <f t="shared" si="202"/>
        <v>80.560000000000045</v>
      </c>
      <c r="AF153" s="1123">
        <f t="shared" si="202"/>
        <v>1647.7333333333333</v>
      </c>
      <c r="AG153" s="1123">
        <f>IF((AG127+AG101-AG67)&lt;0,IF(AG138+AG101-(AG67-AG127)&lt;0,0,AG138-(AG67+AG142-AG127)+AG101),AG138-(AG67+AG142-AG127)+AG101)</f>
        <v>0</v>
      </c>
      <c r="AH153" s="1123">
        <f>IF((AH127+AH101-AH67)&lt;0,IF(AH138+AH101-(AH67-AH127)&lt;0,0,AH138-(AH67+AH142-AH127)+AH101),AH138-(AH67+AH142-AH127)+AH101)</f>
        <v>0</v>
      </c>
      <c r="AI153" s="1120">
        <f t="shared" ref="AI153:AK153" si="203">IF((AI127+AI101-AI67)&lt;0,IF(AI138+AI101-(AI67-AI127)&lt;0,0,AI138-(AI67+AI142-AI127)+AI101),AI138-(AI67+AI142-AI127)+AI101)</f>
        <v>1517.057777777778</v>
      </c>
      <c r="AJ153" s="1120">
        <f t="shared" si="203"/>
        <v>110.25777777777779</v>
      </c>
      <c r="AK153" s="1120">
        <f t="shared" si="203"/>
        <v>4051.0857142857135</v>
      </c>
      <c r="AL153" s="1120">
        <f>IF((AL127+AL101-AL67)&lt;0,IF(AL138+AL101-(AL67-AL127)&lt;0,0,AL138-(AL67+AL142-AL127)+AL101),AL138-(AL67+AL142-AL127)+AL101)</f>
        <v>0</v>
      </c>
      <c r="AM153" s="1120">
        <f>IF((AM127+AM101-AM67)&lt;0,IF(AM138+AM101-(AM67-AM127)&lt;0,0,AM138-(AM67+AM142-AM127)+AM101),AM138-(AM67+AM142-AM127)+AM101)</f>
        <v>851.30666666666627</v>
      </c>
      <c r="AN153" s="1120">
        <f t="shared" ref="AN153:AQ153" si="204">IF((AN127+AN101-AN67)&lt;0,IF(AN138+AN101-(AN67-AN127)&lt;0,0,AN138-(AN67+AN142-AN127)+AN101),AN138-(AN67+AN142-AN127)+AN101)</f>
        <v>2412.2911111111121</v>
      </c>
      <c r="AO153" s="1126">
        <f t="shared" si="204"/>
        <v>9857.4403968253973</v>
      </c>
      <c r="AP153" s="1126">
        <f t="shared" si="204"/>
        <v>148.39999999999995</v>
      </c>
      <c r="AQ153" s="1126">
        <f t="shared" si="204"/>
        <v>1978.6666666666667</v>
      </c>
      <c r="AR153" s="1126">
        <f t="shared" si="201"/>
        <v>56.666666666666664</v>
      </c>
      <c r="AS153" s="1123">
        <f t="shared" si="201"/>
        <v>1000.3022222222228</v>
      </c>
      <c r="AT153" s="1127">
        <f t="shared" si="201"/>
        <v>295.7703703703703</v>
      </c>
      <c r="AU153" s="1127">
        <f t="shared" si="201"/>
        <v>55.072777777777773</v>
      </c>
      <c r="AV153" s="1127">
        <f t="shared" si="201"/>
        <v>55.745222222222232</v>
      </c>
      <c r="AW153" s="1127">
        <f t="shared" si="201"/>
        <v>22.935555555555556</v>
      </c>
      <c r="AX153" s="1127">
        <f t="shared" si="201"/>
        <v>0</v>
      </c>
      <c r="AY153" s="1128">
        <f t="shared" si="201"/>
        <v>0</v>
      </c>
      <c r="AZ153" s="1129">
        <f t="shared" si="201"/>
        <v>0</v>
      </c>
      <c r="BA153" s="1123">
        <f t="shared" si="201"/>
        <v>1133.0209656084655</v>
      </c>
      <c r="BB153" s="1120">
        <f t="shared" si="201"/>
        <v>297.59989417989425</v>
      </c>
      <c r="BC153" s="1120">
        <f t="shared" si="201"/>
        <v>529.66666666666663</v>
      </c>
      <c r="BD153" s="1120">
        <f t="shared" si="201"/>
        <v>1140.8459259259266</v>
      </c>
      <c r="BE153" s="1123">
        <f t="shared" si="201"/>
        <v>275.03999999999996</v>
      </c>
      <c r="BF153" s="1120">
        <f t="shared" si="201"/>
        <v>543.85714285714289</v>
      </c>
      <c r="BG153" s="1123">
        <f t="shared" si="201"/>
        <v>183.16666666666666</v>
      </c>
      <c r="BH153" s="1123">
        <f>IF((BH127+BH101-BH67)&lt;0,IF(BH138+BH101-(BH67-BH127)&lt;0,0,BH138-(BH67+BH142-BH127)+BH101),BH138-(BH67+BH142-BH127)+BH101)</f>
        <v>0</v>
      </c>
      <c r="BI153" s="1123">
        <f t="shared" ref="BI153" si="205">IF((BI127+BI101-BI67)&lt;0,IF(BI138+BI101-(BI67-BI127)&lt;0,0,BI138-(BI67+BI142-BI127)+BI101),BI138-(BI67+BI142-BI127)+BI101)</f>
        <v>0</v>
      </c>
      <c r="BJ153" s="1123">
        <f>IF((BJ127+BJ101-BJ67)&lt;0,IF(BJ138+BJ101-(BJ67-BJ127)&lt;0,0,BJ138-(BJ67+BJ142-BJ127)+BJ101),BJ138-(BJ67+BJ142-BJ127)+BJ101)</f>
        <v>0</v>
      </c>
      <c r="BK153" s="1123">
        <f>IF((BK127+BK101-BK67)&lt;0,IF(BK138+BK101-(BK67-BK127)&lt;0,0,BK138-(BK67+BK142-BK127)+BK101),BK138-(BK67+BK142-BK127)+BK101)</f>
        <v>0</v>
      </c>
      <c r="BL153" s="1123">
        <f t="shared" ref="BL153:BQ153" si="206">IF((BL127+BL101-BL67)&lt;0,IF(BL138+BL101-(BL67-BL127)&lt;0,0,BL138-(BL67+BL142-BL127)+BL101),BL138-(BL67+BL142-BL127)+BL101)</f>
        <v>844.66666666666663</v>
      </c>
      <c r="BM153" s="1123">
        <f t="shared" si="206"/>
        <v>85.681111111111107</v>
      </c>
      <c r="BN153" s="1123">
        <f t="shared" si="206"/>
        <v>117.90370370370366</v>
      </c>
      <c r="BO153" s="1123">
        <f t="shared" si="206"/>
        <v>2887.3790740740742</v>
      </c>
      <c r="BP153" s="1123">
        <f t="shared" si="206"/>
        <v>77.847777777777779</v>
      </c>
      <c r="BQ153" s="1120">
        <f t="shared" si="206"/>
        <v>3487.9175661375657</v>
      </c>
      <c r="BR153" s="1119"/>
      <c r="BS153" s="1119">
        <f t="shared" si="201"/>
        <v>160.66666666666666</v>
      </c>
      <c r="BT153" s="1119">
        <f>IF((BT127+BT101-BT67)&lt;0,IF(BT138+BT101-(BT67-BT127)&lt;0,0,BT138-(BT67+BT142-BT127)+BT101),BT138-(BT67+BT142-BT127)+BT101)</f>
        <v>0</v>
      </c>
      <c r="BU153" s="1119">
        <f>IF((BU127+BU101-BU67)&lt;0,IF(BU138+BU101-(BU67-BU127)&lt;0,0,BU138-(BU67+BU142-BU127)+BU101),BU138-(BU67+BU142-BU127)+BU101)</f>
        <v>0</v>
      </c>
      <c r="BV153" s="1119">
        <f t="shared" ref="BV153" si="207">IF((BV127+BV101-BV67)&lt;0,IF(BV138+BV101-(BV67-BV127)&lt;0,0,BV138-(BV67+BV142-BV127)+BV101),BV138-(BV67+BV142-BV127)+BV101)</f>
        <v>0</v>
      </c>
      <c r="BW153" s="1120">
        <f t="shared" si="201"/>
        <v>399.35999999999996</v>
      </c>
      <c r="BX153" s="1130">
        <f t="shared" ref="BX153:EA153" si="208">IF((BX127+BX101-BX67)&lt;0,IF(BX138+BX101-(BX67-BX127)&lt;0,0,BX138-(BX67+BX142-BX127)+BX101),BX138-(BX67+BX142-BX127)+BX101)</f>
        <v>788.5</v>
      </c>
      <c r="BY153" s="1119">
        <f t="shared" si="208"/>
        <v>1953.6521825396833</v>
      </c>
      <c r="BZ153" s="1131">
        <f t="shared" si="208"/>
        <v>556.72222222222217</v>
      </c>
      <c r="CA153" s="1131"/>
      <c r="CB153" s="1131">
        <f t="shared" si="208"/>
        <v>50.611111111111086</v>
      </c>
      <c r="CC153" s="1131">
        <f t="shared" si="208"/>
        <v>529.15357142857113</v>
      </c>
      <c r="CD153" s="1131">
        <f t="shared" si="208"/>
        <v>78.376666666666722</v>
      </c>
      <c r="CE153" s="1131">
        <f t="shared" si="208"/>
        <v>652.9666666666667</v>
      </c>
      <c r="CF153" s="1131">
        <f t="shared" si="208"/>
        <v>0.25777777777777777</v>
      </c>
      <c r="CG153" s="1131">
        <f t="shared" si="208"/>
        <v>587.53333333333308</v>
      </c>
      <c r="CH153" s="1122">
        <f t="shared" si="208"/>
        <v>11754.333333333332</v>
      </c>
      <c r="CI153" s="1122">
        <f t="shared" si="208"/>
        <v>16546.084285714285</v>
      </c>
      <c r="CJ153" s="1122">
        <f t="shared" si="208"/>
        <v>239.20000000000002</v>
      </c>
      <c r="CK153" s="1122">
        <f t="shared" si="208"/>
        <v>2390.2799999999997</v>
      </c>
      <c r="CL153" s="1122">
        <f t="shared" si="208"/>
        <v>707.33333333333326</v>
      </c>
      <c r="CM153" s="1122">
        <f>IF((CM127+CM101-CM67)&lt;0,IF(CM138+CM101-(CM67-CM127)&lt;0,0,CM138-(CM67+CM142-CM127)+CM101),CM138-(CM67+CM142-CM127)+CM101)</f>
        <v>0</v>
      </c>
      <c r="CN153" s="1122">
        <f>IF((CN127+CN101-CN67)&lt;0,IF(CN138+CN101-(CN67-CN127)&lt;0,0,CN138-(CN67+CN142-CN127)+CN101),CN138-(CN67+CN142-CN127)+CN101)</f>
        <v>80</v>
      </c>
      <c r="CO153" s="1122">
        <f t="shared" ref="CO153:CR153" si="209">IF((CO127+CO101-CO67)&lt;0,IF(CO138+CO101-(CO67-CO127)&lt;0,0,CO138-(CO67+CO142-CO127)+CO101),CO138-(CO67+CO142-CO127)+CO101)</f>
        <v>309.33333333333331</v>
      </c>
      <c r="CP153" s="1122">
        <f t="shared" si="209"/>
        <v>12451.088888888889</v>
      </c>
      <c r="CQ153" s="1122">
        <f t="shared" si="209"/>
        <v>794.28333333333353</v>
      </c>
      <c r="CR153" s="1122">
        <f t="shared" si="209"/>
        <v>348.71111111111122</v>
      </c>
      <c r="CS153" s="1122">
        <f t="shared" si="208"/>
        <v>40.200000000000003</v>
      </c>
      <c r="CT153" s="1125">
        <f t="shared" si="208"/>
        <v>370.68253968253964</v>
      </c>
      <c r="CU153" s="1125">
        <f>IF((CU127+CU101-CU67)&lt;0,IF(CU138+CU101-(CU67-CU127)&lt;0,0,CU138-(CU67+CU142-CU127)+CU101),CU138-(CU67+CU142-CU127)+CU101)</f>
        <v>0</v>
      </c>
      <c r="CV153" s="1125">
        <f t="shared" si="208"/>
        <v>328.7063492063491</v>
      </c>
      <c r="CW153" s="1125">
        <f>IF((CW127+CW101-CW67)&lt;0,IF(CW138+CW101-(CW67-CW127)&lt;0,0,CW138-(CW67+CW142-CW127)+CW101),CW138-(CW67+CW142-CW127)+CW101)</f>
        <v>0</v>
      </c>
      <c r="CX153" s="1123">
        <f t="shared" si="208"/>
        <v>3403.6111111111113</v>
      </c>
      <c r="CY153" s="1123">
        <f t="shared" si="208"/>
        <v>1862.0399999999997</v>
      </c>
      <c r="CZ153" s="1123">
        <f t="shared" si="208"/>
        <v>101.99999999999999</v>
      </c>
      <c r="DA153" s="1123">
        <f t="shared" si="208"/>
        <v>1023.456</v>
      </c>
      <c r="DB153" s="1123">
        <f t="shared" si="208"/>
        <v>76.439999999999984</v>
      </c>
      <c r="DC153" s="1125">
        <f t="shared" si="208"/>
        <v>542.96800000000007</v>
      </c>
      <c r="DD153" s="1120">
        <f t="shared" si="208"/>
        <v>243.8</v>
      </c>
      <c r="DE153" s="1127">
        <f t="shared" si="208"/>
        <v>1514.5313492063492</v>
      </c>
      <c r="DF153" s="1120">
        <f t="shared" si="208"/>
        <v>5251.1547619047615</v>
      </c>
      <c r="DG153" s="1119">
        <f>IF((DG127+DG101-DG67)&lt;0,IF(DG138+DG101-(DG67-DG127)&lt;0,0,DG138-(DG67+DG142-DG127)+DG101),DG138-(DG67+DG142-DG127)+DG101)</f>
        <v>4129.4305555555566</v>
      </c>
      <c r="DH153" s="1119">
        <f>IF((DH127+DH101-DH67)&lt;0,IF(DH138+DH101-(DH67-DH127)&lt;0,0,DH138-(DH67+DH142-DH127)+DH101),DH138-(DH67+DH142-DH127)+DH101)</f>
        <v>808</v>
      </c>
      <c r="DI153" s="1119">
        <f>IF((DI127+DI101-DI67)&lt;0,IF(DI138+DI101-(DI67-DI127)&lt;0,0,DI138-(DI67+DI142-DI127)+DI101),DI138-(DI67+DI142-DI127)+DI101)</f>
        <v>0</v>
      </c>
      <c r="DJ153" s="1120">
        <f t="shared" ref="DJ153" si="210">IF((DJ127+DJ101-DJ67)&lt;0,IF(DJ138+DJ101-(DJ67-DJ127)&lt;0,0,DJ138-(DJ67+DJ142-DJ127)+DJ101),DJ138-(DJ67+DJ142-DJ127)+DJ101)</f>
        <v>1269.5</v>
      </c>
      <c r="DK153" s="1120">
        <f t="shared" si="208"/>
        <v>21</v>
      </c>
      <c r="DL153" s="1120">
        <f t="shared" si="208"/>
        <v>570.67777777777792</v>
      </c>
      <c r="DM153" s="1120">
        <f t="shared" si="208"/>
        <v>703.41111111111104</v>
      </c>
      <c r="DN153" s="1123">
        <f t="shared" si="208"/>
        <v>255.82000000000011</v>
      </c>
      <c r="DO153" s="1127">
        <f t="shared" si="208"/>
        <v>916.31111111111136</v>
      </c>
      <c r="DP153" s="1120">
        <f t="shared" si="208"/>
        <v>1228.6666666666667</v>
      </c>
      <c r="DQ153" s="1120"/>
      <c r="DR153" s="1120"/>
      <c r="DS153" s="1120"/>
      <c r="DT153" s="1120">
        <f t="shared" ref="DT153" si="211">IF((DT127+DT101-DT67)&lt;0,IF(DT138+DT101-(DT67-DT127)&lt;0,0,DT138-(DT67+DT142-DT127)+DT101),DT138-(DT67+DT142-DT127)+DT101)</f>
        <v>295.11111111111114</v>
      </c>
      <c r="DU153" s="1123">
        <f t="shared" si="208"/>
        <v>830.88888888888891</v>
      </c>
      <c r="DV153" s="1119">
        <f t="shared" si="208"/>
        <v>0</v>
      </c>
      <c r="DW153" s="1132">
        <f t="shared" si="208"/>
        <v>0</v>
      </c>
      <c r="DX153" s="1132">
        <f t="shared" si="208"/>
        <v>0</v>
      </c>
      <c r="DY153" s="1119"/>
      <c r="DZ153" s="1132">
        <f t="shared" ref="DZ153" si="212">IF((DZ127+DZ101-DZ67)&lt;0,IF(DZ138+DZ101-(DZ67-DZ127)&lt;0,0,DZ138-(DZ67+DZ142-DZ127)+DZ101),DZ138-(DZ67+DZ142-DZ127)+DZ101)</f>
        <v>0</v>
      </c>
      <c r="EA153" s="1129">
        <f t="shared" si="208"/>
        <v>0</v>
      </c>
      <c r="EB153" s="1129">
        <f t="shared" si="76"/>
        <v>148772.61363756607</v>
      </c>
      <c r="EC153" s="1136" t="str">
        <f t="shared" si="149"/>
        <v>Заявка на Производство на ближайшие 39-45 дней, кг</v>
      </c>
      <c r="ED153" s="1134"/>
    </row>
    <row r="154" spans="1:134" s="1135" customFormat="1" ht="14.15" customHeight="1">
      <c r="A154" s="1118" t="s">
        <v>683</v>
      </c>
      <c r="B154" s="1119">
        <f t="shared" ref="B154:BW154" si="213">IF((B127+B138+B101-B67)&lt;0,IF(B139+B101-(B67-B127-B138)&lt;0,0,B139-(B67+B153+B142-B127-B138)+B101),B139-(B67+B142+B153-B127-B138)+B101)</f>
        <v>2468.612222222223</v>
      </c>
      <c r="C154" s="1120">
        <f t="shared" si="213"/>
        <v>147.76333333333329</v>
      </c>
      <c r="D154" s="1120">
        <f t="shared" si="213"/>
        <v>1912.3074999999994</v>
      </c>
      <c r="E154" s="1120">
        <f t="shared" si="213"/>
        <v>197.03199999999995</v>
      </c>
      <c r="F154" s="1120">
        <f t="shared" si="213"/>
        <v>1789.8681481481483</v>
      </c>
      <c r="G154" s="1120">
        <f t="shared" si="213"/>
        <v>88.800000000000011</v>
      </c>
      <c r="H154" s="1120">
        <f>IF((H127+H138+H101-H67)&lt;0,IF(H139+H101-(H67-H127-H138)&lt;0,0,H139-(H67+H153+H142-H127-H138)+H101),H139-(H67+H142+H153-H127-H138)+H101)</f>
        <v>0</v>
      </c>
      <c r="I154" s="1119">
        <f t="shared" si="213"/>
        <v>876.1740740740745</v>
      </c>
      <c r="J154" s="1120">
        <f t="shared" si="213"/>
        <v>1360.1614814814814</v>
      </c>
      <c r="K154" s="1120">
        <f t="shared" si="213"/>
        <v>248.44777777777784</v>
      </c>
      <c r="L154" s="1120">
        <f t="shared" si="213"/>
        <v>91.124444444444478</v>
      </c>
      <c r="M154" s="1120">
        <f t="shared" si="213"/>
        <v>0</v>
      </c>
      <c r="N154" s="1121">
        <f t="shared" si="213"/>
        <v>283.78999999999996</v>
      </c>
      <c r="O154" s="1121">
        <f t="shared" si="213"/>
        <v>586.07999999999981</v>
      </c>
      <c r="P154" s="1121">
        <f t="shared" si="213"/>
        <v>274.62222222222226</v>
      </c>
      <c r="Q154" s="1122">
        <f t="shared" si="213"/>
        <v>552.53333333333319</v>
      </c>
      <c r="R154" s="1123">
        <f t="shared" si="213"/>
        <v>357.28000000000009</v>
      </c>
      <c r="S154" s="1123">
        <f t="shared" si="213"/>
        <v>584.88888888888891</v>
      </c>
      <c r="T154" s="1119">
        <f t="shared" si="213"/>
        <v>11135.949925925921</v>
      </c>
      <c r="U154" s="1124">
        <f t="shared" si="213"/>
        <v>435.17142857142858</v>
      </c>
      <c r="V154" s="1123">
        <f t="shared" si="213"/>
        <v>1852.0676190476192</v>
      </c>
      <c r="W154" s="1123">
        <f>IF((W127+W138+W101-W67)&lt;0,IF(W139+W101-(W67-W127-W138)&lt;0,0,W139-(W67+W153+W142-W127-W138)+W101),W139-(W67+W142+W153-W127-W138)+W101)</f>
        <v>995.19999999999959</v>
      </c>
      <c r="X154" s="1123">
        <f>IF((X127+X138+X101-X67)&lt;0,IF(X139+X101-(X67-X127-X138)&lt;0,0,X139-(X67+X153+X142-X127-X138)+X101),X139-(X67+X142+X153-X127-X138)+X101)</f>
        <v>0</v>
      </c>
      <c r="Y154" s="1123">
        <f>IF((Y127+Y138+Y101-Y67)&lt;0,IF(Y139+Y101-(Y67-Y127-Y138)&lt;0,0,Y139-(Y67+Y153+Y142-Y127-Y138)+Y101),Y139-(Y67+Y142+Y153-Y127-Y138)+Y101)</f>
        <v>0</v>
      </c>
      <c r="Z154" s="1123">
        <f>IF((Z127+Z138+Z101-Z67)&lt;0,IF(Z139+Z101-(Z67-Z127-Z138)&lt;0,0,Z139-(Z67+Z153+Z142-Z127-Z138)+Z101),Z139-(Z67+Z142+Z153-Z127-Z138)+Z101)</f>
        <v>0</v>
      </c>
      <c r="AA154" s="1125">
        <f t="shared" ref="AA154:AF154" si="214">IF((AA127+AA138+AA101-AA67)&lt;0,IF(AA139+AA101-(AA67-AA127-AA138)&lt;0,0,AA139-(AA67+AA153+AA142-AA127-AA138)+AA101),AA139-(AA67+AA142+AA153-AA127-AA138)+AA101)</f>
        <v>2247.6633333333339</v>
      </c>
      <c r="AB154" s="1119">
        <f t="shared" si="214"/>
        <v>213.69555555555556</v>
      </c>
      <c r="AC154" s="1125">
        <f t="shared" si="214"/>
        <v>3085.5675555555554</v>
      </c>
      <c r="AD154" s="1123">
        <f t="shared" si="214"/>
        <v>555.7722222222219</v>
      </c>
      <c r="AE154" s="1123">
        <f t="shared" si="214"/>
        <v>80.560000000000031</v>
      </c>
      <c r="AF154" s="1123">
        <f t="shared" si="214"/>
        <v>1647.7333333333336</v>
      </c>
      <c r="AG154" s="1123">
        <f>IF((AG127+AG138+AG101-AG67)&lt;0,IF(AG139+AG101-(AG67-AG127-AG138)&lt;0,0,AG139-(AG67+AG153+AG142-AG127-AG138)+AG101),AG139-(AG67+AG142+AG153-AG127-AG138)+AG101)</f>
        <v>0</v>
      </c>
      <c r="AH154" s="1123">
        <f>IF((AH127+AH138+AH101-AH67)&lt;0,IF(AH139+AH101-(AH67-AH127-AH138)&lt;0,0,AH139-(AH67+AH153+AH142-AH127-AH138)+AH101),AH139-(AH67+AH142+AH153-AH127-AH138)+AH101)</f>
        <v>0</v>
      </c>
      <c r="AI154" s="1120">
        <f t="shared" ref="AI154:AK154" si="215">IF((AI127+AI138+AI101-AI67)&lt;0,IF(AI139+AI101-(AI67-AI127-AI138)&lt;0,0,AI139-(AI67+AI153+AI142-AI127-AI138)+AI101),AI139-(AI67+AI142+AI153-AI127-AI138)+AI101)</f>
        <v>945.85777777777776</v>
      </c>
      <c r="AJ154" s="1120">
        <f t="shared" si="215"/>
        <v>110.25777777777779</v>
      </c>
      <c r="AK154" s="1120">
        <f t="shared" si="215"/>
        <v>4051.0857142857149</v>
      </c>
      <c r="AL154" s="1120">
        <f>IF((AL127+AL138+AL101-AL67)&lt;0,IF(AL139+AL101-(AL67-AL127-AL138)&lt;0,0,AL139-(AL67+AL153+AL142-AL127-AL138)+AL101),AL139-(AL67+AL142+AL153-AL127-AL138)+AL101)</f>
        <v>0</v>
      </c>
      <c r="AM154" s="1120">
        <f>IF((AM127+AM138+AM101-AM67)&lt;0,IF(AM139+AM101-(AM67-AM127-AM138)&lt;0,0,AM139-(AM67+AM153+AM142-AM127-AM138)+AM101),AM139-(AM67+AM142+AM153-AM127-AM138)+AM101)</f>
        <v>855.46666666666647</v>
      </c>
      <c r="AN154" s="1120">
        <f t="shared" ref="AN154:AQ154" si="216">IF((AN127+AN138+AN101-AN67)&lt;0,IF(AN139+AN101-(AN67-AN127-AN138)&lt;0,0,AN139-(AN67+AN153+AN142-AN127-AN138)+AN101),AN139-(AN67+AN142+AN153-AN127-AN138)+AN101)</f>
        <v>645.89111111111163</v>
      </c>
      <c r="AO154" s="1126">
        <f t="shared" si="216"/>
        <v>4993.4403968253964</v>
      </c>
      <c r="AP154" s="1126">
        <f t="shared" si="216"/>
        <v>148.4</v>
      </c>
      <c r="AQ154" s="1126">
        <f t="shared" si="216"/>
        <v>1978.666666666667</v>
      </c>
      <c r="AR154" s="1126">
        <f t="shared" si="213"/>
        <v>56.666666666666629</v>
      </c>
      <c r="AS154" s="1123">
        <f t="shared" si="213"/>
        <v>1000.3022222222223</v>
      </c>
      <c r="AT154" s="1127">
        <f t="shared" si="213"/>
        <v>295.77037037037042</v>
      </c>
      <c r="AU154" s="1127">
        <f t="shared" si="213"/>
        <v>55.072777777777787</v>
      </c>
      <c r="AV154" s="1127">
        <f t="shared" si="213"/>
        <v>63.748888888888899</v>
      </c>
      <c r="AW154" s="1127">
        <f t="shared" si="213"/>
        <v>22.93555555555556</v>
      </c>
      <c r="AX154" s="1127">
        <f t="shared" si="213"/>
        <v>0</v>
      </c>
      <c r="AY154" s="1128">
        <f t="shared" si="213"/>
        <v>0</v>
      </c>
      <c r="AZ154" s="1129">
        <f t="shared" si="213"/>
        <v>0</v>
      </c>
      <c r="BA154" s="1123">
        <f t="shared" si="213"/>
        <v>2443.30667989418</v>
      </c>
      <c r="BB154" s="1120">
        <f t="shared" si="213"/>
        <v>727.45703703703691</v>
      </c>
      <c r="BC154" s="1120">
        <f t="shared" si="213"/>
        <v>529.66666666666663</v>
      </c>
      <c r="BD154" s="1120">
        <f t="shared" si="213"/>
        <v>1140.8459259259264</v>
      </c>
      <c r="BE154" s="1123">
        <f t="shared" si="213"/>
        <v>275.04000000000002</v>
      </c>
      <c r="BF154" s="1120">
        <f t="shared" si="213"/>
        <v>543.85714285714266</v>
      </c>
      <c r="BG154" s="1123">
        <f t="shared" si="213"/>
        <v>183.16666666666663</v>
      </c>
      <c r="BH154" s="1123">
        <f>IF((BH127+BH138+BH101-BH67)&lt;0,IF(BH139+BH101-(BH67-BH127-BH138)&lt;0,0,BH139-(BH67+BH153+BH142-BH127-BH138)+BH101),BH139-(BH67+BH142+BH153-BH127-BH138)+BH101)</f>
        <v>0</v>
      </c>
      <c r="BI154" s="1123">
        <f t="shared" ref="BI154" si="217">IF((BI127+BI138+BI101-BI67)&lt;0,IF(BI139+BI101-(BI67-BI127-BI138)&lt;0,0,BI139-(BI67+BI153+BI142-BI127-BI138)+BI101),BI139-(BI67+BI142+BI153-BI127-BI138)+BI101)</f>
        <v>0</v>
      </c>
      <c r="BJ154" s="1123">
        <f>IF((BJ127+BJ138+BJ101-BJ67)&lt;0,IF(BJ139+BJ101-(BJ67-BJ127-BJ138)&lt;0,0,BJ139-(BJ67+BJ153+BJ142-BJ127-BJ138)+BJ101),BJ139-(BJ67+BJ142+BJ153-BJ127-BJ138)+BJ101)</f>
        <v>0</v>
      </c>
      <c r="BK154" s="1123">
        <f>IF((BK127+BK138+BK101-BK67)&lt;0,IF(BK139+BK101-(BK67-BK127-BK138)&lt;0,0,BK139-(BK67+BK153+BK142-BK127-BK138)+BK101),BK139-(BK67+BK142+BK153-BK127-BK138)+BK101)</f>
        <v>0</v>
      </c>
      <c r="BL154" s="1123">
        <f t="shared" ref="BL154:BQ154" si="218">IF((BL127+BL138+BL101-BL67)&lt;0,IF(BL139+BL101-(BL67-BL127-BL138)&lt;0,0,BL139-(BL67+BL153+BL142-BL127-BL138)+BL101),BL139-(BL67+BL142+BL153-BL127-BL138)+BL101)</f>
        <v>844.66666666666674</v>
      </c>
      <c r="BM154" s="1123">
        <f t="shared" si="218"/>
        <v>85.681111111111107</v>
      </c>
      <c r="BN154" s="1123">
        <f t="shared" si="218"/>
        <v>117.90370370370366</v>
      </c>
      <c r="BO154" s="1123">
        <f t="shared" si="218"/>
        <v>3305.9505026455035</v>
      </c>
      <c r="BP154" s="1123">
        <f t="shared" si="218"/>
        <v>77.847777777777793</v>
      </c>
      <c r="BQ154" s="1120">
        <f t="shared" si="218"/>
        <v>3487.9175661375666</v>
      </c>
      <c r="BR154" s="1119"/>
      <c r="BS154" s="1119">
        <f t="shared" si="213"/>
        <v>160.66666666666663</v>
      </c>
      <c r="BT154" s="1119">
        <f>IF((BT127+BT138+BT101-BT67)&lt;0,IF(BT139+BT101-(BT67-BT127-BT138)&lt;0,0,BT139-(BT67+BT153+BT142-BT127-BT138)+BT101),BT139-(BT67+BT142+BT153-BT127-BT138)+BT101)</f>
        <v>0</v>
      </c>
      <c r="BU154" s="1119">
        <f>IF((BU127+BU138+BU101-BU67)&lt;0,IF(BU139+BU101-(BU67-BU127-BU138)&lt;0,0,BU139-(BU67+BU153+BU142-BU127-BU138)+BU101),BU139-(BU67+BU142+BU153-BU127-BU138)+BU101)</f>
        <v>0</v>
      </c>
      <c r="BV154" s="1119">
        <f t="shared" ref="BV154" si="219">IF((BV127+BV138+BV101-BV67)&lt;0,IF(BV139+BV101-(BV67-BV127-BV138)&lt;0,0,BV139-(BV67+BV153+BV142-BV127-BV138)+BV101),BV139-(BV67+BV142+BV153-BV127-BV138)+BV101)</f>
        <v>0</v>
      </c>
      <c r="BW154" s="1120">
        <f t="shared" si="213"/>
        <v>399.36</v>
      </c>
      <c r="BX154" s="1130">
        <f t="shared" ref="BX154:EA154" si="220">IF((BX127+BX138+BX101-BX67)&lt;0,IF(BX139+BX101-(BX67-BX127-BX138)&lt;0,0,BX139-(BX67+BX153+BX142-BX127-BX138)+BX101),BX139-(BX67+BX142+BX153-BX127-BX138)+BX101)</f>
        <v>788.5</v>
      </c>
      <c r="BY154" s="1119">
        <f t="shared" si="220"/>
        <v>1653.6521825396831</v>
      </c>
      <c r="BZ154" s="1131">
        <f t="shared" si="220"/>
        <v>256.72222222222229</v>
      </c>
      <c r="CA154" s="1131"/>
      <c r="CB154" s="1131">
        <f t="shared" si="220"/>
        <v>50.611111111111114</v>
      </c>
      <c r="CC154" s="1131">
        <f t="shared" si="220"/>
        <v>529.15357142857158</v>
      </c>
      <c r="CD154" s="1131">
        <f t="shared" si="220"/>
        <v>78.376666666666665</v>
      </c>
      <c r="CE154" s="1131">
        <f t="shared" si="220"/>
        <v>128.91666666666669</v>
      </c>
      <c r="CF154" s="1131">
        <f t="shared" si="220"/>
        <v>0.25777777777777772</v>
      </c>
      <c r="CG154" s="1131">
        <f t="shared" si="220"/>
        <v>587.5333333333333</v>
      </c>
      <c r="CH154" s="1122">
        <f t="shared" si="220"/>
        <v>11454.333333333332</v>
      </c>
      <c r="CI154" s="1122">
        <f t="shared" si="220"/>
        <v>16826.084285714285</v>
      </c>
      <c r="CJ154" s="1122">
        <f t="shared" si="220"/>
        <v>239.20000000000005</v>
      </c>
      <c r="CK154" s="1122">
        <f t="shared" si="220"/>
        <v>2390.2799999999997</v>
      </c>
      <c r="CL154" s="1122">
        <f t="shared" si="220"/>
        <v>707.33333333333348</v>
      </c>
      <c r="CM154" s="1122">
        <f>IF((CM127+CM138+CM101-CM67)&lt;0,IF(CM139+CM101-(CM67-CM127-CM138)&lt;0,0,CM139-(CM67+CM153+CM142-CM127-CM138)+CM101),CM139-(CM67+CM142+CM153-CM127-CM138)+CM101)</f>
        <v>0</v>
      </c>
      <c r="CN154" s="1122">
        <f>IF((CN127+CN138+CN101-CN67)&lt;0,IF(CN139+CN101-(CN67-CN127-CN138)&lt;0,0,CN139-(CN67+CN153+CN142-CN127-CN138)+CN101),CN139-(CN67+CN142+CN153-CN127-CN138)+CN101)</f>
        <v>80</v>
      </c>
      <c r="CO154" s="1122">
        <f t="shared" ref="CO154:CR154" si="221">IF((CO127+CO138+CO101-CO67)&lt;0,IF(CO139+CO101-(CO67-CO127-CO138)&lt;0,0,CO139-(CO67+CO153+CO142-CO127-CO138)+CO101),CO139-(CO67+CO142+CO153-CO127-CO138)+CO101)</f>
        <v>309.33333333333331</v>
      </c>
      <c r="CP154" s="1122">
        <f t="shared" si="221"/>
        <v>251.08888888888947</v>
      </c>
      <c r="CQ154" s="1122">
        <f t="shared" si="221"/>
        <v>194.28333333333313</v>
      </c>
      <c r="CR154" s="1122">
        <f t="shared" si="221"/>
        <v>348.71111111111117</v>
      </c>
      <c r="CS154" s="1122">
        <f t="shared" si="220"/>
        <v>40.200000000000017</v>
      </c>
      <c r="CT154" s="1125">
        <f t="shared" si="220"/>
        <v>370.68253968253964</v>
      </c>
      <c r="CU154" s="1125">
        <f>IF((CU127+CU138+CU101-CU67)&lt;0,IF(CU139+CU101-(CU67-CU127-CU138)&lt;0,0,CU139-(CU67+CU153+CU142-CU127-CU138)+CU101),CU139-(CU67+CU142+CU153-CU127-CU138)+CU101)</f>
        <v>0</v>
      </c>
      <c r="CV154" s="1125">
        <f t="shared" si="220"/>
        <v>238.70634920634939</v>
      </c>
      <c r="CW154" s="1125">
        <f>IF((CW127+CW138+CW101-CW67)&lt;0,IF(CW139+CW101-(CW67-CW127-CW138)&lt;0,0,CW139-(CW67+CW153+CW142-CW127-CW138)+CW101),CW139-(CW67+CW142+CW153-CW127-CW138)+CW101)</f>
        <v>0</v>
      </c>
      <c r="CX154" s="1123">
        <f t="shared" si="220"/>
        <v>2491.6111111111118</v>
      </c>
      <c r="CY154" s="1123">
        <f t="shared" si="220"/>
        <v>1862.0399999999995</v>
      </c>
      <c r="CZ154" s="1123">
        <f t="shared" si="220"/>
        <v>102</v>
      </c>
      <c r="DA154" s="1123">
        <f t="shared" si="220"/>
        <v>915.45600000000013</v>
      </c>
      <c r="DB154" s="1123">
        <f t="shared" si="220"/>
        <v>76.439999999999984</v>
      </c>
      <c r="DC154" s="1125">
        <f t="shared" si="220"/>
        <v>542.96799999999985</v>
      </c>
      <c r="DD154" s="1120">
        <f t="shared" si="220"/>
        <v>243.80000000000007</v>
      </c>
      <c r="DE154" s="1127">
        <f t="shared" si="220"/>
        <v>1064.5313492063497</v>
      </c>
      <c r="DF154" s="1120">
        <f t="shared" si="220"/>
        <v>4051.1547619047615</v>
      </c>
      <c r="DG154" s="1119">
        <f t="shared" si="220"/>
        <v>3829.4305555555566</v>
      </c>
      <c r="DH154" s="1119">
        <f>IF((DH127+DH138+DH101-DH67)&lt;0,IF(DH139+DH101-(DH67-DH127-DH138)&lt;0,0,DH139-(DH67+DH153+DH142-DH127-DH138)+DH101),DH139-(DH67+DH142+DH153-DH127-DH138)+DH101)</f>
        <v>808</v>
      </c>
      <c r="DI154" s="1119">
        <f>IF((DI127+DI138+DI101-DI67)&lt;0,IF(DI139+DI101-(DI67-DI127-DI138)&lt;0,0,DI139-(DI67+DI153+DI142-DI127-DI138)+DI101),DI139-(DI67+DI142+DI153-DI127-DI138)+DI101)</f>
        <v>0</v>
      </c>
      <c r="DJ154" s="1120">
        <f t="shared" ref="DJ154" si="222">IF((DJ127+DJ138+DJ101-DJ67)&lt;0,IF(DJ139+DJ101-(DJ67-DJ127-DJ138)&lt;0,0,DJ139-(DJ67+DJ153+DJ142-DJ127-DJ138)+DJ101),DJ139-(DJ67+DJ142+DJ153-DJ127-DJ138)+DJ101)</f>
        <v>1269.4999999999995</v>
      </c>
      <c r="DK154" s="1120">
        <f t="shared" si="220"/>
        <v>21.000000000000004</v>
      </c>
      <c r="DL154" s="1120">
        <f t="shared" si="220"/>
        <v>408.67777777777775</v>
      </c>
      <c r="DM154" s="1120">
        <f t="shared" si="220"/>
        <v>257.4111111111111</v>
      </c>
      <c r="DN154" s="1123">
        <f t="shared" si="220"/>
        <v>158.62000000000015</v>
      </c>
      <c r="DO154" s="1127">
        <f t="shared" si="220"/>
        <v>916.31111111111136</v>
      </c>
      <c r="DP154" s="1120">
        <f t="shared" si="220"/>
        <v>1228.6666666666665</v>
      </c>
      <c r="DQ154" s="1120"/>
      <c r="DR154" s="1120"/>
      <c r="DS154" s="1120"/>
      <c r="DT154" s="1120">
        <f t="shared" ref="DT154" si="223">IF((DT127+DT138+DT101-DT67)&lt;0,IF(DT139+DT101-(DT67-DT127-DT138)&lt;0,0,DT139-(DT67+DT153+DT142-DT127-DT138)+DT101),DT139-(DT67+DT142+DT153-DT127-DT138)+DT101)</f>
        <v>295.1111111111112</v>
      </c>
      <c r="DU154" s="1123">
        <f t="shared" si="220"/>
        <v>830.88888888888914</v>
      </c>
      <c r="DV154" s="1119">
        <f t="shared" si="220"/>
        <v>0</v>
      </c>
      <c r="DW154" s="1132">
        <f t="shared" si="220"/>
        <v>0</v>
      </c>
      <c r="DX154" s="1132">
        <f t="shared" si="220"/>
        <v>0</v>
      </c>
      <c r="DY154" s="1119"/>
      <c r="DZ154" s="1132">
        <f t="shared" ref="DZ154" si="224">IF((DZ127+DZ138+DZ101-DZ67)&lt;0,IF(DZ139+DZ101-(DZ67-DZ127-DZ138)&lt;0,0,DZ139-(DZ67+DZ153+DZ142-DZ127-DZ138)+DZ101),DZ139-(DZ67+DZ142+DZ153-DZ127-DZ138)+DZ101)</f>
        <v>0</v>
      </c>
      <c r="EA154" s="1129">
        <f t="shared" si="220"/>
        <v>0</v>
      </c>
      <c r="EB154" s="1129">
        <f t="shared" si="76"/>
        <v>122513.34158994706</v>
      </c>
      <c r="EC154" s="1136" t="str">
        <f t="shared" si="149"/>
        <v>Заявка на Производство на ближайшие 46-52 дней, кг</v>
      </c>
      <c r="ED154" s="1134"/>
    </row>
    <row r="155" spans="1:134" s="1135" customFormat="1" ht="14.15" customHeight="1" thickBot="1">
      <c r="A155" s="1118" t="s">
        <v>684</v>
      </c>
      <c r="B155" s="1119">
        <f t="shared" ref="B155:BW155" si="225">IF((B127+B138+B139+B101-B67)&lt;0,IF(B140+B101-(B67-B127-B138-B139)&lt;0,0,B140-(B67+B153+B154+B142-B127-B138-B139)+B101),B140-(B67+B142+B154+B153-B127-B138-B139)+B101)</f>
        <v>2468.612222222223</v>
      </c>
      <c r="C155" s="1120">
        <f t="shared" si="225"/>
        <v>147.76333333333329</v>
      </c>
      <c r="D155" s="1120">
        <f t="shared" si="225"/>
        <v>1912.3075000000003</v>
      </c>
      <c r="E155" s="1120">
        <f t="shared" si="225"/>
        <v>197.03200000000001</v>
      </c>
      <c r="F155" s="1120">
        <f t="shared" si="225"/>
        <v>1789.8681481481483</v>
      </c>
      <c r="G155" s="1120">
        <f t="shared" si="225"/>
        <v>88.79999999999994</v>
      </c>
      <c r="H155" s="1120">
        <f>IF((H127+H138+H139+H101-H67)&lt;0,IF(H140+H101-(H67-H127-H138-H139)&lt;0,0,H140-(H67+H153+H154+H142-H127-H138-H139)+H101),H140-(H67+H142+H154+H153-H127-H138-H139)+H101)</f>
        <v>0</v>
      </c>
      <c r="I155" s="1119">
        <f t="shared" si="225"/>
        <v>876.17407407407336</v>
      </c>
      <c r="J155" s="1120">
        <f t="shared" si="225"/>
        <v>1360.1614814814818</v>
      </c>
      <c r="K155" s="1120">
        <f t="shared" si="225"/>
        <v>248.44777777777784</v>
      </c>
      <c r="L155" s="1120">
        <f t="shared" si="225"/>
        <v>91.124444444444421</v>
      </c>
      <c r="M155" s="1120">
        <f t="shared" si="225"/>
        <v>0</v>
      </c>
      <c r="N155" s="1121">
        <f t="shared" si="225"/>
        <v>283.79000000000008</v>
      </c>
      <c r="O155" s="1121">
        <f t="shared" si="225"/>
        <v>586.07999999999981</v>
      </c>
      <c r="P155" s="1121">
        <f t="shared" si="225"/>
        <v>274.62222222222215</v>
      </c>
      <c r="Q155" s="1122">
        <f t="shared" si="225"/>
        <v>552.53333333333342</v>
      </c>
      <c r="R155" s="1123">
        <f t="shared" si="225"/>
        <v>357.27999999999986</v>
      </c>
      <c r="S155" s="1123">
        <f t="shared" si="225"/>
        <v>584.88888888888891</v>
      </c>
      <c r="T155" s="1119">
        <f t="shared" si="225"/>
        <v>11133.629925925925</v>
      </c>
      <c r="U155" s="1137">
        <f t="shared" si="225"/>
        <v>435.17142857142824</v>
      </c>
      <c r="V155" s="1123">
        <f t="shared" si="225"/>
        <v>1852.0676190476202</v>
      </c>
      <c r="W155" s="1123">
        <f>IF((W127+W138+W139+W101-W67)&lt;0,IF(W140+W101-(W67-W127-W138-W139)&lt;0,0,W140-(W67+W153+W154+W142-W127-W138-W139)+W101),W140-(W67+W142+W154+W153-W127-W138-W139)+W101)</f>
        <v>995.2000000000005</v>
      </c>
      <c r="X155" s="1123">
        <f>IF((X127+X138+X139+X101-X67)&lt;0,IF(X140+X101-(X67-X127-X138-X139)&lt;0,0,X140-(X67+X153+X154+X142-X127-X138-X139)+X101),X140-(X67+X142+X154+X153-X127-X138-X139)+X101)</f>
        <v>0</v>
      </c>
      <c r="Y155" s="1123">
        <f>IF((Y127+Y138+Y139+Y101-Y67)&lt;0,IF(Y140+Y101-(Y67-Y127-Y138-Y139)&lt;0,0,Y140-(Y67+Y153+Y154+Y142-Y127-Y138-Y139)+Y101),Y140-(Y67+Y142+Y154+Y153-Y127-Y138-Y139)+Y101)</f>
        <v>0</v>
      </c>
      <c r="Z155" s="1123">
        <f>IF((Z127+Z138+Z139+Z101-Z67)&lt;0,IF(Z140+Z101-(Z67-Z127-Z138-Z139)&lt;0,0,Z140-(Z67+Z153+Z154+Z142-Z127-Z138-Z139)+Z101),Z140-(Z67+Z142+Z154+Z153-Z127-Z138-Z139)+Z101)</f>
        <v>0</v>
      </c>
      <c r="AA155" s="1125">
        <f t="shared" ref="AA155:AF155" si="226">IF((AA127+AA138+AA139+AA101-AA67)&lt;0,IF(AA140+AA101-(AA67-AA127-AA138-AA139)&lt;0,0,AA140-(AA67+AA153+AA154+AA142-AA127-AA138-AA139)+AA101),AA140-(AA67+AA142+AA154+AA153-AA127-AA138-AA139)+AA101)</f>
        <v>1747.6633333333339</v>
      </c>
      <c r="AB155" s="1119">
        <f t="shared" si="226"/>
        <v>213.69555555555561</v>
      </c>
      <c r="AC155" s="1125">
        <f t="shared" si="226"/>
        <v>3085.5675555555545</v>
      </c>
      <c r="AD155" s="1123">
        <f t="shared" si="226"/>
        <v>555.77222222222213</v>
      </c>
      <c r="AE155" s="1123">
        <f t="shared" si="226"/>
        <v>80.560000000000073</v>
      </c>
      <c r="AF155" s="1123">
        <f t="shared" si="226"/>
        <v>1647.7333333333336</v>
      </c>
      <c r="AG155" s="1123">
        <f>IF((AG127+AG138+AG139+AG101-AG67)&lt;0,IF(AG140+AG101-(AG67-AG127-AG138-AG139)&lt;0,0,AG140-(AG67+AG153+AG154+AG142-AG127-AG138-AG139)+AG101),AG140-(AG67+AG142+AG154+AG153-AG127-AG138-AG139)+AG101)</f>
        <v>0</v>
      </c>
      <c r="AH155" s="1123">
        <f>IF((AH127+AH138+AH139+AH101-AH67)&lt;0,IF(AH140+AH101-(AH67-AH127-AH138-AH139)&lt;0,0,AH140-(AH67+AH153+AH154+AH142-AH127-AH138-AH139)+AH101),AH140-(AH67+AH142+AH154+AH153-AH127-AH138-AH139)+AH101)</f>
        <v>0</v>
      </c>
      <c r="AI155" s="1120">
        <f t="shared" ref="AI155:AK155" si="227">IF((AI127+AI138+AI139+AI101-AI67)&lt;0,IF(AI140+AI101-(AI67-AI127-AI138-AI139)&lt;0,0,AI140-(AI67+AI153+AI154+AI142-AI127-AI138-AI139)+AI101),AI140-(AI67+AI142+AI154+AI153-AI127-AI138-AI139)+AI101)</f>
        <v>945.85777777777741</v>
      </c>
      <c r="AJ155" s="1120">
        <f t="shared" si="227"/>
        <v>110.25777777777779</v>
      </c>
      <c r="AK155" s="1120">
        <f t="shared" si="227"/>
        <v>4051.0857142857158</v>
      </c>
      <c r="AL155" s="1120">
        <f>IF((AL127+AL138+AL139+AL101-AL67)&lt;0,IF(AL140+AL101-(AL67-AL127-AL138-AL139)&lt;0,0,AL140-(AL67+AL153+AL154+AL142-AL127-AL138-AL139)+AL101),AL140-(AL67+AL142+AL154+AL153-AL127-AL138-AL139)+AL101)</f>
        <v>0</v>
      </c>
      <c r="AM155" s="1120">
        <f>IF((AM127+AM138+AM139+AM101-AM67)&lt;0,IF(AM140+AM101-(AM67-AM127-AM138-AM139)&lt;0,0,AM140-(AM67+AM153+AM154+AM142-AM127-AM138-AM139)+AM101),AM140-(AM67+AM142+AM154+AM153-AM127-AM138-AM139)+AM101)</f>
        <v>855.46666666666647</v>
      </c>
      <c r="AN155" s="1120">
        <f t="shared" ref="AN155:AQ155" si="228">IF((AN127+AN138+AN139+AN101-AN67)&lt;0,IF(AN140+AN101-(AN67-AN127-AN138-AN139)&lt;0,0,AN140-(AN67+AN153+AN154+AN142-AN127-AN138-AN139)+AN101),AN140-(AN67+AN142+AN154+AN153-AN127-AN138-AN139)+AN101)</f>
        <v>645.89111111111094</v>
      </c>
      <c r="AO155" s="1126">
        <f t="shared" si="228"/>
        <v>7693.4403968254001</v>
      </c>
      <c r="AP155" s="1126">
        <f t="shared" si="228"/>
        <v>148.39999999999989</v>
      </c>
      <c r="AQ155" s="1126">
        <f t="shared" si="228"/>
        <v>1978.6666666666661</v>
      </c>
      <c r="AR155" s="1126">
        <f t="shared" si="225"/>
        <v>56.666666666666657</v>
      </c>
      <c r="AS155" s="1123">
        <f t="shared" si="225"/>
        <v>1000.3022222222235</v>
      </c>
      <c r="AT155" s="1127">
        <f t="shared" si="225"/>
        <v>195.77037037037022</v>
      </c>
      <c r="AU155" s="1127">
        <f t="shared" si="225"/>
        <v>55.072777777777787</v>
      </c>
      <c r="AV155" s="1127">
        <f t="shared" si="225"/>
        <v>63.748888888888892</v>
      </c>
      <c r="AW155" s="1127">
        <f t="shared" si="225"/>
        <v>22.93555555555556</v>
      </c>
      <c r="AX155" s="1127">
        <f t="shared" si="225"/>
        <v>0</v>
      </c>
      <c r="AY155" s="1128">
        <f t="shared" si="225"/>
        <v>0</v>
      </c>
      <c r="AZ155" s="1129">
        <f t="shared" si="225"/>
        <v>0</v>
      </c>
      <c r="BA155" s="1123">
        <f t="shared" si="225"/>
        <v>1943.3066798941782</v>
      </c>
      <c r="BB155" s="1120">
        <f t="shared" si="225"/>
        <v>727.45703703703691</v>
      </c>
      <c r="BC155" s="1120">
        <f t="shared" si="225"/>
        <v>529.66666666666686</v>
      </c>
      <c r="BD155" s="1120">
        <f t="shared" si="225"/>
        <v>1140.8459259259266</v>
      </c>
      <c r="BE155" s="1123">
        <f t="shared" si="225"/>
        <v>275.03999999999996</v>
      </c>
      <c r="BF155" s="1120">
        <f t="shared" si="225"/>
        <v>543.85714285714243</v>
      </c>
      <c r="BG155" s="1123">
        <f t="shared" si="225"/>
        <v>183.16666666666666</v>
      </c>
      <c r="BH155" s="1123">
        <f>IF((BH127+BH138+BH139+BH101-BH67)&lt;0,IF(BH140+BH101-(BH67-BH127-BH138-BH139)&lt;0,0,BH140-(BH67+BH153+BH154+BH142-BH127-BH138-BH139)+BH101),BH140-(BH67+BH142+BH154+BH153-BH127-BH138-BH139)+BH101)</f>
        <v>0</v>
      </c>
      <c r="BI155" s="1123">
        <f t="shared" ref="BI155" si="229">IF((BI127+BI138+BI139+BI101-BI67)&lt;0,IF(BI140+BI101-(BI67-BI127-BI138-BI139)&lt;0,0,BI140-(BI67+BI153+BI154+BI142-BI127-BI138-BI139)+BI101),BI140-(BI67+BI142+BI154+BI153-BI127-BI138-BI139)+BI101)</f>
        <v>0</v>
      </c>
      <c r="BJ155" s="1123">
        <f>IF((BJ127+BJ138+BJ139+BJ101-BJ67)&lt;0,IF(BJ140+BJ101-(BJ67-BJ127-BJ138-BJ139)&lt;0,0,BJ140-(BJ67+BJ153+BJ154+BJ142-BJ127-BJ138-BJ139)+BJ101),BJ140-(BJ67+BJ142+BJ154+BJ153-BJ127-BJ138-BJ139)+BJ101)</f>
        <v>0</v>
      </c>
      <c r="BK155" s="1123">
        <f>IF((BK127+BK138+BK139+BK101-BK67)&lt;0,IF(BK140+BK101-(BK67-BK127-BK138-BK139)&lt;0,0,BK140-(BK67+BK153+BK154+BK142-BK127-BK138-BK139)+BK101),BK140-(BK67+BK142+BK154+BK153-BK127-BK138-BK139)+BK101)</f>
        <v>0</v>
      </c>
      <c r="BL155" s="1123">
        <f t="shared" ref="BL155:BQ155" si="230">IF((BL127+BL138+BL139+BL101-BL67)&lt;0,IF(BL140+BL101-(BL67-BL127-BL138-BL139)&lt;0,0,BL140-(BL67+BL153+BL154+BL142-BL127-BL138-BL139)+BL101),BL140-(BL67+BL142+BL154+BL153-BL127-BL138-BL139)+BL101)</f>
        <v>844.66666666666686</v>
      </c>
      <c r="BM155" s="1123">
        <f t="shared" si="230"/>
        <v>85.681111111111107</v>
      </c>
      <c r="BN155" s="1123">
        <f t="shared" si="230"/>
        <v>117.90370370370363</v>
      </c>
      <c r="BO155" s="1123">
        <f t="shared" si="230"/>
        <v>3680.9505026455017</v>
      </c>
      <c r="BP155" s="1123">
        <f t="shared" si="230"/>
        <v>77.847777777777807</v>
      </c>
      <c r="BQ155" s="1120">
        <f t="shared" si="230"/>
        <v>1987.9175661375657</v>
      </c>
      <c r="BR155" s="1119"/>
      <c r="BS155" s="1119">
        <f t="shared" si="225"/>
        <v>160.66666666666666</v>
      </c>
      <c r="BT155" s="1119">
        <f>IF((BT127+BT138+BT139+BT101-BT67)&lt;0,IF(BT140+BT101-(BT67-BT127-BT138-BT139)&lt;0,0,BT140-(BT67+BT153+BT154+BT142-BT127-BT138-BT139)+BT101),BT140-(BT67+BT142+BT154+BT153-BT127-BT138-BT139)+BT101)</f>
        <v>0</v>
      </c>
      <c r="BU155" s="1119">
        <f>IF((BU127+BU138+BU139+BU101-BU67)&lt;0,IF(BU140+BU101-(BU67-BU127-BU138-BU139)&lt;0,0,BU140-(BU67+BU153+BU154+BU142-BU127-BU138-BU139)+BU101),BU140-(BU67+BU142+BU154+BU153-BU127-BU138-BU139)+BU101)</f>
        <v>0</v>
      </c>
      <c r="BV155" s="1119">
        <f t="shared" ref="BV155" si="231">IF((BV127+BV138+BV139+BV101-BV67)&lt;0,IF(BV140+BV101-(BV67-BV127-BV138-BV139)&lt;0,0,BV140-(BV67+BV153+BV154+BV142-BV127-BV138-BV139)+BV101),BV140-(BV67+BV142+BV154+BV153-BV127-BV138-BV139)+BV101)</f>
        <v>0</v>
      </c>
      <c r="BW155" s="1120">
        <f t="shared" si="225"/>
        <v>399.35999999999984</v>
      </c>
      <c r="BX155" s="1130">
        <f t="shared" ref="BX155:EA155" si="232">IF((BX127+BX138+BX139+BX101-BX67)&lt;0,IF(BX140+BX101-(BX67-BX127-BX138-BX139)&lt;0,0,BX140-(BX67+BX153+BX154+BX142-BX127-BX138-BX139)+BX101),BX140-(BX67+BX142+BX154+BX153-BX127-BX138-BX139)+BX101)</f>
        <v>788.5</v>
      </c>
      <c r="BY155" s="1119">
        <f t="shared" si="232"/>
        <v>1653.6521825396831</v>
      </c>
      <c r="BZ155" s="1131">
        <f t="shared" si="232"/>
        <v>256.72222222222234</v>
      </c>
      <c r="CA155" s="1131"/>
      <c r="CB155" s="1131">
        <f t="shared" si="232"/>
        <v>50.611111111111114</v>
      </c>
      <c r="CC155" s="1131">
        <f t="shared" si="232"/>
        <v>529.15357142857158</v>
      </c>
      <c r="CD155" s="1131">
        <f t="shared" si="232"/>
        <v>78.376666666666836</v>
      </c>
      <c r="CE155" s="1131">
        <f t="shared" si="232"/>
        <v>128.91666666666663</v>
      </c>
      <c r="CF155" s="1131">
        <f t="shared" si="232"/>
        <v>0.25777777777777777</v>
      </c>
      <c r="CG155" s="1131">
        <f t="shared" si="232"/>
        <v>587.53333333333353</v>
      </c>
      <c r="CH155" s="1122">
        <f t="shared" si="232"/>
        <v>11454.333333333332</v>
      </c>
      <c r="CI155" s="1122">
        <f t="shared" si="232"/>
        <v>5826.0842857142843</v>
      </c>
      <c r="CJ155" s="1122">
        <f t="shared" si="232"/>
        <v>239.2</v>
      </c>
      <c r="CK155" s="1122">
        <f t="shared" si="232"/>
        <v>2390.2800000000007</v>
      </c>
      <c r="CL155" s="1122">
        <f t="shared" si="232"/>
        <v>707.3333333333328</v>
      </c>
      <c r="CM155" s="1122">
        <f>IF((CM127+CM138+CM139+CM101-CM67)&lt;0,IF(CM140+CM101-(CM67-CM127-CM138-CM139)&lt;0,0,CM140-(CM67+CM153+CM154+CM142-CM127-CM138-CM139)+CM101),CM140-(CM67+CM142+CM154+CM153-CM127-CM138-CM139)+CM101)</f>
        <v>0</v>
      </c>
      <c r="CN155" s="1122">
        <f>IF((CN127+CN138+CN139+CN101-CN67)&lt;0,IF(CN140+CN101-(CN67-CN127-CN138-CN139)&lt;0,0,CN140-(CN67+CN153+CN154+CN142-CN127-CN138-CN139)+CN101),CN140-(CN67+CN142+CN154+CN153-CN127-CN138-CN139)+CN101)</f>
        <v>80</v>
      </c>
      <c r="CO155" s="1122">
        <f t="shared" ref="CO155:CR155" si="233">IF((CO127+CO138+CO139+CO101-CO67)&lt;0,IF(CO140+CO101-(CO67-CO127-CO138-CO139)&lt;0,0,CO140-(CO67+CO153+CO154+CO142-CO127-CO138-CO139)+CO101),CO140-(CO67+CO142+CO154+CO153-CO127-CO138-CO139)+CO101)</f>
        <v>309.33333333333331</v>
      </c>
      <c r="CP155" s="1122">
        <f t="shared" si="233"/>
        <v>251.0888888888872</v>
      </c>
      <c r="CQ155" s="1122">
        <f t="shared" si="233"/>
        <v>194.2833333333337</v>
      </c>
      <c r="CR155" s="1122">
        <f t="shared" si="233"/>
        <v>348.71111111111111</v>
      </c>
      <c r="CS155" s="1122">
        <f t="shared" si="232"/>
        <v>40.199999999999974</v>
      </c>
      <c r="CT155" s="1125">
        <f t="shared" si="232"/>
        <v>370.68253968253975</v>
      </c>
      <c r="CU155" s="1125">
        <f>IF((CU127+CU138+CU139+CU101-CU67)&lt;0,IF(CU140+CU101-(CU67-CU127-CU138-CU139)&lt;0,0,CU140-(CU67+CU153+CU154+CU142-CU127-CU138-CU139)+CU101),CU140-(CU67+CU142+CU154+CU153-CU127-CU138-CU139)+CU101)</f>
        <v>0</v>
      </c>
      <c r="CV155" s="1125">
        <f t="shared" si="232"/>
        <v>238.70634920634916</v>
      </c>
      <c r="CW155" s="1125">
        <f>IF((CW127+CW138+CW139+CW101-CW67)&lt;0,IF(CW140+CW101-(CW67-CW127-CW138-CW139)&lt;0,0,CW140-(CW67+CW153+CW154+CW142-CW127-CW138-CW139)+CW101),CW140-(CW67+CW142+CW154+CW153-CW127-CW138-CW139)+CW101)</f>
        <v>0</v>
      </c>
      <c r="CX155" s="1123">
        <f t="shared" si="232"/>
        <v>379.61111111111057</v>
      </c>
      <c r="CY155" s="1123">
        <f>IF((CY127+CY138+CY139+CY101-CY67)&lt;0,IF(CY140+CY101-(CY67-CY127-CY138-CY139)&lt;0,0,CY140-(CY67+CY153+CY154+CY142-CY127-CY138-CY139)+CY101),CY140-(CY67+CY142+CY154+CY153-CY127-CY138-CY139)+CY101)</f>
        <v>1862.0400000000004</v>
      </c>
      <c r="CZ155" s="1123">
        <f t="shared" ref="CZ155" si="234">IF((CZ127+CZ138+CZ139+CZ101-CZ67)&lt;0,IF(CZ140+CZ101-(CZ67-CZ127-CZ138-CZ139)&lt;0,0,CZ140-(CZ67+CZ153+CZ154+CZ142-CZ127-CZ138-CZ139)+CZ101),CZ140-(CZ67+CZ142+CZ154+CZ153-CZ127-CZ138-CZ139)+CZ101)</f>
        <v>102</v>
      </c>
      <c r="DA155" s="1123">
        <f t="shared" si="232"/>
        <v>915.45600000000013</v>
      </c>
      <c r="DB155" s="1123">
        <f t="shared" si="232"/>
        <v>76.439999999999984</v>
      </c>
      <c r="DC155" s="1125">
        <f t="shared" si="232"/>
        <v>542.96800000000007</v>
      </c>
      <c r="DD155" s="1120">
        <f t="shared" si="232"/>
        <v>243.80000000000007</v>
      </c>
      <c r="DE155" s="1127">
        <f t="shared" si="232"/>
        <v>1064.5313492063501</v>
      </c>
      <c r="DF155" s="1120">
        <f t="shared" si="232"/>
        <v>1251.1547619047633</v>
      </c>
      <c r="DG155" s="1119">
        <f>IF((DG127+DG138+DG139+DG101-DG67)&lt;0,IF(DG140+DG101-(DG67-DG127-DG138-DG139)&lt;0,0,DG140-(DG67+DG153+DG154+DG142-DG127-DG138-DG139)+DG101),DG140-(DG67+DG142+DG154+DG153-DG127-DG138-DG139)+DG101)</f>
        <v>2829.4305555555566</v>
      </c>
      <c r="DH155" s="1119">
        <f>IF((DH127+DH138+DH139+DH101-DH67)&lt;0,IF(DH140+DH101-(DH67-DH127-DH138-DH139)&lt;0,0,DH140-(DH67+DH153+DH154+DH142-DH127-DH138-DH139)+DH101),DH140-(DH67+DH142+DH154+DH153-DH127-DH138-DH139)+DH101)</f>
        <v>808</v>
      </c>
      <c r="DI155" s="1119">
        <f>IF((DI127+DI138+DI139+DI101-DI67)&lt;0,IF(DI140+DI101-(DI67-DI127-DI138-DI139)&lt;0,0,DI140-(DI67+DI153+DI154+DI142-DI127-DI138-DI139)+DI101),DI140-(DI67+DI142+DI154+DI153-DI127-DI138-DI139)+DI101)</f>
        <v>0</v>
      </c>
      <c r="DJ155" s="1120">
        <f t="shared" ref="DJ155" si="235">IF((DJ127+DJ138+DJ139+DJ101-DJ67)&lt;0,IF(DJ140+DJ101-(DJ67-DJ127-DJ138-DJ139)&lt;0,0,DJ140-(DJ67+DJ153+DJ154+DJ142-DJ127-DJ138-DJ139)+DJ101),DJ140-(DJ67+DJ142+DJ154+DJ153-DJ127-DJ138-DJ139)+DJ101)</f>
        <v>1269.5000000000005</v>
      </c>
      <c r="DK155" s="1120">
        <f t="shared" si="232"/>
        <v>20.999999999999989</v>
      </c>
      <c r="DL155" s="1120">
        <f t="shared" si="232"/>
        <v>408.67777777777758</v>
      </c>
      <c r="DM155" s="1120">
        <f t="shared" si="232"/>
        <v>257.4111111111111</v>
      </c>
      <c r="DN155" s="1123">
        <f t="shared" si="232"/>
        <v>158.62000000000009</v>
      </c>
      <c r="DO155" s="1127">
        <f t="shared" si="232"/>
        <v>916.31111111111113</v>
      </c>
      <c r="DP155" s="1120">
        <f t="shared" si="232"/>
        <v>1228.6666666666674</v>
      </c>
      <c r="DQ155" s="1120"/>
      <c r="DR155" s="1120"/>
      <c r="DS155" s="1120"/>
      <c r="DT155" s="1120">
        <f t="shared" ref="DT155" si="236">IF((DT127+DT138+DT139+DT101-DT67)&lt;0,IF(DT140+DT101-(DT67-DT127-DT138-DT139)&lt;0,0,DT140-(DT67+DT153+DT154+DT142-DT127-DT138-DT139)+DT101),DT140-(DT67+DT142+DT154+DT153-DT127-DT138-DT139)+DT101)</f>
        <v>295.1111111111112</v>
      </c>
      <c r="DU155" s="1123">
        <f t="shared" si="232"/>
        <v>830.88888888888846</v>
      </c>
      <c r="DV155" s="1119">
        <f t="shared" si="232"/>
        <v>0</v>
      </c>
      <c r="DW155" s="1132">
        <f t="shared" si="232"/>
        <v>0</v>
      </c>
      <c r="DX155" s="1132">
        <f t="shared" si="232"/>
        <v>0</v>
      </c>
      <c r="DY155" s="1119"/>
      <c r="DZ155" s="1132">
        <f t="shared" ref="DZ155" si="237">IF((DZ127+DZ138+DZ139+DZ101-DZ67)&lt;0,IF(DZ140+DZ101-(DZ67-DZ127-DZ138-DZ139)&lt;0,0,DZ140-(DZ67+DZ153+DZ154+DZ142-DZ127-DZ138-DZ139)+DZ101),DZ140-(DZ67+DZ142+DZ154+DZ153-DZ127-DZ138-DZ139)+DZ101)</f>
        <v>0</v>
      </c>
      <c r="EA155" s="1129">
        <f t="shared" si="232"/>
        <v>0</v>
      </c>
      <c r="EB155" s="1129">
        <f t="shared" si="76"/>
        <v>106074.02158994705</v>
      </c>
      <c r="EC155" s="1136" t="str">
        <f t="shared" si="149"/>
        <v>Заявка на Производство на ближайшие 53-59 дней, кг</v>
      </c>
      <c r="ED155" s="1134"/>
    </row>
    <row r="156" spans="1:134" ht="6.75" customHeight="1" thickTop="1" thickBot="1">
      <c r="A156" s="870"/>
      <c r="B156" s="995"/>
      <c r="C156" s="995"/>
      <c r="D156" s="995"/>
      <c r="E156" s="995"/>
      <c r="F156" s="995"/>
      <c r="G156" s="995"/>
      <c r="H156" s="995"/>
      <c r="I156" s="995"/>
      <c r="J156" s="995"/>
      <c r="K156" s="995"/>
      <c r="L156" s="995"/>
      <c r="M156" s="995"/>
      <c r="N156" s="1138"/>
      <c r="O156" s="1138"/>
      <c r="P156" s="1138"/>
      <c r="Q156" s="679"/>
      <c r="R156" s="678"/>
      <c r="S156" s="678"/>
      <c r="T156" s="678"/>
      <c r="U156" s="680"/>
      <c r="V156" s="678"/>
      <c r="W156" s="678"/>
      <c r="X156" s="678"/>
      <c r="Y156" s="678"/>
      <c r="Z156" s="678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678"/>
      <c r="AL156" s="678"/>
      <c r="AM156" s="678"/>
      <c r="AN156" s="678"/>
      <c r="AO156" s="678"/>
      <c r="AP156" s="678"/>
      <c r="AQ156" s="679"/>
      <c r="AR156" s="679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678"/>
      <c r="BD156" s="678"/>
      <c r="BE156" s="678"/>
      <c r="BF156" s="678"/>
      <c r="BG156" s="678"/>
      <c r="BH156" s="678"/>
      <c r="BI156" s="678"/>
      <c r="BJ156" s="678"/>
      <c r="BK156" s="678"/>
      <c r="BL156" s="678"/>
      <c r="BM156" s="678"/>
      <c r="BN156" s="678"/>
      <c r="BO156" s="678"/>
      <c r="BP156" s="678"/>
      <c r="BQ156" s="678"/>
      <c r="BR156" s="678"/>
      <c r="BS156" s="678"/>
      <c r="BT156" s="678"/>
      <c r="BU156" s="678"/>
      <c r="BV156" s="678"/>
      <c r="BW156" s="678"/>
      <c r="BX156" s="678"/>
      <c r="BY156" s="678"/>
      <c r="BZ156" s="678"/>
      <c r="CA156" s="678"/>
      <c r="CB156" s="678"/>
      <c r="CC156" s="678"/>
      <c r="CD156" s="678"/>
      <c r="CE156" s="678"/>
      <c r="CF156" s="678"/>
      <c r="CG156" s="678"/>
      <c r="CH156" s="679"/>
      <c r="CI156" s="679"/>
      <c r="CJ156" s="679"/>
      <c r="CK156" s="679"/>
      <c r="CL156" s="679"/>
      <c r="CM156" s="679"/>
      <c r="CN156" s="679"/>
      <c r="CO156" s="678"/>
      <c r="CP156" s="678"/>
      <c r="CQ156" s="678"/>
      <c r="CR156" s="678"/>
      <c r="CS156" s="678"/>
      <c r="CT156" s="678"/>
      <c r="CU156" s="678"/>
      <c r="CV156" s="678"/>
      <c r="CW156" s="678"/>
      <c r="CX156" s="678"/>
      <c r="CY156" s="678"/>
      <c r="CZ156" s="678"/>
      <c r="DA156" s="678"/>
      <c r="DB156" s="678"/>
      <c r="DC156" s="678"/>
      <c r="DD156" s="678"/>
      <c r="DE156" s="678"/>
      <c r="DF156" s="678"/>
      <c r="DG156" s="678"/>
      <c r="DH156" s="678"/>
      <c r="DI156" s="678"/>
      <c r="DJ156" s="678"/>
      <c r="DK156" s="678"/>
      <c r="DL156" s="678"/>
      <c r="DM156" s="678"/>
      <c r="DN156" s="678"/>
      <c r="DO156" s="678"/>
      <c r="DP156" s="678"/>
      <c r="DQ156" s="678"/>
      <c r="DR156" s="678"/>
      <c r="DS156" s="678"/>
      <c r="DT156" s="678"/>
      <c r="DU156" s="678"/>
      <c r="DV156" s="678"/>
      <c r="DW156" s="682"/>
      <c r="DX156" s="678"/>
      <c r="DY156" s="678"/>
      <c r="DZ156" s="678"/>
      <c r="EA156" s="683"/>
      <c r="EB156" s="678"/>
      <c r="EC156" s="870"/>
      <c r="ED156" s="672"/>
    </row>
    <row r="157" spans="1:134" ht="28.5" thickTop="1">
      <c r="A157" s="1139" t="s">
        <v>685</v>
      </c>
      <c r="B157" s="1140">
        <f t="shared" ref="B157:BC157" si="238">SUM(B158:B163)</f>
        <v>0</v>
      </c>
      <c r="C157" s="1140">
        <f t="shared" si="238"/>
        <v>0</v>
      </c>
      <c r="D157" s="1140">
        <f t="shared" si="238"/>
        <v>0</v>
      </c>
      <c r="E157" s="1140">
        <f t="shared" si="238"/>
        <v>0</v>
      </c>
      <c r="F157" s="1140">
        <f t="shared" si="238"/>
        <v>0</v>
      </c>
      <c r="G157" s="1141">
        <f t="shared" si="238"/>
        <v>0</v>
      </c>
      <c r="H157" s="1141">
        <f>SUM(H158:H163)</f>
        <v>0</v>
      </c>
      <c r="I157" s="1141">
        <f t="shared" si="238"/>
        <v>0</v>
      </c>
      <c r="J157" s="1141">
        <f t="shared" si="238"/>
        <v>0</v>
      </c>
      <c r="K157" s="1141">
        <f t="shared" si="238"/>
        <v>0</v>
      </c>
      <c r="L157" s="1141">
        <f t="shared" si="238"/>
        <v>0</v>
      </c>
      <c r="M157" s="1141">
        <f t="shared" ref="M157" si="239">SUM(M158:M163)</f>
        <v>0</v>
      </c>
      <c r="N157" s="1142">
        <f t="shared" si="238"/>
        <v>0</v>
      </c>
      <c r="O157" s="1142">
        <f t="shared" si="238"/>
        <v>0</v>
      </c>
      <c r="P157" s="1142">
        <f t="shared" si="238"/>
        <v>0</v>
      </c>
      <c r="Q157" s="1143">
        <f t="shared" si="238"/>
        <v>0</v>
      </c>
      <c r="R157" s="1144">
        <f t="shared" si="238"/>
        <v>0</v>
      </c>
      <c r="S157" s="1144">
        <f t="shared" si="238"/>
        <v>0</v>
      </c>
      <c r="T157" s="1145">
        <f t="shared" si="238"/>
        <v>0</v>
      </c>
      <c r="U157" s="1146">
        <f t="shared" si="238"/>
        <v>0</v>
      </c>
      <c r="V157" s="1147">
        <f t="shared" si="238"/>
        <v>0</v>
      </c>
      <c r="W157" s="1148">
        <f t="shared" ref="W157" si="240">SUM(W158:W163)</f>
        <v>0</v>
      </c>
      <c r="X157" s="1148">
        <f>SUM(X158:X163)</f>
        <v>0</v>
      </c>
      <c r="Y157" s="1148">
        <f>SUM(Y158:Y163)</f>
        <v>0</v>
      </c>
      <c r="Z157" s="1148">
        <f t="shared" si="238"/>
        <v>0</v>
      </c>
      <c r="AA157" s="1149">
        <f t="shared" si="238"/>
        <v>0</v>
      </c>
      <c r="AB157" s="1141">
        <f t="shared" si="238"/>
        <v>0</v>
      </c>
      <c r="AC157" s="1140">
        <f t="shared" si="238"/>
        <v>0</v>
      </c>
      <c r="AD157" s="1140">
        <f t="shared" si="238"/>
        <v>0</v>
      </c>
      <c r="AE157" s="1140">
        <f>SUM(AE158:AE163)</f>
        <v>0</v>
      </c>
      <c r="AF157" s="1140">
        <f t="shared" si="238"/>
        <v>0</v>
      </c>
      <c r="AG157" s="1140">
        <f t="shared" ref="AG157:AM157" si="241">SUM(AG158:AG163)</f>
        <v>0</v>
      </c>
      <c r="AH157" s="1140">
        <f t="shared" si="241"/>
        <v>0</v>
      </c>
      <c r="AI157" s="1140">
        <f t="shared" si="241"/>
        <v>0</v>
      </c>
      <c r="AJ157" s="1140">
        <f t="shared" si="241"/>
        <v>0</v>
      </c>
      <c r="AK157" s="1140">
        <f t="shared" si="241"/>
        <v>0</v>
      </c>
      <c r="AL157" s="1140">
        <f>SUM(AL158:AL163)</f>
        <v>0</v>
      </c>
      <c r="AM157" s="1140">
        <f t="shared" si="241"/>
        <v>0</v>
      </c>
      <c r="AN157" s="1140">
        <f t="shared" si="238"/>
        <v>0</v>
      </c>
      <c r="AO157" s="1143">
        <f t="shared" si="238"/>
        <v>0</v>
      </c>
      <c r="AP157" s="1143">
        <f t="shared" si="238"/>
        <v>0</v>
      </c>
      <c r="AQ157" s="1143">
        <f t="shared" si="238"/>
        <v>0</v>
      </c>
      <c r="AR157" s="1143">
        <f t="shared" si="238"/>
        <v>0</v>
      </c>
      <c r="AS157" s="1141">
        <f t="shared" si="238"/>
        <v>0</v>
      </c>
      <c r="AT157" s="1144">
        <f t="shared" si="238"/>
        <v>0</v>
      </c>
      <c r="AU157" s="1144">
        <f t="shared" si="238"/>
        <v>0</v>
      </c>
      <c r="AV157" s="1144">
        <f t="shared" ref="AV157" si="242">SUM(AV158:AV163)</f>
        <v>0</v>
      </c>
      <c r="AW157" s="1144">
        <f t="shared" si="238"/>
        <v>0</v>
      </c>
      <c r="AX157" s="1144">
        <f t="shared" si="238"/>
        <v>0</v>
      </c>
      <c r="AY157" s="1150">
        <f t="shared" si="238"/>
        <v>0</v>
      </c>
      <c r="AZ157" s="1151">
        <f t="shared" si="238"/>
        <v>0</v>
      </c>
      <c r="BA157" s="1152">
        <f t="shared" si="238"/>
        <v>0</v>
      </c>
      <c r="BB157" s="1140">
        <f t="shared" si="238"/>
        <v>0</v>
      </c>
      <c r="BC157" s="1140">
        <f t="shared" si="238"/>
        <v>0</v>
      </c>
      <c r="BD157" s="1140">
        <f t="shared" ref="BD157:DZ157" si="243">SUM(BD158:BD163)</f>
        <v>0</v>
      </c>
      <c r="BE157" s="1141">
        <f t="shared" si="243"/>
        <v>0</v>
      </c>
      <c r="BF157" s="1153">
        <f t="shared" si="243"/>
        <v>0</v>
      </c>
      <c r="BG157" s="1153">
        <f t="shared" si="243"/>
        <v>0</v>
      </c>
      <c r="BH157" s="1153">
        <f t="shared" si="243"/>
        <v>0</v>
      </c>
      <c r="BI157" s="1153">
        <f t="shared" si="243"/>
        <v>0</v>
      </c>
      <c r="BJ157" s="1153">
        <f>SUM(BJ158:BJ163)</f>
        <v>0</v>
      </c>
      <c r="BK157" s="1153">
        <f>SUM(BK158:BK163)</f>
        <v>0</v>
      </c>
      <c r="BL157" s="1153">
        <f t="shared" si="243"/>
        <v>0</v>
      </c>
      <c r="BM157" s="1153">
        <f t="shared" si="243"/>
        <v>0</v>
      </c>
      <c r="BN157" s="1153">
        <f t="shared" si="243"/>
        <v>0</v>
      </c>
      <c r="BO157" s="1153">
        <f t="shared" si="243"/>
        <v>0</v>
      </c>
      <c r="BP157" s="1153">
        <f t="shared" si="243"/>
        <v>0</v>
      </c>
      <c r="BQ157" s="1153">
        <f t="shared" si="243"/>
        <v>0</v>
      </c>
      <c r="BR157" s="1153">
        <f t="shared" si="243"/>
        <v>0</v>
      </c>
      <c r="BS157" s="1153">
        <f t="shared" si="243"/>
        <v>0</v>
      </c>
      <c r="BT157" s="1153">
        <f>SUM(BT158:BT163)</f>
        <v>0</v>
      </c>
      <c r="BU157" s="1153">
        <f>SUM(BU158:BU163)</f>
        <v>0</v>
      </c>
      <c r="BV157" s="1153">
        <f t="shared" si="243"/>
        <v>0</v>
      </c>
      <c r="BW157" s="1153">
        <f t="shared" si="243"/>
        <v>0</v>
      </c>
      <c r="BX157" s="1153">
        <f t="shared" si="243"/>
        <v>0</v>
      </c>
      <c r="BY157" s="1153">
        <f t="shared" si="243"/>
        <v>0</v>
      </c>
      <c r="BZ157" s="1153">
        <f t="shared" si="243"/>
        <v>0</v>
      </c>
      <c r="CA157" s="1153">
        <f t="shared" si="243"/>
        <v>0</v>
      </c>
      <c r="CB157" s="1153">
        <f t="shared" si="243"/>
        <v>0</v>
      </c>
      <c r="CC157" s="1153">
        <f t="shared" si="243"/>
        <v>0</v>
      </c>
      <c r="CD157" s="1153">
        <f t="shared" si="243"/>
        <v>0</v>
      </c>
      <c r="CE157" s="1153">
        <f t="shared" si="243"/>
        <v>0</v>
      </c>
      <c r="CF157" s="1153">
        <f t="shared" si="243"/>
        <v>0</v>
      </c>
      <c r="CG157" s="1153">
        <f t="shared" si="243"/>
        <v>0</v>
      </c>
      <c r="CH157" s="1154">
        <f t="shared" si="243"/>
        <v>0</v>
      </c>
      <c r="CI157" s="1154">
        <f t="shared" si="243"/>
        <v>0</v>
      </c>
      <c r="CJ157" s="1154">
        <f t="shared" si="243"/>
        <v>0</v>
      </c>
      <c r="CK157" s="1154">
        <f t="shared" si="243"/>
        <v>0</v>
      </c>
      <c r="CL157" s="1154">
        <f t="shared" si="243"/>
        <v>0</v>
      </c>
      <c r="CM157" s="1154">
        <f>SUM(CM158:CM163)</f>
        <v>0</v>
      </c>
      <c r="CN157" s="1154">
        <f>SUM(CN158:CN163)</f>
        <v>0</v>
      </c>
      <c r="CO157" s="1153">
        <f t="shared" si="243"/>
        <v>0</v>
      </c>
      <c r="CP157" s="1153">
        <f t="shared" si="243"/>
        <v>0</v>
      </c>
      <c r="CQ157" s="1153">
        <f t="shared" si="243"/>
        <v>0</v>
      </c>
      <c r="CR157" s="1153">
        <f t="shared" si="243"/>
        <v>0</v>
      </c>
      <c r="CS157" s="1153">
        <f t="shared" si="243"/>
        <v>0</v>
      </c>
      <c r="CT157" s="1142">
        <f t="shared" si="243"/>
        <v>0</v>
      </c>
      <c r="CU157" s="1142">
        <f>SUM(CU158:CU163)</f>
        <v>0</v>
      </c>
      <c r="CV157" s="1155">
        <f t="shared" si="243"/>
        <v>0</v>
      </c>
      <c r="CW157" s="1155">
        <f>SUM(CW158:CW163)</f>
        <v>0</v>
      </c>
      <c r="CX157" s="1156">
        <f t="shared" si="243"/>
        <v>0</v>
      </c>
      <c r="CY157" s="1156">
        <f t="shared" si="243"/>
        <v>0</v>
      </c>
      <c r="CZ157" s="1157">
        <f t="shared" si="243"/>
        <v>0</v>
      </c>
      <c r="DA157" s="1158">
        <f t="shared" si="243"/>
        <v>0</v>
      </c>
      <c r="DB157" s="1142">
        <f t="shared" si="243"/>
        <v>0</v>
      </c>
      <c r="DC157" s="1142">
        <f t="shared" si="243"/>
        <v>0</v>
      </c>
      <c r="DD157" s="1140">
        <f t="shared" si="243"/>
        <v>0</v>
      </c>
      <c r="DE157" s="1149">
        <f t="shared" si="243"/>
        <v>0</v>
      </c>
      <c r="DF157" s="1140">
        <f t="shared" si="243"/>
        <v>0</v>
      </c>
      <c r="DG157" s="1140">
        <f t="shared" si="243"/>
        <v>0</v>
      </c>
      <c r="DH157" s="1140">
        <f t="shared" si="243"/>
        <v>0</v>
      </c>
      <c r="DI157" s="1140">
        <f>SUM(DI158:DI163)</f>
        <v>0</v>
      </c>
      <c r="DJ157" s="1140">
        <f t="shared" si="243"/>
        <v>0</v>
      </c>
      <c r="DK157" s="1140">
        <f t="shared" si="243"/>
        <v>0</v>
      </c>
      <c r="DL157" s="1140">
        <f t="shared" si="243"/>
        <v>0</v>
      </c>
      <c r="DM157" s="1140">
        <f t="shared" si="243"/>
        <v>0</v>
      </c>
      <c r="DN157" s="1141">
        <f t="shared" si="243"/>
        <v>0</v>
      </c>
      <c r="DO157" s="1155">
        <f t="shared" si="243"/>
        <v>0</v>
      </c>
      <c r="DP157" s="1153">
        <f t="shared" si="243"/>
        <v>0</v>
      </c>
      <c r="DQ157" s="1153">
        <f t="shared" si="243"/>
        <v>0</v>
      </c>
      <c r="DR157" s="1153">
        <f t="shared" si="243"/>
        <v>0</v>
      </c>
      <c r="DS157" s="1153">
        <f t="shared" si="243"/>
        <v>0</v>
      </c>
      <c r="DT157" s="1153">
        <f t="shared" si="243"/>
        <v>0</v>
      </c>
      <c r="DU157" s="1159">
        <f t="shared" si="243"/>
        <v>0</v>
      </c>
      <c r="DV157" s="1144">
        <f t="shared" si="243"/>
        <v>0</v>
      </c>
      <c r="DW157" s="1160">
        <f t="shared" si="243"/>
        <v>0</v>
      </c>
      <c r="DX157" s="1160">
        <f t="shared" si="243"/>
        <v>0</v>
      </c>
      <c r="DY157" s="1144">
        <f t="shared" si="243"/>
        <v>0</v>
      </c>
      <c r="DZ157" s="1160">
        <f t="shared" si="243"/>
        <v>0</v>
      </c>
      <c r="EA157" s="1151">
        <f>SUM(EA158:EA163)</f>
        <v>0</v>
      </c>
      <c r="EB157" s="1151">
        <f t="shared" ref="EB157:EB170" si="244">SUM(B157:EA157)</f>
        <v>0</v>
      </c>
      <c r="EC157" s="1139" t="s">
        <v>685</v>
      </c>
      <c r="ED157" s="672"/>
    </row>
    <row r="158" spans="1:134" ht="14.5">
      <c r="A158" s="1161">
        <v>43938</v>
      </c>
      <c r="B158" s="1162"/>
      <c r="C158" s="1162"/>
      <c r="D158" s="1162"/>
      <c r="E158" s="1162"/>
      <c r="F158" s="1162"/>
      <c r="G158" s="1163"/>
      <c r="H158" s="1163"/>
      <c r="I158" s="1164"/>
      <c r="J158" s="1163"/>
      <c r="K158" s="1163"/>
      <c r="L158" s="1163"/>
      <c r="M158" s="1163"/>
      <c r="N158" s="1165"/>
      <c r="O158" s="1165"/>
      <c r="P158" s="1165"/>
      <c r="Q158" s="1166"/>
      <c r="R158" s="1167"/>
      <c r="S158" s="1167"/>
      <c r="T158" s="1168"/>
      <c r="U158" s="1169"/>
      <c r="V158" s="1170"/>
      <c r="W158" s="1171"/>
      <c r="X158" s="1171"/>
      <c r="Y158" s="1171"/>
      <c r="Z158" s="1171"/>
      <c r="AA158" s="1172"/>
      <c r="AB158" s="1164"/>
      <c r="AC158" s="1173"/>
      <c r="AD158" s="1173"/>
      <c r="AE158" s="1173"/>
      <c r="AF158" s="1173"/>
      <c r="AG158" s="1173"/>
      <c r="AH158" s="1173"/>
      <c r="AI158" s="1173"/>
      <c r="AJ158" s="1173"/>
      <c r="AK158" s="1173"/>
      <c r="AL158" s="1173"/>
      <c r="AM158" s="1173"/>
      <c r="AN158" s="1173"/>
      <c r="AO158" s="1174"/>
      <c r="AP158" s="1174"/>
      <c r="AQ158" s="1166"/>
      <c r="AR158" s="1166"/>
      <c r="AS158" s="1164"/>
      <c r="AT158" s="1167"/>
      <c r="AU158" s="1167"/>
      <c r="AV158" s="1167"/>
      <c r="AW158" s="1167"/>
      <c r="AX158" s="1167"/>
      <c r="AY158" s="1167"/>
      <c r="AZ158" s="1175"/>
      <c r="BA158" s="1176"/>
      <c r="BB158" s="1176"/>
      <c r="BC158" s="1173"/>
      <c r="BD158" s="1173"/>
      <c r="BE158" s="1164"/>
      <c r="BF158" s="1173"/>
      <c r="BG158" s="1173"/>
      <c r="BH158" s="1173"/>
      <c r="BI158" s="1173"/>
      <c r="BJ158" s="1173"/>
      <c r="BK158" s="1173"/>
      <c r="BL158" s="1173"/>
      <c r="BM158" s="1173"/>
      <c r="BN158" s="1176"/>
      <c r="BO158" s="1176"/>
      <c r="BP158" s="1176"/>
      <c r="BQ158" s="1173"/>
      <c r="BR158" s="1164"/>
      <c r="BS158" s="1164"/>
      <c r="BT158" s="1164"/>
      <c r="BU158" s="1164"/>
      <c r="BV158" s="1164"/>
      <c r="BW158" s="1164"/>
      <c r="BX158" s="1177"/>
      <c r="BY158" s="1176"/>
      <c r="BZ158" s="1176"/>
      <c r="CA158" s="1176"/>
      <c r="CB158" s="1173"/>
      <c r="CC158" s="1173"/>
      <c r="CD158" s="1173"/>
      <c r="CE158" s="1173"/>
      <c r="CF158" s="1173"/>
      <c r="CG158" s="1173"/>
      <c r="CH158" s="1166"/>
      <c r="CI158" s="1166"/>
      <c r="CJ158" s="1166"/>
      <c r="CK158" s="1166"/>
      <c r="CL158" s="1166"/>
      <c r="CM158" s="1166"/>
      <c r="CN158" s="1166"/>
      <c r="CO158" s="1173"/>
      <c r="CP158" s="1173"/>
      <c r="CQ158" s="1173"/>
      <c r="CR158" s="1173"/>
      <c r="CS158" s="1173"/>
      <c r="CT158" s="1178"/>
      <c r="CU158" s="1632"/>
      <c r="CV158" s="1172"/>
      <c r="CW158" s="1167"/>
      <c r="CX158" s="1167"/>
      <c r="CY158" s="1167"/>
      <c r="CZ158" s="1179"/>
      <c r="DA158" s="1180"/>
      <c r="DB158" s="1175"/>
      <c r="DC158" s="1178"/>
      <c r="DD158" s="1176"/>
      <c r="DE158" s="1172"/>
      <c r="DF158" s="1176"/>
      <c r="DG158" s="1176"/>
      <c r="DH158" s="1176"/>
      <c r="DI158" s="1176"/>
      <c r="DJ158" s="1173"/>
      <c r="DK158" s="1173"/>
      <c r="DL158" s="1164"/>
      <c r="DM158" s="1164"/>
      <c r="DN158" s="1164"/>
      <c r="DO158" s="1172"/>
      <c r="DP158" s="1173"/>
      <c r="DQ158" s="1164"/>
      <c r="DR158" s="1164"/>
      <c r="DS158" s="1164"/>
      <c r="DT158" s="1164"/>
      <c r="DU158" s="1164"/>
      <c r="DV158" s="1167"/>
      <c r="DW158" s="1182"/>
      <c r="DX158" s="1167"/>
      <c r="DY158" s="1167"/>
      <c r="DZ158" s="1167"/>
      <c r="EA158" s="1175"/>
      <c r="EB158" s="1175">
        <f t="shared" si="244"/>
        <v>0</v>
      </c>
      <c r="EC158" s="1183">
        <f t="shared" ref="EC158:EC170" si="245">A158</f>
        <v>43938</v>
      </c>
      <c r="ED158" s="672"/>
    </row>
    <row r="159" spans="1:134" ht="14.5">
      <c r="A159" s="1161">
        <v>43939</v>
      </c>
      <c r="B159" s="1162"/>
      <c r="C159" s="1162"/>
      <c r="D159" s="1162"/>
      <c r="E159" s="1162"/>
      <c r="F159" s="1162"/>
      <c r="G159" s="1163"/>
      <c r="H159" s="1163"/>
      <c r="I159" s="1164"/>
      <c r="J159" s="1163"/>
      <c r="K159" s="1163"/>
      <c r="L159" s="1163"/>
      <c r="M159" s="1163"/>
      <c r="N159" s="1165"/>
      <c r="O159" s="1165"/>
      <c r="P159" s="1165"/>
      <c r="Q159" s="1166"/>
      <c r="R159" s="1167"/>
      <c r="S159" s="1167"/>
      <c r="T159" s="1168"/>
      <c r="U159" s="1169"/>
      <c r="V159" s="1170"/>
      <c r="W159" s="1171"/>
      <c r="X159" s="1171"/>
      <c r="Y159" s="1171"/>
      <c r="Z159" s="1171"/>
      <c r="AA159" s="1172"/>
      <c r="AB159" s="1164"/>
      <c r="AC159" s="1173"/>
      <c r="AD159" s="1173"/>
      <c r="AE159" s="1173"/>
      <c r="AF159" s="1173"/>
      <c r="AG159" s="1173"/>
      <c r="AH159" s="1173"/>
      <c r="AI159" s="1173"/>
      <c r="AJ159" s="1173"/>
      <c r="AK159" s="1173"/>
      <c r="AL159" s="1173"/>
      <c r="AM159" s="1173"/>
      <c r="AN159" s="1173"/>
      <c r="AO159" s="1174"/>
      <c r="AP159" s="1174"/>
      <c r="AQ159" s="1166"/>
      <c r="AR159" s="1166"/>
      <c r="AS159" s="1164"/>
      <c r="AT159" s="1167"/>
      <c r="AU159" s="1167"/>
      <c r="AV159" s="1167"/>
      <c r="AW159" s="1167"/>
      <c r="AX159" s="1167"/>
      <c r="AY159" s="1167"/>
      <c r="AZ159" s="1175"/>
      <c r="BA159" s="1176"/>
      <c r="BB159" s="1176"/>
      <c r="BC159" s="1173"/>
      <c r="BD159" s="1173"/>
      <c r="BE159" s="1164"/>
      <c r="BF159" s="1173"/>
      <c r="BG159" s="1173"/>
      <c r="BH159" s="1173"/>
      <c r="BI159" s="1173"/>
      <c r="BJ159" s="1173"/>
      <c r="BK159" s="1173"/>
      <c r="BL159" s="1173"/>
      <c r="BM159" s="1173"/>
      <c r="BN159" s="1176"/>
      <c r="BO159" s="1176"/>
      <c r="BP159" s="1176"/>
      <c r="BQ159" s="1173"/>
      <c r="BR159" s="1164"/>
      <c r="BS159" s="1164"/>
      <c r="BT159" s="1164"/>
      <c r="BU159" s="1164"/>
      <c r="BV159" s="1164"/>
      <c r="BW159" s="1164"/>
      <c r="BX159" s="1177"/>
      <c r="BY159" s="1184"/>
      <c r="BZ159" s="1184"/>
      <c r="CA159" s="1184"/>
      <c r="CB159" s="1162"/>
      <c r="CC159" s="1162"/>
      <c r="CD159" s="1162"/>
      <c r="CE159" s="1162"/>
      <c r="CF159" s="1162"/>
      <c r="CG159" s="1162"/>
      <c r="CH159" s="1185"/>
      <c r="CI159" s="1166"/>
      <c r="CJ159" s="1166"/>
      <c r="CK159" s="1166"/>
      <c r="CL159" s="1166"/>
      <c r="CM159" s="1166"/>
      <c r="CN159" s="1166"/>
      <c r="CO159" s="1173"/>
      <c r="CP159" s="1173"/>
      <c r="CQ159" s="1173"/>
      <c r="CR159" s="1173"/>
      <c r="CS159" s="1173"/>
      <c r="CT159" s="1178"/>
      <c r="CU159" s="1632"/>
      <c r="CV159" s="1172"/>
      <c r="CW159" s="1167"/>
      <c r="CX159" s="1167"/>
      <c r="CY159" s="1167"/>
      <c r="CZ159" s="1179"/>
      <c r="DA159" s="1186"/>
      <c r="DB159" s="1187"/>
      <c r="DC159" s="1178"/>
      <c r="DD159" s="1176"/>
      <c r="DE159" s="1188"/>
      <c r="DF159" s="1184"/>
      <c r="DG159" s="1184"/>
      <c r="DH159" s="1184"/>
      <c r="DI159" s="1184"/>
      <c r="DJ159" s="1162"/>
      <c r="DK159" s="1162"/>
      <c r="DL159" s="1163"/>
      <c r="DM159" s="1163"/>
      <c r="DN159" s="1163"/>
      <c r="DO159" s="1172"/>
      <c r="DP159" s="1173"/>
      <c r="DQ159" s="1164"/>
      <c r="DR159" s="1164"/>
      <c r="DS159" s="1164"/>
      <c r="DT159" s="1163"/>
      <c r="DU159" s="1164"/>
      <c r="DV159" s="1167"/>
      <c r="DW159" s="1182"/>
      <c r="DX159" s="1167"/>
      <c r="DY159" s="1167"/>
      <c r="DZ159" s="1167"/>
      <c r="EA159" s="1175"/>
      <c r="EB159" s="1175">
        <f t="shared" si="244"/>
        <v>0</v>
      </c>
      <c r="EC159" s="1183">
        <f t="shared" si="245"/>
        <v>43939</v>
      </c>
      <c r="ED159" s="672"/>
    </row>
    <row r="160" spans="1:134" ht="14.5">
      <c r="A160" s="1161">
        <v>43940</v>
      </c>
      <c r="B160" s="1162"/>
      <c r="C160" s="1162"/>
      <c r="D160" s="1162"/>
      <c r="E160" s="1162"/>
      <c r="F160" s="1162"/>
      <c r="G160" s="1163"/>
      <c r="H160" s="1163"/>
      <c r="I160" s="1163"/>
      <c r="J160" s="1163"/>
      <c r="K160" s="1163"/>
      <c r="L160" s="1163"/>
      <c r="M160" s="1163"/>
      <c r="N160" s="1165"/>
      <c r="O160" s="1165"/>
      <c r="P160" s="1165"/>
      <c r="Q160" s="1166"/>
      <c r="R160" s="1167"/>
      <c r="S160" s="1167"/>
      <c r="T160" s="1168"/>
      <c r="U160" s="1169"/>
      <c r="V160" s="1170"/>
      <c r="W160" s="1171"/>
      <c r="X160" s="1171"/>
      <c r="Y160" s="1171"/>
      <c r="Z160" s="1171"/>
      <c r="AA160" s="1172"/>
      <c r="AB160" s="1164"/>
      <c r="AC160" s="1173"/>
      <c r="AD160" s="1173"/>
      <c r="AE160" s="1173"/>
      <c r="AF160" s="1173"/>
      <c r="AG160" s="1173"/>
      <c r="AH160" s="1173"/>
      <c r="AI160" s="1173"/>
      <c r="AJ160" s="1173"/>
      <c r="AK160" s="1173"/>
      <c r="AL160" s="1173"/>
      <c r="AM160" s="1173"/>
      <c r="AN160" s="1173"/>
      <c r="AO160" s="1174"/>
      <c r="AP160" s="1174"/>
      <c r="AQ160" s="1166"/>
      <c r="AR160" s="1166"/>
      <c r="AS160" s="1164"/>
      <c r="AT160" s="1167"/>
      <c r="AU160" s="1167"/>
      <c r="AV160" s="1167"/>
      <c r="AW160" s="1167"/>
      <c r="AX160" s="1167"/>
      <c r="AY160" s="1167"/>
      <c r="AZ160" s="1175"/>
      <c r="BA160" s="1176"/>
      <c r="BB160" s="1176"/>
      <c r="BC160" s="1173"/>
      <c r="BD160" s="1173"/>
      <c r="BE160" s="1164"/>
      <c r="BF160" s="1173"/>
      <c r="BG160" s="1173"/>
      <c r="BH160" s="1173"/>
      <c r="BI160" s="1173"/>
      <c r="BJ160" s="1173"/>
      <c r="BK160" s="1173"/>
      <c r="BL160" s="1173"/>
      <c r="BM160" s="1173"/>
      <c r="BN160" s="1176"/>
      <c r="BO160" s="1176"/>
      <c r="BP160" s="1176"/>
      <c r="BQ160" s="1173"/>
      <c r="BR160" s="1164"/>
      <c r="BS160" s="1164"/>
      <c r="BT160" s="1164"/>
      <c r="BU160" s="1164"/>
      <c r="BV160" s="1164"/>
      <c r="BW160" s="1164"/>
      <c r="BX160" s="1177"/>
      <c r="BY160" s="1184"/>
      <c r="BZ160" s="1184"/>
      <c r="CA160" s="1184"/>
      <c r="CB160" s="1162"/>
      <c r="CC160" s="1162"/>
      <c r="CD160" s="1162"/>
      <c r="CE160" s="1162"/>
      <c r="CF160" s="1162"/>
      <c r="CG160" s="1162"/>
      <c r="CH160" s="1185"/>
      <c r="CI160" s="1185"/>
      <c r="CJ160" s="1185"/>
      <c r="CK160" s="1185"/>
      <c r="CL160" s="1185"/>
      <c r="CM160" s="1185"/>
      <c r="CN160" s="1185"/>
      <c r="CO160" s="1173"/>
      <c r="CP160" s="1173"/>
      <c r="CQ160" s="1173"/>
      <c r="CR160" s="1173"/>
      <c r="CS160" s="1173"/>
      <c r="CT160" s="1178"/>
      <c r="CU160" s="1632"/>
      <c r="CV160" s="1172"/>
      <c r="CW160" s="1167"/>
      <c r="CX160" s="1167"/>
      <c r="CY160" s="1167"/>
      <c r="CZ160" s="1179"/>
      <c r="DA160" s="1186"/>
      <c r="DB160" s="1187"/>
      <c r="DC160" s="1178"/>
      <c r="DD160" s="1184"/>
      <c r="DE160" s="1188"/>
      <c r="DF160" s="1184"/>
      <c r="DG160" s="1184"/>
      <c r="DH160" s="1184"/>
      <c r="DI160" s="1184"/>
      <c r="DJ160" s="1162"/>
      <c r="DK160" s="1162"/>
      <c r="DL160" s="1163"/>
      <c r="DM160" s="1163"/>
      <c r="DN160" s="1163"/>
      <c r="DO160" s="1172"/>
      <c r="DP160" s="1173"/>
      <c r="DQ160" s="1164"/>
      <c r="DR160" s="1164"/>
      <c r="DS160" s="1164"/>
      <c r="DT160" s="1163"/>
      <c r="DU160" s="1164"/>
      <c r="DV160" s="1167"/>
      <c r="DW160" s="1182"/>
      <c r="DX160" s="1167"/>
      <c r="DY160" s="1167"/>
      <c r="DZ160" s="1167"/>
      <c r="EA160" s="1175"/>
      <c r="EB160" s="1175">
        <f t="shared" si="244"/>
        <v>0</v>
      </c>
      <c r="EC160" s="1183">
        <f t="shared" si="245"/>
        <v>43940</v>
      </c>
      <c r="ED160" s="672"/>
    </row>
    <row r="161" spans="1:134" ht="14.5" hidden="1" customHeight="1" outlineLevel="1">
      <c r="A161" s="1161"/>
      <c r="B161" s="1162"/>
      <c r="C161" s="1162"/>
      <c r="D161" s="1162"/>
      <c r="E161" s="1162"/>
      <c r="F161" s="1162"/>
      <c r="G161" s="1163"/>
      <c r="H161" s="1163"/>
      <c r="I161" s="1163"/>
      <c r="J161" s="1163"/>
      <c r="K161" s="1163"/>
      <c r="L161" s="1163"/>
      <c r="M161" s="1163"/>
      <c r="N161" s="1165"/>
      <c r="O161" s="1165"/>
      <c r="P161" s="1165"/>
      <c r="Q161" s="1166"/>
      <c r="R161" s="1167"/>
      <c r="S161" s="1167"/>
      <c r="T161" s="1168"/>
      <c r="U161" s="1169"/>
      <c r="V161" s="1170"/>
      <c r="W161" s="1171"/>
      <c r="X161" s="1171"/>
      <c r="Y161" s="1171"/>
      <c r="Z161" s="1171"/>
      <c r="AA161" s="1172"/>
      <c r="AB161" s="1164"/>
      <c r="AC161" s="1173"/>
      <c r="AD161" s="1173"/>
      <c r="AE161" s="1173"/>
      <c r="AF161" s="1173"/>
      <c r="AG161" s="1173"/>
      <c r="AH161" s="1173"/>
      <c r="AI161" s="1173"/>
      <c r="AJ161" s="1173"/>
      <c r="AK161" s="1173"/>
      <c r="AL161" s="1173"/>
      <c r="AM161" s="1173"/>
      <c r="AN161" s="1173"/>
      <c r="AO161" s="1174"/>
      <c r="AP161" s="1174"/>
      <c r="AQ161" s="1166"/>
      <c r="AR161" s="1166"/>
      <c r="AS161" s="1164"/>
      <c r="AT161" s="1167"/>
      <c r="AU161" s="1167"/>
      <c r="AV161" s="1167"/>
      <c r="AW161" s="1167"/>
      <c r="AX161" s="1167"/>
      <c r="AY161" s="1167"/>
      <c r="AZ161" s="1175"/>
      <c r="BA161" s="1176"/>
      <c r="BB161" s="1176"/>
      <c r="BC161" s="1189"/>
      <c r="BD161" s="1189"/>
      <c r="BE161" s="1189"/>
      <c r="BF161" s="1189"/>
      <c r="BG161" s="1189"/>
      <c r="BH161" s="1189"/>
      <c r="BI161" s="1189"/>
      <c r="BJ161" s="1189"/>
      <c r="BK161" s="1189"/>
      <c r="BL161" s="1189"/>
      <c r="BM161" s="1189"/>
      <c r="BN161" s="1184"/>
      <c r="BO161" s="1184"/>
      <c r="BP161" s="1184"/>
      <c r="BQ161" s="1189"/>
      <c r="BR161" s="1189"/>
      <c r="BS161" s="1189"/>
      <c r="BT161" s="1189"/>
      <c r="BU161" s="1189"/>
      <c r="BV161" s="1189"/>
      <c r="BW161" s="1189"/>
      <c r="BX161" s="1190"/>
      <c r="BY161" s="1184"/>
      <c r="BZ161" s="1184"/>
      <c r="CA161" s="1184"/>
      <c r="CB161" s="1162"/>
      <c r="CC161" s="1162"/>
      <c r="CD161" s="1162"/>
      <c r="CE161" s="1162"/>
      <c r="CF161" s="1162"/>
      <c r="CG161" s="1162"/>
      <c r="CH161" s="1185"/>
      <c r="CI161" s="1185"/>
      <c r="CJ161" s="1185"/>
      <c r="CK161" s="1185"/>
      <c r="CL161" s="1185"/>
      <c r="CM161" s="1185"/>
      <c r="CN161" s="1185"/>
      <c r="CO161" s="1173"/>
      <c r="CP161" s="1173"/>
      <c r="CQ161" s="1173"/>
      <c r="CR161" s="1173"/>
      <c r="CS161" s="1173"/>
      <c r="CT161" s="1178"/>
      <c r="CU161" s="1632"/>
      <c r="CV161" s="1172"/>
      <c r="CW161" s="1167"/>
      <c r="CX161" s="1167"/>
      <c r="CY161" s="1167"/>
      <c r="CZ161" s="1179"/>
      <c r="DA161" s="1186"/>
      <c r="DB161" s="1187"/>
      <c r="DC161" s="1178"/>
      <c r="DD161" s="1184"/>
      <c r="DE161" s="1172"/>
      <c r="DF161" s="1176"/>
      <c r="DG161" s="1176"/>
      <c r="DH161" s="1176"/>
      <c r="DI161" s="1176"/>
      <c r="DJ161" s="1173"/>
      <c r="DK161" s="1162"/>
      <c r="DL161" s="1164"/>
      <c r="DM161" s="1164"/>
      <c r="DN161" s="1163"/>
      <c r="DO161" s="1172"/>
      <c r="DP161" s="1173"/>
      <c r="DQ161" s="1164"/>
      <c r="DR161" s="1164"/>
      <c r="DS161" s="1164"/>
      <c r="DT161" s="1163"/>
      <c r="DU161" s="1164"/>
      <c r="DV161" s="1167"/>
      <c r="DW161" s="1182"/>
      <c r="DX161" s="1167"/>
      <c r="DY161" s="1167"/>
      <c r="DZ161" s="1167"/>
      <c r="EA161" s="1175"/>
      <c r="EB161" s="1175">
        <f t="shared" si="244"/>
        <v>0</v>
      </c>
      <c r="EC161" s="1183">
        <f t="shared" si="245"/>
        <v>0</v>
      </c>
      <c r="ED161" s="672"/>
    </row>
    <row r="162" spans="1:134" ht="14.5" hidden="1" customHeight="1" outlineLevel="1">
      <c r="A162" s="1161"/>
      <c r="B162" s="1162"/>
      <c r="C162" s="1162"/>
      <c r="D162" s="1162"/>
      <c r="E162" s="1162"/>
      <c r="F162" s="1162"/>
      <c r="G162" s="1163"/>
      <c r="H162" s="1163"/>
      <c r="I162" s="1164"/>
      <c r="J162" s="1163"/>
      <c r="K162" s="1163"/>
      <c r="L162" s="1163"/>
      <c r="M162" s="1163"/>
      <c r="N162" s="1165"/>
      <c r="O162" s="1165"/>
      <c r="P162" s="1165"/>
      <c r="Q162" s="1166"/>
      <c r="R162" s="1167"/>
      <c r="S162" s="1167"/>
      <c r="T162" s="1168"/>
      <c r="U162" s="1169"/>
      <c r="V162" s="1170"/>
      <c r="W162" s="1171"/>
      <c r="X162" s="1171"/>
      <c r="Y162" s="1171"/>
      <c r="Z162" s="1171"/>
      <c r="AA162" s="1172"/>
      <c r="AB162" s="1164"/>
      <c r="AC162" s="1173"/>
      <c r="AD162" s="1173"/>
      <c r="AE162" s="1173"/>
      <c r="AF162" s="1173"/>
      <c r="AG162" s="1173"/>
      <c r="AH162" s="1173"/>
      <c r="AI162" s="1173"/>
      <c r="AJ162" s="1173"/>
      <c r="AK162" s="1173"/>
      <c r="AL162" s="1173"/>
      <c r="AM162" s="1173"/>
      <c r="AN162" s="1173"/>
      <c r="AO162" s="1174"/>
      <c r="AP162" s="1174"/>
      <c r="AQ162" s="1166"/>
      <c r="AR162" s="1166"/>
      <c r="AS162" s="1164"/>
      <c r="AT162" s="1167"/>
      <c r="AU162" s="1167"/>
      <c r="AV162" s="1167"/>
      <c r="AW162" s="1167"/>
      <c r="AX162" s="1167"/>
      <c r="AY162" s="1167"/>
      <c r="AZ162" s="1175"/>
      <c r="BA162" s="1176"/>
      <c r="BB162" s="1176"/>
      <c r="BC162" s="1173"/>
      <c r="BD162" s="1173"/>
      <c r="BE162" s="1164"/>
      <c r="BF162" s="1173"/>
      <c r="BG162" s="1173"/>
      <c r="BH162" s="1173"/>
      <c r="BI162" s="1173"/>
      <c r="BJ162" s="1173"/>
      <c r="BK162" s="1173"/>
      <c r="BL162" s="1173"/>
      <c r="BM162" s="1173"/>
      <c r="BN162" s="1176"/>
      <c r="BO162" s="1176"/>
      <c r="BP162" s="1176"/>
      <c r="BQ162" s="1173"/>
      <c r="BR162" s="1164"/>
      <c r="BS162" s="1164"/>
      <c r="BT162" s="1164"/>
      <c r="BU162" s="1164"/>
      <c r="BV162" s="1164"/>
      <c r="BW162" s="1164"/>
      <c r="BX162" s="1177"/>
      <c r="BY162" s="1184"/>
      <c r="BZ162" s="1184"/>
      <c r="CA162" s="1184"/>
      <c r="CB162" s="1162"/>
      <c r="CC162" s="1162"/>
      <c r="CD162" s="1162"/>
      <c r="CE162" s="1162"/>
      <c r="CF162" s="1162"/>
      <c r="CG162" s="1162"/>
      <c r="CH162" s="1185"/>
      <c r="CI162" s="1185"/>
      <c r="CJ162" s="1185"/>
      <c r="CK162" s="1185"/>
      <c r="CL162" s="1185"/>
      <c r="CM162" s="1185"/>
      <c r="CN162" s="1185"/>
      <c r="CO162" s="1173"/>
      <c r="CP162" s="1173"/>
      <c r="CQ162" s="1173"/>
      <c r="CR162" s="1173"/>
      <c r="CS162" s="1173"/>
      <c r="CT162" s="1178"/>
      <c r="CU162" s="1632"/>
      <c r="CV162" s="1188"/>
      <c r="CW162" s="1181"/>
      <c r="CX162" s="1181"/>
      <c r="CY162" s="1181"/>
      <c r="CZ162" s="1191"/>
      <c r="DA162" s="1186"/>
      <c r="DB162" s="1187"/>
      <c r="DC162" s="1178"/>
      <c r="DD162" s="1184"/>
      <c r="DE162" s="1172"/>
      <c r="DF162" s="1176"/>
      <c r="DG162" s="1176"/>
      <c r="DH162" s="1176"/>
      <c r="DI162" s="1176"/>
      <c r="DJ162" s="1173"/>
      <c r="DK162" s="1162"/>
      <c r="DL162" s="1164"/>
      <c r="DM162" s="1164"/>
      <c r="DN162" s="1163"/>
      <c r="DO162" s="1172"/>
      <c r="DP162" s="1173"/>
      <c r="DQ162" s="1164"/>
      <c r="DR162" s="1164"/>
      <c r="DS162" s="1164"/>
      <c r="DT162" s="1163"/>
      <c r="DU162" s="1164"/>
      <c r="DV162" s="1167"/>
      <c r="DW162" s="1182"/>
      <c r="DX162" s="1167"/>
      <c r="DY162" s="1167"/>
      <c r="DZ162" s="1167"/>
      <c r="EA162" s="1175"/>
      <c r="EB162" s="1175">
        <f t="shared" si="244"/>
        <v>0</v>
      </c>
      <c r="EC162" s="1183">
        <f t="shared" si="245"/>
        <v>0</v>
      </c>
      <c r="ED162" s="672"/>
    </row>
    <row r="163" spans="1:134" ht="14.5" collapsed="1">
      <c r="A163" s="1161" t="s">
        <v>677</v>
      </c>
      <c r="B163" s="1162"/>
      <c r="C163" s="1162"/>
      <c r="D163" s="1162"/>
      <c r="E163" s="1162"/>
      <c r="F163" s="1162"/>
      <c r="G163" s="1163"/>
      <c r="H163" s="1163"/>
      <c r="I163" s="1164"/>
      <c r="J163" s="1163"/>
      <c r="K163" s="1163"/>
      <c r="L163" s="1163"/>
      <c r="M163" s="1163"/>
      <c r="N163" s="1165"/>
      <c r="O163" s="1165"/>
      <c r="P163" s="1165"/>
      <c r="Q163" s="1166"/>
      <c r="R163" s="1167"/>
      <c r="S163" s="1167"/>
      <c r="T163" s="1168"/>
      <c r="U163" s="1169"/>
      <c r="V163" s="1170"/>
      <c r="W163" s="1171"/>
      <c r="X163" s="1171"/>
      <c r="Y163" s="1171"/>
      <c r="Z163" s="1171"/>
      <c r="AA163" s="1172"/>
      <c r="AB163" s="1164"/>
      <c r="AC163" s="1173"/>
      <c r="AD163" s="1173"/>
      <c r="AE163" s="1173"/>
      <c r="AF163" s="1173"/>
      <c r="AG163" s="1173"/>
      <c r="AH163" s="1173"/>
      <c r="AI163" s="1173"/>
      <c r="AJ163" s="1173"/>
      <c r="AK163" s="1173"/>
      <c r="AL163" s="1173"/>
      <c r="AM163" s="1173"/>
      <c r="AN163" s="1173"/>
      <c r="AO163" s="1174"/>
      <c r="AP163" s="1174"/>
      <c r="AQ163" s="1166"/>
      <c r="AR163" s="1166"/>
      <c r="AS163" s="1164"/>
      <c r="AT163" s="1167"/>
      <c r="AU163" s="1167"/>
      <c r="AV163" s="1167"/>
      <c r="AW163" s="1167"/>
      <c r="AX163" s="1167"/>
      <c r="AY163" s="1167"/>
      <c r="AZ163" s="1175"/>
      <c r="BA163" s="1176"/>
      <c r="BB163" s="1176"/>
      <c r="BC163" s="1173"/>
      <c r="BD163" s="1173"/>
      <c r="BE163" s="1164"/>
      <c r="BF163" s="1173"/>
      <c r="BG163" s="1173"/>
      <c r="BH163" s="1173"/>
      <c r="BI163" s="1173"/>
      <c r="BJ163" s="1173"/>
      <c r="BK163" s="1173"/>
      <c r="BL163" s="1173"/>
      <c r="BM163" s="1173"/>
      <c r="BN163" s="1176"/>
      <c r="BO163" s="1176"/>
      <c r="BP163" s="1176"/>
      <c r="BQ163" s="1173"/>
      <c r="BR163" s="1164"/>
      <c r="BS163" s="1164"/>
      <c r="BT163" s="1164"/>
      <c r="BU163" s="1164"/>
      <c r="BV163" s="1164"/>
      <c r="BW163" s="1164"/>
      <c r="BX163" s="1177"/>
      <c r="BY163" s="1184"/>
      <c r="BZ163" s="1184"/>
      <c r="CA163" s="1184"/>
      <c r="CB163" s="1162"/>
      <c r="CC163" s="1162"/>
      <c r="CD163" s="1162"/>
      <c r="CE163" s="1162"/>
      <c r="CF163" s="1162"/>
      <c r="CG163" s="1162"/>
      <c r="CH163" s="1185"/>
      <c r="CI163" s="1166"/>
      <c r="CJ163" s="1166"/>
      <c r="CK163" s="1166"/>
      <c r="CL163" s="1166"/>
      <c r="CM163" s="1166"/>
      <c r="CN163" s="1166"/>
      <c r="CO163" s="1173"/>
      <c r="CP163" s="1173"/>
      <c r="CQ163" s="1173"/>
      <c r="CR163" s="1173"/>
      <c r="CS163" s="1173"/>
      <c r="CT163" s="1178"/>
      <c r="CU163" s="1632"/>
      <c r="CV163" s="1172"/>
      <c r="CW163" s="1167"/>
      <c r="CX163" s="1167"/>
      <c r="CY163" s="1167"/>
      <c r="CZ163" s="1179"/>
      <c r="DA163" s="1186"/>
      <c r="DB163" s="1187"/>
      <c r="DC163" s="1178"/>
      <c r="DD163" s="1184"/>
      <c r="DE163" s="1172"/>
      <c r="DF163" s="1176"/>
      <c r="DG163" s="1176"/>
      <c r="DH163" s="1176"/>
      <c r="DI163" s="1176"/>
      <c r="DJ163" s="1173"/>
      <c r="DK163" s="1162"/>
      <c r="DL163" s="1164"/>
      <c r="DM163" s="1164"/>
      <c r="DN163" s="1163"/>
      <c r="DO163" s="1172"/>
      <c r="DP163" s="1173"/>
      <c r="DQ163" s="1164"/>
      <c r="DR163" s="1164"/>
      <c r="DS163" s="1164"/>
      <c r="DT163" s="1163"/>
      <c r="DU163" s="1164"/>
      <c r="DV163" s="1167"/>
      <c r="DW163" s="1182"/>
      <c r="DX163" s="1167"/>
      <c r="DY163" s="1167"/>
      <c r="DZ163" s="1167"/>
      <c r="EA163" s="1175"/>
      <c r="EB163" s="1175">
        <f t="shared" si="244"/>
        <v>0</v>
      </c>
      <c r="EC163" s="1183" t="str">
        <f t="shared" si="245"/>
        <v>Заявка на Производство на ближайшие 04-10 дней, кг</v>
      </c>
      <c r="ED163" s="672"/>
    </row>
    <row r="164" spans="1:134" ht="14.5">
      <c r="A164" s="1161" t="s">
        <v>678</v>
      </c>
      <c r="B164" s="1162"/>
      <c r="C164" s="1162"/>
      <c r="D164" s="1162"/>
      <c r="E164" s="1162"/>
      <c r="F164" s="1162"/>
      <c r="G164" s="1163"/>
      <c r="H164" s="1163"/>
      <c r="I164" s="1164"/>
      <c r="J164" s="1163"/>
      <c r="K164" s="1163"/>
      <c r="L164" s="1163"/>
      <c r="M164" s="1163"/>
      <c r="N164" s="1165"/>
      <c r="O164" s="1165"/>
      <c r="P164" s="1165"/>
      <c r="Q164" s="1166"/>
      <c r="R164" s="1167"/>
      <c r="S164" s="1167"/>
      <c r="T164" s="1168"/>
      <c r="U164" s="1169"/>
      <c r="V164" s="1170"/>
      <c r="W164" s="1171"/>
      <c r="X164" s="1171"/>
      <c r="Y164" s="1171"/>
      <c r="Z164" s="1171"/>
      <c r="AA164" s="1172"/>
      <c r="AB164" s="1164"/>
      <c r="AC164" s="1173"/>
      <c r="AD164" s="1173"/>
      <c r="AE164" s="1173"/>
      <c r="AF164" s="1173"/>
      <c r="AG164" s="1173"/>
      <c r="AH164" s="1173"/>
      <c r="AI164" s="1173"/>
      <c r="AJ164" s="1173"/>
      <c r="AK164" s="1173"/>
      <c r="AL164" s="1173"/>
      <c r="AM164" s="1173"/>
      <c r="AN164" s="1173"/>
      <c r="AO164" s="1174"/>
      <c r="AP164" s="1174"/>
      <c r="AQ164" s="1166"/>
      <c r="AR164" s="1166"/>
      <c r="AS164" s="1164"/>
      <c r="AT164" s="1167"/>
      <c r="AU164" s="1167"/>
      <c r="AV164" s="1167"/>
      <c r="AW164" s="1167"/>
      <c r="AX164" s="1167"/>
      <c r="AY164" s="1167"/>
      <c r="AZ164" s="1175"/>
      <c r="BA164" s="1176"/>
      <c r="BB164" s="1176"/>
      <c r="BC164" s="1173"/>
      <c r="BD164" s="1173"/>
      <c r="BE164" s="1164"/>
      <c r="BF164" s="1173"/>
      <c r="BG164" s="1173"/>
      <c r="BH164" s="1173"/>
      <c r="BI164" s="1173"/>
      <c r="BJ164" s="1173"/>
      <c r="BK164" s="1173"/>
      <c r="BL164" s="1173"/>
      <c r="BM164" s="1173"/>
      <c r="BN164" s="1176"/>
      <c r="BO164" s="1176"/>
      <c r="BP164" s="1176"/>
      <c r="BQ164" s="1173"/>
      <c r="BR164" s="1164"/>
      <c r="BS164" s="1164"/>
      <c r="BT164" s="1164"/>
      <c r="BU164" s="1164"/>
      <c r="BV164" s="1164"/>
      <c r="BW164" s="1164"/>
      <c r="BX164" s="1177"/>
      <c r="BY164" s="1184"/>
      <c r="BZ164" s="1184"/>
      <c r="CA164" s="1184"/>
      <c r="CB164" s="1162"/>
      <c r="CC164" s="1162"/>
      <c r="CD164" s="1162"/>
      <c r="CE164" s="1162"/>
      <c r="CF164" s="1162"/>
      <c r="CG164" s="1162"/>
      <c r="CH164" s="1185"/>
      <c r="CI164" s="1166"/>
      <c r="CJ164" s="1166"/>
      <c r="CK164" s="1166"/>
      <c r="CL164" s="1166"/>
      <c r="CM164" s="1166"/>
      <c r="CN164" s="1166"/>
      <c r="CO164" s="1173"/>
      <c r="CP164" s="1173"/>
      <c r="CQ164" s="1173"/>
      <c r="CR164" s="1173"/>
      <c r="CS164" s="1173"/>
      <c r="CT164" s="1178"/>
      <c r="CU164" s="1632"/>
      <c r="CV164" s="1172"/>
      <c r="CW164" s="1167"/>
      <c r="CX164" s="1167"/>
      <c r="CY164" s="1167"/>
      <c r="CZ164" s="1179"/>
      <c r="DA164" s="1186"/>
      <c r="DB164" s="1187"/>
      <c r="DC164" s="1178"/>
      <c r="DD164" s="1184"/>
      <c r="DE164" s="1172"/>
      <c r="DF164" s="1176"/>
      <c r="DG164" s="1176"/>
      <c r="DH164" s="1176"/>
      <c r="DI164" s="1176"/>
      <c r="DJ164" s="1173"/>
      <c r="DK164" s="1162"/>
      <c r="DL164" s="1164"/>
      <c r="DM164" s="1164"/>
      <c r="DN164" s="1163"/>
      <c r="DO164" s="1172"/>
      <c r="DP164" s="1173"/>
      <c r="DQ164" s="1164"/>
      <c r="DR164" s="1164"/>
      <c r="DS164" s="1164"/>
      <c r="DT164" s="1163"/>
      <c r="DU164" s="1164"/>
      <c r="DV164" s="1167"/>
      <c r="DW164" s="1182"/>
      <c r="DX164" s="1167"/>
      <c r="DY164" s="1167"/>
      <c r="DZ164" s="1167"/>
      <c r="EA164" s="1175"/>
      <c r="EB164" s="1175">
        <f t="shared" si="244"/>
        <v>0</v>
      </c>
      <c r="EC164" s="1183" t="str">
        <f t="shared" si="245"/>
        <v>Заявка на Производство на ближайшие 11-17 дней, кг</v>
      </c>
      <c r="ED164" s="672"/>
    </row>
    <row r="165" spans="1:134" ht="14.5">
      <c r="A165" s="1161" t="s">
        <v>679</v>
      </c>
      <c r="B165" s="1162"/>
      <c r="C165" s="1162"/>
      <c r="D165" s="1162"/>
      <c r="E165" s="1162"/>
      <c r="F165" s="1162"/>
      <c r="G165" s="1163"/>
      <c r="H165" s="1163"/>
      <c r="I165" s="1164"/>
      <c r="J165" s="1163"/>
      <c r="K165" s="1163"/>
      <c r="L165" s="1163"/>
      <c r="M165" s="1163"/>
      <c r="N165" s="1165"/>
      <c r="O165" s="1165"/>
      <c r="P165" s="1165"/>
      <c r="Q165" s="1166"/>
      <c r="R165" s="1167"/>
      <c r="S165" s="1167"/>
      <c r="T165" s="1168"/>
      <c r="U165" s="1169"/>
      <c r="V165" s="1170"/>
      <c r="W165" s="1171"/>
      <c r="X165" s="1171"/>
      <c r="Y165" s="1171"/>
      <c r="Z165" s="1171"/>
      <c r="AA165" s="1172"/>
      <c r="AB165" s="1164"/>
      <c r="AC165" s="1173"/>
      <c r="AD165" s="1173"/>
      <c r="AE165" s="1173"/>
      <c r="AF165" s="1173"/>
      <c r="AG165" s="1173"/>
      <c r="AH165" s="1173"/>
      <c r="AI165" s="1173"/>
      <c r="AJ165" s="1173"/>
      <c r="AK165" s="1173"/>
      <c r="AL165" s="1173"/>
      <c r="AM165" s="1173"/>
      <c r="AN165" s="1173"/>
      <c r="AO165" s="1174"/>
      <c r="AP165" s="1174"/>
      <c r="AQ165" s="1166"/>
      <c r="AR165" s="1166"/>
      <c r="AS165" s="1164"/>
      <c r="AT165" s="1167"/>
      <c r="AU165" s="1167"/>
      <c r="AV165" s="1167"/>
      <c r="AW165" s="1167"/>
      <c r="AX165" s="1167"/>
      <c r="AY165" s="1167"/>
      <c r="AZ165" s="1175"/>
      <c r="BA165" s="1176"/>
      <c r="BB165" s="1176"/>
      <c r="BC165" s="1173"/>
      <c r="BD165" s="1173"/>
      <c r="BE165" s="1164"/>
      <c r="BF165" s="1173"/>
      <c r="BG165" s="1173"/>
      <c r="BH165" s="1173"/>
      <c r="BI165" s="1173"/>
      <c r="BJ165" s="1173"/>
      <c r="BK165" s="1173"/>
      <c r="BL165" s="1173"/>
      <c r="BM165" s="1173"/>
      <c r="BN165" s="1176"/>
      <c r="BO165" s="1176"/>
      <c r="BP165" s="1176"/>
      <c r="BQ165" s="1173"/>
      <c r="BR165" s="1164"/>
      <c r="BS165" s="1164"/>
      <c r="BT165" s="1164"/>
      <c r="BU165" s="1164"/>
      <c r="BV165" s="1164"/>
      <c r="BW165" s="1164"/>
      <c r="BX165" s="1177"/>
      <c r="BY165" s="1184"/>
      <c r="BZ165" s="1184"/>
      <c r="CA165" s="1184"/>
      <c r="CB165" s="1162"/>
      <c r="CC165" s="1162"/>
      <c r="CD165" s="1162"/>
      <c r="CE165" s="1162"/>
      <c r="CF165" s="1162"/>
      <c r="CG165" s="1162"/>
      <c r="CH165" s="1185"/>
      <c r="CI165" s="1166"/>
      <c r="CJ165" s="1166"/>
      <c r="CK165" s="1166"/>
      <c r="CL165" s="1166"/>
      <c r="CM165" s="1166"/>
      <c r="CN165" s="1166"/>
      <c r="CO165" s="1173"/>
      <c r="CP165" s="1173"/>
      <c r="CQ165" s="1173"/>
      <c r="CR165" s="1173"/>
      <c r="CS165" s="1173"/>
      <c r="CT165" s="1178"/>
      <c r="CU165" s="1632"/>
      <c r="CV165" s="1172"/>
      <c r="CW165" s="1167"/>
      <c r="CX165" s="1167"/>
      <c r="CY165" s="1167"/>
      <c r="CZ165" s="1179"/>
      <c r="DA165" s="1186"/>
      <c r="DB165" s="1187"/>
      <c r="DC165" s="1178"/>
      <c r="DD165" s="1184"/>
      <c r="DE165" s="1172"/>
      <c r="DF165" s="1176"/>
      <c r="DG165" s="1176"/>
      <c r="DH165" s="1176"/>
      <c r="DI165" s="1176"/>
      <c r="DJ165" s="1173"/>
      <c r="DK165" s="1162"/>
      <c r="DL165" s="1164"/>
      <c r="DM165" s="1164"/>
      <c r="DN165" s="1163"/>
      <c r="DO165" s="1172"/>
      <c r="DP165" s="1173"/>
      <c r="DQ165" s="1164"/>
      <c r="DR165" s="1164"/>
      <c r="DS165" s="1164"/>
      <c r="DT165" s="1163"/>
      <c r="DU165" s="1164"/>
      <c r="DV165" s="1167"/>
      <c r="DW165" s="1182"/>
      <c r="DX165" s="1167"/>
      <c r="DY165" s="1167"/>
      <c r="DZ165" s="1167"/>
      <c r="EA165" s="1175"/>
      <c r="EB165" s="1175">
        <f t="shared" si="244"/>
        <v>0</v>
      </c>
      <c r="EC165" s="1183" t="str">
        <f t="shared" si="245"/>
        <v>Заявка на Производство на ближайшие 18-24 дней, кг</v>
      </c>
      <c r="ED165" s="672"/>
    </row>
    <row r="166" spans="1:134" ht="14.5">
      <c r="A166" s="1161" t="s">
        <v>680</v>
      </c>
      <c r="B166" s="1162"/>
      <c r="C166" s="1162"/>
      <c r="D166" s="1162"/>
      <c r="E166" s="1162"/>
      <c r="F166" s="1162"/>
      <c r="G166" s="1163"/>
      <c r="H166" s="1163"/>
      <c r="I166" s="1164"/>
      <c r="J166" s="1163"/>
      <c r="K166" s="1163"/>
      <c r="L166" s="1163"/>
      <c r="M166" s="1163"/>
      <c r="N166" s="1165"/>
      <c r="O166" s="1165"/>
      <c r="P166" s="1165"/>
      <c r="Q166" s="1166"/>
      <c r="R166" s="1167"/>
      <c r="S166" s="1167"/>
      <c r="T166" s="1168"/>
      <c r="U166" s="1169"/>
      <c r="V166" s="1170"/>
      <c r="W166" s="1171"/>
      <c r="X166" s="1171"/>
      <c r="Y166" s="1171"/>
      <c r="Z166" s="1171"/>
      <c r="AA166" s="1172"/>
      <c r="AB166" s="1164"/>
      <c r="AC166" s="1173"/>
      <c r="AD166" s="1173"/>
      <c r="AE166" s="1173"/>
      <c r="AF166" s="1173"/>
      <c r="AG166" s="1173"/>
      <c r="AH166" s="1173"/>
      <c r="AI166" s="1173"/>
      <c r="AJ166" s="1173"/>
      <c r="AK166" s="1173"/>
      <c r="AL166" s="1173"/>
      <c r="AM166" s="1173"/>
      <c r="AN166" s="1173"/>
      <c r="AO166" s="1174"/>
      <c r="AP166" s="1174"/>
      <c r="AQ166" s="1166"/>
      <c r="AR166" s="1166"/>
      <c r="AS166" s="1164"/>
      <c r="AT166" s="1167"/>
      <c r="AU166" s="1167"/>
      <c r="AV166" s="1167"/>
      <c r="AW166" s="1167"/>
      <c r="AX166" s="1167"/>
      <c r="AY166" s="1167"/>
      <c r="AZ166" s="1175"/>
      <c r="BA166" s="1176"/>
      <c r="BB166" s="1176"/>
      <c r="BC166" s="1173"/>
      <c r="BD166" s="1173"/>
      <c r="BE166" s="1164"/>
      <c r="BF166" s="1173"/>
      <c r="BG166" s="1173"/>
      <c r="BH166" s="1173"/>
      <c r="BI166" s="1173"/>
      <c r="BJ166" s="1173"/>
      <c r="BK166" s="1173"/>
      <c r="BL166" s="1173"/>
      <c r="BM166" s="1173"/>
      <c r="BN166" s="1176"/>
      <c r="BO166" s="1176"/>
      <c r="BP166" s="1176"/>
      <c r="BQ166" s="1173"/>
      <c r="BR166" s="1164"/>
      <c r="BS166" s="1164"/>
      <c r="BT166" s="1164"/>
      <c r="BU166" s="1164"/>
      <c r="BV166" s="1164"/>
      <c r="BW166" s="1164"/>
      <c r="BX166" s="1177"/>
      <c r="BY166" s="1176"/>
      <c r="BZ166" s="1176"/>
      <c r="CA166" s="1176"/>
      <c r="CB166" s="1162"/>
      <c r="CC166" s="1173"/>
      <c r="CD166" s="1173"/>
      <c r="CE166" s="1173"/>
      <c r="CF166" s="1173"/>
      <c r="CG166" s="1173"/>
      <c r="CH166" s="1166"/>
      <c r="CI166" s="1166"/>
      <c r="CJ166" s="1166"/>
      <c r="CK166" s="1166"/>
      <c r="CL166" s="1166"/>
      <c r="CM166" s="1166"/>
      <c r="CN166" s="1166"/>
      <c r="CO166" s="1173"/>
      <c r="CP166" s="1173"/>
      <c r="CQ166" s="1173"/>
      <c r="CR166" s="1173"/>
      <c r="CS166" s="1173"/>
      <c r="CT166" s="1178"/>
      <c r="CU166" s="1632"/>
      <c r="CV166" s="1172"/>
      <c r="CW166" s="1167"/>
      <c r="CX166" s="1167"/>
      <c r="CY166" s="1167"/>
      <c r="CZ166" s="1179"/>
      <c r="DA166" s="1186"/>
      <c r="DB166" s="1187"/>
      <c r="DC166" s="1178"/>
      <c r="DD166" s="1184"/>
      <c r="DE166" s="1172"/>
      <c r="DF166" s="1176"/>
      <c r="DG166" s="1176"/>
      <c r="DH166" s="1176"/>
      <c r="DI166" s="1176"/>
      <c r="DJ166" s="1173"/>
      <c r="DK166" s="1162"/>
      <c r="DL166" s="1164"/>
      <c r="DM166" s="1164"/>
      <c r="DN166" s="1163"/>
      <c r="DO166" s="1172"/>
      <c r="DP166" s="1173"/>
      <c r="DQ166" s="1164"/>
      <c r="DR166" s="1164"/>
      <c r="DS166" s="1164"/>
      <c r="DT166" s="1164"/>
      <c r="DU166" s="1164"/>
      <c r="DV166" s="1167"/>
      <c r="DW166" s="1182"/>
      <c r="DX166" s="1167"/>
      <c r="DY166" s="1167"/>
      <c r="DZ166" s="1167"/>
      <c r="EA166" s="1175"/>
      <c r="EB166" s="1175">
        <f t="shared" si="244"/>
        <v>0</v>
      </c>
      <c r="EC166" s="1183" t="str">
        <f t="shared" si="245"/>
        <v>Заявка на Производство на ближайшие 25-31 дней, кг</v>
      </c>
      <c r="ED166" s="672"/>
    </row>
    <row r="167" spans="1:134" ht="14.5">
      <c r="A167" s="1161" t="s">
        <v>681</v>
      </c>
      <c r="B167" s="1162"/>
      <c r="C167" s="1162"/>
      <c r="D167" s="1162"/>
      <c r="E167" s="1162"/>
      <c r="F167" s="1162"/>
      <c r="G167" s="1163"/>
      <c r="H167" s="1163"/>
      <c r="I167" s="1164"/>
      <c r="J167" s="1163"/>
      <c r="K167" s="1163"/>
      <c r="L167" s="1163"/>
      <c r="M167" s="1163"/>
      <c r="N167" s="1165"/>
      <c r="O167" s="1165"/>
      <c r="P167" s="1165"/>
      <c r="Q167" s="1166"/>
      <c r="R167" s="1167"/>
      <c r="S167" s="1167"/>
      <c r="T167" s="1168"/>
      <c r="U167" s="1169"/>
      <c r="V167" s="1170"/>
      <c r="W167" s="1171"/>
      <c r="X167" s="1171"/>
      <c r="Y167" s="1171"/>
      <c r="Z167" s="1171"/>
      <c r="AA167" s="1172"/>
      <c r="AB167" s="1164"/>
      <c r="AC167" s="1173"/>
      <c r="AD167" s="1173"/>
      <c r="AE167" s="1173"/>
      <c r="AF167" s="1173"/>
      <c r="AG167" s="1173"/>
      <c r="AH167" s="1173"/>
      <c r="AI167" s="1173"/>
      <c r="AJ167" s="1173"/>
      <c r="AK167" s="1173"/>
      <c r="AL167" s="1173"/>
      <c r="AM167" s="1173"/>
      <c r="AN167" s="1173"/>
      <c r="AO167" s="1174"/>
      <c r="AP167" s="1174"/>
      <c r="AQ167" s="1166"/>
      <c r="AR167" s="1166"/>
      <c r="AS167" s="1164"/>
      <c r="AT167" s="1167"/>
      <c r="AU167" s="1167"/>
      <c r="AV167" s="1167"/>
      <c r="AW167" s="1167"/>
      <c r="AX167" s="1167"/>
      <c r="AY167" s="1167"/>
      <c r="AZ167" s="1175"/>
      <c r="BA167" s="1176"/>
      <c r="BB167" s="1176"/>
      <c r="BC167" s="1173"/>
      <c r="BD167" s="1173"/>
      <c r="BE167" s="1164"/>
      <c r="BF167" s="1173"/>
      <c r="BG167" s="1173"/>
      <c r="BH167" s="1173"/>
      <c r="BI167" s="1173"/>
      <c r="BJ167" s="1173"/>
      <c r="BK167" s="1173"/>
      <c r="BL167" s="1173"/>
      <c r="BM167" s="1173"/>
      <c r="BN167" s="1176"/>
      <c r="BO167" s="1176"/>
      <c r="BP167" s="1176"/>
      <c r="BQ167" s="1173"/>
      <c r="BR167" s="1164"/>
      <c r="BS167" s="1164"/>
      <c r="BT167" s="1164"/>
      <c r="BU167" s="1164"/>
      <c r="BV167" s="1164"/>
      <c r="BW167" s="1164"/>
      <c r="BX167" s="1177"/>
      <c r="BY167" s="1176"/>
      <c r="BZ167" s="1176"/>
      <c r="CA167" s="1176"/>
      <c r="CB167" s="1173"/>
      <c r="CC167" s="1173"/>
      <c r="CD167" s="1173"/>
      <c r="CE167" s="1173"/>
      <c r="CF167" s="1173"/>
      <c r="CG167" s="1173"/>
      <c r="CH167" s="1166"/>
      <c r="CI167" s="1166"/>
      <c r="CJ167" s="1166"/>
      <c r="CK167" s="1166"/>
      <c r="CL167" s="1166"/>
      <c r="CM167" s="1166"/>
      <c r="CN167" s="1166"/>
      <c r="CO167" s="1173"/>
      <c r="CP167" s="1173"/>
      <c r="CQ167" s="1173"/>
      <c r="CR167" s="1173"/>
      <c r="CS167" s="1173"/>
      <c r="CT167" s="1178"/>
      <c r="CU167" s="1632"/>
      <c r="CV167" s="1172"/>
      <c r="CW167" s="1167"/>
      <c r="CX167" s="1167"/>
      <c r="CY167" s="1167"/>
      <c r="CZ167" s="1179"/>
      <c r="DA167" s="1186"/>
      <c r="DB167" s="1187"/>
      <c r="DC167" s="1178"/>
      <c r="DD167" s="1184"/>
      <c r="DE167" s="1172"/>
      <c r="DF167" s="1176"/>
      <c r="DG167" s="1176"/>
      <c r="DH167" s="1176"/>
      <c r="DI167" s="1176"/>
      <c r="DJ167" s="1173"/>
      <c r="DK167" s="1173"/>
      <c r="DL167" s="1164"/>
      <c r="DM167" s="1164"/>
      <c r="DN167" s="1164"/>
      <c r="DO167" s="1172"/>
      <c r="DP167" s="1173"/>
      <c r="DQ167" s="1164"/>
      <c r="DR167" s="1164"/>
      <c r="DS167" s="1164"/>
      <c r="DT167" s="1164"/>
      <c r="DU167" s="1164"/>
      <c r="DV167" s="1167"/>
      <c r="DW167" s="1182"/>
      <c r="DX167" s="1167"/>
      <c r="DY167" s="1167"/>
      <c r="DZ167" s="1167"/>
      <c r="EA167" s="1175"/>
      <c r="EB167" s="1175">
        <f t="shared" si="244"/>
        <v>0</v>
      </c>
      <c r="EC167" s="1183" t="str">
        <f t="shared" si="245"/>
        <v>Заявка на Производство на ближайшие 32-38 дней, кг</v>
      </c>
      <c r="ED167" s="672"/>
    </row>
    <row r="168" spans="1:134" ht="16.399999999999999" customHeight="1">
      <c r="A168" s="1161" t="s">
        <v>682</v>
      </c>
      <c r="B168" s="1192"/>
      <c r="C168" s="1192"/>
      <c r="D168" s="1192"/>
      <c r="E168" s="1192"/>
      <c r="F168" s="1192"/>
      <c r="G168" s="1193"/>
      <c r="H168" s="1193"/>
      <c r="I168" s="1193"/>
      <c r="J168" s="1193"/>
      <c r="K168" s="1193"/>
      <c r="L168" s="1193"/>
      <c r="M168" s="1193"/>
      <c r="N168" s="1194"/>
      <c r="O168" s="1194"/>
      <c r="P168" s="1194"/>
      <c r="Q168" s="1195"/>
      <c r="R168" s="1196"/>
      <c r="S168" s="1196"/>
      <c r="T168" s="1197"/>
      <c r="U168" s="1198"/>
      <c r="V168" s="1199"/>
      <c r="W168" s="1200"/>
      <c r="X168" s="1200"/>
      <c r="Y168" s="1200"/>
      <c r="Z168" s="1200"/>
      <c r="AA168" s="1201"/>
      <c r="AB168" s="1193"/>
      <c r="AC168" s="1192"/>
      <c r="AD168" s="1192"/>
      <c r="AE168" s="1192"/>
      <c r="AF168" s="1192"/>
      <c r="AG168" s="1192"/>
      <c r="AH168" s="1192"/>
      <c r="AI168" s="1192"/>
      <c r="AJ168" s="1192"/>
      <c r="AK168" s="1192"/>
      <c r="AL168" s="1192"/>
      <c r="AM168" s="1192"/>
      <c r="AN168" s="1192"/>
      <c r="AO168" s="1202"/>
      <c r="AP168" s="1202"/>
      <c r="AQ168" s="1195"/>
      <c r="AR168" s="1203"/>
      <c r="AS168" s="1193"/>
      <c r="AT168" s="1196"/>
      <c r="AU168" s="1196"/>
      <c r="AV168" s="1196"/>
      <c r="AW168" s="1196"/>
      <c r="AX168" s="1196"/>
      <c r="AY168" s="1196"/>
      <c r="AZ168" s="1204"/>
      <c r="BA168" s="1205"/>
      <c r="BB168" s="1205"/>
      <c r="BC168" s="1192"/>
      <c r="BD168" s="1192"/>
      <c r="BE168" s="1193"/>
      <c r="BF168" s="1192"/>
      <c r="BG168" s="1192"/>
      <c r="BH168" s="1192"/>
      <c r="BI168" s="1192"/>
      <c r="BJ168" s="1192"/>
      <c r="BK168" s="1192"/>
      <c r="BL168" s="1192"/>
      <c r="BM168" s="1192"/>
      <c r="BN168" s="1205"/>
      <c r="BO168" s="1205"/>
      <c r="BP168" s="1205"/>
      <c r="BQ168" s="1192"/>
      <c r="BR168" s="1193"/>
      <c r="BS168" s="1193"/>
      <c r="BT168" s="1193"/>
      <c r="BU168" s="1193"/>
      <c r="BV168" s="1193"/>
      <c r="BW168" s="1193"/>
      <c r="BX168" s="1206"/>
      <c r="BY168" s="1205"/>
      <c r="BZ168" s="1205"/>
      <c r="CA168" s="1205"/>
      <c r="CB168" s="1192"/>
      <c r="CC168" s="1192"/>
      <c r="CD168" s="1192"/>
      <c r="CE168" s="1192"/>
      <c r="CF168" s="1192"/>
      <c r="CG168" s="1192"/>
      <c r="CH168" s="1195"/>
      <c r="CI168" s="1195"/>
      <c r="CJ168" s="1195"/>
      <c r="CK168" s="1195"/>
      <c r="CL168" s="1195"/>
      <c r="CM168" s="1195"/>
      <c r="CN168" s="1195"/>
      <c r="CO168" s="1192"/>
      <c r="CP168" s="1192"/>
      <c r="CQ168" s="1192"/>
      <c r="CR168" s="1192"/>
      <c r="CS168" s="1192"/>
      <c r="CT168" s="1194"/>
      <c r="CU168" s="1633"/>
      <c r="CV168" s="1201"/>
      <c r="CW168" s="1196"/>
      <c r="CX168" s="1196"/>
      <c r="CY168" s="1196"/>
      <c r="CZ168" s="1207"/>
      <c r="DA168" s="1208"/>
      <c r="DB168" s="1204"/>
      <c r="DC168" s="1194"/>
      <c r="DD168" s="1205"/>
      <c r="DE168" s="1201"/>
      <c r="DF168" s="1205"/>
      <c r="DG168" s="1205"/>
      <c r="DH168" s="1205"/>
      <c r="DI168" s="1205"/>
      <c r="DJ168" s="1192"/>
      <c r="DK168" s="1192"/>
      <c r="DL168" s="1193"/>
      <c r="DM168" s="1193"/>
      <c r="DN168" s="1193"/>
      <c r="DO168" s="1201"/>
      <c r="DP168" s="1192"/>
      <c r="DQ168" s="1193"/>
      <c r="DR168" s="1193"/>
      <c r="DS168" s="1193"/>
      <c r="DT168" s="1193"/>
      <c r="DU168" s="1193"/>
      <c r="DV168" s="1196"/>
      <c r="DW168" s="1209"/>
      <c r="DX168" s="1196"/>
      <c r="DY168" s="1196"/>
      <c r="DZ168" s="1196"/>
      <c r="EA168" s="1204"/>
      <c r="EB168" s="1204">
        <f t="shared" si="244"/>
        <v>0</v>
      </c>
      <c r="EC168" s="1183" t="str">
        <f t="shared" si="245"/>
        <v>Заявка на Производство на ближайшие 39-45 дней, кг</v>
      </c>
      <c r="ED168" s="672"/>
    </row>
    <row r="169" spans="1:134" ht="16.399999999999999" customHeight="1">
      <c r="A169" s="1161" t="s">
        <v>683</v>
      </c>
      <c r="B169" s="1210"/>
      <c r="C169" s="1210"/>
      <c r="D169" s="1210"/>
      <c r="E169" s="1210"/>
      <c r="F169" s="1210"/>
      <c r="G169" s="1211"/>
      <c r="H169" s="1211"/>
      <c r="I169" s="1211"/>
      <c r="J169" s="1211"/>
      <c r="K169" s="1211"/>
      <c r="L169" s="1211"/>
      <c r="M169" s="1211"/>
      <c r="N169" s="1212"/>
      <c r="O169" s="1212"/>
      <c r="P169" s="1212"/>
      <c r="Q169" s="1203"/>
      <c r="R169" s="1196"/>
      <c r="S169" s="1196"/>
      <c r="T169" s="1213"/>
      <c r="U169" s="1214"/>
      <c r="V169" s="1215"/>
      <c r="W169" s="1216"/>
      <c r="X169" s="1216"/>
      <c r="Y169" s="1216"/>
      <c r="Z169" s="1216"/>
      <c r="AA169" s="1201"/>
      <c r="AB169" s="1211"/>
      <c r="AC169" s="1210"/>
      <c r="AD169" s="1210"/>
      <c r="AE169" s="1210"/>
      <c r="AF169" s="1210"/>
      <c r="AG169" s="1210"/>
      <c r="AH169" s="1210"/>
      <c r="AI169" s="1210"/>
      <c r="AJ169" s="1210"/>
      <c r="AK169" s="1210"/>
      <c r="AL169" s="1210"/>
      <c r="AM169" s="1210"/>
      <c r="AN169" s="1210"/>
      <c r="AO169" s="1202"/>
      <c r="AP169" s="1202"/>
      <c r="AQ169" s="1203"/>
      <c r="AR169" s="1203"/>
      <c r="AS169" s="1211"/>
      <c r="AT169" s="1217"/>
      <c r="AU169" s="1217"/>
      <c r="AV169" s="1217"/>
      <c r="AW169" s="1217"/>
      <c r="AX169" s="1217"/>
      <c r="AY169" s="1217"/>
      <c r="AZ169" s="1218"/>
      <c r="BA169" s="1219"/>
      <c r="BB169" s="1219"/>
      <c r="BC169" s="1210"/>
      <c r="BD169" s="1210"/>
      <c r="BE169" s="1211"/>
      <c r="BF169" s="1210"/>
      <c r="BG169" s="1210"/>
      <c r="BH169" s="1210"/>
      <c r="BI169" s="1210"/>
      <c r="BJ169" s="1210"/>
      <c r="BK169" s="1210"/>
      <c r="BL169" s="1210"/>
      <c r="BM169" s="1210"/>
      <c r="BN169" s="1219"/>
      <c r="BO169" s="1219"/>
      <c r="BP169" s="1219"/>
      <c r="BQ169" s="1210"/>
      <c r="BR169" s="1211"/>
      <c r="BS169" s="1211"/>
      <c r="BT169" s="1211"/>
      <c r="BU169" s="1211"/>
      <c r="BV169" s="1211"/>
      <c r="BW169" s="1211"/>
      <c r="BX169" s="1220"/>
      <c r="BY169" s="1219"/>
      <c r="BZ169" s="1219"/>
      <c r="CA169" s="1219"/>
      <c r="CB169" s="1210"/>
      <c r="CC169" s="1210"/>
      <c r="CD169" s="1210"/>
      <c r="CE169" s="1210"/>
      <c r="CF169" s="1210"/>
      <c r="CG169" s="1210"/>
      <c r="CH169" s="1203"/>
      <c r="CI169" s="1203"/>
      <c r="CJ169" s="1203"/>
      <c r="CK169" s="1203"/>
      <c r="CL169" s="1203"/>
      <c r="CM169" s="1203"/>
      <c r="CN169" s="1203"/>
      <c r="CO169" s="1210"/>
      <c r="CP169" s="1210"/>
      <c r="CQ169" s="1210"/>
      <c r="CR169" s="1210"/>
      <c r="CS169" s="1210"/>
      <c r="CT169" s="1212"/>
      <c r="CU169" s="1634"/>
      <c r="CV169" s="1221"/>
      <c r="CW169" s="1217"/>
      <c r="CX169" s="1217"/>
      <c r="CY169" s="1217"/>
      <c r="CZ169" s="1222"/>
      <c r="DA169" s="1223"/>
      <c r="DB169" s="1218"/>
      <c r="DC169" s="1212"/>
      <c r="DD169" s="1219"/>
      <c r="DE169" s="1221"/>
      <c r="DF169" s="1219"/>
      <c r="DG169" s="1219"/>
      <c r="DH169" s="1219"/>
      <c r="DI169" s="1219"/>
      <c r="DJ169" s="1210"/>
      <c r="DK169" s="1210"/>
      <c r="DL169" s="1211"/>
      <c r="DM169" s="1211"/>
      <c r="DN169" s="1211"/>
      <c r="DO169" s="1221"/>
      <c r="DP169" s="1192"/>
      <c r="DQ169" s="1193"/>
      <c r="DR169" s="1193"/>
      <c r="DS169" s="1193"/>
      <c r="DT169" s="1211"/>
      <c r="DU169" s="1211"/>
      <c r="DV169" s="1196"/>
      <c r="DW169" s="1209"/>
      <c r="DX169" s="1196"/>
      <c r="DY169" s="1196"/>
      <c r="DZ169" s="1196"/>
      <c r="EA169" s="1204"/>
      <c r="EB169" s="1204">
        <f t="shared" si="244"/>
        <v>0</v>
      </c>
      <c r="EC169" s="1183" t="str">
        <f t="shared" si="245"/>
        <v>Заявка на Производство на ближайшие 46-52 дней, кг</v>
      </c>
      <c r="ED169" s="672"/>
    </row>
    <row r="170" spans="1:134" ht="16.399999999999999" customHeight="1" thickBot="1">
      <c r="A170" s="1161" t="s">
        <v>684</v>
      </c>
      <c r="B170" s="1210"/>
      <c r="C170" s="1210"/>
      <c r="D170" s="1210"/>
      <c r="E170" s="1210"/>
      <c r="F170" s="1210"/>
      <c r="G170" s="1211"/>
      <c r="H170" s="1211"/>
      <c r="I170" s="1211"/>
      <c r="J170" s="1211"/>
      <c r="K170" s="1211"/>
      <c r="L170" s="1211"/>
      <c r="M170" s="1211"/>
      <c r="N170" s="1212"/>
      <c r="O170" s="1212"/>
      <c r="P170" s="1212"/>
      <c r="Q170" s="1203"/>
      <c r="R170" s="1196"/>
      <c r="S170" s="1196"/>
      <c r="T170" s="1224"/>
      <c r="U170" s="1225"/>
      <c r="V170" s="1226"/>
      <c r="W170" s="1227"/>
      <c r="X170" s="1227"/>
      <c r="Y170" s="1227"/>
      <c r="Z170" s="1227"/>
      <c r="AA170" s="1201"/>
      <c r="AB170" s="1211"/>
      <c r="AC170" s="1210"/>
      <c r="AD170" s="1228"/>
      <c r="AE170" s="1228"/>
      <c r="AF170" s="1228"/>
      <c r="AG170" s="1228"/>
      <c r="AH170" s="1228"/>
      <c r="AI170" s="1228"/>
      <c r="AJ170" s="1228"/>
      <c r="AK170" s="1228"/>
      <c r="AL170" s="1228"/>
      <c r="AM170" s="1228"/>
      <c r="AN170" s="1210"/>
      <c r="AO170" s="1202"/>
      <c r="AP170" s="1202"/>
      <c r="AQ170" s="1203"/>
      <c r="AR170" s="1203"/>
      <c r="AS170" s="1211"/>
      <c r="AT170" s="1229"/>
      <c r="AU170" s="1229"/>
      <c r="AV170" s="1229"/>
      <c r="AW170" s="1229"/>
      <c r="AX170" s="1229"/>
      <c r="AY170" s="1230"/>
      <c r="AZ170" s="1231"/>
      <c r="BA170" s="1219"/>
      <c r="BB170" s="1219"/>
      <c r="BC170" s="1210"/>
      <c r="BD170" s="1210"/>
      <c r="BE170" s="1211"/>
      <c r="BF170" s="1210"/>
      <c r="BG170" s="1210"/>
      <c r="BH170" s="1210"/>
      <c r="BI170" s="1210"/>
      <c r="BJ170" s="1210"/>
      <c r="BK170" s="1210"/>
      <c r="BL170" s="1210"/>
      <c r="BM170" s="1210"/>
      <c r="BN170" s="1219"/>
      <c r="BO170" s="1219"/>
      <c r="BP170" s="1219"/>
      <c r="BQ170" s="1210"/>
      <c r="BR170" s="1211"/>
      <c r="BS170" s="1211"/>
      <c r="BT170" s="1211"/>
      <c r="BU170" s="1211"/>
      <c r="BV170" s="1211"/>
      <c r="BW170" s="1211"/>
      <c r="BX170" s="1232"/>
      <c r="BY170" s="1233"/>
      <c r="BZ170" s="1233"/>
      <c r="CA170" s="1233"/>
      <c r="CB170" s="1234"/>
      <c r="CC170" s="1234"/>
      <c r="CD170" s="1234"/>
      <c r="CE170" s="1234"/>
      <c r="CF170" s="1234"/>
      <c r="CG170" s="1234"/>
      <c r="CH170" s="1235"/>
      <c r="CI170" s="1235"/>
      <c r="CJ170" s="1235"/>
      <c r="CK170" s="1235"/>
      <c r="CL170" s="1235"/>
      <c r="CM170" s="1235"/>
      <c r="CN170" s="1235"/>
      <c r="CO170" s="1234"/>
      <c r="CP170" s="1234"/>
      <c r="CQ170" s="1234"/>
      <c r="CR170" s="1234"/>
      <c r="CS170" s="1234"/>
      <c r="CT170" s="1212"/>
      <c r="CU170" s="1635"/>
      <c r="CV170" s="1236"/>
      <c r="CW170" s="1230"/>
      <c r="CX170" s="1230"/>
      <c r="CY170" s="1230"/>
      <c r="CZ170" s="1237"/>
      <c r="DA170" s="1238"/>
      <c r="DB170" s="1239"/>
      <c r="DC170" s="1212"/>
      <c r="DD170" s="1219"/>
      <c r="DE170" s="1221"/>
      <c r="DF170" s="1219"/>
      <c r="DG170" s="1219"/>
      <c r="DH170" s="1219"/>
      <c r="DI170" s="1219"/>
      <c r="DJ170" s="1210"/>
      <c r="DK170" s="1210"/>
      <c r="DL170" s="1211"/>
      <c r="DM170" s="1211"/>
      <c r="DN170" s="1211"/>
      <c r="DO170" s="1221"/>
      <c r="DP170" s="1210"/>
      <c r="DQ170" s="1240"/>
      <c r="DR170" s="1240"/>
      <c r="DS170" s="1240"/>
      <c r="DT170" s="1240"/>
      <c r="DU170" s="1240"/>
      <c r="DV170" s="1241"/>
      <c r="DW170" s="1242"/>
      <c r="DX170" s="1241"/>
      <c r="DY170" s="1241"/>
      <c r="DZ170" s="1241"/>
      <c r="EA170" s="1243"/>
      <c r="EB170" s="1243">
        <f t="shared" si="244"/>
        <v>0</v>
      </c>
      <c r="EC170" s="1183" t="str">
        <f t="shared" si="245"/>
        <v>Заявка на Производство на ближайшие 53-59 дней, кг</v>
      </c>
      <c r="ED170" s="672"/>
    </row>
    <row r="171" spans="1:134" ht="6.75" customHeight="1" thickTop="1" thickBot="1">
      <c r="A171" s="870"/>
      <c r="B171" s="678"/>
      <c r="C171" s="678"/>
      <c r="D171" s="678"/>
      <c r="E171" s="678"/>
      <c r="F171" s="678"/>
      <c r="G171" s="678"/>
      <c r="H171" s="678"/>
      <c r="I171" s="678"/>
      <c r="J171" s="678"/>
      <c r="K171" s="678"/>
      <c r="L171" s="678"/>
      <c r="M171" s="678"/>
      <c r="N171" s="1244"/>
      <c r="O171" s="1244"/>
      <c r="P171" s="1244"/>
      <c r="Q171" s="679"/>
      <c r="R171" s="678"/>
      <c r="S171" s="678"/>
      <c r="T171" s="678"/>
      <c r="U171" s="680"/>
      <c r="V171" s="678"/>
      <c r="W171" s="678"/>
      <c r="X171" s="678"/>
      <c r="Y171" s="678"/>
      <c r="Z171" s="678"/>
      <c r="AA171" s="678"/>
      <c r="AB171" s="678"/>
      <c r="AC171" s="678"/>
      <c r="AD171" s="678"/>
      <c r="AE171" s="678"/>
      <c r="AF171" s="678"/>
      <c r="AG171" s="678"/>
      <c r="AH171" s="678"/>
      <c r="AI171" s="678"/>
      <c r="AJ171" s="678"/>
      <c r="AK171" s="678"/>
      <c r="AL171" s="678"/>
      <c r="AM171" s="678"/>
      <c r="AN171" s="678"/>
      <c r="AO171" s="678"/>
      <c r="AP171" s="678"/>
      <c r="AQ171" s="679"/>
      <c r="AR171" s="679"/>
      <c r="AS171" s="678"/>
      <c r="AT171" s="678"/>
      <c r="AU171" s="678"/>
      <c r="AV171" s="678"/>
      <c r="AW171" s="678"/>
      <c r="AX171" s="678"/>
      <c r="AY171" s="678"/>
      <c r="AZ171" s="678"/>
      <c r="BA171" s="678"/>
      <c r="BB171" s="678"/>
      <c r="BC171" s="678"/>
      <c r="BD171" s="678"/>
      <c r="BE171" s="678"/>
      <c r="BF171" s="678"/>
      <c r="BG171" s="678"/>
      <c r="BH171" s="678"/>
      <c r="BI171" s="678"/>
      <c r="BJ171" s="678"/>
      <c r="BK171" s="678"/>
      <c r="BL171" s="678"/>
      <c r="BM171" s="678"/>
      <c r="BN171" s="678"/>
      <c r="BO171" s="678"/>
      <c r="BP171" s="678"/>
      <c r="BQ171" s="678"/>
      <c r="BR171" s="678"/>
      <c r="BS171" s="678"/>
      <c r="BT171" s="678"/>
      <c r="BU171" s="678"/>
      <c r="BV171" s="678"/>
      <c r="BW171" s="678"/>
      <c r="BX171" s="678"/>
      <c r="BY171" s="678"/>
      <c r="BZ171" s="678"/>
      <c r="CA171" s="678"/>
      <c r="CB171" s="678"/>
      <c r="CC171" s="678"/>
      <c r="CD171" s="678"/>
      <c r="CE171" s="678"/>
      <c r="CF171" s="678"/>
      <c r="CG171" s="678"/>
      <c r="CH171" s="679"/>
      <c r="CI171" s="679"/>
      <c r="CJ171" s="679"/>
      <c r="CK171" s="679"/>
      <c r="CL171" s="679"/>
      <c r="CM171" s="679"/>
      <c r="CN171" s="679"/>
      <c r="CO171" s="678"/>
      <c r="CP171" s="678"/>
      <c r="CQ171" s="678"/>
      <c r="CR171" s="678"/>
      <c r="CS171" s="678"/>
      <c r="CT171" s="678"/>
      <c r="CU171" s="678"/>
      <c r="CV171" s="678"/>
      <c r="CW171" s="678"/>
      <c r="CX171" s="678"/>
      <c r="CY171" s="678"/>
      <c r="CZ171" s="678"/>
      <c r="DA171" s="678"/>
      <c r="DB171" s="678"/>
      <c r="DC171" s="678"/>
      <c r="DD171" s="678"/>
      <c r="DE171" s="678"/>
      <c r="DF171" s="678"/>
      <c r="DG171" s="678"/>
      <c r="DH171" s="678"/>
      <c r="DI171" s="678"/>
      <c r="DJ171" s="678"/>
      <c r="DK171" s="678"/>
      <c r="DL171" s="678"/>
      <c r="DM171" s="678"/>
      <c r="DN171" s="678"/>
      <c r="DO171" s="681"/>
      <c r="DP171" s="678"/>
      <c r="DQ171" s="678"/>
      <c r="DR171" s="678"/>
      <c r="DS171" s="678"/>
      <c r="DT171" s="678"/>
      <c r="DU171" s="678"/>
      <c r="DV171" s="678"/>
      <c r="DW171" s="682"/>
      <c r="DX171" s="678"/>
      <c r="DY171" s="678"/>
      <c r="DZ171" s="678"/>
      <c r="EA171" s="683"/>
      <c r="EB171" s="678"/>
      <c r="EC171" s="870"/>
      <c r="ED171" s="672"/>
    </row>
    <row r="172" spans="1:134" ht="41.25" customHeight="1" thickTop="1">
      <c r="A172" s="1245" t="s">
        <v>686</v>
      </c>
      <c r="B172" s="1246">
        <f t="shared" ref="B172:BM172" si="246">SUM(B173:B178)</f>
        <v>-8858.8228333333336</v>
      </c>
      <c r="C172" s="1246">
        <f t="shared" si="246"/>
        <v>-194.56245238095241</v>
      </c>
      <c r="D172" s="1246">
        <f t="shared" si="246"/>
        <v>-3802.908065476191</v>
      </c>
      <c r="E172" s="1246">
        <f t="shared" si="246"/>
        <v>-102.09369523809522</v>
      </c>
      <c r="F172" s="1246">
        <f t="shared" si="246"/>
        <v>-4115.3067936507932</v>
      </c>
      <c r="G172" s="1247">
        <f t="shared" si="246"/>
        <v>-32.382857142857148</v>
      </c>
      <c r="H172" s="1247">
        <f>SUM(H173:H178)</f>
        <v>0</v>
      </c>
      <c r="I172" s="1247">
        <f t="shared" si="246"/>
        <v>-2540.919253968254</v>
      </c>
      <c r="J172" s="1247">
        <f t="shared" si="246"/>
        <v>-2223.7695555555556</v>
      </c>
      <c r="K172" s="1247">
        <f t="shared" si="246"/>
        <v>-878.90959523809533</v>
      </c>
      <c r="L172" s="1247">
        <f t="shared" si="246"/>
        <v>-89.011619047619064</v>
      </c>
      <c r="M172" s="1247">
        <f t="shared" si="246"/>
        <v>0</v>
      </c>
      <c r="N172" s="1248">
        <f t="shared" si="246"/>
        <v>-434.15711904761906</v>
      </c>
      <c r="O172" s="1248">
        <f t="shared" si="246"/>
        <v>-902.87400000000002</v>
      </c>
      <c r="P172" s="1248">
        <f t="shared" si="246"/>
        <v>-271.86190476190478</v>
      </c>
      <c r="Q172" s="1249">
        <f t="shared" si="246"/>
        <v>-801.77238095238079</v>
      </c>
      <c r="R172" s="1250">
        <f t="shared" si="246"/>
        <v>-393.91733333333332</v>
      </c>
      <c r="S172" s="1250">
        <f t="shared" si="246"/>
        <v>-55.352380952381168</v>
      </c>
      <c r="T172" s="1251">
        <f t="shared" si="246"/>
        <v>-24674.178088888886</v>
      </c>
      <c r="U172" s="1252">
        <f t="shared" si="246"/>
        <v>-440.63476190476183</v>
      </c>
      <c r="V172" s="1253">
        <f t="shared" si="246"/>
        <v>-2706.1567142857152</v>
      </c>
      <c r="W172" s="1254">
        <f t="shared" si="246"/>
        <v>-1920.0857142857144</v>
      </c>
      <c r="X172" s="1254">
        <f>SUM(X173:X178)</f>
        <v>0</v>
      </c>
      <c r="Y172" s="1254">
        <f>SUM(Y173:Y178)</f>
        <v>0</v>
      </c>
      <c r="Z172" s="1254">
        <f t="shared" si="246"/>
        <v>-180</v>
      </c>
      <c r="AA172" s="1255">
        <f t="shared" si="246"/>
        <v>-3337.2021380952392</v>
      </c>
      <c r="AB172" s="1247">
        <f t="shared" si="246"/>
        <v>-192.45461904761905</v>
      </c>
      <c r="AC172" s="1246">
        <f t="shared" si="246"/>
        <v>-8172.5785047619056</v>
      </c>
      <c r="AD172" s="1246">
        <f t="shared" si="246"/>
        <v>-1679.2351190476193</v>
      </c>
      <c r="AE172" s="1246">
        <f>SUM(AE173:AE178)</f>
        <v>-125.98800000000003</v>
      </c>
      <c r="AF172" s="1246">
        <f t="shared" si="246"/>
        <v>-1817.5657142857144</v>
      </c>
      <c r="AG172" s="1246">
        <f>SUM(AG173:AG178)</f>
        <v>0</v>
      </c>
      <c r="AH172" s="1246">
        <f>SUM(AH173:AH178)</f>
        <v>0</v>
      </c>
      <c r="AI172" s="1246">
        <f t="shared" si="246"/>
        <v>-2346.7106666666668</v>
      </c>
      <c r="AJ172" s="1246">
        <f t="shared" si="246"/>
        <v>-61.490666666666698</v>
      </c>
      <c r="AK172" s="1246">
        <f t="shared" si="246"/>
        <v>-6585.2971428571436</v>
      </c>
      <c r="AL172" s="1246">
        <f>SUM(AL173:AL178)</f>
        <v>0</v>
      </c>
      <c r="AM172" s="1246">
        <f>SUM(AM173:AM178)</f>
        <v>0</v>
      </c>
      <c r="AN172" s="1246">
        <f t="shared" si="246"/>
        <v>-3059.6713809523808</v>
      </c>
      <c r="AO172" s="1249">
        <f t="shared" si="246"/>
        <v>-11006.440035714284</v>
      </c>
      <c r="AP172" s="1249">
        <f t="shared" si="246"/>
        <v>-214.62</v>
      </c>
      <c r="AQ172" s="1249">
        <f t="shared" si="246"/>
        <v>-2303.8857142857146</v>
      </c>
      <c r="AR172" s="1249">
        <f t="shared" si="246"/>
        <v>-241.83428571428567</v>
      </c>
      <c r="AS172" s="1247">
        <f t="shared" si="246"/>
        <v>-1491.0411428571429</v>
      </c>
      <c r="AT172" s="1256">
        <f t="shared" si="246"/>
        <v>-264.29217460317454</v>
      </c>
      <c r="AU172" s="1256">
        <f t="shared" si="246"/>
        <v>-78.811416666666673</v>
      </c>
      <c r="AV172" s="1256">
        <f t="shared" si="246"/>
        <v>0</v>
      </c>
      <c r="AW172" s="1256">
        <f t="shared" si="246"/>
        <v>-48.52661904761905</v>
      </c>
      <c r="AX172" s="1256">
        <f t="shared" si="246"/>
        <v>0</v>
      </c>
      <c r="AY172" s="1257">
        <f t="shared" si="246"/>
        <v>0</v>
      </c>
      <c r="AZ172" s="1258">
        <f t="shared" si="246"/>
        <v>-238</v>
      </c>
      <c r="BA172" s="1259">
        <f t="shared" si="246"/>
        <v>-5419.976576388889</v>
      </c>
      <c r="BB172" s="1246">
        <f t="shared" si="246"/>
        <v>-1555.729888888889</v>
      </c>
      <c r="BC172" s="1246">
        <f t="shared" si="246"/>
        <v>-607.15</v>
      </c>
      <c r="BD172" s="1246">
        <f t="shared" si="246"/>
        <v>-1049.888222222223</v>
      </c>
      <c r="BE172" s="1247">
        <f t="shared" si="246"/>
        <v>-509.59199999999998</v>
      </c>
      <c r="BF172" s="1247">
        <f t="shared" si="246"/>
        <v>-5311.7749999999996</v>
      </c>
      <c r="BG172" s="1247">
        <f t="shared" si="246"/>
        <v>-183.32499999999999</v>
      </c>
      <c r="BH172" s="1247">
        <f t="shared" si="246"/>
        <v>0</v>
      </c>
      <c r="BI172" s="1247">
        <f>SUM(BI173:BI178)</f>
        <v>0</v>
      </c>
      <c r="BJ172" s="1247">
        <f>SUM(BJ173:BJ178)</f>
        <v>0</v>
      </c>
      <c r="BK172" s="1247">
        <f>SUM(BK173:BK178)</f>
        <v>0</v>
      </c>
      <c r="BL172" s="1247">
        <f t="shared" si="246"/>
        <v>-723.90000000000009</v>
      </c>
      <c r="BM172" s="1247">
        <f t="shared" si="246"/>
        <v>-77.965166666666676</v>
      </c>
      <c r="BN172" s="1247">
        <f t="shared" ref="BN172:DY172" si="247">SUM(BN173:BN178)</f>
        <v>-74.998888888888843</v>
      </c>
      <c r="BO172" s="1247">
        <f t="shared" si="247"/>
        <v>-17692.798027777779</v>
      </c>
      <c r="BP172" s="1247">
        <f t="shared" si="247"/>
        <v>-195.64016666666669</v>
      </c>
      <c r="BQ172" s="1247">
        <f t="shared" si="247"/>
        <v>-3287.6796944444445</v>
      </c>
      <c r="BR172" s="1247">
        <f t="shared" si="247"/>
        <v>0</v>
      </c>
      <c r="BS172" s="1247">
        <f t="shared" si="247"/>
        <v>-143.19999999999999</v>
      </c>
      <c r="BT172" s="1247">
        <f>SUM(BT173:BT178)</f>
        <v>0</v>
      </c>
      <c r="BU172" s="1247">
        <f>SUM(BU173:BU178)</f>
        <v>0</v>
      </c>
      <c r="BV172" s="1247">
        <f t="shared" si="247"/>
        <v>0</v>
      </c>
      <c r="BW172" s="1247">
        <f t="shared" si="247"/>
        <v>-659.32799999999997</v>
      </c>
      <c r="BX172" s="1247">
        <f t="shared" si="247"/>
        <v>-5075.55</v>
      </c>
      <c r="BY172" s="1247">
        <f t="shared" si="247"/>
        <v>-4154.6705059523811</v>
      </c>
      <c r="BZ172" s="1247">
        <f t="shared" si="247"/>
        <v>-885.84404761904761</v>
      </c>
      <c r="CA172" s="1247">
        <f t="shared" si="247"/>
        <v>0</v>
      </c>
      <c r="CB172" s="1260">
        <f t="shared" si="247"/>
        <v>-324.85595238095243</v>
      </c>
      <c r="CC172" s="1260">
        <f t="shared" si="247"/>
        <v>-1923.5341071428572</v>
      </c>
      <c r="CD172" s="1260">
        <f t="shared" si="247"/>
        <v>-230.36550000000017</v>
      </c>
      <c r="CE172" s="1260">
        <f t="shared" si="247"/>
        <v>-992.01499999999987</v>
      </c>
      <c r="CF172" s="1260">
        <f t="shared" si="247"/>
        <v>-0.27066666666666667</v>
      </c>
      <c r="CG172" s="1260">
        <f t="shared" si="247"/>
        <v>-1003.1214285714286</v>
      </c>
      <c r="CH172" s="1261">
        <f t="shared" si="247"/>
        <v>-36804.764285714286</v>
      </c>
      <c r="CI172" s="1261">
        <f t="shared" si="247"/>
        <v>-27681.839928571429</v>
      </c>
      <c r="CJ172" s="1261">
        <f t="shared" si="247"/>
        <v>-327.96000000000004</v>
      </c>
      <c r="CK172" s="1261">
        <f t="shared" si="247"/>
        <v>-4232.0082857142861</v>
      </c>
      <c r="CL172" s="1261">
        <f t="shared" si="247"/>
        <v>-1478.7714285714283</v>
      </c>
      <c r="CM172" s="1261">
        <f>SUM(CM173:CM178)</f>
        <v>0</v>
      </c>
      <c r="CN172" s="1261">
        <f>SUM(CN173:CN178)</f>
        <v>-78.8</v>
      </c>
      <c r="CO172" s="1260">
        <f t="shared" si="247"/>
        <v>-424.91428571428571</v>
      </c>
      <c r="CP172" s="1260">
        <f t="shared" si="247"/>
        <v>-833.92904761904776</v>
      </c>
      <c r="CQ172" s="1260">
        <f t="shared" si="247"/>
        <v>-1246.3117857142859</v>
      </c>
      <c r="CR172" s="1260">
        <f t="shared" si="247"/>
        <v>-292.86095238095243</v>
      </c>
      <c r="CS172" s="1260">
        <f t="shared" si="247"/>
        <v>-101.56714285714287</v>
      </c>
      <c r="CT172" s="1248">
        <f t="shared" si="247"/>
        <v>-306.33571428571429</v>
      </c>
      <c r="CU172" s="1248">
        <f>SUM(CU173:CU178)</f>
        <v>0</v>
      </c>
      <c r="CV172" s="1255">
        <f t="shared" si="247"/>
        <v>-3041.3559523809522</v>
      </c>
      <c r="CW172" s="1255">
        <f>SUM(CW173:CW178)</f>
        <v>0</v>
      </c>
      <c r="CX172" s="1260">
        <f t="shared" si="247"/>
        <v>-1106.0773809523812</v>
      </c>
      <c r="CY172" s="1260">
        <f t="shared" si="247"/>
        <v>-2130.6677142857143</v>
      </c>
      <c r="CZ172" s="1260">
        <f t="shared" si="247"/>
        <v>-34.928571428571445</v>
      </c>
      <c r="DA172" s="1247">
        <f t="shared" si="247"/>
        <v>-2224.6688000000008</v>
      </c>
      <c r="DB172" s="1248">
        <f t="shared" si="247"/>
        <v>-96.616285714285723</v>
      </c>
      <c r="DC172" s="1248">
        <f t="shared" si="247"/>
        <v>-1721.6021142857142</v>
      </c>
      <c r="DD172" s="1246">
        <f t="shared" si="247"/>
        <v>-804.36971428571428</v>
      </c>
      <c r="DE172" s="1255">
        <f t="shared" si="247"/>
        <v>-11729.557916666667</v>
      </c>
      <c r="DF172" s="1246">
        <f t="shared" si="247"/>
        <v>-6960.7796428571428</v>
      </c>
      <c r="DG172" s="1246">
        <f t="shared" si="247"/>
        <v>-6006.0449404761912</v>
      </c>
      <c r="DH172" s="1246">
        <f t="shared" si="247"/>
        <v>-1493.6142857142859</v>
      </c>
      <c r="DI172" s="1246">
        <f>SUM(DI173:DI178)</f>
        <v>0</v>
      </c>
      <c r="DJ172" s="1246">
        <f t="shared" si="247"/>
        <v>-1621.5107142857146</v>
      </c>
      <c r="DK172" s="1246">
        <f t="shared" si="247"/>
        <v>-28.692857142857143</v>
      </c>
      <c r="DL172" s="1246">
        <f t="shared" si="247"/>
        <v>-3258.2545238095236</v>
      </c>
      <c r="DM172" s="1246">
        <f t="shared" si="247"/>
        <v>-1161.3673809523807</v>
      </c>
      <c r="DN172" s="1247">
        <f t="shared" si="247"/>
        <v>-710.32814285714301</v>
      </c>
      <c r="DO172" s="1255">
        <f t="shared" si="247"/>
        <v>-1190.079047619048</v>
      </c>
      <c r="DP172" s="1246">
        <f t="shared" si="247"/>
        <v>-760.86190476190495</v>
      </c>
      <c r="DQ172" s="1246">
        <f t="shared" si="247"/>
        <v>0</v>
      </c>
      <c r="DR172" s="1246">
        <f t="shared" si="247"/>
        <v>0</v>
      </c>
      <c r="DS172" s="1246">
        <f t="shared" si="247"/>
        <v>0</v>
      </c>
      <c r="DT172" s="1246">
        <f t="shared" si="247"/>
        <v>-352.91428571428582</v>
      </c>
      <c r="DU172" s="1247">
        <f t="shared" si="247"/>
        <v>-696.62380952380954</v>
      </c>
      <c r="DV172" s="1250">
        <f t="shared" si="247"/>
        <v>0</v>
      </c>
      <c r="DW172" s="1262">
        <f t="shared" si="247"/>
        <v>0</v>
      </c>
      <c r="DX172" s="1262">
        <f t="shared" si="247"/>
        <v>0</v>
      </c>
      <c r="DY172" s="1250">
        <f t="shared" si="247"/>
        <v>0</v>
      </c>
      <c r="DZ172" s="1262">
        <f t="shared" ref="DZ172:GW172" si="248">SUM(DZ173:DZ178)</f>
        <v>0</v>
      </c>
      <c r="EA172" s="1258">
        <f t="shared" si="248"/>
        <v>0</v>
      </c>
      <c r="EB172" s="1258">
        <f t="shared" ref="EB172:EB185" si="249">SUM(B172:EA172)</f>
        <v>-271909.47514384927</v>
      </c>
      <c r="EC172" s="1245" t="s">
        <v>686</v>
      </c>
      <c r="ED172" s="672"/>
    </row>
    <row r="173" spans="1:134" ht="14.5">
      <c r="A173" s="1263" t="str">
        <f t="shared" ref="A173:A175" si="250">A128</f>
        <v>на 11 декабря</v>
      </c>
      <c r="B173" s="1264">
        <f t="shared" ref="B173:BM176" si="251">B158-B143</f>
        <v>-709.58</v>
      </c>
      <c r="C173" s="1264">
        <f t="shared" si="251"/>
        <v>-9.4109523809523807</v>
      </c>
      <c r="D173" s="1264">
        <f t="shared" si="251"/>
        <v>-114.9851904761905</v>
      </c>
      <c r="E173" s="1264">
        <f t="shared" si="251"/>
        <v>0</v>
      </c>
      <c r="F173" s="1264">
        <f t="shared" si="251"/>
        <v>0</v>
      </c>
      <c r="G173" s="1265">
        <f t="shared" si="251"/>
        <v>0</v>
      </c>
      <c r="H173" s="1265">
        <f t="shared" si="251"/>
        <v>0</v>
      </c>
      <c r="I173" s="1265">
        <f t="shared" si="251"/>
        <v>-167.93647619047624</v>
      </c>
      <c r="J173" s="1265">
        <f t="shared" si="251"/>
        <v>-65.360000000000014</v>
      </c>
      <c r="K173" s="1265">
        <f t="shared" si="251"/>
        <v>-82.039428571428573</v>
      </c>
      <c r="L173" s="1265">
        <f t="shared" si="251"/>
        <v>0</v>
      </c>
      <c r="M173" s="1265">
        <f t="shared" si="251"/>
        <v>0</v>
      </c>
      <c r="N173" s="1266">
        <f t="shared" si="251"/>
        <v>-79.937619047619052</v>
      </c>
      <c r="O173" s="1266">
        <f t="shared" si="251"/>
        <v>-15.169999999999987</v>
      </c>
      <c r="P173" s="1266">
        <f t="shared" si="251"/>
        <v>0</v>
      </c>
      <c r="Q173" s="1267">
        <f t="shared" si="251"/>
        <v>-23.292380952380938</v>
      </c>
      <c r="R173" s="1268">
        <f t="shared" si="251"/>
        <v>0</v>
      </c>
      <c r="S173" s="1268">
        <f t="shared" si="251"/>
        <v>0</v>
      </c>
      <c r="T173" s="1269">
        <f t="shared" si="251"/>
        <v>-260.18666666666741</v>
      </c>
      <c r="U173" s="1270">
        <f t="shared" si="251"/>
        <v>0</v>
      </c>
      <c r="V173" s="1271">
        <f t="shared" si="251"/>
        <v>-205.8857142857143</v>
      </c>
      <c r="W173" s="1272">
        <f t="shared" si="251"/>
        <v>-169.04571428571433</v>
      </c>
      <c r="X173" s="1272">
        <f t="shared" si="251"/>
        <v>0</v>
      </c>
      <c r="Y173" s="1272">
        <f t="shared" si="251"/>
        <v>0</v>
      </c>
      <c r="Z173" s="1272">
        <f t="shared" si="251"/>
        <v>0</v>
      </c>
      <c r="AA173" s="1273">
        <f t="shared" si="251"/>
        <v>-255.33523809523808</v>
      </c>
      <c r="AB173" s="1265">
        <f t="shared" si="251"/>
        <v>0</v>
      </c>
      <c r="AC173" s="1264">
        <f t="shared" si="251"/>
        <v>-1093.4419047619049</v>
      </c>
      <c r="AD173" s="1264">
        <f t="shared" si="251"/>
        <v>-330.75428571428569</v>
      </c>
      <c r="AE173" s="1264">
        <f t="shared" si="251"/>
        <v>0</v>
      </c>
      <c r="AF173" s="1264">
        <f t="shared" si="251"/>
        <v>0</v>
      </c>
      <c r="AG173" s="1264">
        <f t="shared" si="251"/>
        <v>0</v>
      </c>
      <c r="AH173" s="1264">
        <f t="shared" si="251"/>
        <v>0</v>
      </c>
      <c r="AI173" s="1264">
        <f t="shared" si="251"/>
        <v>-158.79999999999995</v>
      </c>
      <c r="AJ173" s="1264">
        <f t="shared" si="251"/>
        <v>0</v>
      </c>
      <c r="AK173" s="1264">
        <f t="shared" si="251"/>
        <v>-1542.0571428571425</v>
      </c>
      <c r="AL173" s="1264">
        <f t="shared" si="251"/>
        <v>0</v>
      </c>
      <c r="AM173" s="1264">
        <f t="shared" si="251"/>
        <v>0</v>
      </c>
      <c r="AN173" s="1264">
        <f t="shared" si="251"/>
        <v>-147.72571428571422</v>
      </c>
      <c r="AO173" s="1267">
        <f t="shared" si="251"/>
        <v>-4579.6476190476178</v>
      </c>
      <c r="AP173" s="1267">
        <f t="shared" si="251"/>
        <v>-58.8</v>
      </c>
      <c r="AQ173" s="1267">
        <f t="shared" si="251"/>
        <v>0</v>
      </c>
      <c r="AR173" s="1267">
        <f t="shared" si="251"/>
        <v>0</v>
      </c>
      <c r="AS173" s="1265">
        <f t="shared" si="251"/>
        <v>-229.12380952380954</v>
      </c>
      <c r="AT173" s="1274">
        <f t="shared" si="251"/>
        <v>0</v>
      </c>
      <c r="AU173" s="1274">
        <f t="shared" si="251"/>
        <v>-18.135000000000005</v>
      </c>
      <c r="AV173" s="1274">
        <f t="shared" si="251"/>
        <v>0</v>
      </c>
      <c r="AW173" s="1274">
        <f t="shared" si="251"/>
        <v>-20.644285714285719</v>
      </c>
      <c r="AX173" s="1274">
        <f t="shared" si="251"/>
        <v>0</v>
      </c>
      <c r="AY173" s="1275">
        <f t="shared" si="251"/>
        <v>0</v>
      </c>
      <c r="AZ173" s="1276">
        <f t="shared" si="251"/>
        <v>-238</v>
      </c>
      <c r="BA173" s="1277">
        <f t="shared" si="251"/>
        <v>0</v>
      </c>
      <c r="BB173" s="1264">
        <f t="shared" si="251"/>
        <v>0</v>
      </c>
      <c r="BC173" s="1264">
        <f t="shared" si="251"/>
        <v>0</v>
      </c>
      <c r="BD173" s="1264">
        <f t="shared" si="251"/>
        <v>0</v>
      </c>
      <c r="BE173" s="1265">
        <f t="shared" si="251"/>
        <v>0</v>
      </c>
      <c r="BF173" s="1265">
        <f t="shared" si="251"/>
        <v>0</v>
      </c>
      <c r="BG173" s="1265">
        <f t="shared" si="251"/>
        <v>0</v>
      </c>
      <c r="BH173" s="1265">
        <f t="shared" si="251"/>
        <v>0</v>
      </c>
      <c r="BI173" s="1265">
        <f t="shared" si="251"/>
        <v>0</v>
      </c>
      <c r="BJ173" s="1265">
        <f t="shared" si="251"/>
        <v>0</v>
      </c>
      <c r="BK173" s="1265">
        <f t="shared" si="251"/>
        <v>0</v>
      </c>
      <c r="BL173" s="1265">
        <f t="shared" si="251"/>
        <v>0</v>
      </c>
      <c r="BM173" s="1265">
        <f t="shared" si="251"/>
        <v>0</v>
      </c>
      <c r="BN173" s="1265">
        <f t="shared" ref="BN173:DX177" si="252">BN158-BN143</f>
        <v>0</v>
      </c>
      <c r="BO173" s="1265">
        <f t="shared" si="252"/>
        <v>0</v>
      </c>
      <c r="BP173" s="1265">
        <f t="shared" si="252"/>
        <v>0</v>
      </c>
      <c r="BQ173" s="1265">
        <f t="shared" si="252"/>
        <v>0</v>
      </c>
      <c r="BR173" s="1265">
        <f t="shared" si="252"/>
        <v>0</v>
      </c>
      <c r="BS173" s="1265">
        <f t="shared" si="252"/>
        <v>0</v>
      </c>
      <c r="BT173" s="1265">
        <f t="shared" si="252"/>
        <v>0</v>
      </c>
      <c r="BU173" s="1265">
        <f t="shared" si="252"/>
        <v>0</v>
      </c>
      <c r="BV173" s="1265">
        <f t="shared" si="252"/>
        <v>0</v>
      </c>
      <c r="BW173" s="1265">
        <f t="shared" si="252"/>
        <v>0</v>
      </c>
      <c r="BX173" s="1265">
        <f t="shared" si="252"/>
        <v>0</v>
      </c>
      <c r="BY173" s="1265">
        <f t="shared" si="252"/>
        <v>-1229.7857142857142</v>
      </c>
      <c r="BZ173" s="1265">
        <f t="shared" si="252"/>
        <v>-125.28571428571428</v>
      </c>
      <c r="CA173" s="1265">
        <f t="shared" si="252"/>
        <v>0</v>
      </c>
      <c r="CB173" s="1264">
        <f t="shared" si="252"/>
        <v>-187.71428571428572</v>
      </c>
      <c r="CC173" s="1264">
        <f t="shared" si="252"/>
        <v>-990.82285714285706</v>
      </c>
      <c r="CD173" s="1264">
        <f t="shared" si="252"/>
        <v>-139.11000000000007</v>
      </c>
      <c r="CE173" s="1264">
        <f t="shared" si="252"/>
        <v>0</v>
      </c>
      <c r="CF173" s="1264">
        <f t="shared" si="252"/>
        <v>0</v>
      </c>
      <c r="CG173" s="1264">
        <f t="shared" si="252"/>
        <v>-163.61142857142852</v>
      </c>
      <c r="CH173" s="1267">
        <f t="shared" si="252"/>
        <v>-20265.714285714286</v>
      </c>
      <c r="CI173" s="1267">
        <f t="shared" si="252"/>
        <v>-8627.7714285714283</v>
      </c>
      <c r="CJ173" s="1267">
        <f t="shared" si="252"/>
        <v>-76.8</v>
      </c>
      <c r="CK173" s="1267">
        <f t="shared" si="252"/>
        <v>-707.01428571428619</v>
      </c>
      <c r="CL173" s="1267">
        <f t="shared" si="252"/>
        <v>-379.07142857142844</v>
      </c>
      <c r="CM173" s="1267">
        <f t="shared" si="252"/>
        <v>0</v>
      </c>
      <c r="CN173" s="1267">
        <f t="shared" si="252"/>
        <v>0</v>
      </c>
      <c r="CO173" s="1264">
        <f t="shared" si="252"/>
        <v>-100.11428571428573</v>
      </c>
      <c r="CP173" s="1264">
        <f t="shared" si="252"/>
        <v>0</v>
      </c>
      <c r="CQ173" s="1264">
        <f t="shared" si="252"/>
        <v>0</v>
      </c>
      <c r="CR173" s="1264">
        <f t="shared" si="252"/>
        <v>0</v>
      </c>
      <c r="CS173" s="1264">
        <f t="shared" si="252"/>
        <v>-29.357142857142861</v>
      </c>
      <c r="CT173" s="1266">
        <f t="shared" si="252"/>
        <v>0</v>
      </c>
      <c r="CU173" s="1266">
        <f t="shared" si="252"/>
        <v>0</v>
      </c>
      <c r="CV173" s="1273">
        <f t="shared" si="252"/>
        <v>-149.71428571428567</v>
      </c>
      <c r="CW173" s="1273">
        <f t="shared" si="252"/>
        <v>0</v>
      </c>
      <c r="CX173" s="1264">
        <f t="shared" si="252"/>
        <v>-94.285714285714221</v>
      </c>
      <c r="CY173" s="1264">
        <f t="shared" si="252"/>
        <v>0</v>
      </c>
      <c r="CZ173" s="1264">
        <f t="shared" si="252"/>
        <v>0</v>
      </c>
      <c r="DA173" s="1265">
        <f t="shared" si="252"/>
        <v>-602.64</v>
      </c>
      <c r="DB173" s="1266">
        <f t="shared" si="252"/>
        <v>-16.354285714285709</v>
      </c>
      <c r="DC173" s="1266">
        <f t="shared" si="252"/>
        <v>-992.72571428571405</v>
      </c>
      <c r="DD173" s="1264">
        <f t="shared" si="252"/>
        <v>-207.20571428571424</v>
      </c>
      <c r="DE173" s="1273">
        <f t="shared" si="252"/>
        <v>0</v>
      </c>
      <c r="DF173" s="1264">
        <f t="shared" si="252"/>
        <v>-3949.6071428571431</v>
      </c>
      <c r="DG173" s="1264">
        <f t="shared" si="252"/>
        <v>-1609.1428571428569</v>
      </c>
      <c r="DH173" s="1264">
        <f t="shared" si="252"/>
        <v>-274.71428571428578</v>
      </c>
      <c r="DI173" s="1264">
        <f t="shared" si="252"/>
        <v>0</v>
      </c>
      <c r="DJ173" s="1264">
        <f t="shared" si="252"/>
        <v>0</v>
      </c>
      <c r="DK173" s="1264">
        <f t="shared" si="252"/>
        <v>0</v>
      </c>
      <c r="DL173" s="1264">
        <f t="shared" si="252"/>
        <v>-92.14285714285711</v>
      </c>
      <c r="DM173" s="1264">
        <f t="shared" si="252"/>
        <v>0</v>
      </c>
      <c r="DN173" s="1265">
        <f t="shared" si="252"/>
        <v>-270.97714285714289</v>
      </c>
      <c r="DO173" s="1273">
        <f t="shared" si="252"/>
        <v>0</v>
      </c>
      <c r="DP173" s="1264">
        <f t="shared" si="252"/>
        <v>0</v>
      </c>
      <c r="DQ173" s="1264"/>
      <c r="DR173" s="1264"/>
      <c r="DS173" s="1264"/>
      <c r="DT173" s="1264">
        <f t="shared" ref="DT173:DT185" si="253">DT158-DT143</f>
        <v>0</v>
      </c>
      <c r="DU173" s="1265">
        <f t="shared" si="252"/>
        <v>0</v>
      </c>
      <c r="DV173" s="1268">
        <f t="shared" si="252"/>
        <v>0</v>
      </c>
      <c r="DW173" s="1278">
        <f t="shared" si="252"/>
        <v>0</v>
      </c>
      <c r="DX173" s="1278">
        <f t="shared" si="252"/>
        <v>0</v>
      </c>
      <c r="DY173" s="1268"/>
      <c r="DZ173" s="1278">
        <f t="shared" ref="DZ173:EA185" si="254">DZ158-DZ143</f>
        <v>0</v>
      </c>
      <c r="EA173" s="1276">
        <f t="shared" si="254"/>
        <v>0</v>
      </c>
      <c r="EB173" s="1279">
        <f t="shared" si="249"/>
        <v>-51856.978000000003</v>
      </c>
      <c r="EC173" s="1280" t="str">
        <f>A173</f>
        <v>на 11 декабря</v>
      </c>
      <c r="ED173" s="672"/>
    </row>
    <row r="174" spans="1:134" ht="14.5">
      <c r="A174" s="1263" t="str">
        <f t="shared" si="250"/>
        <v>на 12 декабря</v>
      </c>
      <c r="B174" s="1264">
        <f t="shared" si="251"/>
        <v>-5474.7</v>
      </c>
      <c r="C174" s="1264">
        <f t="shared" si="251"/>
        <v>0</v>
      </c>
      <c r="D174" s="1264">
        <f t="shared" si="251"/>
        <v>-1620</v>
      </c>
      <c r="E174" s="1264">
        <f t="shared" si="251"/>
        <v>0</v>
      </c>
      <c r="F174" s="1264">
        <f t="shared" si="251"/>
        <v>-1102.2652380952381</v>
      </c>
      <c r="G174" s="1265">
        <f t="shared" si="251"/>
        <v>0</v>
      </c>
      <c r="H174" s="1265">
        <f t="shared" si="251"/>
        <v>0</v>
      </c>
      <c r="I174" s="1265">
        <f t="shared" si="251"/>
        <v>0</v>
      </c>
      <c r="J174" s="1265">
        <f t="shared" si="251"/>
        <v>-159.03999999999996</v>
      </c>
      <c r="K174" s="1265">
        <f t="shared" si="251"/>
        <v>0</v>
      </c>
      <c r="L174" s="1265">
        <f t="shared" si="251"/>
        <v>0</v>
      </c>
      <c r="M174" s="1265">
        <f t="shared" si="251"/>
        <v>0</v>
      </c>
      <c r="N174" s="1266">
        <f t="shared" si="251"/>
        <v>0</v>
      </c>
      <c r="O174" s="1266">
        <f t="shared" si="251"/>
        <v>-26.639999999999986</v>
      </c>
      <c r="P174" s="1266">
        <f t="shared" si="251"/>
        <v>0</v>
      </c>
      <c r="Q174" s="1267">
        <f t="shared" si="251"/>
        <v>-14.800000000000011</v>
      </c>
      <c r="R174" s="1268">
        <f t="shared" si="251"/>
        <v>0</v>
      </c>
      <c r="S174" s="1268">
        <f t="shared" si="251"/>
        <v>0</v>
      </c>
      <c r="T174" s="1269">
        <f t="shared" si="251"/>
        <v>-2873.9199999999992</v>
      </c>
      <c r="U174" s="1270">
        <f t="shared" si="251"/>
        <v>0</v>
      </c>
      <c r="V174" s="1271">
        <f t="shared" si="251"/>
        <v>-121.20000000000005</v>
      </c>
      <c r="W174" s="1272">
        <f t="shared" si="251"/>
        <v>-15.600000000000023</v>
      </c>
      <c r="X174" s="1272">
        <f t="shared" si="251"/>
        <v>0</v>
      </c>
      <c r="Y174" s="1272">
        <f t="shared" si="251"/>
        <v>0</v>
      </c>
      <c r="Z174" s="1272">
        <f t="shared" si="251"/>
        <v>-10.8</v>
      </c>
      <c r="AA174" s="1273">
        <f t="shared" si="251"/>
        <v>-77.700000000000045</v>
      </c>
      <c r="AB174" s="1265">
        <f t="shared" si="251"/>
        <v>0</v>
      </c>
      <c r="AC174" s="1264">
        <f t="shared" si="251"/>
        <v>-415.84000000000015</v>
      </c>
      <c r="AD174" s="1264">
        <f t="shared" si="251"/>
        <v>-91.32</v>
      </c>
      <c r="AE174" s="1264">
        <f t="shared" si="251"/>
        <v>0</v>
      </c>
      <c r="AF174" s="1264">
        <f t="shared" si="251"/>
        <v>0</v>
      </c>
      <c r="AG174" s="1264">
        <f t="shared" si="251"/>
        <v>0</v>
      </c>
      <c r="AH174" s="1264">
        <f t="shared" si="251"/>
        <v>0</v>
      </c>
      <c r="AI174" s="1264">
        <f t="shared" si="251"/>
        <v>-170.5200000000001</v>
      </c>
      <c r="AJ174" s="1264">
        <f t="shared" si="251"/>
        <v>0</v>
      </c>
      <c r="AK174" s="1264">
        <f t="shared" si="251"/>
        <v>0</v>
      </c>
      <c r="AL174" s="1264">
        <f t="shared" si="251"/>
        <v>0</v>
      </c>
      <c r="AM174" s="1264">
        <f t="shared" si="251"/>
        <v>0</v>
      </c>
      <c r="AN174" s="1264">
        <f t="shared" si="251"/>
        <v>-184</v>
      </c>
      <c r="AO174" s="1267">
        <f t="shared" si="251"/>
        <v>-325.80000000000018</v>
      </c>
      <c r="AP174" s="1267">
        <f t="shared" si="251"/>
        <v>0</v>
      </c>
      <c r="AQ174" s="1267">
        <f t="shared" si="251"/>
        <v>0</v>
      </c>
      <c r="AR174" s="1267">
        <f t="shared" si="251"/>
        <v>0</v>
      </c>
      <c r="AS174" s="1265">
        <f t="shared" si="251"/>
        <v>0</v>
      </c>
      <c r="AT174" s="1274">
        <f t="shared" si="251"/>
        <v>0</v>
      </c>
      <c r="AU174" s="1274">
        <f t="shared" si="251"/>
        <v>-2.8499999999999943</v>
      </c>
      <c r="AV174" s="1274">
        <f t="shared" si="251"/>
        <v>0</v>
      </c>
      <c r="AW174" s="1274">
        <f t="shared" si="251"/>
        <v>0</v>
      </c>
      <c r="AX174" s="1274">
        <f t="shared" si="251"/>
        <v>0</v>
      </c>
      <c r="AY174" s="1275">
        <f t="shared" si="251"/>
        <v>0</v>
      </c>
      <c r="AZ174" s="1276">
        <f t="shared" si="251"/>
        <v>0</v>
      </c>
      <c r="BA174" s="1277">
        <f t="shared" si="251"/>
        <v>0</v>
      </c>
      <c r="BB174" s="1264">
        <f t="shared" si="251"/>
        <v>-10</v>
      </c>
      <c r="BC174" s="1264">
        <f t="shared" si="251"/>
        <v>0</v>
      </c>
      <c r="BD174" s="1264">
        <f t="shared" si="251"/>
        <v>0</v>
      </c>
      <c r="BE174" s="1265">
        <f t="shared" si="251"/>
        <v>0</v>
      </c>
      <c r="BF174" s="1265">
        <f t="shared" si="251"/>
        <v>0</v>
      </c>
      <c r="BG174" s="1265">
        <f t="shared" si="251"/>
        <v>0</v>
      </c>
      <c r="BH174" s="1265">
        <f t="shared" si="251"/>
        <v>0</v>
      </c>
      <c r="BI174" s="1265">
        <f t="shared" si="251"/>
        <v>0</v>
      </c>
      <c r="BJ174" s="1265">
        <f t="shared" si="251"/>
        <v>0</v>
      </c>
      <c r="BK174" s="1265">
        <f t="shared" si="251"/>
        <v>0</v>
      </c>
      <c r="BL174" s="1265">
        <f t="shared" si="251"/>
        <v>0</v>
      </c>
      <c r="BM174" s="1265">
        <f t="shared" si="251"/>
        <v>0</v>
      </c>
      <c r="BN174" s="1265">
        <f t="shared" si="252"/>
        <v>0</v>
      </c>
      <c r="BO174" s="1265">
        <f t="shared" si="252"/>
        <v>0</v>
      </c>
      <c r="BP174" s="1265">
        <f t="shared" si="252"/>
        <v>0</v>
      </c>
      <c r="BQ174" s="1265">
        <f t="shared" si="252"/>
        <v>0</v>
      </c>
      <c r="BR174" s="1265">
        <f t="shared" si="252"/>
        <v>0</v>
      </c>
      <c r="BS174" s="1265">
        <f t="shared" si="252"/>
        <v>0</v>
      </c>
      <c r="BT174" s="1265">
        <f t="shared" si="252"/>
        <v>0</v>
      </c>
      <c r="BU174" s="1265">
        <f t="shared" si="252"/>
        <v>0</v>
      </c>
      <c r="BV174" s="1265">
        <f t="shared" si="252"/>
        <v>0</v>
      </c>
      <c r="BW174" s="1265">
        <f t="shared" si="252"/>
        <v>0</v>
      </c>
      <c r="BX174" s="1265">
        <f t="shared" si="252"/>
        <v>0</v>
      </c>
      <c r="BY174" s="1265">
        <f t="shared" si="252"/>
        <v>-49.75</v>
      </c>
      <c r="BZ174" s="1265">
        <f t="shared" si="252"/>
        <v>-9</v>
      </c>
      <c r="CA174" s="1265">
        <f t="shared" si="252"/>
        <v>0</v>
      </c>
      <c r="CB174" s="1264">
        <f t="shared" si="252"/>
        <v>0</v>
      </c>
      <c r="CC174" s="1264">
        <f t="shared" si="252"/>
        <v>-108.18000000000018</v>
      </c>
      <c r="CD174" s="1264">
        <f t="shared" si="252"/>
        <v>-1.6800000000000068</v>
      </c>
      <c r="CE174" s="1264">
        <f t="shared" si="252"/>
        <v>0</v>
      </c>
      <c r="CF174" s="1264">
        <f t="shared" si="252"/>
        <v>0</v>
      </c>
      <c r="CG174" s="1264">
        <f t="shared" si="252"/>
        <v>-16.800000000000011</v>
      </c>
      <c r="CH174" s="1267">
        <f t="shared" si="252"/>
        <v>-1035</v>
      </c>
      <c r="CI174" s="1267">
        <f t="shared" si="252"/>
        <v>-1299.5999999999985</v>
      </c>
      <c r="CJ174" s="1267">
        <f t="shared" si="252"/>
        <v>0</v>
      </c>
      <c r="CK174" s="1267">
        <f t="shared" si="252"/>
        <v>-75.599999999999909</v>
      </c>
      <c r="CL174" s="1267">
        <f t="shared" si="252"/>
        <v>-43.5</v>
      </c>
      <c r="CM174" s="1267">
        <f t="shared" si="252"/>
        <v>0</v>
      </c>
      <c r="CN174" s="1267">
        <f t="shared" si="252"/>
        <v>0</v>
      </c>
      <c r="CO174" s="1264">
        <f t="shared" si="252"/>
        <v>0</v>
      </c>
      <c r="CP174" s="1264">
        <f t="shared" si="252"/>
        <v>0</v>
      </c>
      <c r="CQ174" s="1264">
        <f t="shared" si="252"/>
        <v>0</v>
      </c>
      <c r="CR174" s="1264">
        <f t="shared" si="252"/>
        <v>0</v>
      </c>
      <c r="CS174" s="1264">
        <f t="shared" si="252"/>
        <v>0</v>
      </c>
      <c r="CT174" s="1266">
        <f t="shared" si="252"/>
        <v>0</v>
      </c>
      <c r="CU174" s="1266">
        <f t="shared" si="252"/>
        <v>0</v>
      </c>
      <c r="CV174" s="1273">
        <f t="shared" si="252"/>
        <v>-15</v>
      </c>
      <c r="CW174" s="1273">
        <f t="shared" si="252"/>
        <v>0</v>
      </c>
      <c r="CX174" s="1264">
        <f t="shared" si="252"/>
        <v>-1.1999999999999886</v>
      </c>
      <c r="CY174" s="1264">
        <f t="shared" si="252"/>
        <v>0</v>
      </c>
      <c r="CZ174" s="1264">
        <f t="shared" si="252"/>
        <v>0</v>
      </c>
      <c r="DA174" s="1265">
        <f t="shared" si="252"/>
        <v>-164.16000000000008</v>
      </c>
      <c r="DB174" s="1266">
        <f t="shared" si="252"/>
        <v>0</v>
      </c>
      <c r="DC174" s="1266">
        <f t="shared" si="252"/>
        <v>-31.319999999999936</v>
      </c>
      <c r="DD174" s="1264">
        <f t="shared" si="252"/>
        <v>-5.5799999999999841</v>
      </c>
      <c r="DE174" s="1273">
        <f t="shared" si="252"/>
        <v>0</v>
      </c>
      <c r="DF174" s="1264">
        <f t="shared" si="252"/>
        <v>-30</v>
      </c>
      <c r="DG174" s="1264">
        <f t="shared" si="252"/>
        <v>-114</v>
      </c>
      <c r="DH174" s="1264">
        <f t="shared" si="252"/>
        <v>-22.5</v>
      </c>
      <c r="DI174" s="1264">
        <f t="shared" si="252"/>
        <v>0</v>
      </c>
      <c r="DJ174" s="1264">
        <f t="shared" si="252"/>
        <v>0</v>
      </c>
      <c r="DK174" s="1264">
        <f t="shared" si="252"/>
        <v>0</v>
      </c>
      <c r="DL174" s="1264">
        <f t="shared" si="252"/>
        <v>-48</v>
      </c>
      <c r="DM174" s="1264">
        <f t="shared" si="252"/>
        <v>0</v>
      </c>
      <c r="DN174" s="1265">
        <f t="shared" si="252"/>
        <v>-42.120000000000005</v>
      </c>
      <c r="DO174" s="1273">
        <f t="shared" si="252"/>
        <v>0</v>
      </c>
      <c r="DP174" s="1264">
        <f t="shared" si="252"/>
        <v>0</v>
      </c>
      <c r="DQ174" s="1264"/>
      <c r="DR174" s="1264"/>
      <c r="DS174" s="1264"/>
      <c r="DT174" s="1264">
        <f t="shared" si="253"/>
        <v>0</v>
      </c>
      <c r="DU174" s="1265">
        <f t="shared" si="252"/>
        <v>0</v>
      </c>
      <c r="DV174" s="1268">
        <f t="shared" si="252"/>
        <v>0</v>
      </c>
      <c r="DW174" s="1278">
        <f t="shared" si="252"/>
        <v>0</v>
      </c>
      <c r="DX174" s="1278">
        <f t="shared" si="252"/>
        <v>0</v>
      </c>
      <c r="DY174" s="1268"/>
      <c r="DZ174" s="1278">
        <f t="shared" si="254"/>
        <v>0</v>
      </c>
      <c r="EA174" s="1276">
        <f t="shared" si="254"/>
        <v>0</v>
      </c>
      <c r="EB174" s="1279">
        <f t="shared" si="249"/>
        <v>-15809.985238095236</v>
      </c>
      <c r="EC174" s="1280" t="str">
        <f>A174</f>
        <v>на 12 декабря</v>
      </c>
      <c r="ED174" s="672"/>
    </row>
    <row r="175" spans="1:134" ht="14.5">
      <c r="A175" s="1263" t="str">
        <f t="shared" si="250"/>
        <v>на 13 декабря</v>
      </c>
      <c r="B175" s="1264">
        <f t="shared" si="251"/>
        <v>-82.5</v>
      </c>
      <c r="C175" s="1264">
        <f t="shared" si="251"/>
        <v>-30</v>
      </c>
      <c r="D175" s="1264">
        <f t="shared" si="251"/>
        <v>-60</v>
      </c>
      <c r="E175" s="1264">
        <f t="shared" si="251"/>
        <v>0</v>
      </c>
      <c r="F175" s="1264">
        <f t="shared" si="251"/>
        <v>-1133.6800000000003</v>
      </c>
      <c r="G175" s="1265">
        <f t="shared" si="251"/>
        <v>0</v>
      </c>
      <c r="H175" s="1265">
        <f t="shared" si="251"/>
        <v>0</v>
      </c>
      <c r="I175" s="1265">
        <f t="shared" si="251"/>
        <v>-253</v>
      </c>
      <c r="J175" s="1265">
        <f t="shared" si="251"/>
        <v>-571.20000000000005</v>
      </c>
      <c r="K175" s="1265">
        <f t="shared" si="251"/>
        <v>-36</v>
      </c>
      <c r="L175" s="1265">
        <f t="shared" si="251"/>
        <v>0</v>
      </c>
      <c r="M175" s="1265">
        <f t="shared" si="251"/>
        <v>0</v>
      </c>
      <c r="N175" s="1266">
        <f t="shared" si="251"/>
        <v>-56.240000000000009</v>
      </c>
      <c r="O175" s="1266">
        <f t="shared" si="251"/>
        <v>-245.68000000000006</v>
      </c>
      <c r="P175" s="1266">
        <f t="shared" si="251"/>
        <v>0</v>
      </c>
      <c r="Q175" s="1267">
        <f t="shared" si="251"/>
        <v>-183.52</v>
      </c>
      <c r="R175" s="1268">
        <f t="shared" si="251"/>
        <v>-18.773333333333085</v>
      </c>
      <c r="S175" s="1268">
        <f t="shared" si="251"/>
        <v>0</v>
      </c>
      <c r="T175" s="1269">
        <f t="shared" si="251"/>
        <v>-5270.7200000000012</v>
      </c>
      <c r="U175" s="1270">
        <f t="shared" si="251"/>
        <v>0</v>
      </c>
      <c r="V175" s="1271">
        <f t="shared" si="251"/>
        <v>-434.39999999999986</v>
      </c>
      <c r="W175" s="1272">
        <f t="shared" si="251"/>
        <v>-690.48</v>
      </c>
      <c r="X175" s="1272">
        <f t="shared" si="251"/>
        <v>0</v>
      </c>
      <c r="Y175" s="1272">
        <f t="shared" si="251"/>
        <v>0</v>
      </c>
      <c r="Z175" s="1272">
        <f t="shared" si="251"/>
        <v>-169.2</v>
      </c>
      <c r="AA175" s="1273">
        <f t="shared" si="251"/>
        <v>-517.25999999999988</v>
      </c>
      <c r="AB175" s="1265">
        <f t="shared" si="251"/>
        <v>0</v>
      </c>
      <c r="AC175" s="1264">
        <f t="shared" si="251"/>
        <v>-1527.1999999999998</v>
      </c>
      <c r="AD175" s="1264">
        <f t="shared" si="251"/>
        <v>-147.60000000000002</v>
      </c>
      <c r="AE175" s="1264">
        <f t="shared" si="251"/>
        <v>0</v>
      </c>
      <c r="AF175" s="1264">
        <f t="shared" si="251"/>
        <v>-87.445714285714189</v>
      </c>
      <c r="AG175" s="1264">
        <f t="shared" si="251"/>
        <v>0</v>
      </c>
      <c r="AH175" s="1264">
        <f t="shared" si="251"/>
        <v>0</v>
      </c>
      <c r="AI175" s="1264">
        <f t="shared" si="251"/>
        <v>-226.23999999999978</v>
      </c>
      <c r="AJ175" s="1264">
        <f t="shared" si="251"/>
        <v>0</v>
      </c>
      <c r="AK175" s="1264">
        <f t="shared" si="251"/>
        <v>-789.59999999999991</v>
      </c>
      <c r="AL175" s="1264">
        <f t="shared" si="251"/>
        <v>0</v>
      </c>
      <c r="AM175" s="1264">
        <f t="shared" si="251"/>
        <v>0</v>
      </c>
      <c r="AN175" s="1264">
        <f t="shared" si="251"/>
        <v>-283.35999999999996</v>
      </c>
      <c r="AO175" s="1267">
        <f t="shared" si="251"/>
        <v>-617.39999999999964</v>
      </c>
      <c r="AP175" s="1267">
        <f t="shared" si="251"/>
        <v>0</v>
      </c>
      <c r="AQ175" s="1267">
        <f t="shared" si="251"/>
        <v>-226.28571428571422</v>
      </c>
      <c r="AR175" s="1267">
        <f t="shared" si="251"/>
        <v>0</v>
      </c>
      <c r="AS175" s="1265">
        <f t="shared" si="251"/>
        <v>-211.60000000000002</v>
      </c>
      <c r="AT175" s="1274">
        <f t="shared" si="251"/>
        <v>0</v>
      </c>
      <c r="AU175" s="1274">
        <f t="shared" si="251"/>
        <v>0</v>
      </c>
      <c r="AV175" s="1274">
        <f t="shared" si="251"/>
        <v>0</v>
      </c>
      <c r="AW175" s="1274">
        <f t="shared" si="251"/>
        <v>-3.8000000000000007</v>
      </c>
      <c r="AX175" s="1274">
        <f t="shared" si="251"/>
        <v>0</v>
      </c>
      <c r="AY175" s="1275">
        <f t="shared" si="251"/>
        <v>0</v>
      </c>
      <c r="AZ175" s="1276">
        <f t="shared" si="251"/>
        <v>0</v>
      </c>
      <c r="BA175" s="1277">
        <f t="shared" si="251"/>
        <v>0</v>
      </c>
      <c r="BB175" s="1264">
        <f t="shared" si="251"/>
        <v>-72.5</v>
      </c>
      <c r="BC175" s="1264">
        <f t="shared" si="251"/>
        <v>-51</v>
      </c>
      <c r="BD175" s="1264">
        <f t="shared" si="251"/>
        <v>0</v>
      </c>
      <c r="BE175" s="1265">
        <f t="shared" si="251"/>
        <v>-220.8</v>
      </c>
      <c r="BF175" s="1265">
        <f t="shared" si="251"/>
        <v>-123</v>
      </c>
      <c r="BG175" s="1265">
        <f t="shared" si="251"/>
        <v>0</v>
      </c>
      <c r="BH175" s="1265">
        <f t="shared" si="251"/>
        <v>0</v>
      </c>
      <c r="BI175" s="1265">
        <f t="shared" si="251"/>
        <v>0</v>
      </c>
      <c r="BJ175" s="1265">
        <f t="shared" si="251"/>
        <v>0</v>
      </c>
      <c r="BK175" s="1265">
        <f t="shared" si="251"/>
        <v>0</v>
      </c>
      <c r="BL175" s="1265">
        <f t="shared" si="251"/>
        <v>0</v>
      </c>
      <c r="BM175" s="1265">
        <f t="shared" si="251"/>
        <v>0</v>
      </c>
      <c r="BN175" s="1265">
        <f t="shared" si="252"/>
        <v>0</v>
      </c>
      <c r="BO175" s="1265">
        <f t="shared" si="252"/>
        <v>0</v>
      </c>
      <c r="BP175" s="1265">
        <f t="shared" si="252"/>
        <v>0</v>
      </c>
      <c r="BQ175" s="1265">
        <f t="shared" si="252"/>
        <v>0</v>
      </c>
      <c r="BR175" s="1265">
        <f t="shared" si="252"/>
        <v>0</v>
      </c>
      <c r="BS175" s="1265">
        <f t="shared" si="252"/>
        <v>0</v>
      </c>
      <c r="BT175" s="1265">
        <f t="shared" si="252"/>
        <v>0</v>
      </c>
      <c r="BU175" s="1265">
        <f t="shared" si="252"/>
        <v>0</v>
      </c>
      <c r="BV175" s="1265">
        <f t="shared" si="252"/>
        <v>0</v>
      </c>
      <c r="BW175" s="1265">
        <f t="shared" si="252"/>
        <v>-240</v>
      </c>
      <c r="BX175" s="1265">
        <f t="shared" si="252"/>
        <v>0</v>
      </c>
      <c r="BY175" s="1265">
        <f t="shared" si="252"/>
        <v>-361</v>
      </c>
      <c r="BZ175" s="1265">
        <f t="shared" si="252"/>
        <v>-90</v>
      </c>
      <c r="CA175" s="1265">
        <f t="shared" si="252"/>
        <v>0</v>
      </c>
      <c r="CB175" s="1264">
        <f t="shared" si="252"/>
        <v>-84</v>
      </c>
      <c r="CC175" s="1264">
        <f t="shared" si="252"/>
        <v>-268.92000000000007</v>
      </c>
      <c r="CD175" s="1264">
        <f t="shared" si="252"/>
        <v>-7.2799999999999727</v>
      </c>
      <c r="CE175" s="1264">
        <f t="shared" si="252"/>
        <v>0</v>
      </c>
      <c r="CF175" s="1264">
        <f t="shared" si="252"/>
        <v>0</v>
      </c>
      <c r="CG175" s="1264">
        <f t="shared" si="252"/>
        <v>-205.8</v>
      </c>
      <c r="CH175" s="1267">
        <f t="shared" si="252"/>
        <v>-3177</v>
      </c>
      <c r="CI175" s="1267">
        <f t="shared" si="252"/>
        <v>-2138.4000000000015</v>
      </c>
      <c r="CJ175" s="1267">
        <f t="shared" si="252"/>
        <v>0</v>
      </c>
      <c r="CK175" s="1267">
        <f t="shared" si="252"/>
        <v>-939.59999999999991</v>
      </c>
      <c r="CL175" s="1267">
        <f t="shared" si="252"/>
        <v>-313.5</v>
      </c>
      <c r="CM175" s="1267">
        <f t="shared" si="252"/>
        <v>0</v>
      </c>
      <c r="CN175" s="1267">
        <f t="shared" si="252"/>
        <v>0</v>
      </c>
      <c r="CO175" s="1264">
        <f t="shared" si="252"/>
        <v>0</v>
      </c>
      <c r="CP175" s="1264">
        <f t="shared" si="252"/>
        <v>0</v>
      </c>
      <c r="CQ175" s="1264">
        <f t="shared" si="252"/>
        <v>0</v>
      </c>
      <c r="CR175" s="1264">
        <f t="shared" si="252"/>
        <v>0</v>
      </c>
      <c r="CS175" s="1264">
        <f t="shared" si="252"/>
        <v>-30</v>
      </c>
      <c r="CT175" s="1266">
        <f t="shared" si="252"/>
        <v>0</v>
      </c>
      <c r="CU175" s="1266">
        <f t="shared" si="252"/>
        <v>0</v>
      </c>
      <c r="CV175" s="1273">
        <f t="shared" si="252"/>
        <v>-36</v>
      </c>
      <c r="CW175" s="1273">
        <f t="shared" si="252"/>
        <v>0</v>
      </c>
      <c r="CX175" s="1264">
        <f t="shared" si="252"/>
        <v>-92</v>
      </c>
      <c r="CY175" s="1264">
        <f t="shared" si="252"/>
        <v>-175.52571428571446</v>
      </c>
      <c r="CZ175" s="1264">
        <f t="shared" si="252"/>
        <v>0</v>
      </c>
      <c r="DA175" s="1265">
        <f t="shared" si="252"/>
        <v>-273.2399999999999</v>
      </c>
      <c r="DB175" s="1266">
        <f t="shared" si="252"/>
        <v>0</v>
      </c>
      <c r="DC175" s="1266">
        <f t="shared" si="252"/>
        <v>-127.44000000000005</v>
      </c>
      <c r="DD175" s="1264">
        <f t="shared" si="252"/>
        <v>-100.44</v>
      </c>
      <c r="DE175" s="1273">
        <f t="shared" si="252"/>
        <v>-86.75</v>
      </c>
      <c r="DF175" s="1264">
        <f t="shared" si="252"/>
        <v>-523.5</v>
      </c>
      <c r="DG175" s="1264">
        <f t="shared" si="252"/>
        <v>-612</v>
      </c>
      <c r="DH175" s="1264">
        <f t="shared" si="252"/>
        <v>-348</v>
      </c>
      <c r="DI175" s="1264">
        <f t="shared" si="252"/>
        <v>0</v>
      </c>
      <c r="DJ175" s="1264">
        <f t="shared" si="252"/>
        <v>-288.53571428571422</v>
      </c>
      <c r="DK175" s="1264">
        <f t="shared" si="252"/>
        <v>-6.6428571428571423</v>
      </c>
      <c r="DL175" s="1264">
        <f t="shared" si="252"/>
        <v>-27</v>
      </c>
      <c r="DM175" s="1264">
        <f t="shared" si="252"/>
        <v>0</v>
      </c>
      <c r="DN175" s="1265">
        <f t="shared" si="252"/>
        <v>-92.88</v>
      </c>
      <c r="DO175" s="1273">
        <f t="shared" si="252"/>
        <v>-227.95238095238096</v>
      </c>
      <c r="DP175" s="1264">
        <f t="shared" si="252"/>
        <v>0</v>
      </c>
      <c r="DQ175" s="1264"/>
      <c r="DR175" s="1264"/>
      <c r="DS175" s="1264"/>
      <c r="DT175" s="1264">
        <f t="shared" si="253"/>
        <v>-43.047619047619037</v>
      </c>
      <c r="DU175" s="1265">
        <f t="shared" si="252"/>
        <v>0</v>
      </c>
      <c r="DV175" s="1268">
        <f t="shared" si="252"/>
        <v>0</v>
      </c>
      <c r="DW175" s="1278">
        <f t="shared" si="252"/>
        <v>0</v>
      </c>
      <c r="DX175" s="1278">
        <f t="shared" si="252"/>
        <v>0</v>
      </c>
      <c r="DY175" s="1268"/>
      <c r="DZ175" s="1278">
        <f t="shared" si="254"/>
        <v>0</v>
      </c>
      <c r="EA175" s="1276">
        <f t="shared" si="254"/>
        <v>0</v>
      </c>
      <c r="EB175" s="1279">
        <f t="shared" si="249"/>
        <v>-25256.939047619053</v>
      </c>
      <c r="EC175" s="1280" t="str">
        <f>A175</f>
        <v>на 13 декабря</v>
      </c>
      <c r="ED175" s="672"/>
    </row>
    <row r="176" spans="1:134" ht="14.5" hidden="1" customHeight="1" outlineLevel="1">
      <c r="A176" s="1263"/>
      <c r="B176" s="1264">
        <f t="shared" si="251"/>
        <v>0</v>
      </c>
      <c r="C176" s="1264">
        <f t="shared" si="251"/>
        <v>0</v>
      </c>
      <c r="D176" s="1264">
        <f t="shared" si="251"/>
        <v>0</v>
      </c>
      <c r="E176" s="1264">
        <f t="shared" si="251"/>
        <v>0</v>
      </c>
      <c r="F176" s="1264">
        <f t="shared" si="251"/>
        <v>0</v>
      </c>
      <c r="G176" s="1265">
        <f t="shared" si="251"/>
        <v>0</v>
      </c>
      <c r="H176" s="1265">
        <f t="shared" si="251"/>
        <v>0</v>
      </c>
      <c r="I176" s="1265">
        <f t="shared" si="251"/>
        <v>0</v>
      </c>
      <c r="J176" s="1265">
        <f t="shared" si="251"/>
        <v>0</v>
      </c>
      <c r="K176" s="1265">
        <f t="shared" si="251"/>
        <v>0</v>
      </c>
      <c r="L176" s="1265">
        <f t="shared" si="251"/>
        <v>0</v>
      </c>
      <c r="M176" s="1265">
        <f t="shared" si="251"/>
        <v>0</v>
      </c>
      <c r="N176" s="1266">
        <f t="shared" si="251"/>
        <v>0</v>
      </c>
      <c r="O176" s="1266">
        <f t="shared" si="251"/>
        <v>0</v>
      </c>
      <c r="P176" s="1266">
        <f t="shared" si="251"/>
        <v>0</v>
      </c>
      <c r="Q176" s="1267">
        <f t="shared" si="251"/>
        <v>0</v>
      </c>
      <c r="R176" s="1268">
        <f t="shared" si="251"/>
        <v>0</v>
      </c>
      <c r="S176" s="1268">
        <f t="shared" si="251"/>
        <v>0</v>
      </c>
      <c r="T176" s="1269">
        <f t="shared" si="251"/>
        <v>0</v>
      </c>
      <c r="U176" s="1270">
        <f t="shared" si="251"/>
        <v>0</v>
      </c>
      <c r="V176" s="1271">
        <f t="shared" si="251"/>
        <v>0</v>
      </c>
      <c r="W176" s="1272">
        <f t="shared" si="251"/>
        <v>0</v>
      </c>
      <c r="X176" s="1272">
        <f t="shared" si="251"/>
        <v>0</v>
      </c>
      <c r="Y176" s="1272">
        <f t="shared" si="251"/>
        <v>0</v>
      </c>
      <c r="Z176" s="1272">
        <f t="shared" si="251"/>
        <v>0</v>
      </c>
      <c r="AA176" s="1273">
        <f t="shared" si="251"/>
        <v>0</v>
      </c>
      <c r="AB176" s="1265">
        <f t="shared" si="251"/>
        <v>0</v>
      </c>
      <c r="AC176" s="1264">
        <f t="shared" si="251"/>
        <v>0</v>
      </c>
      <c r="AD176" s="1264">
        <f t="shared" si="251"/>
        <v>0</v>
      </c>
      <c r="AE176" s="1264">
        <f t="shared" si="251"/>
        <v>0</v>
      </c>
      <c r="AF176" s="1264">
        <f t="shared" si="251"/>
        <v>0</v>
      </c>
      <c r="AG176" s="1264">
        <f t="shared" si="251"/>
        <v>0</v>
      </c>
      <c r="AH176" s="1264">
        <f t="shared" si="251"/>
        <v>0</v>
      </c>
      <c r="AI176" s="1264">
        <f t="shared" si="251"/>
        <v>0</v>
      </c>
      <c r="AJ176" s="1264">
        <f t="shared" si="251"/>
        <v>0</v>
      </c>
      <c r="AK176" s="1264">
        <f t="shared" si="251"/>
        <v>0</v>
      </c>
      <c r="AL176" s="1264">
        <f t="shared" si="251"/>
        <v>0</v>
      </c>
      <c r="AM176" s="1264">
        <f t="shared" si="251"/>
        <v>0</v>
      </c>
      <c r="AN176" s="1264">
        <f t="shared" si="251"/>
        <v>0</v>
      </c>
      <c r="AO176" s="1267">
        <f t="shared" si="251"/>
        <v>0</v>
      </c>
      <c r="AP176" s="1267">
        <f t="shared" si="251"/>
        <v>0</v>
      </c>
      <c r="AQ176" s="1267">
        <f t="shared" si="251"/>
        <v>0</v>
      </c>
      <c r="AR176" s="1267">
        <f t="shared" si="251"/>
        <v>0</v>
      </c>
      <c r="AS176" s="1265">
        <f t="shared" si="251"/>
        <v>0</v>
      </c>
      <c r="AT176" s="1274">
        <f t="shared" si="251"/>
        <v>0</v>
      </c>
      <c r="AU176" s="1274">
        <f t="shared" si="251"/>
        <v>0</v>
      </c>
      <c r="AV176" s="1274">
        <f t="shared" si="251"/>
        <v>0</v>
      </c>
      <c r="AW176" s="1274">
        <f t="shared" si="251"/>
        <v>0</v>
      </c>
      <c r="AX176" s="1274">
        <f t="shared" si="251"/>
        <v>0</v>
      </c>
      <c r="AY176" s="1275">
        <f t="shared" si="251"/>
        <v>0</v>
      </c>
      <c r="AZ176" s="1276">
        <f t="shared" si="251"/>
        <v>0</v>
      </c>
      <c r="BA176" s="1277">
        <f t="shared" si="251"/>
        <v>0</v>
      </c>
      <c r="BB176" s="1264">
        <f t="shared" si="251"/>
        <v>0</v>
      </c>
      <c r="BC176" s="1264">
        <f t="shared" si="251"/>
        <v>0</v>
      </c>
      <c r="BD176" s="1264">
        <f t="shared" si="251"/>
        <v>0</v>
      </c>
      <c r="BE176" s="1265">
        <f t="shared" si="251"/>
        <v>0</v>
      </c>
      <c r="BF176" s="1265">
        <f t="shared" si="251"/>
        <v>0</v>
      </c>
      <c r="BG176" s="1265">
        <f t="shared" si="251"/>
        <v>0</v>
      </c>
      <c r="BH176" s="1265">
        <f t="shared" si="251"/>
        <v>0</v>
      </c>
      <c r="BI176" s="1265">
        <f t="shared" si="251"/>
        <v>0</v>
      </c>
      <c r="BJ176" s="1265">
        <f t="shared" si="251"/>
        <v>0</v>
      </c>
      <c r="BK176" s="1265">
        <f t="shared" si="251"/>
        <v>0</v>
      </c>
      <c r="BL176" s="1265">
        <f t="shared" si="251"/>
        <v>0</v>
      </c>
      <c r="BM176" s="1265">
        <f t="shared" ref="BM176:CF185" si="255">BM161-BM146</f>
        <v>0</v>
      </c>
      <c r="BN176" s="1265">
        <f t="shared" si="255"/>
        <v>0</v>
      </c>
      <c r="BO176" s="1265">
        <f t="shared" si="255"/>
        <v>0</v>
      </c>
      <c r="BP176" s="1265">
        <f t="shared" si="255"/>
        <v>0</v>
      </c>
      <c r="BQ176" s="1265">
        <f t="shared" si="255"/>
        <v>0</v>
      </c>
      <c r="BR176" s="1265">
        <f t="shared" si="255"/>
        <v>0</v>
      </c>
      <c r="BS176" s="1265">
        <f t="shared" si="255"/>
        <v>0</v>
      </c>
      <c r="BT176" s="1265">
        <f t="shared" si="252"/>
        <v>0</v>
      </c>
      <c r="BU176" s="1265">
        <f t="shared" si="252"/>
        <v>0</v>
      </c>
      <c r="BV176" s="1265">
        <f t="shared" si="255"/>
        <v>0</v>
      </c>
      <c r="BW176" s="1265">
        <f t="shared" si="255"/>
        <v>0</v>
      </c>
      <c r="BX176" s="1265">
        <f t="shared" si="255"/>
        <v>0</v>
      </c>
      <c r="BY176" s="1265">
        <f t="shared" si="255"/>
        <v>0</v>
      </c>
      <c r="BZ176" s="1265">
        <f t="shared" si="255"/>
        <v>0</v>
      </c>
      <c r="CA176" s="1265">
        <f t="shared" si="255"/>
        <v>0</v>
      </c>
      <c r="CB176" s="1264">
        <f t="shared" si="252"/>
        <v>0</v>
      </c>
      <c r="CC176" s="1264">
        <f t="shared" si="252"/>
        <v>0</v>
      </c>
      <c r="CD176" s="1264">
        <f t="shared" si="252"/>
        <v>0</v>
      </c>
      <c r="CE176" s="1264">
        <f t="shared" si="252"/>
        <v>0</v>
      </c>
      <c r="CF176" s="1264">
        <f t="shared" si="252"/>
        <v>0</v>
      </c>
      <c r="CG176" s="1264">
        <f t="shared" si="252"/>
        <v>0</v>
      </c>
      <c r="CH176" s="1267">
        <f t="shared" si="252"/>
        <v>0</v>
      </c>
      <c r="CI176" s="1267">
        <f t="shared" si="252"/>
        <v>0</v>
      </c>
      <c r="CJ176" s="1267">
        <f t="shared" si="252"/>
        <v>0</v>
      </c>
      <c r="CK176" s="1267">
        <f t="shared" si="252"/>
        <v>0</v>
      </c>
      <c r="CL176" s="1267">
        <f t="shared" si="252"/>
        <v>0</v>
      </c>
      <c r="CM176" s="1267">
        <f t="shared" si="252"/>
        <v>0</v>
      </c>
      <c r="CN176" s="1267">
        <f t="shared" si="252"/>
        <v>0</v>
      </c>
      <c r="CO176" s="1264">
        <f t="shared" si="252"/>
        <v>0</v>
      </c>
      <c r="CP176" s="1264">
        <f t="shared" si="252"/>
        <v>0</v>
      </c>
      <c r="CQ176" s="1264">
        <f t="shared" si="252"/>
        <v>0</v>
      </c>
      <c r="CR176" s="1264">
        <f t="shared" si="252"/>
        <v>0</v>
      </c>
      <c r="CS176" s="1264">
        <f t="shared" si="252"/>
        <v>0</v>
      </c>
      <c r="CT176" s="1266">
        <f t="shared" si="252"/>
        <v>0</v>
      </c>
      <c r="CU176" s="1266">
        <f t="shared" si="252"/>
        <v>0</v>
      </c>
      <c r="CV176" s="1273">
        <f t="shared" si="252"/>
        <v>0</v>
      </c>
      <c r="CW176" s="1273">
        <f t="shared" si="252"/>
        <v>0</v>
      </c>
      <c r="CX176" s="1264">
        <f t="shared" si="252"/>
        <v>0</v>
      </c>
      <c r="CY176" s="1264">
        <f t="shared" si="252"/>
        <v>0</v>
      </c>
      <c r="CZ176" s="1264">
        <f t="shared" si="252"/>
        <v>0</v>
      </c>
      <c r="DA176" s="1265">
        <f t="shared" si="252"/>
        <v>0</v>
      </c>
      <c r="DB176" s="1266">
        <f t="shared" si="252"/>
        <v>0</v>
      </c>
      <c r="DC176" s="1266">
        <f t="shared" si="252"/>
        <v>0</v>
      </c>
      <c r="DD176" s="1264">
        <f t="shared" si="252"/>
        <v>0</v>
      </c>
      <c r="DE176" s="1273">
        <f t="shared" si="252"/>
        <v>0</v>
      </c>
      <c r="DF176" s="1264">
        <f t="shared" si="252"/>
        <v>0</v>
      </c>
      <c r="DG176" s="1264">
        <f t="shared" si="252"/>
        <v>0</v>
      </c>
      <c r="DH176" s="1264">
        <f t="shared" si="252"/>
        <v>0</v>
      </c>
      <c r="DI176" s="1264">
        <f t="shared" si="252"/>
        <v>0</v>
      </c>
      <c r="DJ176" s="1264">
        <f t="shared" si="252"/>
        <v>0</v>
      </c>
      <c r="DK176" s="1264">
        <f t="shared" si="252"/>
        <v>0</v>
      </c>
      <c r="DL176" s="1264">
        <f t="shared" si="252"/>
        <v>0</v>
      </c>
      <c r="DM176" s="1264">
        <f t="shared" si="252"/>
        <v>0</v>
      </c>
      <c r="DN176" s="1265">
        <f t="shared" si="252"/>
        <v>0</v>
      </c>
      <c r="DO176" s="1273">
        <f t="shared" si="252"/>
        <v>0</v>
      </c>
      <c r="DP176" s="1264">
        <f t="shared" si="252"/>
        <v>0</v>
      </c>
      <c r="DQ176" s="1264"/>
      <c r="DR176" s="1264"/>
      <c r="DS176" s="1264"/>
      <c r="DT176" s="1264">
        <f t="shared" si="253"/>
        <v>0</v>
      </c>
      <c r="DU176" s="1265">
        <f t="shared" si="252"/>
        <v>0</v>
      </c>
      <c r="DV176" s="1268">
        <f t="shared" si="252"/>
        <v>0</v>
      </c>
      <c r="DW176" s="1278">
        <f t="shared" si="252"/>
        <v>0</v>
      </c>
      <c r="DX176" s="1278">
        <f t="shared" si="252"/>
        <v>0</v>
      </c>
      <c r="DY176" s="1268"/>
      <c r="DZ176" s="1278">
        <f t="shared" si="254"/>
        <v>0</v>
      </c>
      <c r="EA176" s="1276">
        <f t="shared" si="254"/>
        <v>0</v>
      </c>
      <c r="EB176" s="1279">
        <f t="shared" si="249"/>
        <v>0</v>
      </c>
      <c r="EC176" s="1280"/>
      <c r="ED176" s="672"/>
    </row>
    <row r="177" spans="1:134" ht="14.5" hidden="1" customHeight="1" outlineLevel="1">
      <c r="A177" s="1263"/>
      <c r="B177" s="1264">
        <f t="shared" ref="B177:BM180" si="256">B162-B147</f>
        <v>0</v>
      </c>
      <c r="C177" s="1264">
        <f t="shared" si="256"/>
        <v>0</v>
      </c>
      <c r="D177" s="1264">
        <f t="shared" si="256"/>
        <v>0</v>
      </c>
      <c r="E177" s="1264">
        <f t="shared" si="256"/>
        <v>0</v>
      </c>
      <c r="F177" s="1264">
        <f t="shared" si="256"/>
        <v>0</v>
      </c>
      <c r="G177" s="1265">
        <f t="shared" si="256"/>
        <v>0</v>
      </c>
      <c r="H177" s="1265">
        <f t="shared" si="256"/>
        <v>0</v>
      </c>
      <c r="I177" s="1265">
        <f t="shared" si="256"/>
        <v>0</v>
      </c>
      <c r="J177" s="1265">
        <f t="shared" si="256"/>
        <v>0</v>
      </c>
      <c r="K177" s="1265">
        <f t="shared" si="256"/>
        <v>0</v>
      </c>
      <c r="L177" s="1265">
        <f t="shared" si="256"/>
        <v>0</v>
      </c>
      <c r="M177" s="1265">
        <f t="shared" si="256"/>
        <v>0</v>
      </c>
      <c r="N177" s="1266">
        <f t="shared" si="256"/>
        <v>0</v>
      </c>
      <c r="O177" s="1266">
        <f t="shared" si="256"/>
        <v>0</v>
      </c>
      <c r="P177" s="1266">
        <f t="shared" si="256"/>
        <v>0</v>
      </c>
      <c r="Q177" s="1267">
        <f t="shared" si="256"/>
        <v>0</v>
      </c>
      <c r="R177" s="1268">
        <f t="shared" si="256"/>
        <v>0</v>
      </c>
      <c r="S177" s="1268">
        <f t="shared" si="256"/>
        <v>0</v>
      </c>
      <c r="T177" s="1269">
        <f t="shared" si="256"/>
        <v>0</v>
      </c>
      <c r="U177" s="1270">
        <f t="shared" si="256"/>
        <v>0</v>
      </c>
      <c r="V177" s="1271">
        <f t="shared" si="256"/>
        <v>0</v>
      </c>
      <c r="W177" s="1272">
        <f t="shared" si="256"/>
        <v>0</v>
      </c>
      <c r="X177" s="1272">
        <f t="shared" si="256"/>
        <v>0</v>
      </c>
      <c r="Y177" s="1272">
        <f t="shared" si="256"/>
        <v>0</v>
      </c>
      <c r="Z177" s="1272">
        <f t="shared" si="256"/>
        <v>0</v>
      </c>
      <c r="AA177" s="1273">
        <f t="shared" si="256"/>
        <v>0</v>
      </c>
      <c r="AB177" s="1265">
        <f t="shared" si="256"/>
        <v>0</v>
      </c>
      <c r="AC177" s="1264">
        <f t="shared" si="256"/>
        <v>0</v>
      </c>
      <c r="AD177" s="1264">
        <f t="shared" si="256"/>
        <v>0</v>
      </c>
      <c r="AE177" s="1264">
        <f t="shared" si="256"/>
        <v>0</v>
      </c>
      <c r="AF177" s="1264">
        <f t="shared" si="256"/>
        <v>0</v>
      </c>
      <c r="AG177" s="1264">
        <f t="shared" si="256"/>
        <v>0</v>
      </c>
      <c r="AH177" s="1264">
        <f t="shared" si="256"/>
        <v>0</v>
      </c>
      <c r="AI177" s="1264">
        <f t="shared" si="256"/>
        <v>0</v>
      </c>
      <c r="AJ177" s="1264">
        <f t="shared" si="256"/>
        <v>0</v>
      </c>
      <c r="AK177" s="1264">
        <f t="shared" si="256"/>
        <v>0</v>
      </c>
      <c r="AL177" s="1264">
        <f t="shared" si="256"/>
        <v>0</v>
      </c>
      <c r="AM177" s="1264">
        <f t="shared" si="256"/>
        <v>0</v>
      </c>
      <c r="AN177" s="1264">
        <f t="shared" si="256"/>
        <v>0</v>
      </c>
      <c r="AO177" s="1267">
        <f t="shared" si="256"/>
        <v>0</v>
      </c>
      <c r="AP177" s="1267">
        <f t="shared" si="256"/>
        <v>0</v>
      </c>
      <c r="AQ177" s="1267">
        <f t="shared" si="256"/>
        <v>0</v>
      </c>
      <c r="AR177" s="1267">
        <f t="shared" si="256"/>
        <v>0</v>
      </c>
      <c r="AS177" s="1265">
        <f t="shared" si="256"/>
        <v>0</v>
      </c>
      <c r="AT177" s="1274">
        <f t="shared" si="256"/>
        <v>0</v>
      </c>
      <c r="AU177" s="1274">
        <f t="shared" si="256"/>
        <v>0</v>
      </c>
      <c r="AV177" s="1274">
        <f t="shared" si="256"/>
        <v>0</v>
      </c>
      <c r="AW177" s="1274">
        <f t="shared" si="256"/>
        <v>0</v>
      </c>
      <c r="AX177" s="1274">
        <f t="shared" si="256"/>
        <v>0</v>
      </c>
      <c r="AY177" s="1275">
        <f t="shared" si="256"/>
        <v>0</v>
      </c>
      <c r="AZ177" s="1276">
        <f t="shared" si="256"/>
        <v>0</v>
      </c>
      <c r="BA177" s="1277">
        <f t="shared" si="256"/>
        <v>0</v>
      </c>
      <c r="BB177" s="1264">
        <f t="shared" si="256"/>
        <v>0</v>
      </c>
      <c r="BC177" s="1264">
        <f t="shared" si="256"/>
        <v>0</v>
      </c>
      <c r="BD177" s="1264">
        <f t="shared" si="256"/>
        <v>0</v>
      </c>
      <c r="BE177" s="1265">
        <f t="shared" si="256"/>
        <v>0</v>
      </c>
      <c r="BF177" s="1265">
        <f t="shared" si="256"/>
        <v>0</v>
      </c>
      <c r="BG177" s="1265">
        <f t="shared" si="256"/>
        <v>0</v>
      </c>
      <c r="BH177" s="1265">
        <f t="shared" si="256"/>
        <v>0</v>
      </c>
      <c r="BI177" s="1265">
        <f t="shared" si="256"/>
        <v>0</v>
      </c>
      <c r="BJ177" s="1265">
        <f t="shared" si="256"/>
        <v>0</v>
      </c>
      <c r="BK177" s="1265">
        <f t="shared" si="256"/>
        <v>0</v>
      </c>
      <c r="BL177" s="1265">
        <f t="shared" si="256"/>
        <v>0</v>
      </c>
      <c r="BM177" s="1265">
        <f t="shared" si="256"/>
        <v>0</v>
      </c>
      <c r="BN177" s="1265">
        <f t="shared" si="255"/>
        <v>0</v>
      </c>
      <c r="BO177" s="1265">
        <f t="shared" si="255"/>
        <v>0</v>
      </c>
      <c r="BP177" s="1265">
        <f t="shared" si="255"/>
        <v>0</v>
      </c>
      <c r="BQ177" s="1265">
        <f t="shared" si="255"/>
        <v>0</v>
      </c>
      <c r="BR177" s="1265">
        <f t="shared" si="255"/>
        <v>0</v>
      </c>
      <c r="BS177" s="1265">
        <f t="shared" si="255"/>
        <v>0</v>
      </c>
      <c r="BT177" s="1265">
        <f t="shared" si="252"/>
        <v>0</v>
      </c>
      <c r="BU177" s="1265">
        <f t="shared" si="252"/>
        <v>0</v>
      </c>
      <c r="BV177" s="1265">
        <f t="shared" si="255"/>
        <v>0</v>
      </c>
      <c r="BW177" s="1265">
        <f t="shared" si="255"/>
        <v>0</v>
      </c>
      <c r="BX177" s="1265">
        <f t="shared" si="255"/>
        <v>0</v>
      </c>
      <c r="BY177" s="1265">
        <f t="shared" si="255"/>
        <v>0</v>
      </c>
      <c r="BZ177" s="1265">
        <f t="shared" si="255"/>
        <v>0</v>
      </c>
      <c r="CA177" s="1265">
        <f t="shared" si="255"/>
        <v>0</v>
      </c>
      <c r="CB177" s="1264">
        <f t="shared" si="252"/>
        <v>0</v>
      </c>
      <c r="CC177" s="1264">
        <f t="shared" si="252"/>
        <v>0</v>
      </c>
      <c r="CD177" s="1264">
        <f t="shared" si="252"/>
        <v>0</v>
      </c>
      <c r="CE177" s="1264">
        <f t="shared" si="252"/>
        <v>0</v>
      </c>
      <c r="CF177" s="1264">
        <f t="shared" si="252"/>
        <v>0</v>
      </c>
      <c r="CG177" s="1264">
        <f t="shared" si="252"/>
        <v>0</v>
      </c>
      <c r="CH177" s="1267">
        <f t="shared" si="252"/>
        <v>0</v>
      </c>
      <c r="CI177" s="1267">
        <f t="shared" si="252"/>
        <v>0</v>
      </c>
      <c r="CJ177" s="1267">
        <f t="shared" si="252"/>
        <v>0</v>
      </c>
      <c r="CK177" s="1267">
        <f t="shared" si="252"/>
        <v>0</v>
      </c>
      <c r="CL177" s="1267">
        <f t="shared" si="252"/>
        <v>0</v>
      </c>
      <c r="CM177" s="1267">
        <f t="shared" si="252"/>
        <v>0</v>
      </c>
      <c r="CN177" s="1267">
        <f t="shared" si="252"/>
        <v>0</v>
      </c>
      <c r="CO177" s="1264">
        <f t="shared" si="252"/>
        <v>0</v>
      </c>
      <c r="CP177" s="1264">
        <f t="shared" si="252"/>
        <v>0</v>
      </c>
      <c r="CQ177" s="1264">
        <f t="shared" si="252"/>
        <v>0</v>
      </c>
      <c r="CR177" s="1264">
        <f t="shared" si="252"/>
        <v>0</v>
      </c>
      <c r="CS177" s="1264">
        <f t="shared" si="252"/>
        <v>0</v>
      </c>
      <c r="CT177" s="1266">
        <f t="shared" si="252"/>
        <v>0</v>
      </c>
      <c r="CU177" s="1266">
        <f t="shared" si="252"/>
        <v>0</v>
      </c>
      <c r="CV177" s="1273">
        <f t="shared" si="252"/>
        <v>0</v>
      </c>
      <c r="CW177" s="1273">
        <f t="shared" si="252"/>
        <v>0</v>
      </c>
      <c r="CX177" s="1264">
        <f t="shared" si="252"/>
        <v>0</v>
      </c>
      <c r="CY177" s="1264">
        <f t="shared" si="252"/>
        <v>0</v>
      </c>
      <c r="CZ177" s="1264">
        <f t="shared" si="252"/>
        <v>0</v>
      </c>
      <c r="DA177" s="1265">
        <f t="shared" si="252"/>
        <v>0</v>
      </c>
      <c r="DB177" s="1266">
        <f t="shared" si="252"/>
        <v>0</v>
      </c>
      <c r="DC177" s="1266">
        <f t="shared" si="252"/>
        <v>0</v>
      </c>
      <c r="DD177" s="1264">
        <f t="shared" si="252"/>
        <v>0</v>
      </c>
      <c r="DE177" s="1273">
        <f t="shared" ref="DE177:FD185" si="257">DE162-DE147</f>
        <v>0</v>
      </c>
      <c r="DF177" s="1264">
        <f t="shared" si="257"/>
        <v>0</v>
      </c>
      <c r="DG177" s="1264">
        <f t="shared" si="257"/>
        <v>0</v>
      </c>
      <c r="DH177" s="1264">
        <f t="shared" si="257"/>
        <v>0</v>
      </c>
      <c r="DI177" s="1264">
        <f t="shared" si="257"/>
        <v>0</v>
      </c>
      <c r="DJ177" s="1264">
        <f t="shared" si="257"/>
        <v>0</v>
      </c>
      <c r="DK177" s="1264">
        <f t="shared" si="257"/>
        <v>0</v>
      </c>
      <c r="DL177" s="1264">
        <f t="shared" si="257"/>
        <v>0</v>
      </c>
      <c r="DM177" s="1264">
        <f t="shared" si="257"/>
        <v>0</v>
      </c>
      <c r="DN177" s="1265">
        <f t="shared" si="257"/>
        <v>0</v>
      </c>
      <c r="DO177" s="1273">
        <f t="shared" si="257"/>
        <v>0</v>
      </c>
      <c r="DP177" s="1264">
        <f t="shared" si="257"/>
        <v>0</v>
      </c>
      <c r="DQ177" s="1264"/>
      <c r="DR177" s="1264"/>
      <c r="DS177" s="1264"/>
      <c r="DT177" s="1264">
        <f t="shared" si="253"/>
        <v>0</v>
      </c>
      <c r="DU177" s="1265">
        <f t="shared" si="257"/>
        <v>0</v>
      </c>
      <c r="DV177" s="1268">
        <f t="shared" si="257"/>
        <v>0</v>
      </c>
      <c r="DW177" s="1278">
        <f t="shared" si="257"/>
        <v>0</v>
      </c>
      <c r="DX177" s="1278">
        <f t="shared" si="257"/>
        <v>0</v>
      </c>
      <c r="DY177" s="1268"/>
      <c r="DZ177" s="1278">
        <f t="shared" si="254"/>
        <v>0</v>
      </c>
      <c r="EA177" s="1276">
        <f t="shared" si="257"/>
        <v>0</v>
      </c>
      <c r="EB177" s="1279">
        <f t="shared" si="249"/>
        <v>0</v>
      </c>
      <c r="EC177" s="1280"/>
      <c r="ED177" s="672"/>
    </row>
    <row r="178" spans="1:134" ht="27.65" customHeight="1" collapsed="1">
      <c r="A178" s="1263" t="s">
        <v>687</v>
      </c>
      <c r="B178" s="1264">
        <f t="shared" si="256"/>
        <v>-2592.0428333333339</v>
      </c>
      <c r="C178" s="1264">
        <f t="shared" si="256"/>
        <v>-155.15150000000003</v>
      </c>
      <c r="D178" s="1264">
        <f t="shared" si="256"/>
        <v>-2007.9228750000007</v>
      </c>
      <c r="E178" s="1264">
        <f t="shared" si="256"/>
        <v>-102.09369523809522</v>
      </c>
      <c r="F178" s="1264">
        <f t="shared" si="256"/>
        <v>-1879.3615555555548</v>
      </c>
      <c r="G178" s="1265">
        <f t="shared" si="256"/>
        <v>-32.382857142857148</v>
      </c>
      <c r="H178" s="1265">
        <f t="shared" si="256"/>
        <v>0</v>
      </c>
      <c r="I178" s="1265">
        <f t="shared" si="256"/>
        <v>-2119.9827777777778</v>
      </c>
      <c r="J178" s="1265">
        <f t="shared" si="256"/>
        <v>-1428.1695555555555</v>
      </c>
      <c r="K178" s="1265">
        <f t="shared" si="256"/>
        <v>-760.87016666666682</v>
      </c>
      <c r="L178" s="1265">
        <f t="shared" si="256"/>
        <v>-89.011619047619064</v>
      </c>
      <c r="M178" s="1265">
        <f t="shared" si="256"/>
        <v>0</v>
      </c>
      <c r="N178" s="1266">
        <f t="shared" si="256"/>
        <v>-297.97950000000003</v>
      </c>
      <c r="O178" s="1266">
        <f t="shared" si="256"/>
        <v>-615.38400000000001</v>
      </c>
      <c r="P178" s="1266">
        <f t="shared" si="256"/>
        <v>-271.86190476190478</v>
      </c>
      <c r="Q178" s="1267">
        <f t="shared" si="256"/>
        <v>-580.15999999999985</v>
      </c>
      <c r="R178" s="1268">
        <f t="shared" si="256"/>
        <v>-375.14400000000023</v>
      </c>
      <c r="S178" s="1268">
        <f t="shared" si="256"/>
        <v>-55.352380952381168</v>
      </c>
      <c r="T178" s="1269">
        <f t="shared" si="256"/>
        <v>-16269.351422222218</v>
      </c>
      <c r="U178" s="1270">
        <f t="shared" si="256"/>
        <v>-440.63476190476183</v>
      </c>
      <c r="V178" s="1271">
        <f t="shared" si="256"/>
        <v>-1944.671000000001</v>
      </c>
      <c r="W178" s="1272">
        <f t="shared" si="256"/>
        <v>-1044.96</v>
      </c>
      <c r="X178" s="1272">
        <f t="shared" si="256"/>
        <v>0</v>
      </c>
      <c r="Y178" s="1272">
        <f t="shared" si="256"/>
        <v>0</v>
      </c>
      <c r="Z178" s="1272">
        <f t="shared" si="256"/>
        <v>0</v>
      </c>
      <c r="AA178" s="1273">
        <f t="shared" si="256"/>
        <v>-2486.9069000000013</v>
      </c>
      <c r="AB178" s="1265">
        <f t="shared" si="256"/>
        <v>-192.45461904761905</v>
      </c>
      <c r="AC178" s="1264">
        <f t="shared" si="256"/>
        <v>-5136.0966000000008</v>
      </c>
      <c r="AD178" s="1264">
        <f t="shared" si="256"/>
        <v>-1109.5608333333334</v>
      </c>
      <c r="AE178" s="1264">
        <f t="shared" si="256"/>
        <v>-125.98800000000003</v>
      </c>
      <c r="AF178" s="1264">
        <f t="shared" si="256"/>
        <v>-1730.1200000000003</v>
      </c>
      <c r="AG178" s="1264">
        <f t="shared" si="256"/>
        <v>0</v>
      </c>
      <c r="AH178" s="1264">
        <f t="shared" si="256"/>
        <v>0</v>
      </c>
      <c r="AI178" s="1264">
        <f t="shared" si="256"/>
        <v>-1791.1506666666669</v>
      </c>
      <c r="AJ178" s="1264">
        <f t="shared" si="256"/>
        <v>-61.490666666666698</v>
      </c>
      <c r="AK178" s="1264">
        <f t="shared" si="256"/>
        <v>-4253.6400000000012</v>
      </c>
      <c r="AL178" s="1264">
        <f t="shared" si="256"/>
        <v>0</v>
      </c>
      <c r="AM178" s="1264">
        <f t="shared" si="256"/>
        <v>0</v>
      </c>
      <c r="AN178" s="1264">
        <f t="shared" si="256"/>
        <v>-2444.5856666666668</v>
      </c>
      <c r="AO178" s="1267">
        <f t="shared" si="256"/>
        <v>-5483.5924166666664</v>
      </c>
      <c r="AP178" s="1267">
        <f t="shared" si="256"/>
        <v>-155.82</v>
      </c>
      <c r="AQ178" s="1267">
        <f t="shared" si="256"/>
        <v>-2077.6000000000004</v>
      </c>
      <c r="AR178" s="1267">
        <f t="shared" si="256"/>
        <v>-241.83428571428567</v>
      </c>
      <c r="AS178" s="1265">
        <f t="shared" si="256"/>
        <v>-1050.3173333333334</v>
      </c>
      <c r="AT178" s="1274">
        <f t="shared" si="256"/>
        <v>-264.29217460317454</v>
      </c>
      <c r="AU178" s="1274">
        <f t="shared" si="256"/>
        <v>-57.826416666666674</v>
      </c>
      <c r="AV178" s="1274">
        <f t="shared" si="256"/>
        <v>0</v>
      </c>
      <c r="AW178" s="1274">
        <f t="shared" si="256"/>
        <v>-24.082333333333331</v>
      </c>
      <c r="AX178" s="1274">
        <f t="shared" si="256"/>
        <v>0</v>
      </c>
      <c r="AY178" s="1275">
        <f t="shared" si="256"/>
        <v>0</v>
      </c>
      <c r="AZ178" s="1276">
        <f t="shared" si="256"/>
        <v>0</v>
      </c>
      <c r="BA178" s="1277">
        <f t="shared" si="256"/>
        <v>-5419.976576388889</v>
      </c>
      <c r="BB178" s="1264">
        <f t="shared" si="256"/>
        <v>-1473.229888888889</v>
      </c>
      <c r="BC178" s="1264">
        <f t="shared" si="256"/>
        <v>-556.15</v>
      </c>
      <c r="BD178" s="1264">
        <f t="shared" si="256"/>
        <v>-1049.888222222223</v>
      </c>
      <c r="BE178" s="1265">
        <f t="shared" si="256"/>
        <v>-288.79199999999997</v>
      </c>
      <c r="BF178" s="1265">
        <f t="shared" si="256"/>
        <v>-5188.7749999999996</v>
      </c>
      <c r="BG178" s="1265">
        <f t="shared" si="256"/>
        <v>-183.32499999999999</v>
      </c>
      <c r="BH178" s="1265">
        <f t="shared" si="256"/>
        <v>0</v>
      </c>
      <c r="BI178" s="1265">
        <f t="shared" si="256"/>
        <v>0</v>
      </c>
      <c r="BJ178" s="1265">
        <f t="shared" si="256"/>
        <v>0</v>
      </c>
      <c r="BK178" s="1265">
        <f t="shared" si="256"/>
        <v>0</v>
      </c>
      <c r="BL178" s="1265">
        <f t="shared" si="256"/>
        <v>-723.90000000000009</v>
      </c>
      <c r="BM178" s="1265">
        <f t="shared" si="256"/>
        <v>-77.965166666666676</v>
      </c>
      <c r="BN178" s="1265">
        <f t="shared" si="255"/>
        <v>-74.998888888888843</v>
      </c>
      <c r="BO178" s="1265">
        <f t="shared" si="255"/>
        <v>-17692.798027777779</v>
      </c>
      <c r="BP178" s="1265">
        <f t="shared" si="255"/>
        <v>-195.64016666666669</v>
      </c>
      <c r="BQ178" s="1265">
        <f t="shared" si="255"/>
        <v>-3287.6796944444445</v>
      </c>
      <c r="BR178" s="1265">
        <f t="shared" si="255"/>
        <v>0</v>
      </c>
      <c r="BS178" s="1265">
        <f t="shared" si="255"/>
        <v>-143.19999999999999</v>
      </c>
      <c r="BT178" s="1265">
        <f t="shared" si="255"/>
        <v>0</v>
      </c>
      <c r="BU178" s="1265">
        <f t="shared" si="255"/>
        <v>0</v>
      </c>
      <c r="BV178" s="1265">
        <f t="shared" si="255"/>
        <v>0</v>
      </c>
      <c r="BW178" s="1265">
        <f t="shared" si="255"/>
        <v>-419.32799999999997</v>
      </c>
      <c r="BX178" s="1265">
        <f t="shared" si="255"/>
        <v>-5075.55</v>
      </c>
      <c r="BY178" s="1265">
        <f t="shared" si="255"/>
        <v>-2514.1347916666668</v>
      </c>
      <c r="BZ178" s="1265">
        <f t="shared" si="255"/>
        <v>-661.55833333333339</v>
      </c>
      <c r="CA178" s="1265">
        <f t="shared" si="255"/>
        <v>0</v>
      </c>
      <c r="CB178" s="1264">
        <f t="shared" si="255"/>
        <v>-53.141666666666708</v>
      </c>
      <c r="CC178" s="1264">
        <f t="shared" si="255"/>
        <v>-555.61124999999993</v>
      </c>
      <c r="CD178" s="1264">
        <f t="shared" si="255"/>
        <v>-82.295500000000118</v>
      </c>
      <c r="CE178" s="1264">
        <f t="shared" si="255"/>
        <v>-992.01499999999987</v>
      </c>
      <c r="CF178" s="1264">
        <f t="shared" si="255"/>
        <v>-0.27066666666666667</v>
      </c>
      <c r="CG178" s="1264">
        <f t="shared" ref="CG178:EA184" si="258">CG163-CG148</f>
        <v>-616.91000000000008</v>
      </c>
      <c r="CH178" s="1267">
        <f t="shared" si="258"/>
        <v>-12327.05</v>
      </c>
      <c r="CI178" s="1267">
        <f t="shared" si="258"/>
        <v>-15616.068500000001</v>
      </c>
      <c r="CJ178" s="1267">
        <f t="shared" si="258"/>
        <v>-251.16000000000003</v>
      </c>
      <c r="CK178" s="1267">
        <f t="shared" si="258"/>
        <v>-2509.7939999999999</v>
      </c>
      <c r="CL178" s="1267">
        <f t="shared" si="258"/>
        <v>-742.69999999999982</v>
      </c>
      <c r="CM178" s="1267">
        <f t="shared" si="258"/>
        <v>0</v>
      </c>
      <c r="CN178" s="1267">
        <f t="shared" si="258"/>
        <v>-78.8</v>
      </c>
      <c r="CO178" s="1264">
        <f t="shared" si="258"/>
        <v>-324.79999999999995</v>
      </c>
      <c r="CP178" s="1264">
        <f t="shared" si="258"/>
        <v>-833.92904761904776</v>
      </c>
      <c r="CQ178" s="1264">
        <f t="shared" si="258"/>
        <v>-1246.3117857142859</v>
      </c>
      <c r="CR178" s="1264">
        <f t="shared" si="258"/>
        <v>-292.86095238095243</v>
      </c>
      <c r="CS178" s="1264">
        <f t="shared" si="258"/>
        <v>-42.210000000000008</v>
      </c>
      <c r="CT178" s="1266">
        <f t="shared" si="258"/>
        <v>-306.33571428571429</v>
      </c>
      <c r="CU178" s="1266">
        <f t="shared" si="258"/>
        <v>0</v>
      </c>
      <c r="CV178" s="1273">
        <f t="shared" si="258"/>
        <v>-2840.6416666666664</v>
      </c>
      <c r="CW178" s="1273">
        <f t="shared" si="258"/>
        <v>0</v>
      </c>
      <c r="CX178" s="1264">
        <f t="shared" si="258"/>
        <v>-918.59166666666692</v>
      </c>
      <c r="CY178" s="1264">
        <f t="shared" si="258"/>
        <v>-1955.1419999999998</v>
      </c>
      <c r="CZ178" s="1264">
        <f t="shared" si="258"/>
        <v>-34.928571428571445</v>
      </c>
      <c r="DA178" s="1265">
        <f t="shared" si="258"/>
        <v>-1184.6288000000009</v>
      </c>
      <c r="DB178" s="1266">
        <f t="shared" si="258"/>
        <v>-80.262000000000015</v>
      </c>
      <c r="DC178" s="1266">
        <f t="shared" si="258"/>
        <v>-570.11640000000011</v>
      </c>
      <c r="DD178" s="1264">
        <f t="shared" si="258"/>
        <v>-491.14400000000006</v>
      </c>
      <c r="DE178" s="1273">
        <f t="shared" si="258"/>
        <v>-11642.807916666667</v>
      </c>
      <c r="DF178" s="1264">
        <f t="shared" si="258"/>
        <v>-2457.6724999999997</v>
      </c>
      <c r="DG178" s="1264">
        <f t="shared" si="258"/>
        <v>-3670.9020833333343</v>
      </c>
      <c r="DH178" s="1264">
        <f t="shared" si="258"/>
        <v>-848.40000000000009</v>
      </c>
      <c r="DI178" s="1264">
        <f t="shared" si="257"/>
        <v>0</v>
      </c>
      <c r="DJ178" s="1264">
        <f t="shared" si="257"/>
        <v>-1332.9750000000004</v>
      </c>
      <c r="DK178" s="1264">
        <f t="shared" si="258"/>
        <v>-22.05</v>
      </c>
      <c r="DL178" s="1264">
        <f t="shared" si="258"/>
        <v>-3091.1116666666667</v>
      </c>
      <c r="DM178" s="1264">
        <f t="shared" si="257"/>
        <v>-1161.3673809523807</v>
      </c>
      <c r="DN178" s="1265">
        <f t="shared" si="258"/>
        <v>-304.35100000000011</v>
      </c>
      <c r="DO178" s="1273">
        <f t="shared" si="258"/>
        <v>-962.12666666666701</v>
      </c>
      <c r="DP178" s="1264">
        <f t="shared" si="258"/>
        <v>-760.86190476190495</v>
      </c>
      <c r="DQ178" s="1264"/>
      <c r="DR178" s="1264"/>
      <c r="DS178" s="1264"/>
      <c r="DT178" s="1264">
        <f t="shared" si="253"/>
        <v>-309.86666666666679</v>
      </c>
      <c r="DU178" s="1265">
        <f t="shared" si="258"/>
        <v>-696.62380952380954</v>
      </c>
      <c r="DV178" s="1268">
        <f t="shared" si="258"/>
        <v>0</v>
      </c>
      <c r="DW178" s="1278">
        <f t="shared" si="258"/>
        <v>0</v>
      </c>
      <c r="DX178" s="1278">
        <f t="shared" si="257"/>
        <v>0</v>
      </c>
      <c r="DY178" s="1268"/>
      <c r="DZ178" s="1278">
        <f t="shared" si="254"/>
        <v>0</v>
      </c>
      <c r="EA178" s="1276">
        <f t="shared" si="258"/>
        <v>0</v>
      </c>
      <c r="EB178" s="1279">
        <f t="shared" si="249"/>
        <v>-178985.57285813487</v>
      </c>
      <c r="EC178" s="1280" t="str">
        <f t="shared" ref="EC178:EC185" si="259">A178</f>
        <v>Отклонение между Планом производства и Заявкой на производство на ближайшие 04-10 дней, кг</v>
      </c>
      <c r="ED178" s="672"/>
    </row>
    <row r="179" spans="1:134" ht="27.65" customHeight="1">
      <c r="A179" s="1263" t="s">
        <v>688</v>
      </c>
      <c r="B179" s="1264">
        <f t="shared" si="256"/>
        <v>-2715.4734444444439</v>
      </c>
      <c r="C179" s="1264">
        <f t="shared" si="256"/>
        <v>-162.5396666666667</v>
      </c>
      <c r="D179" s="1264">
        <f t="shared" si="256"/>
        <v>-2103.5382499999992</v>
      </c>
      <c r="E179" s="1264">
        <f t="shared" si="256"/>
        <v>-216.73519999999996</v>
      </c>
      <c r="F179" s="1264">
        <f t="shared" si="256"/>
        <v>-1968.8549629629638</v>
      </c>
      <c r="G179" s="1265">
        <f t="shared" si="256"/>
        <v>-97.680000000000035</v>
      </c>
      <c r="H179" s="1265">
        <f t="shared" si="256"/>
        <v>0</v>
      </c>
      <c r="I179" s="1265">
        <f t="shared" si="256"/>
        <v>-963.7914814814817</v>
      </c>
      <c r="J179" s="1265">
        <f t="shared" si="256"/>
        <v>-1496.17762962963</v>
      </c>
      <c r="K179" s="1265">
        <f t="shared" si="256"/>
        <v>-273.29255555555551</v>
      </c>
      <c r="L179" s="1265">
        <f t="shared" si="256"/>
        <v>-100.2368888888889</v>
      </c>
      <c r="M179" s="1265">
        <f t="shared" si="256"/>
        <v>0</v>
      </c>
      <c r="N179" s="1266">
        <f t="shared" si="256"/>
        <v>-312.16899999999998</v>
      </c>
      <c r="O179" s="1266">
        <f t="shared" si="256"/>
        <v>-644.68799999999942</v>
      </c>
      <c r="P179" s="1266">
        <f t="shared" si="256"/>
        <v>-302.08444444444439</v>
      </c>
      <c r="Q179" s="1267">
        <f t="shared" si="256"/>
        <v>-607.78666666666663</v>
      </c>
      <c r="R179" s="1268">
        <f t="shared" si="256"/>
        <v>-393.00799999999981</v>
      </c>
      <c r="S179" s="1268">
        <f t="shared" si="256"/>
        <v>-643.37777777777796</v>
      </c>
      <c r="T179" s="1269">
        <f t="shared" si="256"/>
        <v>-12246.992918518514</v>
      </c>
      <c r="U179" s="1270">
        <f t="shared" si="256"/>
        <v>-478.68857142857132</v>
      </c>
      <c r="V179" s="1271">
        <f t="shared" si="256"/>
        <v>-2037.274380952382</v>
      </c>
      <c r="W179" s="1272">
        <f t="shared" si="256"/>
        <v>-1094.7200000000003</v>
      </c>
      <c r="X179" s="1272">
        <f t="shared" si="256"/>
        <v>0</v>
      </c>
      <c r="Y179" s="1272">
        <f t="shared" si="256"/>
        <v>0</v>
      </c>
      <c r="Z179" s="1272">
        <f t="shared" si="256"/>
        <v>0</v>
      </c>
      <c r="AA179" s="1273">
        <f t="shared" si="256"/>
        <v>-1872.731038095239</v>
      </c>
      <c r="AB179" s="1265">
        <f t="shared" si="256"/>
        <v>-235.06511111111118</v>
      </c>
      <c r="AC179" s="1264">
        <f t="shared" si="256"/>
        <v>-3471.1243111111107</v>
      </c>
      <c r="AD179" s="1264">
        <f t="shared" si="256"/>
        <v>-1478.802777777777</v>
      </c>
      <c r="AE179" s="1264">
        <f t="shared" si="256"/>
        <v>-162.41600000000008</v>
      </c>
      <c r="AF179" s="1264">
        <f t="shared" si="256"/>
        <v>-1812.5066666666676</v>
      </c>
      <c r="AG179" s="1264">
        <f t="shared" si="256"/>
        <v>0</v>
      </c>
      <c r="AH179" s="1264">
        <f t="shared" si="256"/>
        <v>0</v>
      </c>
      <c r="AI179" s="1264">
        <f t="shared" si="256"/>
        <v>-1267.2435555555558</v>
      </c>
      <c r="AJ179" s="1264">
        <f t="shared" si="256"/>
        <v>-278.28355555555549</v>
      </c>
      <c r="AK179" s="1264">
        <f t="shared" si="256"/>
        <v>-4456.1942857142858</v>
      </c>
      <c r="AL179" s="1264">
        <f t="shared" si="256"/>
        <v>0</v>
      </c>
      <c r="AM179" s="1264">
        <f t="shared" si="256"/>
        <v>-936.85333333333313</v>
      </c>
      <c r="AN179" s="1264">
        <f t="shared" si="256"/>
        <v>-710.48022222222198</v>
      </c>
      <c r="AO179" s="1267">
        <f t="shared" si="256"/>
        <v>-4782.4301507936525</v>
      </c>
      <c r="AP179" s="1267">
        <f t="shared" si="256"/>
        <v>-163.23999999999995</v>
      </c>
      <c r="AQ179" s="1267">
        <f t="shared" si="256"/>
        <v>-2176.5333333333347</v>
      </c>
      <c r="AR179" s="1267">
        <f t="shared" si="256"/>
        <v>-244.88000000000005</v>
      </c>
      <c r="AS179" s="1265">
        <f t="shared" si="256"/>
        <v>-1100.3324444444452</v>
      </c>
      <c r="AT179" s="1274">
        <f t="shared" si="256"/>
        <v>-340.08540740740739</v>
      </c>
      <c r="AU179" s="1274">
        <f t="shared" si="256"/>
        <v>-60.58005555555556</v>
      </c>
      <c r="AV179" s="1274">
        <f t="shared" si="256"/>
        <v>-62.120111111111129</v>
      </c>
      <c r="AW179" s="1274">
        <f t="shared" si="256"/>
        <v>-25.229111111111116</v>
      </c>
      <c r="AX179" s="1274">
        <f t="shared" si="256"/>
        <v>0</v>
      </c>
      <c r="AY179" s="1275">
        <f t="shared" si="256"/>
        <v>0</v>
      </c>
      <c r="AZ179" s="1276">
        <f t="shared" si="256"/>
        <v>0</v>
      </c>
      <c r="BA179" s="1277">
        <f t="shared" si="256"/>
        <v>-1758.8159371693118</v>
      </c>
      <c r="BB179" s="1264">
        <f t="shared" si="256"/>
        <v>-561.7598835978838</v>
      </c>
      <c r="BC179" s="1264">
        <f t="shared" si="256"/>
        <v>-582.63333333333333</v>
      </c>
      <c r="BD179" s="1264">
        <f t="shared" si="256"/>
        <v>-1254.9305185185192</v>
      </c>
      <c r="BE179" s="1265">
        <f t="shared" si="256"/>
        <v>-302.54400000000004</v>
      </c>
      <c r="BF179" s="1265">
        <f t="shared" si="256"/>
        <v>-5197.7642857142855</v>
      </c>
      <c r="BG179" s="1265">
        <f t="shared" si="256"/>
        <v>-201.48333333333335</v>
      </c>
      <c r="BH179" s="1265">
        <f t="shared" si="256"/>
        <v>0</v>
      </c>
      <c r="BI179" s="1265">
        <f t="shared" si="256"/>
        <v>0</v>
      </c>
      <c r="BJ179" s="1265">
        <f t="shared" si="256"/>
        <v>0</v>
      </c>
      <c r="BK179" s="1265">
        <f t="shared" si="256"/>
        <v>0</v>
      </c>
      <c r="BL179" s="1265">
        <f t="shared" si="256"/>
        <v>-929.13333333333321</v>
      </c>
      <c r="BM179" s="1265">
        <f t="shared" si="256"/>
        <v>-97.249222222222215</v>
      </c>
      <c r="BN179" s="1265">
        <f t="shared" si="255"/>
        <v>-129.694074074074</v>
      </c>
      <c r="BO179" s="1265">
        <f t="shared" si="255"/>
        <v>-11509.450314814814</v>
      </c>
      <c r="BP179" s="1265">
        <f t="shared" si="255"/>
        <v>-216.03255555555558</v>
      </c>
      <c r="BQ179" s="1265">
        <f t="shared" si="255"/>
        <v>-3199.4168227513223</v>
      </c>
      <c r="BR179" s="1265">
        <f t="shared" si="255"/>
        <v>0</v>
      </c>
      <c r="BS179" s="1265">
        <f t="shared" si="255"/>
        <v>-176.73333333333335</v>
      </c>
      <c r="BT179" s="1265">
        <f t="shared" si="255"/>
        <v>0</v>
      </c>
      <c r="BU179" s="1265">
        <f t="shared" si="255"/>
        <v>0</v>
      </c>
      <c r="BV179" s="1265">
        <f t="shared" si="255"/>
        <v>0</v>
      </c>
      <c r="BW179" s="1265">
        <f t="shared" si="255"/>
        <v>-439.29600000000005</v>
      </c>
      <c r="BX179" s="1265">
        <f t="shared" si="255"/>
        <v>-5404.4333333333334</v>
      </c>
      <c r="BY179" s="1265">
        <f t="shared" si="255"/>
        <v>-2296.8174007936527</v>
      </c>
      <c r="BZ179" s="1265">
        <f t="shared" si="255"/>
        <v>-374.39444444444462</v>
      </c>
      <c r="CA179" s="1265">
        <f t="shared" si="255"/>
        <v>0</v>
      </c>
      <c r="CB179" s="1264">
        <f t="shared" si="255"/>
        <v>-55.672222222222217</v>
      </c>
      <c r="CC179" s="1264">
        <f t="shared" si="255"/>
        <v>-582.06892857142793</v>
      </c>
      <c r="CD179" s="1264">
        <f t="shared" si="255"/>
        <v>-86.214333333333343</v>
      </c>
      <c r="CE179" s="1264">
        <f t="shared" si="255"/>
        <v>-141.80833333333339</v>
      </c>
      <c r="CF179" s="1264">
        <f t="shared" si="255"/>
        <v>-0.28355555555555551</v>
      </c>
      <c r="CG179" s="1264">
        <f t="shared" si="258"/>
        <v>-646.28666666666663</v>
      </c>
      <c r="CH179" s="1267">
        <f t="shared" si="258"/>
        <v>-12599.76666666667</v>
      </c>
      <c r="CI179" s="1267">
        <f t="shared" si="258"/>
        <v>-6553.8927142857174</v>
      </c>
      <c r="CJ179" s="1267">
        <f t="shared" si="258"/>
        <v>-263.12000000000006</v>
      </c>
      <c r="CK179" s="1267">
        <f t="shared" si="258"/>
        <v>-2629.3079999999991</v>
      </c>
      <c r="CL179" s="1267">
        <f t="shared" si="258"/>
        <v>-778.06666666666661</v>
      </c>
      <c r="CM179" s="1267">
        <f t="shared" si="258"/>
        <v>0</v>
      </c>
      <c r="CN179" s="1267">
        <f t="shared" si="258"/>
        <v>-80.000000000000014</v>
      </c>
      <c r="CO179" s="1264">
        <f t="shared" si="258"/>
        <v>-340.26666666666665</v>
      </c>
      <c r="CP179" s="1264">
        <f t="shared" si="258"/>
        <v>-12712.597777777777</v>
      </c>
      <c r="CQ179" s="1264">
        <f t="shared" si="258"/>
        <v>-682.11166666666713</v>
      </c>
      <c r="CR179" s="1264">
        <f t="shared" si="258"/>
        <v>-639.98222222222239</v>
      </c>
      <c r="CS179" s="1264">
        <f t="shared" si="258"/>
        <v>-44.22</v>
      </c>
      <c r="CT179" s="1266">
        <f t="shared" si="258"/>
        <v>-407.75079365079375</v>
      </c>
      <c r="CU179" s="1266">
        <f t="shared" si="258"/>
        <v>0</v>
      </c>
      <c r="CV179" s="1273">
        <f t="shared" si="258"/>
        <v>-262.57698412698392</v>
      </c>
      <c r="CW179" s="1273">
        <f t="shared" si="258"/>
        <v>0</v>
      </c>
      <c r="CX179" s="1264">
        <f t="shared" si="258"/>
        <v>-817.57222222222231</v>
      </c>
      <c r="CY179" s="1264">
        <f t="shared" si="258"/>
        <v>-2048.2439999999997</v>
      </c>
      <c r="CZ179" s="1264">
        <f t="shared" si="258"/>
        <v>-112.19999999999999</v>
      </c>
      <c r="DA179" s="1265">
        <f t="shared" si="258"/>
        <v>-1122.4016000000006</v>
      </c>
      <c r="DB179" s="1266">
        <f t="shared" si="258"/>
        <v>-84.083999999999989</v>
      </c>
      <c r="DC179" s="1266">
        <f t="shared" si="258"/>
        <v>-597.2648000000006</v>
      </c>
      <c r="DD179" s="1264">
        <f t="shared" si="258"/>
        <v>-501.15085714285709</v>
      </c>
      <c r="DE179" s="1273">
        <f t="shared" si="258"/>
        <v>-17335.284484126983</v>
      </c>
      <c r="DF179" s="1264">
        <f t="shared" si="258"/>
        <v>-1788.9902380952381</v>
      </c>
      <c r="DG179" s="1264">
        <f t="shared" si="258"/>
        <v>-3512.373611111112</v>
      </c>
      <c r="DH179" s="1264">
        <f t="shared" si="258"/>
        <v>-888.80000000000018</v>
      </c>
      <c r="DI179" s="1264">
        <f t="shared" si="257"/>
        <v>0</v>
      </c>
      <c r="DJ179" s="1264">
        <f t="shared" si="257"/>
        <v>-1396.4499999999998</v>
      </c>
      <c r="DK179" s="1264">
        <f t="shared" si="258"/>
        <v>-23.100000000000005</v>
      </c>
      <c r="DL179" s="1264">
        <f t="shared" si="258"/>
        <v>-449.54555555555544</v>
      </c>
      <c r="DM179" s="1264">
        <f t="shared" si="257"/>
        <v>-916.5522222222221</v>
      </c>
      <c r="DN179" s="1265">
        <f t="shared" si="258"/>
        <v>-215.08200000000011</v>
      </c>
      <c r="DO179" s="1273">
        <f t="shared" si="258"/>
        <v>-1007.9422222222227</v>
      </c>
      <c r="DP179" s="1264">
        <f t="shared" si="258"/>
        <v>-1351.5333333333338</v>
      </c>
      <c r="DQ179" s="1264"/>
      <c r="DR179" s="1264"/>
      <c r="DS179" s="1264"/>
      <c r="DT179" s="1264">
        <f t="shared" si="253"/>
        <v>-324.62222222222226</v>
      </c>
      <c r="DU179" s="1265">
        <f t="shared" si="258"/>
        <v>-913.9777777777781</v>
      </c>
      <c r="DV179" s="1268">
        <f t="shared" si="258"/>
        <v>0</v>
      </c>
      <c r="DW179" s="1278">
        <f t="shared" si="258"/>
        <v>0</v>
      </c>
      <c r="DX179" s="1278">
        <f t="shared" si="257"/>
        <v>0</v>
      </c>
      <c r="DY179" s="1268"/>
      <c r="DZ179" s="1278">
        <f t="shared" si="254"/>
        <v>0</v>
      </c>
      <c r="EA179" s="1276">
        <f t="shared" si="258"/>
        <v>0</v>
      </c>
      <c r="EB179" s="1279">
        <f t="shared" si="249"/>
        <v>-164041.98878108466</v>
      </c>
      <c r="EC179" s="1280" t="str">
        <f t="shared" si="259"/>
        <v>Отклонение между Планом производства и Заявкой на производство на ближайшие 11-17 дней, кг</v>
      </c>
      <c r="ED179" s="672"/>
    </row>
    <row r="180" spans="1:134" ht="27.65" customHeight="1">
      <c r="A180" s="1281" t="s">
        <v>689</v>
      </c>
      <c r="B180" s="1264">
        <f t="shared" si="256"/>
        <v>-2221.7510000000002</v>
      </c>
      <c r="C180" s="1264">
        <f t="shared" si="256"/>
        <v>-132.98699999999994</v>
      </c>
      <c r="D180" s="1264">
        <f t="shared" si="256"/>
        <v>-1721.0767500000002</v>
      </c>
      <c r="E180" s="1264">
        <f t="shared" si="256"/>
        <v>-177.3288</v>
      </c>
      <c r="F180" s="1264">
        <f t="shared" si="256"/>
        <v>-1610.8813333333328</v>
      </c>
      <c r="G180" s="1265">
        <f>G165-G150</f>
        <v>-79.920000000000016</v>
      </c>
      <c r="H180" s="1265">
        <f t="shared" si="256"/>
        <v>0</v>
      </c>
      <c r="I180" s="1265">
        <f t="shared" si="256"/>
        <v>-788.55666666666639</v>
      </c>
      <c r="J180" s="1265">
        <f t="shared" si="256"/>
        <v>-1224.1453333333341</v>
      </c>
      <c r="K180" s="1265">
        <f t="shared" si="256"/>
        <v>-223.60299999999984</v>
      </c>
      <c r="L180" s="1265">
        <f t="shared" si="256"/>
        <v>-82.012</v>
      </c>
      <c r="M180" s="1265">
        <f t="shared" si="256"/>
        <v>0</v>
      </c>
      <c r="N180" s="1266">
        <f t="shared" si="256"/>
        <v>-255.41100000000006</v>
      </c>
      <c r="O180" s="1266">
        <f t="shared" si="256"/>
        <v>-527.47200000000066</v>
      </c>
      <c r="P180" s="1266">
        <f t="shared" si="256"/>
        <v>-247.16000000000014</v>
      </c>
      <c r="Q180" s="1267">
        <f t="shared" si="256"/>
        <v>-497.27999999999975</v>
      </c>
      <c r="R180" s="1268">
        <f t="shared" si="256"/>
        <v>-321.55200000000013</v>
      </c>
      <c r="S180" s="1268">
        <f t="shared" si="256"/>
        <v>-526.39999999999986</v>
      </c>
      <c r="T180" s="1269">
        <f t="shared" si="256"/>
        <v>-15556.586933333332</v>
      </c>
      <c r="U180" s="1270">
        <f t="shared" si="256"/>
        <v>-391.65428571428549</v>
      </c>
      <c r="V180" s="1271">
        <f t="shared" si="256"/>
        <v>-1666.8608571428574</v>
      </c>
      <c r="W180" s="1272">
        <f t="shared" si="256"/>
        <v>-895.67999999999938</v>
      </c>
      <c r="X180" s="1272">
        <f t="shared" si="256"/>
        <v>0</v>
      </c>
      <c r="Y180" s="1272">
        <f t="shared" si="256"/>
        <v>0</v>
      </c>
      <c r="Z180" s="1272">
        <f t="shared" si="256"/>
        <v>0</v>
      </c>
      <c r="AA180" s="1273">
        <f t="shared" si="256"/>
        <v>-1532.2344857142871</v>
      </c>
      <c r="AB180" s="1265">
        <f t="shared" si="256"/>
        <v>-192.32599999999999</v>
      </c>
      <c r="AC180" s="1264">
        <f t="shared" si="256"/>
        <v>-2854.0108</v>
      </c>
      <c r="AD180" s="1264">
        <f t="shared" si="256"/>
        <v>-1396.4750000000013</v>
      </c>
      <c r="AE180" s="1264">
        <f t="shared" si="256"/>
        <v>-146.30400000000006</v>
      </c>
      <c r="AF180" s="1264">
        <f t="shared" si="256"/>
        <v>-1482.9599999999991</v>
      </c>
      <c r="AG180" s="1264">
        <f t="shared" si="256"/>
        <v>0</v>
      </c>
      <c r="AH180" s="1264">
        <f t="shared" si="256"/>
        <v>0</v>
      </c>
      <c r="AI180" s="1264">
        <f t="shared" si="256"/>
        <v>-2321.4639999999995</v>
      </c>
      <c r="AJ180" s="1264">
        <f t="shared" si="256"/>
        <v>-256.23200000000008</v>
      </c>
      <c r="AK180" s="1264">
        <f t="shared" si="256"/>
        <v>-3645.9771428571421</v>
      </c>
      <c r="AL180" s="1264">
        <f t="shared" si="256"/>
        <v>0</v>
      </c>
      <c r="AM180" s="1264">
        <f t="shared" si="256"/>
        <v>-769.9199999999995</v>
      </c>
      <c r="AN180" s="1264">
        <f t="shared" si="256"/>
        <v>-581.30200000000059</v>
      </c>
      <c r="AO180" s="1267">
        <f t="shared" si="256"/>
        <v>-4131.0792142857172</v>
      </c>
      <c r="AP180" s="1267">
        <f t="shared" si="256"/>
        <v>-133.56000000000006</v>
      </c>
      <c r="AQ180" s="1267">
        <f t="shared" si="256"/>
        <v>-1780.7999999999993</v>
      </c>
      <c r="AR180" s="1267">
        <f t="shared" si="256"/>
        <v>-236.72000000000008</v>
      </c>
      <c r="AS180" s="1265">
        <f t="shared" si="256"/>
        <v>-900.27200000000039</v>
      </c>
      <c r="AT180" s="1274">
        <f t="shared" si="256"/>
        <v>-286.21533333333309</v>
      </c>
      <c r="AU180" s="1274">
        <f t="shared" si="256"/>
        <v>-49.565499999999972</v>
      </c>
      <c r="AV180" s="1274">
        <f t="shared" si="256"/>
        <v>-57.373999999999995</v>
      </c>
      <c r="AW180" s="1274">
        <f t="shared" si="256"/>
        <v>-20.641999999999996</v>
      </c>
      <c r="AX180" s="1274">
        <f t="shared" si="256"/>
        <v>0</v>
      </c>
      <c r="AY180" s="1275">
        <f t="shared" si="256"/>
        <v>0</v>
      </c>
      <c r="AZ180" s="1276">
        <f t="shared" si="256"/>
        <v>0</v>
      </c>
      <c r="BA180" s="1277">
        <f t="shared" si="256"/>
        <v>-1547.3584940476194</v>
      </c>
      <c r="BB180" s="1264">
        <f t="shared" si="256"/>
        <v>-502.23990476190465</v>
      </c>
      <c r="BC180" s="1264">
        <f t="shared" si="256"/>
        <v>-476.6999999999997</v>
      </c>
      <c r="BD180" s="1264">
        <f t="shared" si="256"/>
        <v>-1026.7613333333341</v>
      </c>
      <c r="BE180" s="1265">
        <f t="shared" si="256"/>
        <v>-247.53599999999989</v>
      </c>
      <c r="BF180" s="1265">
        <f t="shared" si="256"/>
        <v>-489.47142857142899</v>
      </c>
      <c r="BG180" s="1265">
        <f t="shared" si="256"/>
        <v>-164.84999999999997</v>
      </c>
      <c r="BH180" s="1265">
        <f t="shared" si="256"/>
        <v>0</v>
      </c>
      <c r="BI180" s="1265">
        <f t="shared" si="256"/>
        <v>0</v>
      </c>
      <c r="BJ180" s="1265">
        <f t="shared" si="256"/>
        <v>0</v>
      </c>
      <c r="BK180" s="1265">
        <f t="shared" si="256"/>
        <v>0</v>
      </c>
      <c r="BL180" s="1265">
        <f t="shared" si="256"/>
        <v>-760.19999999999982</v>
      </c>
      <c r="BM180" s="1265">
        <f t="shared" si="256"/>
        <v>-80.113</v>
      </c>
      <c r="BN180" s="1265">
        <f t="shared" si="255"/>
        <v>-106.11333333333334</v>
      </c>
      <c r="BO180" s="1265">
        <f t="shared" si="255"/>
        <v>-6432.6411666666645</v>
      </c>
      <c r="BP180" s="1265">
        <f t="shared" si="255"/>
        <v>-200.46300000000002</v>
      </c>
      <c r="BQ180" s="1265">
        <f t="shared" si="255"/>
        <v>-2654.0683095238087</v>
      </c>
      <c r="BR180" s="1265">
        <f t="shared" si="255"/>
        <v>0</v>
      </c>
      <c r="BS180" s="1265">
        <f t="shared" si="255"/>
        <v>-144.59999999999997</v>
      </c>
      <c r="BT180" s="1265">
        <f t="shared" si="255"/>
        <v>0</v>
      </c>
      <c r="BU180" s="1265">
        <f t="shared" si="255"/>
        <v>0</v>
      </c>
      <c r="BV180" s="1265">
        <f t="shared" si="255"/>
        <v>0</v>
      </c>
      <c r="BW180" s="1265">
        <f t="shared" si="255"/>
        <v>-359.42399999999998</v>
      </c>
      <c r="BX180" s="1265">
        <f t="shared" si="255"/>
        <v>-709.64999999999964</v>
      </c>
      <c r="BY180" s="1265">
        <f t="shared" si="255"/>
        <v>-1966.0869642857137</v>
      </c>
      <c r="BZ180" s="1265">
        <f t="shared" si="255"/>
        <v>-323.04999999999973</v>
      </c>
      <c r="CA180" s="1265">
        <f t="shared" si="255"/>
        <v>0</v>
      </c>
      <c r="CB180" s="1264">
        <f t="shared" si="255"/>
        <v>-45.550000000000011</v>
      </c>
      <c r="CC180" s="1264">
        <f t="shared" si="255"/>
        <v>-476.23821428571409</v>
      </c>
      <c r="CD180" s="1264">
        <f t="shared" si="255"/>
        <v>-70.539000000000101</v>
      </c>
      <c r="CE180" s="1264">
        <f t="shared" si="255"/>
        <v>-116.02500000000009</v>
      </c>
      <c r="CF180" s="1264">
        <f t="shared" si="255"/>
        <v>-0.23200000000000004</v>
      </c>
      <c r="CG180" s="1264">
        <f t="shared" si="258"/>
        <v>-528.77999999999975</v>
      </c>
      <c r="CH180" s="1267">
        <f t="shared" si="258"/>
        <v>-10308.899999999991</v>
      </c>
      <c r="CI180" s="1267">
        <f t="shared" si="258"/>
        <v>-15243.475857142857</v>
      </c>
      <c r="CJ180" s="1267">
        <f t="shared" si="258"/>
        <v>-215.28000000000009</v>
      </c>
      <c r="CK180" s="1267">
        <f t="shared" si="258"/>
        <v>-2151.2520000000004</v>
      </c>
      <c r="CL180" s="1267">
        <f t="shared" si="258"/>
        <v>-636.59999999999991</v>
      </c>
      <c r="CM180" s="1267">
        <f t="shared" si="258"/>
        <v>0</v>
      </c>
      <c r="CN180" s="1267">
        <f t="shared" si="258"/>
        <v>-79.999999999999986</v>
      </c>
      <c r="CO180" s="1264">
        <f t="shared" si="258"/>
        <v>-278.4000000000002</v>
      </c>
      <c r="CP180" s="1264">
        <f t="shared" si="258"/>
        <v>-12662.379999999997</v>
      </c>
      <c r="CQ180" s="1264">
        <f t="shared" si="258"/>
        <v>-643.25499999999988</v>
      </c>
      <c r="CR180" s="1264">
        <f t="shared" si="258"/>
        <v>-570.24000000000024</v>
      </c>
      <c r="CS180" s="1264">
        <f t="shared" si="258"/>
        <v>-36.180000000000007</v>
      </c>
      <c r="CT180" s="1266">
        <f t="shared" si="258"/>
        <v>-333.61428571428564</v>
      </c>
      <c r="CU180" s="1266">
        <f t="shared" si="258"/>
        <v>0</v>
      </c>
      <c r="CV180" s="1273">
        <f t="shared" si="258"/>
        <v>-214.83571428571486</v>
      </c>
      <c r="CW180" s="1273">
        <f t="shared" si="258"/>
        <v>0</v>
      </c>
      <c r="CX180" s="1264">
        <f t="shared" si="258"/>
        <v>-741.65000000000055</v>
      </c>
      <c r="CY180" s="1264">
        <f t="shared" si="258"/>
        <v>-1675.8359999999993</v>
      </c>
      <c r="CZ180" s="1264">
        <f t="shared" si="258"/>
        <v>-91.800000000000011</v>
      </c>
      <c r="DA180" s="1265">
        <f t="shared" si="258"/>
        <v>-1593.0823999999993</v>
      </c>
      <c r="DB180" s="1266">
        <f t="shared" si="258"/>
        <v>-68.796000000000006</v>
      </c>
      <c r="DC180" s="1266">
        <f t="shared" si="258"/>
        <v>-488.67119999999977</v>
      </c>
      <c r="DD180" s="1264">
        <f t="shared" si="258"/>
        <v>-461.12342857142863</v>
      </c>
      <c r="DE180" s="1273">
        <f t="shared" si="258"/>
        <v>-6967.3782142857162</v>
      </c>
      <c r="DF180" s="1264">
        <f t="shared" si="258"/>
        <v>-1463.7192857142854</v>
      </c>
      <c r="DG180" s="1264">
        <f t="shared" si="258"/>
        <v>-2974.4375000000018</v>
      </c>
      <c r="DH180" s="1264">
        <f t="shared" si="258"/>
        <v>-727.19999999999982</v>
      </c>
      <c r="DI180" s="1264">
        <f t="shared" si="257"/>
        <v>0</v>
      </c>
      <c r="DJ180" s="1264">
        <f t="shared" si="257"/>
        <v>-1142.5500000000006</v>
      </c>
      <c r="DK180" s="1264">
        <f t="shared" si="258"/>
        <v>-18.900000000000009</v>
      </c>
      <c r="DL180" s="1264">
        <f t="shared" si="258"/>
        <v>-367.8100000000004</v>
      </c>
      <c r="DM180" s="1264">
        <f t="shared" si="257"/>
        <v>-865.86999999999989</v>
      </c>
      <c r="DN180" s="1265">
        <f t="shared" si="258"/>
        <v>-183.35800000000006</v>
      </c>
      <c r="DO180" s="1273">
        <f t="shared" si="258"/>
        <v>-824.68000000000052</v>
      </c>
      <c r="DP180" s="1264">
        <f t="shared" si="258"/>
        <v>-1105.8000000000002</v>
      </c>
      <c r="DQ180" s="1264"/>
      <c r="DR180" s="1264"/>
      <c r="DS180" s="1264"/>
      <c r="DT180" s="1264">
        <f t="shared" si="253"/>
        <v>-265.59999999999991</v>
      </c>
      <c r="DU180" s="1265">
        <f t="shared" si="258"/>
        <v>-747.80000000000018</v>
      </c>
      <c r="DV180" s="1268">
        <f t="shared" si="258"/>
        <v>0</v>
      </c>
      <c r="DW180" s="1278">
        <f t="shared" si="258"/>
        <v>0</v>
      </c>
      <c r="DX180" s="1278">
        <f t="shared" si="257"/>
        <v>0</v>
      </c>
      <c r="DY180" s="1268"/>
      <c r="DZ180" s="1278">
        <f t="shared" si="254"/>
        <v>0</v>
      </c>
      <c r="EA180" s="1276">
        <f t="shared" si="258"/>
        <v>0</v>
      </c>
      <c r="EB180" s="1279">
        <f t="shared" si="249"/>
        <v>-137502.91847023807</v>
      </c>
      <c r="EC180" s="1280" t="str">
        <f t="shared" si="259"/>
        <v>Отклонение между Планом производства и Заявкой на производство на ближайшие 18-24 дней, кг</v>
      </c>
      <c r="ED180" s="672"/>
    </row>
    <row r="181" spans="1:134" ht="27.65" customHeight="1">
      <c r="A181" s="1281" t="s">
        <v>690</v>
      </c>
      <c r="B181" s="1264">
        <f t="shared" ref="B181:BM184" si="260">B166-B151</f>
        <v>-2221.7509999999993</v>
      </c>
      <c r="C181" s="1264">
        <f t="shared" si="260"/>
        <v>-132.98699999999999</v>
      </c>
      <c r="D181" s="1264">
        <f t="shared" si="260"/>
        <v>-1721.0767500000006</v>
      </c>
      <c r="E181" s="1264">
        <f t="shared" si="260"/>
        <v>-177.32879999999989</v>
      </c>
      <c r="F181" s="1264">
        <f t="shared" si="260"/>
        <v>-1610.8813333333342</v>
      </c>
      <c r="G181" s="1265">
        <f t="shared" si="260"/>
        <v>-79.920000000000044</v>
      </c>
      <c r="H181" s="1265">
        <f t="shared" si="260"/>
        <v>0</v>
      </c>
      <c r="I181" s="1265">
        <f t="shared" si="260"/>
        <v>-788.55666666666639</v>
      </c>
      <c r="J181" s="1265">
        <f t="shared" si="260"/>
        <v>-2015.9213333333335</v>
      </c>
      <c r="K181" s="1265">
        <f t="shared" si="260"/>
        <v>-223.60300000000029</v>
      </c>
      <c r="L181" s="1265">
        <f t="shared" si="260"/>
        <v>-82.011999999999972</v>
      </c>
      <c r="M181" s="1265">
        <f t="shared" si="260"/>
        <v>0</v>
      </c>
      <c r="N181" s="1266">
        <f t="shared" si="260"/>
        <v>-255.41100000000006</v>
      </c>
      <c r="O181" s="1266">
        <f t="shared" si="260"/>
        <v>-527.47199999999953</v>
      </c>
      <c r="P181" s="1266">
        <f t="shared" si="260"/>
        <v>-247.15999999999985</v>
      </c>
      <c r="Q181" s="1267">
        <f t="shared" si="260"/>
        <v>-497.27999999999952</v>
      </c>
      <c r="R181" s="1268">
        <f t="shared" si="260"/>
        <v>-321.55200000000013</v>
      </c>
      <c r="S181" s="1268">
        <f t="shared" si="260"/>
        <v>-526.40000000000009</v>
      </c>
      <c r="T181" s="1269">
        <f t="shared" si="260"/>
        <v>-27556.586933333332</v>
      </c>
      <c r="U181" s="1270">
        <f t="shared" si="260"/>
        <v>-391.65428571428572</v>
      </c>
      <c r="V181" s="1271">
        <f t="shared" si="260"/>
        <v>-1666.8608571428588</v>
      </c>
      <c r="W181" s="1272">
        <f t="shared" si="260"/>
        <v>-895.68000000000075</v>
      </c>
      <c r="X181" s="1272">
        <f t="shared" si="260"/>
        <v>0</v>
      </c>
      <c r="Y181" s="1272">
        <f t="shared" si="260"/>
        <v>0</v>
      </c>
      <c r="Z181" s="1272">
        <f t="shared" si="260"/>
        <v>0</v>
      </c>
      <c r="AA181" s="1273">
        <f t="shared" si="260"/>
        <v>-1532.2344857142866</v>
      </c>
      <c r="AB181" s="1265">
        <f t="shared" si="260"/>
        <v>-192.32600000000005</v>
      </c>
      <c r="AC181" s="1264">
        <f t="shared" si="260"/>
        <v>-2777.0108</v>
      </c>
      <c r="AD181" s="1264">
        <f t="shared" si="260"/>
        <v>-4000.1950000000006</v>
      </c>
      <c r="AE181" s="1264">
        <f t="shared" si="260"/>
        <v>-72.504000000000019</v>
      </c>
      <c r="AF181" s="1264">
        <f t="shared" si="260"/>
        <v>-1482.9600000000014</v>
      </c>
      <c r="AG181" s="1264">
        <f t="shared" si="260"/>
        <v>0</v>
      </c>
      <c r="AH181" s="1264">
        <f t="shared" si="260"/>
        <v>0</v>
      </c>
      <c r="AI181" s="1264">
        <f t="shared" si="260"/>
        <v>-2094.6639999999984</v>
      </c>
      <c r="AJ181" s="1264">
        <f t="shared" si="260"/>
        <v>-99.231999999999857</v>
      </c>
      <c r="AK181" s="1264">
        <f t="shared" si="260"/>
        <v>-3645.9771428571494</v>
      </c>
      <c r="AL181" s="1264">
        <f t="shared" si="260"/>
        <v>0</v>
      </c>
      <c r="AM181" s="1264">
        <f t="shared" si="260"/>
        <v>-769.92000000000064</v>
      </c>
      <c r="AN181" s="1264">
        <f t="shared" si="260"/>
        <v>-581.30200000000104</v>
      </c>
      <c r="AO181" s="1267">
        <f t="shared" si="260"/>
        <v>-13464.519214285712</v>
      </c>
      <c r="AP181" s="1267">
        <f t="shared" si="260"/>
        <v>-133.55999999999995</v>
      </c>
      <c r="AQ181" s="1267">
        <f t="shared" si="260"/>
        <v>-1780.7999999999993</v>
      </c>
      <c r="AR181" s="1267">
        <f t="shared" si="260"/>
        <v>-51</v>
      </c>
      <c r="AS181" s="1265">
        <f t="shared" si="260"/>
        <v>-900.27199999999993</v>
      </c>
      <c r="AT181" s="1274">
        <f t="shared" si="260"/>
        <v>-242.41533333333348</v>
      </c>
      <c r="AU181" s="1274">
        <f t="shared" si="260"/>
        <v>-49.565499999999972</v>
      </c>
      <c r="AV181" s="1274">
        <f t="shared" si="260"/>
        <v>-57.373999999999995</v>
      </c>
      <c r="AW181" s="1274">
        <f t="shared" si="260"/>
        <v>-20.641999999999989</v>
      </c>
      <c r="AX181" s="1274">
        <f t="shared" si="260"/>
        <v>0</v>
      </c>
      <c r="AY181" s="1275">
        <f t="shared" si="260"/>
        <v>0</v>
      </c>
      <c r="AZ181" s="1276">
        <f t="shared" si="260"/>
        <v>0</v>
      </c>
      <c r="BA181" s="1277">
        <f t="shared" si="260"/>
        <v>-1051.5584940476201</v>
      </c>
      <c r="BB181" s="1264">
        <f t="shared" si="260"/>
        <v>-267.83990476190547</v>
      </c>
      <c r="BC181" s="1264">
        <f t="shared" si="260"/>
        <v>-476.70000000000027</v>
      </c>
      <c r="BD181" s="1264">
        <f t="shared" si="260"/>
        <v>-1026.7613333333336</v>
      </c>
      <c r="BE181" s="1265">
        <f t="shared" si="260"/>
        <v>-247.53600000000029</v>
      </c>
      <c r="BF181" s="1265">
        <f t="shared" si="260"/>
        <v>-489.47142857142899</v>
      </c>
      <c r="BG181" s="1265">
        <f t="shared" si="260"/>
        <v>-164.85000000000008</v>
      </c>
      <c r="BH181" s="1265">
        <f t="shared" si="260"/>
        <v>0</v>
      </c>
      <c r="BI181" s="1265">
        <f t="shared" si="260"/>
        <v>0</v>
      </c>
      <c r="BJ181" s="1265">
        <f t="shared" si="260"/>
        <v>0</v>
      </c>
      <c r="BK181" s="1265">
        <f t="shared" si="260"/>
        <v>0</v>
      </c>
      <c r="BL181" s="1265">
        <f t="shared" si="260"/>
        <v>-760.19999999999982</v>
      </c>
      <c r="BM181" s="1265">
        <f t="shared" si="260"/>
        <v>-77.113</v>
      </c>
      <c r="BN181" s="1265">
        <f t="shared" si="255"/>
        <v>-106.11333333333326</v>
      </c>
      <c r="BO181" s="1265">
        <f t="shared" si="255"/>
        <v>-916.67866666666669</v>
      </c>
      <c r="BP181" s="1265">
        <f t="shared" si="255"/>
        <v>-70.062999999999988</v>
      </c>
      <c r="BQ181" s="1265">
        <f t="shared" si="255"/>
        <v>-4954.068309523811</v>
      </c>
      <c r="BR181" s="1265">
        <f t="shared" si="255"/>
        <v>0</v>
      </c>
      <c r="BS181" s="1265">
        <f t="shared" si="255"/>
        <v>-144.60000000000002</v>
      </c>
      <c r="BT181" s="1265">
        <f t="shared" si="255"/>
        <v>0</v>
      </c>
      <c r="BU181" s="1265">
        <f t="shared" si="255"/>
        <v>0</v>
      </c>
      <c r="BV181" s="1265">
        <f t="shared" si="255"/>
        <v>0</v>
      </c>
      <c r="BW181" s="1265">
        <f t="shared" si="255"/>
        <v>-359.42399999999998</v>
      </c>
      <c r="BX181" s="1265">
        <f t="shared" si="255"/>
        <v>-709.64999999999964</v>
      </c>
      <c r="BY181" s="1265">
        <f t="shared" si="255"/>
        <v>-1488.2869642857131</v>
      </c>
      <c r="BZ181" s="1265">
        <f t="shared" si="255"/>
        <v>-231.05000000000018</v>
      </c>
      <c r="CA181" s="1265">
        <f t="shared" si="255"/>
        <v>0</v>
      </c>
      <c r="CB181" s="1264">
        <f t="shared" si="255"/>
        <v>-45.550000000000011</v>
      </c>
      <c r="CC181" s="1264">
        <f t="shared" si="255"/>
        <v>-476.23821428571409</v>
      </c>
      <c r="CD181" s="1264">
        <f t="shared" si="255"/>
        <v>-70.539000000000101</v>
      </c>
      <c r="CE181" s="1264">
        <f t="shared" si="255"/>
        <v>-116.02500000000009</v>
      </c>
      <c r="CF181" s="1264">
        <f t="shared" si="255"/>
        <v>-0.23199999999999998</v>
      </c>
      <c r="CG181" s="1264">
        <f t="shared" si="258"/>
        <v>-528.77999999999975</v>
      </c>
      <c r="CH181" s="1267">
        <f t="shared" si="258"/>
        <v>-10308.900000000005</v>
      </c>
      <c r="CI181" s="1267">
        <f t="shared" si="258"/>
        <v>-11243.475857142854</v>
      </c>
      <c r="CJ181" s="1267">
        <f t="shared" si="258"/>
        <v>-215.27999999999992</v>
      </c>
      <c r="CK181" s="1267">
        <f t="shared" si="258"/>
        <v>-2151.2520000000004</v>
      </c>
      <c r="CL181" s="1267">
        <f t="shared" si="258"/>
        <v>-636.59999999999991</v>
      </c>
      <c r="CM181" s="1267">
        <f t="shared" si="258"/>
        <v>0</v>
      </c>
      <c r="CN181" s="1267">
        <f t="shared" si="258"/>
        <v>-80.000000000000014</v>
      </c>
      <c r="CO181" s="1264">
        <f t="shared" si="258"/>
        <v>-278.39999999999998</v>
      </c>
      <c r="CP181" s="1264">
        <f t="shared" si="258"/>
        <v>-11825.98</v>
      </c>
      <c r="CQ181" s="1264">
        <f t="shared" si="258"/>
        <v>-174.85500000000047</v>
      </c>
      <c r="CR181" s="1264">
        <f t="shared" si="258"/>
        <v>-313.83999999999969</v>
      </c>
      <c r="CS181" s="1264">
        <f t="shared" si="258"/>
        <v>-36.180000000000007</v>
      </c>
      <c r="CT181" s="1266">
        <f t="shared" si="258"/>
        <v>-333.61428571428553</v>
      </c>
      <c r="CU181" s="1266">
        <f t="shared" si="258"/>
        <v>0</v>
      </c>
      <c r="CV181" s="1273">
        <f t="shared" si="258"/>
        <v>-214.83571428571395</v>
      </c>
      <c r="CW181" s="1273">
        <f t="shared" si="258"/>
        <v>0</v>
      </c>
      <c r="CX181" s="1264">
        <f t="shared" si="258"/>
        <v>-3341.6499999999987</v>
      </c>
      <c r="CY181" s="1264">
        <f t="shared" si="258"/>
        <v>-1675.8360000000002</v>
      </c>
      <c r="CZ181" s="1264">
        <f t="shared" si="258"/>
        <v>-91.800000000000011</v>
      </c>
      <c r="DA181" s="1265">
        <f t="shared" si="258"/>
        <v>-1477.6824000000001</v>
      </c>
      <c r="DB181" s="1266">
        <f t="shared" si="258"/>
        <v>-68.795999999999978</v>
      </c>
      <c r="DC181" s="1266">
        <f t="shared" si="258"/>
        <v>-488.67120000000023</v>
      </c>
      <c r="DD181" s="1264">
        <f t="shared" si="258"/>
        <v>-219.42000000000024</v>
      </c>
      <c r="DE181" s="1273">
        <f t="shared" si="258"/>
        <v>-958.07821428571333</v>
      </c>
      <c r="DF181" s="1264">
        <f t="shared" si="258"/>
        <v>-8163.7192857142891</v>
      </c>
      <c r="DG181" s="1264">
        <f t="shared" si="258"/>
        <v>-2974.4375000000018</v>
      </c>
      <c r="DH181" s="1264">
        <f t="shared" si="258"/>
        <v>-727.20000000000073</v>
      </c>
      <c r="DI181" s="1264">
        <f t="shared" si="257"/>
        <v>0</v>
      </c>
      <c r="DJ181" s="1264">
        <f t="shared" si="257"/>
        <v>-1142.5500000000006</v>
      </c>
      <c r="DK181" s="1264">
        <f t="shared" si="258"/>
        <v>-18.900000000000002</v>
      </c>
      <c r="DL181" s="1264">
        <f t="shared" si="258"/>
        <v>-367.80999999999949</v>
      </c>
      <c r="DM181" s="1264">
        <f t="shared" si="257"/>
        <v>-678.07000000000016</v>
      </c>
      <c r="DN181" s="1265">
        <f t="shared" si="258"/>
        <v>-142.75800000000027</v>
      </c>
      <c r="DO181" s="1273">
        <f t="shared" si="258"/>
        <v>-824.68000000000029</v>
      </c>
      <c r="DP181" s="1264">
        <f>DP166-DP151</f>
        <v>-1105.7999999999993</v>
      </c>
      <c r="DQ181" s="1264"/>
      <c r="DR181" s="1264"/>
      <c r="DS181" s="1264"/>
      <c r="DT181" s="1264">
        <f t="shared" si="253"/>
        <v>-265.59999999999991</v>
      </c>
      <c r="DU181" s="1265">
        <f>DU166-DU151</f>
        <v>-747.79999999999973</v>
      </c>
      <c r="DV181" s="1268">
        <f t="shared" si="258"/>
        <v>0</v>
      </c>
      <c r="DW181" s="1278">
        <f t="shared" si="258"/>
        <v>0</v>
      </c>
      <c r="DX181" s="1278">
        <f t="shared" si="257"/>
        <v>0</v>
      </c>
      <c r="DY181" s="1268"/>
      <c r="DZ181" s="1278">
        <f t="shared" si="254"/>
        <v>0</v>
      </c>
      <c r="EA181" s="1276">
        <f t="shared" si="258"/>
        <v>0</v>
      </c>
      <c r="EB181" s="1279">
        <f t="shared" si="249"/>
        <v>-153962.36854166666</v>
      </c>
      <c r="EC181" s="1280" t="str">
        <f t="shared" si="259"/>
        <v>Отклонение между Планом производства и Заявкой на производство на ближайшие 25-31 дней, кг</v>
      </c>
      <c r="ED181" s="672"/>
    </row>
    <row r="182" spans="1:134" ht="27.65" customHeight="1">
      <c r="A182" s="1281" t="s">
        <v>691</v>
      </c>
      <c r="B182" s="1264">
        <f t="shared" si="260"/>
        <v>-2345.1816111111084</v>
      </c>
      <c r="C182" s="1264">
        <f t="shared" si="260"/>
        <v>-140.37516666666667</v>
      </c>
      <c r="D182" s="1264">
        <f t="shared" si="260"/>
        <v>-1816.6921249999973</v>
      </c>
      <c r="E182" s="1264">
        <f t="shared" si="260"/>
        <v>-187.18040000000019</v>
      </c>
      <c r="F182" s="1264">
        <f t="shared" si="260"/>
        <v>-1700.3747407407413</v>
      </c>
      <c r="G182" s="1265">
        <f t="shared" si="260"/>
        <v>-84.360000000000014</v>
      </c>
      <c r="H182" s="1265">
        <f t="shared" si="260"/>
        <v>0</v>
      </c>
      <c r="I182" s="1265">
        <f t="shared" si="260"/>
        <v>-832.36537037037033</v>
      </c>
      <c r="J182" s="1265">
        <f t="shared" si="260"/>
        <v>-2072.3614074074057</v>
      </c>
      <c r="K182" s="1265">
        <f t="shared" si="260"/>
        <v>-236.02538888888876</v>
      </c>
      <c r="L182" s="1265">
        <f t="shared" si="260"/>
        <v>-86.568222222222289</v>
      </c>
      <c r="M182" s="1265">
        <f t="shared" si="260"/>
        <v>0</v>
      </c>
      <c r="N182" s="1266">
        <f t="shared" si="260"/>
        <v>-269.6004999999999</v>
      </c>
      <c r="O182" s="1266">
        <f t="shared" si="260"/>
        <v>-556.77600000000075</v>
      </c>
      <c r="P182" s="1266">
        <f t="shared" si="260"/>
        <v>-260.89111111111123</v>
      </c>
      <c r="Q182" s="1267">
        <f t="shared" si="260"/>
        <v>-524.90666666666675</v>
      </c>
      <c r="R182" s="1268">
        <f t="shared" si="260"/>
        <v>-339.41599999999971</v>
      </c>
      <c r="S182" s="1268">
        <f t="shared" si="260"/>
        <v>-555.64444444444462</v>
      </c>
      <c r="T182" s="1269">
        <f t="shared" si="260"/>
        <v>-15878.070429629617</v>
      </c>
      <c r="U182" s="1270">
        <f t="shared" si="260"/>
        <v>-413.41285714285686</v>
      </c>
      <c r="V182" s="1271">
        <f t="shared" si="260"/>
        <v>-1759.4642380952389</v>
      </c>
      <c r="W182" s="1272">
        <f t="shared" si="260"/>
        <v>-945.43999999999915</v>
      </c>
      <c r="X182" s="1272">
        <f t="shared" si="260"/>
        <v>0</v>
      </c>
      <c r="Y182" s="1272">
        <f t="shared" si="260"/>
        <v>0</v>
      </c>
      <c r="Z182" s="1272">
        <f t="shared" si="260"/>
        <v>0</v>
      </c>
      <c r="AA182" s="1273">
        <f t="shared" si="260"/>
        <v>-2323.3640238095218</v>
      </c>
      <c r="AB182" s="1265">
        <f t="shared" si="260"/>
        <v>-203.01077777777763</v>
      </c>
      <c r="AC182" s="1264">
        <f t="shared" si="260"/>
        <v>-2931.2891777777768</v>
      </c>
      <c r="AD182" s="1264">
        <f t="shared" si="260"/>
        <v>-527.98361111111262</v>
      </c>
      <c r="AE182" s="1264">
        <f t="shared" si="260"/>
        <v>-76.532000000000068</v>
      </c>
      <c r="AF182" s="1264">
        <f t="shared" si="260"/>
        <v>-1565.3466666666659</v>
      </c>
      <c r="AG182" s="1264">
        <f t="shared" si="260"/>
        <v>0</v>
      </c>
      <c r="AH182" s="1264">
        <f t="shared" si="260"/>
        <v>0</v>
      </c>
      <c r="AI182" s="1264">
        <f t="shared" si="260"/>
        <v>-898.56488888888998</v>
      </c>
      <c r="AJ182" s="1264">
        <f t="shared" si="260"/>
        <v>-104.74488888888925</v>
      </c>
      <c r="AK182" s="1264">
        <f t="shared" si="260"/>
        <v>-3848.5314285714212</v>
      </c>
      <c r="AL182" s="1264">
        <f t="shared" si="260"/>
        <v>0</v>
      </c>
      <c r="AM182" s="1264">
        <f t="shared" si="260"/>
        <v>-812.69333333333168</v>
      </c>
      <c r="AN182" s="1264">
        <f t="shared" si="260"/>
        <v>-613.59655555555582</v>
      </c>
      <c r="AO182" s="1267">
        <f t="shared" si="260"/>
        <v>-5601.4369484126873</v>
      </c>
      <c r="AP182" s="1267">
        <f t="shared" si="260"/>
        <v>-140.97999999999996</v>
      </c>
      <c r="AQ182" s="1267">
        <f t="shared" si="260"/>
        <v>-1879.7333333333336</v>
      </c>
      <c r="AR182" s="1267">
        <f t="shared" si="260"/>
        <v>-53.833333333333371</v>
      </c>
      <c r="AS182" s="1265">
        <f t="shared" si="260"/>
        <v>-950.28711111111124</v>
      </c>
      <c r="AT182" s="1274">
        <f t="shared" si="260"/>
        <v>-255.88285185185214</v>
      </c>
      <c r="AU182" s="1274">
        <f t="shared" si="260"/>
        <v>-52.319138888888915</v>
      </c>
      <c r="AV182" s="1274">
        <f t="shared" si="260"/>
        <v>-60.561444444444447</v>
      </c>
      <c r="AW182" s="1274">
        <f t="shared" si="260"/>
        <v>-21.788777777777796</v>
      </c>
      <c r="AX182" s="1274">
        <f t="shared" si="260"/>
        <v>0</v>
      </c>
      <c r="AY182" s="1275">
        <f t="shared" si="260"/>
        <v>0</v>
      </c>
      <c r="AZ182" s="1276">
        <f t="shared" si="260"/>
        <v>0</v>
      </c>
      <c r="BA182" s="1277">
        <f t="shared" si="260"/>
        <v>-1076.369917328042</v>
      </c>
      <c r="BB182" s="1264">
        <f t="shared" si="260"/>
        <v>-282.71989947089924</v>
      </c>
      <c r="BC182" s="1264">
        <f t="shared" si="260"/>
        <v>-503.18333333333305</v>
      </c>
      <c r="BD182" s="1264">
        <f t="shared" si="260"/>
        <v>-1083.8036296296316</v>
      </c>
      <c r="BE182" s="1265">
        <f t="shared" si="260"/>
        <v>-261.28799999999973</v>
      </c>
      <c r="BF182" s="1265">
        <f t="shared" si="260"/>
        <v>-516.66428571428514</v>
      </c>
      <c r="BG182" s="1265">
        <f t="shared" si="260"/>
        <v>-174.00833333333321</v>
      </c>
      <c r="BH182" s="1265">
        <f t="shared" si="260"/>
        <v>0</v>
      </c>
      <c r="BI182" s="1265">
        <f t="shared" si="260"/>
        <v>0</v>
      </c>
      <c r="BJ182" s="1265">
        <f t="shared" si="260"/>
        <v>0</v>
      </c>
      <c r="BK182" s="1265">
        <f t="shared" si="260"/>
        <v>0</v>
      </c>
      <c r="BL182" s="1265">
        <f t="shared" si="260"/>
        <v>-802.43333333333294</v>
      </c>
      <c r="BM182" s="1265">
        <f t="shared" si="260"/>
        <v>-81.397055555555539</v>
      </c>
      <c r="BN182" s="1265">
        <f t="shared" si="255"/>
        <v>-112.00851851851846</v>
      </c>
      <c r="BO182" s="1265">
        <f t="shared" si="255"/>
        <v>-929.14345370370575</v>
      </c>
      <c r="BP182" s="1265">
        <f t="shared" si="255"/>
        <v>-73.955388888888933</v>
      </c>
      <c r="BQ182" s="1265">
        <f t="shared" si="255"/>
        <v>-2590.4054378306864</v>
      </c>
      <c r="BR182" s="1265">
        <f t="shared" si="255"/>
        <v>0</v>
      </c>
      <c r="BS182" s="1265">
        <f t="shared" si="255"/>
        <v>-152.63333333333327</v>
      </c>
      <c r="BT182" s="1265">
        <f t="shared" si="255"/>
        <v>0</v>
      </c>
      <c r="BU182" s="1265">
        <f t="shared" si="255"/>
        <v>0</v>
      </c>
      <c r="BV182" s="1265">
        <f t="shared" si="255"/>
        <v>-118.65777777777771</v>
      </c>
      <c r="BW182" s="1265">
        <f t="shared" si="255"/>
        <v>-379.39200000000005</v>
      </c>
      <c r="BX182" s="1265">
        <f t="shared" si="255"/>
        <v>-749.07500000000073</v>
      </c>
      <c r="BY182" s="1265">
        <f t="shared" si="255"/>
        <v>-1570.9695734126985</v>
      </c>
      <c r="BZ182" s="1265">
        <f t="shared" si="255"/>
        <v>-243.88611111111095</v>
      </c>
      <c r="CA182" s="1265">
        <f t="shared" si="255"/>
        <v>0</v>
      </c>
      <c r="CB182" s="1264">
        <f t="shared" si="255"/>
        <v>-48.080555555555634</v>
      </c>
      <c r="CC182" s="1264">
        <f t="shared" si="255"/>
        <v>-502.69589285714301</v>
      </c>
      <c r="CD182" s="1264">
        <f t="shared" si="255"/>
        <v>-74.457833333333326</v>
      </c>
      <c r="CE182" s="1264">
        <f t="shared" si="255"/>
        <v>-650.31833333333338</v>
      </c>
      <c r="CF182" s="1264">
        <f t="shared" si="255"/>
        <v>-0.2448888888888891</v>
      </c>
      <c r="CG182" s="1264">
        <f t="shared" si="258"/>
        <v>-558.15666666666698</v>
      </c>
      <c r="CH182" s="1267">
        <f t="shared" si="258"/>
        <v>-10881.616666666654</v>
      </c>
      <c r="CI182" s="1267">
        <f t="shared" si="258"/>
        <v>-8534.7800714285659</v>
      </c>
      <c r="CJ182" s="1267">
        <f t="shared" si="258"/>
        <v>-227.23999999999995</v>
      </c>
      <c r="CK182" s="1267">
        <f t="shared" si="258"/>
        <v>-2270.7659999999996</v>
      </c>
      <c r="CL182" s="1267">
        <f t="shared" si="258"/>
        <v>-671.96666666666715</v>
      </c>
      <c r="CM182" s="1267">
        <f t="shared" si="258"/>
        <v>0</v>
      </c>
      <c r="CN182" s="1267">
        <f t="shared" si="258"/>
        <v>-79.999999999999986</v>
      </c>
      <c r="CO182" s="1264">
        <f t="shared" si="258"/>
        <v>-293.86666666666679</v>
      </c>
      <c r="CP182" s="1264">
        <f t="shared" si="258"/>
        <v>-12438.534444444453</v>
      </c>
      <c r="CQ182" s="1264">
        <f t="shared" si="258"/>
        <v>-784.56916666666598</v>
      </c>
      <c r="CR182" s="1264">
        <f t="shared" si="258"/>
        <v>-331.27555555555591</v>
      </c>
      <c r="CS182" s="1264">
        <f t="shared" si="258"/>
        <v>-38.190000000000026</v>
      </c>
      <c r="CT182" s="1266">
        <f t="shared" si="258"/>
        <v>-352.14841269841236</v>
      </c>
      <c r="CU182" s="1266">
        <f t="shared" si="258"/>
        <v>0</v>
      </c>
      <c r="CV182" s="1273">
        <f t="shared" si="258"/>
        <v>-226.77103174603189</v>
      </c>
      <c r="CW182" s="1273">
        <f t="shared" si="258"/>
        <v>0</v>
      </c>
      <c r="CX182" s="1264">
        <f t="shared" si="258"/>
        <v>-1360.6305555555573</v>
      </c>
      <c r="CY182" s="1264">
        <f t="shared" si="258"/>
        <v>-1768.9380000000001</v>
      </c>
      <c r="CZ182" s="1264">
        <f t="shared" si="258"/>
        <v>-96.89999999999992</v>
      </c>
      <c r="DA182" s="1265">
        <f t="shared" si="258"/>
        <v>-869.68320000000131</v>
      </c>
      <c r="DB182" s="1266">
        <f t="shared" si="258"/>
        <v>-72.618000000000009</v>
      </c>
      <c r="DC182" s="1266">
        <f t="shared" si="258"/>
        <v>-515.81959999999958</v>
      </c>
      <c r="DD182" s="1264">
        <f t="shared" si="258"/>
        <v>-231.60999999999967</v>
      </c>
      <c r="DE182" s="1273">
        <f t="shared" si="258"/>
        <v>-1011.3047817460319</v>
      </c>
      <c r="DF182" s="1264">
        <f t="shared" si="258"/>
        <v>-4545.0370238095165</v>
      </c>
      <c r="DG182" s="1264">
        <f t="shared" si="258"/>
        <v>-5687.9590277777806</v>
      </c>
      <c r="DH182" s="1264">
        <f t="shared" si="258"/>
        <v>-767.59999999999991</v>
      </c>
      <c r="DI182" s="1264">
        <f t="shared" si="257"/>
        <v>0</v>
      </c>
      <c r="DJ182" s="1264">
        <f t="shared" si="257"/>
        <v>-1206.0249999999996</v>
      </c>
      <c r="DK182" s="1264">
        <f t="shared" si="258"/>
        <v>-19.950000000000006</v>
      </c>
      <c r="DL182" s="1264">
        <f t="shared" si="258"/>
        <v>-388.24388888888916</v>
      </c>
      <c r="DM182" s="1264">
        <f t="shared" si="257"/>
        <v>-690.74055555555515</v>
      </c>
      <c r="DN182" s="1265">
        <f t="shared" si="258"/>
        <v>-150.68899999999985</v>
      </c>
      <c r="DO182" s="1273">
        <f t="shared" si="258"/>
        <v>-870.49555555555503</v>
      </c>
      <c r="DP182" s="1264">
        <f t="shared" si="258"/>
        <v>-1167.2333333333345</v>
      </c>
      <c r="DQ182" s="1264"/>
      <c r="DR182" s="1264"/>
      <c r="DS182" s="1264"/>
      <c r="DT182" s="1264">
        <f t="shared" si="253"/>
        <v>-280.35555555555561</v>
      </c>
      <c r="DU182" s="1265">
        <f t="shared" si="258"/>
        <v>-789.34444444444443</v>
      </c>
      <c r="DV182" s="1268">
        <f t="shared" si="258"/>
        <v>0</v>
      </c>
      <c r="DW182" s="1278">
        <f t="shared" si="258"/>
        <v>0</v>
      </c>
      <c r="DX182" s="1278">
        <f t="shared" si="257"/>
        <v>0</v>
      </c>
      <c r="DY182" s="1268"/>
      <c r="DZ182" s="1278">
        <f t="shared" si="254"/>
        <v>0</v>
      </c>
      <c r="EA182" s="1276">
        <f t="shared" si="258"/>
        <v>0</v>
      </c>
      <c r="EB182" s="1279">
        <f t="shared" si="249"/>
        <v>-127086.43772870368</v>
      </c>
      <c r="EC182" s="1280" t="str">
        <f t="shared" si="259"/>
        <v>Отклонение между Планом производства и Заявкой на производство на ближайшие 32-38 дней, кг</v>
      </c>
      <c r="ED182" s="672"/>
    </row>
    <row r="183" spans="1:134" ht="27.65" customHeight="1">
      <c r="A183" s="1281" t="s">
        <v>692</v>
      </c>
      <c r="B183" s="1282">
        <f t="shared" si="260"/>
        <v>-2468.612222222223</v>
      </c>
      <c r="C183" s="1282">
        <f t="shared" si="260"/>
        <v>-147.76333333333329</v>
      </c>
      <c r="D183" s="1282">
        <f t="shared" si="260"/>
        <v>-1912.3074999999994</v>
      </c>
      <c r="E183" s="1282">
        <f t="shared" si="260"/>
        <v>-197.03200000000001</v>
      </c>
      <c r="F183" s="1282">
        <f t="shared" si="260"/>
        <v>-1789.8681481481481</v>
      </c>
      <c r="G183" s="1283">
        <f t="shared" si="260"/>
        <v>-88.8</v>
      </c>
      <c r="H183" s="1283">
        <f t="shared" si="260"/>
        <v>0</v>
      </c>
      <c r="I183" s="1283">
        <f t="shared" si="260"/>
        <v>-2076.1740740740743</v>
      </c>
      <c r="J183" s="1283">
        <f t="shared" si="260"/>
        <v>-1360.1614814814818</v>
      </c>
      <c r="K183" s="1283">
        <f t="shared" si="260"/>
        <v>-748.44777777777767</v>
      </c>
      <c r="L183" s="1283">
        <f t="shared" si="260"/>
        <v>-91.12444444444445</v>
      </c>
      <c r="M183" s="1283">
        <f t="shared" si="260"/>
        <v>0</v>
      </c>
      <c r="N183" s="1284">
        <f t="shared" si="260"/>
        <v>-283.79000000000008</v>
      </c>
      <c r="O183" s="1284">
        <f t="shared" si="260"/>
        <v>-586.07999999999981</v>
      </c>
      <c r="P183" s="1284">
        <f t="shared" si="260"/>
        <v>-274.62222222222221</v>
      </c>
      <c r="Q183" s="1285">
        <f t="shared" si="260"/>
        <v>-552.53333333333319</v>
      </c>
      <c r="R183" s="1286">
        <f t="shared" si="260"/>
        <v>-357.27999999999986</v>
      </c>
      <c r="S183" s="1286">
        <f t="shared" si="260"/>
        <v>-584.88888888888891</v>
      </c>
      <c r="T183" s="1283">
        <f t="shared" si="260"/>
        <v>-12255.949925925921</v>
      </c>
      <c r="U183" s="1287">
        <f t="shared" si="260"/>
        <v>-435.17142857142846</v>
      </c>
      <c r="V183" s="1288">
        <f t="shared" si="260"/>
        <v>-1852.067619047619</v>
      </c>
      <c r="W183" s="1289">
        <f t="shared" si="260"/>
        <v>-995.2</v>
      </c>
      <c r="X183" s="1289">
        <f t="shared" si="260"/>
        <v>0</v>
      </c>
      <c r="Y183" s="1289">
        <f t="shared" si="260"/>
        <v>0</v>
      </c>
      <c r="Z183" s="1289">
        <f t="shared" si="260"/>
        <v>0</v>
      </c>
      <c r="AA183" s="1290">
        <f t="shared" si="260"/>
        <v>-2946.9633333333336</v>
      </c>
      <c r="AB183" s="1283">
        <f t="shared" si="260"/>
        <v>-213.69555555555561</v>
      </c>
      <c r="AC183" s="1282">
        <f t="shared" si="260"/>
        <v>-3085.5675555555554</v>
      </c>
      <c r="AD183" s="1282">
        <f t="shared" si="260"/>
        <v>-555.7722222222219</v>
      </c>
      <c r="AE183" s="1282">
        <f t="shared" si="260"/>
        <v>-80.560000000000045</v>
      </c>
      <c r="AF183" s="1282">
        <f t="shared" si="260"/>
        <v>-1647.7333333333333</v>
      </c>
      <c r="AG183" s="1282">
        <f t="shared" si="260"/>
        <v>0</v>
      </c>
      <c r="AH183" s="1282">
        <f t="shared" si="260"/>
        <v>0</v>
      </c>
      <c r="AI183" s="1282">
        <f t="shared" si="260"/>
        <v>-1517.057777777778</v>
      </c>
      <c r="AJ183" s="1282">
        <f t="shared" si="260"/>
        <v>-110.25777777777779</v>
      </c>
      <c r="AK183" s="1264">
        <f t="shared" si="260"/>
        <v>-4051.0857142857135</v>
      </c>
      <c r="AL183" s="1264">
        <f t="shared" si="260"/>
        <v>0</v>
      </c>
      <c r="AM183" s="1264">
        <f t="shared" si="260"/>
        <v>-851.30666666666627</v>
      </c>
      <c r="AN183" s="1282">
        <f t="shared" si="260"/>
        <v>-2412.2911111111121</v>
      </c>
      <c r="AO183" s="1285">
        <f t="shared" si="260"/>
        <v>-9857.4403968253973</v>
      </c>
      <c r="AP183" s="1285">
        <f t="shared" si="260"/>
        <v>-148.39999999999995</v>
      </c>
      <c r="AQ183" s="1285">
        <f t="shared" si="260"/>
        <v>-1978.6666666666667</v>
      </c>
      <c r="AR183" s="1285">
        <f t="shared" si="260"/>
        <v>-56.666666666666664</v>
      </c>
      <c r="AS183" s="1283">
        <f t="shared" si="260"/>
        <v>-1000.3022222222228</v>
      </c>
      <c r="AT183" s="1291">
        <f t="shared" si="260"/>
        <v>-295.7703703703703</v>
      </c>
      <c r="AU183" s="1291">
        <f t="shared" si="260"/>
        <v>-55.072777777777773</v>
      </c>
      <c r="AV183" s="1291">
        <f t="shared" si="260"/>
        <v>-55.745222222222232</v>
      </c>
      <c r="AW183" s="1291">
        <f t="shared" si="260"/>
        <v>-22.935555555555556</v>
      </c>
      <c r="AX183" s="1291">
        <f t="shared" si="260"/>
        <v>0</v>
      </c>
      <c r="AY183" s="1292">
        <f t="shared" si="260"/>
        <v>0</v>
      </c>
      <c r="AZ183" s="1293">
        <f t="shared" si="260"/>
        <v>0</v>
      </c>
      <c r="BA183" s="1288">
        <f t="shared" si="260"/>
        <v>-1133.0209656084655</v>
      </c>
      <c r="BB183" s="1282">
        <f t="shared" si="260"/>
        <v>-297.59989417989425</v>
      </c>
      <c r="BC183" s="1282">
        <f t="shared" si="260"/>
        <v>-529.66666666666663</v>
      </c>
      <c r="BD183" s="1282">
        <f t="shared" si="260"/>
        <v>-1140.8459259259266</v>
      </c>
      <c r="BE183" s="1283">
        <f t="shared" si="260"/>
        <v>-275.03999999999996</v>
      </c>
      <c r="BF183" s="1283">
        <f t="shared" si="260"/>
        <v>-543.85714285714289</v>
      </c>
      <c r="BG183" s="1283">
        <f t="shared" si="260"/>
        <v>-183.16666666666666</v>
      </c>
      <c r="BH183" s="1283">
        <f t="shared" si="260"/>
        <v>0</v>
      </c>
      <c r="BI183" s="1283">
        <f t="shared" si="260"/>
        <v>0</v>
      </c>
      <c r="BJ183" s="1283">
        <f t="shared" si="260"/>
        <v>0</v>
      </c>
      <c r="BK183" s="1283">
        <f t="shared" si="260"/>
        <v>0</v>
      </c>
      <c r="BL183" s="1283">
        <f t="shared" si="260"/>
        <v>-844.66666666666663</v>
      </c>
      <c r="BM183" s="1283">
        <f t="shared" si="260"/>
        <v>-85.681111111111107</v>
      </c>
      <c r="BN183" s="1283">
        <f t="shared" si="255"/>
        <v>-117.90370370370366</v>
      </c>
      <c r="BO183" s="1283">
        <f t="shared" si="255"/>
        <v>-2887.3790740740742</v>
      </c>
      <c r="BP183" s="1283">
        <f t="shared" si="255"/>
        <v>-77.847777777777779</v>
      </c>
      <c r="BQ183" s="1283">
        <f t="shared" si="255"/>
        <v>-3487.9175661375657</v>
      </c>
      <c r="BR183" s="1283">
        <f t="shared" si="255"/>
        <v>0</v>
      </c>
      <c r="BS183" s="1283">
        <f t="shared" si="255"/>
        <v>-160.66666666666666</v>
      </c>
      <c r="BT183" s="1283">
        <f t="shared" si="255"/>
        <v>0</v>
      </c>
      <c r="BU183" s="1283">
        <f t="shared" si="255"/>
        <v>0</v>
      </c>
      <c r="BV183" s="1283">
        <f t="shared" si="255"/>
        <v>0</v>
      </c>
      <c r="BW183" s="1283">
        <f t="shared" si="255"/>
        <v>-399.35999999999996</v>
      </c>
      <c r="BX183" s="1283">
        <f t="shared" si="255"/>
        <v>-788.5</v>
      </c>
      <c r="BY183" s="1283">
        <f t="shared" si="255"/>
        <v>-1953.6521825396833</v>
      </c>
      <c r="BZ183" s="1283">
        <f t="shared" si="255"/>
        <v>-556.72222222222217</v>
      </c>
      <c r="CA183" s="1283">
        <f t="shared" si="255"/>
        <v>0</v>
      </c>
      <c r="CB183" s="1282">
        <f t="shared" si="255"/>
        <v>-50.611111111111086</v>
      </c>
      <c r="CC183" s="1282">
        <f t="shared" si="255"/>
        <v>-529.15357142857113</v>
      </c>
      <c r="CD183" s="1282">
        <f t="shared" si="255"/>
        <v>-78.376666666666722</v>
      </c>
      <c r="CE183" s="1282">
        <f t="shared" si="255"/>
        <v>-652.9666666666667</v>
      </c>
      <c r="CF183" s="1282">
        <f t="shared" si="255"/>
        <v>-0.25777777777777777</v>
      </c>
      <c r="CG183" s="1282">
        <f t="shared" si="258"/>
        <v>-587.53333333333308</v>
      </c>
      <c r="CH183" s="1285">
        <f t="shared" si="258"/>
        <v>-11754.333333333332</v>
      </c>
      <c r="CI183" s="1285">
        <f t="shared" si="258"/>
        <v>-16546.084285714285</v>
      </c>
      <c r="CJ183" s="1285">
        <f t="shared" si="258"/>
        <v>-239.20000000000002</v>
      </c>
      <c r="CK183" s="1285">
        <f t="shared" si="258"/>
        <v>-2390.2799999999997</v>
      </c>
      <c r="CL183" s="1267">
        <f t="shared" si="258"/>
        <v>-707.33333333333326</v>
      </c>
      <c r="CM183" s="1267">
        <f t="shared" si="258"/>
        <v>0</v>
      </c>
      <c r="CN183" s="1267">
        <f t="shared" si="258"/>
        <v>-80</v>
      </c>
      <c r="CO183" s="1282">
        <f t="shared" si="258"/>
        <v>-309.33333333333331</v>
      </c>
      <c r="CP183" s="1282">
        <f t="shared" si="258"/>
        <v>-12451.088888888889</v>
      </c>
      <c r="CQ183" s="1282">
        <f t="shared" si="258"/>
        <v>-794.28333333333353</v>
      </c>
      <c r="CR183" s="1282">
        <f t="shared" si="258"/>
        <v>-348.71111111111122</v>
      </c>
      <c r="CS183" s="1282">
        <f t="shared" si="258"/>
        <v>-40.200000000000003</v>
      </c>
      <c r="CT183" s="1284">
        <f t="shared" si="258"/>
        <v>-370.68253968253964</v>
      </c>
      <c r="CU183" s="1284">
        <f t="shared" si="258"/>
        <v>0</v>
      </c>
      <c r="CV183" s="1290">
        <f t="shared" si="258"/>
        <v>-328.7063492063491</v>
      </c>
      <c r="CW183" s="1290">
        <f t="shared" si="258"/>
        <v>0</v>
      </c>
      <c r="CX183" s="1282">
        <f t="shared" si="258"/>
        <v>-3403.6111111111113</v>
      </c>
      <c r="CY183" s="1282">
        <f t="shared" si="258"/>
        <v>-1862.0399999999997</v>
      </c>
      <c r="CZ183" s="1282">
        <f t="shared" si="258"/>
        <v>-101.99999999999999</v>
      </c>
      <c r="DA183" s="1283">
        <f t="shared" si="258"/>
        <v>-1023.456</v>
      </c>
      <c r="DB183" s="1284">
        <f t="shared" si="258"/>
        <v>-76.439999999999984</v>
      </c>
      <c r="DC183" s="1284">
        <f t="shared" si="258"/>
        <v>-542.96800000000007</v>
      </c>
      <c r="DD183" s="1282">
        <f t="shared" si="258"/>
        <v>-243.8</v>
      </c>
      <c r="DE183" s="1290">
        <f t="shared" si="258"/>
        <v>-1514.5313492063492</v>
      </c>
      <c r="DF183" s="1282">
        <f t="shared" si="258"/>
        <v>-5251.1547619047615</v>
      </c>
      <c r="DG183" s="1282">
        <f t="shared" si="258"/>
        <v>-4129.4305555555566</v>
      </c>
      <c r="DH183" s="1264">
        <f t="shared" si="258"/>
        <v>-808</v>
      </c>
      <c r="DI183" s="1264">
        <f t="shared" si="257"/>
        <v>0</v>
      </c>
      <c r="DJ183" s="1282">
        <f t="shared" si="257"/>
        <v>-1269.5</v>
      </c>
      <c r="DK183" s="1282">
        <f t="shared" si="258"/>
        <v>-21</v>
      </c>
      <c r="DL183" s="1282">
        <f t="shared" si="258"/>
        <v>-570.67777777777792</v>
      </c>
      <c r="DM183" s="1282">
        <f t="shared" si="257"/>
        <v>-703.41111111111104</v>
      </c>
      <c r="DN183" s="1283">
        <f t="shared" si="258"/>
        <v>-255.82000000000011</v>
      </c>
      <c r="DO183" s="1290">
        <f t="shared" si="258"/>
        <v>-916.31111111111136</v>
      </c>
      <c r="DP183" s="1282">
        <f t="shared" si="258"/>
        <v>-1228.6666666666667</v>
      </c>
      <c r="DQ183" s="1282"/>
      <c r="DR183" s="1282"/>
      <c r="DS183" s="1282"/>
      <c r="DT183" s="1282">
        <f t="shared" si="253"/>
        <v>-295.11111111111114</v>
      </c>
      <c r="DU183" s="1283">
        <f t="shared" si="258"/>
        <v>-830.88888888888891</v>
      </c>
      <c r="DV183" s="1286">
        <f t="shared" si="258"/>
        <v>0</v>
      </c>
      <c r="DW183" s="1294">
        <f t="shared" si="258"/>
        <v>0</v>
      </c>
      <c r="DX183" s="1294">
        <f t="shared" si="257"/>
        <v>0</v>
      </c>
      <c r="DY183" s="1286"/>
      <c r="DZ183" s="1294">
        <f t="shared" si="254"/>
        <v>0</v>
      </c>
      <c r="EA183" s="1293">
        <f t="shared" si="258"/>
        <v>0</v>
      </c>
      <c r="EB183" s="1293">
        <f t="shared" si="249"/>
        <v>-148772.61363756607</v>
      </c>
      <c r="EC183" s="1280" t="str">
        <f t="shared" si="259"/>
        <v>Отклонение между Планом производства и Заявкой на производство на ближайшие 39-45 дней, кг</v>
      </c>
      <c r="ED183" s="672"/>
    </row>
    <row r="184" spans="1:134" ht="27.65" customHeight="1">
      <c r="A184" s="1281" t="s">
        <v>693</v>
      </c>
      <c r="B184" s="1282">
        <f t="shared" si="260"/>
        <v>-2468.612222222223</v>
      </c>
      <c r="C184" s="1282">
        <f t="shared" si="260"/>
        <v>-147.76333333333329</v>
      </c>
      <c r="D184" s="1282">
        <f t="shared" si="260"/>
        <v>-1912.3074999999994</v>
      </c>
      <c r="E184" s="1282">
        <f t="shared" si="260"/>
        <v>-197.03199999999995</v>
      </c>
      <c r="F184" s="1282">
        <f t="shared" si="260"/>
        <v>-1789.8681481481483</v>
      </c>
      <c r="G184" s="1283">
        <f t="shared" si="260"/>
        <v>-88.800000000000011</v>
      </c>
      <c r="H184" s="1283">
        <f t="shared" si="260"/>
        <v>0</v>
      </c>
      <c r="I184" s="1283">
        <f t="shared" si="260"/>
        <v>-876.1740740740745</v>
      </c>
      <c r="J184" s="1283">
        <f t="shared" si="260"/>
        <v>-1360.1614814814814</v>
      </c>
      <c r="K184" s="1283">
        <f t="shared" si="260"/>
        <v>-248.44777777777784</v>
      </c>
      <c r="L184" s="1283">
        <f t="shared" si="260"/>
        <v>-91.124444444444478</v>
      </c>
      <c r="M184" s="1283">
        <f t="shared" si="260"/>
        <v>0</v>
      </c>
      <c r="N184" s="1284">
        <f t="shared" si="260"/>
        <v>-283.78999999999996</v>
      </c>
      <c r="O184" s="1284">
        <f t="shared" si="260"/>
        <v>-586.07999999999981</v>
      </c>
      <c r="P184" s="1284">
        <f t="shared" si="260"/>
        <v>-274.62222222222226</v>
      </c>
      <c r="Q184" s="1285">
        <f t="shared" si="260"/>
        <v>-552.53333333333319</v>
      </c>
      <c r="R184" s="1286">
        <f t="shared" si="260"/>
        <v>-357.28000000000009</v>
      </c>
      <c r="S184" s="1286">
        <f t="shared" si="260"/>
        <v>-584.88888888888891</v>
      </c>
      <c r="T184" s="1283">
        <f t="shared" si="260"/>
        <v>-11135.949925925921</v>
      </c>
      <c r="U184" s="1287">
        <f t="shared" si="260"/>
        <v>-435.17142857142858</v>
      </c>
      <c r="V184" s="1288">
        <f t="shared" si="260"/>
        <v>-1852.0676190476192</v>
      </c>
      <c r="W184" s="1289">
        <f t="shared" si="260"/>
        <v>-995.19999999999959</v>
      </c>
      <c r="X184" s="1289">
        <f t="shared" si="260"/>
        <v>0</v>
      </c>
      <c r="Y184" s="1289">
        <f t="shared" si="260"/>
        <v>0</v>
      </c>
      <c r="Z184" s="1289">
        <f t="shared" si="260"/>
        <v>0</v>
      </c>
      <c r="AA184" s="1290">
        <f t="shared" si="260"/>
        <v>-2247.6633333333339</v>
      </c>
      <c r="AB184" s="1283">
        <f t="shared" si="260"/>
        <v>-213.69555555555556</v>
      </c>
      <c r="AC184" s="1282">
        <f t="shared" si="260"/>
        <v>-3085.5675555555554</v>
      </c>
      <c r="AD184" s="1282">
        <f t="shared" si="260"/>
        <v>-555.7722222222219</v>
      </c>
      <c r="AE184" s="1282">
        <f t="shared" si="260"/>
        <v>-80.560000000000031</v>
      </c>
      <c r="AF184" s="1282">
        <f t="shared" si="260"/>
        <v>-1647.7333333333336</v>
      </c>
      <c r="AG184" s="1282">
        <f t="shared" si="260"/>
        <v>0</v>
      </c>
      <c r="AH184" s="1282">
        <f t="shared" si="260"/>
        <v>0</v>
      </c>
      <c r="AI184" s="1282">
        <f t="shared" si="260"/>
        <v>-945.85777777777776</v>
      </c>
      <c r="AJ184" s="1282">
        <f t="shared" si="260"/>
        <v>-110.25777777777779</v>
      </c>
      <c r="AK184" s="1264">
        <f t="shared" si="260"/>
        <v>-4051.0857142857149</v>
      </c>
      <c r="AL184" s="1264">
        <f t="shared" si="260"/>
        <v>0</v>
      </c>
      <c r="AM184" s="1264">
        <f t="shared" si="260"/>
        <v>-855.46666666666647</v>
      </c>
      <c r="AN184" s="1282">
        <f t="shared" si="260"/>
        <v>-645.89111111111163</v>
      </c>
      <c r="AO184" s="1285">
        <f t="shared" si="260"/>
        <v>-4993.4403968253964</v>
      </c>
      <c r="AP184" s="1285">
        <f t="shared" si="260"/>
        <v>-148.4</v>
      </c>
      <c r="AQ184" s="1285">
        <f t="shared" si="260"/>
        <v>-1978.666666666667</v>
      </c>
      <c r="AR184" s="1285">
        <f t="shared" si="260"/>
        <v>-56.666666666666629</v>
      </c>
      <c r="AS184" s="1283">
        <f t="shared" si="260"/>
        <v>-1000.3022222222223</v>
      </c>
      <c r="AT184" s="1291">
        <f t="shared" si="260"/>
        <v>-295.77037037037042</v>
      </c>
      <c r="AU184" s="1291">
        <f t="shared" si="260"/>
        <v>-55.072777777777787</v>
      </c>
      <c r="AV184" s="1291">
        <f t="shared" si="260"/>
        <v>-63.748888888888899</v>
      </c>
      <c r="AW184" s="1291">
        <f t="shared" si="260"/>
        <v>-22.93555555555556</v>
      </c>
      <c r="AX184" s="1291">
        <f t="shared" si="260"/>
        <v>0</v>
      </c>
      <c r="AY184" s="1292">
        <f t="shared" si="260"/>
        <v>0</v>
      </c>
      <c r="AZ184" s="1293">
        <f t="shared" si="260"/>
        <v>0</v>
      </c>
      <c r="BA184" s="1288">
        <f t="shared" si="260"/>
        <v>-2443.30667989418</v>
      </c>
      <c r="BB184" s="1282">
        <f t="shared" si="260"/>
        <v>-727.45703703703691</v>
      </c>
      <c r="BC184" s="1282">
        <f t="shared" si="260"/>
        <v>-529.66666666666663</v>
      </c>
      <c r="BD184" s="1282">
        <f t="shared" si="260"/>
        <v>-1140.8459259259264</v>
      </c>
      <c r="BE184" s="1283">
        <f t="shared" si="260"/>
        <v>-275.04000000000002</v>
      </c>
      <c r="BF184" s="1283">
        <f t="shared" si="260"/>
        <v>-543.85714285714266</v>
      </c>
      <c r="BG184" s="1283">
        <f t="shared" si="260"/>
        <v>-183.16666666666663</v>
      </c>
      <c r="BH184" s="1283">
        <f t="shared" si="260"/>
        <v>0</v>
      </c>
      <c r="BI184" s="1283">
        <f t="shared" si="260"/>
        <v>0</v>
      </c>
      <c r="BJ184" s="1283">
        <f t="shared" si="260"/>
        <v>0</v>
      </c>
      <c r="BK184" s="1283">
        <f t="shared" si="260"/>
        <v>0</v>
      </c>
      <c r="BL184" s="1283">
        <f t="shared" si="260"/>
        <v>-844.66666666666674</v>
      </c>
      <c r="BM184" s="1283">
        <f t="shared" ref="BM184:CF185" si="261">BM169-BM154</f>
        <v>-85.681111111111107</v>
      </c>
      <c r="BN184" s="1283">
        <f t="shared" si="261"/>
        <v>-117.90370370370366</v>
      </c>
      <c r="BO184" s="1283">
        <f t="shared" si="261"/>
        <v>-3305.9505026455035</v>
      </c>
      <c r="BP184" s="1283">
        <f t="shared" si="261"/>
        <v>-77.847777777777793</v>
      </c>
      <c r="BQ184" s="1283">
        <f t="shared" si="261"/>
        <v>-3487.9175661375666</v>
      </c>
      <c r="BR184" s="1283">
        <f t="shared" si="261"/>
        <v>0</v>
      </c>
      <c r="BS184" s="1283">
        <f t="shared" si="261"/>
        <v>-160.66666666666663</v>
      </c>
      <c r="BT184" s="1283">
        <f t="shared" si="255"/>
        <v>0</v>
      </c>
      <c r="BU184" s="1283">
        <f t="shared" si="255"/>
        <v>0</v>
      </c>
      <c r="BV184" s="1283">
        <f t="shared" si="261"/>
        <v>0</v>
      </c>
      <c r="BW184" s="1283">
        <f t="shared" si="261"/>
        <v>-399.36</v>
      </c>
      <c r="BX184" s="1283">
        <f t="shared" si="261"/>
        <v>-788.5</v>
      </c>
      <c r="BY184" s="1283">
        <f t="shared" si="261"/>
        <v>-1653.6521825396831</v>
      </c>
      <c r="BZ184" s="1283">
        <f t="shared" si="261"/>
        <v>-256.72222222222229</v>
      </c>
      <c r="CA184" s="1283">
        <f t="shared" si="261"/>
        <v>0</v>
      </c>
      <c r="CB184" s="1282">
        <f t="shared" si="255"/>
        <v>-50.611111111111114</v>
      </c>
      <c r="CC184" s="1282">
        <f t="shared" si="255"/>
        <v>-529.15357142857158</v>
      </c>
      <c r="CD184" s="1282">
        <f t="shared" si="255"/>
        <v>-78.376666666666665</v>
      </c>
      <c r="CE184" s="1282">
        <f t="shared" si="255"/>
        <v>-128.91666666666669</v>
      </c>
      <c r="CF184" s="1282">
        <f t="shared" si="255"/>
        <v>-0.25777777777777772</v>
      </c>
      <c r="CG184" s="1282">
        <f t="shared" si="258"/>
        <v>-587.5333333333333</v>
      </c>
      <c r="CH184" s="1285">
        <f t="shared" si="258"/>
        <v>-11454.333333333332</v>
      </c>
      <c r="CI184" s="1285">
        <f t="shared" si="258"/>
        <v>-16826.084285714285</v>
      </c>
      <c r="CJ184" s="1285">
        <f t="shared" si="258"/>
        <v>-239.20000000000005</v>
      </c>
      <c r="CK184" s="1285">
        <f t="shared" si="258"/>
        <v>-2390.2799999999997</v>
      </c>
      <c r="CL184" s="1267">
        <f t="shared" si="258"/>
        <v>-707.33333333333348</v>
      </c>
      <c r="CM184" s="1267">
        <f t="shared" si="258"/>
        <v>0</v>
      </c>
      <c r="CN184" s="1267">
        <f t="shared" si="258"/>
        <v>-80</v>
      </c>
      <c r="CO184" s="1282">
        <f t="shared" si="258"/>
        <v>-309.33333333333331</v>
      </c>
      <c r="CP184" s="1282">
        <f t="shared" si="258"/>
        <v>-251.08888888888947</v>
      </c>
      <c r="CQ184" s="1282">
        <f t="shared" si="258"/>
        <v>-194.28333333333313</v>
      </c>
      <c r="CR184" s="1282">
        <f t="shared" si="258"/>
        <v>-348.71111111111117</v>
      </c>
      <c r="CS184" s="1282">
        <f t="shared" si="258"/>
        <v>-40.200000000000017</v>
      </c>
      <c r="CT184" s="1284">
        <f t="shared" si="258"/>
        <v>-370.68253968253964</v>
      </c>
      <c r="CU184" s="1284">
        <f t="shared" si="258"/>
        <v>0</v>
      </c>
      <c r="CV184" s="1290">
        <f t="shared" si="258"/>
        <v>-238.70634920634939</v>
      </c>
      <c r="CW184" s="1290">
        <f t="shared" si="258"/>
        <v>0</v>
      </c>
      <c r="CX184" s="1282">
        <f t="shared" si="258"/>
        <v>-2491.6111111111118</v>
      </c>
      <c r="CY184" s="1282">
        <f t="shared" si="258"/>
        <v>-1862.0399999999995</v>
      </c>
      <c r="CZ184" s="1282">
        <f t="shared" si="258"/>
        <v>-102</v>
      </c>
      <c r="DA184" s="1283">
        <f t="shared" si="258"/>
        <v>-915.45600000000013</v>
      </c>
      <c r="DB184" s="1284">
        <f t="shared" si="258"/>
        <v>-76.439999999999984</v>
      </c>
      <c r="DC184" s="1284">
        <f t="shared" si="258"/>
        <v>-542.96799999999985</v>
      </c>
      <c r="DD184" s="1282">
        <f t="shared" si="258"/>
        <v>-243.80000000000007</v>
      </c>
      <c r="DE184" s="1290">
        <f t="shared" si="258"/>
        <v>-1064.5313492063497</v>
      </c>
      <c r="DF184" s="1282">
        <f t="shared" si="258"/>
        <v>-4051.1547619047615</v>
      </c>
      <c r="DG184" s="1282">
        <f t="shared" si="258"/>
        <v>-3829.4305555555566</v>
      </c>
      <c r="DH184" s="1264">
        <f t="shared" si="258"/>
        <v>-808</v>
      </c>
      <c r="DI184" s="1264">
        <f t="shared" si="257"/>
        <v>0</v>
      </c>
      <c r="DJ184" s="1282">
        <f t="shared" si="257"/>
        <v>-1269.4999999999995</v>
      </c>
      <c r="DK184" s="1282">
        <f t="shared" si="258"/>
        <v>-21.000000000000004</v>
      </c>
      <c r="DL184" s="1282">
        <f t="shared" si="258"/>
        <v>-408.67777777777775</v>
      </c>
      <c r="DM184" s="1282">
        <f t="shared" si="257"/>
        <v>-257.4111111111111</v>
      </c>
      <c r="DN184" s="1283">
        <f t="shared" si="258"/>
        <v>-158.62000000000015</v>
      </c>
      <c r="DO184" s="1290">
        <f t="shared" si="258"/>
        <v>-916.31111111111136</v>
      </c>
      <c r="DP184" s="1282">
        <f t="shared" si="258"/>
        <v>-1228.6666666666665</v>
      </c>
      <c r="DQ184" s="1282"/>
      <c r="DR184" s="1282"/>
      <c r="DS184" s="1282"/>
      <c r="DT184" s="1282">
        <f t="shared" si="253"/>
        <v>-295.1111111111112</v>
      </c>
      <c r="DU184" s="1283">
        <f t="shared" si="258"/>
        <v>-830.88888888888914</v>
      </c>
      <c r="DV184" s="1286">
        <f t="shared" si="258"/>
        <v>0</v>
      </c>
      <c r="DW184" s="1294">
        <f t="shared" ref="DW184:FV184" si="262">DW169-DW154</f>
        <v>0</v>
      </c>
      <c r="DX184" s="1294">
        <f t="shared" si="257"/>
        <v>0</v>
      </c>
      <c r="DY184" s="1286"/>
      <c r="DZ184" s="1294">
        <f t="shared" si="254"/>
        <v>0</v>
      </c>
      <c r="EA184" s="1293">
        <f t="shared" si="262"/>
        <v>0</v>
      </c>
      <c r="EB184" s="1293">
        <f t="shared" si="249"/>
        <v>-122513.34158994706</v>
      </c>
      <c r="EC184" s="1280" t="str">
        <f t="shared" si="259"/>
        <v>Отклонение между Планом производства и Заявкой на производство на ближайшие 46-52 дней, кг</v>
      </c>
      <c r="ED184" s="672"/>
    </row>
    <row r="185" spans="1:134" ht="27.65" customHeight="1" thickBot="1">
      <c r="A185" s="1281" t="s">
        <v>694</v>
      </c>
      <c r="B185" s="1295">
        <f t="shared" ref="B185:BM185" si="263">B170-B155</f>
        <v>-2468.612222222223</v>
      </c>
      <c r="C185" s="1295">
        <f t="shared" si="263"/>
        <v>-147.76333333333329</v>
      </c>
      <c r="D185" s="1295">
        <f t="shared" si="263"/>
        <v>-1912.3075000000003</v>
      </c>
      <c r="E185" s="1295">
        <f t="shared" si="263"/>
        <v>-197.03200000000001</v>
      </c>
      <c r="F185" s="1295">
        <f t="shared" si="263"/>
        <v>-1789.8681481481483</v>
      </c>
      <c r="G185" s="1296">
        <f t="shared" si="263"/>
        <v>-88.79999999999994</v>
      </c>
      <c r="H185" s="1296">
        <f t="shared" si="263"/>
        <v>0</v>
      </c>
      <c r="I185" s="1296">
        <f t="shared" si="263"/>
        <v>-876.17407407407336</v>
      </c>
      <c r="J185" s="1296">
        <f t="shared" si="263"/>
        <v>-1360.1614814814818</v>
      </c>
      <c r="K185" s="1296">
        <f t="shared" si="263"/>
        <v>-248.44777777777784</v>
      </c>
      <c r="L185" s="1296">
        <f t="shared" si="263"/>
        <v>-91.124444444444421</v>
      </c>
      <c r="M185" s="1296">
        <f t="shared" si="263"/>
        <v>0</v>
      </c>
      <c r="N185" s="1297">
        <f t="shared" si="263"/>
        <v>-283.79000000000008</v>
      </c>
      <c r="O185" s="1297">
        <f t="shared" si="263"/>
        <v>-586.07999999999981</v>
      </c>
      <c r="P185" s="1297">
        <f t="shared" si="263"/>
        <v>-274.62222222222215</v>
      </c>
      <c r="Q185" s="1298">
        <f t="shared" si="263"/>
        <v>-552.53333333333342</v>
      </c>
      <c r="R185" s="1299">
        <f t="shared" si="263"/>
        <v>-357.27999999999986</v>
      </c>
      <c r="S185" s="1299">
        <f t="shared" si="263"/>
        <v>-584.88888888888891</v>
      </c>
      <c r="T185" s="1300">
        <f t="shared" si="263"/>
        <v>-11133.629925925925</v>
      </c>
      <c r="U185" s="1301">
        <f t="shared" si="263"/>
        <v>-435.17142857142824</v>
      </c>
      <c r="V185" s="1302">
        <f t="shared" si="263"/>
        <v>-1852.0676190476202</v>
      </c>
      <c r="W185" s="1303">
        <f t="shared" si="263"/>
        <v>-995.2000000000005</v>
      </c>
      <c r="X185" s="1303">
        <f t="shared" si="263"/>
        <v>0</v>
      </c>
      <c r="Y185" s="1303">
        <f t="shared" si="263"/>
        <v>0</v>
      </c>
      <c r="Z185" s="1303">
        <f t="shared" si="263"/>
        <v>0</v>
      </c>
      <c r="AA185" s="1304">
        <f t="shared" si="263"/>
        <v>-1747.6633333333339</v>
      </c>
      <c r="AB185" s="1296">
        <f t="shared" si="263"/>
        <v>-213.69555555555561</v>
      </c>
      <c r="AC185" s="1295">
        <f t="shared" si="263"/>
        <v>-3085.5675555555545</v>
      </c>
      <c r="AD185" s="1295">
        <f t="shared" si="263"/>
        <v>-555.77222222222213</v>
      </c>
      <c r="AE185" s="1295">
        <f t="shared" si="263"/>
        <v>-80.560000000000073</v>
      </c>
      <c r="AF185" s="1295">
        <f t="shared" si="263"/>
        <v>-1647.7333333333336</v>
      </c>
      <c r="AG185" s="1295">
        <f t="shared" si="263"/>
        <v>0</v>
      </c>
      <c r="AH185" s="1295">
        <f t="shared" si="263"/>
        <v>0</v>
      </c>
      <c r="AI185" s="1295">
        <f t="shared" si="263"/>
        <v>-945.85777777777741</v>
      </c>
      <c r="AJ185" s="1295">
        <f t="shared" si="263"/>
        <v>-110.25777777777779</v>
      </c>
      <c r="AK185" s="1295">
        <f t="shared" si="263"/>
        <v>-4051.0857142857158</v>
      </c>
      <c r="AL185" s="1295">
        <f t="shared" si="263"/>
        <v>0</v>
      </c>
      <c r="AM185" s="1295">
        <f t="shared" si="263"/>
        <v>-855.46666666666647</v>
      </c>
      <c r="AN185" s="1295">
        <f t="shared" si="263"/>
        <v>-645.89111111111094</v>
      </c>
      <c r="AO185" s="1298">
        <f t="shared" si="263"/>
        <v>-7693.4403968254001</v>
      </c>
      <c r="AP185" s="1298">
        <f t="shared" si="263"/>
        <v>-148.39999999999989</v>
      </c>
      <c r="AQ185" s="1298">
        <f t="shared" si="263"/>
        <v>-1978.6666666666661</v>
      </c>
      <c r="AR185" s="1298">
        <f t="shared" si="263"/>
        <v>-56.666666666666657</v>
      </c>
      <c r="AS185" s="1296">
        <f t="shared" si="263"/>
        <v>-1000.3022222222235</v>
      </c>
      <c r="AT185" s="1305">
        <f t="shared" si="263"/>
        <v>-195.77037037037022</v>
      </c>
      <c r="AU185" s="1305">
        <f t="shared" si="263"/>
        <v>-55.072777777777787</v>
      </c>
      <c r="AV185" s="1305">
        <f t="shared" si="263"/>
        <v>-63.748888888888892</v>
      </c>
      <c r="AW185" s="1305">
        <f t="shared" si="263"/>
        <v>-22.93555555555556</v>
      </c>
      <c r="AX185" s="1305">
        <f t="shared" si="263"/>
        <v>0</v>
      </c>
      <c r="AY185" s="1306">
        <f t="shared" si="263"/>
        <v>0</v>
      </c>
      <c r="AZ185" s="1307">
        <f t="shared" si="263"/>
        <v>0</v>
      </c>
      <c r="BA185" s="1308">
        <f t="shared" si="263"/>
        <v>-1943.3066798941782</v>
      </c>
      <c r="BB185" s="1295">
        <f t="shared" si="263"/>
        <v>-727.45703703703691</v>
      </c>
      <c r="BC185" s="1295">
        <f t="shared" si="263"/>
        <v>-529.66666666666686</v>
      </c>
      <c r="BD185" s="1295">
        <f t="shared" si="263"/>
        <v>-1140.8459259259266</v>
      </c>
      <c r="BE185" s="1296">
        <f t="shared" si="263"/>
        <v>-275.03999999999996</v>
      </c>
      <c r="BF185" s="1296">
        <f t="shared" si="263"/>
        <v>-543.85714285714243</v>
      </c>
      <c r="BG185" s="1296">
        <f t="shared" si="263"/>
        <v>-183.16666666666666</v>
      </c>
      <c r="BH185" s="1296">
        <f t="shared" si="263"/>
        <v>0</v>
      </c>
      <c r="BI185" s="1296">
        <f t="shared" si="263"/>
        <v>0</v>
      </c>
      <c r="BJ185" s="1296">
        <f t="shared" si="263"/>
        <v>0</v>
      </c>
      <c r="BK185" s="1296">
        <f t="shared" si="263"/>
        <v>0</v>
      </c>
      <c r="BL185" s="1296">
        <f t="shared" si="263"/>
        <v>-844.66666666666686</v>
      </c>
      <c r="BM185" s="1296">
        <f t="shared" si="263"/>
        <v>-85.681111111111107</v>
      </c>
      <c r="BN185" s="1296">
        <f t="shared" si="261"/>
        <v>-117.90370370370363</v>
      </c>
      <c r="BO185" s="1296">
        <f t="shared" si="261"/>
        <v>-3680.9505026455017</v>
      </c>
      <c r="BP185" s="1296">
        <f t="shared" si="261"/>
        <v>-77.847777777777807</v>
      </c>
      <c r="BQ185" s="1296">
        <f t="shared" si="261"/>
        <v>-1987.9175661375657</v>
      </c>
      <c r="BR185" s="1296">
        <f t="shared" si="261"/>
        <v>0</v>
      </c>
      <c r="BS185" s="1296">
        <f t="shared" si="261"/>
        <v>-160.66666666666666</v>
      </c>
      <c r="BT185" s="1296">
        <f t="shared" si="255"/>
        <v>0</v>
      </c>
      <c r="BU185" s="1296">
        <f t="shared" si="255"/>
        <v>0</v>
      </c>
      <c r="BV185" s="1296">
        <f t="shared" si="261"/>
        <v>0</v>
      </c>
      <c r="BW185" s="1296">
        <f t="shared" si="261"/>
        <v>-399.35999999999984</v>
      </c>
      <c r="BX185" s="1296">
        <f t="shared" si="261"/>
        <v>-788.5</v>
      </c>
      <c r="BY185" s="1296">
        <f t="shared" si="261"/>
        <v>-1653.6521825396831</v>
      </c>
      <c r="BZ185" s="1296">
        <f t="shared" si="261"/>
        <v>-256.72222222222234</v>
      </c>
      <c r="CA185" s="1296">
        <f t="shared" si="261"/>
        <v>0</v>
      </c>
      <c r="CB185" s="1309">
        <f t="shared" si="255"/>
        <v>-50.611111111111114</v>
      </c>
      <c r="CC185" s="1309">
        <f t="shared" si="255"/>
        <v>-529.15357142857158</v>
      </c>
      <c r="CD185" s="1309">
        <f t="shared" si="255"/>
        <v>-78.376666666666836</v>
      </c>
      <c r="CE185" s="1309">
        <f t="shared" si="255"/>
        <v>-128.91666666666663</v>
      </c>
      <c r="CF185" s="1309">
        <f t="shared" si="255"/>
        <v>-0.25777777777777777</v>
      </c>
      <c r="CG185" s="1309">
        <f t="shared" ref="CG185:EA185" si="264">CG170-CG155</f>
        <v>-587.53333333333353</v>
      </c>
      <c r="CH185" s="1310">
        <f t="shared" si="264"/>
        <v>-11454.333333333332</v>
      </c>
      <c r="CI185" s="1310">
        <f t="shared" si="264"/>
        <v>-5826.0842857142843</v>
      </c>
      <c r="CJ185" s="1310">
        <f t="shared" si="264"/>
        <v>-239.2</v>
      </c>
      <c r="CK185" s="1310">
        <f t="shared" si="264"/>
        <v>-2390.2800000000007</v>
      </c>
      <c r="CL185" s="1267">
        <f t="shared" si="264"/>
        <v>-707.3333333333328</v>
      </c>
      <c r="CM185" s="1267">
        <f t="shared" si="264"/>
        <v>0</v>
      </c>
      <c r="CN185" s="1267">
        <f t="shared" si="264"/>
        <v>-80</v>
      </c>
      <c r="CO185" s="1309">
        <f t="shared" si="264"/>
        <v>-309.33333333333331</v>
      </c>
      <c r="CP185" s="1309">
        <f t="shared" si="264"/>
        <v>-251.0888888888872</v>
      </c>
      <c r="CQ185" s="1309">
        <f t="shared" si="264"/>
        <v>-194.2833333333337</v>
      </c>
      <c r="CR185" s="1309">
        <f t="shared" si="264"/>
        <v>-348.71111111111111</v>
      </c>
      <c r="CS185" s="1309">
        <f t="shared" si="264"/>
        <v>-40.199999999999974</v>
      </c>
      <c r="CT185" s="1297">
        <f t="shared" si="264"/>
        <v>-370.68253968253975</v>
      </c>
      <c r="CU185" s="1297">
        <f t="shared" si="264"/>
        <v>0</v>
      </c>
      <c r="CV185" s="1304">
        <f t="shared" si="264"/>
        <v>-238.70634920634916</v>
      </c>
      <c r="CW185" s="1304">
        <f t="shared" si="264"/>
        <v>0</v>
      </c>
      <c r="CX185" s="1309">
        <f t="shared" si="264"/>
        <v>-379.61111111111057</v>
      </c>
      <c r="CY185" s="1309">
        <f t="shared" si="264"/>
        <v>-1862.0400000000004</v>
      </c>
      <c r="CZ185" s="1309">
        <f t="shared" si="264"/>
        <v>-102</v>
      </c>
      <c r="DA185" s="1296">
        <f t="shared" si="264"/>
        <v>-915.45600000000013</v>
      </c>
      <c r="DB185" s="1297">
        <f t="shared" si="264"/>
        <v>-76.439999999999984</v>
      </c>
      <c r="DC185" s="1297">
        <f t="shared" si="264"/>
        <v>-542.96800000000007</v>
      </c>
      <c r="DD185" s="1295">
        <f t="shared" si="264"/>
        <v>-243.80000000000007</v>
      </c>
      <c r="DE185" s="1304">
        <f t="shared" si="264"/>
        <v>-1064.5313492063501</v>
      </c>
      <c r="DF185" s="1295">
        <f t="shared" si="264"/>
        <v>-1251.1547619047633</v>
      </c>
      <c r="DG185" s="1295">
        <f t="shared" si="264"/>
        <v>-2829.4305555555566</v>
      </c>
      <c r="DH185" s="1295">
        <f t="shared" si="264"/>
        <v>-808</v>
      </c>
      <c r="DI185" s="1295">
        <f t="shared" si="257"/>
        <v>0</v>
      </c>
      <c r="DJ185" s="1295">
        <f t="shared" si="257"/>
        <v>-1269.5000000000005</v>
      </c>
      <c r="DK185" s="1295">
        <f t="shared" si="264"/>
        <v>-20.999999999999989</v>
      </c>
      <c r="DL185" s="1295">
        <f t="shared" si="264"/>
        <v>-408.67777777777758</v>
      </c>
      <c r="DM185" s="1295">
        <f t="shared" si="257"/>
        <v>-257.4111111111111</v>
      </c>
      <c r="DN185" s="1296">
        <f t="shared" si="264"/>
        <v>-158.62000000000009</v>
      </c>
      <c r="DO185" s="1304">
        <f t="shared" si="264"/>
        <v>-916.31111111111113</v>
      </c>
      <c r="DP185" s="1295">
        <f t="shared" si="264"/>
        <v>-1228.6666666666674</v>
      </c>
      <c r="DQ185" s="1295"/>
      <c r="DR185" s="1295"/>
      <c r="DS185" s="1295"/>
      <c r="DT185" s="1295">
        <f t="shared" si="253"/>
        <v>-295.1111111111112</v>
      </c>
      <c r="DU185" s="1296">
        <f t="shared" si="264"/>
        <v>-830.88888888888846</v>
      </c>
      <c r="DV185" s="1299">
        <f t="shared" si="264"/>
        <v>0</v>
      </c>
      <c r="DW185" s="1311">
        <f t="shared" si="264"/>
        <v>0</v>
      </c>
      <c r="DX185" s="1311">
        <f t="shared" si="257"/>
        <v>0</v>
      </c>
      <c r="DY185" s="1299"/>
      <c r="DZ185" s="1311">
        <f t="shared" si="254"/>
        <v>0</v>
      </c>
      <c r="EA185" s="1312">
        <f t="shared" si="264"/>
        <v>0</v>
      </c>
      <c r="EB185" s="1312">
        <f t="shared" si="249"/>
        <v>-106074.02158994705</v>
      </c>
      <c r="EC185" s="1280" t="str">
        <f t="shared" si="259"/>
        <v>Отклонение между Планом производства и Заявкой на производство на ближайшие 53-59 дней, кг</v>
      </c>
      <c r="ED185" s="672"/>
    </row>
    <row r="186" spans="1:134" ht="15.5" thickTop="1" thickBot="1">
      <c r="A186" s="870"/>
      <c r="B186" s="678"/>
      <c r="C186" s="678"/>
      <c r="D186" s="678"/>
      <c r="E186" s="678"/>
      <c r="F186" s="678"/>
      <c r="G186" s="678"/>
      <c r="H186" s="678"/>
      <c r="I186" s="678"/>
      <c r="J186" s="678"/>
      <c r="K186" s="678"/>
      <c r="L186" s="678"/>
      <c r="M186" s="678"/>
      <c r="N186" s="1244"/>
      <c r="O186" s="1244"/>
      <c r="P186" s="1244"/>
      <c r="Q186" s="679"/>
      <c r="R186" s="678"/>
      <c r="S186" s="678"/>
      <c r="T186" s="678"/>
      <c r="U186" s="680"/>
      <c r="V186" s="678"/>
      <c r="W186" s="678"/>
      <c r="X186" s="678"/>
      <c r="Y186" s="678"/>
      <c r="Z186" s="678"/>
      <c r="AA186" s="678"/>
      <c r="AB186" s="678"/>
      <c r="AC186" s="678"/>
      <c r="AD186" s="678"/>
      <c r="AE186" s="678"/>
      <c r="AF186" s="678"/>
      <c r="AG186" s="678"/>
      <c r="AH186" s="678"/>
      <c r="AI186" s="678"/>
      <c r="AJ186" s="678"/>
      <c r="AK186" s="678"/>
      <c r="AL186" s="678"/>
      <c r="AM186" s="678"/>
      <c r="AN186" s="678"/>
      <c r="AO186" s="678"/>
      <c r="AP186" s="678"/>
      <c r="AQ186" s="679"/>
      <c r="AR186" s="679"/>
      <c r="AS186" s="678"/>
      <c r="AT186" s="678"/>
      <c r="AU186" s="678"/>
      <c r="AV186" s="678"/>
      <c r="AW186" s="678"/>
      <c r="AX186" s="678"/>
      <c r="AY186" s="678"/>
      <c r="AZ186" s="678"/>
      <c r="BA186" s="678"/>
      <c r="BB186" s="678"/>
      <c r="BC186" s="678"/>
      <c r="BD186" s="678"/>
      <c r="BE186" s="678"/>
      <c r="BF186" s="678"/>
      <c r="BG186" s="678"/>
      <c r="BH186" s="678"/>
      <c r="BI186" s="678"/>
      <c r="BJ186" s="678"/>
      <c r="BK186" s="678"/>
      <c r="BL186" s="678"/>
      <c r="BM186" s="678"/>
      <c r="BN186" s="678"/>
      <c r="BO186" s="678"/>
      <c r="BP186" s="678"/>
      <c r="BQ186" s="678"/>
      <c r="BR186" s="678"/>
      <c r="BS186" s="678"/>
      <c r="BT186" s="678"/>
      <c r="BU186" s="678"/>
      <c r="BV186" s="678"/>
      <c r="BW186" s="678"/>
      <c r="BX186" s="678"/>
      <c r="BY186" s="678"/>
      <c r="BZ186" s="678"/>
      <c r="CA186" s="678"/>
      <c r="CB186" s="678"/>
      <c r="CC186" s="678"/>
      <c r="CD186" s="678"/>
      <c r="CE186" s="678"/>
      <c r="CF186" s="678"/>
      <c r="CG186" s="678"/>
      <c r="CH186" s="679"/>
      <c r="CI186" s="679"/>
      <c r="CJ186" s="679"/>
      <c r="CK186" s="679"/>
      <c r="CL186" s="679"/>
      <c r="CM186" s="679"/>
      <c r="CN186" s="679"/>
      <c r="CO186" s="678"/>
      <c r="CP186" s="678"/>
      <c r="CQ186" s="678"/>
      <c r="CR186" s="678"/>
      <c r="CS186" s="678"/>
      <c r="CT186" s="678"/>
      <c r="CU186" s="678"/>
      <c r="CV186" s="678"/>
      <c r="CW186" s="678"/>
      <c r="CX186" s="678"/>
      <c r="CY186" s="678"/>
      <c r="CZ186" s="678"/>
      <c r="DA186" s="678"/>
      <c r="DB186" s="678"/>
      <c r="DC186" s="678"/>
      <c r="DD186" s="678"/>
      <c r="DE186" s="678"/>
      <c r="DF186" s="678"/>
      <c r="DG186" s="678"/>
      <c r="DH186" s="678"/>
      <c r="DI186" s="678"/>
      <c r="DJ186" s="678"/>
      <c r="DK186" s="678"/>
      <c r="DL186" s="678"/>
      <c r="DM186" s="678"/>
      <c r="DN186" s="678"/>
      <c r="DO186" s="681"/>
      <c r="DP186" s="678"/>
      <c r="DQ186" s="678"/>
      <c r="DR186" s="678"/>
      <c r="DS186" s="678"/>
      <c r="DT186" s="678"/>
      <c r="DU186" s="678"/>
      <c r="DV186" s="678"/>
      <c r="DW186" s="682"/>
      <c r="DX186" s="678"/>
      <c r="DY186" s="678"/>
      <c r="DZ186" s="678"/>
      <c r="EA186" s="683"/>
      <c r="EB186" s="678"/>
      <c r="EC186" s="870"/>
      <c r="ED186" s="672"/>
    </row>
    <row r="187" spans="1:134" ht="15.5" hidden="1" outlineLevel="1" thickTop="1" thickBot="1">
      <c r="A187" s="1313" t="s">
        <v>695</v>
      </c>
      <c r="B187" s="1314">
        <v>0.47499999999999998</v>
      </c>
      <c r="C187" s="1314">
        <v>0.47499999999999998</v>
      </c>
      <c r="D187" s="1314">
        <v>0.47499999999999998</v>
      </c>
      <c r="E187" s="1314">
        <v>0.47499999999999998</v>
      </c>
      <c r="F187" s="1314">
        <v>0.47499999999999998</v>
      </c>
      <c r="G187" s="1315">
        <v>0.47499999999999998</v>
      </c>
      <c r="H187" s="1315"/>
      <c r="I187" s="1315">
        <v>0.47499999999999998</v>
      </c>
      <c r="J187" s="1315">
        <v>0.47499999999999998</v>
      </c>
      <c r="K187" s="1315">
        <v>0.47499999999999998</v>
      </c>
      <c r="L187" s="1315">
        <v>0.47499999999999998</v>
      </c>
      <c r="M187" s="1315">
        <v>0.47499999999999998</v>
      </c>
      <c r="N187" s="1316">
        <v>0.26500000000000001</v>
      </c>
      <c r="O187" s="1316">
        <v>0.47499999999999998</v>
      </c>
      <c r="P187" s="1316">
        <v>0.47499999999999998</v>
      </c>
      <c r="Q187" s="1317">
        <v>0.26500000000000001</v>
      </c>
      <c r="R187" s="1318">
        <v>0.47499999999999998</v>
      </c>
      <c r="S187" s="1318">
        <v>0.47499999999999998</v>
      </c>
      <c r="T187" s="1318">
        <v>0.47499999999999998</v>
      </c>
      <c r="U187" s="1319">
        <v>0.47499999999999998</v>
      </c>
      <c r="V187" s="1318">
        <v>0.75</v>
      </c>
      <c r="W187" s="1320">
        <v>0.47499999999999998</v>
      </c>
      <c r="X187" s="1320"/>
      <c r="Y187" s="1320"/>
      <c r="Z187" s="1320">
        <v>0.47499999999999998</v>
      </c>
      <c r="AA187" s="1321">
        <v>0.51400000000000001</v>
      </c>
      <c r="AB187" s="1315">
        <v>0.51400000000000001</v>
      </c>
      <c r="AC187" s="1314">
        <v>0.51400000000000001</v>
      </c>
      <c r="AD187" s="1314">
        <v>0.51400000000000001</v>
      </c>
      <c r="AE187" s="1314">
        <v>0.51400000000000001</v>
      </c>
      <c r="AF187" s="1314">
        <v>0.51400000000000001</v>
      </c>
      <c r="AG187" s="1314"/>
      <c r="AH187" s="1314"/>
      <c r="AI187" s="1314">
        <v>0.51400000000000001</v>
      </c>
      <c r="AJ187" s="1314">
        <v>0.51400000000000001</v>
      </c>
      <c r="AK187" s="1314">
        <v>0.51400000000000001</v>
      </c>
      <c r="AL187" s="1314"/>
      <c r="AM187" s="1314"/>
      <c r="AN187" s="1314">
        <v>0.51400000000000001</v>
      </c>
      <c r="AO187" s="1314">
        <v>0.51400000000000001</v>
      </c>
      <c r="AP187" s="1314">
        <v>0.51400000000000001</v>
      </c>
      <c r="AQ187" s="1314">
        <v>0.51400000000000001</v>
      </c>
      <c r="AR187" s="1322">
        <v>0.51400000000000001</v>
      </c>
      <c r="AS187" s="1315">
        <v>0.51400000000000001</v>
      </c>
      <c r="AT187" s="1318">
        <v>0.63300000000000001</v>
      </c>
      <c r="AU187" s="1318">
        <v>0.64600000000000002</v>
      </c>
      <c r="AV187" s="1318">
        <v>0.64600000000000002</v>
      </c>
      <c r="AW187" s="1318">
        <v>0.64600000000000002</v>
      </c>
      <c r="AX187" s="1318">
        <v>0.64600000000000002</v>
      </c>
      <c r="AY187" s="1323">
        <v>0.51400000000000001</v>
      </c>
      <c r="AZ187" s="1324">
        <v>0.51400000000000001</v>
      </c>
      <c r="BA187" s="1324">
        <v>0.46300000000000002</v>
      </c>
      <c r="BB187" s="1314">
        <v>0.46300000000000002</v>
      </c>
      <c r="BC187" s="1314">
        <v>0.46300000000000002</v>
      </c>
      <c r="BD187" s="1314">
        <v>0.46300000000000002</v>
      </c>
      <c r="BE187" s="1315">
        <v>0.46300000000000002</v>
      </c>
      <c r="BF187" s="1315">
        <v>0.46300000000000002</v>
      </c>
      <c r="BG187" s="1315">
        <v>0.46300000000000002</v>
      </c>
      <c r="BH187" s="1315">
        <v>0.46300000000000002</v>
      </c>
      <c r="BI187" s="1315">
        <v>0.46300000000000002</v>
      </c>
      <c r="BJ187" s="1315">
        <v>0.46300000000000002</v>
      </c>
      <c r="BK187" s="1315">
        <v>0.46300000000000002</v>
      </c>
      <c r="BL187" s="1315">
        <v>0.46300000000000002</v>
      </c>
      <c r="BM187" s="1315">
        <v>0.46300000000000002</v>
      </c>
      <c r="BN187" s="1321">
        <v>0.45900000000000002</v>
      </c>
      <c r="BO187" s="1321">
        <v>0.45900000000000002</v>
      </c>
      <c r="BP187" s="1321">
        <v>0.45900000000000002</v>
      </c>
      <c r="BQ187" s="1314">
        <v>0.46300000000000002</v>
      </c>
      <c r="BR187" s="1315">
        <v>0.46300000000000002</v>
      </c>
      <c r="BS187" s="1321">
        <v>0.45900000000000002</v>
      </c>
      <c r="BT187" s="1321">
        <v>0.46300000000000002</v>
      </c>
      <c r="BU187" s="1321">
        <v>0.46300000000000002</v>
      </c>
      <c r="BV187" s="1321">
        <v>0.45900000000000002</v>
      </c>
      <c r="BW187" s="1321">
        <v>0.45900000000000002</v>
      </c>
      <c r="BX187" s="1325">
        <v>0.45900000000000002</v>
      </c>
      <c r="BY187" s="1324">
        <v>0.3</v>
      </c>
      <c r="BZ187" s="1321">
        <v>0.3</v>
      </c>
      <c r="CA187" s="1321">
        <v>0.3</v>
      </c>
      <c r="CB187" s="1321">
        <v>0.3</v>
      </c>
      <c r="CC187" s="1321">
        <v>0.24199999999999999</v>
      </c>
      <c r="CD187" s="1321">
        <v>0.24199999999999999</v>
      </c>
      <c r="CE187" s="1321">
        <v>0.24199999999999999</v>
      </c>
      <c r="CF187" s="1321">
        <v>0.24199999999999999</v>
      </c>
      <c r="CG187" s="1321">
        <v>0.24199999999999999</v>
      </c>
      <c r="CH187" s="1317">
        <v>0.26500000000000001</v>
      </c>
      <c r="CI187" s="1317">
        <v>0.26500000000000001</v>
      </c>
      <c r="CJ187" s="1317">
        <v>0.26500000000000001</v>
      </c>
      <c r="CK187" s="1317">
        <v>0.26500000000000001</v>
      </c>
      <c r="CL187" s="1317">
        <v>0.26500000000000001</v>
      </c>
      <c r="CM187" s="1317"/>
      <c r="CN187" s="1317"/>
      <c r="CO187" s="1321">
        <v>0.26500000000000001</v>
      </c>
      <c r="CP187" s="1321">
        <v>0.24199999999999999</v>
      </c>
      <c r="CQ187" s="1321">
        <v>0.24199999999999999</v>
      </c>
      <c r="CR187" s="1321">
        <v>0.24199999999999999</v>
      </c>
      <c r="CS187" s="1321">
        <v>0.26500000000000001</v>
      </c>
      <c r="CT187" s="1316"/>
      <c r="CU187" s="1316"/>
      <c r="CV187" s="1326">
        <v>0.36499999999999999</v>
      </c>
      <c r="CW187" s="1326"/>
      <c r="CX187" s="1326">
        <v>0.36499999999999999</v>
      </c>
      <c r="CY187" s="1326">
        <v>0.36499999999999999</v>
      </c>
      <c r="CZ187" s="1326">
        <v>0.36499999999999999</v>
      </c>
      <c r="DA187" s="1326">
        <v>0.36499999999999999</v>
      </c>
      <c r="DB187" s="1316">
        <v>0.36</v>
      </c>
      <c r="DC187" s="1316">
        <v>0.36</v>
      </c>
      <c r="DD187" s="1326">
        <v>0.35699999999999998</v>
      </c>
      <c r="DE187" s="1321">
        <v>0.49</v>
      </c>
      <c r="DF187" s="1321">
        <v>0.49</v>
      </c>
      <c r="DG187" s="1321">
        <v>0.49</v>
      </c>
      <c r="DH187" s="1321">
        <v>0.49</v>
      </c>
      <c r="DI187" s="1321"/>
      <c r="DJ187" s="1321">
        <v>0.49</v>
      </c>
      <c r="DK187" s="1321">
        <v>0.49</v>
      </c>
      <c r="DL187" s="1321">
        <v>0.49</v>
      </c>
      <c r="DM187" s="1321">
        <v>0.49</v>
      </c>
      <c r="DN187" s="1327">
        <v>0.32</v>
      </c>
      <c r="DO187" s="1321">
        <v>0.76400000000000001</v>
      </c>
      <c r="DP187" s="1324">
        <v>0.76400000000000001</v>
      </c>
      <c r="DQ187" s="1324">
        <v>0.76400000000000001</v>
      </c>
      <c r="DR187" s="1324">
        <v>0.76400000000000001</v>
      </c>
      <c r="DS187" s="1324">
        <v>0.76400000000000001</v>
      </c>
      <c r="DT187" s="1315">
        <v>0.85570000000000002</v>
      </c>
      <c r="DU187" s="1315">
        <v>0.85199999999999998</v>
      </c>
      <c r="DV187" s="1318"/>
      <c r="DW187" s="1328"/>
      <c r="DX187" s="1318"/>
      <c r="DY187" s="1318"/>
      <c r="DZ187" s="1318"/>
      <c r="EA187" s="1329"/>
      <c r="EB187" s="1329"/>
      <c r="EC187" s="1313" t="s">
        <v>695</v>
      </c>
      <c r="ED187" s="672"/>
    </row>
    <row r="188" spans="1:134" ht="15.5" hidden="1" outlineLevel="1" thickTop="1" thickBot="1">
      <c r="A188" s="1330" t="s">
        <v>696</v>
      </c>
      <c r="B188" s="1331">
        <v>68.5</v>
      </c>
      <c r="C188" s="1332"/>
      <c r="D188" s="1332"/>
      <c r="E188" s="1332"/>
      <c r="F188" s="1332"/>
      <c r="G188" s="1332"/>
      <c r="H188" s="1332"/>
      <c r="I188" s="1332"/>
      <c r="J188" s="1333"/>
      <c r="K188" s="1333"/>
      <c r="L188" s="1333"/>
      <c r="M188" s="1333"/>
      <c r="N188" s="1334"/>
      <c r="O188" s="1334"/>
      <c r="P188" s="1334"/>
      <c r="Q188" s="1335"/>
      <c r="R188" s="1333"/>
      <c r="S188" s="1333"/>
      <c r="T188" s="1333"/>
      <c r="U188" s="1336"/>
      <c r="V188" s="1333"/>
      <c r="W188" s="1333"/>
      <c r="X188" s="1333"/>
      <c r="Y188" s="1333"/>
      <c r="Z188" s="1333"/>
      <c r="AA188" s="1331"/>
      <c r="AB188" s="1332"/>
      <c r="AC188" s="1337"/>
      <c r="AD188" s="1337"/>
      <c r="AE188" s="1337"/>
      <c r="AF188" s="1337"/>
      <c r="AG188" s="1337"/>
      <c r="AH188" s="1337"/>
      <c r="AI188" s="1337"/>
      <c r="AJ188" s="1337"/>
      <c r="AK188" s="1337"/>
      <c r="AL188" s="1337"/>
      <c r="AM188" s="1337"/>
      <c r="AN188" s="1337"/>
      <c r="AO188" s="1337"/>
      <c r="AP188" s="1337"/>
      <c r="AQ188" s="1338"/>
      <c r="AR188" s="1338"/>
      <c r="AS188" s="1332"/>
      <c r="AT188" s="1339"/>
      <c r="AU188" s="1339"/>
      <c r="AV188" s="1339"/>
      <c r="AW188" s="1339"/>
      <c r="AX188" s="1339"/>
      <c r="AY188" s="1339"/>
      <c r="AZ188" s="1339"/>
      <c r="BA188" s="1340"/>
      <c r="BB188" s="1340"/>
      <c r="BC188" s="1341"/>
      <c r="BD188" s="1341"/>
      <c r="BE188" s="1342"/>
      <c r="BF188" s="1339"/>
      <c r="BG188" s="1339"/>
      <c r="BH188" s="1339"/>
      <c r="BI188" s="1339"/>
      <c r="BJ188" s="1339"/>
      <c r="BK188" s="1339"/>
      <c r="BL188" s="1339"/>
      <c r="BM188" s="1339"/>
      <c r="BN188" s="1340"/>
      <c r="BO188" s="1340"/>
      <c r="BP188" s="1340"/>
      <c r="BQ188" s="1341"/>
      <c r="BR188" s="1342"/>
      <c r="BS188" s="1342"/>
      <c r="BT188" s="1342"/>
      <c r="BU188" s="1342"/>
      <c r="BV188" s="1342"/>
      <c r="BW188" s="1342"/>
      <c r="BX188" s="1343"/>
      <c r="BY188" s="1344"/>
      <c r="BZ188" s="1344"/>
      <c r="CA188" s="1344"/>
      <c r="CB188" s="1344"/>
      <c r="CC188" s="1345"/>
      <c r="CD188" s="1345"/>
      <c r="CE188" s="1345"/>
      <c r="CF188" s="1345"/>
      <c r="CG188" s="1345"/>
      <c r="CH188" s="1346"/>
      <c r="CI188" s="1346"/>
      <c r="CJ188" s="1346"/>
      <c r="CK188" s="1346"/>
      <c r="CL188" s="1346"/>
      <c r="CM188" s="1346"/>
      <c r="CN188" s="1346"/>
      <c r="CO188" s="1345"/>
      <c r="CP188" s="1345"/>
      <c r="CQ188" s="1345"/>
      <c r="CR188" s="1345"/>
      <c r="CS188" s="1345"/>
      <c r="CT188" s="1347"/>
      <c r="CU188" s="1347"/>
      <c r="CV188" s="1347"/>
      <c r="CW188" s="1347"/>
      <c r="CX188" s="1347"/>
      <c r="CY188" s="1347"/>
      <c r="CZ188" s="1347"/>
      <c r="DA188" s="1347"/>
      <c r="DB188" s="1347"/>
      <c r="DC188" s="1347"/>
      <c r="DD188" s="1347"/>
      <c r="DE188" s="1348"/>
      <c r="DF188" s="1340"/>
      <c r="DG188" s="1340"/>
      <c r="DH188" s="1340"/>
      <c r="DI188" s="1340"/>
      <c r="DJ188" s="1341"/>
      <c r="DK188" s="1341"/>
      <c r="DL188" s="1342"/>
      <c r="DM188" s="1342"/>
      <c r="DN188" s="1342"/>
      <c r="DO188" s="1348"/>
      <c r="DP188" s="1340"/>
      <c r="DQ188" s="1340"/>
      <c r="DR188" s="1340"/>
      <c r="DS188" s="1340"/>
      <c r="DT188" s="1342"/>
      <c r="DU188" s="1342"/>
      <c r="DV188" s="1339"/>
      <c r="DW188" s="1349"/>
      <c r="DX188" s="1339"/>
      <c r="DY188" s="1339"/>
      <c r="DZ188" s="1339"/>
      <c r="EA188" s="1350"/>
      <c r="EB188" s="1350"/>
      <c r="EC188" s="1330" t="s">
        <v>696</v>
      </c>
      <c r="ED188" s="672"/>
    </row>
    <row r="189" spans="1:134" ht="28.5" collapsed="1" thickTop="1">
      <c r="A189" s="1351" t="s">
        <v>697</v>
      </c>
      <c r="B189" s="1352">
        <f t="shared" ref="B189:AF189" si="265">B157/$B$188*B187</f>
        <v>0</v>
      </c>
      <c r="C189" s="1352">
        <f t="shared" si="265"/>
        <v>0</v>
      </c>
      <c r="D189" s="1352">
        <f t="shared" si="265"/>
        <v>0</v>
      </c>
      <c r="E189" s="1352">
        <f t="shared" si="265"/>
        <v>0</v>
      </c>
      <c r="F189" s="1352">
        <f t="shared" si="265"/>
        <v>0</v>
      </c>
      <c r="G189" s="1353">
        <f t="shared" si="265"/>
        <v>0</v>
      </c>
      <c r="H189" s="1353">
        <f>H157/$B$188*H187</f>
        <v>0</v>
      </c>
      <c r="I189" s="1353">
        <f t="shared" si="265"/>
        <v>0</v>
      </c>
      <c r="J189" s="1353">
        <f t="shared" si="265"/>
        <v>0</v>
      </c>
      <c r="K189" s="1353">
        <f t="shared" si="265"/>
        <v>0</v>
      </c>
      <c r="L189" s="1353">
        <f t="shared" si="265"/>
        <v>0</v>
      </c>
      <c r="M189" s="1353">
        <f t="shared" si="265"/>
        <v>0</v>
      </c>
      <c r="N189" s="1354">
        <f t="shared" si="265"/>
        <v>0</v>
      </c>
      <c r="O189" s="1354">
        <f t="shared" si="265"/>
        <v>0</v>
      </c>
      <c r="P189" s="1354">
        <f t="shared" si="265"/>
        <v>0</v>
      </c>
      <c r="Q189" s="1355">
        <f t="shared" si="265"/>
        <v>0</v>
      </c>
      <c r="R189" s="1356">
        <f t="shared" si="265"/>
        <v>0</v>
      </c>
      <c r="S189" s="1356">
        <f t="shared" si="265"/>
        <v>0</v>
      </c>
      <c r="T189" s="1356">
        <f t="shared" si="265"/>
        <v>0</v>
      </c>
      <c r="U189" s="1357">
        <f t="shared" si="265"/>
        <v>0</v>
      </c>
      <c r="V189" s="1356">
        <f t="shared" si="265"/>
        <v>0</v>
      </c>
      <c r="W189" s="1356">
        <f t="shared" si="265"/>
        <v>0</v>
      </c>
      <c r="X189" s="1356">
        <f>X157/$B$188*X187</f>
        <v>0</v>
      </c>
      <c r="Y189" s="1356">
        <f>Y157/$B$188*Y187</f>
        <v>0</v>
      </c>
      <c r="Z189" s="1356">
        <f t="shared" si="265"/>
        <v>0</v>
      </c>
      <c r="AA189" s="1358">
        <f t="shared" si="265"/>
        <v>0</v>
      </c>
      <c r="AB189" s="1353">
        <f t="shared" si="265"/>
        <v>0</v>
      </c>
      <c r="AC189" s="1352">
        <f t="shared" si="265"/>
        <v>0</v>
      </c>
      <c r="AD189" s="1352">
        <f t="shared" si="265"/>
        <v>0</v>
      </c>
      <c r="AE189" s="1352">
        <f t="shared" si="265"/>
        <v>0</v>
      </c>
      <c r="AF189" s="1352">
        <f t="shared" si="265"/>
        <v>0</v>
      </c>
      <c r="AG189" s="1352">
        <f>AG157/$B$188*AG187</f>
        <v>0</v>
      </c>
      <c r="AH189" s="1352">
        <f>AH157/$B$188*AH187</f>
        <v>0</v>
      </c>
      <c r="AI189" s="1352">
        <f t="shared" ref="AI189:CT192" si="266">AI157/$B$188*AI187</f>
        <v>0</v>
      </c>
      <c r="AJ189" s="1352">
        <f t="shared" si="266"/>
        <v>0</v>
      </c>
      <c r="AK189" s="1352">
        <f t="shared" si="266"/>
        <v>0</v>
      </c>
      <c r="AL189" s="1352">
        <f t="shared" si="266"/>
        <v>0</v>
      </c>
      <c r="AM189" s="1352">
        <f t="shared" si="266"/>
        <v>0</v>
      </c>
      <c r="AN189" s="1352">
        <f t="shared" si="266"/>
        <v>0</v>
      </c>
      <c r="AO189" s="1355">
        <f t="shared" si="266"/>
        <v>0</v>
      </c>
      <c r="AP189" s="1355">
        <f t="shared" si="266"/>
        <v>0</v>
      </c>
      <c r="AQ189" s="1355">
        <f t="shared" si="266"/>
        <v>0</v>
      </c>
      <c r="AR189" s="1355">
        <f t="shared" si="266"/>
        <v>0</v>
      </c>
      <c r="AS189" s="1353">
        <f t="shared" si="266"/>
        <v>0</v>
      </c>
      <c r="AT189" s="1359">
        <f t="shared" si="266"/>
        <v>0</v>
      </c>
      <c r="AU189" s="1359">
        <f t="shared" si="266"/>
        <v>0</v>
      </c>
      <c r="AV189" s="1359">
        <f t="shared" si="266"/>
        <v>0</v>
      </c>
      <c r="AW189" s="1359">
        <f t="shared" si="266"/>
        <v>0</v>
      </c>
      <c r="AX189" s="1359">
        <f t="shared" si="266"/>
        <v>0</v>
      </c>
      <c r="AY189" s="1360">
        <f t="shared" si="266"/>
        <v>0</v>
      </c>
      <c r="AZ189" s="1361">
        <f t="shared" si="266"/>
        <v>0</v>
      </c>
      <c r="BA189" s="1362">
        <f t="shared" si="266"/>
        <v>0</v>
      </c>
      <c r="BB189" s="1352">
        <f t="shared" si="266"/>
        <v>0</v>
      </c>
      <c r="BC189" s="1352">
        <f t="shared" si="266"/>
        <v>0</v>
      </c>
      <c r="BD189" s="1352">
        <f t="shared" si="266"/>
        <v>0</v>
      </c>
      <c r="BE189" s="1352">
        <f t="shared" si="266"/>
        <v>0</v>
      </c>
      <c r="BF189" s="1352">
        <f t="shared" si="266"/>
        <v>0</v>
      </c>
      <c r="BG189" s="1352">
        <f t="shared" si="266"/>
        <v>0</v>
      </c>
      <c r="BH189" s="1352">
        <f t="shared" si="266"/>
        <v>0</v>
      </c>
      <c r="BI189" s="1352">
        <f t="shared" si="266"/>
        <v>0</v>
      </c>
      <c r="BJ189" s="1352">
        <f>BJ157/$B$188*BJ187</f>
        <v>0</v>
      </c>
      <c r="BK189" s="1352">
        <f>BK157/$B$188*BK187</f>
        <v>0</v>
      </c>
      <c r="BL189" s="1352">
        <f t="shared" si="266"/>
        <v>0</v>
      </c>
      <c r="BM189" s="1352">
        <f t="shared" si="266"/>
        <v>0</v>
      </c>
      <c r="BN189" s="1352">
        <f t="shared" si="266"/>
        <v>0</v>
      </c>
      <c r="BO189" s="1352">
        <f t="shared" si="266"/>
        <v>0</v>
      </c>
      <c r="BP189" s="1352">
        <f t="shared" si="266"/>
        <v>0</v>
      </c>
      <c r="BQ189" s="1352">
        <f t="shared" si="266"/>
        <v>0</v>
      </c>
      <c r="BR189" s="1352">
        <f t="shared" si="266"/>
        <v>0</v>
      </c>
      <c r="BS189" s="1352">
        <f t="shared" si="266"/>
        <v>0</v>
      </c>
      <c r="BT189" s="1352">
        <f>BT157/$B$188*BT187</f>
        <v>0</v>
      </c>
      <c r="BU189" s="1352">
        <f>BU157/$B$188*BU187</f>
        <v>0</v>
      </c>
      <c r="BV189" s="1352">
        <f t="shared" si="266"/>
        <v>0</v>
      </c>
      <c r="BW189" s="1352">
        <f t="shared" si="266"/>
        <v>0</v>
      </c>
      <c r="BX189" s="1352">
        <f t="shared" si="266"/>
        <v>0</v>
      </c>
      <c r="BY189" s="1352">
        <f t="shared" si="266"/>
        <v>0</v>
      </c>
      <c r="BZ189" s="1352">
        <f t="shared" si="266"/>
        <v>0</v>
      </c>
      <c r="CA189" s="1352">
        <f t="shared" si="266"/>
        <v>0</v>
      </c>
      <c r="CB189" s="1363">
        <f t="shared" si="266"/>
        <v>0</v>
      </c>
      <c r="CC189" s="1363">
        <f t="shared" si="266"/>
        <v>0</v>
      </c>
      <c r="CD189" s="1363">
        <f t="shared" si="266"/>
        <v>0</v>
      </c>
      <c r="CE189" s="1363">
        <f t="shared" si="266"/>
        <v>0</v>
      </c>
      <c r="CF189" s="1363">
        <f t="shared" si="266"/>
        <v>0</v>
      </c>
      <c r="CG189" s="1363">
        <f t="shared" si="266"/>
        <v>0</v>
      </c>
      <c r="CH189" s="1364">
        <f t="shared" si="266"/>
        <v>0</v>
      </c>
      <c r="CI189" s="1364">
        <f t="shared" si="266"/>
        <v>0</v>
      </c>
      <c r="CJ189" s="1364">
        <f t="shared" si="266"/>
        <v>0</v>
      </c>
      <c r="CK189" s="1364">
        <f t="shared" si="266"/>
        <v>0</v>
      </c>
      <c r="CL189" s="1364">
        <f t="shared" si="266"/>
        <v>0</v>
      </c>
      <c r="CM189" s="1364">
        <f t="shared" si="266"/>
        <v>0</v>
      </c>
      <c r="CN189" s="1364">
        <f t="shared" si="266"/>
        <v>0</v>
      </c>
      <c r="CO189" s="1363">
        <f t="shared" si="266"/>
        <v>0</v>
      </c>
      <c r="CP189" s="1363">
        <f t="shared" si="266"/>
        <v>0</v>
      </c>
      <c r="CQ189" s="1363">
        <f t="shared" si="266"/>
        <v>0</v>
      </c>
      <c r="CR189" s="1363">
        <f t="shared" si="266"/>
        <v>0</v>
      </c>
      <c r="CS189" s="1363">
        <f t="shared" si="266"/>
        <v>0</v>
      </c>
      <c r="CT189" s="1354">
        <f t="shared" si="266"/>
        <v>0</v>
      </c>
      <c r="CU189" s="1354">
        <f>CU157/$B$188*CU187</f>
        <v>0</v>
      </c>
      <c r="CV189" s="1358">
        <f t="shared" ref="CV189:ET189" si="267">CV157/$B$188*CV187</f>
        <v>0</v>
      </c>
      <c r="CW189" s="1358">
        <f>CW157/$B$188*CW187</f>
        <v>0</v>
      </c>
      <c r="CX189" s="1363">
        <f t="shared" si="267"/>
        <v>0</v>
      </c>
      <c r="CY189" s="1363">
        <f t="shared" si="267"/>
        <v>0</v>
      </c>
      <c r="CZ189" s="1363">
        <f t="shared" si="267"/>
        <v>0</v>
      </c>
      <c r="DA189" s="1365">
        <f t="shared" si="267"/>
        <v>0</v>
      </c>
      <c r="DB189" s="1354">
        <f t="shared" si="267"/>
        <v>0</v>
      </c>
      <c r="DC189" s="1354">
        <f t="shared" si="267"/>
        <v>0</v>
      </c>
      <c r="DD189" s="1352">
        <f t="shared" si="267"/>
        <v>0</v>
      </c>
      <c r="DE189" s="1358">
        <f t="shared" si="267"/>
        <v>0</v>
      </c>
      <c r="DF189" s="1352">
        <f t="shared" si="267"/>
        <v>0</v>
      </c>
      <c r="DG189" s="1352">
        <f t="shared" si="267"/>
        <v>0</v>
      </c>
      <c r="DH189" s="1352">
        <f t="shared" si="267"/>
        <v>0</v>
      </c>
      <c r="DI189" s="1352">
        <f>DI157/$B$188*DI187</f>
        <v>0</v>
      </c>
      <c r="DJ189" s="1352">
        <f t="shared" si="267"/>
        <v>0</v>
      </c>
      <c r="DK189" s="1352">
        <f t="shared" si="267"/>
        <v>0</v>
      </c>
      <c r="DL189" s="1352">
        <f t="shared" si="267"/>
        <v>0</v>
      </c>
      <c r="DM189" s="1352">
        <f t="shared" si="267"/>
        <v>0</v>
      </c>
      <c r="DN189" s="1353">
        <f t="shared" si="267"/>
        <v>0</v>
      </c>
      <c r="DO189" s="1358">
        <f t="shared" si="267"/>
        <v>0</v>
      </c>
      <c r="DP189" s="1352">
        <f t="shared" si="267"/>
        <v>0</v>
      </c>
      <c r="DQ189" s="1352">
        <f t="shared" si="267"/>
        <v>0</v>
      </c>
      <c r="DR189" s="1352">
        <f t="shared" si="267"/>
        <v>0</v>
      </c>
      <c r="DS189" s="1352">
        <f t="shared" si="267"/>
        <v>0</v>
      </c>
      <c r="DT189" s="1352">
        <f t="shared" si="267"/>
        <v>0</v>
      </c>
      <c r="DU189" s="1352">
        <f t="shared" si="267"/>
        <v>0</v>
      </c>
      <c r="DV189" s="1356">
        <f t="shared" si="267"/>
        <v>0</v>
      </c>
      <c r="DW189" s="1366">
        <f t="shared" si="267"/>
        <v>0</v>
      </c>
      <c r="DX189" s="1366">
        <f t="shared" si="267"/>
        <v>0</v>
      </c>
      <c r="DY189" s="1356"/>
      <c r="DZ189" s="1366">
        <f>DZ157/$B$188*DZ187</f>
        <v>0</v>
      </c>
      <c r="EA189" s="1361">
        <f>EA157/$B$188*EA187</f>
        <v>0</v>
      </c>
      <c r="EB189" s="1361">
        <f>SUM(B189:EA189)</f>
        <v>0</v>
      </c>
      <c r="EC189" s="1351" t="s">
        <v>697</v>
      </c>
      <c r="ED189" s="672"/>
    </row>
    <row r="190" spans="1:134" ht="28">
      <c r="A190" s="1351" t="s">
        <v>698</v>
      </c>
      <c r="B190" s="1352">
        <f t="shared" ref="B190:AH192" si="268">B168/$B$188*B$187</f>
        <v>0</v>
      </c>
      <c r="C190" s="1352">
        <f t="shared" si="268"/>
        <v>0</v>
      </c>
      <c r="D190" s="1352">
        <f t="shared" si="268"/>
        <v>0</v>
      </c>
      <c r="E190" s="1352">
        <f t="shared" si="268"/>
        <v>0</v>
      </c>
      <c r="F190" s="1352">
        <f t="shared" si="268"/>
        <v>0</v>
      </c>
      <c r="G190" s="1353">
        <f t="shared" si="268"/>
        <v>0</v>
      </c>
      <c r="H190" s="1353">
        <f>H168/$B$188*H$187</f>
        <v>0</v>
      </c>
      <c r="I190" s="1353">
        <f t="shared" si="268"/>
        <v>0</v>
      </c>
      <c r="J190" s="1353">
        <f t="shared" si="268"/>
        <v>0</v>
      </c>
      <c r="K190" s="1353">
        <f t="shared" si="268"/>
        <v>0</v>
      </c>
      <c r="L190" s="1353">
        <f t="shared" si="268"/>
        <v>0</v>
      </c>
      <c r="M190" s="1353">
        <f t="shared" si="268"/>
        <v>0</v>
      </c>
      <c r="N190" s="1354">
        <f t="shared" si="268"/>
        <v>0</v>
      </c>
      <c r="O190" s="1354">
        <f t="shared" si="268"/>
        <v>0</v>
      </c>
      <c r="P190" s="1354">
        <f t="shared" si="268"/>
        <v>0</v>
      </c>
      <c r="Q190" s="1355">
        <f t="shared" si="268"/>
        <v>0</v>
      </c>
      <c r="R190" s="1356">
        <f t="shared" si="268"/>
        <v>0</v>
      </c>
      <c r="S190" s="1356">
        <f t="shared" si="268"/>
        <v>0</v>
      </c>
      <c r="T190" s="1356">
        <f t="shared" si="268"/>
        <v>0</v>
      </c>
      <c r="U190" s="1357">
        <f t="shared" si="268"/>
        <v>0</v>
      </c>
      <c r="V190" s="1356">
        <f t="shared" si="268"/>
        <v>0</v>
      </c>
      <c r="W190" s="1356">
        <f t="shared" si="268"/>
        <v>0</v>
      </c>
      <c r="X190" s="1356">
        <f t="shared" si="268"/>
        <v>0</v>
      </c>
      <c r="Y190" s="1356">
        <f t="shared" si="268"/>
        <v>0</v>
      </c>
      <c r="Z190" s="1356">
        <f t="shared" si="268"/>
        <v>0</v>
      </c>
      <c r="AA190" s="1358">
        <f t="shared" si="268"/>
        <v>0</v>
      </c>
      <c r="AB190" s="1353">
        <f t="shared" si="268"/>
        <v>0</v>
      </c>
      <c r="AC190" s="1352">
        <f t="shared" si="268"/>
        <v>0</v>
      </c>
      <c r="AD190" s="1352">
        <f t="shared" si="268"/>
        <v>0</v>
      </c>
      <c r="AE190" s="1352">
        <f t="shared" si="268"/>
        <v>0</v>
      </c>
      <c r="AF190" s="1352">
        <f t="shared" si="268"/>
        <v>0</v>
      </c>
      <c r="AG190" s="1352">
        <f t="shared" si="268"/>
        <v>0</v>
      </c>
      <c r="AH190" s="1352">
        <f t="shared" si="268"/>
        <v>0</v>
      </c>
      <c r="AI190" s="1352">
        <f t="shared" si="266"/>
        <v>0</v>
      </c>
      <c r="AJ190" s="1352">
        <f t="shared" si="266"/>
        <v>0</v>
      </c>
      <c r="AK190" s="1352">
        <f t="shared" si="266"/>
        <v>0</v>
      </c>
      <c r="AL190" s="1352">
        <f t="shared" si="266"/>
        <v>0</v>
      </c>
      <c r="AM190" s="1352">
        <f t="shared" si="266"/>
        <v>0</v>
      </c>
      <c r="AN190" s="1352">
        <f t="shared" ref="AN190:CY192" si="269">AN168/$B$188*AN$187</f>
        <v>0</v>
      </c>
      <c r="AO190" s="1355">
        <f t="shared" si="269"/>
        <v>0</v>
      </c>
      <c r="AP190" s="1355">
        <f t="shared" si="269"/>
        <v>0</v>
      </c>
      <c r="AQ190" s="1355">
        <f t="shared" si="269"/>
        <v>0</v>
      </c>
      <c r="AR190" s="1355">
        <f t="shared" si="269"/>
        <v>0</v>
      </c>
      <c r="AS190" s="1353">
        <f t="shared" si="269"/>
        <v>0</v>
      </c>
      <c r="AT190" s="1359">
        <f t="shared" si="269"/>
        <v>0</v>
      </c>
      <c r="AU190" s="1359">
        <f t="shared" si="269"/>
        <v>0</v>
      </c>
      <c r="AV190" s="1359">
        <f t="shared" si="269"/>
        <v>0</v>
      </c>
      <c r="AW190" s="1359">
        <f t="shared" si="269"/>
        <v>0</v>
      </c>
      <c r="AX190" s="1359">
        <f t="shared" si="269"/>
        <v>0</v>
      </c>
      <c r="AY190" s="1360">
        <f t="shared" si="269"/>
        <v>0</v>
      </c>
      <c r="AZ190" s="1361">
        <f t="shared" si="269"/>
        <v>0</v>
      </c>
      <c r="BA190" s="1362">
        <f t="shared" si="269"/>
        <v>0</v>
      </c>
      <c r="BB190" s="1352">
        <f t="shared" si="269"/>
        <v>0</v>
      </c>
      <c r="BC190" s="1352">
        <f t="shared" si="269"/>
        <v>0</v>
      </c>
      <c r="BD190" s="1352">
        <f t="shared" si="269"/>
        <v>0</v>
      </c>
      <c r="BE190" s="1352">
        <f t="shared" si="269"/>
        <v>0</v>
      </c>
      <c r="BF190" s="1352">
        <f t="shared" si="269"/>
        <v>0</v>
      </c>
      <c r="BG190" s="1352">
        <f t="shared" si="269"/>
        <v>0</v>
      </c>
      <c r="BH190" s="1352">
        <f t="shared" si="269"/>
        <v>0</v>
      </c>
      <c r="BI190" s="1352">
        <f t="shared" si="269"/>
        <v>0</v>
      </c>
      <c r="BJ190" s="1352">
        <f t="shared" si="269"/>
        <v>0</v>
      </c>
      <c r="BK190" s="1352">
        <f t="shared" si="269"/>
        <v>0</v>
      </c>
      <c r="BL190" s="1352">
        <f t="shared" si="269"/>
        <v>0</v>
      </c>
      <c r="BM190" s="1352">
        <f t="shared" si="269"/>
        <v>0</v>
      </c>
      <c r="BN190" s="1352">
        <f t="shared" si="269"/>
        <v>0</v>
      </c>
      <c r="BO190" s="1352">
        <f t="shared" si="269"/>
        <v>0</v>
      </c>
      <c r="BP190" s="1352">
        <f t="shared" si="269"/>
        <v>0</v>
      </c>
      <c r="BQ190" s="1352">
        <f t="shared" si="269"/>
        <v>0</v>
      </c>
      <c r="BR190" s="1352">
        <f t="shared" si="269"/>
        <v>0</v>
      </c>
      <c r="BS190" s="1352">
        <f t="shared" si="269"/>
        <v>0</v>
      </c>
      <c r="BT190" s="1352">
        <f t="shared" si="269"/>
        <v>0</v>
      </c>
      <c r="BU190" s="1352">
        <f t="shared" si="269"/>
        <v>0</v>
      </c>
      <c r="BV190" s="1352">
        <f t="shared" si="269"/>
        <v>0</v>
      </c>
      <c r="BW190" s="1352">
        <f t="shared" si="269"/>
        <v>0</v>
      </c>
      <c r="BX190" s="1352">
        <f t="shared" si="269"/>
        <v>0</v>
      </c>
      <c r="BY190" s="1352">
        <f t="shared" si="269"/>
        <v>0</v>
      </c>
      <c r="BZ190" s="1352">
        <f t="shared" si="269"/>
        <v>0</v>
      </c>
      <c r="CA190" s="1352">
        <f t="shared" si="269"/>
        <v>0</v>
      </c>
      <c r="CB190" s="1352">
        <f t="shared" si="269"/>
        <v>0</v>
      </c>
      <c r="CC190" s="1352">
        <f t="shared" si="269"/>
        <v>0</v>
      </c>
      <c r="CD190" s="1352">
        <f t="shared" si="269"/>
        <v>0</v>
      </c>
      <c r="CE190" s="1352">
        <f t="shared" si="269"/>
        <v>0</v>
      </c>
      <c r="CF190" s="1352">
        <f t="shared" si="269"/>
        <v>0</v>
      </c>
      <c r="CG190" s="1352">
        <f t="shared" si="269"/>
        <v>0</v>
      </c>
      <c r="CH190" s="1355">
        <f t="shared" si="269"/>
        <v>0</v>
      </c>
      <c r="CI190" s="1355">
        <f t="shared" si="269"/>
        <v>0</v>
      </c>
      <c r="CJ190" s="1355">
        <f t="shared" si="269"/>
        <v>0</v>
      </c>
      <c r="CK190" s="1355">
        <f t="shared" si="269"/>
        <v>0</v>
      </c>
      <c r="CL190" s="1355">
        <f t="shared" si="266"/>
        <v>0</v>
      </c>
      <c r="CM190" s="1355">
        <f t="shared" si="266"/>
        <v>0</v>
      </c>
      <c r="CN190" s="1355">
        <f t="shared" si="266"/>
        <v>0</v>
      </c>
      <c r="CO190" s="1352">
        <f t="shared" si="269"/>
        <v>0</v>
      </c>
      <c r="CP190" s="1352">
        <f t="shared" si="269"/>
        <v>0</v>
      </c>
      <c r="CQ190" s="1352">
        <f t="shared" si="269"/>
        <v>0</v>
      </c>
      <c r="CR190" s="1352">
        <f t="shared" si="269"/>
        <v>0</v>
      </c>
      <c r="CS190" s="1352">
        <f t="shared" si="269"/>
        <v>0</v>
      </c>
      <c r="CT190" s="1354">
        <f t="shared" si="269"/>
        <v>0</v>
      </c>
      <c r="CU190" s="1354">
        <f>CU168/$B$188*CU$187</f>
        <v>0</v>
      </c>
      <c r="CV190" s="1358">
        <f t="shared" si="269"/>
        <v>0</v>
      </c>
      <c r="CW190" s="1358">
        <f>CW168/$B$188*CW$187</f>
        <v>0</v>
      </c>
      <c r="CX190" s="1352">
        <f t="shared" si="269"/>
        <v>0</v>
      </c>
      <c r="CY190" s="1352">
        <f t="shared" si="269"/>
        <v>0</v>
      </c>
      <c r="CZ190" s="1352">
        <f t="shared" ref="CZ190:EX192" si="270">CZ168/$B$188*CZ$187</f>
        <v>0</v>
      </c>
      <c r="DA190" s="1365">
        <f t="shared" si="270"/>
        <v>0</v>
      </c>
      <c r="DB190" s="1354">
        <f t="shared" si="270"/>
        <v>0</v>
      </c>
      <c r="DC190" s="1354">
        <f t="shared" si="270"/>
        <v>0</v>
      </c>
      <c r="DD190" s="1352">
        <f t="shared" si="270"/>
        <v>0</v>
      </c>
      <c r="DE190" s="1358">
        <f t="shared" si="270"/>
        <v>0</v>
      </c>
      <c r="DF190" s="1352">
        <f t="shared" si="270"/>
        <v>0</v>
      </c>
      <c r="DG190" s="1352">
        <f t="shared" si="270"/>
        <v>0</v>
      </c>
      <c r="DH190" s="1352">
        <f t="shared" si="270"/>
        <v>0</v>
      </c>
      <c r="DI190" s="1352">
        <f>DI168/$B$188*DI$187</f>
        <v>0</v>
      </c>
      <c r="DJ190" s="1352">
        <f t="shared" si="270"/>
        <v>0</v>
      </c>
      <c r="DK190" s="1352">
        <f t="shared" si="270"/>
        <v>0</v>
      </c>
      <c r="DL190" s="1352">
        <f t="shared" si="270"/>
        <v>0</v>
      </c>
      <c r="DM190" s="1352">
        <f t="shared" si="270"/>
        <v>0</v>
      </c>
      <c r="DN190" s="1353">
        <f t="shared" si="270"/>
        <v>0</v>
      </c>
      <c r="DO190" s="1358">
        <f t="shared" si="270"/>
        <v>0</v>
      </c>
      <c r="DP190" s="1352">
        <f t="shared" si="270"/>
        <v>0</v>
      </c>
      <c r="DQ190" s="1352">
        <f t="shared" si="270"/>
        <v>0</v>
      </c>
      <c r="DR190" s="1352">
        <f t="shared" si="270"/>
        <v>0</v>
      </c>
      <c r="DS190" s="1352">
        <f t="shared" si="270"/>
        <v>0</v>
      </c>
      <c r="DT190" s="1352">
        <f t="shared" si="270"/>
        <v>0</v>
      </c>
      <c r="DU190" s="1353">
        <f t="shared" si="270"/>
        <v>0</v>
      </c>
      <c r="DV190" s="1356">
        <f t="shared" si="270"/>
        <v>0</v>
      </c>
      <c r="DW190" s="1366">
        <f t="shared" si="270"/>
        <v>0</v>
      </c>
      <c r="DX190" s="1366">
        <f t="shared" si="270"/>
        <v>0</v>
      </c>
      <c r="DY190" s="1356"/>
      <c r="DZ190" s="1366">
        <f t="shared" ref="DZ190:EA192" si="271">DZ168/$B$188*DZ$187</f>
        <v>0</v>
      </c>
      <c r="EA190" s="1361">
        <f t="shared" si="271"/>
        <v>0</v>
      </c>
      <c r="EB190" s="1361">
        <f>SUM(B190:EA190)</f>
        <v>0</v>
      </c>
      <c r="EC190" s="1351" t="s">
        <v>698</v>
      </c>
      <c r="ED190" s="672"/>
    </row>
    <row r="191" spans="1:134" ht="28">
      <c r="A191" s="1351" t="s">
        <v>699</v>
      </c>
      <c r="B191" s="1352">
        <f t="shared" si="268"/>
        <v>0</v>
      </c>
      <c r="C191" s="1352">
        <f t="shared" si="268"/>
        <v>0</v>
      </c>
      <c r="D191" s="1352">
        <f t="shared" si="268"/>
        <v>0</v>
      </c>
      <c r="E191" s="1352">
        <f t="shared" si="268"/>
        <v>0</v>
      </c>
      <c r="F191" s="1352">
        <f t="shared" si="268"/>
        <v>0</v>
      </c>
      <c r="G191" s="1353">
        <f t="shared" si="268"/>
        <v>0</v>
      </c>
      <c r="H191" s="1353">
        <f>H169/$B$188*H$187</f>
        <v>0</v>
      </c>
      <c r="I191" s="1353">
        <f t="shared" si="268"/>
        <v>0</v>
      </c>
      <c r="J191" s="1353">
        <f t="shared" si="268"/>
        <v>0</v>
      </c>
      <c r="K191" s="1353">
        <f t="shared" si="268"/>
        <v>0</v>
      </c>
      <c r="L191" s="1353">
        <f t="shared" si="268"/>
        <v>0</v>
      </c>
      <c r="M191" s="1353">
        <f t="shared" si="268"/>
        <v>0</v>
      </c>
      <c r="N191" s="1354">
        <f t="shared" si="268"/>
        <v>0</v>
      </c>
      <c r="O191" s="1354">
        <f t="shared" si="268"/>
        <v>0</v>
      </c>
      <c r="P191" s="1354">
        <f t="shared" si="268"/>
        <v>0</v>
      </c>
      <c r="Q191" s="1355">
        <f t="shared" si="268"/>
        <v>0</v>
      </c>
      <c r="R191" s="1356">
        <f t="shared" si="268"/>
        <v>0</v>
      </c>
      <c r="S191" s="1356">
        <f t="shared" si="268"/>
        <v>0</v>
      </c>
      <c r="T191" s="1356">
        <f t="shared" si="268"/>
        <v>0</v>
      </c>
      <c r="U191" s="1357">
        <f t="shared" si="268"/>
        <v>0</v>
      </c>
      <c r="V191" s="1356">
        <f t="shared" si="268"/>
        <v>0</v>
      </c>
      <c r="W191" s="1356">
        <f t="shared" si="268"/>
        <v>0</v>
      </c>
      <c r="X191" s="1356">
        <f t="shared" si="268"/>
        <v>0</v>
      </c>
      <c r="Y191" s="1356">
        <f t="shared" si="268"/>
        <v>0</v>
      </c>
      <c r="Z191" s="1356">
        <f t="shared" si="268"/>
        <v>0</v>
      </c>
      <c r="AA191" s="1358">
        <f t="shared" si="268"/>
        <v>0</v>
      </c>
      <c r="AB191" s="1353">
        <f t="shared" si="268"/>
        <v>0</v>
      </c>
      <c r="AC191" s="1352">
        <f t="shared" si="268"/>
        <v>0</v>
      </c>
      <c r="AD191" s="1352">
        <f t="shared" si="268"/>
        <v>0</v>
      </c>
      <c r="AE191" s="1352">
        <f t="shared" si="268"/>
        <v>0</v>
      </c>
      <c r="AF191" s="1352">
        <f t="shared" si="268"/>
        <v>0</v>
      </c>
      <c r="AG191" s="1352">
        <f t="shared" si="268"/>
        <v>0</v>
      </c>
      <c r="AH191" s="1352">
        <f t="shared" si="268"/>
        <v>0</v>
      </c>
      <c r="AI191" s="1352">
        <f t="shared" si="266"/>
        <v>0</v>
      </c>
      <c r="AJ191" s="1352">
        <f t="shared" si="266"/>
        <v>0</v>
      </c>
      <c r="AK191" s="1352">
        <f t="shared" si="266"/>
        <v>0</v>
      </c>
      <c r="AL191" s="1352">
        <f t="shared" si="266"/>
        <v>0</v>
      </c>
      <c r="AM191" s="1352">
        <f t="shared" si="266"/>
        <v>0</v>
      </c>
      <c r="AN191" s="1352">
        <f t="shared" si="269"/>
        <v>0</v>
      </c>
      <c r="AO191" s="1355">
        <f t="shared" si="269"/>
        <v>0</v>
      </c>
      <c r="AP191" s="1355">
        <f t="shared" si="269"/>
        <v>0</v>
      </c>
      <c r="AQ191" s="1355">
        <f t="shared" si="269"/>
        <v>0</v>
      </c>
      <c r="AR191" s="1355">
        <f t="shared" si="269"/>
        <v>0</v>
      </c>
      <c r="AS191" s="1353">
        <f t="shared" si="269"/>
        <v>0</v>
      </c>
      <c r="AT191" s="1359">
        <f t="shared" si="269"/>
        <v>0</v>
      </c>
      <c r="AU191" s="1359">
        <f t="shared" si="269"/>
        <v>0</v>
      </c>
      <c r="AV191" s="1359">
        <f t="shared" si="269"/>
        <v>0</v>
      </c>
      <c r="AW191" s="1359">
        <f t="shared" si="269"/>
        <v>0</v>
      </c>
      <c r="AX191" s="1359">
        <f t="shared" si="269"/>
        <v>0</v>
      </c>
      <c r="AY191" s="1360">
        <f t="shared" si="269"/>
        <v>0</v>
      </c>
      <c r="AZ191" s="1361">
        <f t="shared" si="269"/>
        <v>0</v>
      </c>
      <c r="BA191" s="1362">
        <f t="shared" si="269"/>
        <v>0</v>
      </c>
      <c r="BB191" s="1352">
        <f t="shared" si="269"/>
        <v>0</v>
      </c>
      <c r="BC191" s="1352">
        <f t="shared" si="269"/>
        <v>0</v>
      </c>
      <c r="BD191" s="1352">
        <f t="shared" si="269"/>
        <v>0</v>
      </c>
      <c r="BE191" s="1352">
        <f t="shared" si="269"/>
        <v>0</v>
      </c>
      <c r="BF191" s="1352">
        <f t="shared" si="269"/>
        <v>0</v>
      </c>
      <c r="BG191" s="1352">
        <f t="shared" si="269"/>
        <v>0</v>
      </c>
      <c r="BH191" s="1352">
        <f t="shared" si="269"/>
        <v>0</v>
      </c>
      <c r="BI191" s="1352">
        <f t="shared" si="269"/>
        <v>0</v>
      </c>
      <c r="BJ191" s="1352">
        <f t="shared" si="269"/>
        <v>0</v>
      </c>
      <c r="BK191" s="1352">
        <f t="shared" si="269"/>
        <v>0</v>
      </c>
      <c r="BL191" s="1352">
        <f t="shared" si="269"/>
        <v>0</v>
      </c>
      <c r="BM191" s="1352">
        <f t="shared" si="269"/>
        <v>0</v>
      </c>
      <c r="BN191" s="1352">
        <f t="shared" si="269"/>
        <v>0</v>
      </c>
      <c r="BO191" s="1352">
        <f t="shared" si="269"/>
        <v>0</v>
      </c>
      <c r="BP191" s="1352">
        <f t="shared" si="269"/>
        <v>0</v>
      </c>
      <c r="BQ191" s="1352">
        <f t="shared" si="269"/>
        <v>0</v>
      </c>
      <c r="BR191" s="1352">
        <f t="shared" si="269"/>
        <v>0</v>
      </c>
      <c r="BS191" s="1352">
        <f t="shared" si="269"/>
        <v>0</v>
      </c>
      <c r="BT191" s="1352">
        <f t="shared" si="269"/>
        <v>0</v>
      </c>
      <c r="BU191" s="1352">
        <f t="shared" si="269"/>
        <v>0</v>
      </c>
      <c r="BV191" s="1352">
        <f t="shared" si="269"/>
        <v>0</v>
      </c>
      <c r="BW191" s="1352">
        <f t="shared" si="269"/>
        <v>0</v>
      </c>
      <c r="BX191" s="1352">
        <f t="shared" si="269"/>
        <v>0</v>
      </c>
      <c r="BY191" s="1352">
        <f t="shared" si="269"/>
        <v>0</v>
      </c>
      <c r="BZ191" s="1352">
        <f t="shared" si="269"/>
        <v>0</v>
      </c>
      <c r="CA191" s="1352">
        <f t="shared" si="269"/>
        <v>0</v>
      </c>
      <c r="CB191" s="1352">
        <f t="shared" si="269"/>
        <v>0</v>
      </c>
      <c r="CC191" s="1352">
        <f t="shared" si="269"/>
        <v>0</v>
      </c>
      <c r="CD191" s="1352">
        <f t="shared" si="269"/>
        <v>0</v>
      </c>
      <c r="CE191" s="1352">
        <f t="shared" si="269"/>
        <v>0</v>
      </c>
      <c r="CF191" s="1352">
        <f t="shared" si="269"/>
        <v>0</v>
      </c>
      <c r="CG191" s="1352">
        <f t="shared" si="269"/>
        <v>0</v>
      </c>
      <c r="CH191" s="1355">
        <f t="shared" si="269"/>
        <v>0</v>
      </c>
      <c r="CI191" s="1355">
        <f t="shared" si="269"/>
        <v>0</v>
      </c>
      <c r="CJ191" s="1355">
        <f t="shared" si="269"/>
        <v>0</v>
      </c>
      <c r="CK191" s="1355">
        <f t="shared" si="269"/>
        <v>0</v>
      </c>
      <c r="CL191" s="1355">
        <f t="shared" si="266"/>
        <v>0</v>
      </c>
      <c r="CM191" s="1355">
        <f t="shared" si="266"/>
        <v>0</v>
      </c>
      <c r="CN191" s="1355">
        <f t="shared" si="266"/>
        <v>0</v>
      </c>
      <c r="CO191" s="1352">
        <f t="shared" si="269"/>
        <v>0</v>
      </c>
      <c r="CP191" s="1352">
        <f t="shared" si="269"/>
        <v>0</v>
      </c>
      <c r="CQ191" s="1352">
        <f t="shared" si="269"/>
        <v>0</v>
      </c>
      <c r="CR191" s="1352">
        <f t="shared" si="269"/>
        <v>0</v>
      </c>
      <c r="CS191" s="1352">
        <f t="shared" si="269"/>
        <v>0</v>
      </c>
      <c r="CT191" s="1354">
        <f t="shared" si="269"/>
        <v>0</v>
      </c>
      <c r="CU191" s="1354">
        <f>CU169/$B$188*CU$187</f>
        <v>0</v>
      </c>
      <c r="CV191" s="1358">
        <f t="shared" si="269"/>
        <v>0</v>
      </c>
      <c r="CW191" s="1358">
        <f>CW169/$B$188*CW$187</f>
        <v>0</v>
      </c>
      <c r="CX191" s="1352">
        <f t="shared" si="269"/>
        <v>0</v>
      </c>
      <c r="CY191" s="1352">
        <f t="shared" si="269"/>
        <v>0</v>
      </c>
      <c r="CZ191" s="1352">
        <f t="shared" si="270"/>
        <v>0</v>
      </c>
      <c r="DA191" s="1365">
        <f t="shared" si="270"/>
        <v>0</v>
      </c>
      <c r="DB191" s="1354">
        <f t="shared" si="270"/>
        <v>0</v>
      </c>
      <c r="DC191" s="1354">
        <f t="shared" si="270"/>
        <v>0</v>
      </c>
      <c r="DD191" s="1352">
        <f t="shared" si="270"/>
        <v>0</v>
      </c>
      <c r="DE191" s="1358">
        <f t="shared" si="270"/>
        <v>0</v>
      </c>
      <c r="DF191" s="1352">
        <f t="shared" si="270"/>
        <v>0</v>
      </c>
      <c r="DG191" s="1352">
        <f t="shared" si="270"/>
        <v>0</v>
      </c>
      <c r="DH191" s="1352">
        <f t="shared" si="270"/>
        <v>0</v>
      </c>
      <c r="DI191" s="1352">
        <f>DI169/$B$188*DI$187</f>
        <v>0</v>
      </c>
      <c r="DJ191" s="1352">
        <f t="shared" si="270"/>
        <v>0</v>
      </c>
      <c r="DK191" s="1352">
        <f t="shared" si="270"/>
        <v>0</v>
      </c>
      <c r="DL191" s="1352">
        <f t="shared" si="270"/>
        <v>0</v>
      </c>
      <c r="DM191" s="1352">
        <f t="shared" si="270"/>
        <v>0</v>
      </c>
      <c r="DN191" s="1353">
        <f t="shared" si="270"/>
        <v>0</v>
      </c>
      <c r="DO191" s="1358">
        <f t="shared" si="270"/>
        <v>0</v>
      </c>
      <c r="DP191" s="1352">
        <f t="shared" si="270"/>
        <v>0</v>
      </c>
      <c r="DQ191" s="1352">
        <f t="shared" si="270"/>
        <v>0</v>
      </c>
      <c r="DR191" s="1352">
        <f t="shared" si="270"/>
        <v>0</v>
      </c>
      <c r="DS191" s="1352">
        <f t="shared" si="270"/>
        <v>0</v>
      </c>
      <c r="DT191" s="1352">
        <f t="shared" si="270"/>
        <v>0</v>
      </c>
      <c r="DU191" s="1353">
        <f t="shared" si="270"/>
        <v>0</v>
      </c>
      <c r="DV191" s="1356">
        <f t="shared" si="270"/>
        <v>0</v>
      </c>
      <c r="DW191" s="1366">
        <f t="shared" si="270"/>
        <v>0</v>
      </c>
      <c r="DX191" s="1366">
        <f t="shared" si="270"/>
        <v>0</v>
      </c>
      <c r="DY191" s="1356"/>
      <c r="DZ191" s="1366">
        <f t="shared" si="271"/>
        <v>0</v>
      </c>
      <c r="EA191" s="1361">
        <f t="shared" si="271"/>
        <v>0</v>
      </c>
      <c r="EB191" s="1361">
        <f>SUM(B191:EA191)</f>
        <v>0</v>
      </c>
      <c r="EC191" s="1351" t="s">
        <v>699</v>
      </c>
      <c r="ED191" s="672"/>
    </row>
    <row r="192" spans="1:134" ht="28.5" thickBot="1">
      <c r="A192" s="1367" t="s">
        <v>700</v>
      </c>
      <c r="B192" s="1368">
        <f t="shared" si="268"/>
        <v>0</v>
      </c>
      <c r="C192" s="1368">
        <f t="shared" si="268"/>
        <v>0</v>
      </c>
      <c r="D192" s="1368">
        <f t="shared" si="268"/>
        <v>0</v>
      </c>
      <c r="E192" s="1368">
        <f t="shared" si="268"/>
        <v>0</v>
      </c>
      <c r="F192" s="1368">
        <f t="shared" si="268"/>
        <v>0</v>
      </c>
      <c r="G192" s="1369">
        <f t="shared" si="268"/>
        <v>0</v>
      </c>
      <c r="H192" s="1369">
        <f>H170/$B$188*H$187</f>
        <v>0</v>
      </c>
      <c r="I192" s="1369">
        <f t="shared" si="268"/>
        <v>0</v>
      </c>
      <c r="J192" s="1369">
        <f t="shared" si="268"/>
        <v>0</v>
      </c>
      <c r="K192" s="1369">
        <f t="shared" si="268"/>
        <v>0</v>
      </c>
      <c r="L192" s="1369">
        <f t="shared" si="268"/>
        <v>0</v>
      </c>
      <c r="M192" s="1369">
        <f t="shared" si="268"/>
        <v>0</v>
      </c>
      <c r="N192" s="1370">
        <f t="shared" si="268"/>
        <v>0</v>
      </c>
      <c r="O192" s="1370">
        <f t="shared" si="268"/>
        <v>0</v>
      </c>
      <c r="P192" s="1370">
        <f t="shared" si="268"/>
        <v>0</v>
      </c>
      <c r="Q192" s="1371">
        <f t="shared" si="268"/>
        <v>0</v>
      </c>
      <c r="R192" s="1372">
        <f t="shared" si="268"/>
        <v>0</v>
      </c>
      <c r="S192" s="1372">
        <f t="shared" si="268"/>
        <v>0</v>
      </c>
      <c r="T192" s="1372">
        <f t="shared" si="268"/>
        <v>0</v>
      </c>
      <c r="U192" s="1373">
        <f t="shared" si="268"/>
        <v>0</v>
      </c>
      <c r="V192" s="1372">
        <f t="shared" si="268"/>
        <v>0</v>
      </c>
      <c r="W192" s="1372">
        <f t="shared" si="268"/>
        <v>0</v>
      </c>
      <c r="X192" s="1372">
        <f t="shared" si="268"/>
        <v>0</v>
      </c>
      <c r="Y192" s="1372">
        <f t="shared" si="268"/>
        <v>0</v>
      </c>
      <c r="Z192" s="1372">
        <f t="shared" si="268"/>
        <v>0</v>
      </c>
      <c r="AA192" s="1374">
        <f t="shared" si="268"/>
        <v>0</v>
      </c>
      <c r="AB192" s="1369">
        <f t="shared" si="268"/>
        <v>0</v>
      </c>
      <c r="AC192" s="1368">
        <f t="shared" si="268"/>
        <v>0</v>
      </c>
      <c r="AD192" s="1368">
        <f t="shared" si="268"/>
        <v>0</v>
      </c>
      <c r="AE192" s="1368">
        <f t="shared" si="268"/>
        <v>0</v>
      </c>
      <c r="AF192" s="1368">
        <f t="shared" si="268"/>
        <v>0</v>
      </c>
      <c r="AG192" s="1368">
        <f t="shared" si="268"/>
        <v>0</v>
      </c>
      <c r="AH192" s="1368">
        <f t="shared" si="268"/>
        <v>0</v>
      </c>
      <c r="AI192" s="1368">
        <f t="shared" ref="AI192:BC192" si="272">AI170/$B$188*AI$187</f>
        <v>0</v>
      </c>
      <c r="AJ192" s="1368">
        <f t="shared" si="272"/>
        <v>0</v>
      </c>
      <c r="AK192" s="1368">
        <f t="shared" si="272"/>
        <v>0</v>
      </c>
      <c r="AL192" s="1368">
        <f>AL170/$B$188*AL$187</f>
        <v>0</v>
      </c>
      <c r="AM192" s="1368">
        <f>AM170/$B$188*AM$187</f>
        <v>0</v>
      </c>
      <c r="AN192" s="1368">
        <f t="shared" si="272"/>
        <v>0</v>
      </c>
      <c r="AO192" s="1371">
        <f t="shared" si="272"/>
        <v>0</v>
      </c>
      <c r="AP192" s="1371">
        <f t="shared" si="269"/>
        <v>0</v>
      </c>
      <c r="AQ192" s="1371">
        <f t="shared" si="272"/>
        <v>0</v>
      </c>
      <c r="AR192" s="1371">
        <f t="shared" si="272"/>
        <v>0</v>
      </c>
      <c r="AS192" s="1369">
        <f t="shared" si="272"/>
        <v>0</v>
      </c>
      <c r="AT192" s="1375">
        <f t="shared" si="272"/>
        <v>0</v>
      </c>
      <c r="AU192" s="1375">
        <f t="shared" si="272"/>
        <v>0</v>
      </c>
      <c r="AV192" s="1375">
        <f t="shared" si="269"/>
        <v>0</v>
      </c>
      <c r="AW192" s="1375">
        <f t="shared" si="272"/>
        <v>0</v>
      </c>
      <c r="AX192" s="1375">
        <f t="shared" si="272"/>
        <v>0</v>
      </c>
      <c r="AY192" s="1376">
        <f t="shared" si="272"/>
        <v>0</v>
      </c>
      <c r="AZ192" s="1377">
        <f t="shared" si="272"/>
        <v>0</v>
      </c>
      <c r="BA192" s="1378">
        <f t="shared" si="272"/>
        <v>0</v>
      </c>
      <c r="BB192" s="1368">
        <f t="shared" si="272"/>
        <v>0</v>
      </c>
      <c r="BC192" s="1368">
        <f t="shared" si="272"/>
        <v>0</v>
      </c>
      <c r="BD192" s="1368">
        <f t="shared" si="269"/>
        <v>0</v>
      </c>
      <c r="BE192" s="1368">
        <f t="shared" si="269"/>
        <v>0</v>
      </c>
      <c r="BF192" s="1368">
        <f t="shared" si="269"/>
        <v>0</v>
      </c>
      <c r="BG192" s="1368">
        <f t="shared" si="269"/>
        <v>0</v>
      </c>
      <c r="BH192" s="1368">
        <f t="shared" si="269"/>
        <v>0</v>
      </c>
      <c r="BI192" s="1368">
        <f t="shared" si="269"/>
        <v>0</v>
      </c>
      <c r="BJ192" s="1368">
        <f t="shared" si="269"/>
        <v>0</v>
      </c>
      <c r="BK192" s="1368">
        <f t="shared" si="269"/>
        <v>0</v>
      </c>
      <c r="BL192" s="1368">
        <f t="shared" si="269"/>
        <v>0</v>
      </c>
      <c r="BM192" s="1368">
        <f t="shared" si="269"/>
        <v>0</v>
      </c>
      <c r="BN192" s="1368">
        <f t="shared" si="269"/>
        <v>0</v>
      </c>
      <c r="BO192" s="1368">
        <f t="shared" si="269"/>
        <v>0</v>
      </c>
      <c r="BP192" s="1368">
        <f t="shared" si="269"/>
        <v>0</v>
      </c>
      <c r="BQ192" s="1368">
        <f t="shared" si="269"/>
        <v>0</v>
      </c>
      <c r="BR192" s="1368">
        <f t="shared" si="269"/>
        <v>0</v>
      </c>
      <c r="BS192" s="1368">
        <f t="shared" si="269"/>
        <v>0</v>
      </c>
      <c r="BT192" s="1368">
        <f t="shared" si="269"/>
        <v>0</v>
      </c>
      <c r="BU192" s="1368">
        <f t="shared" si="269"/>
        <v>0</v>
      </c>
      <c r="BV192" s="1368">
        <f t="shared" si="269"/>
        <v>0</v>
      </c>
      <c r="BW192" s="1368">
        <f t="shared" si="269"/>
        <v>0</v>
      </c>
      <c r="BX192" s="1368">
        <f t="shared" si="269"/>
        <v>0</v>
      </c>
      <c r="BY192" s="1368">
        <f t="shared" si="269"/>
        <v>0</v>
      </c>
      <c r="BZ192" s="1368">
        <f t="shared" si="269"/>
        <v>0</v>
      </c>
      <c r="CA192" s="1368">
        <f t="shared" si="269"/>
        <v>0</v>
      </c>
      <c r="CB192" s="1368">
        <f t="shared" si="269"/>
        <v>0</v>
      </c>
      <c r="CC192" s="1368">
        <f t="shared" si="269"/>
        <v>0</v>
      </c>
      <c r="CD192" s="1368">
        <f t="shared" si="269"/>
        <v>0</v>
      </c>
      <c r="CE192" s="1368">
        <f t="shared" si="269"/>
        <v>0</v>
      </c>
      <c r="CF192" s="1368">
        <f t="shared" si="269"/>
        <v>0</v>
      </c>
      <c r="CG192" s="1368">
        <f t="shared" si="269"/>
        <v>0</v>
      </c>
      <c r="CH192" s="1371">
        <f t="shared" si="269"/>
        <v>0</v>
      </c>
      <c r="CI192" s="1371">
        <f t="shared" si="269"/>
        <v>0</v>
      </c>
      <c r="CJ192" s="1371">
        <f t="shared" si="269"/>
        <v>0</v>
      </c>
      <c r="CK192" s="1371">
        <f t="shared" si="269"/>
        <v>0</v>
      </c>
      <c r="CL192" s="1371">
        <f t="shared" si="266"/>
        <v>0</v>
      </c>
      <c r="CM192" s="1371">
        <f t="shared" si="266"/>
        <v>0</v>
      </c>
      <c r="CN192" s="1371">
        <f t="shared" si="266"/>
        <v>0</v>
      </c>
      <c r="CO192" s="1368">
        <f t="shared" si="269"/>
        <v>0</v>
      </c>
      <c r="CP192" s="1368">
        <f t="shared" si="269"/>
        <v>0</v>
      </c>
      <c r="CQ192" s="1368">
        <f t="shared" si="269"/>
        <v>0</v>
      </c>
      <c r="CR192" s="1368">
        <f t="shared" si="269"/>
        <v>0</v>
      </c>
      <c r="CS192" s="1368">
        <f t="shared" si="269"/>
        <v>0</v>
      </c>
      <c r="CT192" s="1370">
        <f t="shared" si="269"/>
        <v>0</v>
      </c>
      <c r="CU192" s="1370">
        <f>CU170/$B$188*CU$187</f>
        <v>0</v>
      </c>
      <c r="CV192" s="1374">
        <f t="shared" si="269"/>
        <v>0</v>
      </c>
      <c r="CW192" s="1374">
        <f>CW170/$B$188*CW$187</f>
        <v>0</v>
      </c>
      <c r="CX192" s="1368">
        <f t="shared" si="269"/>
        <v>0</v>
      </c>
      <c r="CY192" s="1368">
        <f t="shared" si="269"/>
        <v>0</v>
      </c>
      <c r="CZ192" s="1368">
        <f t="shared" si="270"/>
        <v>0</v>
      </c>
      <c r="DA192" s="1379">
        <f t="shared" si="270"/>
        <v>0</v>
      </c>
      <c r="DB192" s="1370">
        <f t="shared" si="270"/>
        <v>0</v>
      </c>
      <c r="DC192" s="1370">
        <f t="shared" si="270"/>
        <v>0</v>
      </c>
      <c r="DD192" s="1368">
        <f t="shared" si="270"/>
        <v>0</v>
      </c>
      <c r="DE192" s="1374">
        <f t="shared" si="270"/>
        <v>0</v>
      </c>
      <c r="DF192" s="1368">
        <f t="shared" si="270"/>
        <v>0</v>
      </c>
      <c r="DG192" s="1368">
        <f t="shared" si="270"/>
        <v>0</v>
      </c>
      <c r="DH192" s="1368">
        <f t="shared" si="270"/>
        <v>0</v>
      </c>
      <c r="DI192" s="1368">
        <f>DI170/$B$188*DI$187</f>
        <v>0</v>
      </c>
      <c r="DJ192" s="1368">
        <f t="shared" si="270"/>
        <v>0</v>
      </c>
      <c r="DK192" s="1368">
        <f t="shared" si="270"/>
        <v>0</v>
      </c>
      <c r="DL192" s="1368">
        <f t="shared" si="270"/>
        <v>0</v>
      </c>
      <c r="DM192" s="1368">
        <f t="shared" si="270"/>
        <v>0</v>
      </c>
      <c r="DN192" s="1369">
        <f t="shared" si="270"/>
        <v>0</v>
      </c>
      <c r="DO192" s="1374">
        <f t="shared" si="270"/>
        <v>0</v>
      </c>
      <c r="DP192" s="1368">
        <f t="shared" si="270"/>
        <v>0</v>
      </c>
      <c r="DQ192" s="1368">
        <f t="shared" si="270"/>
        <v>0</v>
      </c>
      <c r="DR192" s="1368">
        <f t="shared" si="270"/>
        <v>0</v>
      </c>
      <c r="DS192" s="1368">
        <f t="shared" si="270"/>
        <v>0</v>
      </c>
      <c r="DT192" s="1368">
        <f t="shared" si="270"/>
        <v>0</v>
      </c>
      <c r="DU192" s="1369">
        <f t="shared" si="270"/>
        <v>0</v>
      </c>
      <c r="DV192" s="1372">
        <f t="shared" si="270"/>
        <v>0</v>
      </c>
      <c r="DW192" s="1380">
        <f t="shared" si="270"/>
        <v>0</v>
      </c>
      <c r="DX192" s="1380">
        <f t="shared" si="270"/>
        <v>0</v>
      </c>
      <c r="DY192" s="1372"/>
      <c r="DZ192" s="1380">
        <f t="shared" si="271"/>
        <v>0</v>
      </c>
      <c r="EA192" s="1377">
        <f t="shared" si="271"/>
        <v>0</v>
      </c>
      <c r="EB192" s="1377">
        <f>SUM(B192:EA192)</f>
        <v>0</v>
      </c>
      <c r="EC192" s="1367" t="s">
        <v>700</v>
      </c>
      <c r="ED192" s="672"/>
    </row>
    <row r="193" spans="1:134" s="223" customFormat="1" ht="21" customHeight="1" thickTop="1" thickBot="1">
      <c r="A193" s="1381" t="s">
        <v>701</v>
      </c>
      <c r="B193" s="1382"/>
      <c r="C193" s="1382"/>
      <c r="D193" s="1382"/>
      <c r="E193" s="1382"/>
      <c r="F193" s="1382"/>
      <c r="G193" s="1382"/>
      <c r="H193" s="1382"/>
      <c r="I193" s="1382"/>
      <c r="J193" s="1382"/>
      <c r="K193" s="1382"/>
      <c r="L193" s="1382"/>
      <c r="M193" s="1382"/>
      <c r="N193" s="1383"/>
      <c r="O193" s="1383"/>
      <c r="P193" s="1383"/>
      <c r="Q193" s="1382"/>
      <c r="R193" s="1382"/>
      <c r="S193" s="1382"/>
      <c r="T193" s="1382"/>
      <c r="U193" s="1382"/>
      <c r="V193" s="1382"/>
      <c r="W193" s="1382"/>
      <c r="X193" s="1382"/>
      <c r="Y193" s="1382"/>
      <c r="Z193" s="1382"/>
      <c r="AA193" s="1382"/>
      <c r="AB193" s="1382"/>
      <c r="AC193" s="1382"/>
      <c r="AD193" s="1382"/>
      <c r="AE193" s="1382"/>
      <c r="AF193" s="1382"/>
      <c r="AG193" s="1382"/>
      <c r="AH193" s="1382"/>
      <c r="AI193" s="1382"/>
      <c r="AJ193" s="1382"/>
      <c r="AK193" s="1382"/>
      <c r="AL193" s="1382"/>
      <c r="AM193" s="1382"/>
      <c r="AN193" s="1382"/>
      <c r="AO193" s="1382"/>
      <c r="AP193" s="1382"/>
      <c r="AQ193" s="1382"/>
      <c r="AR193" s="1382"/>
      <c r="AS193" s="1382"/>
      <c r="AT193" s="1382"/>
      <c r="AU193" s="1382"/>
      <c r="AV193" s="1382"/>
      <c r="AW193" s="1382"/>
      <c r="AX193" s="1382"/>
      <c r="AY193" s="1382"/>
      <c r="AZ193" s="1382"/>
      <c r="BA193" s="1382"/>
      <c r="BB193" s="1382"/>
      <c r="BC193" s="1382"/>
      <c r="BD193" s="1382"/>
      <c r="BE193" s="1382"/>
      <c r="BF193" s="1382"/>
      <c r="BG193" s="1382"/>
      <c r="BH193" s="1382"/>
      <c r="BI193" s="1382"/>
      <c r="BJ193" s="1382"/>
      <c r="BK193" s="1382"/>
      <c r="BL193" s="1382"/>
      <c r="BM193" s="1382"/>
      <c r="BN193" s="1382"/>
      <c r="BO193" s="1382"/>
      <c r="BP193" s="1382"/>
      <c r="BQ193" s="1382"/>
      <c r="BR193" s="1382"/>
      <c r="BS193" s="1382"/>
      <c r="BT193" s="1382"/>
      <c r="BU193" s="1382"/>
      <c r="BV193" s="1382"/>
      <c r="BW193" s="1382"/>
      <c r="BX193" s="1382"/>
      <c r="BY193" s="1382"/>
      <c r="BZ193" s="1382"/>
      <c r="CA193" s="1382"/>
      <c r="CB193" s="1382"/>
      <c r="CC193" s="1382"/>
      <c r="CD193" s="1382"/>
      <c r="CE193" s="1382"/>
      <c r="CF193" s="1382"/>
      <c r="CG193" s="1382"/>
      <c r="CH193" s="1382"/>
      <c r="CI193" s="1382"/>
      <c r="CJ193" s="1382"/>
      <c r="CK193" s="1382"/>
      <c r="CL193" s="1382"/>
      <c r="CM193" s="1382"/>
      <c r="CN193" s="1382"/>
      <c r="CO193" s="1382"/>
      <c r="CP193" s="1382"/>
      <c r="CQ193" s="1382"/>
      <c r="CR193" s="1382"/>
      <c r="CS193" s="1382"/>
      <c r="CT193" s="1382"/>
      <c r="CU193" s="1382"/>
      <c r="CV193" s="1382"/>
      <c r="CW193" s="1382"/>
      <c r="CX193" s="1382"/>
      <c r="CY193" s="1382"/>
      <c r="CZ193" s="1382"/>
      <c r="DA193" s="1382"/>
      <c r="DB193" s="1382"/>
      <c r="DC193" s="1382"/>
      <c r="DD193" s="1382"/>
      <c r="DE193" s="1382"/>
      <c r="DF193" s="1382"/>
      <c r="DG193" s="1382"/>
      <c r="DH193" s="1382"/>
      <c r="DI193" s="1382"/>
      <c r="DJ193" s="1382"/>
      <c r="DK193" s="1382"/>
      <c r="DL193" s="1382"/>
      <c r="DM193" s="1382"/>
      <c r="DN193" s="1382"/>
      <c r="DO193" s="1382"/>
      <c r="DP193" s="1382"/>
      <c r="DQ193" s="1382"/>
      <c r="DR193" s="1382"/>
      <c r="DS193" s="1382"/>
      <c r="DT193" s="1382"/>
      <c r="DU193" s="1382"/>
      <c r="DV193" s="1382"/>
      <c r="DW193" s="1384"/>
      <c r="DX193" s="1382"/>
      <c r="DY193" s="1382"/>
      <c r="DZ193" s="1382"/>
      <c r="EA193" s="1385"/>
      <c r="EB193" s="1382"/>
      <c r="EC193" s="1386" t="s">
        <v>701</v>
      </c>
      <c r="ED193" s="1387"/>
    </row>
    <row r="194" spans="1:134" thickTop="1">
      <c r="A194" s="1388" t="s">
        <v>702</v>
      </c>
      <c r="B194" s="1389">
        <v>50</v>
      </c>
      <c r="C194" s="1389">
        <v>50</v>
      </c>
      <c r="D194" s="1389">
        <v>50</v>
      </c>
      <c r="E194" s="1389">
        <v>50</v>
      </c>
      <c r="F194" s="1389">
        <v>50</v>
      </c>
      <c r="G194" s="1390">
        <v>50</v>
      </c>
      <c r="H194" s="1390">
        <v>50</v>
      </c>
      <c r="I194" s="1390">
        <v>50</v>
      </c>
      <c r="J194" s="1390">
        <v>50</v>
      </c>
      <c r="K194" s="1390">
        <v>50</v>
      </c>
      <c r="L194" s="1390">
        <v>50</v>
      </c>
      <c r="M194" s="1390">
        <v>50</v>
      </c>
      <c r="N194" s="1391">
        <v>35</v>
      </c>
      <c r="O194" s="1391">
        <v>50</v>
      </c>
      <c r="P194" s="1391">
        <v>50</v>
      </c>
      <c r="Q194" s="1392">
        <v>35</v>
      </c>
      <c r="R194" s="1393">
        <v>65</v>
      </c>
      <c r="S194" s="1393">
        <v>45</v>
      </c>
      <c r="T194" s="1393">
        <v>50</v>
      </c>
      <c r="U194" s="1394">
        <v>50</v>
      </c>
      <c r="V194" s="1393">
        <v>50</v>
      </c>
      <c r="W194" s="1393">
        <v>45</v>
      </c>
      <c r="X194" s="1393">
        <v>50</v>
      </c>
      <c r="Y194" s="1393">
        <v>30</v>
      </c>
      <c r="Z194" s="1393">
        <v>25</v>
      </c>
      <c r="AA194" s="1395">
        <v>50</v>
      </c>
      <c r="AB194" s="1390">
        <v>65</v>
      </c>
      <c r="AC194" s="1395">
        <v>65</v>
      </c>
      <c r="AD194" s="1396">
        <v>65</v>
      </c>
      <c r="AE194" s="1396">
        <v>65</v>
      </c>
      <c r="AF194" s="1396">
        <v>35</v>
      </c>
      <c r="AG194" s="1396">
        <v>65</v>
      </c>
      <c r="AH194" s="1396">
        <v>65</v>
      </c>
      <c r="AI194" s="1396">
        <v>65</v>
      </c>
      <c r="AJ194" s="1396">
        <v>65</v>
      </c>
      <c r="AK194" s="1389">
        <v>75</v>
      </c>
      <c r="AL194" s="1396">
        <v>65</v>
      </c>
      <c r="AM194" s="1389">
        <v>75</v>
      </c>
      <c r="AN194" s="1389">
        <v>65</v>
      </c>
      <c r="AO194" s="1392">
        <v>65</v>
      </c>
      <c r="AP194" s="1392">
        <v>65</v>
      </c>
      <c r="AQ194" s="1392">
        <v>45</v>
      </c>
      <c r="AR194" s="1392">
        <v>45</v>
      </c>
      <c r="AS194" s="1390">
        <v>65</v>
      </c>
      <c r="AT194" s="1393">
        <v>120</v>
      </c>
      <c r="AU194" s="1393">
        <v>120</v>
      </c>
      <c r="AV194" s="1393">
        <v>120</v>
      </c>
      <c r="AW194" s="1393">
        <v>120</v>
      </c>
      <c r="AX194" s="1393">
        <v>120</v>
      </c>
      <c r="AY194" s="1393">
        <v>20</v>
      </c>
      <c r="AZ194" s="1393">
        <v>35</v>
      </c>
      <c r="BA194" s="1396">
        <v>31</v>
      </c>
      <c r="BB194" s="1389">
        <v>31</v>
      </c>
      <c r="BC194" s="1389">
        <v>31</v>
      </c>
      <c r="BD194" s="1389">
        <v>31</v>
      </c>
      <c r="BE194" s="1389">
        <v>25</v>
      </c>
      <c r="BF194" s="1389">
        <v>25</v>
      </c>
      <c r="BG194" s="1389">
        <v>25</v>
      </c>
      <c r="BH194" s="1389">
        <v>31</v>
      </c>
      <c r="BI194" s="1389">
        <v>31</v>
      </c>
      <c r="BJ194" s="1389">
        <v>31</v>
      </c>
      <c r="BK194" s="1389">
        <v>31</v>
      </c>
      <c r="BL194" s="1389">
        <v>25</v>
      </c>
      <c r="BM194" s="1389">
        <v>31</v>
      </c>
      <c r="BN194" s="1396">
        <v>31</v>
      </c>
      <c r="BO194" s="1396">
        <v>31</v>
      </c>
      <c r="BP194" s="1396">
        <v>31</v>
      </c>
      <c r="BQ194" s="1389">
        <v>31</v>
      </c>
      <c r="BR194" s="1389">
        <v>31</v>
      </c>
      <c r="BS194" s="1389">
        <v>25</v>
      </c>
      <c r="BT194" s="1389">
        <v>31</v>
      </c>
      <c r="BU194" s="1389">
        <v>31</v>
      </c>
      <c r="BV194" s="1389">
        <v>31</v>
      </c>
      <c r="BW194" s="1389">
        <v>25</v>
      </c>
      <c r="BX194" s="1397">
        <v>25</v>
      </c>
      <c r="BY194" s="1396">
        <v>90</v>
      </c>
      <c r="BZ194" s="1389">
        <v>90</v>
      </c>
      <c r="CA194" s="1389">
        <v>90</v>
      </c>
      <c r="CB194" s="1389">
        <v>90</v>
      </c>
      <c r="CC194" s="1389">
        <v>120</v>
      </c>
      <c r="CD194" s="1389">
        <v>120</v>
      </c>
      <c r="CE194" s="1389">
        <v>25</v>
      </c>
      <c r="CF194" s="1389">
        <v>25</v>
      </c>
      <c r="CG194" s="1389">
        <v>60</v>
      </c>
      <c r="CH194" s="1392">
        <v>120</v>
      </c>
      <c r="CI194" s="1392">
        <v>120</v>
      </c>
      <c r="CJ194" s="1392">
        <v>120</v>
      </c>
      <c r="CK194" s="1389">
        <v>90</v>
      </c>
      <c r="CL194" s="1389">
        <v>90</v>
      </c>
      <c r="CM194" s="1389">
        <v>90</v>
      </c>
      <c r="CN194" s="1389">
        <v>90</v>
      </c>
      <c r="CO194" s="1389">
        <v>120</v>
      </c>
      <c r="CP194" s="1389">
        <v>90</v>
      </c>
      <c r="CQ194" s="1389">
        <v>90</v>
      </c>
      <c r="CR194" s="1389">
        <v>90</v>
      </c>
      <c r="CS194" s="1389">
        <v>90</v>
      </c>
      <c r="CT194" s="1390">
        <v>45</v>
      </c>
      <c r="CU194" s="1390">
        <v>45</v>
      </c>
      <c r="CV194" s="1395">
        <v>120</v>
      </c>
      <c r="CW194" s="1395">
        <v>120</v>
      </c>
      <c r="CX194" s="1389">
        <v>120</v>
      </c>
      <c r="CY194" s="1393">
        <v>60</v>
      </c>
      <c r="CZ194" s="1398">
        <v>120</v>
      </c>
      <c r="DA194" s="1399">
        <v>120</v>
      </c>
      <c r="DB194" s="1400">
        <v>90</v>
      </c>
      <c r="DC194" s="1400">
        <v>90</v>
      </c>
      <c r="DD194" s="1399">
        <v>120</v>
      </c>
      <c r="DE194" s="1395">
        <v>120</v>
      </c>
      <c r="DF194" s="1389">
        <v>120</v>
      </c>
      <c r="DG194" s="1389">
        <v>120</v>
      </c>
      <c r="DH194" s="1389">
        <v>90</v>
      </c>
      <c r="DI194" s="1389">
        <v>120</v>
      </c>
      <c r="DJ194" s="1389">
        <v>90</v>
      </c>
      <c r="DK194" s="1389">
        <v>90</v>
      </c>
      <c r="DL194" s="1389">
        <v>120</v>
      </c>
      <c r="DM194" s="1389">
        <v>90</v>
      </c>
      <c r="DN194" s="1399">
        <v>120</v>
      </c>
      <c r="DO194" s="1395">
        <v>60</v>
      </c>
      <c r="DP194" s="1389">
        <v>60</v>
      </c>
      <c r="DQ194" s="1389">
        <v>60</v>
      </c>
      <c r="DR194" s="1389">
        <v>60</v>
      </c>
      <c r="DS194" s="1389">
        <v>60</v>
      </c>
      <c r="DT194" s="1389">
        <v>60</v>
      </c>
      <c r="DU194" s="1389">
        <v>60</v>
      </c>
      <c r="DV194" s="1390"/>
      <c r="DW194" s="1395"/>
      <c r="DX194" s="1395"/>
      <c r="DY194" s="1393"/>
      <c r="DZ194" s="1395"/>
      <c r="EA194" s="1400"/>
      <c r="EB194" s="1400"/>
      <c r="EC194" s="1401" t="s">
        <v>702</v>
      </c>
      <c r="ED194" s="672"/>
    </row>
    <row r="195" spans="1:134" ht="14.5">
      <c r="A195" s="1402" t="s">
        <v>703</v>
      </c>
      <c r="B195" s="1403">
        <v>10</v>
      </c>
      <c r="C195" s="1403">
        <v>10</v>
      </c>
      <c r="D195" s="1403">
        <v>10</v>
      </c>
      <c r="E195" s="1403">
        <v>10</v>
      </c>
      <c r="F195" s="1403">
        <v>10</v>
      </c>
      <c r="G195" s="1404">
        <v>10</v>
      </c>
      <c r="H195" s="1404">
        <v>10</v>
      </c>
      <c r="I195" s="1404">
        <v>10</v>
      </c>
      <c r="J195" s="1404">
        <v>10</v>
      </c>
      <c r="K195" s="1404">
        <v>10</v>
      </c>
      <c r="L195" s="1404">
        <v>10</v>
      </c>
      <c r="M195" s="1404">
        <v>10</v>
      </c>
      <c r="N195" s="1405">
        <v>7</v>
      </c>
      <c r="O195" s="1405">
        <v>10</v>
      </c>
      <c r="P195" s="1405">
        <v>10</v>
      </c>
      <c r="Q195" s="1406">
        <v>7</v>
      </c>
      <c r="R195" s="1407">
        <v>13</v>
      </c>
      <c r="S195" s="1407">
        <v>10</v>
      </c>
      <c r="T195" s="1407">
        <v>10</v>
      </c>
      <c r="U195" s="1408">
        <v>10</v>
      </c>
      <c r="V195" s="1407">
        <v>10</v>
      </c>
      <c r="W195" s="1407">
        <v>10</v>
      </c>
      <c r="X195" s="1407">
        <v>10</v>
      </c>
      <c r="Y195" s="1407">
        <v>3</v>
      </c>
      <c r="Z195" s="1407">
        <v>3</v>
      </c>
      <c r="AA195" s="1409">
        <v>10</v>
      </c>
      <c r="AB195" s="1404">
        <v>13</v>
      </c>
      <c r="AC195" s="1409">
        <v>13</v>
      </c>
      <c r="AD195" s="1410">
        <v>13</v>
      </c>
      <c r="AE195" s="1410">
        <v>13</v>
      </c>
      <c r="AF195" s="1410">
        <v>7</v>
      </c>
      <c r="AG195" s="1410">
        <v>13</v>
      </c>
      <c r="AH195" s="1410">
        <v>13</v>
      </c>
      <c r="AI195" s="1410">
        <v>13</v>
      </c>
      <c r="AJ195" s="1410">
        <v>13</v>
      </c>
      <c r="AK195" s="1403">
        <v>15</v>
      </c>
      <c r="AL195" s="1410">
        <v>13</v>
      </c>
      <c r="AM195" s="1403">
        <v>15</v>
      </c>
      <c r="AN195" s="1403">
        <v>13</v>
      </c>
      <c r="AO195" s="1406">
        <v>13</v>
      </c>
      <c r="AP195" s="1406">
        <v>13</v>
      </c>
      <c r="AQ195" s="1406">
        <v>10</v>
      </c>
      <c r="AR195" s="1406">
        <v>10</v>
      </c>
      <c r="AS195" s="1404">
        <v>13</v>
      </c>
      <c r="AT195" s="1407">
        <v>24</v>
      </c>
      <c r="AU195" s="1407">
        <v>24</v>
      </c>
      <c r="AV195" s="1407">
        <v>24</v>
      </c>
      <c r="AW195" s="1407">
        <v>24</v>
      </c>
      <c r="AX195" s="1407">
        <v>24</v>
      </c>
      <c r="AY195" s="1407">
        <v>4</v>
      </c>
      <c r="AZ195" s="1407">
        <v>7</v>
      </c>
      <c r="BA195" s="1410">
        <v>6</v>
      </c>
      <c r="BB195" s="1403">
        <v>6</v>
      </c>
      <c r="BC195" s="1403">
        <v>6</v>
      </c>
      <c r="BD195" s="1403">
        <v>6</v>
      </c>
      <c r="BE195" s="1403">
        <v>5</v>
      </c>
      <c r="BF195" s="1403">
        <v>5</v>
      </c>
      <c r="BG195" s="1403">
        <v>5</v>
      </c>
      <c r="BH195" s="1403">
        <v>6</v>
      </c>
      <c r="BI195" s="1403">
        <v>6</v>
      </c>
      <c r="BJ195" s="1403">
        <v>6</v>
      </c>
      <c r="BK195" s="1403">
        <v>6</v>
      </c>
      <c r="BL195" s="1403">
        <v>3</v>
      </c>
      <c r="BM195" s="1403">
        <v>6</v>
      </c>
      <c r="BN195" s="1410">
        <v>6</v>
      </c>
      <c r="BO195" s="1410">
        <v>6</v>
      </c>
      <c r="BP195" s="1410">
        <v>6</v>
      </c>
      <c r="BQ195" s="1403">
        <v>6</v>
      </c>
      <c r="BR195" s="1403">
        <v>6</v>
      </c>
      <c r="BS195" s="1403">
        <v>5</v>
      </c>
      <c r="BT195" s="1403">
        <v>6</v>
      </c>
      <c r="BU195" s="1403">
        <v>6</v>
      </c>
      <c r="BV195" s="1403">
        <v>6</v>
      </c>
      <c r="BW195" s="1403">
        <v>5</v>
      </c>
      <c r="BX195" s="1411">
        <v>5</v>
      </c>
      <c r="BY195" s="1410">
        <v>18</v>
      </c>
      <c r="BZ195" s="1403">
        <v>18</v>
      </c>
      <c r="CA195" s="1403">
        <v>18</v>
      </c>
      <c r="CB195" s="1403">
        <v>18</v>
      </c>
      <c r="CC195" s="1403">
        <v>24</v>
      </c>
      <c r="CD195" s="1403">
        <v>24</v>
      </c>
      <c r="CE195" s="1403">
        <v>3</v>
      </c>
      <c r="CF195" s="1403">
        <v>3</v>
      </c>
      <c r="CG195" s="1403">
        <v>12</v>
      </c>
      <c r="CH195" s="1406">
        <v>24</v>
      </c>
      <c r="CI195" s="1406">
        <v>24</v>
      </c>
      <c r="CJ195" s="1406">
        <v>24</v>
      </c>
      <c r="CK195" s="1403">
        <v>18</v>
      </c>
      <c r="CL195" s="1403">
        <v>18</v>
      </c>
      <c r="CM195" s="1403">
        <v>18</v>
      </c>
      <c r="CN195" s="1403">
        <v>18</v>
      </c>
      <c r="CO195" s="1403">
        <v>24</v>
      </c>
      <c r="CP195" s="1403">
        <v>18</v>
      </c>
      <c r="CQ195" s="1403">
        <v>18</v>
      </c>
      <c r="CR195" s="1403">
        <v>18</v>
      </c>
      <c r="CS195" s="1403">
        <v>18</v>
      </c>
      <c r="CT195" s="1404">
        <v>10</v>
      </c>
      <c r="CU195" s="1404">
        <v>10</v>
      </c>
      <c r="CV195" s="1409">
        <v>24</v>
      </c>
      <c r="CW195" s="1409">
        <v>24</v>
      </c>
      <c r="CX195" s="1403">
        <v>24</v>
      </c>
      <c r="CY195" s="1407">
        <v>12</v>
      </c>
      <c r="CZ195" s="1412">
        <v>24</v>
      </c>
      <c r="DA195" s="1413">
        <v>24</v>
      </c>
      <c r="DB195" s="1414">
        <v>18</v>
      </c>
      <c r="DC195" s="1414">
        <v>18</v>
      </c>
      <c r="DD195" s="1413">
        <v>24</v>
      </c>
      <c r="DE195" s="1409">
        <v>24</v>
      </c>
      <c r="DF195" s="1403">
        <v>24</v>
      </c>
      <c r="DG195" s="1403">
        <v>24</v>
      </c>
      <c r="DH195" s="1403">
        <v>18</v>
      </c>
      <c r="DI195" s="1403">
        <v>24</v>
      </c>
      <c r="DJ195" s="1403">
        <v>18</v>
      </c>
      <c r="DK195" s="1403">
        <v>18</v>
      </c>
      <c r="DL195" s="1403">
        <v>24</v>
      </c>
      <c r="DM195" s="1403">
        <v>18</v>
      </c>
      <c r="DN195" s="1413">
        <v>24</v>
      </c>
      <c r="DO195" s="1409">
        <v>12</v>
      </c>
      <c r="DP195" s="1403">
        <v>12</v>
      </c>
      <c r="DQ195" s="1403">
        <v>12</v>
      </c>
      <c r="DR195" s="1403">
        <v>12</v>
      </c>
      <c r="DS195" s="1403">
        <v>12</v>
      </c>
      <c r="DT195" s="1403">
        <v>12</v>
      </c>
      <c r="DU195" s="1403">
        <v>12</v>
      </c>
      <c r="DV195" s="1404">
        <v>0</v>
      </c>
      <c r="DW195" s="1409">
        <v>0</v>
      </c>
      <c r="DX195" s="1409">
        <v>0</v>
      </c>
      <c r="DY195" s="1407"/>
      <c r="DZ195" s="1409">
        <v>0</v>
      </c>
      <c r="EA195" s="1414">
        <v>0</v>
      </c>
      <c r="EB195" s="1414"/>
      <c r="EC195" s="1415" t="s">
        <v>703</v>
      </c>
      <c r="ED195" s="672"/>
    </row>
    <row r="196" spans="1:134" ht="14.5">
      <c r="A196" s="1402" t="s">
        <v>232</v>
      </c>
      <c r="B196" s="1416">
        <v>2</v>
      </c>
      <c r="C196" s="1416">
        <v>2</v>
      </c>
      <c r="D196" s="1416">
        <v>2</v>
      </c>
      <c r="E196" s="1416">
        <v>2</v>
      </c>
      <c r="F196" s="1416">
        <v>2</v>
      </c>
      <c r="G196" s="1417">
        <v>2</v>
      </c>
      <c r="H196" s="1417">
        <v>2</v>
      </c>
      <c r="I196" s="1417">
        <v>2</v>
      </c>
      <c r="J196" s="1417">
        <v>2</v>
      </c>
      <c r="K196" s="1417">
        <v>2</v>
      </c>
      <c r="L196" s="1417">
        <v>2</v>
      </c>
      <c r="M196" s="1417">
        <v>2</v>
      </c>
      <c r="N196" s="1418">
        <v>2</v>
      </c>
      <c r="O196" s="1418">
        <v>2</v>
      </c>
      <c r="P196" s="1418">
        <v>2</v>
      </c>
      <c r="Q196" s="1419">
        <v>2</v>
      </c>
      <c r="R196" s="1420">
        <v>4</v>
      </c>
      <c r="S196" s="1420">
        <v>2</v>
      </c>
      <c r="T196" s="1420">
        <v>2</v>
      </c>
      <c r="U196" s="1421">
        <v>2</v>
      </c>
      <c r="V196" s="1420">
        <v>2</v>
      </c>
      <c r="W196" s="1420">
        <v>2</v>
      </c>
      <c r="X196" s="1420">
        <v>2</v>
      </c>
      <c r="Y196" s="1420">
        <v>0</v>
      </c>
      <c r="Z196" s="1420">
        <v>0</v>
      </c>
      <c r="AA196" s="1422">
        <v>2</v>
      </c>
      <c r="AB196" s="1417">
        <v>4</v>
      </c>
      <c r="AC196" s="1422">
        <v>4</v>
      </c>
      <c r="AD196" s="1423">
        <v>4</v>
      </c>
      <c r="AE196" s="1423">
        <v>4</v>
      </c>
      <c r="AF196" s="1423">
        <v>2</v>
      </c>
      <c r="AG196" s="1423">
        <v>4</v>
      </c>
      <c r="AH196" s="1423">
        <v>4</v>
      </c>
      <c r="AI196" s="1423">
        <v>4</v>
      </c>
      <c r="AJ196" s="1423">
        <v>4</v>
      </c>
      <c r="AK196" s="1416">
        <v>4</v>
      </c>
      <c r="AL196" s="1423">
        <v>4</v>
      </c>
      <c r="AM196" s="1416">
        <v>4</v>
      </c>
      <c r="AN196" s="1416">
        <v>4</v>
      </c>
      <c r="AO196" s="1419">
        <v>4</v>
      </c>
      <c r="AP196" s="1419">
        <v>4</v>
      </c>
      <c r="AQ196" s="1419">
        <v>2</v>
      </c>
      <c r="AR196" s="1419">
        <v>2</v>
      </c>
      <c r="AS196" s="1417">
        <v>4</v>
      </c>
      <c r="AT196" s="1420">
        <v>6</v>
      </c>
      <c r="AU196" s="1420">
        <v>6</v>
      </c>
      <c r="AV196" s="1420">
        <v>6</v>
      </c>
      <c r="AW196" s="1420">
        <v>6</v>
      </c>
      <c r="AX196" s="1420">
        <v>6</v>
      </c>
      <c r="AY196" s="1420">
        <v>2</v>
      </c>
      <c r="AZ196" s="1420">
        <v>2</v>
      </c>
      <c r="BA196" s="1423">
        <v>0</v>
      </c>
      <c r="BB196" s="1416">
        <v>0</v>
      </c>
      <c r="BC196" s="1416">
        <v>0</v>
      </c>
      <c r="BD196" s="1416">
        <v>0</v>
      </c>
      <c r="BE196" s="1416">
        <v>0</v>
      </c>
      <c r="BF196" s="1416">
        <v>0</v>
      </c>
      <c r="BG196" s="1416">
        <v>0</v>
      </c>
      <c r="BH196" s="1416">
        <v>0</v>
      </c>
      <c r="BI196" s="1416">
        <v>0</v>
      </c>
      <c r="BJ196" s="1416">
        <v>0</v>
      </c>
      <c r="BK196" s="1416">
        <v>0</v>
      </c>
      <c r="BL196" s="1416">
        <v>0</v>
      </c>
      <c r="BM196" s="1416">
        <v>0</v>
      </c>
      <c r="BN196" s="1423">
        <v>0</v>
      </c>
      <c r="BO196" s="1423">
        <v>0</v>
      </c>
      <c r="BP196" s="1423">
        <v>0</v>
      </c>
      <c r="BQ196" s="1416">
        <v>0</v>
      </c>
      <c r="BR196" s="1416">
        <v>0</v>
      </c>
      <c r="BS196" s="1416">
        <v>0</v>
      </c>
      <c r="BT196" s="1416">
        <v>0</v>
      </c>
      <c r="BU196" s="1416">
        <v>0</v>
      </c>
      <c r="BV196" s="1416">
        <v>0</v>
      </c>
      <c r="BW196" s="1416">
        <v>0</v>
      </c>
      <c r="BX196" s="1424">
        <v>0</v>
      </c>
      <c r="BY196" s="1423">
        <v>6</v>
      </c>
      <c r="BZ196" s="1416">
        <v>6</v>
      </c>
      <c r="CA196" s="1416">
        <v>6</v>
      </c>
      <c r="CB196" s="1416">
        <v>6</v>
      </c>
      <c r="CC196" s="1416">
        <v>9</v>
      </c>
      <c r="CD196" s="1416">
        <v>9</v>
      </c>
      <c r="CE196" s="1416">
        <v>0</v>
      </c>
      <c r="CF196" s="1416">
        <v>0</v>
      </c>
      <c r="CG196" s="1416">
        <v>4</v>
      </c>
      <c r="CH196" s="1419">
        <v>6</v>
      </c>
      <c r="CI196" s="1419">
        <v>6</v>
      </c>
      <c r="CJ196" s="1419">
        <v>6</v>
      </c>
      <c r="CK196" s="1416">
        <v>6</v>
      </c>
      <c r="CL196" s="1416">
        <v>6</v>
      </c>
      <c r="CM196" s="1416">
        <v>6</v>
      </c>
      <c r="CN196" s="1416">
        <v>6</v>
      </c>
      <c r="CO196" s="1416">
        <v>6</v>
      </c>
      <c r="CP196" s="1416">
        <v>6</v>
      </c>
      <c r="CQ196" s="1416">
        <v>6</v>
      </c>
      <c r="CR196" s="1416">
        <v>6</v>
      </c>
      <c r="CS196" s="1416">
        <v>6</v>
      </c>
      <c r="CT196" s="1417">
        <v>2</v>
      </c>
      <c r="CU196" s="1417">
        <v>2</v>
      </c>
      <c r="CV196" s="1422">
        <v>6</v>
      </c>
      <c r="CW196" s="1422">
        <v>6</v>
      </c>
      <c r="CX196" s="1416">
        <v>6</v>
      </c>
      <c r="CY196" s="1420">
        <v>4</v>
      </c>
      <c r="CZ196" s="1425">
        <v>6</v>
      </c>
      <c r="DA196" s="1426">
        <v>6</v>
      </c>
      <c r="DB196" s="1427">
        <v>6</v>
      </c>
      <c r="DC196" s="1427">
        <v>6</v>
      </c>
      <c r="DD196" s="1426">
        <v>6</v>
      </c>
      <c r="DE196" s="1422">
        <v>6</v>
      </c>
      <c r="DF196" s="1416">
        <v>6</v>
      </c>
      <c r="DG196" s="1416">
        <v>6</v>
      </c>
      <c r="DH196" s="1416">
        <v>6</v>
      </c>
      <c r="DI196" s="1416">
        <v>6</v>
      </c>
      <c r="DJ196" s="1416">
        <v>6</v>
      </c>
      <c r="DK196" s="1416">
        <v>6</v>
      </c>
      <c r="DL196" s="1416">
        <v>6</v>
      </c>
      <c r="DM196" s="1416">
        <v>6</v>
      </c>
      <c r="DN196" s="1426">
        <v>6</v>
      </c>
      <c r="DO196" s="1422">
        <v>4</v>
      </c>
      <c r="DP196" s="1416">
        <v>4</v>
      </c>
      <c r="DQ196" s="1416">
        <v>4</v>
      </c>
      <c r="DR196" s="1416">
        <v>4</v>
      </c>
      <c r="DS196" s="1416">
        <v>4</v>
      </c>
      <c r="DT196" s="1416">
        <v>4</v>
      </c>
      <c r="DU196" s="1416">
        <v>4</v>
      </c>
      <c r="DV196" s="1417">
        <v>0</v>
      </c>
      <c r="DW196" s="1422">
        <v>0</v>
      </c>
      <c r="DX196" s="1422">
        <v>0</v>
      </c>
      <c r="DY196" s="1420"/>
      <c r="DZ196" s="1422">
        <v>0</v>
      </c>
      <c r="EA196" s="1414">
        <v>0</v>
      </c>
      <c r="EB196" s="1414"/>
      <c r="EC196" s="1415" t="s">
        <v>232</v>
      </c>
      <c r="ED196" s="672"/>
    </row>
    <row r="197" spans="1:134" ht="14.5">
      <c r="A197" s="1428" t="s">
        <v>704</v>
      </c>
      <c r="B197" s="1429"/>
      <c r="C197" s="1429"/>
      <c r="D197" s="1429"/>
      <c r="E197" s="1429"/>
      <c r="F197" s="1429"/>
      <c r="G197" s="1430"/>
      <c r="H197" s="1430"/>
      <c r="I197" s="1430"/>
      <c r="J197" s="1430"/>
      <c r="K197" s="1430"/>
      <c r="L197" s="1430"/>
      <c r="M197" s="1430"/>
      <c r="N197" s="1431"/>
      <c r="O197" s="1431"/>
      <c r="P197" s="1431"/>
      <c r="Q197" s="1429"/>
      <c r="R197" s="1432"/>
      <c r="S197" s="1432"/>
      <c r="T197" s="1432"/>
      <c r="U197" s="1433"/>
      <c r="V197" s="1432"/>
      <c r="W197" s="1432"/>
      <c r="X197" s="1432"/>
      <c r="Y197" s="1432"/>
      <c r="Z197" s="1432"/>
      <c r="AA197" s="1434"/>
      <c r="AB197" s="1430"/>
      <c r="AC197" s="1434"/>
      <c r="AD197" s="1435"/>
      <c r="AE197" s="1435"/>
      <c r="AF197" s="1435"/>
      <c r="AG197" s="1435"/>
      <c r="AH197" s="1435"/>
      <c r="AI197" s="1435"/>
      <c r="AJ197" s="1435"/>
      <c r="AK197" s="1435"/>
      <c r="AL197" s="1435"/>
      <c r="AM197" s="1435"/>
      <c r="AN197" s="1429"/>
      <c r="AO197" s="1430"/>
      <c r="AP197" s="1430"/>
      <c r="AQ197" s="1429"/>
      <c r="AR197" s="1429"/>
      <c r="AS197" s="1430"/>
      <c r="AT197" s="1432"/>
      <c r="AU197" s="1432"/>
      <c r="AV197" s="1432"/>
      <c r="AW197" s="1432"/>
      <c r="AX197" s="1432"/>
      <c r="AY197" s="1432"/>
      <c r="AZ197" s="1432"/>
      <c r="BA197" s="1435"/>
      <c r="BB197" s="1429"/>
      <c r="BC197" s="1429"/>
      <c r="BD197" s="1429"/>
      <c r="BE197" s="1429"/>
      <c r="BF197" s="1429"/>
      <c r="BG197" s="1429"/>
      <c r="BH197" s="1430"/>
      <c r="BI197" s="1430"/>
      <c r="BJ197" s="1430"/>
      <c r="BK197" s="1430"/>
      <c r="BL197" s="1430"/>
      <c r="BM197" s="1430"/>
      <c r="BN197" s="1435"/>
      <c r="BO197" s="1435"/>
      <c r="BP197" s="1435"/>
      <c r="BQ197" s="1429"/>
      <c r="BR197" s="1429"/>
      <c r="BS197" s="1429"/>
      <c r="BT197" s="1429"/>
      <c r="BU197" s="1429"/>
      <c r="BV197" s="1429"/>
      <c r="BW197" s="1429"/>
      <c r="BX197" s="1436"/>
      <c r="BY197" s="1435"/>
      <c r="BZ197" s="1429"/>
      <c r="CA197" s="1429"/>
      <c r="CB197" s="1429"/>
      <c r="CC197" s="1429"/>
      <c r="CD197" s="1429"/>
      <c r="CE197" s="1429"/>
      <c r="CF197" s="1429"/>
      <c r="CG197" s="1429"/>
      <c r="CH197" s="1429"/>
      <c r="CI197" s="1429"/>
      <c r="CJ197" s="1429"/>
      <c r="CK197" s="1429"/>
      <c r="CL197" s="1429"/>
      <c r="CM197" s="1429"/>
      <c r="CN197" s="1429"/>
      <c r="CO197" s="1429"/>
      <c r="CP197" s="1429"/>
      <c r="CQ197" s="1429"/>
      <c r="CR197" s="1429"/>
      <c r="CS197" s="1429"/>
      <c r="CT197" s="1430"/>
      <c r="CU197" s="1432"/>
      <c r="CV197" s="1434"/>
      <c r="CW197" s="1435"/>
      <c r="CX197" s="1429"/>
      <c r="CY197" s="1432"/>
      <c r="CZ197" s="1437"/>
      <c r="DA197" s="1438"/>
      <c r="DB197" s="1439"/>
      <c r="DC197" s="1439"/>
      <c r="DD197" s="1438"/>
      <c r="DE197" s="1434"/>
      <c r="DF197" s="1429"/>
      <c r="DG197" s="1429"/>
      <c r="DH197" s="1429"/>
      <c r="DI197" s="1429"/>
      <c r="DJ197" s="1429"/>
      <c r="DK197" s="1429"/>
      <c r="DL197" s="1430"/>
      <c r="DM197" s="1430"/>
      <c r="DN197" s="1438"/>
      <c r="DO197" s="1434"/>
      <c r="DP197" s="1429"/>
      <c r="DQ197" s="1429"/>
      <c r="DR197" s="1429"/>
      <c r="DS197" s="1429"/>
      <c r="DT197" s="1429"/>
      <c r="DU197" s="1429"/>
      <c r="DV197" s="1430"/>
      <c r="DW197" s="1434"/>
      <c r="DX197" s="1434"/>
      <c r="DY197" s="1432"/>
      <c r="DZ197" s="1434"/>
      <c r="EA197" s="1439"/>
      <c r="EB197" s="1439"/>
      <c r="EC197" s="1440" t="s">
        <v>704</v>
      </c>
    </row>
    <row r="198" spans="1:134" ht="26.5">
      <c r="A198" s="1440" t="s">
        <v>705</v>
      </c>
      <c r="B198" s="1441">
        <f t="shared" ref="B198:BM198" si="273">IFERROR(B157/B7,0)</f>
        <v>0</v>
      </c>
      <c r="C198" s="1441">
        <f t="shared" si="273"/>
        <v>0</v>
      </c>
      <c r="D198" s="1441">
        <f t="shared" si="273"/>
        <v>0</v>
      </c>
      <c r="E198" s="1441">
        <f t="shared" si="273"/>
        <v>0</v>
      </c>
      <c r="F198" s="1441">
        <f t="shared" si="273"/>
        <v>0</v>
      </c>
      <c r="G198" s="1442">
        <f t="shared" si="273"/>
        <v>0</v>
      </c>
      <c r="H198" s="1442">
        <f t="shared" si="273"/>
        <v>0</v>
      </c>
      <c r="I198" s="1442">
        <f t="shared" si="273"/>
        <v>0</v>
      </c>
      <c r="J198" s="1442">
        <f t="shared" si="273"/>
        <v>0</v>
      </c>
      <c r="K198" s="1442">
        <f t="shared" si="273"/>
        <v>0</v>
      </c>
      <c r="L198" s="1442">
        <f t="shared" si="273"/>
        <v>0</v>
      </c>
      <c r="M198" s="1442">
        <f t="shared" si="273"/>
        <v>0</v>
      </c>
      <c r="N198" s="1443">
        <f t="shared" si="273"/>
        <v>0</v>
      </c>
      <c r="O198" s="1443">
        <f t="shared" si="273"/>
        <v>0</v>
      </c>
      <c r="P198" s="1443">
        <f t="shared" si="273"/>
        <v>0</v>
      </c>
      <c r="Q198" s="1441">
        <f t="shared" si="273"/>
        <v>0</v>
      </c>
      <c r="R198" s="1444">
        <f t="shared" si="273"/>
        <v>0</v>
      </c>
      <c r="S198" s="1444">
        <f t="shared" si="273"/>
        <v>0</v>
      </c>
      <c r="T198" s="1445">
        <f t="shared" si="273"/>
        <v>0</v>
      </c>
      <c r="U198" s="1446">
        <f t="shared" si="273"/>
        <v>0</v>
      </c>
      <c r="V198" s="1445">
        <f t="shared" si="273"/>
        <v>0</v>
      </c>
      <c r="W198" s="1445">
        <f t="shared" si="273"/>
        <v>0</v>
      </c>
      <c r="X198" s="1445">
        <f t="shared" si="273"/>
        <v>0</v>
      </c>
      <c r="Y198" s="1445">
        <f t="shared" si="273"/>
        <v>0</v>
      </c>
      <c r="Z198" s="1445">
        <f t="shared" si="273"/>
        <v>0</v>
      </c>
      <c r="AA198" s="1447">
        <f t="shared" si="273"/>
        <v>0</v>
      </c>
      <c r="AB198" s="1442">
        <f t="shared" si="273"/>
        <v>0</v>
      </c>
      <c r="AC198" s="1447">
        <f t="shared" si="273"/>
        <v>0</v>
      </c>
      <c r="AD198" s="1448">
        <f t="shared" si="273"/>
        <v>0</v>
      </c>
      <c r="AE198" s="1448">
        <f t="shared" si="273"/>
        <v>0</v>
      </c>
      <c r="AF198" s="1448">
        <f t="shared" si="273"/>
        <v>0</v>
      </c>
      <c r="AG198" s="1448">
        <f t="shared" si="273"/>
        <v>0</v>
      </c>
      <c r="AH198" s="1448">
        <f t="shared" si="273"/>
        <v>0</v>
      </c>
      <c r="AI198" s="1448">
        <f t="shared" si="273"/>
        <v>0</v>
      </c>
      <c r="AJ198" s="1448">
        <f t="shared" si="273"/>
        <v>0</v>
      </c>
      <c r="AK198" s="1448">
        <f t="shared" si="273"/>
        <v>0</v>
      </c>
      <c r="AL198" s="1448">
        <f t="shared" si="273"/>
        <v>0</v>
      </c>
      <c r="AM198" s="1448">
        <f t="shared" si="273"/>
        <v>0</v>
      </c>
      <c r="AN198" s="1441">
        <f t="shared" si="273"/>
        <v>0</v>
      </c>
      <c r="AO198" s="1441">
        <f t="shared" si="273"/>
        <v>0</v>
      </c>
      <c r="AP198" s="1441">
        <f t="shared" si="273"/>
        <v>0</v>
      </c>
      <c r="AQ198" s="1441">
        <f t="shared" si="273"/>
        <v>0</v>
      </c>
      <c r="AR198" s="1441">
        <f t="shared" si="273"/>
        <v>0</v>
      </c>
      <c r="AS198" s="1442">
        <f t="shared" si="273"/>
        <v>0</v>
      </c>
      <c r="AT198" s="1444">
        <f t="shared" si="273"/>
        <v>0</v>
      </c>
      <c r="AU198" s="1444">
        <f t="shared" si="273"/>
        <v>0</v>
      </c>
      <c r="AV198" s="1444">
        <f t="shared" si="273"/>
        <v>0</v>
      </c>
      <c r="AW198" s="1444">
        <f t="shared" si="273"/>
        <v>0</v>
      </c>
      <c r="AX198" s="1444">
        <f t="shared" si="273"/>
        <v>0</v>
      </c>
      <c r="AY198" s="1449">
        <f t="shared" si="273"/>
        <v>0</v>
      </c>
      <c r="AZ198" s="1444">
        <f t="shared" si="273"/>
        <v>0</v>
      </c>
      <c r="BA198" s="1448">
        <f t="shared" si="273"/>
        <v>0</v>
      </c>
      <c r="BB198" s="1441">
        <f t="shared" si="273"/>
        <v>0</v>
      </c>
      <c r="BC198" s="1441">
        <f t="shared" si="273"/>
        <v>0</v>
      </c>
      <c r="BD198" s="1441">
        <f t="shared" si="273"/>
        <v>0</v>
      </c>
      <c r="BE198" s="1441">
        <f t="shared" si="273"/>
        <v>0</v>
      </c>
      <c r="BF198" s="1441">
        <f t="shared" si="273"/>
        <v>0</v>
      </c>
      <c r="BG198" s="1441">
        <f t="shared" si="273"/>
        <v>0</v>
      </c>
      <c r="BH198" s="1441">
        <f t="shared" si="273"/>
        <v>0</v>
      </c>
      <c r="BI198" s="1441">
        <f t="shared" si="273"/>
        <v>0</v>
      </c>
      <c r="BJ198" s="1441">
        <f t="shared" si="273"/>
        <v>0</v>
      </c>
      <c r="BK198" s="1441">
        <f t="shared" si="273"/>
        <v>0</v>
      </c>
      <c r="BL198" s="1441">
        <f t="shared" si="273"/>
        <v>0</v>
      </c>
      <c r="BM198" s="1441">
        <f t="shared" si="273"/>
        <v>0</v>
      </c>
      <c r="BN198" s="1441">
        <f t="shared" ref="BN198:DX198" si="274">IFERROR(BN157/BN7,0)</f>
        <v>0</v>
      </c>
      <c r="BO198" s="1441">
        <f t="shared" si="274"/>
        <v>0</v>
      </c>
      <c r="BP198" s="1441">
        <f t="shared" si="274"/>
        <v>0</v>
      </c>
      <c r="BQ198" s="1441">
        <f t="shared" si="274"/>
        <v>0</v>
      </c>
      <c r="BR198" s="1441">
        <f t="shared" si="274"/>
        <v>0</v>
      </c>
      <c r="BS198" s="1441">
        <f t="shared" si="274"/>
        <v>0</v>
      </c>
      <c r="BT198" s="1441">
        <f t="shared" si="274"/>
        <v>0</v>
      </c>
      <c r="BU198" s="1441">
        <f t="shared" si="274"/>
        <v>0</v>
      </c>
      <c r="BV198" s="1441">
        <f t="shared" si="274"/>
        <v>0</v>
      </c>
      <c r="BW198" s="1441">
        <f t="shared" si="274"/>
        <v>0</v>
      </c>
      <c r="BX198" s="1441">
        <f t="shared" si="274"/>
        <v>0</v>
      </c>
      <c r="BY198" s="1441">
        <f t="shared" si="274"/>
        <v>0</v>
      </c>
      <c r="BZ198" s="1441">
        <f t="shared" si="274"/>
        <v>0</v>
      </c>
      <c r="CA198" s="1441">
        <f t="shared" si="274"/>
        <v>0</v>
      </c>
      <c r="CB198" s="1441">
        <f t="shared" si="274"/>
        <v>0</v>
      </c>
      <c r="CC198" s="1441">
        <f t="shared" si="274"/>
        <v>0</v>
      </c>
      <c r="CD198" s="1441">
        <f t="shared" si="274"/>
        <v>0</v>
      </c>
      <c r="CE198" s="1441">
        <f t="shared" si="274"/>
        <v>0</v>
      </c>
      <c r="CF198" s="1441">
        <f t="shared" si="274"/>
        <v>0</v>
      </c>
      <c r="CG198" s="1441">
        <f t="shared" si="274"/>
        <v>0</v>
      </c>
      <c r="CH198" s="1441">
        <f t="shared" si="274"/>
        <v>0</v>
      </c>
      <c r="CI198" s="1441">
        <f t="shared" si="274"/>
        <v>0</v>
      </c>
      <c r="CJ198" s="1441">
        <f t="shared" si="274"/>
        <v>0</v>
      </c>
      <c r="CK198" s="1441">
        <f t="shared" si="274"/>
        <v>0</v>
      </c>
      <c r="CL198" s="1441">
        <f t="shared" si="274"/>
        <v>0</v>
      </c>
      <c r="CM198" s="1441">
        <f t="shared" si="274"/>
        <v>0</v>
      </c>
      <c r="CN198" s="1441">
        <f t="shared" si="274"/>
        <v>0</v>
      </c>
      <c r="CO198" s="1441">
        <f t="shared" si="274"/>
        <v>0</v>
      </c>
      <c r="CP198" s="1441">
        <f t="shared" si="274"/>
        <v>0</v>
      </c>
      <c r="CQ198" s="1441">
        <f t="shared" si="274"/>
        <v>0</v>
      </c>
      <c r="CR198" s="1441">
        <f t="shared" si="274"/>
        <v>0</v>
      </c>
      <c r="CS198" s="1441">
        <f t="shared" si="274"/>
        <v>0</v>
      </c>
      <c r="CT198" s="1441">
        <f t="shared" si="274"/>
        <v>0</v>
      </c>
      <c r="CU198" s="1441">
        <f t="shared" si="274"/>
        <v>0</v>
      </c>
      <c r="CV198" s="1447">
        <f t="shared" si="274"/>
        <v>0</v>
      </c>
      <c r="CW198" s="1447">
        <f t="shared" si="274"/>
        <v>0</v>
      </c>
      <c r="CX198" s="1441">
        <f t="shared" si="274"/>
        <v>0</v>
      </c>
      <c r="CY198" s="1441">
        <f t="shared" si="274"/>
        <v>0</v>
      </c>
      <c r="CZ198" s="1441">
        <f t="shared" si="274"/>
        <v>0</v>
      </c>
      <c r="DA198" s="1450">
        <f t="shared" si="274"/>
        <v>0</v>
      </c>
      <c r="DB198" s="1451">
        <f t="shared" si="274"/>
        <v>0</v>
      </c>
      <c r="DC198" s="1451">
        <f t="shared" si="274"/>
        <v>0</v>
      </c>
      <c r="DD198" s="1450">
        <f t="shared" si="274"/>
        <v>0</v>
      </c>
      <c r="DE198" s="1447">
        <f t="shared" si="274"/>
        <v>0</v>
      </c>
      <c r="DF198" s="1441">
        <f t="shared" si="274"/>
        <v>0</v>
      </c>
      <c r="DG198" s="1441">
        <f t="shared" si="274"/>
        <v>0</v>
      </c>
      <c r="DH198" s="1441">
        <f t="shared" si="274"/>
        <v>0</v>
      </c>
      <c r="DI198" s="1441">
        <f t="shared" si="274"/>
        <v>0</v>
      </c>
      <c r="DJ198" s="1441">
        <f t="shared" si="274"/>
        <v>0</v>
      </c>
      <c r="DK198" s="1441">
        <f t="shared" si="274"/>
        <v>0</v>
      </c>
      <c r="DL198" s="1441">
        <f t="shared" si="274"/>
        <v>0</v>
      </c>
      <c r="DM198" s="1441">
        <f t="shared" si="274"/>
        <v>0</v>
      </c>
      <c r="DN198" s="1450">
        <f t="shared" si="274"/>
        <v>0</v>
      </c>
      <c r="DO198" s="1447">
        <f t="shared" si="274"/>
        <v>0</v>
      </c>
      <c r="DP198" s="1441">
        <f t="shared" si="274"/>
        <v>0</v>
      </c>
      <c r="DQ198" s="1441">
        <f t="shared" si="274"/>
        <v>0</v>
      </c>
      <c r="DR198" s="1441">
        <f t="shared" si="274"/>
        <v>0</v>
      </c>
      <c r="DS198" s="1441">
        <f t="shared" si="274"/>
        <v>0</v>
      </c>
      <c r="DT198" s="1441">
        <f t="shared" si="274"/>
        <v>0</v>
      </c>
      <c r="DU198" s="1441">
        <f t="shared" si="274"/>
        <v>0</v>
      </c>
      <c r="DV198" s="1442">
        <f t="shared" si="274"/>
        <v>0</v>
      </c>
      <c r="DW198" s="1447">
        <f t="shared" si="274"/>
        <v>0</v>
      </c>
      <c r="DX198" s="1447">
        <f t="shared" si="274"/>
        <v>0</v>
      </c>
      <c r="DY198" s="1444"/>
      <c r="DZ198" s="1447">
        <f>IFERROR(DZ157/DZ7,0)</f>
        <v>0</v>
      </c>
      <c r="EA198" s="1439">
        <f>IFERROR(EA157/EA7,0)</f>
        <v>0</v>
      </c>
      <c r="EB198" s="1439"/>
      <c r="EC198" s="1440" t="s">
        <v>705</v>
      </c>
    </row>
    <row r="199" spans="1:134" thickBot="1">
      <c r="A199" s="1440" t="s">
        <v>706</v>
      </c>
      <c r="B199" s="1452" t="str">
        <f t="shared" ref="B199:AI199" si="275">B6</f>
        <v>Н0000086159</v>
      </c>
      <c r="C199" s="1452" t="str">
        <f t="shared" si="275"/>
        <v>Н0000086487</v>
      </c>
      <c r="D199" s="1452" t="str">
        <f t="shared" si="275"/>
        <v>Н0000086542</v>
      </c>
      <c r="E199" s="1453" t="str">
        <f t="shared" si="275"/>
        <v>Н0000088745</v>
      </c>
      <c r="F199" s="1452" t="str">
        <f t="shared" si="275"/>
        <v>Н0000084595</v>
      </c>
      <c r="G199" s="1454" t="str">
        <f t="shared" si="275"/>
        <v>Н0000090511</v>
      </c>
      <c r="H199" s="1454" t="str">
        <f t="shared" si="275"/>
        <v>Н0000096641</v>
      </c>
      <c r="I199" s="1455" t="str">
        <f t="shared" si="275"/>
        <v>Н0000080826</v>
      </c>
      <c r="J199" s="1454" t="str">
        <f t="shared" si="275"/>
        <v>Н0000094227</v>
      </c>
      <c r="K199" s="1455" t="str">
        <f t="shared" si="275"/>
        <v>Н0000094228</v>
      </c>
      <c r="L199" s="1455" t="str">
        <f t="shared" si="275"/>
        <v>Н0000094632</v>
      </c>
      <c r="M199" s="1455" t="str">
        <f t="shared" si="275"/>
        <v>Н0000094779</v>
      </c>
      <c r="N199" s="1456" t="str">
        <f t="shared" si="275"/>
        <v>Н0000088771</v>
      </c>
      <c r="O199" s="1456" t="str">
        <f t="shared" si="275"/>
        <v>Н0000088717</v>
      </c>
      <c r="P199" s="1456" t="str">
        <f t="shared" si="275"/>
        <v>Н0000082882</v>
      </c>
      <c r="Q199" s="1457" t="str">
        <f t="shared" si="275"/>
        <v>Н0000088470</v>
      </c>
      <c r="R199" s="1458">
        <f t="shared" si="275"/>
        <v>3503984</v>
      </c>
      <c r="S199" s="1458" t="str">
        <f t="shared" si="275"/>
        <v>Н0000095992</v>
      </c>
      <c r="T199" s="1459" t="str">
        <f t="shared" si="275"/>
        <v>Н0000081879</v>
      </c>
      <c r="U199" s="1460" t="str">
        <f t="shared" si="275"/>
        <v>Н0000094741</v>
      </c>
      <c r="V199" s="1459" t="str">
        <f t="shared" si="275"/>
        <v>Н0000093444</v>
      </c>
      <c r="W199" s="1459" t="str">
        <f t="shared" si="275"/>
        <v>Н0000090330</v>
      </c>
      <c r="X199" s="1459" t="str">
        <f t="shared" si="275"/>
        <v>Н0000096639</v>
      </c>
      <c r="Y199" s="1459" t="str">
        <f t="shared" si="275"/>
        <v>Н0000096814</v>
      </c>
      <c r="Z199" s="1459" t="str">
        <f t="shared" si="275"/>
        <v>Н0000094903</v>
      </c>
      <c r="AA199" s="1461" t="str">
        <f t="shared" si="275"/>
        <v>Н0000094742</v>
      </c>
      <c r="AB199" s="1455" t="str">
        <f t="shared" si="275"/>
        <v>Н0000094745</v>
      </c>
      <c r="AC199" s="1461" t="str">
        <f t="shared" si="275"/>
        <v>Н0000094725</v>
      </c>
      <c r="AD199" s="1462" t="str">
        <f t="shared" si="275"/>
        <v>Н0000093998</v>
      </c>
      <c r="AE199" s="1462" t="str">
        <f t="shared" si="275"/>
        <v>Н0000095934</v>
      </c>
      <c r="AF199" s="1462" t="str">
        <f t="shared" si="275"/>
        <v>Н0000094497</v>
      </c>
      <c r="AG199" s="1462" t="str">
        <f t="shared" si="275"/>
        <v>Н0000096638</v>
      </c>
      <c r="AH199" s="1462" t="str">
        <f t="shared" si="275"/>
        <v>Н0000096640</v>
      </c>
      <c r="AI199" s="1462" t="str">
        <f t="shared" si="275"/>
        <v>Н0000094726</v>
      </c>
      <c r="AJ199" s="1462" t="s">
        <v>565</v>
      </c>
      <c r="AK199" s="1462" t="s">
        <v>566</v>
      </c>
      <c r="AL199" s="1462" t="s">
        <v>901</v>
      </c>
      <c r="AM199" s="2742" t="s">
        <v>823</v>
      </c>
      <c r="AN199" s="1452" t="str">
        <f>AN6</f>
        <v>Н0000094734</v>
      </c>
      <c r="AO199" s="1453" t="str">
        <f>AO6</f>
        <v>Н0000094735</v>
      </c>
      <c r="AP199" s="1453" t="s">
        <v>569</v>
      </c>
      <c r="AQ199" s="1452" t="str">
        <f>AQ6</f>
        <v>Н0000094274</v>
      </c>
      <c r="AR199" s="1452" t="str">
        <f>AR6</f>
        <v>Н0000090331</v>
      </c>
      <c r="AS199" s="1454" t="str">
        <f>AS6</f>
        <v>Н0000089109</v>
      </c>
      <c r="AT199" s="1458" t="str">
        <f>AT6</f>
        <v>Н0000094740</v>
      </c>
      <c r="AU199" s="1458" t="str">
        <f>AU6</f>
        <v>Н0000091561</v>
      </c>
      <c r="AV199" s="1458" t="s">
        <v>814</v>
      </c>
      <c r="AW199" s="1458" t="str">
        <f t="shared" ref="AW199:BI199" si="276">AW6</f>
        <v>Н0000093316</v>
      </c>
      <c r="AX199" s="1458" t="str">
        <f t="shared" si="276"/>
        <v>Н0000092242</v>
      </c>
      <c r="AY199" s="1463" t="str">
        <f t="shared" si="276"/>
        <v>Н0000093343</v>
      </c>
      <c r="AZ199" s="1464" t="str">
        <f t="shared" si="276"/>
        <v>Н0000088954</v>
      </c>
      <c r="BA199" s="1465" t="str">
        <f t="shared" si="276"/>
        <v>Н0000094736</v>
      </c>
      <c r="BB199" s="1452" t="str">
        <f t="shared" si="276"/>
        <v>Н0000094698</v>
      </c>
      <c r="BC199" s="1452" t="str">
        <f t="shared" si="276"/>
        <v>Н0000094729</v>
      </c>
      <c r="BD199" s="1452" t="str">
        <f t="shared" si="276"/>
        <v>Н0000094728</v>
      </c>
      <c r="BE199" s="1452">
        <f t="shared" si="276"/>
        <v>327193010</v>
      </c>
      <c r="BF199" s="1452" t="str">
        <f t="shared" si="276"/>
        <v>Н0000090381</v>
      </c>
      <c r="BG199" s="1452" t="str">
        <f t="shared" si="276"/>
        <v>Н0000087862</v>
      </c>
      <c r="BH199" s="1452" t="str">
        <f t="shared" si="276"/>
        <v>Н0000096234</v>
      </c>
      <c r="BI199" s="1452" t="str">
        <f t="shared" si="276"/>
        <v>Н0000095981</v>
      </c>
      <c r="BJ199" s="1452" t="s">
        <v>975</v>
      </c>
      <c r="BK199" s="1452" t="str">
        <f t="shared" ref="BK199:CD199" si="277">BK6</f>
        <v>Н0000096635</v>
      </c>
      <c r="BL199" s="1452" t="str">
        <f t="shared" si="277"/>
        <v>Н0000095415</v>
      </c>
      <c r="BM199" s="1452" t="str">
        <f t="shared" si="277"/>
        <v>Н0000094739</v>
      </c>
      <c r="BN199" s="1452" t="str">
        <f t="shared" si="277"/>
        <v>Н0000094897</v>
      </c>
      <c r="BO199" s="1452" t="str">
        <f t="shared" si="277"/>
        <v>Н0000094737</v>
      </c>
      <c r="BP199" s="1452" t="str">
        <f t="shared" si="277"/>
        <v>Н0000095553</v>
      </c>
      <c r="BQ199" s="1452" t="str">
        <f t="shared" si="277"/>
        <v>Н0000094727</v>
      </c>
      <c r="BR199" s="1452" t="str">
        <f t="shared" si="277"/>
        <v>Н0000096233</v>
      </c>
      <c r="BS199" s="1452" t="str">
        <f t="shared" si="277"/>
        <v>Н0000087861</v>
      </c>
      <c r="BT199" s="1453" t="str">
        <f t="shared" si="277"/>
        <v>Н0000096805</v>
      </c>
      <c r="BU199" s="1452" t="str">
        <f t="shared" si="277"/>
        <v>Н0000096636</v>
      </c>
      <c r="BV199" s="1452" t="str">
        <f t="shared" si="277"/>
        <v>Н0000095985</v>
      </c>
      <c r="BW199" s="1452">
        <f t="shared" si="277"/>
        <v>327192013</v>
      </c>
      <c r="BX199" s="1452" t="str">
        <f t="shared" si="277"/>
        <v>Н0000090380</v>
      </c>
      <c r="BY199" s="1452" t="str">
        <f t="shared" si="277"/>
        <v>Н0000094030</v>
      </c>
      <c r="BZ199" s="1452" t="str">
        <f t="shared" si="277"/>
        <v>Н0000094029</v>
      </c>
      <c r="CA199" s="1452" t="str">
        <f t="shared" si="277"/>
        <v>Н0000096235</v>
      </c>
      <c r="CB199" s="1466" t="str">
        <f t="shared" si="277"/>
        <v>Н0000086349</v>
      </c>
      <c r="CC199" s="1466" t="str">
        <f t="shared" si="277"/>
        <v>Н0000086350</v>
      </c>
      <c r="CD199" s="1466" t="str">
        <f t="shared" si="277"/>
        <v>Н0000094994</v>
      </c>
      <c r="CE199" s="1466" t="s">
        <v>600</v>
      </c>
      <c r="CF199" s="1466" t="s">
        <v>601</v>
      </c>
      <c r="CG199" s="1466" t="str">
        <f>CG6</f>
        <v>Н0000094993</v>
      </c>
      <c r="CH199" s="1457" t="str">
        <f>CH6</f>
        <v>Н0000086888</v>
      </c>
      <c r="CI199" s="1457" t="str">
        <f>CI6</f>
        <v>Н0000088471</v>
      </c>
      <c r="CJ199" s="1457" t="s">
        <v>605</v>
      </c>
      <c r="CK199" s="1457" t="str">
        <f>CK6</f>
        <v>Н0000093950</v>
      </c>
      <c r="CL199" s="1457" t="s">
        <v>607</v>
      </c>
      <c r="CM199" s="1457" t="s">
        <v>888</v>
      </c>
      <c r="CN199" s="1457" t="s">
        <v>889</v>
      </c>
      <c r="CO199" s="1457" t="str">
        <f t="shared" ref="CO199:CY199" si="278">CO6</f>
        <v>Н0000092930</v>
      </c>
      <c r="CP199" s="1457" t="str">
        <f t="shared" si="278"/>
        <v>Н0000095930</v>
      </c>
      <c r="CQ199" s="1457" t="str">
        <f t="shared" si="278"/>
        <v>Н0000095931</v>
      </c>
      <c r="CR199" s="1457" t="str">
        <f t="shared" si="278"/>
        <v>Н0000095932</v>
      </c>
      <c r="CS199" s="1466">
        <f t="shared" si="278"/>
        <v>326635016</v>
      </c>
      <c r="CT199" s="1466" t="str">
        <f t="shared" si="278"/>
        <v>Н0000090708</v>
      </c>
      <c r="CU199" s="1466" t="str">
        <f t="shared" si="278"/>
        <v>Н0000096634</v>
      </c>
      <c r="CV199" s="1461" t="str">
        <f t="shared" si="278"/>
        <v>Н0000085588</v>
      </c>
      <c r="CW199" s="1461" t="str">
        <f t="shared" si="278"/>
        <v>Н0000096632</v>
      </c>
      <c r="CX199" s="1457" t="str">
        <f t="shared" si="278"/>
        <v>Н0000089213</v>
      </c>
      <c r="CY199" s="1464" t="str">
        <f t="shared" si="278"/>
        <v>Н0000093541</v>
      </c>
      <c r="CZ199" s="1467" t="s">
        <v>616</v>
      </c>
      <c r="DA199" s="1468" t="str">
        <f>DA6</f>
        <v>Н0000085591</v>
      </c>
      <c r="DB199" s="1469" t="s">
        <v>618</v>
      </c>
      <c r="DC199" s="1470" t="str">
        <f>DC6</f>
        <v>Н0000085590</v>
      </c>
      <c r="DD199" s="1468" t="str">
        <f>DD6</f>
        <v>Н0000086352</v>
      </c>
      <c r="DE199" s="1461" t="str">
        <f>DE6</f>
        <v>Н0000079142</v>
      </c>
      <c r="DF199" s="1452" t="str">
        <f>DF6</f>
        <v>Н0000083955</v>
      </c>
      <c r="DG199" s="1452" t="str">
        <f>DG6</f>
        <v>Н0000083957</v>
      </c>
      <c r="DH199" s="1452" t="s">
        <v>624</v>
      </c>
      <c r="DI199" s="1452" t="s">
        <v>607</v>
      </c>
      <c r="DJ199" s="1452" t="str">
        <f t="shared" ref="DJ199:DX199" si="279">DJ6</f>
        <v>Н0000094363</v>
      </c>
      <c r="DK199" s="1452">
        <f t="shared" si="279"/>
        <v>326636013</v>
      </c>
      <c r="DL199" s="1455" t="str">
        <f t="shared" si="279"/>
        <v>Н0000085587</v>
      </c>
      <c r="DM199" s="1455" t="str">
        <f t="shared" si="279"/>
        <v>Н0000095933</v>
      </c>
      <c r="DN199" s="1468" t="str">
        <f t="shared" si="279"/>
        <v>Н0000086351</v>
      </c>
      <c r="DO199" s="1461" t="str">
        <f t="shared" si="279"/>
        <v>Н0000079144</v>
      </c>
      <c r="DP199" s="1452" t="str">
        <f t="shared" si="279"/>
        <v>Н0000084378</v>
      </c>
      <c r="DQ199" s="1452" t="str">
        <f t="shared" si="279"/>
        <v>Н0000096291</v>
      </c>
      <c r="DR199" s="1452" t="str">
        <f t="shared" si="279"/>
        <v>Н0000096292</v>
      </c>
      <c r="DS199" s="1452" t="str">
        <f t="shared" si="279"/>
        <v>Н0000096293</v>
      </c>
      <c r="DT199" s="1452" t="str">
        <f t="shared" si="279"/>
        <v>Н0000093768</v>
      </c>
      <c r="DU199" s="1452" t="str">
        <f t="shared" si="279"/>
        <v>Н0000088626</v>
      </c>
      <c r="DV199" s="1471">
        <f t="shared" si="279"/>
        <v>0</v>
      </c>
      <c r="DW199" s="1461" t="str">
        <f t="shared" si="279"/>
        <v>Н0000079224</v>
      </c>
      <c r="DX199" s="1461" t="str">
        <f t="shared" si="279"/>
        <v>Н0000083041</v>
      </c>
      <c r="DY199" s="1458"/>
      <c r="DZ199" s="1461" t="str">
        <f>DZ6</f>
        <v>Н0000092414</v>
      </c>
      <c r="EA199" s="1470" t="str">
        <f>DZ6</f>
        <v>Н0000092414</v>
      </c>
      <c r="EB199" s="1470"/>
      <c r="EC199" s="1440" t="s">
        <v>706</v>
      </c>
    </row>
    <row r="200" spans="1:134" ht="18.75" customHeight="1" thickTop="1" thickBot="1">
      <c r="A200" s="1472"/>
      <c r="B200" s="1876"/>
      <c r="C200" s="1876"/>
      <c r="D200" s="1876"/>
      <c r="E200" s="1876"/>
      <c r="F200" s="1876"/>
      <c r="G200" s="1876"/>
      <c r="H200" s="1876"/>
      <c r="I200" s="1876"/>
      <c r="J200" s="1876"/>
      <c r="K200" s="1876"/>
      <c r="L200" s="1876"/>
      <c r="M200" s="1876"/>
      <c r="N200" s="1876"/>
      <c r="O200" s="1473"/>
      <c r="P200" s="1473"/>
      <c r="Q200" s="1474"/>
      <c r="R200" s="1475"/>
      <c r="S200" s="1475"/>
      <c r="T200" s="1475"/>
      <c r="U200" s="1476"/>
      <c r="V200" s="1475"/>
      <c r="W200" s="1475"/>
      <c r="X200" s="1475"/>
      <c r="Y200" s="1475"/>
      <c r="Z200" s="1475"/>
      <c r="AA200" s="1475"/>
      <c r="AB200" s="1475"/>
      <c r="AC200" s="1475"/>
      <c r="AD200" s="1475"/>
      <c r="AE200" s="1475"/>
      <c r="AF200" s="1475"/>
      <c r="AG200" s="1475"/>
      <c r="AH200" s="1475"/>
      <c r="AI200" s="1475"/>
      <c r="AJ200" s="1475"/>
      <c r="AK200" s="1475"/>
      <c r="AL200" s="1475"/>
      <c r="AM200" s="1475"/>
      <c r="AN200" s="1475"/>
      <c r="AO200" s="1475"/>
      <c r="AP200" s="1475"/>
      <c r="AQ200" s="1474"/>
      <c r="AR200" s="1474"/>
      <c r="AS200" s="1475"/>
      <c r="AT200" s="1475"/>
      <c r="AU200" s="1475"/>
      <c r="AV200" s="1475"/>
      <c r="AW200" s="1475"/>
      <c r="AX200" s="1475"/>
      <c r="AY200" s="1876"/>
      <c r="AZ200" s="1876"/>
      <c r="BA200" s="1876"/>
      <c r="BB200" s="1876"/>
      <c r="BC200" s="1475"/>
      <c r="BD200" s="1475"/>
      <c r="BE200" s="1475"/>
      <c r="BF200" s="1475"/>
      <c r="BG200" s="1475"/>
      <c r="BH200" s="1475"/>
      <c r="BI200" s="1475"/>
      <c r="BJ200" s="1475"/>
      <c r="BK200" s="1475"/>
      <c r="BL200" s="1475"/>
      <c r="BM200" s="1475"/>
      <c r="BN200" s="1475"/>
      <c r="BO200" s="1475"/>
      <c r="BP200" s="1475"/>
      <c r="BQ200" s="1475"/>
      <c r="BR200" s="1475"/>
      <c r="BS200" s="1475"/>
      <c r="BT200" s="1475"/>
      <c r="BU200" s="1475"/>
      <c r="BV200" s="1475"/>
      <c r="BW200" s="1475"/>
      <c r="BX200" s="1475"/>
      <c r="BY200" s="1876"/>
      <c r="BZ200" s="1876"/>
      <c r="CA200" s="1876"/>
      <c r="CB200" s="1876"/>
      <c r="CC200" s="1475"/>
      <c r="CD200" s="1475"/>
      <c r="CE200" s="1475"/>
      <c r="CF200" s="1475"/>
      <c r="CG200" s="1475"/>
      <c r="CH200" s="1474"/>
      <c r="CI200" s="1474"/>
      <c r="CJ200" s="1474"/>
      <c r="CK200" s="1474"/>
      <c r="CL200" s="1474"/>
      <c r="CM200" s="1474"/>
      <c r="CN200" s="1474"/>
      <c r="CO200" s="1475"/>
      <c r="CP200" s="1475"/>
      <c r="CQ200" s="1475"/>
      <c r="CR200" s="1475"/>
      <c r="CS200" s="1475"/>
      <c r="CT200" s="1475"/>
      <c r="CU200" s="1475"/>
      <c r="CV200" s="1475"/>
      <c r="CW200" s="1475"/>
      <c r="CX200" s="1475"/>
      <c r="CY200" s="1475"/>
      <c r="CZ200" s="1475"/>
      <c r="DA200" s="1475"/>
      <c r="DB200" s="1475"/>
      <c r="DC200" s="1475"/>
      <c r="DD200" s="1475"/>
      <c r="DE200" s="1876"/>
      <c r="DF200" s="1876"/>
      <c r="DG200" s="1876"/>
      <c r="DH200" s="1876"/>
      <c r="DI200" s="1876"/>
      <c r="DJ200" s="1475"/>
      <c r="DK200" s="1475"/>
      <c r="DL200" s="1475"/>
      <c r="DM200" s="1475"/>
      <c r="DN200" s="1475"/>
      <c r="DO200" s="1876"/>
      <c r="DP200" s="1876"/>
      <c r="DQ200" s="1876"/>
      <c r="DR200" s="1876"/>
      <c r="DS200" s="1876"/>
      <c r="DT200" s="1876"/>
      <c r="DU200" s="1876"/>
      <c r="DV200" s="1876"/>
      <c r="DW200" s="1477"/>
      <c r="DX200" s="1876"/>
      <c r="DY200" s="1876"/>
      <c r="DZ200" s="1876"/>
      <c r="EA200" s="1877"/>
      <c r="EB200" s="1876"/>
      <c r="EC200" s="1472"/>
      <c r="ED200" s="672"/>
    </row>
    <row r="201" spans="1:134" ht="15.75" hidden="1" customHeight="1" outlineLevel="1" thickTop="1">
      <c r="A201" s="1478" t="s">
        <v>707</v>
      </c>
      <c r="B201" s="1479">
        <f t="shared" ref="B201:BF201" si="280">SUM(B202:B207)</f>
        <v>182.55799999999999</v>
      </c>
      <c r="C201" s="1479">
        <f t="shared" si="280"/>
        <v>39.936</v>
      </c>
      <c r="D201" s="1479">
        <f t="shared" si="280"/>
        <v>255.126</v>
      </c>
      <c r="E201" s="1479">
        <f t="shared" si="280"/>
        <v>124.92400000000001</v>
      </c>
      <c r="F201" s="1479">
        <f t="shared" si="280"/>
        <v>551.67000000000007</v>
      </c>
      <c r="G201" s="1479">
        <f t="shared" si="280"/>
        <v>6</v>
      </c>
      <c r="H201" s="1479">
        <f>SUM(H202:H207)</f>
        <v>0</v>
      </c>
      <c r="I201" s="1479">
        <f t="shared" si="280"/>
        <v>28.335999999999999</v>
      </c>
      <c r="J201" s="1479">
        <f t="shared" si="280"/>
        <v>301.56</v>
      </c>
      <c r="K201" s="1479">
        <f t="shared" si="280"/>
        <v>9.952</v>
      </c>
      <c r="L201" s="1479">
        <f t="shared" ref="L201:M201" si="281">SUM(L202:L207)</f>
        <v>0</v>
      </c>
      <c r="M201" s="1479">
        <f t="shared" si="281"/>
        <v>0</v>
      </c>
      <c r="N201" s="1479">
        <f t="shared" si="280"/>
        <v>41.44</v>
      </c>
      <c r="O201" s="1480">
        <f t="shared" si="280"/>
        <v>195.35999999999999</v>
      </c>
      <c r="P201" s="1479">
        <f t="shared" ref="P201" si="282">SUM(P202:P207)</f>
        <v>185</v>
      </c>
      <c r="Q201" s="1479">
        <f t="shared" si="280"/>
        <v>109.52000000000001</v>
      </c>
      <c r="R201" s="1479">
        <f t="shared" si="280"/>
        <v>443.52</v>
      </c>
      <c r="S201" s="1479">
        <f t="shared" si="280"/>
        <v>16</v>
      </c>
      <c r="T201" s="1481">
        <f t="shared" ref="T201:U201" si="283">SUM(T202:T207)</f>
        <v>8468.83</v>
      </c>
      <c r="U201" s="1482">
        <f t="shared" si="283"/>
        <v>192.6</v>
      </c>
      <c r="V201" s="1483">
        <f t="shared" si="280"/>
        <v>151.19999999999999</v>
      </c>
      <c r="W201" s="1479">
        <f t="shared" ref="W201" si="284">SUM(W202:W207)</f>
        <v>33.6</v>
      </c>
      <c r="X201" s="1479">
        <f>SUM(X202:X207)</f>
        <v>1.2</v>
      </c>
      <c r="Y201" s="1479">
        <f>SUM(Y202:Y207)</f>
        <v>0</v>
      </c>
      <c r="Z201" s="1479">
        <f t="shared" si="280"/>
        <v>0</v>
      </c>
      <c r="AA201" s="1480">
        <f t="shared" ref="AA201:AC201" si="285">SUM(AA202:AA207)</f>
        <v>694.86</v>
      </c>
      <c r="AB201" s="1479">
        <f t="shared" si="285"/>
        <v>169.83</v>
      </c>
      <c r="AC201" s="1480">
        <f t="shared" si="285"/>
        <v>945.76</v>
      </c>
      <c r="AD201" s="1479">
        <f t="shared" si="280"/>
        <v>52.8</v>
      </c>
      <c r="AE201" s="1479">
        <f t="shared" si="280"/>
        <v>62.28</v>
      </c>
      <c r="AF201" s="1479">
        <f t="shared" ref="AF201" si="286">SUM(AF202:AF207)</f>
        <v>1.2</v>
      </c>
      <c r="AG201" s="1479">
        <f>SUM(AG202:AG207)</f>
        <v>1.2</v>
      </c>
      <c r="AH201" s="1479">
        <f>SUM(AH202:AH207)</f>
        <v>0</v>
      </c>
      <c r="AI201" s="1479">
        <f t="shared" ref="AI201:AJ201" si="287">SUM(AI202:AI207)</f>
        <v>621.31999999999994</v>
      </c>
      <c r="AJ201" s="1479">
        <f t="shared" si="287"/>
        <v>373.24</v>
      </c>
      <c r="AK201" s="1479">
        <f>SUM(AK202:AK207)</f>
        <v>69.400000000000006</v>
      </c>
      <c r="AL201" s="1479">
        <f>SUM(AL202:AL207)</f>
        <v>0</v>
      </c>
      <c r="AM201" s="1479">
        <f>SUM(AM202:AM207)</f>
        <v>9.6</v>
      </c>
      <c r="AN201" s="1479">
        <f t="shared" ref="AN201:AP201" si="288">SUM(AN202:AN207)</f>
        <v>212.52</v>
      </c>
      <c r="AO201" s="1479">
        <f t="shared" si="288"/>
        <v>1026</v>
      </c>
      <c r="AP201" s="1479">
        <f t="shared" si="288"/>
        <v>10.8</v>
      </c>
      <c r="AQ201" s="1479">
        <f t="shared" si="280"/>
        <v>0</v>
      </c>
      <c r="AR201" s="1479">
        <f t="shared" si="280"/>
        <v>16.8</v>
      </c>
      <c r="AS201" s="1479">
        <f t="shared" si="280"/>
        <v>202.4</v>
      </c>
      <c r="AT201" s="1479">
        <f t="shared" ref="AT201" si="289">SUM(AT202:AT207)</f>
        <v>592.02</v>
      </c>
      <c r="AU201" s="1479">
        <f t="shared" si="280"/>
        <v>14.379</v>
      </c>
      <c r="AV201" s="1479">
        <f t="shared" ref="AV201:AW201" si="290">SUM(AV202:AV207)</f>
        <v>15.559999999999999</v>
      </c>
      <c r="AW201" s="1479">
        <f t="shared" si="290"/>
        <v>18.225000000000001</v>
      </c>
      <c r="AX201" s="1479">
        <f t="shared" si="280"/>
        <v>0</v>
      </c>
      <c r="AY201" s="1479">
        <f t="shared" si="280"/>
        <v>0</v>
      </c>
      <c r="AZ201" s="1479">
        <f t="shared" si="280"/>
        <v>0</v>
      </c>
      <c r="BA201" s="1480">
        <f t="shared" ref="BA201:BD201" si="291">SUM(BA202:BA207)</f>
        <v>449.75</v>
      </c>
      <c r="BB201" s="1479">
        <f t="shared" si="291"/>
        <v>136.75</v>
      </c>
      <c r="BC201" s="1479">
        <f t="shared" si="291"/>
        <v>1135</v>
      </c>
      <c r="BD201" s="1479">
        <f t="shared" si="291"/>
        <v>500</v>
      </c>
      <c r="BE201" s="1479">
        <f t="shared" si="280"/>
        <v>1.2</v>
      </c>
      <c r="BF201" s="1479">
        <f t="shared" si="280"/>
        <v>46.5</v>
      </c>
      <c r="BG201" s="1479">
        <f>SUM(BG202:BG207)</f>
        <v>76.5</v>
      </c>
      <c r="BH201" s="1479">
        <f>SUM(BH202:BH207)</f>
        <v>428</v>
      </c>
      <c r="BI201" s="1479">
        <f t="shared" ref="BI201:DT201" si="292">SUM(BI202:BI207)</f>
        <v>0</v>
      </c>
      <c r="BJ201" s="1479">
        <f>SUM(BJ202:BJ207)</f>
        <v>0</v>
      </c>
      <c r="BK201" s="1479">
        <f>SUM(BK202:BK207)</f>
        <v>0</v>
      </c>
      <c r="BL201" s="1479">
        <f t="shared" si="292"/>
        <v>0</v>
      </c>
      <c r="BM201" s="1479">
        <f t="shared" si="292"/>
        <v>21</v>
      </c>
      <c r="BN201" s="1479">
        <f t="shared" si="292"/>
        <v>19.599999999999998</v>
      </c>
      <c r="BO201" s="1479">
        <f t="shared" si="292"/>
        <v>1500.375</v>
      </c>
      <c r="BP201" s="1479">
        <f t="shared" si="292"/>
        <v>59.25</v>
      </c>
      <c r="BQ201" s="1479">
        <f t="shared" si="292"/>
        <v>339.20000000000005</v>
      </c>
      <c r="BR201" s="1479">
        <f t="shared" si="292"/>
        <v>1.6</v>
      </c>
      <c r="BS201" s="1479">
        <f t="shared" si="292"/>
        <v>70.5</v>
      </c>
      <c r="BT201" s="1479">
        <f>SUM(BT202:BT207)</f>
        <v>0</v>
      </c>
      <c r="BU201" s="1479">
        <f>SUM(BU202:BU207)</f>
        <v>42</v>
      </c>
      <c r="BV201" s="1479">
        <f t="shared" si="292"/>
        <v>0.8</v>
      </c>
      <c r="BW201" s="1479">
        <f t="shared" si="292"/>
        <v>0</v>
      </c>
      <c r="BX201" s="1479">
        <f t="shared" si="292"/>
        <v>0</v>
      </c>
      <c r="BY201" s="1479">
        <f t="shared" si="292"/>
        <v>484</v>
      </c>
      <c r="BZ201" s="1479">
        <f t="shared" si="292"/>
        <v>165</v>
      </c>
      <c r="CA201" s="1479">
        <f t="shared" si="292"/>
        <v>93.6</v>
      </c>
      <c r="CB201" s="1479">
        <f t="shared" si="292"/>
        <v>1</v>
      </c>
      <c r="CC201" s="1479">
        <f t="shared" si="292"/>
        <v>60.41</v>
      </c>
      <c r="CD201" s="1479">
        <f t="shared" si="292"/>
        <v>267.12</v>
      </c>
      <c r="CE201" s="1479">
        <f t="shared" si="292"/>
        <v>20.100000000000001</v>
      </c>
      <c r="CF201" s="1479">
        <f t="shared" si="292"/>
        <v>0</v>
      </c>
      <c r="CG201" s="1479">
        <f t="shared" si="292"/>
        <v>223.44</v>
      </c>
      <c r="CH201" s="1479">
        <f t="shared" si="292"/>
        <v>2343</v>
      </c>
      <c r="CI201" s="1479">
        <f t="shared" si="292"/>
        <v>343</v>
      </c>
      <c r="CJ201" s="1479">
        <f t="shared" si="292"/>
        <v>109.2</v>
      </c>
      <c r="CK201" s="1479">
        <f t="shared" si="292"/>
        <v>100.44</v>
      </c>
      <c r="CL201" s="1479">
        <f t="shared" si="292"/>
        <v>562</v>
      </c>
      <c r="CM201" s="1479">
        <f>SUM(CM202:CM207)</f>
        <v>0</v>
      </c>
      <c r="CN201" s="1479">
        <f>SUM(CN202:CN207)</f>
        <v>0</v>
      </c>
      <c r="CO201" s="1479">
        <f t="shared" si="292"/>
        <v>117.6</v>
      </c>
      <c r="CP201" s="1479">
        <f t="shared" si="292"/>
        <v>242</v>
      </c>
      <c r="CQ201" s="1479">
        <f t="shared" si="292"/>
        <v>337.40000000000003</v>
      </c>
      <c r="CR201" s="1479">
        <f t="shared" si="292"/>
        <v>384.79999999999995</v>
      </c>
      <c r="CS201" s="1479">
        <f t="shared" si="292"/>
        <v>9</v>
      </c>
      <c r="CT201" s="1480">
        <f t="shared" si="292"/>
        <v>362.5</v>
      </c>
      <c r="CU201" s="1480">
        <f>SUM(CU202:CU207)</f>
        <v>0</v>
      </c>
      <c r="CV201" s="1480">
        <f t="shared" si="292"/>
        <v>81</v>
      </c>
      <c r="CW201" s="1480">
        <f>SUM(CW202:CW207)</f>
        <v>0</v>
      </c>
      <c r="CX201" s="1479">
        <f t="shared" si="292"/>
        <v>421.2</v>
      </c>
      <c r="CY201" s="1479">
        <f t="shared" si="292"/>
        <v>546.66</v>
      </c>
      <c r="CZ201" s="1479">
        <f t="shared" si="292"/>
        <v>2.4</v>
      </c>
      <c r="DA201" s="1479">
        <f t="shared" si="292"/>
        <v>257.76</v>
      </c>
      <c r="DB201" s="1480">
        <f t="shared" si="292"/>
        <v>37.799999999999997</v>
      </c>
      <c r="DC201" s="1480">
        <f t="shared" si="292"/>
        <v>239.94</v>
      </c>
      <c r="DD201" s="1480">
        <f t="shared" si="292"/>
        <v>155.69999999999999</v>
      </c>
      <c r="DE201" s="1480">
        <f t="shared" si="292"/>
        <v>178.25</v>
      </c>
      <c r="DF201" s="1479">
        <f t="shared" si="292"/>
        <v>1069.75</v>
      </c>
      <c r="DG201" s="1479">
        <f t="shared" si="292"/>
        <v>201.5</v>
      </c>
      <c r="DH201" s="1479">
        <f t="shared" si="292"/>
        <v>54</v>
      </c>
      <c r="DI201" s="1479">
        <f>SUM(DI202:DI207)</f>
        <v>0</v>
      </c>
      <c r="DJ201" s="1479">
        <f t="shared" si="292"/>
        <v>43.5</v>
      </c>
      <c r="DK201" s="1479">
        <f t="shared" si="292"/>
        <v>12</v>
      </c>
      <c r="DL201" s="1479">
        <f t="shared" si="292"/>
        <v>217</v>
      </c>
      <c r="DM201" s="1479">
        <f t="shared" si="292"/>
        <v>342</v>
      </c>
      <c r="DN201" s="1479">
        <f t="shared" si="292"/>
        <v>0</v>
      </c>
      <c r="DO201" s="1480">
        <f t="shared" si="292"/>
        <v>869.5</v>
      </c>
      <c r="DP201" s="1479">
        <f t="shared" si="292"/>
        <v>1112</v>
      </c>
      <c r="DQ201" s="1479">
        <f t="shared" si="292"/>
        <v>354</v>
      </c>
      <c r="DR201" s="1479">
        <f t="shared" si="292"/>
        <v>310</v>
      </c>
      <c r="DS201" s="1479">
        <f t="shared" si="292"/>
        <v>374.5</v>
      </c>
      <c r="DT201" s="1479">
        <f t="shared" si="292"/>
        <v>224</v>
      </c>
      <c r="DU201" s="1479">
        <f t="shared" ref="DU201:FS201" si="293">SUM(DU202:DU207)</f>
        <v>564</v>
      </c>
      <c r="DV201" s="1480">
        <f t="shared" si="293"/>
        <v>0</v>
      </c>
      <c r="DW201" s="1479">
        <f t="shared" si="293"/>
        <v>0</v>
      </c>
      <c r="DX201" s="1479">
        <f t="shared" si="293"/>
        <v>0</v>
      </c>
      <c r="DY201" s="1479"/>
      <c r="DZ201" s="1479">
        <f t="shared" si="293"/>
        <v>0</v>
      </c>
      <c r="EA201" s="1479">
        <f t="shared" si="293"/>
        <v>0</v>
      </c>
      <c r="EB201" s="1484">
        <f t="shared" ref="EB201:EB207" si="294">SUM(B201:EA201)</f>
        <v>35170.620999999992</v>
      </c>
      <c r="EC201" s="1478" t="s">
        <v>707</v>
      </c>
      <c r="ED201" s="672"/>
    </row>
    <row r="202" spans="1:134" ht="21" hidden="1" customHeight="1" outlineLevel="1">
      <c r="A202" s="1485" t="str">
        <f t="shared" ref="A202:A207" si="295">A68</f>
        <v>Склад ГП на 18-00</v>
      </c>
      <c r="B202" s="1486">
        <v>154.822</v>
      </c>
      <c r="C202" s="1486">
        <v>39.936</v>
      </c>
      <c r="D202" s="1486">
        <v>255.126</v>
      </c>
      <c r="E202" s="1486">
        <v>121.84</v>
      </c>
      <c r="F202" s="1486">
        <v>468.79</v>
      </c>
      <c r="G202" s="1486">
        <v>6</v>
      </c>
      <c r="H202" s="1486"/>
      <c r="I202" s="1486">
        <v>28.431999999999999</v>
      </c>
      <c r="J202" s="1486">
        <v>236.6</v>
      </c>
      <c r="K202" s="1486">
        <v>9.952</v>
      </c>
      <c r="L202" s="1486"/>
      <c r="M202" s="1486"/>
      <c r="N202" s="1486">
        <v>41.44</v>
      </c>
      <c r="O202" s="1487">
        <v>174.64</v>
      </c>
      <c r="P202" s="1486">
        <v>164.28</v>
      </c>
      <c r="Q202" s="1486">
        <v>59.2</v>
      </c>
      <c r="R202" s="1486">
        <v>134.4</v>
      </c>
      <c r="S202" s="1488">
        <v>16</v>
      </c>
      <c r="T202" s="1489">
        <v>6976.99</v>
      </c>
      <c r="U202" s="1490">
        <v>142.19999999999999</v>
      </c>
      <c r="V202" s="1491">
        <v>110.4</v>
      </c>
      <c r="W202" s="1486">
        <v>30</v>
      </c>
      <c r="X202" s="1486">
        <v>1.2</v>
      </c>
      <c r="Y202" s="1486"/>
      <c r="Z202" s="1486"/>
      <c r="AA202" s="1487">
        <v>617.16</v>
      </c>
      <c r="AB202" s="1486">
        <v>169.83</v>
      </c>
      <c r="AC202" s="1487">
        <v>934.72</v>
      </c>
      <c r="AD202" s="1486">
        <v>23.04</v>
      </c>
      <c r="AE202" s="1486">
        <v>32.28</v>
      </c>
      <c r="AF202" s="1486">
        <v>1.2</v>
      </c>
      <c r="AG202" s="1486">
        <v>1.2</v>
      </c>
      <c r="AH202" s="1486"/>
      <c r="AI202" s="1486">
        <v>554.67999999999995</v>
      </c>
      <c r="AJ202" s="1486">
        <v>341.88</v>
      </c>
      <c r="AK202" s="1486">
        <v>31</v>
      </c>
      <c r="AL202" s="1486"/>
      <c r="AM202" s="1486">
        <v>9.6</v>
      </c>
      <c r="AN202" s="1486">
        <v>83.72</v>
      </c>
      <c r="AO202" s="1486">
        <v>856.8</v>
      </c>
      <c r="AP202" s="1486">
        <v>10.8</v>
      </c>
      <c r="AQ202" s="1486"/>
      <c r="AR202" s="1486">
        <v>13.2</v>
      </c>
      <c r="AS202" s="1486">
        <v>202.4</v>
      </c>
      <c r="AT202" s="1486">
        <v>577.46</v>
      </c>
      <c r="AU202" s="1486">
        <v>-1.65</v>
      </c>
      <c r="AV202" s="1486">
        <v>4.5439999999999996</v>
      </c>
      <c r="AW202" s="1486">
        <v>18.225000000000001</v>
      </c>
      <c r="AX202" s="1486"/>
      <c r="AY202" s="1486"/>
      <c r="AZ202" s="1486"/>
      <c r="BA202" s="1487">
        <v>325.75</v>
      </c>
      <c r="BB202" s="1486">
        <v>34.75</v>
      </c>
      <c r="BC202" s="1486">
        <v>1096</v>
      </c>
      <c r="BD202" s="1486">
        <v>426.4</v>
      </c>
      <c r="BE202" s="1486">
        <v>1.2</v>
      </c>
      <c r="BF202" s="1486">
        <v>46.5</v>
      </c>
      <c r="BG202" s="1486">
        <v>76.5</v>
      </c>
      <c r="BH202" s="1486">
        <v>48.8</v>
      </c>
      <c r="BI202" s="1486"/>
      <c r="BJ202" s="1486"/>
      <c r="BK202" s="1486"/>
      <c r="BL202" s="1486"/>
      <c r="BM202" s="1486">
        <v>19</v>
      </c>
      <c r="BN202" s="1487">
        <v>16.399999999999999</v>
      </c>
      <c r="BO202" s="1487">
        <v>1463.375</v>
      </c>
      <c r="BP202" s="1491">
        <v>57.25</v>
      </c>
      <c r="BQ202" s="1486">
        <v>212.8</v>
      </c>
      <c r="BR202" s="1486">
        <v>1.6</v>
      </c>
      <c r="BS202" s="1486">
        <v>70.5</v>
      </c>
      <c r="BT202" s="1486"/>
      <c r="BU202" s="1486">
        <v>42</v>
      </c>
      <c r="BV202" s="1486">
        <v>0.8</v>
      </c>
      <c r="BW202" s="1486"/>
      <c r="BX202" s="1486"/>
      <c r="BY202" s="1487">
        <v>363.5</v>
      </c>
      <c r="BZ202" s="1486">
        <v>165</v>
      </c>
      <c r="CA202" s="1486">
        <v>93.6</v>
      </c>
      <c r="CB202" s="1486">
        <v>1</v>
      </c>
      <c r="CC202" s="1486">
        <v>58.25</v>
      </c>
      <c r="CD202" s="1486">
        <v>267.12</v>
      </c>
      <c r="CE202" s="1486">
        <v>18.3</v>
      </c>
      <c r="CF202" s="1486"/>
      <c r="CG202" s="1486">
        <v>223.44</v>
      </c>
      <c r="CH202" s="1486">
        <v>2343</v>
      </c>
      <c r="CI202" s="1486">
        <v>253</v>
      </c>
      <c r="CJ202" s="1486">
        <v>109.2</v>
      </c>
      <c r="CK202" s="1486">
        <v>100.44</v>
      </c>
      <c r="CL202" s="1486">
        <v>562</v>
      </c>
      <c r="CM202" s="1486"/>
      <c r="CN202" s="1486"/>
      <c r="CO202" s="1486">
        <v>117.6</v>
      </c>
      <c r="CP202" s="1486">
        <v>214.4</v>
      </c>
      <c r="CQ202" s="1486">
        <v>292.60000000000002</v>
      </c>
      <c r="CR202" s="1486">
        <v>334.4</v>
      </c>
      <c r="CS202" s="1486">
        <v>9</v>
      </c>
      <c r="CT202" s="1487">
        <v>356.5</v>
      </c>
      <c r="CU202" s="1487"/>
      <c r="CV202" s="1487">
        <v>81</v>
      </c>
      <c r="CW202" s="1491"/>
      <c r="CX202" s="1486">
        <v>367.2</v>
      </c>
      <c r="CY202" s="1486">
        <v>546.66</v>
      </c>
      <c r="CZ202" s="1486">
        <v>2.4</v>
      </c>
      <c r="DA202" s="1486">
        <v>213.48</v>
      </c>
      <c r="DB202" s="1491">
        <v>37.799999999999997</v>
      </c>
      <c r="DC202" s="1487">
        <v>224.82</v>
      </c>
      <c r="DD202" s="1487">
        <v>144.54</v>
      </c>
      <c r="DE202" s="1487">
        <v>111.75</v>
      </c>
      <c r="DF202" s="1486">
        <v>904.75</v>
      </c>
      <c r="DG202" s="1486">
        <v>192.5</v>
      </c>
      <c r="DH202" s="1486">
        <v>54</v>
      </c>
      <c r="DI202" s="1486"/>
      <c r="DJ202" s="1486">
        <v>43.5</v>
      </c>
      <c r="DK202" s="1486">
        <v>12</v>
      </c>
      <c r="DL202" s="1486">
        <v>202</v>
      </c>
      <c r="DM202" s="1486">
        <v>284.2</v>
      </c>
      <c r="DN202" s="1486"/>
      <c r="DO202" s="1487">
        <v>770.5</v>
      </c>
      <c r="DP202" s="1486">
        <v>1112</v>
      </c>
      <c r="DQ202" s="1486">
        <v>354</v>
      </c>
      <c r="DR202" s="1486">
        <v>306</v>
      </c>
      <c r="DS202" s="1486">
        <v>371.5</v>
      </c>
      <c r="DT202" s="1486">
        <v>224</v>
      </c>
      <c r="DU202" s="1486">
        <v>564</v>
      </c>
      <c r="DV202" s="1492"/>
      <c r="DW202" s="1493"/>
      <c r="DX202" s="1493"/>
      <c r="DY202" s="1493"/>
      <c r="DZ202" s="1493"/>
      <c r="EA202" s="1493"/>
      <c r="EB202" s="1494">
        <f t="shared" si="294"/>
        <v>30600.911999999997</v>
      </c>
      <c r="EC202" s="1495" t="s">
        <v>647</v>
      </c>
      <c r="ED202" s="672"/>
    </row>
    <row r="203" spans="1:134" ht="21" hidden="1" customHeight="1" outlineLevel="1" thickBot="1">
      <c r="A203" s="1485" t="str">
        <f t="shared" si="295"/>
        <v>Склад ПроФреш на 12-00</v>
      </c>
      <c r="B203" s="1486">
        <v>27.736000000000001</v>
      </c>
      <c r="C203" s="1486"/>
      <c r="D203" s="1486"/>
      <c r="E203" s="1486">
        <v>3.0840000000000001</v>
      </c>
      <c r="F203" s="1486">
        <v>82.88</v>
      </c>
      <c r="G203" s="1486"/>
      <c r="H203" s="1486"/>
      <c r="I203" s="1486">
        <v>-9.6000000000000002E-2</v>
      </c>
      <c r="J203" s="1486">
        <v>64.959999999999994</v>
      </c>
      <c r="K203" s="1486"/>
      <c r="L203" s="1486"/>
      <c r="M203" s="1486"/>
      <c r="N203" s="1486"/>
      <c r="O203" s="1487">
        <v>20.72</v>
      </c>
      <c r="P203" s="1486">
        <v>20.72</v>
      </c>
      <c r="Q203" s="1486">
        <v>50.32</v>
      </c>
      <c r="R203" s="1486">
        <v>309.12</v>
      </c>
      <c r="S203" s="1488"/>
      <c r="T203" s="1489">
        <v>1491.84</v>
      </c>
      <c r="U203" s="1496">
        <v>50.4</v>
      </c>
      <c r="V203" s="1491">
        <v>40.799999999999997</v>
      </c>
      <c r="W203" s="1486">
        <v>3.6</v>
      </c>
      <c r="X203" s="1486"/>
      <c r="Y203" s="1486"/>
      <c r="Z203" s="1486"/>
      <c r="AA203" s="1487">
        <v>77.7</v>
      </c>
      <c r="AB203" s="1486"/>
      <c r="AC203" s="1487">
        <v>11.04</v>
      </c>
      <c r="AD203" s="1486">
        <v>29.76</v>
      </c>
      <c r="AE203" s="1486">
        <v>30</v>
      </c>
      <c r="AF203" s="1486"/>
      <c r="AG203" s="1486"/>
      <c r="AH203" s="1486"/>
      <c r="AI203" s="1486">
        <v>66.64</v>
      </c>
      <c r="AJ203" s="1486">
        <v>31.36</v>
      </c>
      <c r="AK203" s="1486">
        <v>38.4</v>
      </c>
      <c r="AL203" s="1486"/>
      <c r="AM203" s="1486"/>
      <c r="AN203" s="1486">
        <v>128.80000000000001</v>
      </c>
      <c r="AO203" s="1486">
        <v>169.2</v>
      </c>
      <c r="AP203" s="1486"/>
      <c r="AQ203" s="1486"/>
      <c r="AR203" s="1486">
        <v>3.6</v>
      </c>
      <c r="AS203" s="1486"/>
      <c r="AT203" s="1486">
        <v>14.56</v>
      </c>
      <c r="AU203" s="1486">
        <v>16.029</v>
      </c>
      <c r="AV203" s="1486">
        <v>11.016</v>
      </c>
      <c r="AW203" s="1486"/>
      <c r="AX203" s="1486"/>
      <c r="AY203" s="1486"/>
      <c r="AZ203" s="1486"/>
      <c r="BA203" s="1487">
        <v>124</v>
      </c>
      <c r="BB203" s="1486">
        <v>102</v>
      </c>
      <c r="BC203" s="1486">
        <v>39</v>
      </c>
      <c r="BD203" s="1486">
        <v>73.599999999999994</v>
      </c>
      <c r="BE203" s="1486"/>
      <c r="BF203" s="1486"/>
      <c r="BG203" s="1486"/>
      <c r="BH203" s="1486">
        <v>379.2</v>
      </c>
      <c r="BI203" s="1486"/>
      <c r="BJ203" s="1486"/>
      <c r="BK203" s="1486"/>
      <c r="BL203" s="1486"/>
      <c r="BM203" s="1486">
        <v>2</v>
      </c>
      <c r="BN203" s="1487">
        <v>3.2</v>
      </c>
      <c r="BO203" s="1487">
        <v>37</v>
      </c>
      <c r="BP203" s="1491">
        <v>2</v>
      </c>
      <c r="BQ203" s="1486">
        <v>126.4</v>
      </c>
      <c r="BR203" s="1486"/>
      <c r="BS203" s="1486"/>
      <c r="BT203" s="1486"/>
      <c r="BU203" s="1486"/>
      <c r="BV203" s="1486"/>
      <c r="BW203" s="1486"/>
      <c r="BX203" s="1486"/>
      <c r="BY203" s="1487">
        <v>120.5</v>
      </c>
      <c r="BZ203" s="1486"/>
      <c r="CA203" s="1486"/>
      <c r="CB203" s="1486"/>
      <c r="CC203" s="1486">
        <v>2.16</v>
      </c>
      <c r="CD203" s="1486"/>
      <c r="CE203" s="1486">
        <v>1.8</v>
      </c>
      <c r="CF203" s="1486"/>
      <c r="CG203" s="1486"/>
      <c r="CH203" s="1486"/>
      <c r="CI203" s="1486">
        <v>90</v>
      </c>
      <c r="CJ203" s="1486"/>
      <c r="CK203" s="1486"/>
      <c r="CL203" s="1486"/>
      <c r="CM203" s="1486"/>
      <c r="CN203" s="1486"/>
      <c r="CO203" s="1486"/>
      <c r="CP203" s="1486">
        <v>27.6</v>
      </c>
      <c r="CQ203" s="1486">
        <v>44.8</v>
      </c>
      <c r="CR203" s="1486">
        <v>50.4</v>
      </c>
      <c r="CS203" s="1486"/>
      <c r="CT203" s="1487">
        <v>6</v>
      </c>
      <c r="CU203" s="1487"/>
      <c r="CV203" s="1487"/>
      <c r="CW203" s="1491"/>
      <c r="CX203" s="1486">
        <v>54</v>
      </c>
      <c r="CY203" s="1486"/>
      <c r="CZ203" s="1486"/>
      <c r="DA203" s="1486">
        <v>44.28</v>
      </c>
      <c r="DB203" s="1491"/>
      <c r="DC203" s="1487">
        <v>15.12</v>
      </c>
      <c r="DD203" s="1487">
        <v>11.16</v>
      </c>
      <c r="DE203" s="1487">
        <v>66.5</v>
      </c>
      <c r="DF203" s="1486">
        <v>165</v>
      </c>
      <c r="DG203" s="1486">
        <v>9</v>
      </c>
      <c r="DH203" s="1486"/>
      <c r="DI203" s="1486"/>
      <c r="DJ203" s="1486"/>
      <c r="DK203" s="1486"/>
      <c r="DL203" s="1486">
        <v>15</v>
      </c>
      <c r="DM203" s="1486">
        <v>57.8</v>
      </c>
      <c r="DN203" s="1486"/>
      <c r="DO203" s="1487">
        <v>99</v>
      </c>
      <c r="DP203" s="1486"/>
      <c r="DQ203" s="1486"/>
      <c r="DR203" s="1486">
        <v>4</v>
      </c>
      <c r="DS203" s="1486">
        <v>3</v>
      </c>
      <c r="DT203" s="1486"/>
      <c r="DU203" s="1486"/>
      <c r="DV203" s="1492"/>
      <c r="DW203" s="1493"/>
      <c r="DX203" s="1493"/>
      <c r="DY203" s="1493"/>
      <c r="DZ203" s="1493"/>
      <c r="EA203" s="1493"/>
      <c r="EB203" s="1494">
        <f t="shared" si="294"/>
        <v>4569.7089999999998</v>
      </c>
      <c r="EC203" s="1495" t="s">
        <v>648</v>
      </c>
      <c r="ED203" s="672"/>
    </row>
    <row r="204" spans="1:134" ht="14.25" hidden="1" customHeight="1" outlineLevel="1" thickTop="1">
      <c r="A204" s="1485">
        <f t="shared" si="295"/>
        <v>0</v>
      </c>
      <c r="B204" s="1497"/>
      <c r="C204" s="1498"/>
      <c r="D204" s="1497"/>
      <c r="E204" s="1497"/>
      <c r="F204" s="1498"/>
      <c r="G204" s="1497"/>
      <c r="H204" s="1497"/>
      <c r="I204" s="1497"/>
      <c r="J204" s="1497"/>
      <c r="K204" s="1497"/>
      <c r="L204" s="1497"/>
      <c r="M204" s="1497"/>
      <c r="N204" s="1499"/>
      <c r="O204" s="1499"/>
      <c r="P204" s="1499"/>
      <c r="Q204" s="1500"/>
      <c r="R204" s="1501">
        <v>0</v>
      </c>
      <c r="S204" s="1501"/>
      <c r="T204" s="1501"/>
      <c r="U204" s="1501"/>
      <c r="V204" s="1501"/>
      <c r="W204" s="1501"/>
      <c r="X204" s="1501"/>
      <c r="Y204" s="1501"/>
      <c r="Z204" s="1501"/>
      <c r="AA204" s="1502">
        <v>0</v>
      </c>
      <c r="AB204" s="1497"/>
      <c r="AC204" s="1497"/>
      <c r="AD204" s="1497"/>
      <c r="AE204" s="1497"/>
      <c r="AF204" s="1497"/>
      <c r="AG204" s="1497"/>
      <c r="AH204" s="1497"/>
      <c r="AI204" s="1497"/>
      <c r="AJ204" s="1497"/>
      <c r="AK204" s="1497"/>
      <c r="AL204" s="1497"/>
      <c r="AM204" s="1497"/>
      <c r="AN204" s="1497"/>
      <c r="AO204" s="1497"/>
      <c r="AP204" s="1497"/>
      <c r="AQ204" s="1503"/>
      <c r="AR204" s="1503"/>
      <c r="AS204" s="1497"/>
      <c r="AT204" s="1504"/>
      <c r="AU204" s="1504"/>
      <c r="AV204" s="1504"/>
      <c r="AW204" s="1504"/>
      <c r="AX204" s="1504"/>
      <c r="AY204" s="1504"/>
      <c r="AZ204" s="1505"/>
      <c r="BA204" s="1497"/>
      <c r="BB204" s="1497"/>
      <c r="BC204" s="1497"/>
      <c r="BD204" s="1497"/>
      <c r="BE204" s="1498"/>
      <c r="BF204" s="1497"/>
      <c r="BG204" s="1497"/>
      <c r="BH204" s="1497"/>
      <c r="BI204" s="1497"/>
      <c r="BJ204" s="1497"/>
      <c r="BK204" s="1497"/>
      <c r="BL204" s="1497"/>
      <c r="BM204" s="1497"/>
      <c r="BN204" s="1498"/>
      <c r="BO204" s="1498"/>
      <c r="BP204" s="1497"/>
      <c r="BQ204" s="1497"/>
      <c r="BR204" s="1501"/>
      <c r="BS204" s="1506"/>
      <c r="BT204" s="1506"/>
      <c r="BU204" s="1506"/>
      <c r="BV204" s="1506"/>
      <c r="BW204" s="1506"/>
      <c r="BX204" s="1507"/>
      <c r="BY204" s="1497"/>
      <c r="BZ204" s="1497"/>
      <c r="CA204" s="1497"/>
      <c r="CB204" s="1498"/>
      <c r="CC204" s="1498"/>
      <c r="CD204" s="1498"/>
      <c r="CE204" s="1498"/>
      <c r="CF204" s="1498"/>
      <c r="CG204" s="1498"/>
      <c r="CH204" s="1500"/>
      <c r="CI204" s="1500"/>
      <c r="CJ204" s="1503"/>
      <c r="CK204" s="1503"/>
      <c r="CL204" s="1503"/>
      <c r="CM204" s="1503"/>
      <c r="CN204" s="1503"/>
      <c r="CO204" s="1497"/>
      <c r="CP204" s="1497"/>
      <c r="CQ204" s="1497"/>
      <c r="CR204" s="1497"/>
      <c r="CS204" s="1497"/>
      <c r="CT204" s="1508"/>
      <c r="CU204" s="1636"/>
      <c r="CV204" s="1497"/>
      <c r="CW204" s="1497"/>
      <c r="CX204" s="1497"/>
      <c r="CY204" s="1497"/>
      <c r="CZ204" s="1497"/>
      <c r="DA204" s="1509"/>
      <c r="DB204" s="1509"/>
      <c r="DC204" s="1508"/>
      <c r="DD204" s="1508"/>
      <c r="DE204" s="1497"/>
      <c r="DF204" s="1498"/>
      <c r="DG204" s="1497"/>
      <c r="DH204" s="1497"/>
      <c r="DI204" s="1497"/>
      <c r="DJ204" s="1497"/>
      <c r="DK204" s="1497"/>
      <c r="DL204" s="1498"/>
      <c r="DM204" s="1501"/>
      <c r="DN204" s="1505"/>
      <c r="DO204" s="1510"/>
      <c r="DP204" s="1506"/>
      <c r="DQ204" s="1506"/>
      <c r="DR204" s="1506"/>
      <c r="DS204" s="1506"/>
      <c r="DT204" s="1506"/>
      <c r="DU204" s="1506"/>
      <c r="DV204" s="1504"/>
      <c r="DW204" s="1511"/>
      <c r="DX204" s="1504"/>
      <c r="DY204" s="1504"/>
      <c r="DZ204" s="1504"/>
      <c r="EA204" s="1505"/>
      <c r="EB204" s="1509">
        <f t="shared" si="294"/>
        <v>0</v>
      </c>
      <c r="EC204" s="1495" t="e">
        <v>#REF!</v>
      </c>
      <c r="ED204" s="672"/>
    </row>
    <row r="205" spans="1:134" ht="14.25" hidden="1" customHeight="1" outlineLevel="1">
      <c r="A205" s="1485">
        <f t="shared" si="295"/>
        <v>0</v>
      </c>
      <c r="B205" s="1497"/>
      <c r="C205" s="1498"/>
      <c r="D205" s="1497"/>
      <c r="E205" s="1497"/>
      <c r="F205" s="1498"/>
      <c r="G205" s="1497"/>
      <c r="H205" s="1497"/>
      <c r="I205" s="1497"/>
      <c r="J205" s="1497"/>
      <c r="K205" s="1497"/>
      <c r="L205" s="1497"/>
      <c r="M205" s="1497"/>
      <c r="N205" s="1499"/>
      <c r="O205" s="1499"/>
      <c r="P205" s="1499"/>
      <c r="Q205" s="1500"/>
      <c r="R205" s="1501">
        <v>0</v>
      </c>
      <c r="S205" s="1501"/>
      <c r="T205" s="1501"/>
      <c r="U205" s="1501"/>
      <c r="V205" s="1501"/>
      <c r="W205" s="1501"/>
      <c r="X205" s="1501"/>
      <c r="Y205" s="1501"/>
      <c r="Z205" s="1501"/>
      <c r="AA205" s="1502">
        <v>0</v>
      </c>
      <c r="AB205" s="1497"/>
      <c r="AC205" s="1497"/>
      <c r="AD205" s="1497"/>
      <c r="AE205" s="1497"/>
      <c r="AF205" s="1497"/>
      <c r="AG205" s="1497"/>
      <c r="AH205" s="1497"/>
      <c r="AI205" s="1497"/>
      <c r="AJ205" s="1497"/>
      <c r="AK205" s="1497"/>
      <c r="AL205" s="1497"/>
      <c r="AM205" s="1497"/>
      <c r="AN205" s="1497"/>
      <c r="AO205" s="1497"/>
      <c r="AP205" s="1497"/>
      <c r="AQ205" s="1503"/>
      <c r="AR205" s="1503"/>
      <c r="AS205" s="1497"/>
      <c r="AT205" s="1504"/>
      <c r="AU205" s="1504"/>
      <c r="AV205" s="1504"/>
      <c r="AW205" s="1504"/>
      <c r="AX205" s="1504"/>
      <c r="AY205" s="1504"/>
      <c r="AZ205" s="1505"/>
      <c r="BA205" s="1497"/>
      <c r="BB205" s="1497"/>
      <c r="BC205" s="1497"/>
      <c r="BD205" s="1497"/>
      <c r="BE205" s="1498"/>
      <c r="BF205" s="1497"/>
      <c r="BG205" s="1497"/>
      <c r="BH205" s="1497"/>
      <c r="BI205" s="1497"/>
      <c r="BJ205" s="1497"/>
      <c r="BK205" s="1497"/>
      <c r="BL205" s="1497"/>
      <c r="BM205" s="1497"/>
      <c r="BN205" s="1498"/>
      <c r="BO205" s="1498"/>
      <c r="BP205" s="1497"/>
      <c r="BQ205" s="1497"/>
      <c r="BR205" s="1501"/>
      <c r="BS205" s="1506"/>
      <c r="BT205" s="1506"/>
      <c r="BU205" s="1506"/>
      <c r="BV205" s="1506"/>
      <c r="BW205" s="1506"/>
      <c r="BX205" s="1507"/>
      <c r="BY205" s="1497"/>
      <c r="BZ205" s="1497"/>
      <c r="CA205" s="1497"/>
      <c r="CB205" s="1498"/>
      <c r="CC205" s="1498"/>
      <c r="CD205" s="1498"/>
      <c r="CE205" s="1498"/>
      <c r="CF205" s="1498"/>
      <c r="CG205" s="1498"/>
      <c r="CH205" s="1500"/>
      <c r="CI205" s="1500"/>
      <c r="CJ205" s="1503"/>
      <c r="CK205" s="1503"/>
      <c r="CL205" s="1503"/>
      <c r="CM205" s="1503"/>
      <c r="CN205" s="1503"/>
      <c r="CO205" s="1497"/>
      <c r="CP205" s="1497"/>
      <c r="CQ205" s="1497"/>
      <c r="CR205" s="1497"/>
      <c r="CS205" s="1497"/>
      <c r="CT205" s="1508"/>
      <c r="CU205" s="1636"/>
      <c r="CV205" s="1497"/>
      <c r="CW205" s="1497"/>
      <c r="CX205" s="1497"/>
      <c r="CY205" s="1497"/>
      <c r="CZ205" s="1497"/>
      <c r="DA205" s="1509"/>
      <c r="DB205" s="1509"/>
      <c r="DC205" s="1508"/>
      <c r="DD205" s="1508"/>
      <c r="DE205" s="1497"/>
      <c r="DF205" s="1498"/>
      <c r="DG205" s="1497"/>
      <c r="DH205" s="1497"/>
      <c r="DI205" s="1497"/>
      <c r="DJ205" s="1497"/>
      <c r="DK205" s="1497"/>
      <c r="DL205" s="1498"/>
      <c r="DM205" s="1501"/>
      <c r="DN205" s="1505"/>
      <c r="DO205" s="1510"/>
      <c r="DP205" s="1506"/>
      <c r="DQ205" s="1506"/>
      <c r="DR205" s="1506"/>
      <c r="DS205" s="1506"/>
      <c r="DT205" s="1506"/>
      <c r="DU205" s="1506"/>
      <c r="DV205" s="1504"/>
      <c r="DW205" s="1511"/>
      <c r="DX205" s="1504"/>
      <c r="DY205" s="1504"/>
      <c r="DZ205" s="1504"/>
      <c r="EA205" s="1505"/>
      <c r="EB205" s="1509">
        <f t="shared" si="294"/>
        <v>0</v>
      </c>
      <c r="EC205" s="1495" t="e">
        <v>#REF!</v>
      </c>
      <c r="ED205" s="672"/>
    </row>
    <row r="206" spans="1:134" ht="14.25" hidden="1" customHeight="1" outlineLevel="1" thickBot="1">
      <c r="A206" s="1485" t="str">
        <f t="shared" si="295"/>
        <v xml:space="preserve">Складе ИП Антошина (Брянск) на 18-00 </v>
      </c>
      <c r="B206" s="1501"/>
      <c r="C206" s="1502"/>
      <c r="D206" s="1501"/>
      <c r="E206" s="1501"/>
      <c r="F206" s="1502"/>
      <c r="G206" s="1501"/>
      <c r="H206" s="1501"/>
      <c r="I206" s="1501"/>
      <c r="J206" s="1501"/>
      <c r="K206" s="1501"/>
      <c r="L206" s="1501"/>
      <c r="M206" s="1501"/>
      <c r="N206" s="1512"/>
      <c r="O206" s="1512"/>
      <c r="P206" s="1512"/>
      <c r="Q206" s="1513"/>
      <c r="R206" s="1501">
        <v>0</v>
      </c>
      <c r="S206" s="1501"/>
      <c r="T206" s="1501"/>
      <c r="U206" s="1501"/>
      <c r="V206" s="1501"/>
      <c r="W206" s="1501"/>
      <c r="X206" s="1501"/>
      <c r="Y206" s="1501"/>
      <c r="Z206" s="1501"/>
      <c r="AA206" s="1502">
        <v>0</v>
      </c>
      <c r="AB206" s="1501"/>
      <c r="AC206" s="1501"/>
      <c r="AD206" s="1501"/>
      <c r="AE206" s="1501"/>
      <c r="AF206" s="1501"/>
      <c r="AG206" s="1501"/>
      <c r="AH206" s="1501"/>
      <c r="AI206" s="1501"/>
      <c r="AJ206" s="1501"/>
      <c r="AK206" s="1501"/>
      <c r="AL206" s="1501"/>
      <c r="AM206" s="1501"/>
      <c r="AN206" s="1501"/>
      <c r="AO206" s="1502"/>
      <c r="AP206" s="1502"/>
      <c r="AQ206" s="1506"/>
      <c r="AR206" s="1506"/>
      <c r="AS206" s="1506"/>
      <c r="AT206" s="1504"/>
      <c r="AU206" s="1504"/>
      <c r="AV206" s="1504"/>
      <c r="AW206" s="1504"/>
      <c r="AX206" s="1504"/>
      <c r="AY206" s="1504"/>
      <c r="AZ206" s="1505"/>
      <c r="BA206" s="1501"/>
      <c r="BB206" s="1501"/>
      <c r="BC206" s="1501"/>
      <c r="BD206" s="1501"/>
      <c r="BE206" s="1502"/>
      <c r="BF206" s="1501"/>
      <c r="BG206" s="1501"/>
      <c r="BH206" s="1501"/>
      <c r="BI206" s="1501"/>
      <c r="BJ206" s="1501"/>
      <c r="BK206" s="1501"/>
      <c r="BL206" s="1501"/>
      <c r="BM206" s="1501"/>
      <c r="BN206" s="1502"/>
      <c r="BO206" s="1502"/>
      <c r="BP206" s="1501"/>
      <c r="BQ206" s="1501"/>
      <c r="BR206" s="1501"/>
      <c r="BS206" s="1506"/>
      <c r="BT206" s="1506"/>
      <c r="BU206" s="1506"/>
      <c r="BV206" s="1506"/>
      <c r="BW206" s="1506"/>
      <c r="BX206" s="1507"/>
      <c r="BY206" s="1514"/>
      <c r="BZ206" s="1514"/>
      <c r="CA206" s="1514"/>
      <c r="CB206" s="1515"/>
      <c r="CC206" s="1515"/>
      <c r="CD206" s="1515"/>
      <c r="CE206" s="1515"/>
      <c r="CF206" s="1515"/>
      <c r="CG206" s="1515"/>
      <c r="CH206" s="1513"/>
      <c r="CI206" s="1513"/>
      <c r="CJ206" s="1513"/>
      <c r="CK206" s="1513"/>
      <c r="CL206" s="1513"/>
      <c r="CM206" s="1513"/>
      <c r="CN206" s="1513"/>
      <c r="CO206" s="1516"/>
      <c r="CP206" s="1516"/>
      <c r="CQ206" s="1516"/>
      <c r="CR206" s="1516"/>
      <c r="CS206" s="1516"/>
      <c r="CT206" s="1505"/>
      <c r="CU206" s="1504"/>
      <c r="CV206" s="1501"/>
      <c r="CW206" s="1501"/>
      <c r="CX206" s="1501"/>
      <c r="CY206" s="1501"/>
      <c r="CZ206" s="1501"/>
      <c r="DA206" s="1517"/>
      <c r="DB206" s="1517"/>
      <c r="DC206" s="1505"/>
      <c r="DD206" s="1505"/>
      <c r="DE206" s="1501"/>
      <c r="DF206" s="1502"/>
      <c r="DG206" s="1501"/>
      <c r="DH206" s="1501"/>
      <c r="DI206" s="1501"/>
      <c r="DJ206" s="1501"/>
      <c r="DK206" s="1501"/>
      <c r="DL206" s="1502"/>
      <c r="DM206" s="1501"/>
      <c r="DN206" s="1517"/>
      <c r="DO206" s="1518"/>
      <c r="DP206" s="1506"/>
      <c r="DQ206" s="1506"/>
      <c r="DR206" s="1506"/>
      <c r="DS206" s="1506"/>
      <c r="DT206" s="1506"/>
      <c r="DU206" s="1506"/>
      <c r="DV206" s="1504"/>
      <c r="DW206" s="1511"/>
      <c r="DX206" s="1504"/>
      <c r="DY206" s="1504"/>
      <c r="DZ206" s="1504"/>
      <c r="EA206" s="1517"/>
      <c r="EB206" s="1509">
        <f t="shared" si="294"/>
        <v>0</v>
      </c>
      <c r="EC206" s="1495" t="s">
        <v>649</v>
      </c>
      <c r="ED206" s="672"/>
    </row>
    <row r="207" spans="1:134" ht="28.4" hidden="1" customHeight="1" outlineLevel="1" thickTop="1" thickBot="1">
      <c r="A207" s="1485" t="str">
        <f t="shared" si="295"/>
        <v>Камере созревания (производство) на 18-00</v>
      </c>
      <c r="B207" s="1514"/>
      <c r="C207" s="1515"/>
      <c r="D207" s="1514"/>
      <c r="E207" s="1514"/>
      <c r="F207" s="1515"/>
      <c r="G207" s="1514"/>
      <c r="H207" s="1514"/>
      <c r="I207" s="1514"/>
      <c r="J207" s="1519"/>
      <c r="K207" s="1519"/>
      <c r="L207" s="1519"/>
      <c r="M207" s="1519"/>
      <c r="N207" s="1520"/>
      <c r="O207" s="1520"/>
      <c r="P207" s="1520"/>
      <c r="Q207" s="1521"/>
      <c r="R207" s="1514"/>
      <c r="S207" s="1514"/>
      <c r="T207" s="1514"/>
      <c r="U207" s="1514"/>
      <c r="V207" s="1514"/>
      <c r="W207" s="1514"/>
      <c r="X207" s="1514"/>
      <c r="Y207" s="1514"/>
      <c r="Z207" s="1514"/>
      <c r="AA207" s="1515"/>
      <c r="AB207" s="1514"/>
      <c r="AC207" s="1514"/>
      <c r="AD207" s="1514"/>
      <c r="AE207" s="1514"/>
      <c r="AF207" s="1514"/>
      <c r="AG207" s="1514"/>
      <c r="AH207" s="1514"/>
      <c r="AI207" s="1514"/>
      <c r="AJ207" s="1514"/>
      <c r="AK207" s="1514"/>
      <c r="AL207" s="1514"/>
      <c r="AM207" s="1514"/>
      <c r="AN207" s="1514"/>
      <c r="AO207" s="1514"/>
      <c r="AP207" s="1514"/>
      <c r="AQ207" s="1522"/>
      <c r="AR207" s="1522"/>
      <c r="AS207" s="1522"/>
      <c r="AT207" s="1514"/>
      <c r="AU207" s="1514"/>
      <c r="AV207" s="1514"/>
      <c r="AW207" s="1514"/>
      <c r="AX207" s="1514"/>
      <c r="AY207" s="1514"/>
      <c r="AZ207" s="1514"/>
      <c r="BA207" s="1514"/>
      <c r="BB207" s="1514"/>
      <c r="BC207" s="1514"/>
      <c r="BD207" s="1514"/>
      <c r="BE207" s="1515"/>
      <c r="BF207" s="1514"/>
      <c r="BG207" s="1514"/>
      <c r="BH207" s="1514"/>
      <c r="BI207" s="1514"/>
      <c r="BJ207" s="1514"/>
      <c r="BK207" s="1514"/>
      <c r="BL207" s="1514"/>
      <c r="BM207" s="1514"/>
      <c r="BN207" s="1515"/>
      <c r="BO207" s="1515"/>
      <c r="BP207" s="1514"/>
      <c r="BQ207" s="1514"/>
      <c r="BR207" s="1514"/>
      <c r="BS207" s="1514"/>
      <c r="BT207" s="1514"/>
      <c r="BU207" s="1514"/>
      <c r="BV207" s="1514"/>
      <c r="BW207" s="1514"/>
      <c r="BX207" s="1523"/>
      <c r="BY207" s="1519"/>
      <c r="BZ207" s="1519"/>
      <c r="CA207" s="1519"/>
      <c r="CB207" s="1524"/>
      <c r="CC207" s="1524"/>
      <c r="CD207" s="1524"/>
      <c r="CE207" s="1524"/>
      <c r="CF207" s="1524"/>
      <c r="CG207" s="1524"/>
      <c r="CH207" s="1521"/>
      <c r="CI207" s="1521"/>
      <c r="CJ207" s="1525"/>
      <c r="CK207" s="1525"/>
      <c r="CL207" s="1525"/>
      <c r="CM207" s="1525"/>
      <c r="CN207" s="1525"/>
      <c r="CO207" s="1519"/>
      <c r="CP207" s="1519"/>
      <c r="CQ207" s="1519"/>
      <c r="CR207" s="1519"/>
      <c r="CS207" s="1519"/>
      <c r="CT207" s="1526"/>
      <c r="CU207" s="1514"/>
      <c r="CV207" s="1514"/>
      <c r="CW207" s="1514"/>
      <c r="CX207" s="1514"/>
      <c r="CY207" s="1514"/>
      <c r="CZ207" s="1514"/>
      <c r="DA207" s="1526"/>
      <c r="DB207" s="1526"/>
      <c r="DC207" s="1526"/>
      <c r="DD207" s="1526"/>
      <c r="DE207" s="1514"/>
      <c r="DF207" s="1515"/>
      <c r="DG207" s="1514"/>
      <c r="DH207" s="1514"/>
      <c r="DI207" s="1514"/>
      <c r="DJ207" s="1514"/>
      <c r="DK207" s="1514"/>
      <c r="DL207" s="1515"/>
      <c r="DM207" s="1514"/>
      <c r="DN207" s="1526"/>
      <c r="DO207" s="1527"/>
      <c r="DP207" s="1515"/>
      <c r="DQ207" s="1501"/>
      <c r="DR207" s="1501"/>
      <c r="DS207" s="1501"/>
      <c r="DT207" s="1505"/>
      <c r="DU207" s="1505"/>
      <c r="DV207" s="1514"/>
      <c r="DW207" s="1528"/>
      <c r="DX207" s="1514"/>
      <c r="DY207" s="1514"/>
      <c r="DZ207" s="1514"/>
      <c r="EA207" s="1526"/>
      <c r="EB207" s="1517">
        <f t="shared" si="294"/>
        <v>0</v>
      </c>
      <c r="EC207" s="1495" t="s">
        <v>650</v>
      </c>
      <c r="ED207" s="672"/>
    </row>
    <row r="208" spans="1:134" ht="15.65" hidden="1" customHeight="1" outlineLevel="1" thickTop="1" thickBot="1">
      <c r="A208" s="870"/>
      <c r="B208" s="1529"/>
      <c r="C208" s="1529"/>
      <c r="D208" s="1529"/>
      <c r="E208" s="1529"/>
      <c r="F208" s="1529"/>
      <c r="G208" s="1529"/>
      <c r="H208" s="1529"/>
      <c r="I208" s="1529"/>
      <c r="J208" s="1529"/>
      <c r="K208" s="1529"/>
      <c r="L208" s="1529"/>
      <c r="M208" s="1529"/>
      <c r="N208" s="1530"/>
      <c r="O208" s="1530"/>
      <c r="P208" s="1530"/>
      <c r="Q208" s="1531"/>
      <c r="R208" s="1529"/>
      <c r="S208" s="1529"/>
      <c r="T208" s="1529"/>
      <c r="U208" s="1529"/>
      <c r="V208" s="1529"/>
      <c r="W208" s="1529"/>
      <c r="X208" s="1529"/>
      <c r="Y208" s="1529"/>
      <c r="Z208" s="1529"/>
      <c r="AA208" s="1529"/>
      <c r="AB208" s="1529"/>
      <c r="AC208" s="1529"/>
      <c r="AD208" s="1529"/>
      <c r="AE208" s="1529"/>
      <c r="AF208" s="1529"/>
      <c r="AG208" s="1529"/>
      <c r="AH208" s="1529"/>
      <c r="AI208" s="1529"/>
      <c r="AJ208" s="1529"/>
      <c r="AK208" s="1529"/>
      <c r="AL208" s="1529"/>
      <c r="AM208" s="1529"/>
      <c r="AN208" s="1529"/>
      <c r="AO208" s="1529"/>
      <c r="AP208" s="1529"/>
      <c r="AQ208" s="1531"/>
      <c r="AR208" s="1531"/>
      <c r="AS208" s="1529"/>
      <c r="AT208" s="1529"/>
      <c r="AU208" s="1529"/>
      <c r="AV208" s="1529"/>
      <c r="AW208" s="1529"/>
      <c r="AX208" s="1529"/>
      <c r="AY208" s="1529"/>
      <c r="AZ208" s="1529"/>
      <c r="BA208" s="1529"/>
      <c r="BB208" s="1529"/>
      <c r="BC208" s="1529"/>
      <c r="BD208" s="1529"/>
      <c r="BE208" s="1529"/>
      <c r="BF208" s="1529"/>
      <c r="BG208" s="1529"/>
      <c r="BH208" s="1529"/>
      <c r="BI208" s="1529"/>
      <c r="BJ208" s="1529"/>
      <c r="BK208" s="1529"/>
      <c r="BL208" s="1529"/>
      <c r="BM208" s="1529"/>
      <c r="BN208" s="1529"/>
      <c r="BO208" s="1529"/>
      <c r="BP208" s="1529"/>
      <c r="BQ208" s="1529"/>
      <c r="BR208" s="1529"/>
      <c r="BS208" s="1529"/>
      <c r="BT208" s="1529"/>
      <c r="BU208" s="1529"/>
      <c r="BV208" s="1529"/>
      <c r="BW208" s="1529"/>
      <c r="BX208" s="1532"/>
      <c r="BY208" s="1529"/>
      <c r="BZ208" s="1529"/>
      <c r="CA208" s="1529"/>
      <c r="CB208" s="1529"/>
      <c r="CC208" s="1529"/>
      <c r="CD208" s="1529"/>
      <c r="CE208" s="1529"/>
      <c r="CF208" s="1529"/>
      <c r="CG208" s="1529"/>
      <c r="CH208" s="1531"/>
      <c r="CI208" s="1531"/>
      <c r="CJ208" s="1531"/>
      <c r="CK208" s="1531"/>
      <c r="CL208" s="1531"/>
      <c r="CM208" s="1531"/>
      <c r="CN208" s="1531"/>
      <c r="CO208" s="1529"/>
      <c r="CP208" s="1529"/>
      <c r="CQ208" s="1529"/>
      <c r="CR208" s="1529"/>
      <c r="CS208" s="1529"/>
      <c r="CT208" s="1533"/>
      <c r="CU208" s="1529"/>
      <c r="CV208" s="1529"/>
      <c r="CW208" s="1529"/>
      <c r="CX208" s="1529"/>
      <c r="CY208" s="1529"/>
      <c r="CZ208" s="1529"/>
      <c r="DA208" s="1533"/>
      <c r="DB208" s="1533"/>
      <c r="DC208" s="1533"/>
      <c r="DD208" s="1533"/>
      <c r="DE208" s="1529"/>
      <c r="DF208" s="1529"/>
      <c r="DG208" s="1529"/>
      <c r="DH208" s="1529"/>
      <c r="DI208" s="1529"/>
      <c r="DJ208" s="1529"/>
      <c r="DK208" s="1529"/>
      <c r="DL208" s="1529"/>
      <c r="DM208" s="1529"/>
      <c r="DN208" s="1533"/>
      <c r="DO208" s="1534"/>
      <c r="DP208" s="1529"/>
      <c r="DQ208" s="1529"/>
      <c r="DR208" s="1529"/>
      <c r="DS208" s="1529"/>
      <c r="DT208" s="1529"/>
      <c r="DU208" s="1529"/>
      <c r="DV208" s="1529"/>
      <c r="DW208" s="1535"/>
      <c r="DX208" s="1529"/>
      <c r="DY208" s="1529"/>
      <c r="DZ208" s="1529"/>
      <c r="EA208" s="1533"/>
      <c r="EB208" s="1529"/>
      <c r="EC208" s="870"/>
      <c r="ED208" s="1536"/>
    </row>
    <row r="209" spans="1:134" ht="30.75" hidden="1" customHeight="1" outlineLevel="1" thickTop="1">
      <c r="A209" s="1537" t="s">
        <v>708</v>
      </c>
      <c r="B209" s="1538">
        <f t="shared" ref="B209:BM209" si="296">SUM(B210:B215)</f>
        <v>65.447999999999993</v>
      </c>
      <c r="C209" s="1538">
        <f t="shared" si="296"/>
        <v>113.77199999999999</v>
      </c>
      <c r="D209" s="1538">
        <f t="shared" si="296"/>
        <v>291.77999999999997</v>
      </c>
      <c r="E209" s="1538">
        <f t="shared" si="296"/>
        <v>74.693999999999988</v>
      </c>
      <c r="F209" s="1538">
        <f t="shared" si="296"/>
        <v>442.89</v>
      </c>
      <c r="G209" s="1539">
        <f t="shared" si="296"/>
        <v>144</v>
      </c>
      <c r="H209" s="1539">
        <f>SUM(H210:H215)</f>
        <v>0</v>
      </c>
      <c r="I209" s="1539">
        <f t="shared" si="296"/>
        <v>4.9359999999999999</v>
      </c>
      <c r="J209" s="1539">
        <f t="shared" si="296"/>
        <v>294.28000000000003</v>
      </c>
      <c r="K209" s="1539">
        <f t="shared" si="296"/>
        <v>-1.952</v>
      </c>
      <c r="L209" s="1539">
        <f t="shared" si="296"/>
        <v>49.88</v>
      </c>
      <c r="M209" s="1539">
        <f t="shared" si="296"/>
        <v>0</v>
      </c>
      <c r="N209" s="1540">
        <f t="shared" si="296"/>
        <v>-41.44</v>
      </c>
      <c r="O209" s="1540">
        <f t="shared" si="296"/>
        <v>47.360000000000014</v>
      </c>
      <c r="P209" s="1540">
        <f t="shared" si="296"/>
        <v>-4.4399999999999977</v>
      </c>
      <c r="Q209" s="1541">
        <f t="shared" si="296"/>
        <v>41.440000000000005</v>
      </c>
      <c r="R209" s="1542">
        <f t="shared" si="296"/>
        <v>600.32000000000016</v>
      </c>
      <c r="S209" s="1542">
        <f>SUM(S210:S215)</f>
        <v>611.19999999999993</v>
      </c>
      <c r="T209" s="1539">
        <f t="shared" ref="T209:W209" si="297">SUM(T210:T215)</f>
        <v>-1636.8299999999997</v>
      </c>
      <c r="U209" s="1539">
        <f t="shared" si="297"/>
        <v>90.000000000000028</v>
      </c>
      <c r="V209" s="1539">
        <f t="shared" si="297"/>
        <v>315.59999999999997</v>
      </c>
      <c r="W209" s="1539">
        <f t="shared" si="297"/>
        <v>117.6</v>
      </c>
      <c r="X209" s="1539">
        <f>SUM(X210:X215)</f>
        <v>0</v>
      </c>
      <c r="Y209" s="1539">
        <f>SUM(Y210:Y215)</f>
        <v>1472.4</v>
      </c>
      <c r="Z209" s="1539">
        <f t="shared" si="296"/>
        <v>0</v>
      </c>
      <c r="AA209" s="1538">
        <f t="shared" si="296"/>
        <v>-221.99999999999994</v>
      </c>
      <c r="AB209" s="1539">
        <f t="shared" si="296"/>
        <v>-32.19</v>
      </c>
      <c r="AC209" s="1538">
        <f t="shared" si="296"/>
        <v>397.43999999999977</v>
      </c>
      <c r="AD209" s="1538">
        <f t="shared" si="296"/>
        <v>5.9999999999999964</v>
      </c>
      <c r="AE209" s="1538">
        <f t="shared" si="296"/>
        <v>-23.880000000000003</v>
      </c>
      <c r="AF209" s="1538">
        <f t="shared" si="296"/>
        <v>907.2</v>
      </c>
      <c r="AG209" s="1538">
        <f>SUM(AG210:AG215)</f>
        <v>0</v>
      </c>
      <c r="AH209" s="1538">
        <f>SUM(AH210:AH215)</f>
        <v>0</v>
      </c>
      <c r="AI209" s="1538">
        <f t="shared" ref="AI209:AK209" si="298">SUM(AI210:AI215)</f>
        <v>144.7600000000001</v>
      </c>
      <c r="AJ209" s="1538">
        <f t="shared" si="298"/>
        <v>-93.24</v>
      </c>
      <c r="AK209" s="1538">
        <f t="shared" si="298"/>
        <v>852.19999999999993</v>
      </c>
      <c r="AL209" s="1538">
        <f>SUM(AL210:AL215)</f>
        <v>0</v>
      </c>
      <c r="AM209" s="1538">
        <f>SUM(AM210:AM215)</f>
        <v>892.8</v>
      </c>
      <c r="AN209" s="1538">
        <f t="shared" ref="AN209:AQ209" si="299">SUM(AN210:AN215)</f>
        <v>225.40000000000003</v>
      </c>
      <c r="AO209" s="1541">
        <f t="shared" si="299"/>
        <v>-239.39999999999992</v>
      </c>
      <c r="AP209" s="1541">
        <f t="shared" si="299"/>
        <v>0</v>
      </c>
      <c r="AQ209" s="1541">
        <f t="shared" si="299"/>
        <v>1188</v>
      </c>
      <c r="AR209" s="1541">
        <f t="shared" si="296"/>
        <v>17.999999999999996</v>
      </c>
      <c r="AS209" s="1539">
        <f t="shared" si="296"/>
        <v>303.60000000000002</v>
      </c>
      <c r="AT209" s="1543">
        <f t="shared" si="296"/>
        <v>-57.45999999999998</v>
      </c>
      <c r="AU209" s="1543">
        <f t="shared" si="296"/>
        <v>34.155999999999992</v>
      </c>
      <c r="AV209" s="1543">
        <f t="shared" si="296"/>
        <v>59.38</v>
      </c>
      <c r="AW209" s="1543">
        <f t="shared" si="296"/>
        <v>-14.025000000000002</v>
      </c>
      <c r="AX209" s="1543">
        <f t="shared" si="296"/>
        <v>0</v>
      </c>
      <c r="AY209" s="1544">
        <f t="shared" si="296"/>
        <v>0</v>
      </c>
      <c r="AZ209" s="1543">
        <f t="shared" si="296"/>
        <v>0</v>
      </c>
      <c r="BA209" s="1538">
        <f t="shared" si="296"/>
        <v>620.25</v>
      </c>
      <c r="BB209" s="1538">
        <f t="shared" si="296"/>
        <v>-84.75</v>
      </c>
      <c r="BC209" s="1538">
        <f t="shared" si="296"/>
        <v>-1030</v>
      </c>
      <c r="BD209" s="1538">
        <f t="shared" si="296"/>
        <v>116.00000000000003</v>
      </c>
      <c r="BE209" s="1538">
        <f t="shared" si="296"/>
        <v>0</v>
      </c>
      <c r="BF209" s="1538">
        <f t="shared" si="296"/>
        <v>517.5</v>
      </c>
      <c r="BG209" s="1538">
        <f t="shared" si="296"/>
        <v>-43.5</v>
      </c>
      <c r="BH209" s="1538">
        <f t="shared" si="296"/>
        <v>-379.2</v>
      </c>
      <c r="BI209" s="1538">
        <f t="shared" si="296"/>
        <v>448</v>
      </c>
      <c r="BJ209" s="1538">
        <f>SUM(BJ210:BJ215)</f>
        <v>1.2</v>
      </c>
      <c r="BK209" s="1538">
        <f>SUM(BK210:BK215)</f>
        <v>0</v>
      </c>
      <c r="BL209" s="1538">
        <f t="shared" si="296"/>
        <v>501</v>
      </c>
      <c r="BM209" s="1538">
        <f t="shared" si="296"/>
        <v>30</v>
      </c>
      <c r="BN209" s="1538">
        <f t="shared" ref="BN209:DW209" si="300">SUM(BN210:BN215)</f>
        <v>36.4</v>
      </c>
      <c r="BO209" s="1538">
        <f t="shared" si="300"/>
        <v>-176.375</v>
      </c>
      <c r="BP209" s="1538">
        <f t="shared" si="300"/>
        <v>-31.25</v>
      </c>
      <c r="BQ209" s="1538">
        <f t="shared" si="300"/>
        <v>2001.5999999999995</v>
      </c>
      <c r="BR209" s="1538">
        <f t="shared" si="300"/>
        <v>-0.8</v>
      </c>
      <c r="BS209" s="1538">
        <f t="shared" si="300"/>
        <v>-31.5</v>
      </c>
      <c r="BT209" s="1538">
        <f>SUM(BT210:BT215)</f>
        <v>0</v>
      </c>
      <c r="BU209" s="1538">
        <f>SUM(BU210:BU215)</f>
        <v>-42</v>
      </c>
      <c r="BV209" s="1538">
        <f t="shared" si="300"/>
        <v>643.20000000000005</v>
      </c>
      <c r="BW209" s="1538">
        <f t="shared" si="300"/>
        <v>0</v>
      </c>
      <c r="BX209" s="1538">
        <f t="shared" si="300"/>
        <v>502.5</v>
      </c>
      <c r="BY209" s="1538">
        <f t="shared" si="300"/>
        <v>-289</v>
      </c>
      <c r="BZ209" s="1538">
        <f t="shared" si="300"/>
        <v>-99</v>
      </c>
      <c r="CA209" s="1538">
        <f t="shared" si="300"/>
        <v>0</v>
      </c>
      <c r="CB209" s="1538">
        <f t="shared" si="300"/>
        <v>-1</v>
      </c>
      <c r="CC209" s="1538">
        <f t="shared" si="300"/>
        <v>72.430000000000007</v>
      </c>
      <c r="CD209" s="1538">
        <f t="shared" si="300"/>
        <v>0.83999999999997499</v>
      </c>
      <c r="CE209" s="1538">
        <f t="shared" si="300"/>
        <v>50.100000000000009</v>
      </c>
      <c r="CF209" s="1538">
        <f t="shared" si="300"/>
        <v>0</v>
      </c>
      <c r="CG209" s="1538">
        <f t="shared" si="300"/>
        <v>-10.079999999999984</v>
      </c>
      <c r="CH209" s="1541">
        <f t="shared" si="300"/>
        <v>3084</v>
      </c>
      <c r="CI209" s="1541">
        <f t="shared" si="300"/>
        <v>1824.1999999999998</v>
      </c>
      <c r="CJ209" s="1541">
        <f t="shared" si="300"/>
        <v>0</v>
      </c>
      <c r="CK209" s="1541">
        <f t="shared" si="300"/>
        <v>1268.9999999999998</v>
      </c>
      <c r="CL209" s="1541">
        <f t="shared" si="300"/>
        <v>-38.5</v>
      </c>
      <c r="CM209" s="1541">
        <f>SUM(CM210:CM215)</f>
        <v>1.2</v>
      </c>
      <c r="CN209" s="1541">
        <f>SUM(CN210:CN215)</f>
        <v>1.2</v>
      </c>
      <c r="CO209" s="1538">
        <f t="shared" ref="CO209:CR209" si="301">SUM(CO210:CO215)</f>
        <v>0</v>
      </c>
      <c r="CP209" s="1538">
        <f t="shared" si="301"/>
        <v>288.39999999999998</v>
      </c>
      <c r="CQ209" s="1538">
        <f t="shared" si="301"/>
        <v>137.79999999999995</v>
      </c>
      <c r="CR209" s="1538">
        <f t="shared" si="301"/>
        <v>208.6</v>
      </c>
      <c r="CS209" s="1538">
        <f t="shared" si="300"/>
        <v>0</v>
      </c>
      <c r="CT209" s="1545">
        <f t="shared" si="300"/>
        <v>-9</v>
      </c>
      <c r="CU209" s="1545">
        <f>SUM(CU210:CU215)</f>
        <v>0</v>
      </c>
      <c r="CV209" s="1542">
        <f t="shared" si="300"/>
        <v>105</v>
      </c>
      <c r="CW209" s="1542">
        <f>SUM(CW210:CW215)</f>
        <v>1.2</v>
      </c>
      <c r="CX209" s="1538">
        <f t="shared" si="300"/>
        <v>-110.39999999999998</v>
      </c>
      <c r="CY209" s="1543">
        <f t="shared" si="300"/>
        <v>980.45999999999992</v>
      </c>
      <c r="CZ209" s="1543"/>
      <c r="DA209" s="1545">
        <f t="shared" si="300"/>
        <v>128.88</v>
      </c>
      <c r="DB209" s="1545">
        <f t="shared" si="300"/>
        <v>0</v>
      </c>
      <c r="DC209" s="1545">
        <f t="shared" si="300"/>
        <v>-41.219999999999992</v>
      </c>
      <c r="DD209" s="1545">
        <f t="shared" si="300"/>
        <v>-33.659999999999982</v>
      </c>
      <c r="DE209" s="1538">
        <f t="shared" si="300"/>
        <v>937.75</v>
      </c>
      <c r="DF209" s="1538">
        <f t="shared" si="300"/>
        <v>-607.75</v>
      </c>
      <c r="DG209" s="1538">
        <f t="shared" si="300"/>
        <v>1499.5</v>
      </c>
      <c r="DH209" s="1538">
        <f t="shared" si="300"/>
        <v>706.5</v>
      </c>
      <c r="DI209" s="1538">
        <f>SUM(DI210:DI215)</f>
        <v>1.2</v>
      </c>
      <c r="DJ209" s="1538">
        <f t="shared" ref="DJ209" si="302">SUM(DJ210:DJ215)</f>
        <v>885</v>
      </c>
      <c r="DK209" s="1538">
        <f t="shared" si="300"/>
        <v>0</v>
      </c>
      <c r="DL209" s="1538">
        <f t="shared" si="300"/>
        <v>26</v>
      </c>
      <c r="DM209" s="1538">
        <f t="shared" si="300"/>
        <v>204</v>
      </c>
      <c r="DN209" s="1545">
        <f t="shared" si="300"/>
        <v>0</v>
      </c>
      <c r="DO209" s="1546">
        <f t="shared" si="300"/>
        <v>-239.5</v>
      </c>
      <c r="DP209" s="1538">
        <f t="shared" si="300"/>
        <v>352</v>
      </c>
      <c r="DQ209" s="1538">
        <f t="shared" si="300"/>
        <v>-18</v>
      </c>
      <c r="DR209" s="1538">
        <f t="shared" si="300"/>
        <v>-4</v>
      </c>
      <c r="DS209" s="1538">
        <f t="shared" si="300"/>
        <v>-5.5</v>
      </c>
      <c r="DT209" s="1538">
        <f t="shared" si="300"/>
        <v>202</v>
      </c>
      <c r="DU209" s="1539">
        <f t="shared" si="300"/>
        <v>180</v>
      </c>
      <c r="DV209" s="1543">
        <f t="shared" si="300"/>
        <v>0</v>
      </c>
      <c r="DW209" s="1546">
        <f t="shared" si="300"/>
        <v>0</v>
      </c>
      <c r="DX209" s="1546"/>
      <c r="DY209" s="1543"/>
      <c r="DZ209" s="1546"/>
      <c r="EA209" s="1547">
        <f t="shared" ref="EA209:FY209" si="303">SUM(EA210:EA215)</f>
        <v>0</v>
      </c>
      <c r="EB209" s="1547">
        <f>SUM(EB210:EB215)</f>
        <v>22826.204000000009</v>
      </c>
      <c r="EC209" s="1537" t="s">
        <v>708</v>
      </c>
      <c r="ED209" s="672"/>
    </row>
    <row r="210" spans="1:134" ht="14.25" hidden="1" customHeight="1" outlineLevel="1">
      <c r="A210" s="1548" t="s">
        <v>709</v>
      </c>
      <c r="B210" s="1549">
        <f>B68-B202</f>
        <v>93.183999999999997</v>
      </c>
      <c r="C210" s="1549">
        <f t="shared" ref="C210:BF211" si="304">C68-C202</f>
        <v>113.77199999999999</v>
      </c>
      <c r="D210" s="1549">
        <f t="shared" si="304"/>
        <v>291.77999999999997</v>
      </c>
      <c r="E210" s="1549">
        <f t="shared" si="304"/>
        <v>77.777999999999992</v>
      </c>
      <c r="F210" s="1549">
        <f t="shared" si="304"/>
        <v>525.77</v>
      </c>
      <c r="G210" s="1550">
        <f t="shared" si="304"/>
        <v>144</v>
      </c>
      <c r="H210" s="1550">
        <f>H68-H202</f>
        <v>0</v>
      </c>
      <c r="I210" s="1550">
        <f t="shared" si="304"/>
        <v>4.84</v>
      </c>
      <c r="J210" s="1550">
        <f t="shared" si="304"/>
        <v>359.24</v>
      </c>
      <c r="K210" s="1550">
        <f t="shared" si="304"/>
        <v>-1.952</v>
      </c>
      <c r="L210" s="1550">
        <f t="shared" si="304"/>
        <v>49.88</v>
      </c>
      <c r="M210" s="1550">
        <f t="shared" si="304"/>
        <v>0</v>
      </c>
      <c r="N210" s="1551">
        <f t="shared" si="304"/>
        <v>-41.44</v>
      </c>
      <c r="O210" s="1551">
        <f t="shared" si="304"/>
        <v>68.080000000000013</v>
      </c>
      <c r="P210" s="1551">
        <f t="shared" si="304"/>
        <v>16.28</v>
      </c>
      <c r="Q210" s="1552">
        <f t="shared" si="304"/>
        <v>91.76</v>
      </c>
      <c r="R210" s="1553">
        <f t="shared" si="304"/>
        <v>909.44000000000017</v>
      </c>
      <c r="S210" s="1553">
        <f t="shared" si="304"/>
        <v>611.19999999999993</v>
      </c>
      <c r="T210" s="1550">
        <f t="shared" si="304"/>
        <v>-144.98999999999978</v>
      </c>
      <c r="U210" s="1550">
        <f t="shared" si="304"/>
        <v>140.40000000000003</v>
      </c>
      <c r="V210" s="1550">
        <f t="shared" si="304"/>
        <v>356.4</v>
      </c>
      <c r="W210" s="1550">
        <f t="shared" si="304"/>
        <v>121.19999999999999</v>
      </c>
      <c r="X210" s="1550">
        <f>X68-X202</f>
        <v>0</v>
      </c>
      <c r="Y210" s="1550">
        <f>Y68-Y202</f>
        <v>1472.4</v>
      </c>
      <c r="Z210" s="1550">
        <f t="shared" si="304"/>
        <v>0</v>
      </c>
      <c r="AA210" s="1549">
        <f t="shared" si="304"/>
        <v>-144.29999999999995</v>
      </c>
      <c r="AB210" s="1550">
        <f t="shared" si="304"/>
        <v>-32.19</v>
      </c>
      <c r="AC210" s="1549">
        <f t="shared" si="304"/>
        <v>408.47999999999979</v>
      </c>
      <c r="AD210" s="1549">
        <f t="shared" si="304"/>
        <v>35.76</v>
      </c>
      <c r="AE210" s="1549">
        <f t="shared" si="304"/>
        <v>6.1199999999999974</v>
      </c>
      <c r="AF210" s="1549">
        <f t="shared" si="304"/>
        <v>907.2</v>
      </c>
      <c r="AG210" s="1549">
        <f>AG68-AG202</f>
        <v>0</v>
      </c>
      <c r="AH210" s="1549">
        <f>AH68-AH202</f>
        <v>0</v>
      </c>
      <c r="AI210" s="1549">
        <f t="shared" si="304"/>
        <v>211.40000000000009</v>
      </c>
      <c r="AJ210" s="1549">
        <f t="shared" si="304"/>
        <v>-61.879999999999995</v>
      </c>
      <c r="AK210" s="1549">
        <f t="shared" si="304"/>
        <v>890.59999999999991</v>
      </c>
      <c r="AL210" s="1549">
        <f>AL68-AL202</f>
        <v>0</v>
      </c>
      <c r="AM210" s="1549">
        <f>AM68-AM202</f>
        <v>892.8</v>
      </c>
      <c r="AN210" s="1549">
        <f t="shared" si="304"/>
        <v>354.20000000000005</v>
      </c>
      <c r="AO210" s="1552">
        <f t="shared" si="304"/>
        <v>-70.199999999999932</v>
      </c>
      <c r="AP210" s="1552">
        <f t="shared" si="304"/>
        <v>0</v>
      </c>
      <c r="AQ210" s="1552">
        <f t="shared" si="304"/>
        <v>1188</v>
      </c>
      <c r="AR210" s="1552">
        <f t="shared" si="304"/>
        <v>21.599999999999998</v>
      </c>
      <c r="AS210" s="1550">
        <f t="shared" si="304"/>
        <v>303.60000000000002</v>
      </c>
      <c r="AT210" s="1553">
        <f t="shared" si="304"/>
        <v>-42.899999999999977</v>
      </c>
      <c r="AU210" s="1553">
        <f t="shared" si="304"/>
        <v>50.184999999999995</v>
      </c>
      <c r="AV210" s="1553">
        <f t="shared" si="304"/>
        <v>70.396000000000001</v>
      </c>
      <c r="AW210" s="1553">
        <f t="shared" si="304"/>
        <v>-14.025000000000002</v>
      </c>
      <c r="AX210" s="1553">
        <f t="shared" si="304"/>
        <v>0</v>
      </c>
      <c r="AY210" s="1554">
        <f t="shared" si="304"/>
        <v>0</v>
      </c>
      <c r="AZ210" s="1553">
        <f t="shared" si="304"/>
        <v>0</v>
      </c>
      <c r="BA210" s="1549">
        <f t="shared" si="304"/>
        <v>744.25</v>
      </c>
      <c r="BB210" s="1549">
        <f t="shared" si="304"/>
        <v>17.25</v>
      </c>
      <c r="BC210" s="1549">
        <f t="shared" si="304"/>
        <v>-991</v>
      </c>
      <c r="BD210" s="1549">
        <f t="shared" si="304"/>
        <v>189.60000000000002</v>
      </c>
      <c r="BE210" s="1549">
        <f t="shared" si="304"/>
        <v>0</v>
      </c>
      <c r="BF210" s="1549">
        <f t="shared" si="304"/>
        <v>517.5</v>
      </c>
      <c r="BG210" s="1549">
        <f>BG68-BG202</f>
        <v>-43.5</v>
      </c>
      <c r="BH210" s="1549">
        <f t="shared" ref="BH210:DS215" si="305">BH68-BH202</f>
        <v>0</v>
      </c>
      <c r="BI210" s="1549">
        <f t="shared" si="305"/>
        <v>448</v>
      </c>
      <c r="BJ210" s="1549">
        <f>BJ68-BJ202</f>
        <v>1.2</v>
      </c>
      <c r="BK210" s="1549">
        <f>BK68-BK202</f>
        <v>0</v>
      </c>
      <c r="BL210" s="1549">
        <f t="shared" si="305"/>
        <v>501</v>
      </c>
      <c r="BM210" s="1549">
        <f t="shared" si="305"/>
        <v>32</v>
      </c>
      <c r="BN210" s="1549">
        <f t="shared" si="305"/>
        <v>39.6</v>
      </c>
      <c r="BO210" s="1549">
        <f t="shared" si="305"/>
        <v>-139.375</v>
      </c>
      <c r="BP210" s="1549">
        <f t="shared" si="305"/>
        <v>-29.25</v>
      </c>
      <c r="BQ210" s="1549">
        <f t="shared" si="305"/>
        <v>2127.9999999999995</v>
      </c>
      <c r="BR210" s="1549">
        <f t="shared" si="305"/>
        <v>-0.8</v>
      </c>
      <c r="BS210" s="1549">
        <f t="shared" si="305"/>
        <v>-31.5</v>
      </c>
      <c r="BT210" s="1549">
        <f>BT68-BT202</f>
        <v>0</v>
      </c>
      <c r="BU210" s="1549">
        <f>BU68-BU202</f>
        <v>-42</v>
      </c>
      <c r="BV210" s="1549">
        <f t="shared" si="305"/>
        <v>643.20000000000005</v>
      </c>
      <c r="BW210" s="1549">
        <f t="shared" si="305"/>
        <v>0</v>
      </c>
      <c r="BX210" s="1549">
        <f t="shared" si="305"/>
        <v>502.5</v>
      </c>
      <c r="BY210" s="1549">
        <f t="shared" si="305"/>
        <v>-168.5</v>
      </c>
      <c r="BZ210" s="1549">
        <f t="shared" si="305"/>
        <v>-99</v>
      </c>
      <c r="CA210" s="1549">
        <f t="shared" si="305"/>
        <v>0</v>
      </c>
      <c r="CB210" s="1549">
        <f t="shared" si="305"/>
        <v>-1</v>
      </c>
      <c r="CC210" s="1549">
        <f t="shared" si="305"/>
        <v>74.59</v>
      </c>
      <c r="CD210" s="1549">
        <f t="shared" si="305"/>
        <v>0.83999999999997499</v>
      </c>
      <c r="CE210" s="1549">
        <f t="shared" si="305"/>
        <v>51.900000000000006</v>
      </c>
      <c r="CF210" s="1549">
        <f t="shared" si="305"/>
        <v>0</v>
      </c>
      <c r="CG210" s="1549">
        <f t="shared" si="305"/>
        <v>-10.079999999999984</v>
      </c>
      <c r="CH210" s="1552">
        <f t="shared" si="305"/>
        <v>3084</v>
      </c>
      <c r="CI210" s="1552">
        <f t="shared" si="305"/>
        <v>1914.1999999999998</v>
      </c>
      <c r="CJ210" s="1552">
        <f t="shared" si="305"/>
        <v>0</v>
      </c>
      <c r="CK210" s="1552">
        <f t="shared" si="305"/>
        <v>1268.9999999999998</v>
      </c>
      <c r="CL210" s="1552">
        <f t="shared" si="305"/>
        <v>-38.5</v>
      </c>
      <c r="CM210" s="1552">
        <f t="shared" si="305"/>
        <v>1.2</v>
      </c>
      <c r="CN210" s="1552">
        <f t="shared" si="305"/>
        <v>1.2</v>
      </c>
      <c r="CO210" s="1549">
        <f t="shared" si="305"/>
        <v>0</v>
      </c>
      <c r="CP210" s="1549">
        <f t="shared" si="305"/>
        <v>316</v>
      </c>
      <c r="CQ210" s="1549">
        <f t="shared" si="305"/>
        <v>182.59999999999997</v>
      </c>
      <c r="CR210" s="1549">
        <f t="shared" si="305"/>
        <v>259</v>
      </c>
      <c r="CS210" s="1549">
        <f t="shared" si="305"/>
        <v>0</v>
      </c>
      <c r="CT210" s="1555">
        <f t="shared" si="305"/>
        <v>-3</v>
      </c>
      <c r="CU210" s="1555">
        <f>CU68-CU202</f>
        <v>0</v>
      </c>
      <c r="CV210" s="1556">
        <f t="shared" si="305"/>
        <v>105</v>
      </c>
      <c r="CW210" s="1556">
        <f>CW68-CW202</f>
        <v>1.2</v>
      </c>
      <c r="CX210" s="1549">
        <f t="shared" si="305"/>
        <v>-56.399999999999977</v>
      </c>
      <c r="CY210" s="1553">
        <f t="shared" si="305"/>
        <v>980.45999999999992</v>
      </c>
      <c r="CZ210" s="1553"/>
      <c r="DA210" s="1555">
        <f t="shared" si="305"/>
        <v>173.16</v>
      </c>
      <c r="DB210" s="1555">
        <f t="shared" si="305"/>
        <v>0</v>
      </c>
      <c r="DC210" s="1555">
        <f t="shared" si="305"/>
        <v>-26.099999999999994</v>
      </c>
      <c r="DD210" s="1555">
        <f t="shared" si="305"/>
        <v>-22.499999999999986</v>
      </c>
      <c r="DE210" s="1549">
        <f t="shared" si="305"/>
        <v>1004.25</v>
      </c>
      <c r="DF210" s="1549">
        <f t="shared" si="305"/>
        <v>-442.75</v>
      </c>
      <c r="DG210" s="1549">
        <f t="shared" si="305"/>
        <v>1508.5</v>
      </c>
      <c r="DH210" s="1549">
        <f t="shared" si="305"/>
        <v>706.5</v>
      </c>
      <c r="DI210" s="1549">
        <f>DI68-DI202</f>
        <v>1.2</v>
      </c>
      <c r="DJ210" s="1549">
        <f t="shared" si="305"/>
        <v>885</v>
      </c>
      <c r="DK210" s="1549">
        <f t="shared" si="305"/>
        <v>0</v>
      </c>
      <c r="DL210" s="1549">
        <f t="shared" si="305"/>
        <v>41</v>
      </c>
      <c r="DM210" s="1549">
        <f t="shared" si="305"/>
        <v>261.8</v>
      </c>
      <c r="DN210" s="1555">
        <f t="shared" si="305"/>
        <v>0</v>
      </c>
      <c r="DO210" s="1557">
        <f t="shared" si="305"/>
        <v>-140.5</v>
      </c>
      <c r="DP210" s="1549">
        <f t="shared" si="305"/>
        <v>352</v>
      </c>
      <c r="DQ210" s="1549">
        <f t="shared" si="305"/>
        <v>-18</v>
      </c>
      <c r="DR210" s="1549">
        <f t="shared" si="305"/>
        <v>0</v>
      </c>
      <c r="DS210" s="1549">
        <f t="shared" si="305"/>
        <v>-2.5</v>
      </c>
      <c r="DT210" s="1549">
        <f t="shared" ref="DT210:EB211" si="306">DT68-DT202</f>
        <v>202</v>
      </c>
      <c r="DU210" s="1550">
        <f t="shared" si="306"/>
        <v>180</v>
      </c>
      <c r="DV210" s="1553">
        <f t="shared" si="306"/>
        <v>0</v>
      </c>
      <c r="DW210" s="1557">
        <f t="shared" si="306"/>
        <v>0</v>
      </c>
      <c r="DX210" s="1557">
        <f t="shared" si="306"/>
        <v>0</v>
      </c>
      <c r="DY210" s="1553">
        <f t="shared" si="306"/>
        <v>0</v>
      </c>
      <c r="DZ210" s="1557">
        <f t="shared" si="306"/>
        <v>0</v>
      </c>
      <c r="EA210" s="1558">
        <f t="shared" si="306"/>
        <v>0</v>
      </c>
      <c r="EB210" s="1558">
        <f t="shared" si="306"/>
        <v>27395.913000000008</v>
      </c>
      <c r="EC210" s="1559" t="s">
        <v>709</v>
      </c>
      <c r="ED210" s="672"/>
    </row>
    <row r="211" spans="1:134" ht="14.25" hidden="1" customHeight="1" outlineLevel="1">
      <c r="A211" s="1548" t="s">
        <v>710</v>
      </c>
      <c r="B211" s="1549">
        <f t="shared" ref="B211:P211" si="307">B69-B203</f>
        <v>-27.736000000000001</v>
      </c>
      <c r="C211" s="1549">
        <f t="shared" si="307"/>
        <v>0</v>
      </c>
      <c r="D211" s="1549">
        <f t="shared" si="307"/>
        <v>0</v>
      </c>
      <c r="E211" s="1549">
        <f t="shared" si="307"/>
        <v>-3.0840000000000001</v>
      </c>
      <c r="F211" s="1549">
        <f t="shared" si="307"/>
        <v>-82.88</v>
      </c>
      <c r="G211" s="1550">
        <f t="shared" si="307"/>
        <v>0</v>
      </c>
      <c r="H211" s="1550">
        <f>H69-H203</f>
        <v>0</v>
      </c>
      <c r="I211" s="1550">
        <f t="shared" si="307"/>
        <v>9.6000000000000002E-2</v>
      </c>
      <c r="J211" s="1550">
        <f t="shared" si="307"/>
        <v>-64.959999999999994</v>
      </c>
      <c r="K211" s="1550">
        <f t="shared" si="307"/>
        <v>0</v>
      </c>
      <c r="L211" s="1550">
        <f t="shared" si="307"/>
        <v>0</v>
      </c>
      <c r="M211" s="1550">
        <f t="shared" si="307"/>
        <v>0</v>
      </c>
      <c r="N211" s="1551">
        <f t="shared" si="307"/>
        <v>0</v>
      </c>
      <c r="O211" s="1551">
        <f t="shared" si="307"/>
        <v>-20.72</v>
      </c>
      <c r="P211" s="1551">
        <f t="shared" si="307"/>
        <v>-20.72</v>
      </c>
      <c r="Q211" s="1552">
        <f t="shared" si="304"/>
        <v>-50.32</v>
      </c>
      <c r="R211" s="1553">
        <f t="shared" si="304"/>
        <v>-309.12</v>
      </c>
      <c r="S211" s="1553">
        <f t="shared" si="304"/>
        <v>0</v>
      </c>
      <c r="T211" s="1550">
        <f t="shared" si="304"/>
        <v>-1491.84</v>
      </c>
      <c r="U211" s="1550">
        <f t="shared" si="304"/>
        <v>-50.4</v>
      </c>
      <c r="V211" s="1550">
        <f t="shared" si="304"/>
        <v>-40.799999999999997</v>
      </c>
      <c r="W211" s="1550">
        <f t="shared" si="304"/>
        <v>-3.6</v>
      </c>
      <c r="X211" s="1550">
        <f>X69-X203</f>
        <v>0</v>
      </c>
      <c r="Y211" s="1550">
        <f>Y69-Y203</f>
        <v>0</v>
      </c>
      <c r="Z211" s="1550">
        <f t="shared" si="304"/>
        <v>0</v>
      </c>
      <c r="AA211" s="1549">
        <f t="shared" si="304"/>
        <v>-77.7</v>
      </c>
      <c r="AB211" s="1550">
        <f t="shared" si="304"/>
        <v>0</v>
      </c>
      <c r="AC211" s="1549">
        <f t="shared" si="304"/>
        <v>-11.04</v>
      </c>
      <c r="AD211" s="1549">
        <f t="shared" si="304"/>
        <v>-29.76</v>
      </c>
      <c r="AE211" s="1549">
        <f t="shared" si="304"/>
        <v>-30</v>
      </c>
      <c r="AF211" s="1549">
        <f t="shared" si="304"/>
        <v>0</v>
      </c>
      <c r="AG211" s="1549">
        <f>AG69-AG203</f>
        <v>0</v>
      </c>
      <c r="AH211" s="1549">
        <f>AH69-AH203</f>
        <v>0</v>
      </c>
      <c r="AI211" s="1549">
        <f t="shared" si="304"/>
        <v>-66.64</v>
      </c>
      <c r="AJ211" s="1549">
        <f t="shared" si="304"/>
        <v>-31.36</v>
      </c>
      <c r="AK211" s="1549">
        <f t="shared" si="304"/>
        <v>-38.4</v>
      </c>
      <c r="AL211" s="1549">
        <f>AL69-AL203</f>
        <v>0</v>
      </c>
      <c r="AM211" s="1549">
        <f>AM69-AM203</f>
        <v>0</v>
      </c>
      <c r="AN211" s="1549">
        <f t="shared" si="304"/>
        <v>-128.80000000000001</v>
      </c>
      <c r="AO211" s="1552">
        <f t="shared" si="304"/>
        <v>-169.2</v>
      </c>
      <c r="AP211" s="1552">
        <f t="shared" si="304"/>
        <v>0</v>
      </c>
      <c r="AQ211" s="1552">
        <f t="shared" si="304"/>
        <v>0</v>
      </c>
      <c r="AR211" s="1552">
        <f t="shared" si="304"/>
        <v>-3.6</v>
      </c>
      <c r="AS211" s="1550">
        <f t="shared" si="304"/>
        <v>0</v>
      </c>
      <c r="AT211" s="1553">
        <f t="shared" si="304"/>
        <v>-14.56</v>
      </c>
      <c r="AU211" s="1553">
        <f t="shared" si="304"/>
        <v>-16.029</v>
      </c>
      <c r="AV211" s="1553">
        <f t="shared" si="304"/>
        <v>-11.016</v>
      </c>
      <c r="AW211" s="1553">
        <f t="shared" si="304"/>
        <v>0</v>
      </c>
      <c r="AX211" s="1553">
        <f t="shared" si="304"/>
        <v>0</v>
      </c>
      <c r="AY211" s="1554">
        <f t="shared" si="304"/>
        <v>0</v>
      </c>
      <c r="AZ211" s="1553">
        <f t="shared" si="304"/>
        <v>0</v>
      </c>
      <c r="BA211" s="1549">
        <f t="shared" si="304"/>
        <v>-124</v>
      </c>
      <c r="BB211" s="1549">
        <f t="shared" si="304"/>
        <v>-102</v>
      </c>
      <c r="BC211" s="1549">
        <f t="shared" si="304"/>
        <v>-39</v>
      </c>
      <c r="BD211" s="1549">
        <f t="shared" si="304"/>
        <v>-73.599999999999994</v>
      </c>
      <c r="BE211" s="1549">
        <f t="shared" si="304"/>
        <v>0</v>
      </c>
      <c r="BF211" s="1549">
        <f t="shared" si="304"/>
        <v>0</v>
      </c>
      <c r="BG211" s="1549">
        <f>BG69-BG203</f>
        <v>0</v>
      </c>
      <c r="BH211" s="1549">
        <f t="shared" si="305"/>
        <v>-379.2</v>
      </c>
      <c r="BI211" s="1549">
        <f t="shared" si="305"/>
        <v>0</v>
      </c>
      <c r="BJ211" s="1549">
        <f>BJ69-BJ203</f>
        <v>0</v>
      </c>
      <c r="BK211" s="1549">
        <f>BK69-BK203</f>
        <v>0</v>
      </c>
      <c r="BL211" s="1549">
        <f t="shared" si="305"/>
        <v>0</v>
      </c>
      <c r="BM211" s="1549">
        <f t="shared" si="305"/>
        <v>-2</v>
      </c>
      <c r="BN211" s="1549">
        <f t="shared" si="305"/>
        <v>-3.2</v>
      </c>
      <c r="BO211" s="1549">
        <f t="shared" si="305"/>
        <v>-37</v>
      </c>
      <c r="BP211" s="1549">
        <f t="shared" si="305"/>
        <v>-2</v>
      </c>
      <c r="BQ211" s="1549">
        <f t="shared" si="305"/>
        <v>-126.4</v>
      </c>
      <c r="BR211" s="1549">
        <f t="shared" si="305"/>
        <v>0</v>
      </c>
      <c r="BS211" s="1549">
        <f t="shared" si="305"/>
        <v>0</v>
      </c>
      <c r="BT211" s="1549">
        <f>BT69-BT203</f>
        <v>0</v>
      </c>
      <c r="BU211" s="1549">
        <f>BU69-BU203</f>
        <v>0</v>
      </c>
      <c r="BV211" s="1549">
        <f t="shared" si="305"/>
        <v>0</v>
      </c>
      <c r="BW211" s="1549">
        <f t="shared" si="305"/>
        <v>0</v>
      </c>
      <c r="BX211" s="1549">
        <f t="shared" si="305"/>
        <v>0</v>
      </c>
      <c r="BY211" s="1549">
        <f t="shared" si="305"/>
        <v>-120.5</v>
      </c>
      <c r="BZ211" s="1549">
        <f t="shared" si="305"/>
        <v>0</v>
      </c>
      <c r="CA211" s="1549">
        <f t="shared" si="305"/>
        <v>0</v>
      </c>
      <c r="CB211" s="1549">
        <f t="shared" si="305"/>
        <v>0</v>
      </c>
      <c r="CC211" s="1549">
        <f t="shared" si="305"/>
        <v>-2.16</v>
      </c>
      <c r="CD211" s="1549">
        <f t="shared" si="305"/>
        <v>0</v>
      </c>
      <c r="CE211" s="1549">
        <f t="shared" si="305"/>
        <v>-1.8</v>
      </c>
      <c r="CF211" s="1549">
        <f t="shared" si="305"/>
        <v>0</v>
      </c>
      <c r="CG211" s="1549">
        <f t="shared" si="305"/>
        <v>0</v>
      </c>
      <c r="CH211" s="1552">
        <f t="shared" si="305"/>
        <v>0</v>
      </c>
      <c r="CI211" s="1552">
        <f t="shared" si="305"/>
        <v>-90</v>
      </c>
      <c r="CJ211" s="1552">
        <f t="shared" si="305"/>
        <v>0</v>
      </c>
      <c r="CK211" s="1552">
        <f t="shared" si="305"/>
        <v>0</v>
      </c>
      <c r="CL211" s="1552">
        <f t="shared" si="305"/>
        <v>0</v>
      </c>
      <c r="CM211" s="1552">
        <f t="shared" si="305"/>
        <v>0</v>
      </c>
      <c r="CN211" s="1552">
        <f t="shared" si="305"/>
        <v>0</v>
      </c>
      <c r="CO211" s="1549">
        <f t="shared" si="305"/>
        <v>0</v>
      </c>
      <c r="CP211" s="1549">
        <f t="shared" si="305"/>
        <v>-27.6</v>
      </c>
      <c r="CQ211" s="1549">
        <f t="shared" si="305"/>
        <v>-44.8</v>
      </c>
      <c r="CR211" s="1549">
        <f t="shared" si="305"/>
        <v>-50.4</v>
      </c>
      <c r="CS211" s="1549">
        <f t="shared" si="305"/>
        <v>0</v>
      </c>
      <c r="CT211" s="1555">
        <f t="shared" si="305"/>
        <v>-6</v>
      </c>
      <c r="CU211" s="1555">
        <f>CU69-CU203</f>
        <v>0</v>
      </c>
      <c r="CV211" s="1556">
        <f t="shared" si="305"/>
        <v>0</v>
      </c>
      <c r="CW211" s="1556">
        <f>CW69-CW203</f>
        <v>0</v>
      </c>
      <c r="CX211" s="1549">
        <f t="shared" si="305"/>
        <v>-54</v>
      </c>
      <c r="CY211" s="1553">
        <f t="shared" si="305"/>
        <v>0</v>
      </c>
      <c r="CZ211" s="1553"/>
      <c r="DA211" s="1555">
        <f t="shared" si="305"/>
        <v>-44.28</v>
      </c>
      <c r="DB211" s="1555">
        <f t="shared" si="305"/>
        <v>0</v>
      </c>
      <c r="DC211" s="1555">
        <f t="shared" si="305"/>
        <v>-15.12</v>
      </c>
      <c r="DD211" s="1555">
        <f t="shared" si="305"/>
        <v>-11.16</v>
      </c>
      <c r="DE211" s="1549">
        <f t="shared" si="305"/>
        <v>-66.5</v>
      </c>
      <c r="DF211" s="1549">
        <f t="shared" si="305"/>
        <v>-165</v>
      </c>
      <c r="DG211" s="1549">
        <f t="shared" si="305"/>
        <v>-9</v>
      </c>
      <c r="DH211" s="1549">
        <f t="shared" si="305"/>
        <v>0</v>
      </c>
      <c r="DI211" s="1549">
        <f>DI69-DI203</f>
        <v>0</v>
      </c>
      <c r="DJ211" s="1549">
        <f t="shared" si="305"/>
        <v>0</v>
      </c>
      <c r="DK211" s="1549">
        <f t="shared" si="305"/>
        <v>0</v>
      </c>
      <c r="DL211" s="1549">
        <f t="shared" si="305"/>
        <v>-15</v>
      </c>
      <c r="DM211" s="1549">
        <f t="shared" si="305"/>
        <v>-57.8</v>
      </c>
      <c r="DN211" s="1555">
        <f t="shared" si="305"/>
        <v>0</v>
      </c>
      <c r="DO211" s="1557">
        <f t="shared" si="305"/>
        <v>-99</v>
      </c>
      <c r="DP211" s="1549">
        <f t="shared" si="305"/>
        <v>0</v>
      </c>
      <c r="DQ211" s="1549">
        <f t="shared" si="305"/>
        <v>0</v>
      </c>
      <c r="DR211" s="1549">
        <f t="shared" si="305"/>
        <v>-4</v>
      </c>
      <c r="DS211" s="1549">
        <f t="shared" si="305"/>
        <v>-3</v>
      </c>
      <c r="DT211" s="1549">
        <f t="shared" si="306"/>
        <v>0</v>
      </c>
      <c r="DU211" s="1550">
        <f t="shared" si="306"/>
        <v>0</v>
      </c>
      <c r="DV211" s="1553">
        <f t="shared" si="306"/>
        <v>0</v>
      </c>
      <c r="DW211" s="1557">
        <f t="shared" si="306"/>
        <v>0</v>
      </c>
      <c r="DX211" s="1557">
        <f t="shared" si="306"/>
        <v>0</v>
      </c>
      <c r="DY211" s="1553">
        <f t="shared" si="306"/>
        <v>0</v>
      </c>
      <c r="DZ211" s="1557">
        <f t="shared" si="306"/>
        <v>0</v>
      </c>
      <c r="EA211" s="1558">
        <f t="shared" si="306"/>
        <v>0</v>
      </c>
      <c r="EB211" s="1558">
        <f t="shared" si="306"/>
        <v>-4569.7089999999998</v>
      </c>
      <c r="EC211" s="1559" t="s">
        <v>710</v>
      </c>
      <c r="ED211" s="672"/>
    </row>
    <row r="212" spans="1:134" ht="14.25" hidden="1" customHeight="1" outlineLevel="1">
      <c r="A212" s="1548" t="s">
        <v>711</v>
      </c>
      <c r="B212" s="1549">
        <f t="shared" ref="B212:BM213" si="308">B94-B204</f>
        <v>0</v>
      </c>
      <c r="C212" s="1549">
        <f t="shared" si="308"/>
        <v>0</v>
      </c>
      <c r="D212" s="1549">
        <f t="shared" si="308"/>
        <v>0</v>
      </c>
      <c r="E212" s="1549">
        <f t="shared" si="308"/>
        <v>0</v>
      </c>
      <c r="F212" s="1549">
        <f t="shared" si="308"/>
        <v>0</v>
      </c>
      <c r="G212" s="1550">
        <f t="shared" si="308"/>
        <v>0</v>
      </c>
      <c r="H212" s="1550">
        <f>H94-H204</f>
        <v>0</v>
      </c>
      <c r="I212" s="1550">
        <f t="shared" si="308"/>
        <v>0</v>
      </c>
      <c r="J212" s="1550">
        <f t="shared" si="308"/>
        <v>0</v>
      </c>
      <c r="K212" s="1550">
        <f t="shared" si="308"/>
        <v>0</v>
      </c>
      <c r="L212" s="1550">
        <f t="shared" si="308"/>
        <v>0</v>
      </c>
      <c r="M212" s="1550">
        <f t="shared" si="308"/>
        <v>0</v>
      </c>
      <c r="N212" s="1551">
        <f t="shared" si="308"/>
        <v>0</v>
      </c>
      <c r="O212" s="1551">
        <f t="shared" si="308"/>
        <v>0</v>
      </c>
      <c r="P212" s="1551">
        <f t="shared" si="308"/>
        <v>0</v>
      </c>
      <c r="Q212" s="1552">
        <f t="shared" si="308"/>
        <v>0</v>
      </c>
      <c r="R212" s="1553">
        <f t="shared" si="308"/>
        <v>0</v>
      </c>
      <c r="S212" s="1553">
        <f t="shared" si="308"/>
        <v>0</v>
      </c>
      <c r="T212" s="1550">
        <f t="shared" si="308"/>
        <v>0</v>
      </c>
      <c r="U212" s="1550">
        <f t="shared" si="308"/>
        <v>0</v>
      </c>
      <c r="V212" s="1550">
        <f t="shared" si="308"/>
        <v>0</v>
      </c>
      <c r="W212" s="1550">
        <f t="shared" si="308"/>
        <v>0</v>
      </c>
      <c r="X212" s="1550">
        <f>X94-X204</f>
        <v>0</v>
      </c>
      <c r="Y212" s="1550">
        <f>Y94-Y204</f>
        <v>0</v>
      </c>
      <c r="Z212" s="1550">
        <f t="shared" si="308"/>
        <v>0</v>
      </c>
      <c r="AA212" s="1549">
        <f t="shared" si="308"/>
        <v>0</v>
      </c>
      <c r="AB212" s="1550">
        <f t="shared" si="308"/>
        <v>0</v>
      </c>
      <c r="AC212" s="1549">
        <f t="shared" si="308"/>
        <v>0</v>
      </c>
      <c r="AD212" s="1549">
        <f t="shared" si="308"/>
        <v>0</v>
      </c>
      <c r="AE212" s="1549">
        <f t="shared" si="308"/>
        <v>0</v>
      </c>
      <c r="AF212" s="1549">
        <f t="shared" si="308"/>
        <v>0</v>
      </c>
      <c r="AG212" s="1549">
        <f>AG94-AG204</f>
        <v>0</v>
      </c>
      <c r="AH212" s="1549">
        <f>AH94-AH204</f>
        <v>0</v>
      </c>
      <c r="AI212" s="1549">
        <f t="shared" si="308"/>
        <v>0</v>
      </c>
      <c r="AJ212" s="1549">
        <f t="shared" si="308"/>
        <v>0</v>
      </c>
      <c r="AK212" s="1549">
        <f t="shared" si="308"/>
        <v>0</v>
      </c>
      <c r="AL212" s="1549">
        <f>AL94-AL204</f>
        <v>0</v>
      </c>
      <c r="AM212" s="1549">
        <f>AM94-AM204</f>
        <v>0</v>
      </c>
      <c r="AN212" s="1549">
        <f t="shared" si="308"/>
        <v>0</v>
      </c>
      <c r="AO212" s="1552">
        <f t="shared" si="308"/>
        <v>0</v>
      </c>
      <c r="AP212" s="1552">
        <f t="shared" si="308"/>
        <v>0</v>
      </c>
      <c r="AQ212" s="1552">
        <f t="shared" si="308"/>
        <v>0</v>
      </c>
      <c r="AR212" s="1552">
        <f t="shared" si="308"/>
        <v>0</v>
      </c>
      <c r="AS212" s="1550">
        <f t="shared" si="308"/>
        <v>0</v>
      </c>
      <c r="AT212" s="1553">
        <f t="shared" si="308"/>
        <v>0</v>
      </c>
      <c r="AU212" s="1553">
        <f t="shared" si="308"/>
        <v>0</v>
      </c>
      <c r="AV212" s="1553">
        <f t="shared" si="308"/>
        <v>0</v>
      </c>
      <c r="AW212" s="1553">
        <f t="shared" si="308"/>
        <v>0</v>
      </c>
      <c r="AX212" s="1553">
        <f t="shared" si="308"/>
        <v>0</v>
      </c>
      <c r="AY212" s="1554">
        <f t="shared" si="308"/>
        <v>0</v>
      </c>
      <c r="AZ212" s="1553">
        <f t="shared" si="308"/>
        <v>0</v>
      </c>
      <c r="BA212" s="1549">
        <f t="shared" si="308"/>
        <v>0</v>
      </c>
      <c r="BB212" s="1549">
        <f t="shared" si="308"/>
        <v>0</v>
      </c>
      <c r="BC212" s="1549">
        <f t="shared" si="308"/>
        <v>0</v>
      </c>
      <c r="BD212" s="1549">
        <f t="shared" si="308"/>
        <v>0</v>
      </c>
      <c r="BE212" s="1549">
        <f t="shared" si="308"/>
        <v>0</v>
      </c>
      <c r="BF212" s="1549">
        <f t="shared" si="308"/>
        <v>0</v>
      </c>
      <c r="BG212" s="1549">
        <f t="shared" si="308"/>
        <v>0</v>
      </c>
      <c r="BH212" s="1549">
        <f t="shared" si="308"/>
        <v>0</v>
      </c>
      <c r="BI212" s="1549">
        <f t="shared" si="308"/>
        <v>0</v>
      </c>
      <c r="BJ212" s="1549">
        <f>BJ94-BJ204</f>
        <v>0</v>
      </c>
      <c r="BK212" s="1549">
        <f>BK94-BK204</f>
        <v>0</v>
      </c>
      <c r="BL212" s="1549">
        <f t="shared" si="308"/>
        <v>0</v>
      </c>
      <c r="BM212" s="1549">
        <f t="shared" si="308"/>
        <v>0</v>
      </c>
      <c r="BN212" s="1549">
        <f t="shared" ref="BN212:DW213" si="309">BN94-BN204</f>
        <v>0</v>
      </c>
      <c r="BO212" s="1549">
        <f t="shared" si="309"/>
        <v>0</v>
      </c>
      <c r="BP212" s="1549">
        <f t="shared" si="309"/>
        <v>0</v>
      </c>
      <c r="BQ212" s="1549">
        <f t="shared" si="309"/>
        <v>0</v>
      </c>
      <c r="BR212" s="1549">
        <f t="shared" si="309"/>
        <v>0</v>
      </c>
      <c r="BS212" s="1549">
        <f t="shared" si="309"/>
        <v>0</v>
      </c>
      <c r="BT212" s="1549">
        <f>BT94-BT204</f>
        <v>0</v>
      </c>
      <c r="BU212" s="1549">
        <f>BU94-BU204</f>
        <v>0</v>
      </c>
      <c r="BV212" s="1549">
        <f t="shared" si="309"/>
        <v>0</v>
      </c>
      <c r="BW212" s="1549">
        <f t="shared" si="309"/>
        <v>0</v>
      </c>
      <c r="BX212" s="1549">
        <f t="shared" si="309"/>
        <v>0</v>
      </c>
      <c r="BY212" s="1549">
        <f t="shared" si="309"/>
        <v>0</v>
      </c>
      <c r="BZ212" s="1549">
        <f t="shared" si="309"/>
        <v>0</v>
      </c>
      <c r="CA212" s="1549">
        <f t="shared" si="309"/>
        <v>0</v>
      </c>
      <c r="CB212" s="1549">
        <f t="shared" si="309"/>
        <v>0</v>
      </c>
      <c r="CC212" s="1549">
        <f t="shared" si="309"/>
        <v>0</v>
      </c>
      <c r="CD212" s="1549">
        <f t="shared" si="309"/>
        <v>0</v>
      </c>
      <c r="CE212" s="1549">
        <f t="shared" si="309"/>
        <v>0</v>
      </c>
      <c r="CF212" s="1549">
        <f t="shared" si="309"/>
        <v>0</v>
      </c>
      <c r="CG212" s="1549">
        <f t="shared" si="309"/>
        <v>0</v>
      </c>
      <c r="CH212" s="1552">
        <f t="shared" si="309"/>
        <v>0</v>
      </c>
      <c r="CI212" s="1552">
        <f t="shared" si="309"/>
        <v>0</v>
      </c>
      <c r="CJ212" s="1552">
        <f t="shared" si="309"/>
        <v>0</v>
      </c>
      <c r="CK212" s="1552">
        <f t="shared" si="309"/>
        <v>0</v>
      </c>
      <c r="CL212" s="1552">
        <f t="shared" si="305"/>
        <v>0</v>
      </c>
      <c r="CM212" s="1552">
        <f t="shared" si="305"/>
        <v>0</v>
      </c>
      <c r="CN212" s="1552">
        <f t="shared" si="305"/>
        <v>0</v>
      </c>
      <c r="CO212" s="1549">
        <f t="shared" si="309"/>
        <v>0</v>
      </c>
      <c r="CP212" s="1549">
        <f t="shared" si="309"/>
        <v>0</v>
      </c>
      <c r="CQ212" s="1549">
        <f t="shared" si="309"/>
        <v>0</v>
      </c>
      <c r="CR212" s="1549">
        <f t="shared" si="309"/>
        <v>0</v>
      </c>
      <c r="CS212" s="1549">
        <f t="shared" si="309"/>
        <v>0</v>
      </c>
      <c r="CT212" s="1555">
        <f t="shared" si="309"/>
        <v>0</v>
      </c>
      <c r="CU212" s="1555">
        <f>CU94-CU204</f>
        <v>0</v>
      </c>
      <c r="CV212" s="1556">
        <f t="shared" si="309"/>
        <v>0</v>
      </c>
      <c r="CW212" s="1556">
        <f>CW94-CW204</f>
        <v>0</v>
      </c>
      <c r="CX212" s="1549">
        <f t="shared" si="309"/>
        <v>0</v>
      </c>
      <c r="CY212" s="1553">
        <f t="shared" si="309"/>
        <v>0</v>
      </c>
      <c r="CZ212" s="1553"/>
      <c r="DA212" s="1555">
        <f t="shared" si="309"/>
        <v>0</v>
      </c>
      <c r="DB212" s="1555">
        <f t="shared" si="309"/>
        <v>0</v>
      </c>
      <c r="DC212" s="1555">
        <f t="shared" si="309"/>
        <v>0</v>
      </c>
      <c r="DD212" s="1555">
        <f t="shared" si="309"/>
        <v>0</v>
      </c>
      <c r="DE212" s="1549">
        <f t="shared" si="309"/>
        <v>0</v>
      </c>
      <c r="DF212" s="1549">
        <f t="shared" si="309"/>
        <v>0</v>
      </c>
      <c r="DG212" s="1549">
        <f t="shared" si="309"/>
        <v>0</v>
      </c>
      <c r="DH212" s="1549">
        <f t="shared" si="309"/>
        <v>0</v>
      </c>
      <c r="DI212" s="1549">
        <f>DI94-DI204</f>
        <v>0</v>
      </c>
      <c r="DJ212" s="1549">
        <f t="shared" si="309"/>
        <v>0</v>
      </c>
      <c r="DK212" s="1549">
        <f t="shared" si="309"/>
        <v>0</v>
      </c>
      <c r="DL212" s="1549">
        <f t="shared" si="309"/>
        <v>0</v>
      </c>
      <c r="DM212" s="1549">
        <f t="shared" si="309"/>
        <v>0</v>
      </c>
      <c r="DN212" s="1555">
        <f t="shared" si="309"/>
        <v>0</v>
      </c>
      <c r="DO212" s="1557">
        <f t="shared" si="309"/>
        <v>0</v>
      </c>
      <c r="DP212" s="1549">
        <f t="shared" si="309"/>
        <v>0</v>
      </c>
      <c r="DQ212" s="1549">
        <f t="shared" si="309"/>
        <v>0</v>
      </c>
      <c r="DR212" s="1549">
        <f t="shared" si="309"/>
        <v>0</v>
      </c>
      <c r="DS212" s="1549">
        <f t="shared" si="309"/>
        <v>0</v>
      </c>
      <c r="DT212" s="1549">
        <f t="shared" si="309"/>
        <v>0</v>
      </c>
      <c r="DU212" s="1550">
        <f t="shared" si="309"/>
        <v>0</v>
      </c>
      <c r="DV212" s="1553">
        <f t="shared" si="309"/>
        <v>0</v>
      </c>
      <c r="DW212" s="1551">
        <f t="shared" si="309"/>
        <v>0</v>
      </c>
      <c r="DX212" s="1551"/>
      <c r="DY212" s="1558"/>
      <c r="DZ212" s="1551"/>
      <c r="EA212" s="1555">
        <f>EA94-EA204</f>
        <v>0</v>
      </c>
      <c r="EB212" s="1558">
        <f t="shared" ref="EB212:EB215" si="310">EB94-EB204</f>
        <v>0</v>
      </c>
      <c r="EC212" s="1559" t="s">
        <v>711</v>
      </c>
      <c r="ED212" s="672"/>
    </row>
    <row r="213" spans="1:134" ht="14.25" hidden="1" customHeight="1" outlineLevel="1">
      <c r="A213" s="1548" t="s">
        <v>712</v>
      </c>
      <c r="B213" s="1549">
        <f t="shared" si="308"/>
        <v>0</v>
      </c>
      <c r="C213" s="1549">
        <f t="shared" si="308"/>
        <v>0</v>
      </c>
      <c r="D213" s="1549">
        <f t="shared" si="308"/>
        <v>0</v>
      </c>
      <c r="E213" s="1549">
        <f t="shared" si="308"/>
        <v>0</v>
      </c>
      <c r="F213" s="1549">
        <f t="shared" si="308"/>
        <v>0</v>
      </c>
      <c r="G213" s="1550">
        <f t="shared" si="308"/>
        <v>0</v>
      </c>
      <c r="H213" s="1550">
        <f>H95-H205</f>
        <v>0</v>
      </c>
      <c r="I213" s="1550">
        <f t="shared" si="308"/>
        <v>0</v>
      </c>
      <c r="J213" s="1550">
        <f t="shared" si="308"/>
        <v>0</v>
      </c>
      <c r="K213" s="1550">
        <f t="shared" si="308"/>
        <v>0</v>
      </c>
      <c r="L213" s="1550">
        <f t="shared" si="308"/>
        <v>0</v>
      </c>
      <c r="M213" s="1550">
        <f t="shared" si="308"/>
        <v>0</v>
      </c>
      <c r="N213" s="1551">
        <f t="shared" si="308"/>
        <v>0</v>
      </c>
      <c r="O213" s="1551">
        <f t="shared" si="308"/>
        <v>0</v>
      </c>
      <c r="P213" s="1551">
        <f t="shared" si="308"/>
        <v>0</v>
      </c>
      <c r="Q213" s="1552">
        <f t="shared" si="308"/>
        <v>0</v>
      </c>
      <c r="R213" s="1553">
        <f t="shared" si="308"/>
        <v>0</v>
      </c>
      <c r="S213" s="1553">
        <f t="shared" si="308"/>
        <v>0</v>
      </c>
      <c r="T213" s="1550">
        <f t="shared" si="308"/>
        <v>0</v>
      </c>
      <c r="U213" s="1550">
        <f t="shared" si="308"/>
        <v>0</v>
      </c>
      <c r="V213" s="1550">
        <f t="shared" si="308"/>
        <v>0</v>
      </c>
      <c r="W213" s="1550">
        <f t="shared" si="308"/>
        <v>0</v>
      </c>
      <c r="X213" s="1550">
        <f>X95-X205</f>
        <v>0</v>
      </c>
      <c r="Y213" s="1550">
        <f>Y95-Y205</f>
        <v>0</v>
      </c>
      <c r="Z213" s="1550">
        <f t="shared" si="308"/>
        <v>0</v>
      </c>
      <c r="AA213" s="1549">
        <f t="shared" si="308"/>
        <v>0</v>
      </c>
      <c r="AB213" s="1550">
        <f t="shared" si="308"/>
        <v>0</v>
      </c>
      <c r="AC213" s="1549">
        <f t="shared" si="308"/>
        <v>0</v>
      </c>
      <c r="AD213" s="1549">
        <f t="shared" si="308"/>
        <v>0</v>
      </c>
      <c r="AE213" s="1549">
        <f t="shared" si="308"/>
        <v>0</v>
      </c>
      <c r="AF213" s="1549">
        <f t="shared" si="308"/>
        <v>0</v>
      </c>
      <c r="AG213" s="1549">
        <f>AG95-AG205</f>
        <v>0</v>
      </c>
      <c r="AH213" s="1549">
        <f>AH95-AH205</f>
        <v>0</v>
      </c>
      <c r="AI213" s="1549">
        <f t="shared" si="308"/>
        <v>0</v>
      </c>
      <c r="AJ213" s="1549">
        <f t="shared" si="308"/>
        <v>0</v>
      </c>
      <c r="AK213" s="1549">
        <f t="shared" si="308"/>
        <v>0</v>
      </c>
      <c r="AL213" s="1549">
        <f>AL95-AL205</f>
        <v>0</v>
      </c>
      <c r="AM213" s="1549">
        <f>AM95-AM205</f>
        <v>0</v>
      </c>
      <c r="AN213" s="1549">
        <f t="shared" si="308"/>
        <v>0</v>
      </c>
      <c r="AO213" s="1552">
        <f t="shared" si="308"/>
        <v>0</v>
      </c>
      <c r="AP213" s="1552">
        <f t="shared" si="308"/>
        <v>0</v>
      </c>
      <c r="AQ213" s="1552">
        <f t="shared" si="308"/>
        <v>0</v>
      </c>
      <c r="AR213" s="1552">
        <f t="shared" si="308"/>
        <v>0</v>
      </c>
      <c r="AS213" s="1550">
        <f t="shared" si="308"/>
        <v>0</v>
      </c>
      <c r="AT213" s="1553">
        <f t="shared" si="308"/>
        <v>0</v>
      </c>
      <c r="AU213" s="1553">
        <f t="shared" si="308"/>
        <v>0</v>
      </c>
      <c r="AV213" s="1553">
        <f t="shared" si="308"/>
        <v>0</v>
      </c>
      <c r="AW213" s="1553">
        <f t="shared" si="308"/>
        <v>0</v>
      </c>
      <c r="AX213" s="1553">
        <f t="shared" si="308"/>
        <v>0</v>
      </c>
      <c r="AY213" s="1554">
        <f t="shared" si="308"/>
        <v>0</v>
      </c>
      <c r="AZ213" s="1553">
        <f t="shared" si="308"/>
        <v>0</v>
      </c>
      <c r="BA213" s="1549">
        <f t="shared" si="308"/>
        <v>0</v>
      </c>
      <c r="BB213" s="1549">
        <f t="shared" si="308"/>
        <v>0</v>
      </c>
      <c r="BC213" s="1549">
        <f t="shared" si="308"/>
        <v>0</v>
      </c>
      <c r="BD213" s="1549">
        <f t="shared" si="308"/>
        <v>0</v>
      </c>
      <c r="BE213" s="1549">
        <f t="shared" si="308"/>
        <v>0</v>
      </c>
      <c r="BF213" s="1549">
        <f t="shared" si="308"/>
        <v>0</v>
      </c>
      <c r="BG213" s="1549">
        <f t="shared" si="308"/>
        <v>0</v>
      </c>
      <c r="BH213" s="1549">
        <f t="shared" si="308"/>
        <v>0</v>
      </c>
      <c r="BI213" s="1549">
        <f t="shared" si="308"/>
        <v>0</v>
      </c>
      <c r="BJ213" s="1549">
        <f>BJ95-BJ205</f>
        <v>0</v>
      </c>
      <c r="BK213" s="1549">
        <f>BK95-BK205</f>
        <v>0</v>
      </c>
      <c r="BL213" s="1549">
        <f t="shared" si="308"/>
        <v>0</v>
      </c>
      <c r="BM213" s="1549">
        <f t="shared" si="308"/>
        <v>0</v>
      </c>
      <c r="BN213" s="1549">
        <f t="shared" si="309"/>
        <v>0</v>
      </c>
      <c r="BO213" s="1549">
        <f t="shared" si="309"/>
        <v>0</v>
      </c>
      <c r="BP213" s="1549">
        <f t="shared" si="309"/>
        <v>0</v>
      </c>
      <c r="BQ213" s="1549">
        <f t="shared" si="309"/>
        <v>0</v>
      </c>
      <c r="BR213" s="1549">
        <f t="shared" si="309"/>
        <v>0</v>
      </c>
      <c r="BS213" s="1549">
        <f t="shared" si="309"/>
        <v>0</v>
      </c>
      <c r="BT213" s="1549">
        <f>BT95-BT205</f>
        <v>0</v>
      </c>
      <c r="BU213" s="1549">
        <f>BU95-BU205</f>
        <v>0</v>
      </c>
      <c r="BV213" s="1549">
        <f t="shared" si="309"/>
        <v>0</v>
      </c>
      <c r="BW213" s="1549">
        <f t="shared" si="309"/>
        <v>0</v>
      </c>
      <c r="BX213" s="1549">
        <f t="shared" si="309"/>
        <v>0</v>
      </c>
      <c r="BY213" s="1549">
        <f t="shared" si="309"/>
        <v>0</v>
      </c>
      <c r="BZ213" s="1549">
        <f t="shared" si="309"/>
        <v>0</v>
      </c>
      <c r="CA213" s="1549">
        <f t="shared" si="309"/>
        <v>0</v>
      </c>
      <c r="CB213" s="1549">
        <f t="shared" si="309"/>
        <v>0</v>
      </c>
      <c r="CC213" s="1549">
        <f t="shared" si="309"/>
        <v>0</v>
      </c>
      <c r="CD213" s="1549">
        <f t="shared" si="309"/>
        <v>0</v>
      </c>
      <c r="CE213" s="1549">
        <f t="shared" si="309"/>
        <v>0</v>
      </c>
      <c r="CF213" s="1549">
        <f t="shared" si="309"/>
        <v>0</v>
      </c>
      <c r="CG213" s="1549">
        <f t="shared" si="309"/>
        <v>0</v>
      </c>
      <c r="CH213" s="1552">
        <f t="shared" si="309"/>
        <v>0</v>
      </c>
      <c r="CI213" s="1552">
        <f t="shared" si="309"/>
        <v>0</v>
      </c>
      <c r="CJ213" s="1552">
        <f t="shared" si="309"/>
        <v>0</v>
      </c>
      <c r="CK213" s="1552">
        <f t="shared" si="309"/>
        <v>0</v>
      </c>
      <c r="CL213" s="1552">
        <f t="shared" si="305"/>
        <v>0</v>
      </c>
      <c r="CM213" s="1552">
        <f t="shared" si="305"/>
        <v>0</v>
      </c>
      <c r="CN213" s="1552">
        <f t="shared" si="305"/>
        <v>0</v>
      </c>
      <c r="CO213" s="1549">
        <f t="shared" si="309"/>
        <v>0</v>
      </c>
      <c r="CP213" s="1549">
        <f t="shared" si="309"/>
        <v>0</v>
      </c>
      <c r="CQ213" s="1549">
        <f t="shared" si="309"/>
        <v>0</v>
      </c>
      <c r="CR213" s="1549">
        <f t="shared" si="309"/>
        <v>0</v>
      </c>
      <c r="CS213" s="1549">
        <f t="shared" si="309"/>
        <v>0</v>
      </c>
      <c r="CT213" s="1555">
        <f t="shared" si="309"/>
        <v>0</v>
      </c>
      <c r="CU213" s="1555">
        <f>CU95-CU205</f>
        <v>0</v>
      </c>
      <c r="CV213" s="1556">
        <f t="shared" si="309"/>
        <v>0</v>
      </c>
      <c r="CW213" s="1556">
        <f>CW95-CW205</f>
        <v>0</v>
      </c>
      <c r="CX213" s="1549">
        <f t="shared" si="309"/>
        <v>0</v>
      </c>
      <c r="CY213" s="1553">
        <f t="shared" si="309"/>
        <v>0</v>
      </c>
      <c r="CZ213" s="1553"/>
      <c r="DA213" s="1555">
        <f t="shared" si="309"/>
        <v>0</v>
      </c>
      <c r="DB213" s="1555">
        <f t="shared" si="309"/>
        <v>0</v>
      </c>
      <c r="DC213" s="1555">
        <f t="shared" si="309"/>
        <v>0</v>
      </c>
      <c r="DD213" s="1555">
        <f t="shared" si="309"/>
        <v>0</v>
      </c>
      <c r="DE213" s="1549">
        <f t="shared" si="309"/>
        <v>0</v>
      </c>
      <c r="DF213" s="1549">
        <f t="shared" si="309"/>
        <v>0</v>
      </c>
      <c r="DG213" s="1549">
        <f t="shared" si="309"/>
        <v>0</v>
      </c>
      <c r="DH213" s="1549">
        <f t="shared" si="309"/>
        <v>0</v>
      </c>
      <c r="DI213" s="1549">
        <f>DI95-DI205</f>
        <v>0</v>
      </c>
      <c r="DJ213" s="1549">
        <f t="shared" si="309"/>
        <v>0</v>
      </c>
      <c r="DK213" s="1549">
        <f t="shared" si="309"/>
        <v>0</v>
      </c>
      <c r="DL213" s="1549">
        <f t="shared" si="309"/>
        <v>0</v>
      </c>
      <c r="DM213" s="1549">
        <f t="shared" si="309"/>
        <v>0</v>
      </c>
      <c r="DN213" s="1555">
        <f t="shared" si="309"/>
        <v>0</v>
      </c>
      <c r="DO213" s="1557">
        <f t="shared" si="309"/>
        <v>0</v>
      </c>
      <c r="DP213" s="1549">
        <f t="shared" si="309"/>
        <v>0</v>
      </c>
      <c r="DQ213" s="1549">
        <f t="shared" si="309"/>
        <v>0</v>
      </c>
      <c r="DR213" s="1549">
        <f t="shared" si="309"/>
        <v>0</v>
      </c>
      <c r="DS213" s="1549">
        <f t="shared" si="309"/>
        <v>0</v>
      </c>
      <c r="DT213" s="1549">
        <f t="shared" si="309"/>
        <v>0</v>
      </c>
      <c r="DU213" s="1550">
        <f t="shared" si="309"/>
        <v>0</v>
      </c>
      <c r="DV213" s="1553">
        <f t="shared" si="309"/>
        <v>0</v>
      </c>
      <c r="DW213" s="1551">
        <f t="shared" si="309"/>
        <v>0</v>
      </c>
      <c r="DX213" s="1551"/>
      <c r="DY213" s="1558"/>
      <c r="DZ213" s="1551"/>
      <c r="EA213" s="1555">
        <f>EA95-EA205</f>
        <v>0</v>
      </c>
      <c r="EB213" s="1558">
        <f t="shared" si="310"/>
        <v>0</v>
      </c>
      <c r="EC213" s="1559" t="s">
        <v>712</v>
      </c>
      <c r="ED213" s="672"/>
    </row>
    <row r="214" spans="1:134" ht="14.25" hidden="1" customHeight="1" outlineLevel="1" thickBot="1">
      <c r="A214" s="1548" t="s">
        <v>713</v>
      </c>
      <c r="B214" s="1560">
        <f t="shared" ref="B214:BM215" si="311">B72-B206</f>
        <v>0</v>
      </c>
      <c r="C214" s="1560">
        <f t="shared" si="311"/>
        <v>0</v>
      </c>
      <c r="D214" s="1560">
        <f t="shared" si="311"/>
        <v>0</v>
      </c>
      <c r="E214" s="1560">
        <f t="shared" si="311"/>
        <v>0</v>
      </c>
      <c r="F214" s="1560">
        <f t="shared" si="311"/>
        <v>0</v>
      </c>
      <c r="G214" s="1561">
        <f t="shared" si="311"/>
        <v>0</v>
      </c>
      <c r="H214" s="1561">
        <f>H72-H206</f>
        <v>0</v>
      </c>
      <c r="I214" s="1561">
        <f t="shared" si="311"/>
        <v>0</v>
      </c>
      <c r="J214" s="1561">
        <f t="shared" si="311"/>
        <v>0</v>
      </c>
      <c r="K214" s="1561">
        <f t="shared" si="311"/>
        <v>0</v>
      </c>
      <c r="L214" s="1561">
        <f t="shared" si="311"/>
        <v>0</v>
      </c>
      <c r="M214" s="1561">
        <f t="shared" si="311"/>
        <v>0</v>
      </c>
      <c r="N214" s="1562">
        <f t="shared" si="311"/>
        <v>0</v>
      </c>
      <c r="O214" s="1562">
        <f t="shared" si="311"/>
        <v>0</v>
      </c>
      <c r="P214" s="1562">
        <f t="shared" si="311"/>
        <v>0</v>
      </c>
      <c r="Q214" s="1563">
        <f t="shared" si="311"/>
        <v>0</v>
      </c>
      <c r="R214" s="1564">
        <f t="shared" si="311"/>
        <v>0</v>
      </c>
      <c r="S214" s="1564">
        <f t="shared" si="311"/>
        <v>0</v>
      </c>
      <c r="T214" s="1561">
        <f t="shared" si="311"/>
        <v>0</v>
      </c>
      <c r="U214" s="1561">
        <f t="shared" si="311"/>
        <v>0</v>
      </c>
      <c r="V214" s="1561">
        <f t="shared" si="311"/>
        <v>0</v>
      </c>
      <c r="W214" s="1561">
        <f t="shared" si="311"/>
        <v>0</v>
      </c>
      <c r="X214" s="1561">
        <f>X72-X206</f>
        <v>0</v>
      </c>
      <c r="Y214" s="1561">
        <f>Y72-Y206</f>
        <v>0</v>
      </c>
      <c r="Z214" s="1561">
        <f t="shared" si="311"/>
        <v>0</v>
      </c>
      <c r="AA214" s="1560">
        <f t="shared" si="311"/>
        <v>0</v>
      </c>
      <c r="AB214" s="1561">
        <f t="shared" si="311"/>
        <v>0</v>
      </c>
      <c r="AC214" s="1560">
        <f t="shared" si="311"/>
        <v>0</v>
      </c>
      <c r="AD214" s="1560">
        <f t="shared" si="311"/>
        <v>0</v>
      </c>
      <c r="AE214" s="1560">
        <f t="shared" si="311"/>
        <v>0</v>
      </c>
      <c r="AF214" s="1560">
        <f t="shared" si="311"/>
        <v>0</v>
      </c>
      <c r="AG214" s="1560">
        <f>AG72-AG206</f>
        <v>0</v>
      </c>
      <c r="AH214" s="1560">
        <f>AH72-AH206</f>
        <v>0</v>
      </c>
      <c r="AI214" s="1560">
        <f t="shared" si="311"/>
        <v>0</v>
      </c>
      <c r="AJ214" s="1560">
        <f t="shared" si="311"/>
        <v>0</v>
      </c>
      <c r="AK214" s="1560">
        <f t="shared" si="311"/>
        <v>0</v>
      </c>
      <c r="AL214" s="1560">
        <f>AL72-AL206</f>
        <v>0</v>
      </c>
      <c r="AM214" s="1560">
        <f>AM72-AM206</f>
        <v>0</v>
      </c>
      <c r="AN214" s="1560">
        <f t="shared" si="311"/>
        <v>0</v>
      </c>
      <c r="AO214" s="1563">
        <f t="shared" si="311"/>
        <v>0</v>
      </c>
      <c r="AP214" s="1563">
        <f t="shared" si="311"/>
        <v>0</v>
      </c>
      <c r="AQ214" s="1563">
        <f t="shared" si="311"/>
        <v>0</v>
      </c>
      <c r="AR214" s="1563">
        <f t="shared" si="311"/>
        <v>0</v>
      </c>
      <c r="AS214" s="1561">
        <f t="shared" si="311"/>
        <v>0</v>
      </c>
      <c r="AT214" s="1564">
        <f t="shared" si="311"/>
        <v>0</v>
      </c>
      <c r="AU214" s="1564">
        <f t="shared" si="311"/>
        <v>0</v>
      </c>
      <c r="AV214" s="1564">
        <f t="shared" si="311"/>
        <v>0</v>
      </c>
      <c r="AW214" s="1564">
        <f t="shared" si="311"/>
        <v>0</v>
      </c>
      <c r="AX214" s="1564">
        <f t="shared" si="311"/>
        <v>0</v>
      </c>
      <c r="AY214" s="1565">
        <f t="shared" si="311"/>
        <v>0</v>
      </c>
      <c r="AZ214" s="1564">
        <f t="shared" si="311"/>
        <v>0</v>
      </c>
      <c r="BA214" s="1560">
        <f t="shared" si="311"/>
        <v>0</v>
      </c>
      <c r="BB214" s="1560">
        <f t="shared" si="311"/>
        <v>0</v>
      </c>
      <c r="BC214" s="1560">
        <f t="shared" si="311"/>
        <v>0</v>
      </c>
      <c r="BD214" s="1560">
        <f t="shared" si="311"/>
        <v>0</v>
      </c>
      <c r="BE214" s="1560">
        <f t="shared" si="311"/>
        <v>0</v>
      </c>
      <c r="BF214" s="1560">
        <f t="shared" si="311"/>
        <v>0</v>
      </c>
      <c r="BG214" s="1560">
        <f t="shared" si="311"/>
        <v>0</v>
      </c>
      <c r="BH214" s="1560">
        <f t="shared" si="311"/>
        <v>0</v>
      </c>
      <c r="BI214" s="1560">
        <f t="shared" si="311"/>
        <v>0</v>
      </c>
      <c r="BJ214" s="1560">
        <f>BJ72-BJ206</f>
        <v>0</v>
      </c>
      <c r="BK214" s="1560">
        <f>BK72-BK206</f>
        <v>0</v>
      </c>
      <c r="BL214" s="1560">
        <f t="shared" si="311"/>
        <v>0</v>
      </c>
      <c r="BM214" s="1560">
        <f t="shared" si="311"/>
        <v>0</v>
      </c>
      <c r="BN214" s="1560">
        <f t="shared" ref="BN214:DW215" si="312">BN72-BN206</f>
        <v>0</v>
      </c>
      <c r="BO214" s="1560">
        <f t="shared" si="312"/>
        <v>0</v>
      </c>
      <c r="BP214" s="1560">
        <f t="shared" si="312"/>
        <v>0</v>
      </c>
      <c r="BQ214" s="1560">
        <f t="shared" si="312"/>
        <v>0</v>
      </c>
      <c r="BR214" s="1560">
        <f t="shared" si="312"/>
        <v>0</v>
      </c>
      <c r="BS214" s="1560">
        <f t="shared" si="312"/>
        <v>0</v>
      </c>
      <c r="BT214" s="1560">
        <f>BT72-BT206</f>
        <v>0</v>
      </c>
      <c r="BU214" s="1560">
        <f>BU72-BU206</f>
        <v>0</v>
      </c>
      <c r="BV214" s="1560">
        <f t="shared" si="312"/>
        <v>0</v>
      </c>
      <c r="BW214" s="1560">
        <f t="shared" si="312"/>
        <v>0</v>
      </c>
      <c r="BX214" s="1560">
        <f t="shared" si="312"/>
        <v>0</v>
      </c>
      <c r="BY214" s="1560">
        <f t="shared" si="312"/>
        <v>0</v>
      </c>
      <c r="BZ214" s="1560">
        <f t="shared" si="312"/>
        <v>0</v>
      </c>
      <c r="CA214" s="1560">
        <f t="shared" si="312"/>
        <v>0</v>
      </c>
      <c r="CB214" s="1560">
        <f t="shared" si="312"/>
        <v>0</v>
      </c>
      <c r="CC214" s="1560">
        <f t="shared" si="312"/>
        <v>0</v>
      </c>
      <c r="CD214" s="1560">
        <f t="shared" si="312"/>
        <v>0</v>
      </c>
      <c r="CE214" s="1560">
        <f t="shared" si="312"/>
        <v>0</v>
      </c>
      <c r="CF214" s="1560">
        <f t="shared" si="312"/>
        <v>0</v>
      </c>
      <c r="CG214" s="1560">
        <f t="shared" si="312"/>
        <v>0</v>
      </c>
      <c r="CH214" s="1563">
        <f t="shared" si="312"/>
        <v>0</v>
      </c>
      <c r="CI214" s="1563">
        <f t="shared" si="312"/>
        <v>0</v>
      </c>
      <c r="CJ214" s="1563">
        <f t="shared" si="312"/>
        <v>0</v>
      </c>
      <c r="CK214" s="1563">
        <f t="shared" si="312"/>
        <v>0</v>
      </c>
      <c r="CL214" s="1560">
        <f t="shared" si="305"/>
        <v>0</v>
      </c>
      <c r="CM214" s="1560">
        <f t="shared" si="305"/>
        <v>0</v>
      </c>
      <c r="CN214" s="1560">
        <f t="shared" si="305"/>
        <v>0</v>
      </c>
      <c r="CO214" s="1560">
        <f t="shared" si="312"/>
        <v>0</v>
      </c>
      <c r="CP214" s="1560">
        <f t="shared" si="312"/>
        <v>0</v>
      </c>
      <c r="CQ214" s="1560">
        <f t="shared" si="312"/>
        <v>0</v>
      </c>
      <c r="CR214" s="1560">
        <f t="shared" si="312"/>
        <v>0</v>
      </c>
      <c r="CS214" s="1560">
        <f t="shared" si="312"/>
        <v>0</v>
      </c>
      <c r="CT214" s="1566">
        <f t="shared" si="312"/>
        <v>0</v>
      </c>
      <c r="CU214" s="1566">
        <f>CU72-CU206</f>
        <v>0</v>
      </c>
      <c r="CV214" s="1567">
        <f t="shared" si="312"/>
        <v>0</v>
      </c>
      <c r="CW214" s="1567">
        <f>CW72-CW206</f>
        <v>0</v>
      </c>
      <c r="CX214" s="1560">
        <f t="shared" si="312"/>
        <v>0</v>
      </c>
      <c r="CY214" s="1564">
        <f t="shared" si="312"/>
        <v>0</v>
      </c>
      <c r="CZ214" s="1564"/>
      <c r="DA214" s="1566">
        <f t="shared" si="312"/>
        <v>0</v>
      </c>
      <c r="DB214" s="1566">
        <f t="shared" si="312"/>
        <v>0</v>
      </c>
      <c r="DC214" s="1566">
        <f t="shared" si="312"/>
        <v>0</v>
      </c>
      <c r="DD214" s="1566">
        <f t="shared" si="312"/>
        <v>0</v>
      </c>
      <c r="DE214" s="1560">
        <f t="shared" si="312"/>
        <v>0</v>
      </c>
      <c r="DF214" s="1560">
        <f t="shared" si="312"/>
        <v>0</v>
      </c>
      <c r="DG214" s="1560">
        <f t="shared" si="312"/>
        <v>0</v>
      </c>
      <c r="DH214" s="1560">
        <f t="shared" si="312"/>
        <v>0</v>
      </c>
      <c r="DI214" s="1560">
        <f>DI72-DI206</f>
        <v>0</v>
      </c>
      <c r="DJ214" s="1560">
        <f t="shared" si="312"/>
        <v>0</v>
      </c>
      <c r="DK214" s="1560">
        <f t="shared" si="312"/>
        <v>0</v>
      </c>
      <c r="DL214" s="1560">
        <f t="shared" si="312"/>
        <v>0</v>
      </c>
      <c r="DM214" s="1560">
        <f t="shared" si="312"/>
        <v>0</v>
      </c>
      <c r="DN214" s="1566">
        <f t="shared" si="312"/>
        <v>0</v>
      </c>
      <c r="DO214" s="1568">
        <f t="shared" si="312"/>
        <v>0</v>
      </c>
      <c r="DP214" s="1560">
        <f t="shared" si="312"/>
        <v>0</v>
      </c>
      <c r="DQ214" s="1560">
        <f t="shared" si="312"/>
        <v>0</v>
      </c>
      <c r="DR214" s="1560">
        <f t="shared" si="312"/>
        <v>0</v>
      </c>
      <c r="DS214" s="1560">
        <f t="shared" si="312"/>
        <v>0</v>
      </c>
      <c r="DT214" s="1560">
        <f t="shared" si="312"/>
        <v>0</v>
      </c>
      <c r="DU214" s="1561">
        <f t="shared" si="312"/>
        <v>0</v>
      </c>
      <c r="DV214" s="1564">
        <f t="shared" si="312"/>
        <v>0</v>
      </c>
      <c r="DW214" s="1568">
        <f t="shared" si="312"/>
        <v>0</v>
      </c>
      <c r="DX214" s="1568"/>
      <c r="DY214" s="1564"/>
      <c r="DZ214" s="1568"/>
      <c r="EA214" s="1566">
        <f>EA72-EA206</f>
        <v>0</v>
      </c>
      <c r="EB214" s="1569">
        <f t="shared" si="310"/>
        <v>0</v>
      </c>
      <c r="EC214" s="1559" t="s">
        <v>713</v>
      </c>
      <c r="ED214" s="672"/>
    </row>
    <row r="215" spans="1:134" ht="15" hidden="1" customHeight="1" outlineLevel="1" thickTop="1" thickBot="1">
      <c r="A215" s="1570" t="s">
        <v>714</v>
      </c>
      <c r="B215" s="1571">
        <f t="shared" si="311"/>
        <v>0</v>
      </c>
      <c r="C215" s="1571">
        <f t="shared" si="311"/>
        <v>0</v>
      </c>
      <c r="D215" s="1571">
        <f t="shared" si="311"/>
        <v>0</v>
      </c>
      <c r="E215" s="1571">
        <f t="shared" si="311"/>
        <v>0</v>
      </c>
      <c r="F215" s="1571">
        <f t="shared" si="311"/>
        <v>0</v>
      </c>
      <c r="G215" s="1572">
        <f t="shared" si="311"/>
        <v>0</v>
      </c>
      <c r="H215" s="1572">
        <f>H73-H207</f>
        <v>0</v>
      </c>
      <c r="I215" s="1573">
        <f t="shared" si="311"/>
        <v>0</v>
      </c>
      <c r="J215" s="1573">
        <f t="shared" si="311"/>
        <v>0</v>
      </c>
      <c r="K215" s="1573">
        <f t="shared" si="311"/>
        <v>0</v>
      </c>
      <c r="L215" s="1573">
        <f t="shared" si="311"/>
        <v>0</v>
      </c>
      <c r="M215" s="1573">
        <f t="shared" si="311"/>
        <v>0</v>
      </c>
      <c r="N215" s="1572">
        <f t="shared" si="311"/>
        <v>0</v>
      </c>
      <c r="O215" s="1572">
        <f t="shared" si="311"/>
        <v>0</v>
      </c>
      <c r="P215" s="1572">
        <f t="shared" si="311"/>
        <v>0</v>
      </c>
      <c r="Q215" s="1574">
        <f t="shared" si="311"/>
        <v>0</v>
      </c>
      <c r="R215" s="1575">
        <f t="shared" si="311"/>
        <v>0</v>
      </c>
      <c r="S215" s="1575">
        <f t="shared" si="311"/>
        <v>0</v>
      </c>
      <c r="T215" s="1572">
        <f t="shared" si="311"/>
        <v>0</v>
      </c>
      <c r="U215" s="1572">
        <f t="shared" si="311"/>
        <v>0</v>
      </c>
      <c r="V215" s="1572">
        <f t="shared" si="311"/>
        <v>0</v>
      </c>
      <c r="W215" s="1572">
        <f t="shared" si="311"/>
        <v>0</v>
      </c>
      <c r="X215" s="1572">
        <f>X73-X207</f>
        <v>0</v>
      </c>
      <c r="Y215" s="1572">
        <f>Y73-Y207</f>
        <v>0</v>
      </c>
      <c r="Z215" s="1572">
        <f t="shared" si="311"/>
        <v>0</v>
      </c>
      <c r="AA215" s="1571">
        <f t="shared" si="311"/>
        <v>0</v>
      </c>
      <c r="AB215" s="1572">
        <f t="shared" si="311"/>
        <v>0</v>
      </c>
      <c r="AC215" s="1571">
        <f t="shared" si="311"/>
        <v>0</v>
      </c>
      <c r="AD215" s="1571">
        <f t="shared" si="311"/>
        <v>0</v>
      </c>
      <c r="AE215" s="1571">
        <f t="shared" si="311"/>
        <v>0</v>
      </c>
      <c r="AF215" s="1571">
        <f t="shared" si="311"/>
        <v>0</v>
      </c>
      <c r="AG215" s="1571">
        <f>AG73-AG207</f>
        <v>0</v>
      </c>
      <c r="AH215" s="1571">
        <f>AH73-AH207</f>
        <v>0</v>
      </c>
      <c r="AI215" s="1571">
        <f t="shared" si="311"/>
        <v>0</v>
      </c>
      <c r="AJ215" s="1571">
        <f t="shared" si="311"/>
        <v>0</v>
      </c>
      <c r="AK215" s="1571">
        <f t="shared" si="311"/>
        <v>0</v>
      </c>
      <c r="AL215" s="1571">
        <f>AL73-AL207</f>
        <v>0</v>
      </c>
      <c r="AM215" s="1571">
        <f>AM73-AM207</f>
        <v>0</v>
      </c>
      <c r="AN215" s="1571">
        <f t="shared" si="311"/>
        <v>0</v>
      </c>
      <c r="AO215" s="1574">
        <f t="shared" si="311"/>
        <v>0</v>
      </c>
      <c r="AP215" s="1574">
        <f t="shared" si="311"/>
        <v>0</v>
      </c>
      <c r="AQ215" s="1574">
        <f t="shared" si="311"/>
        <v>0</v>
      </c>
      <c r="AR215" s="1574">
        <f t="shared" si="311"/>
        <v>0</v>
      </c>
      <c r="AS215" s="1572">
        <f t="shared" si="311"/>
        <v>0</v>
      </c>
      <c r="AT215" s="1572">
        <f t="shared" si="311"/>
        <v>0</v>
      </c>
      <c r="AU215" s="1572">
        <f t="shared" si="311"/>
        <v>0</v>
      </c>
      <c r="AV215" s="1572">
        <f t="shared" si="311"/>
        <v>0</v>
      </c>
      <c r="AW215" s="1572">
        <f t="shared" si="311"/>
        <v>0</v>
      </c>
      <c r="AX215" s="1572">
        <f t="shared" si="311"/>
        <v>0</v>
      </c>
      <c r="AY215" s="1572">
        <f t="shared" si="311"/>
        <v>0</v>
      </c>
      <c r="AZ215" s="1572">
        <f t="shared" si="311"/>
        <v>0</v>
      </c>
      <c r="BA215" s="1571">
        <f t="shared" si="311"/>
        <v>0</v>
      </c>
      <c r="BB215" s="1571">
        <f t="shared" si="311"/>
        <v>0</v>
      </c>
      <c r="BC215" s="1571">
        <f t="shared" si="311"/>
        <v>0</v>
      </c>
      <c r="BD215" s="1571">
        <f t="shared" si="311"/>
        <v>0</v>
      </c>
      <c r="BE215" s="1571">
        <f t="shared" si="311"/>
        <v>0</v>
      </c>
      <c r="BF215" s="1571">
        <f t="shared" si="311"/>
        <v>0</v>
      </c>
      <c r="BG215" s="1571">
        <f t="shared" si="311"/>
        <v>0</v>
      </c>
      <c r="BH215" s="1571">
        <f t="shared" si="311"/>
        <v>0</v>
      </c>
      <c r="BI215" s="1571">
        <f t="shared" si="311"/>
        <v>0</v>
      </c>
      <c r="BJ215" s="1571">
        <f>BJ73-BJ207</f>
        <v>0</v>
      </c>
      <c r="BK215" s="1571">
        <f>BK73-BK207</f>
        <v>0</v>
      </c>
      <c r="BL215" s="1571">
        <f t="shared" si="311"/>
        <v>0</v>
      </c>
      <c r="BM215" s="1571">
        <f t="shared" si="311"/>
        <v>0</v>
      </c>
      <c r="BN215" s="1571">
        <f t="shared" si="312"/>
        <v>0</v>
      </c>
      <c r="BO215" s="1571">
        <f t="shared" si="312"/>
        <v>0</v>
      </c>
      <c r="BP215" s="1571">
        <f t="shared" si="312"/>
        <v>0</v>
      </c>
      <c r="BQ215" s="1571">
        <f t="shared" si="312"/>
        <v>0</v>
      </c>
      <c r="BR215" s="1571">
        <f t="shared" si="312"/>
        <v>0</v>
      </c>
      <c r="BS215" s="1571">
        <f t="shared" si="312"/>
        <v>0</v>
      </c>
      <c r="BT215" s="1571">
        <f>BT73-BT207</f>
        <v>0</v>
      </c>
      <c r="BU215" s="1571">
        <f>BU73-BU207</f>
        <v>0</v>
      </c>
      <c r="BV215" s="1571">
        <f t="shared" si="312"/>
        <v>0</v>
      </c>
      <c r="BW215" s="1571">
        <f t="shared" si="312"/>
        <v>0</v>
      </c>
      <c r="BX215" s="1571">
        <f t="shared" si="312"/>
        <v>0</v>
      </c>
      <c r="BY215" s="1571">
        <f t="shared" si="312"/>
        <v>0</v>
      </c>
      <c r="BZ215" s="1571">
        <f t="shared" si="312"/>
        <v>0</v>
      </c>
      <c r="CA215" s="1571">
        <f t="shared" si="312"/>
        <v>0</v>
      </c>
      <c r="CB215" s="1571">
        <f t="shared" si="312"/>
        <v>0</v>
      </c>
      <c r="CC215" s="1571">
        <f t="shared" si="312"/>
        <v>0</v>
      </c>
      <c r="CD215" s="1571">
        <f t="shared" si="312"/>
        <v>0</v>
      </c>
      <c r="CE215" s="1571">
        <f t="shared" si="312"/>
        <v>0</v>
      </c>
      <c r="CF215" s="1571">
        <f t="shared" si="312"/>
        <v>0</v>
      </c>
      <c r="CG215" s="1571">
        <f t="shared" si="312"/>
        <v>0</v>
      </c>
      <c r="CH215" s="1574">
        <f t="shared" si="312"/>
        <v>0</v>
      </c>
      <c r="CI215" s="1574">
        <f t="shared" si="312"/>
        <v>0</v>
      </c>
      <c r="CJ215" s="1574">
        <f t="shared" si="312"/>
        <v>0</v>
      </c>
      <c r="CK215" s="1574">
        <f>CK73-CK207</f>
        <v>0</v>
      </c>
      <c r="CL215" s="1574">
        <f>CL73-CL207</f>
        <v>0</v>
      </c>
      <c r="CM215" s="1574">
        <f t="shared" si="305"/>
        <v>0</v>
      </c>
      <c r="CN215" s="1574">
        <f t="shared" si="305"/>
        <v>0</v>
      </c>
      <c r="CO215" s="1571">
        <f t="shared" si="312"/>
        <v>0</v>
      </c>
      <c r="CP215" s="1571">
        <f t="shared" si="312"/>
        <v>0</v>
      </c>
      <c r="CQ215" s="1571">
        <f t="shared" si="312"/>
        <v>0</v>
      </c>
      <c r="CR215" s="1571">
        <f t="shared" si="312"/>
        <v>0</v>
      </c>
      <c r="CS215" s="1571">
        <f t="shared" si="312"/>
        <v>0</v>
      </c>
      <c r="CT215" s="1573">
        <f t="shared" si="312"/>
        <v>0</v>
      </c>
      <c r="CU215" s="1573">
        <f>CU73-CU207</f>
        <v>0</v>
      </c>
      <c r="CV215" s="1571">
        <f t="shared" si="312"/>
        <v>0</v>
      </c>
      <c r="CW215" s="1571">
        <f>CW73-CW207</f>
        <v>0</v>
      </c>
      <c r="CX215" s="1571">
        <f t="shared" si="312"/>
        <v>0</v>
      </c>
      <c r="CY215" s="1572">
        <f t="shared" si="312"/>
        <v>0</v>
      </c>
      <c r="CZ215" s="1572"/>
      <c r="DA215" s="1573">
        <f t="shared" si="312"/>
        <v>0</v>
      </c>
      <c r="DB215" s="1573">
        <f t="shared" si="312"/>
        <v>0</v>
      </c>
      <c r="DC215" s="1573">
        <f t="shared" si="312"/>
        <v>0</v>
      </c>
      <c r="DD215" s="1573">
        <f t="shared" si="312"/>
        <v>0</v>
      </c>
      <c r="DE215" s="1571">
        <f t="shared" si="312"/>
        <v>0</v>
      </c>
      <c r="DF215" s="1571">
        <f t="shared" si="312"/>
        <v>0</v>
      </c>
      <c r="DG215" s="1571">
        <f t="shared" si="312"/>
        <v>0</v>
      </c>
      <c r="DH215" s="1571">
        <f t="shared" si="312"/>
        <v>0</v>
      </c>
      <c r="DI215" s="1571">
        <f>DI73-DI207</f>
        <v>0</v>
      </c>
      <c r="DJ215" s="1571">
        <f t="shared" si="312"/>
        <v>0</v>
      </c>
      <c r="DK215" s="1571">
        <f t="shared" si="312"/>
        <v>0</v>
      </c>
      <c r="DL215" s="1571">
        <f t="shared" si="312"/>
        <v>0</v>
      </c>
      <c r="DM215" s="1571">
        <f t="shared" si="312"/>
        <v>0</v>
      </c>
      <c r="DN215" s="1573">
        <f t="shared" si="312"/>
        <v>0</v>
      </c>
      <c r="DO215" s="1571">
        <f t="shared" si="312"/>
        <v>0</v>
      </c>
      <c r="DP215" s="1571">
        <f t="shared" si="312"/>
        <v>0</v>
      </c>
      <c r="DQ215" s="1571">
        <f t="shared" si="312"/>
        <v>0</v>
      </c>
      <c r="DR215" s="1571">
        <f t="shared" si="312"/>
        <v>0</v>
      </c>
      <c r="DS215" s="1571">
        <f t="shared" si="312"/>
        <v>0</v>
      </c>
      <c r="DT215" s="1571">
        <f t="shared" si="312"/>
        <v>0</v>
      </c>
      <c r="DU215" s="1572">
        <f t="shared" si="312"/>
        <v>0</v>
      </c>
      <c r="DV215" s="1573">
        <f t="shared" si="312"/>
        <v>0</v>
      </c>
      <c r="DW215" s="1573">
        <f t="shared" si="312"/>
        <v>0</v>
      </c>
      <c r="DX215" s="1573"/>
      <c r="DY215" s="1573"/>
      <c r="DZ215" s="1573"/>
      <c r="EA215" s="1573">
        <f>EA73-EA207</f>
        <v>0</v>
      </c>
      <c r="EB215" s="1576">
        <f t="shared" si="310"/>
        <v>0</v>
      </c>
      <c r="EC215" s="1577" t="s">
        <v>714</v>
      </c>
      <c r="ED215" s="672"/>
    </row>
    <row r="216" spans="1:134" ht="16.5" customHeight="1" thickTop="1">
      <c r="A216" s="1578"/>
      <c r="B216" s="1578"/>
      <c r="C216" s="1578"/>
      <c r="D216" s="1578"/>
      <c r="E216" s="1578"/>
      <c r="F216" s="1578"/>
      <c r="G216" s="1578"/>
      <c r="H216" s="1578"/>
      <c r="I216" s="1578"/>
      <c r="J216" s="1578"/>
      <c r="K216" s="1578"/>
      <c r="L216" s="1578"/>
      <c r="M216" s="1578"/>
      <c r="N216" s="1578"/>
      <c r="O216" s="1578"/>
      <c r="P216" s="1578"/>
      <c r="Q216" s="1578"/>
      <c r="R216" s="1578"/>
      <c r="S216" s="1578"/>
      <c r="T216" s="1578"/>
      <c r="U216" s="1578"/>
      <c r="V216" s="1578"/>
      <c r="W216" s="1578"/>
      <c r="X216" s="1578"/>
      <c r="Y216" s="1578"/>
      <c r="Z216" s="1578"/>
      <c r="AA216" s="1578"/>
      <c r="AB216" s="1578"/>
      <c r="AC216" s="1578"/>
      <c r="AD216" s="1578"/>
      <c r="AE216" s="1578"/>
      <c r="AF216" s="1578"/>
      <c r="AG216" s="1578"/>
      <c r="AH216" s="1578"/>
      <c r="AI216" s="1578"/>
      <c r="AJ216" s="1578"/>
      <c r="AK216" s="1578"/>
      <c r="AL216" s="1578"/>
      <c r="AM216" s="1578"/>
      <c r="AN216" s="1578"/>
      <c r="AO216" s="1578"/>
      <c r="AP216" s="1578"/>
      <c r="AQ216" s="1578"/>
      <c r="AR216" s="1578"/>
      <c r="AS216" s="1578"/>
      <c r="AT216" s="1578"/>
      <c r="AU216" s="1578"/>
      <c r="AV216" s="1578"/>
      <c r="AW216" s="1578"/>
      <c r="AX216" s="1578"/>
      <c r="AY216" s="1578"/>
      <c r="AZ216" s="1578"/>
      <c r="BA216" s="1578"/>
      <c r="BB216" s="1578"/>
      <c r="BC216" s="1578"/>
      <c r="BD216" s="1578"/>
      <c r="BE216" s="1578"/>
      <c r="BF216" s="1578"/>
      <c r="BG216" s="1578"/>
      <c r="BH216" s="1578"/>
      <c r="BI216" s="1578"/>
      <c r="BJ216" s="1578"/>
      <c r="BK216" s="1578"/>
      <c r="BL216" s="1578"/>
      <c r="BM216" s="1578"/>
      <c r="BN216" s="1578"/>
      <c r="BO216" s="1578"/>
      <c r="BP216" s="1578"/>
      <c r="BQ216" s="1578"/>
      <c r="BR216" s="1578"/>
      <c r="BS216" s="1578"/>
      <c r="BT216" s="1578"/>
      <c r="BU216" s="1578"/>
      <c r="BV216" s="1578"/>
      <c r="BW216" s="1578"/>
      <c r="BX216" s="1578"/>
      <c r="BY216" s="1578"/>
      <c r="BZ216" s="1578"/>
      <c r="CA216" s="1578"/>
      <c r="CB216" s="1578"/>
      <c r="CC216" s="1578"/>
      <c r="CD216" s="1578"/>
      <c r="CE216" s="1578"/>
      <c r="CF216" s="1578"/>
      <c r="CG216" s="1578"/>
      <c r="CH216" s="1578"/>
      <c r="CI216" s="1578"/>
      <c r="CJ216" s="1578"/>
      <c r="CK216" s="1578"/>
      <c r="CL216" s="1578"/>
      <c r="CM216" s="1578"/>
      <c r="CN216" s="1578"/>
      <c r="CO216" s="1578"/>
      <c r="CP216" s="1578"/>
      <c r="CQ216" s="1578"/>
      <c r="CR216" s="1578"/>
      <c r="CS216" s="1578"/>
      <c r="CT216" s="1578"/>
      <c r="CU216" s="1578"/>
      <c r="CV216" s="1578"/>
      <c r="CW216" s="1578"/>
      <c r="CX216" s="1578"/>
      <c r="CY216" s="1578"/>
      <c r="CZ216" s="1578"/>
      <c r="DA216" s="1578"/>
      <c r="DB216" s="1578"/>
      <c r="DC216" s="1578"/>
      <c r="DD216" s="1578"/>
      <c r="DE216" s="1578"/>
      <c r="DF216" s="1578"/>
      <c r="DG216" s="1578"/>
      <c r="DH216" s="1578"/>
      <c r="DI216" s="1578"/>
      <c r="DJ216" s="1578"/>
      <c r="DK216" s="1578"/>
      <c r="DL216" s="1578"/>
      <c r="DM216" s="1578"/>
      <c r="DN216" s="1578"/>
      <c r="DO216" s="1578"/>
      <c r="DP216" s="1578"/>
      <c r="DQ216" s="1578"/>
      <c r="DR216" s="1578"/>
      <c r="DS216" s="1578"/>
      <c r="DT216" s="1578"/>
      <c r="DU216" s="1578"/>
      <c r="DV216" s="1578"/>
      <c r="DW216" s="1578"/>
      <c r="DX216" s="1578"/>
      <c r="DY216" s="1578"/>
      <c r="DZ216" s="1578"/>
      <c r="EA216" s="1578"/>
      <c r="EB216" s="1578"/>
      <c r="EC216" s="1579"/>
      <c r="ED216" s="672"/>
    </row>
    <row r="217" spans="1:134" ht="14.5">
      <c r="A217" s="1580" t="s">
        <v>715</v>
      </c>
      <c r="B217" s="1578"/>
      <c r="C217" s="1578"/>
      <c r="D217" s="1578"/>
      <c r="E217" s="1578"/>
      <c r="F217" s="1578"/>
      <c r="G217" s="1578"/>
      <c r="H217" s="1578"/>
      <c r="I217" s="1578"/>
      <c r="J217" s="1578"/>
      <c r="K217" s="1578"/>
      <c r="L217" s="1578"/>
      <c r="M217" s="1578"/>
      <c r="N217" s="1578"/>
      <c r="O217" s="1578"/>
      <c r="P217" s="1578"/>
      <c r="Q217" s="1578"/>
      <c r="R217" s="1578"/>
      <c r="S217" s="1578"/>
      <c r="T217" s="1578"/>
      <c r="U217" s="1578"/>
      <c r="V217" s="1578"/>
      <c r="W217" s="1578"/>
      <c r="X217" s="1578"/>
      <c r="Y217" s="1578"/>
      <c r="Z217" s="1578"/>
      <c r="AA217" s="1578"/>
      <c r="AB217" s="1578"/>
      <c r="AC217" s="1578"/>
      <c r="AD217" s="1578"/>
      <c r="AE217" s="1578"/>
      <c r="AF217" s="1578"/>
      <c r="AG217" s="1578"/>
      <c r="AH217" s="1578"/>
      <c r="AI217" s="1578"/>
      <c r="AJ217" s="1578"/>
      <c r="AK217" s="1578"/>
      <c r="AL217" s="1578"/>
      <c r="AM217" s="1578"/>
      <c r="AN217" s="1578"/>
      <c r="AO217" s="1578"/>
      <c r="AP217" s="1578"/>
      <c r="AQ217" s="1578"/>
      <c r="AR217" s="1578"/>
      <c r="AS217" s="1578"/>
      <c r="AT217" s="1578"/>
      <c r="AU217" s="1578"/>
      <c r="AV217" s="1578"/>
      <c r="AW217" s="1578"/>
      <c r="AX217" s="1578"/>
      <c r="AY217" s="1578"/>
      <c r="AZ217" s="1578"/>
      <c r="BA217" s="1578"/>
      <c r="BB217" s="1578"/>
      <c r="BC217" s="1578"/>
      <c r="BD217" s="1578"/>
      <c r="BE217" s="1578"/>
      <c r="BF217" s="1578"/>
      <c r="BG217" s="1578"/>
      <c r="BH217" s="1578"/>
      <c r="BI217" s="1578"/>
      <c r="BJ217" s="1578"/>
      <c r="BK217" s="1578"/>
      <c r="BL217" s="1578"/>
      <c r="BM217" s="1578"/>
      <c r="BN217" s="1578"/>
      <c r="BO217" s="1578"/>
      <c r="BP217" s="1578"/>
      <c r="BQ217" s="1578"/>
      <c r="BR217" s="1578"/>
      <c r="BS217" s="1578"/>
      <c r="BT217" s="1578"/>
      <c r="BU217" s="1578"/>
      <c r="BV217" s="1578"/>
      <c r="BW217" s="1578"/>
      <c r="BX217" s="1578"/>
      <c r="BY217" s="1578"/>
      <c r="BZ217" s="1578"/>
      <c r="CA217" s="1578"/>
      <c r="CB217" s="1578"/>
      <c r="CC217" s="1578"/>
      <c r="CD217" s="1578"/>
      <c r="CE217" s="1578"/>
      <c r="CF217" s="1578"/>
      <c r="CG217" s="1578"/>
      <c r="CH217" s="1578"/>
      <c r="CI217" s="1578"/>
      <c r="CJ217" s="1578"/>
      <c r="CK217" s="1578"/>
      <c r="CL217" s="1578"/>
      <c r="CM217" s="1578"/>
      <c r="CN217" s="1578"/>
      <c r="CO217" s="1578"/>
      <c r="CP217" s="1578"/>
      <c r="CQ217" s="1578"/>
      <c r="CR217" s="1578"/>
      <c r="CS217" s="1578"/>
      <c r="CT217" s="1578"/>
      <c r="CU217" s="1578"/>
      <c r="CV217" s="1578"/>
      <c r="CW217" s="1578"/>
      <c r="CX217" s="1578"/>
      <c r="CY217" s="1578"/>
      <c r="CZ217" s="1578"/>
      <c r="DA217" s="1578"/>
      <c r="DB217" s="1578"/>
      <c r="DC217" s="1578"/>
      <c r="DD217" s="1578"/>
      <c r="DE217" s="1578"/>
      <c r="DF217" s="1578"/>
      <c r="DG217" s="1578"/>
      <c r="DH217" s="1578"/>
      <c r="DI217" s="1578"/>
      <c r="DJ217" s="1578"/>
      <c r="DK217" s="1578"/>
      <c r="DL217" s="1578"/>
      <c r="DM217" s="1578"/>
      <c r="DN217" s="1578"/>
      <c r="DO217" s="1578"/>
      <c r="DP217" s="1578"/>
      <c r="DQ217" s="1578"/>
      <c r="DR217" s="1578"/>
      <c r="DS217" s="1578"/>
      <c r="DT217" s="1578"/>
      <c r="DU217" s="1578"/>
      <c r="DV217" s="1578"/>
      <c r="DW217" s="1578"/>
      <c r="DX217" s="1578"/>
      <c r="DY217" s="1578"/>
      <c r="DZ217" s="1578"/>
      <c r="EA217" s="1578"/>
      <c r="EB217" s="1578"/>
      <c r="EC217" s="1578"/>
      <c r="ED217" s="672"/>
    </row>
    <row r="218" spans="1:134" ht="15" customHeight="1">
      <c r="A218" s="1581" t="s">
        <v>716</v>
      </c>
      <c r="B218" s="1582">
        <v>4522.7030000000004</v>
      </c>
      <c r="C218" s="1582"/>
      <c r="D218" s="1582">
        <v>473.411</v>
      </c>
      <c r="E218" s="1582">
        <v>121.855</v>
      </c>
      <c r="F218" s="1582">
        <v>1411.92</v>
      </c>
      <c r="G218" s="1582">
        <v>156</v>
      </c>
      <c r="H218" s="1582"/>
      <c r="I218" s="1582">
        <v>2028.307</v>
      </c>
      <c r="J218" s="1582"/>
      <c r="K218" s="1582"/>
      <c r="L218" s="1582"/>
      <c r="M218" s="1582"/>
      <c r="N218" s="1582">
        <v>816.96</v>
      </c>
      <c r="O218" s="1582">
        <v>352.24</v>
      </c>
      <c r="P218" s="1582">
        <v>375.92</v>
      </c>
      <c r="Q218" s="1582">
        <v>899.84</v>
      </c>
      <c r="R218" s="1582">
        <v>33.6</v>
      </c>
      <c r="S218" s="1582"/>
      <c r="T218" s="1582"/>
      <c r="U218" s="1582"/>
      <c r="V218" s="1582">
        <v>61.2</v>
      </c>
      <c r="W218" s="1582">
        <v>410.4</v>
      </c>
      <c r="X218" s="1582"/>
      <c r="Y218" s="1582"/>
      <c r="Z218" s="1582"/>
      <c r="AA218" s="1582"/>
      <c r="AB218" s="1582"/>
      <c r="AC218" s="1582"/>
      <c r="AD218" s="1582"/>
      <c r="AE218" s="1582"/>
      <c r="AF218" s="1582"/>
      <c r="AG218" s="1582"/>
      <c r="AH218" s="1582"/>
      <c r="AI218" s="1582"/>
      <c r="AJ218" s="1582"/>
      <c r="AK218" s="1582"/>
      <c r="AL218" s="1582"/>
      <c r="AM218" s="1582"/>
      <c r="AN218" s="1582"/>
      <c r="AO218" s="1582"/>
      <c r="AP218" s="1582"/>
      <c r="AQ218" s="1582"/>
      <c r="AR218" s="1582">
        <v>81</v>
      </c>
      <c r="AS218" s="1582">
        <v>423.2</v>
      </c>
      <c r="AT218" s="1582"/>
      <c r="AU218" s="1582">
        <v>67.59</v>
      </c>
      <c r="AV218" s="1582"/>
      <c r="AW218" s="1582">
        <v>34.262</v>
      </c>
      <c r="AX218" s="1582">
        <v>17.07</v>
      </c>
      <c r="AY218" s="1582"/>
      <c r="AZ218" s="1582"/>
      <c r="BA218" s="1582"/>
      <c r="BB218" s="1582"/>
      <c r="BC218" s="1582"/>
      <c r="BD218" s="1582"/>
      <c r="BE218" s="1582">
        <v>549.6</v>
      </c>
      <c r="BF218" s="1582">
        <v>832.5</v>
      </c>
      <c r="BG218" s="1582">
        <v>274.5</v>
      </c>
      <c r="BH218" s="1582"/>
      <c r="BI218" s="1582"/>
      <c r="BJ218" s="1582"/>
      <c r="BK218" s="1582"/>
      <c r="BL218" s="1582"/>
      <c r="BM218" s="1582"/>
      <c r="BN218" s="1582"/>
      <c r="BO218" s="1582"/>
      <c r="BP218" s="1582"/>
      <c r="BQ218" s="1582"/>
      <c r="BR218" s="1582"/>
      <c r="BS218" s="1582">
        <v>133.5</v>
      </c>
      <c r="BT218" s="1582"/>
      <c r="BU218" s="1582"/>
      <c r="BV218" s="1582"/>
      <c r="BW218" s="1582">
        <v>1047.5999999999999</v>
      </c>
      <c r="BX218" s="1582">
        <v>997.5</v>
      </c>
      <c r="BY218" s="1582"/>
      <c r="BZ218" s="1582"/>
      <c r="CA218" s="1582"/>
      <c r="CB218" s="1582">
        <v>531</v>
      </c>
      <c r="CC218" s="1582">
        <v>1080.18</v>
      </c>
      <c r="CD218" s="1582"/>
      <c r="CE218" s="1582"/>
      <c r="CF218" s="1582"/>
      <c r="CG218" s="1582"/>
      <c r="CH218" s="1582">
        <v>594</v>
      </c>
      <c r="CI218" s="1582">
        <v>4395.6000000000004</v>
      </c>
      <c r="CJ218" s="1582"/>
      <c r="CK218" s="1582">
        <v>856.44</v>
      </c>
      <c r="CL218" s="1582"/>
      <c r="CM218" s="1582"/>
      <c r="CN218" s="1582"/>
      <c r="CO218" s="1582"/>
      <c r="CP218" s="1582"/>
      <c r="CQ218" s="1582"/>
      <c r="CR218" s="1582"/>
      <c r="CS218" s="1582">
        <v>73.5</v>
      </c>
      <c r="CT218" s="1582">
        <v>364</v>
      </c>
      <c r="CU218" s="1582"/>
      <c r="CV218" s="1582">
        <v>165.5</v>
      </c>
      <c r="CW218" s="1582"/>
      <c r="CX218" s="1582">
        <v>337.4</v>
      </c>
      <c r="CY218" s="1582">
        <v>612.36</v>
      </c>
      <c r="CZ218" s="1582"/>
      <c r="DA218" s="1582">
        <v>889.56</v>
      </c>
      <c r="DB218" s="1582"/>
      <c r="DC218" s="1582">
        <v>480.06</v>
      </c>
      <c r="DD218" s="1582">
        <v>750.42</v>
      </c>
      <c r="DE218" s="1582">
        <v>1762</v>
      </c>
      <c r="DF218" s="1582">
        <v>1606.5</v>
      </c>
      <c r="DG218" s="1582">
        <v>3888.5</v>
      </c>
      <c r="DH218" s="1582"/>
      <c r="DI218" s="1582"/>
      <c r="DJ218" s="1582"/>
      <c r="DK218" s="1582">
        <v>73.5</v>
      </c>
      <c r="DL218" s="1582">
        <v>330</v>
      </c>
      <c r="DM218" s="1582"/>
      <c r="DN218" s="1582">
        <v>415.08</v>
      </c>
      <c r="DO218" s="1582">
        <v>1080.5</v>
      </c>
      <c r="DP218" s="1582">
        <v>936</v>
      </c>
      <c r="DQ218" s="1582"/>
      <c r="DR218" s="1582"/>
      <c r="DS218" s="1582"/>
      <c r="DT218" s="1582">
        <v>360</v>
      </c>
      <c r="DU218" s="1582">
        <v>536</v>
      </c>
      <c r="DV218" s="1582"/>
      <c r="DW218" s="1582"/>
      <c r="DX218" s="1582"/>
      <c r="DY218" s="1582"/>
      <c r="DZ218" s="1582"/>
      <c r="EA218" s="1582"/>
      <c r="EB218" s="1582">
        <v>79801.210999999996</v>
      </c>
      <c r="EC218" s="1581" t="str">
        <f t="shared" ref="EC218:EC237" si="313">A218</f>
        <v>заявка 1 к.н. (+2 дня 2019 г.)</v>
      </c>
      <c r="ED218" s="210"/>
    </row>
    <row r="219" spans="1:134" ht="15" customHeight="1">
      <c r="A219" s="1581" t="s">
        <v>717</v>
      </c>
      <c r="B219" s="1582">
        <v>1278.2380000000001</v>
      </c>
      <c r="C219" s="1582">
        <v>150.42099999999999</v>
      </c>
      <c r="D219" s="1582">
        <v>1812.568</v>
      </c>
      <c r="E219" s="1582">
        <v>134.68899999999999</v>
      </c>
      <c r="F219" s="1582">
        <v>1204.72</v>
      </c>
      <c r="G219" s="1582">
        <v>78</v>
      </c>
      <c r="H219" s="1582"/>
      <c r="I219" s="1582">
        <v>51.77</v>
      </c>
      <c r="J219" s="1582"/>
      <c r="K219" s="1582"/>
      <c r="L219" s="1582"/>
      <c r="M219" s="1582"/>
      <c r="N219" s="1582">
        <v>559.44000000000005</v>
      </c>
      <c r="O219" s="1582">
        <v>381.84</v>
      </c>
      <c r="P219" s="1582">
        <v>319.68</v>
      </c>
      <c r="Q219" s="1582">
        <v>1636.88</v>
      </c>
      <c r="R219" s="1582">
        <v>107.52</v>
      </c>
      <c r="S219" s="1582"/>
      <c r="T219" s="1582"/>
      <c r="U219" s="1582"/>
      <c r="V219" s="1582">
        <v>79.319999999999993</v>
      </c>
      <c r="W219" s="1582">
        <v>718.8</v>
      </c>
      <c r="X219" s="1582"/>
      <c r="Y219" s="1582"/>
      <c r="Z219" s="1582"/>
      <c r="AA219" s="1582"/>
      <c r="AB219" s="1582"/>
      <c r="AC219" s="1582"/>
      <c r="AD219" s="1582"/>
      <c r="AE219" s="1582"/>
      <c r="AF219" s="1582"/>
      <c r="AG219" s="1582"/>
      <c r="AH219" s="1582"/>
      <c r="AI219" s="1582"/>
      <c r="AJ219" s="1582"/>
      <c r="AK219" s="1582"/>
      <c r="AL219" s="1582"/>
      <c r="AM219" s="1582"/>
      <c r="AN219" s="1582"/>
      <c r="AO219" s="1582"/>
      <c r="AP219" s="1582"/>
      <c r="AQ219" s="1582"/>
      <c r="AR219" s="1582">
        <v>104.52</v>
      </c>
      <c r="AS219" s="1582">
        <v>1196</v>
      </c>
      <c r="AT219" s="1582"/>
      <c r="AU219" s="1582">
        <v>29.8</v>
      </c>
      <c r="AV219" s="1582"/>
      <c r="AW219" s="1582">
        <v>27.11</v>
      </c>
      <c r="AX219" s="1582">
        <v>4.4980000000000002</v>
      </c>
      <c r="AY219" s="1582"/>
      <c r="AZ219" s="1582">
        <v>12196.87</v>
      </c>
      <c r="BA219" s="1582"/>
      <c r="BB219" s="1582"/>
      <c r="BC219" s="1582"/>
      <c r="BD219" s="1582"/>
      <c r="BE219" s="1582">
        <v>163.19999999999999</v>
      </c>
      <c r="BF219" s="1582">
        <v>948</v>
      </c>
      <c r="BG219" s="1582">
        <v>333</v>
      </c>
      <c r="BH219" s="1582"/>
      <c r="BI219" s="1582"/>
      <c r="BJ219" s="1582"/>
      <c r="BK219" s="1582"/>
      <c r="BL219" s="1582"/>
      <c r="BM219" s="1582"/>
      <c r="BN219" s="1582"/>
      <c r="BO219" s="1582"/>
      <c r="BP219" s="1582"/>
      <c r="BQ219" s="1582"/>
      <c r="BR219" s="1582"/>
      <c r="BS219" s="1582">
        <v>156</v>
      </c>
      <c r="BT219" s="1582"/>
      <c r="BU219" s="1582"/>
      <c r="BV219" s="1582"/>
      <c r="BW219" s="1582">
        <v>343.2</v>
      </c>
      <c r="BX219" s="1582">
        <v>948</v>
      </c>
      <c r="BY219" s="1582"/>
      <c r="BZ219" s="1582"/>
      <c r="CA219" s="1582"/>
      <c r="CB219" s="1582">
        <v>354</v>
      </c>
      <c r="CC219" s="1582">
        <v>1003.32</v>
      </c>
      <c r="CD219" s="1582"/>
      <c r="CE219" s="1582"/>
      <c r="CF219" s="1582"/>
      <c r="CG219" s="1582"/>
      <c r="CH219" s="1582">
        <v>834</v>
      </c>
      <c r="CI219" s="1582">
        <v>3926.4</v>
      </c>
      <c r="CJ219" s="1582"/>
      <c r="CK219" s="1582">
        <v>1393.2</v>
      </c>
      <c r="CL219" s="1582"/>
      <c r="CM219" s="1582"/>
      <c r="CN219" s="1582"/>
      <c r="CO219" s="1582">
        <v>240</v>
      </c>
      <c r="CP219" s="1582"/>
      <c r="CQ219" s="1582"/>
      <c r="CR219" s="1582"/>
      <c r="CS219" s="1582">
        <v>30</v>
      </c>
      <c r="CT219" s="1582">
        <v>632</v>
      </c>
      <c r="CU219" s="1582"/>
      <c r="CV219" s="1582">
        <v>213</v>
      </c>
      <c r="CW219" s="1582"/>
      <c r="CX219" s="1582">
        <v>376.8</v>
      </c>
      <c r="CY219" s="1582">
        <v>1373.76</v>
      </c>
      <c r="CZ219" s="1582"/>
      <c r="DA219" s="1582">
        <v>1377.36</v>
      </c>
      <c r="DB219" s="1582"/>
      <c r="DC219" s="1582">
        <v>600.48</v>
      </c>
      <c r="DD219" s="1582">
        <v>780.84</v>
      </c>
      <c r="DE219" s="1582">
        <v>2268</v>
      </c>
      <c r="DF219" s="1582">
        <v>5514</v>
      </c>
      <c r="DG219" s="1582">
        <v>3921</v>
      </c>
      <c r="DH219" s="1582"/>
      <c r="DI219" s="1582"/>
      <c r="DJ219" s="1582"/>
      <c r="DK219" s="1582">
        <v>30</v>
      </c>
      <c r="DL219" s="1582">
        <v>369</v>
      </c>
      <c r="DM219" s="1582"/>
      <c r="DN219" s="1582">
        <v>644.76</v>
      </c>
      <c r="DO219" s="1582">
        <v>1098.5</v>
      </c>
      <c r="DP219" s="1582">
        <v>480</v>
      </c>
      <c r="DQ219" s="1582"/>
      <c r="DR219" s="1582"/>
      <c r="DS219" s="1582"/>
      <c r="DT219" s="1582"/>
      <c r="DU219" s="1582">
        <v>216</v>
      </c>
      <c r="DV219" s="1582"/>
      <c r="DW219" s="1582"/>
      <c r="DX219" s="1582"/>
      <c r="DY219" s="1582"/>
      <c r="DZ219" s="1582"/>
      <c r="EA219" s="1582"/>
      <c r="EB219" s="1582">
        <v>103008.63100000001</v>
      </c>
      <c r="EC219" s="1581" t="str">
        <f t="shared" si="313"/>
        <v>заявка 2 к.н.</v>
      </c>
      <c r="ED219" s="210"/>
    </row>
    <row r="220" spans="1:134" ht="15" customHeight="1">
      <c r="A220" s="1581" t="s">
        <v>718</v>
      </c>
      <c r="B220" s="1582">
        <v>1814.95</v>
      </c>
      <c r="C220" s="1582">
        <v>169.584</v>
      </c>
      <c r="D220" s="1582">
        <v>2323.1030000000001</v>
      </c>
      <c r="E220" s="1582">
        <v>162.85599999999999</v>
      </c>
      <c r="F220" s="1582">
        <v>1531.8</v>
      </c>
      <c r="G220" s="1582">
        <v>84</v>
      </c>
      <c r="H220" s="1582"/>
      <c r="I220" s="1582">
        <v>110.90300000000001</v>
      </c>
      <c r="J220" s="1582"/>
      <c r="K220" s="1582"/>
      <c r="L220" s="1582"/>
      <c r="M220" s="1582"/>
      <c r="N220" s="1582">
        <v>402.56</v>
      </c>
      <c r="O220" s="1582">
        <v>423.28</v>
      </c>
      <c r="P220" s="1582">
        <v>349.65</v>
      </c>
      <c r="Q220" s="1582">
        <v>1281.68</v>
      </c>
      <c r="R220" s="1582">
        <v>779.52</v>
      </c>
      <c r="S220" s="1582"/>
      <c r="T220" s="1582"/>
      <c r="U220" s="1582"/>
      <c r="V220" s="1582">
        <v>93.72</v>
      </c>
      <c r="W220" s="1582">
        <v>531.6</v>
      </c>
      <c r="X220" s="1582"/>
      <c r="Y220" s="1582"/>
      <c r="Z220" s="1582"/>
      <c r="AA220" s="1582"/>
      <c r="AB220" s="1582"/>
      <c r="AC220" s="1582"/>
      <c r="AD220" s="1582"/>
      <c r="AE220" s="1582"/>
      <c r="AF220" s="1582"/>
      <c r="AG220" s="1582"/>
      <c r="AH220" s="1582"/>
      <c r="AI220" s="1582"/>
      <c r="AJ220" s="1582"/>
      <c r="AK220" s="1582"/>
      <c r="AL220" s="1582"/>
      <c r="AM220" s="1582"/>
      <c r="AN220" s="1582"/>
      <c r="AO220" s="1582"/>
      <c r="AP220" s="1582"/>
      <c r="AQ220" s="1582"/>
      <c r="AR220" s="1582">
        <v>218.64</v>
      </c>
      <c r="AS220" s="1582">
        <v>1251.2</v>
      </c>
      <c r="AT220" s="1582"/>
      <c r="AU220" s="1582">
        <v>58.082000000000001</v>
      </c>
      <c r="AV220" s="1582"/>
      <c r="AW220" s="1582">
        <v>25.655999999999999</v>
      </c>
      <c r="AX220" s="1582">
        <v>11.856</v>
      </c>
      <c r="AY220" s="1582"/>
      <c r="AZ220" s="1582">
        <v>1672.32</v>
      </c>
      <c r="BA220" s="1582"/>
      <c r="BB220" s="1582"/>
      <c r="BC220" s="1582"/>
      <c r="BD220" s="1582"/>
      <c r="BE220" s="1582">
        <v>297.60000000000002</v>
      </c>
      <c r="BF220" s="1582">
        <v>1252.5</v>
      </c>
      <c r="BG220" s="1582">
        <v>370.5</v>
      </c>
      <c r="BH220" s="1582"/>
      <c r="BI220" s="1582"/>
      <c r="BJ220" s="1582"/>
      <c r="BK220" s="1582"/>
      <c r="BL220" s="1582"/>
      <c r="BM220" s="1582"/>
      <c r="BN220" s="1582"/>
      <c r="BO220" s="1582"/>
      <c r="BP220" s="1582"/>
      <c r="BQ220" s="1582"/>
      <c r="BR220" s="1582"/>
      <c r="BS220" s="1582">
        <v>168</v>
      </c>
      <c r="BT220" s="1582"/>
      <c r="BU220" s="1582"/>
      <c r="BV220" s="1582"/>
      <c r="BW220" s="1582">
        <v>306</v>
      </c>
      <c r="BX220" s="1582">
        <v>1344</v>
      </c>
      <c r="BY220" s="1582">
        <v>321</v>
      </c>
      <c r="BZ220" s="1582"/>
      <c r="CA220" s="1582"/>
      <c r="CB220" s="1582">
        <v>531</v>
      </c>
      <c r="CC220" s="1582">
        <v>1228.5</v>
      </c>
      <c r="CD220" s="1582"/>
      <c r="CE220" s="1582"/>
      <c r="CF220" s="1582"/>
      <c r="CG220" s="1582"/>
      <c r="CH220" s="1582">
        <v>8679</v>
      </c>
      <c r="CI220" s="1582">
        <v>8008.8</v>
      </c>
      <c r="CJ220" s="1582"/>
      <c r="CK220" s="1582">
        <v>2371.6799999999998</v>
      </c>
      <c r="CL220" s="1582"/>
      <c r="CM220" s="1582"/>
      <c r="CN220" s="1582"/>
      <c r="CO220" s="1582">
        <v>240</v>
      </c>
      <c r="CP220" s="1582"/>
      <c r="CQ220" s="1582"/>
      <c r="CR220" s="1582"/>
      <c r="CS220" s="1582">
        <v>18</v>
      </c>
      <c r="CT220" s="1582">
        <v>678</v>
      </c>
      <c r="CU220" s="1582"/>
      <c r="CV220" s="1582">
        <v>220.5</v>
      </c>
      <c r="CW220" s="1582"/>
      <c r="CX220" s="1582">
        <v>498.2</v>
      </c>
      <c r="CY220" s="1582">
        <v>1081.08</v>
      </c>
      <c r="CZ220" s="1582"/>
      <c r="DA220" s="1582">
        <v>1651.86</v>
      </c>
      <c r="DB220" s="1582"/>
      <c r="DC220" s="1582">
        <v>658.98</v>
      </c>
      <c r="DD220" s="1582">
        <v>668.7</v>
      </c>
      <c r="DE220" s="1582">
        <v>2994</v>
      </c>
      <c r="DF220" s="1582">
        <v>3592</v>
      </c>
      <c r="DG220" s="1582">
        <v>3216</v>
      </c>
      <c r="DH220" s="1582"/>
      <c r="DI220" s="1582"/>
      <c r="DJ220" s="1582"/>
      <c r="DK220" s="1582">
        <v>13.5</v>
      </c>
      <c r="DL220" s="1582">
        <v>654</v>
      </c>
      <c r="DM220" s="1582"/>
      <c r="DN220" s="1582">
        <v>925.02</v>
      </c>
      <c r="DO220" s="1582">
        <v>1641</v>
      </c>
      <c r="DP220" s="1582">
        <v>654</v>
      </c>
      <c r="DQ220" s="1582"/>
      <c r="DR220" s="1582"/>
      <c r="DS220" s="1582"/>
      <c r="DT220" s="1582"/>
      <c r="DU220" s="1582">
        <v>260</v>
      </c>
      <c r="DV220" s="1582"/>
      <c r="DW220" s="1582"/>
      <c r="DX220" s="1582"/>
      <c r="DY220" s="1582"/>
      <c r="DZ220" s="1582"/>
      <c r="EA220" s="1582"/>
      <c r="EB220" s="1582">
        <v>121011.13999999998</v>
      </c>
      <c r="EC220" s="1581" t="str">
        <f t="shared" si="313"/>
        <v>заявка 3 к.н.</v>
      </c>
      <c r="ED220" s="210"/>
    </row>
    <row r="221" spans="1:134" ht="15" customHeight="1">
      <c r="A221" s="1581" t="s">
        <v>719</v>
      </c>
      <c r="B221" s="1582">
        <v>5751.08</v>
      </c>
      <c r="C221" s="1582">
        <v>243.45599999999999</v>
      </c>
      <c r="D221" s="1582">
        <v>1592.5809999999999</v>
      </c>
      <c r="E221" s="1582">
        <v>199.09899999999999</v>
      </c>
      <c r="F221" s="1582">
        <v>1773.78</v>
      </c>
      <c r="G221" s="1582">
        <v>96</v>
      </c>
      <c r="H221" s="1582"/>
      <c r="I221" s="1582">
        <v>131.642</v>
      </c>
      <c r="J221" s="1582"/>
      <c r="K221" s="1582"/>
      <c r="L221" s="1582"/>
      <c r="M221" s="1582"/>
      <c r="N221" s="1582">
        <v>441.04</v>
      </c>
      <c r="O221" s="1582">
        <v>746.66</v>
      </c>
      <c r="P221" s="1582">
        <v>385.54</v>
      </c>
      <c r="Q221" s="1582">
        <v>1194.3599999999999</v>
      </c>
      <c r="R221" s="1582">
        <v>616</v>
      </c>
      <c r="S221" s="1582"/>
      <c r="T221" s="1582"/>
      <c r="U221" s="1582"/>
      <c r="V221" s="1582">
        <v>151.68</v>
      </c>
      <c r="W221" s="1582">
        <v>1183.2</v>
      </c>
      <c r="X221" s="1582"/>
      <c r="Y221" s="1582"/>
      <c r="Z221" s="1582"/>
      <c r="AA221" s="1582"/>
      <c r="AB221" s="1582"/>
      <c r="AC221" s="1582"/>
      <c r="AD221" s="1582">
        <v>2.4</v>
      </c>
      <c r="AE221" s="1582"/>
      <c r="AF221" s="1582"/>
      <c r="AG221" s="1582"/>
      <c r="AH221" s="1582"/>
      <c r="AI221" s="1582"/>
      <c r="AJ221" s="1582"/>
      <c r="AK221" s="1582"/>
      <c r="AL221" s="1582"/>
      <c r="AM221" s="1582"/>
      <c r="AN221" s="1582"/>
      <c r="AO221" s="1582"/>
      <c r="AP221" s="1582"/>
      <c r="AQ221" s="1582"/>
      <c r="AR221" s="1582">
        <v>206.64</v>
      </c>
      <c r="AS221" s="1582">
        <v>1324.8</v>
      </c>
      <c r="AT221" s="1582"/>
      <c r="AU221" s="1582">
        <v>99.38</v>
      </c>
      <c r="AV221" s="1582"/>
      <c r="AW221" s="1582">
        <v>16.920000000000002</v>
      </c>
      <c r="AX221" s="1582">
        <v>19.91</v>
      </c>
      <c r="AY221" s="1582"/>
      <c r="AZ221" s="1582"/>
      <c r="BA221" s="1582"/>
      <c r="BB221" s="1582"/>
      <c r="BC221" s="1582"/>
      <c r="BD221" s="1582"/>
      <c r="BE221" s="1582">
        <v>366</v>
      </c>
      <c r="BF221" s="1582">
        <v>1359</v>
      </c>
      <c r="BG221" s="1582">
        <v>228</v>
      </c>
      <c r="BH221" s="1582"/>
      <c r="BI221" s="1582"/>
      <c r="BJ221" s="1582"/>
      <c r="BK221" s="1582"/>
      <c r="BL221" s="1582"/>
      <c r="BM221" s="1582"/>
      <c r="BN221" s="1582"/>
      <c r="BO221" s="1582"/>
      <c r="BP221" s="1582"/>
      <c r="BQ221" s="1582"/>
      <c r="BR221" s="1582"/>
      <c r="BS221" s="1582">
        <v>180</v>
      </c>
      <c r="BT221" s="1582"/>
      <c r="BU221" s="1582"/>
      <c r="BV221" s="1582"/>
      <c r="BW221" s="1582">
        <v>301.2</v>
      </c>
      <c r="BX221" s="1582">
        <v>1302</v>
      </c>
      <c r="BY221" s="1582">
        <v>266.25</v>
      </c>
      <c r="BZ221" s="1582"/>
      <c r="CA221" s="1582"/>
      <c r="CB221" s="1582">
        <v>525</v>
      </c>
      <c r="CC221" s="1582">
        <v>1050.8399999999999</v>
      </c>
      <c r="CD221" s="1582"/>
      <c r="CE221" s="1582"/>
      <c r="CF221" s="1582"/>
      <c r="CG221" s="1582"/>
      <c r="CH221" s="1582">
        <v>20931</v>
      </c>
      <c r="CI221" s="1582">
        <v>11060.4</v>
      </c>
      <c r="CJ221" s="1582"/>
      <c r="CK221" s="1582">
        <v>3174.12</v>
      </c>
      <c r="CL221" s="1582"/>
      <c r="CM221" s="1582"/>
      <c r="CN221" s="1582"/>
      <c r="CO221" s="1582">
        <v>240</v>
      </c>
      <c r="CP221" s="1582"/>
      <c r="CQ221" s="1582"/>
      <c r="CR221" s="1582"/>
      <c r="CS221" s="1582">
        <v>72</v>
      </c>
      <c r="CT221" s="1582">
        <v>691.5</v>
      </c>
      <c r="CU221" s="1582"/>
      <c r="CV221" s="1582">
        <v>132</v>
      </c>
      <c r="CW221" s="1582"/>
      <c r="CX221" s="1582">
        <v>492.8</v>
      </c>
      <c r="CY221" s="1582">
        <v>1387.8</v>
      </c>
      <c r="CZ221" s="1582"/>
      <c r="DA221" s="1582">
        <v>1190.52</v>
      </c>
      <c r="DB221" s="1582"/>
      <c r="DC221" s="1582">
        <v>744.48</v>
      </c>
      <c r="DD221" s="1582">
        <v>730.44</v>
      </c>
      <c r="DE221" s="1582">
        <v>2622.5</v>
      </c>
      <c r="DF221" s="1582">
        <v>3907</v>
      </c>
      <c r="DG221" s="1582">
        <v>3393</v>
      </c>
      <c r="DH221" s="1582"/>
      <c r="DI221" s="1582"/>
      <c r="DJ221" s="1582"/>
      <c r="DK221" s="1582">
        <v>4.5</v>
      </c>
      <c r="DL221" s="1582">
        <v>834</v>
      </c>
      <c r="DM221" s="1582"/>
      <c r="DN221" s="1582">
        <v>579.05999999999995</v>
      </c>
      <c r="DO221" s="1582">
        <v>1259.5</v>
      </c>
      <c r="DP221" s="1582">
        <v>842</v>
      </c>
      <c r="DQ221" s="1582"/>
      <c r="DR221" s="1582"/>
      <c r="DS221" s="1582"/>
      <c r="DT221" s="1582">
        <v>126</v>
      </c>
      <c r="DU221" s="1582">
        <v>282</v>
      </c>
      <c r="DV221" s="1582"/>
      <c r="DW221" s="1582"/>
      <c r="DX221" s="1582"/>
      <c r="DY221" s="1582"/>
      <c r="DZ221" s="1582"/>
      <c r="EA221" s="1582"/>
      <c r="EB221" s="1582">
        <v>159860.57299999995</v>
      </c>
      <c r="EC221" s="1581" t="str">
        <f t="shared" si="313"/>
        <v>заявка 4 к.н.</v>
      </c>
      <c r="ED221" s="210"/>
    </row>
    <row r="222" spans="1:134" ht="15" customHeight="1">
      <c r="A222" s="1581" t="s">
        <v>720</v>
      </c>
      <c r="B222" s="1582">
        <v>2776.39</v>
      </c>
      <c r="C222" s="1582">
        <v>215.779</v>
      </c>
      <c r="D222" s="1582">
        <v>2468.0859999999998</v>
      </c>
      <c r="E222" s="1582">
        <v>195.42500000000001</v>
      </c>
      <c r="F222" s="1582">
        <v>2252.56</v>
      </c>
      <c r="G222" s="1582">
        <v>168</v>
      </c>
      <c r="H222" s="1582"/>
      <c r="I222" s="1582">
        <v>150.84800000000001</v>
      </c>
      <c r="J222" s="1582"/>
      <c r="K222" s="1582"/>
      <c r="L222" s="1582"/>
      <c r="M222" s="1582"/>
      <c r="N222" s="1582">
        <v>321.16000000000003</v>
      </c>
      <c r="O222" s="1582">
        <v>769.6</v>
      </c>
      <c r="P222" s="1582">
        <v>399.6</v>
      </c>
      <c r="Q222" s="1582">
        <v>908.72</v>
      </c>
      <c r="R222" s="1582">
        <v>1187.76</v>
      </c>
      <c r="S222" s="1582"/>
      <c r="T222" s="1582"/>
      <c r="U222" s="1582"/>
      <c r="V222" s="1582">
        <v>104.04</v>
      </c>
      <c r="W222" s="1582">
        <v>1459.2</v>
      </c>
      <c r="X222" s="1582"/>
      <c r="Y222" s="1582"/>
      <c r="Z222" s="1582"/>
      <c r="AA222" s="1582"/>
      <c r="AB222" s="1582"/>
      <c r="AC222" s="1582"/>
      <c r="AD222" s="1582">
        <v>18</v>
      </c>
      <c r="AE222" s="1582"/>
      <c r="AF222" s="1582"/>
      <c r="AG222" s="1582"/>
      <c r="AH222" s="1582"/>
      <c r="AI222" s="1582"/>
      <c r="AJ222" s="1582"/>
      <c r="AK222" s="1582"/>
      <c r="AL222" s="1582"/>
      <c r="AM222" s="1582"/>
      <c r="AN222" s="1582"/>
      <c r="AO222" s="1582"/>
      <c r="AP222" s="1582"/>
      <c r="AQ222" s="1582"/>
      <c r="AR222" s="1582">
        <v>158.4</v>
      </c>
      <c r="AS222" s="1582">
        <v>496.6</v>
      </c>
      <c r="AT222" s="1582"/>
      <c r="AU222" s="1582">
        <v>33.026000000000003</v>
      </c>
      <c r="AV222" s="1582"/>
      <c r="AW222" s="1582">
        <v>33.344000000000001</v>
      </c>
      <c r="AX222" s="1582">
        <v>12.141999999999999</v>
      </c>
      <c r="AY222" s="1582"/>
      <c r="AZ222" s="1582"/>
      <c r="BA222" s="1582"/>
      <c r="BB222" s="1582"/>
      <c r="BC222" s="1582"/>
      <c r="BD222" s="1582"/>
      <c r="BE222" s="1582">
        <v>502.8</v>
      </c>
      <c r="BF222" s="1582">
        <v>1210.5</v>
      </c>
      <c r="BG222" s="1582">
        <v>201</v>
      </c>
      <c r="BH222" s="1582"/>
      <c r="BI222" s="1582"/>
      <c r="BJ222" s="1582"/>
      <c r="BK222" s="1582"/>
      <c r="BL222" s="1582"/>
      <c r="BM222" s="1582"/>
      <c r="BN222" s="1582"/>
      <c r="BO222" s="1582"/>
      <c r="BP222" s="1582"/>
      <c r="BQ222" s="1582"/>
      <c r="BR222" s="1582"/>
      <c r="BS222" s="1582">
        <v>162</v>
      </c>
      <c r="BT222" s="1582"/>
      <c r="BU222" s="1582"/>
      <c r="BV222" s="1582"/>
      <c r="BW222" s="1582">
        <v>564</v>
      </c>
      <c r="BX222" s="1582">
        <v>1239</v>
      </c>
      <c r="BY222" s="1582">
        <v>430.5</v>
      </c>
      <c r="BZ222" s="1582">
        <v>3</v>
      </c>
      <c r="CA222" s="1582"/>
      <c r="CB222" s="1582">
        <v>249.5</v>
      </c>
      <c r="CC222" s="1582">
        <v>975.78</v>
      </c>
      <c r="CD222" s="1582"/>
      <c r="CE222" s="1582"/>
      <c r="CF222" s="1582"/>
      <c r="CG222" s="1582"/>
      <c r="CH222" s="1582">
        <v>6430</v>
      </c>
      <c r="CI222" s="1582">
        <v>10118.4</v>
      </c>
      <c r="CJ222" s="1582"/>
      <c r="CK222" s="1582">
        <v>3051.36</v>
      </c>
      <c r="CL222" s="1582"/>
      <c r="CM222" s="1582"/>
      <c r="CN222" s="1582"/>
      <c r="CO222" s="1582">
        <v>240</v>
      </c>
      <c r="CP222" s="1582"/>
      <c r="CQ222" s="1582"/>
      <c r="CR222" s="1582"/>
      <c r="CS222" s="1582">
        <v>487.5</v>
      </c>
      <c r="CT222" s="1582">
        <v>310.5</v>
      </c>
      <c r="CU222" s="1582"/>
      <c r="CV222" s="1582">
        <v>96</v>
      </c>
      <c r="CW222" s="1582"/>
      <c r="CX222" s="1582">
        <v>416.4</v>
      </c>
      <c r="CY222" s="1582">
        <v>1540.44</v>
      </c>
      <c r="CZ222" s="1582"/>
      <c r="DA222" s="1582">
        <v>804.96</v>
      </c>
      <c r="DB222" s="1582"/>
      <c r="DC222" s="1582">
        <v>551.16</v>
      </c>
      <c r="DD222" s="1582">
        <v>618.48</v>
      </c>
      <c r="DE222" s="1582">
        <v>17379.5</v>
      </c>
      <c r="DF222" s="1582">
        <v>2082.25</v>
      </c>
      <c r="DG222" s="1582">
        <v>2019</v>
      </c>
      <c r="DH222" s="1582"/>
      <c r="DI222" s="1582"/>
      <c r="DJ222" s="1582"/>
      <c r="DK222" s="1582">
        <v>15</v>
      </c>
      <c r="DL222" s="1582">
        <v>678</v>
      </c>
      <c r="DM222" s="1582"/>
      <c r="DN222" s="1582">
        <v>381.06</v>
      </c>
      <c r="DO222" s="1582">
        <v>1363</v>
      </c>
      <c r="DP222" s="1582">
        <v>1262</v>
      </c>
      <c r="DQ222" s="1582"/>
      <c r="DR222" s="1582"/>
      <c r="DS222" s="1582"/>
      <c r="DT222" s="1582">
        <v>180</v>
      </c>
      <c r="DU222" s="1582">
        <v>576</v>
      </c>
      <c r="DV222" s="1582"/>
      <c r="DW222" s="1582"/>
      <c r="DX222" s="1582"/>
      <c r="DY222" s="1582"/>
      <c r="DZ222" s="1582"/>
      <c r="EA222" s="1582"/>
      <c r="EB222" s="1582">
        <v>139879.24959999998</v>
      </c>
      <c r="EC222" s="1581" t="str">
        <f t="shared" si="313"/>
        <v>заявка 5 к.н.</v>
      </c>
      <c r="ED222" s="210"/>
    </row>
    <row r="223" spans="1:134" ht="15" customHeight="1">
      <c r="A223" s="1581" t="s">
        <v>721</v>
      </c>
      <c r="B223" s="1582">
        <v>1992.6420000000001</v>
      </c>
      <c r="C223" s="1582">
        <v>183.172</v>
      </c>
      <c r="D223" s="1582">
        <v>2686.1419999999998</v>
      </c>
      <c r="E223" s="1582">
        <v>237.72200000000001</v>
      </c>
      <c r="F223" s="1582">
        <v>3169.42</v>
      </c>
      <c r="G223" s="1582">
        <v>186</v>
      </c>
      <c r="H223" s="1582"/>
      <c r="I223" s="1582">
        <v>510.70400000000001</v>
      </c>
      <c r="J223" s="1582">
        <v>4.4800000000000004</v>
      </c>
      <c r="K223" s="1582"/>
      <c r="L223" s="1582"/>
      <c r="M223" s="1582"/>
      <c r="N223" s="1582">
        <v>254.56</v>
      </c>
      <c r="O223" s="1582">
        <v>700.04</v>
      </c>
      <c r="P223" s="1582">
        <v>301.92</v>
      </c>
      <c r="Q223" s="1582">
        <v>1033.04</v>
      </c>
      <c r="R223" s="1582">
        <v>2880.64</v>
      </c>
      <c r="S223" s="1582"/>
      <c r="T223" s="1582"/>
      <c r="U223" s="1582"/>
      <c r="V223" s="1582">
        <v>132.24</v>
      </c>
      <c r="W223" s="1582">
        <v>1052.4000000000001</v>
      </c>
      <c r="X223" s="1582"/>
      <c r="Y223" s="1582"/>
      <c r="Z223" s="1582"/>
      <c r="AA223" s="1582"/>
      <c r="AB223" s="1582"/>
      <c r="AC223" s="1582"/>
      <c r="AD223" s="1582">
        <v>37.200000000000003</v>
      </c>
      <c r="AE223" s="1582"/>
      <c r="AF223" s="1582"/>
      <c r="AG223" s="1582"/>
      <c r="AH223" s="1582"/>
      <c r="AI223" s="1582"/>
      <c r="AJ223" s="1582"/>
      <c r="AK223" s="1582"/>
      <c r="AL223" s="1582"/>
      <c r="AM223" s="1582"/>
      <c r="AN223" s="1582"/>
      <c r="AO223" s="1582"/>
      <c r="AP223" s="1582"/>
      <c r="AQ223" s="1582">
        <v>504</v>
      </c>
      <c r="AR223" s="1582">
        <v>129.6</v>
      </c>
      <c r="AS223" s="1582">
        <v>634.79999999999995</v>
      </c>
      <c r="AT223" s="1582"/>
      <c r="AU223" s="1582">
        <v>73.896699999999996</v>
      </c>
      <c r="AV223" s="1582"/>
      <c r="AW223" s="1582">
        <v>28.14</v>
      </c>
      <c r="AX223" s="1582">
        <v>7.4420000000000002</v>
      </c>
      <c r="AY223" s="1582"/>
      <c r="AZ223" s="1582"/>
      <c r="BA223" s="1582"/>
      <c r="BB223" s="1582"/>
      <c r="BC223" s="1582"/>
      <c r="BD223" s="1582"/>
      <c r="BE223" s="1582">
        <v>415.2</v>
      </c>
      <c r="BF223" s="1582">
        <v>1381.5</v>
      </c>
      <c r="BG223" s="1582">
        <v>124.5</v>
      </c>
      <c r="BH223" s="1582"/>
      <c r="BI223" s="1582"/>
      <c r="BJ223" s="1582"/>
      <c r="BK223" s="1582"/>
      <c r="BL223" s="1582"/>
      <c r="BM223" s="1582"/>
      <c r="BN223" s="1582"/>
      <c r="BO223" s="1582"/>
      <c r="BP223" s="1582"/>
      <c r="BQ223" s="1582"/>
      <c r="BR223" s="1582"/>
      <c r="BS223" s="1582">
        <v>139.5</v>
      </c>
      <c r="BT223" s="1582"/>
      <c r="BU223" s="1582"/>
      <c r="BV223" s="1582"/>
      <c r="BW223" s="1582">
        <v>448.8</v>
      </c>
      <c r="BX223" s="1582">
        <v>1275</v>
      </c>
      <c r="BY223" s="1582">
        <v>739.25</v>
      </c>
      <c r="BZ223" s="1582">
        <v>186</v>
      </c>
      <c r="CA223" s="1582"/>
      <c r="CB223" s="1582">
        <v>432</v>
      </c>
      <c r="CC223" s="1582">
        <v>1225.44</v>
      </c>
      <c r="CD223" s="1582"/>
      <c r="CE223" s="1582"/>
      <c r="CF223" s="1582"/>
      <c r="CG223" s="1582"/>
      <c r="CH223" s="1582">
        <v>7485</v>
      </c>
      <c r="CI223" s="1582">
        <v>8222.7999999999993</v>
      </c>
      <c r="CJ223" s="1582"/>
      <c r="CK223" s="1582">
        <v>3501.36</v>
      </c>
      <c r="CL223" s="1582"/>
      <c r="CM223" s="1582"/>
      <c r="CN223" s="1582"/>
      <c r="CO223" s="1582">
        <v>240</v>
      </c>
      <c r="CP223" s="1582"/>
      <c r="CQ223" s="1582"/>
      <c r="CR223" s="1582"/>
      <c r="CS223" s="1582">
        <v>312</v>
      </c>
      <c r="CT223" s="1582">
        <v>367</v>
      </c>
      <c r="CU223" s="1582"/>
      <c r="CV223" s="1582">
        <v>204.5</v>
      </c>
      <c r="CW223" s="1582"/>
      <c r="CX223" s="1582">
        <v>442</v>
      </c>
      <c r="CY223" s="1582">
        <v>1325.16</v>
      </c>
      <c r="CZ223" s="1582"/>
      <c r="DA223" s="1582">
        <v>1038.42</v>
      </c>
      <c r="DB223" s="1582"/>
      <c r="DC223" s="1582">
        <v>625.5</v>
      </c>
      <c r="DD223" s="1582">
        <v>661.5</v>
      </c>
      <c r="DE223" s="1582">
        <v>25890.5</v>
      </c>
      <c r="DF223" s="1582">
        <v>2292</v>
      </c>
      <c r="DG223" s="1582">
        <v>2527.5</v>
      </c>
      <c r="DH223" s="1582"/>
      <c r="DI223" s="1582"/>
      <c r="DJ223" s="1582"/>
      <c r="DK223" s="1582">
        <v>12</v>
      </c>
      <c r="DL223" s="1582">
        <v>432</v>
      </c>
      <c r="DM223" s="1582"/>
      <c r="DN223" s="1582">
        <v>345.78</v>
      </c>
      <c r="DO223" s="1582">
        <v>1210</v>
      </c>
      <c r="DP223" s="1582">
        <v>424</v>
      </c>
      <c r="DQ223" s="1582"/>
      <c r="DR223" s="1582"/>
      <c r="DS223" s="1582"/>
      <c r="DT223" s="1582">
        <v>540</v>
      </c>
      <c r="DU223" s="1582">
        <v>1060</v>
      </c>
      <c r="DV223" s="1582"/>
      <c r="DW223" s="1582"/>
      <c r="DX223" s="1582"/>
      <c r="DY223" s="1582"/>
      <c r="DZ223" s="1582"/>
      <c r="EA223" s="1582"/>
      <c r="EB223" s="1582">
        <f>SUM(B223:EA223)</f>
        <v>82266.410699999993</v>
      </c>
      <c r="EC223" s="1581" t="str">
        <f t="shared" si="313"/>
        <v>заявка 6 к.н.</v>
      </c>
      <c r="ED223" s="210"/>
    </row>
    <row r="224" spans="1:134" ht="15" customHeight="1">
      <c r="A224" s="1581" t="s">
        <v>722</v>
      </c>
      <c r="B224" s="1582">
        <v>2429.7539999999999</v>
      </c>
      <c r="C224" s="1582">
        <v>211.69</v>
      </c>
      <c r="D224" s="1582">
        <v>3323.7759999999998</v>
      </c>
      <c r="E224" s="1582">
        <v>250.3</v>
      </c>
      <c r="F224" s="1582">
        <v>6884.96</v>
      </c>
      <c r="G224" s="1582">
        <v>144</v>
      </c>
      <c r="H224" s="1582"/>
      <c r="I224" s="1582">
        <v>95.66</v>
      </c>
      <c r="J224" s="1582">
        <v>73.36</v>
      </c>
      <c r="K224" s="1582">
        <v>3.9219599999999999</v>
      </c>
      <c r="L224" s="1582"/>
      <c r="M224" s="1582"/>
      <c r="N224" s="1582">
        <v>239.76</v>
      </c>
      <c r="O224" s="1582">
        <v>728.16</v>
      </c>
      <c r="P224" s="1582">
        <v>336.7</v>
      </c>
      <c r="Q224" s="1582">
        <v>998.63</v>
      </c>
      <c r="R224" s="1582">
        <v>2869.44</v>
      </c>
      <c r="S224" s="1582"/>
      <c r="T224" s="1582"/>
      <c r="U224" s="1582"/>
      <c r="V224" s="1582">
        <v>112.44</v>
      </c>
      <c r="W224" s="1582">
        <v>1299.5999999999999</v>
      </c>
      <c r="X224" s="1582"/>
      <c r="Y224" s="1582"/>
      <c r="Z224" s="1582"/>
      <c r="AA224" s="1582"/>
      <c r="AB224" s="1582"/>
      <c r="AC224" s="1582"/>
      <c r="AD224" s="1582">
        <v>40.799999999999997</v>
      </c>
      <c r="AE224" s="1582"/>
      <c r="AF224" s="1582"/>
      <c r="AG224" s="1582"/>
      <c r="AH224" s="1582"/>
      <c r="AI224" s="1582"/>
      <c r="AJ224" s="1582"/>
      <c r="AK224" s="1582"/>
      <c r="AL224" s="1582"/>
      <c r="AM224" s="1582"/>
      <c r="AN224" s="1582"/>
      <c r="AO224" s="1582"/>
      <c r="AP224" s="1582"/>
      <c r="AQ224" s="1582">
        <v>834</v>
      </c>
      <c r="AR224" s="1582">
        <v>121.92</v>
      </c>
      <c r="AS224" s="1582">
        <v>708.4</v>
      </c>
      <c r="AT224" s="1582"/>
      <c r="AU224" s="1582">
        <v>120.6465</v>
      </c>
      <c r="AV224" s="1582"/>
      <c r="AW224" s="1582">
        <v>21.834</v>
      </c>
      <c r="AX224" s="1582">
        <v>6.5919999999999996</v>
      </c>
      <c r="AY224" s="1582"/>
      <c r="AZ224" s="1582">
        <v>2200</v>
      </c>
      <c r="BA224" s="1582"/>
      <c r="BB224" s="1582"/>
      <c r="BC224" s="1582"/>
      <c r="BD224" s="1582"/>
      <c r="BE224" s="1582">
        <v>390</v>
      </c>
      <c r="BF224" s="1582">
        <v>1321.5</v>
      </c>
      <c r="BG224" s="1582">
        <v>169.5</v>
      </c>
      <c r="BH224" s="1582"/>
      <c r="BI224" s="1582"/>
      <c r="BJ224" s="1582"/>
      <c r="BK224" s="1582"/>
      <c r="BL224" s="1582"/>
      <c r="BM224" s="1582"/>
      <c r="BN224" s="1582"/>
      <c r="BO224" s="1582"/>
      <c r="BP224" s="1582"/>
      <c r="BQ224" s="1582"/>
      <c r="BR224" s="1582"/>
      <c r="BS224" s="1582">
        <v>154.5</v>
      </c>
      <c r="BT224" s="1582"/>
      <c r="BU224" s="1582"/>
      <c r="BV224" s="1582"/>
      <c r="BW224" s="1582">
        <v>541.20000000000005</v>
      </c>
      <c r="BX224" s="1582">
        <v>1263</v>
      </c>
      <c r="BY224" s="1582">
        <v>1771.75</v>
      </c>
      <c r="BZ224" s="1582">
        <v>18</v>
      </c>
      <c r="CA224" s="1582"/>
      <c r="CB224" s="1582">
        <v>324</v>
      </c>
      <c r="CC224" s="1582">
        <v>1366.02</v>
      </c>
      <c r="CD224" s="1582"/>
      <c r="CE224" s="1582"/>
      <c r="CF224" s="1582"/>
      <c r="CG224" s="1582"/>
      <c r="CH224" s="1582">
        <v>20493</v>
      </c>
      <c r="CI224" s="1582">
        <v>5296.8</v>
      </c>
      <c r="CJ224" s="1582"/>
      <c r="CK224" s="1582">
        <v>3466.8</v>
      </c>
      <c r="CL224" s="1582"/>
      <c r="CM224" s="1582"/>
      <c r="CN224" s="1582"/>
      <c r="CO224" s="1582"/>
      <c r="CP224" s="1582"/>
      <c r="CQ224" s="1582"/>
      <c r="CR224" s="1582"/>
      <c r="CS224" s="1582">
        <v>405</v>
      </c>
      <c r="CT224" s="1582">
        <v>443</v>
      </c>
      <c r="CU224" s="1582"/>
      <c r="CV224" s="1582">
        <v>534</v>
      </c>
      <c r="CW224" s="1582"/>
      <c r="CX224" s="1582">
        <v>269</v>
      </c>
      <c r="CY224" s="1582">
        <v>1536.84</v>
      </c>
      <c r="CZ224" s="1582"/>
      <c r="DA224" s="1582">
        <v>854.28</v>
      </c>
      <c r="DB224" s="1582"/>
      <c r="DC224" s="1582">
        <v>551.34</v>
      </c>
      <c r="DD224" s="1582">
        <v>922.86</v>
      </c>
      <c r="DE224" s="1582">
        <v>8748</v>
      </c>
      <c r="DF224" s="1582">
        <v>1818</v>
      </c>
      <c r="DG224" s="1582">
        <v>2253</v>
      </c>
      <c r="DH224" s="1582"/>
      <c r="DI224" s="1582"/>
      <c r="DJ224" s="1582"/>
      <c r="DK224" s="1582">
        <v>12</v>
      </c>
      <c r="DL224" s="1582">
        <v>357</v>
      </c>
      <c r="DM224" s="1582"/>
      <c r="DN224" s="1582">
        <v>314.82</v>
      </c>
      <c r="DO224" s="1582">
        <v>1506.5</v>
      </c>
      <c r="DP224" s="1582">
        <v>1328</v>
      </c>
      <c r="DQ224" s="1582"/>
      <c r="DR224" s="1582"/>
      <c r="DS224" s="1582"/>
      <c r="DT224" s="1582">
        <v>492</v>
      </c>
      <c r="DU224" s="1582">
        <v>656</v>
      </c>
      <c r="DV224" s="1582"/>
      <c r="DW224" s="1582"/>
      <c r="DX224" s="1582"/>
      <c r="DY224" s="1582"/>
      <c r="DZ224" s="1582"/>
      <c r="EA224" s="1582"/>
      <c r="EB224" s="1582">
        <v>160688.21046</v>
      </c>
      <c r="EC224" s="1581" t="str">
        <f t="shared" si="313"/>
        <v>заявка 7 к.н.</v>
      </c>
      <c r="ED224" s="210"/>
    </row>
    <row r="225" spans="1:134" ht="15" customHeight="1">
      <c r="A225" s="1581" t="s">
        <v>723</v>
      </c>
      <c r="B225" s="1582">
        <v>1828.54</v>
      </c>
      <c r="C225" s="1582">
        <v>204.03800000000001</v>
      </c>
      <c r="D225" s="1582">
        <v>2224.3139999999999</v>
      </c>
      <c r="E225" s="1582">
        <v>258.41399999999999</v>
      </c>
      <c r="F225" s="1582">
        <v>5123.76</v>
      </c>
      <c r="G225" s="1582">
        <v>132</v>
      </c>
      <c r="H225" s="1582"/>
      <c r="I225" s="1582">
        <v>122.58799999999999</v>
      </c>
      <c r="J225" s="1582">
        <v>49.28</v>
      </c>
      <c r="K225" s="1582"/>
      <c r="L225" s="1582"/>
      <c r="M225" s="1582"/>
      <c r="N225" s="1582">
        <v>307.83999999999997</v>
      </c>
      <c r="O225" s="1582">
        <v>1110.74</v>
      </c>
      <c r="P225" s="1582">
        <v>310.8</v>
      </c>
      <c r="Q225" s="1582">
        <v>1163.28</v>
      </c>
      <c r="R225" s="1582">
        <v>528.64</v>
      </c>
      <c r="S225" s="1582"/>
      <c r="T225" s="1582"/>
      <c r="U225" s="1582"/>
      <c r="V225" s="1582">
        <v>414.6</v>
      </c>
      <c r="W225" s="1582">
        <v>2359.1999999999998</v>
      </c>
      <c r="X225" s="1582"/>
      <c r="Y225" s="1582"/>
      <c r="Z225" s="1582"/>
      <c r="AA225" s="1582"/>
      <c r="AB225" s="1582"/>
      <c r="AC225" s="1582"/>
      <c r="AD225" s="1582">
        <v>38.4</v>
      </c>
      <c r="AE225" s="1582"/>
      <c r="AF225" s="1582"/>
      <c r="AG225" s="1582"/>
      <c r="AH225" s="1582"/>
      <c r="AI225" s="1582"/>
      <c r="AJ225" s="1582"/>
      <c r="AK225" s="1582"/>
      <c r="AL225" s="1582"/>
      <c r="AM225" s="1582"/>
      <c r="AN225" s="1582"/>
      <c r="AO225" s="1582"/>
      <c r="AP225" s="1582"/>
      <c r="AQ225" s="1582">
        <v>474</v>
      </c>
      <c r="AR225" s="1582">
        <v>117.72</v>
      </c>
      <c r="AS225" s="1582">
        <v>920</v>
      </c>
      <c r="AT225" s="1582"/>
      <c r="AU225" s="1582">
        <v>75.516000000000005</v>
      </c>
      <c r="AV225" s="1582"/>
      <c r="AW225" s="1582">
        <v>27.058</v>
      </c>
      <c r="AX225" s="1582">
        <v>18.626000000000001</v>
      </c>
      <c r="AY225" s="1582"/>
      <c r="AZ225" s="1582"/>
      <c r="BA225" s="1582"/>
      <c r="BB225" s="1582"/>
      <c r="BC225" s="1582"/>
      <c r="BD225" s="1582"/>
      <c r="BE225" s="1582">
        <v>433.2</v>
      </c>
      <c r="BF225" s="1582">
        <v>1506</v>
      </c>
      <c r="BG225" s="1582">
        <v>174</v>
      </c>
      <c r="BH225" s="1582"/>
      <c r="BI225" s="1582"/>
      <c r="BJ225" s="1582"/>
      <c r="BK225" s="1582"/>
      <c r="BL225" s="1582"/>
      <c r="BM225" s="1582"/>
      <c r="BN225" s="1582"/>
      <c r="BO225" s="1582"/>
      <c r="BP225" s="1582"/>
      <c r="BQ225" s="1582"/>
      <c r="BR225" s="1582"/>
      <c r="BS225" s="1582">
        <v>126</v>
      </c>
      <c r="BT225" s="1582"/>
      <c r="BU225" s="1582"/>
      <c r="BV225" s="1582"/>
      <c r="BW225" s="1582">
        <v>576</v>
      </c>
      <c r="BX225" s="1582">
        <v>1387.5</v>
      </c>
      <c r="BY225" s="1582">
        <v>1894.25</v>
      </c>
      <c r="BZ225" s="1582">
        <v>33</v>
      </c>
      <c r="CA225" s="1582"/>
      <c r="CB225" s="1582">
        <v>309</v>
      </c>
      <c r="CC225" s="1582">
        <v>1335.24</v>
      </c>
      <c r="CD225" s="1582"/>
      <c r="CE225" s="1582"/>
      <c r="CF225" s="1582"/>
      <c r="CG225" s="1582"/>
      <c r="CH225" s="1582">
        <v>11415</v>
      </c>
      <c r="CI225" s="1582">
        <v>5072.3999999999996</v>
      </c>
      <c r="CJ225" s="1582"/>
      <c r="CK225" s="1582">
        <v>2743.2</v>
      </c>
      <c r="CL225" s="1582"/>
      <c r="CM225" s="1582"/>
      <c r="CN225" s="1582"/>
      <c r="CO225" s="1582">
        <v>240</v>
      </c>
      <c r="CP225" s="1582"/>
      <c r="CQ225" s="1582"/>
      <c r="CR225" s="1582"/>
      <c r="CS225" s="1582">
        <v>252</v>
      </c>
      <c r="CT225" s="1582">
        <v>446.5</v>
      </c>
      <c r="CU225" s="1582"/>
      <c r="CV225" s="1582">
        <v>501</v>
      </c>
      <c r="CW225" s="1582"/>
      <c r="CX225" s="1582">
        <v>258</v>
      </c>
      <c r="CY225" s="1582">
        <v>1513.08</v>
      </c>
      <c r="CZ225" s="1582"/>
      <c r="DA225" s="1582">
        <v>929.34</v>
      </c>
      <c r="DB225" s="1582"/>
      <c r="DC225" s="1582">
        <v>442.98</v>
      </c>
      <c r="DD225" s="1582">
        <v>930.96</v>
      </c>
      <c r="DE225" s="1582">
        <v>6799.5</v>
      </c>
      <c r="DF225" s="1582">
        <v>1917</v>
      </c>
      <c r="DG225" s="1582">
        <v>3696</v>
      </c>
      <c r="DH225" s="1582"/>
      <c r="DI225" s="1582"/>
      <c r="DJ225" s="1582"/>
      <c r="DK225" s="1582">
        <v>21</v>
      </c>
      <c r="DL225" s="1582">
        <v>396</v>
      </c>
      <c r="DM225" s="1582"/>
      <c r="DN225" s="1582">
        <v>298.62</v>
      </c>
      <c r="DO225" s="1582">
        <v>1639</v>
      </c>
      <c r="DP225" s="1582">
        <v>620</v>
      </c>
      <c r="DQ225" s="1582"/>
      <c r="DR225" s="1582"/>
      <c r="DS225" s="1582"/>
      <c r="DT225" s="1582">
        <v>180</v>
      </c>
      <c r="DU225" s="1582">
        <v>504</v>
      </c>
      <c r="DV225" s="1582"/>
      <c r="DW225" s="1582"/>
      <c r="DX225" s="1582"/>
      <c r="DY225" s="1582"/>
      <c r="DZ225" s="1582"/>
      <c r="EA225" s="1582"/>
      <c r="EB225" s="1582">
        <v>148424.79999999999</v>
      </c>
      <c r="EC225" s="1581" t="str">
        <f t="shared" si="313"/>
        <v>заявка 8 к.н.</v>
      </c>
      <c r="ED225" s="210"/>
    </row>
    <row r="226" spans="1:134" ht="15" customHeight="1">
      <c r="A226" s="1581" t="s">
        <v>724</v>
      </c>
      <c r="B226" s="1582">
        <v>3277.5</v>
      </c>
      <c r="C226" s="1582">
        <v>307.19</v>
      </c>
      <c r="D226" s="1582">
        <v>2588.114</v>
      </c>
      <c r="E226" s="1582">
        <v>251.53200000000001</v>
      </c>
      <c r="F226" s="1582">
        <v>3907.94</v>
      </c>
      <c r="G226" s="1582">
        <v>138</v>
      </c>
      <c r="H226" s="1582"/>
      <c r="I226" s="1582">
        <v>88.412000000000006</v>
      </c>
      <c r="J226" s="1582">
        <v>598.36</v>
      </c>
      <c r="K226" s="1582"/>
      <c r="L226" s="1582"/>
      <c r="M226" s="1582"/>
      <c r="N226" s="1582">
        <v>346.32</v>
      </c>
      <c r="O226" s="1582">
        <v>1388.24</v>
      </c>
      <c r="P226" s="1582">
        <v>497.28</v>
      </c>
      <c r="Q226" s="1582">
        <v>980.87</v>
      </c>
      <c r="R226" s="1582">
        <v>929.6</v>
      </c>
      <c r="S226" s="1582"/>
      <c r="T226" s="1582"/>
      <c r="U226" s="1582"/>
      <c r="V226" s="1582">
        <v>344.52</v>
      </c>
      <c r="W226" s="1582">
        <v>1183.2</v>
      </c>
      <c r="X226" s="1582"/>
      <c r="Y226" s="1582"/>
      <c r="Z226" s="1582"/>
      <c r="AA226" s="1582"/>
      <c r="AB226" s="1582"/>
      <c r="AC226" s="1582"/>
      <c r="AD226" s="1582">
        <v>29.88</v>
      </c>
      <c r="AE226" s="1582"/>
      <c r="AF226" s="1582"/>
      <c r="AG226" s="1582"/>
      <c r="AH226" s="1582"/>
      <c r="AI226" s="1582"/>
      <c r="AJ226" s="1582"/>
      <c r="AK226" s="1582"/>
      <c r="AL226" s="1582"/>
      <c r="AM226" s="1582"/>
      <c r="AN226" s="1582"/>
      <c r="AO226" s="1582"/>
      <c r="AP226" s="1582"/>
      <c r="AQ226" s="1582">
        <v>3906</v>
      </c>
      <c r="AR226" s="1582">
        <v>145.19999999999999</v>
      </c>
      <c r="AS226" s="1582">
        <v>1380</v>
      </c>
      <c r="AT226" s="1582"/>
      <c r="AU226" s="1582">
        <v>40.67</v>
      </c>
      <c r="AV226" s="1582"/>
      <c r="AW226" s="1582">
        <v>42.298000000000002</v>
      </c>
      <c r="AX226" s="1582">
        <v>6.5140000000000002</v>
      </c>
      <c r="AY226" s="1582"/>
      <c r="AZ226" s="1582"/>
      <c r="BA226" s="1582"/>
      <c r="BB226" s="1582"/>
      <c r="BC226" s="1582"/>
      <c r="BD226" s="1582"/>
      <c r="BE226" s="1582">
        <v>426</v>
      </c>
      <c r="BF226" s="1582">
        <v>1507.5</v>
      </c>
      <c r="BG226" s="1582">
        <v>159</v>
      </c>
      <c r="BH226" s="1582"/>
      <c r="BI226" s="1582"/>
      <c r="BJ226" s="1582"/>
      <c r="BK226" s="1582"/>
      <c r="BL226" s="1582"/>
      <c r="BM226" s="1582"/>
      <c r="BN226" s="1582"/>
      <c r="BO226" s="1582"/>
      <c r="BP226" s="1582"/>
      <c r="BQ226" s="1582"/>
      <c r="BR226" s="1582"/>
      <c r="BS226" s="1582">
        <v>159</v>
      </c>
      <c r="BT226" s="1582"/>
      <c r="BU226" s="1582"/>
      <c r="BV226" s="1582"/>
      <c r="BW226" s="1582">
        <v>667.2</v>
      </c>
      <c r="BX226" s="1582">
        <v>1618.5</v>
      </c>
      <c r="BY226" s="1582">
        <v>2626.75</v>
      </c>
      <c r="BZ226" s="1582">
        <v>27</v>
      </c>
      <c r="CA226" s="1582"/>
      <c r="CB226" s="1582">
        <v>531</v>
      </c>
      <c r="CC226" s="1582">
        <v>1558.98</v>
      </c>
      <c r="CD226" s="1582"/>
      <c r="CE226" s="1582"/>
      <c r="CF226" s="1582"/>
      <c r="CG226" s="1582"/>
      <c r="CH226" s="1582">
        <v>8649</v>
      </c>
      <c r="CI226" s="1582">
        <v>4878.6000000000004</v>
      </c>
      <c r="CJ226" s="1582"/>
      <c r="CK226" s="1582">
        <v>2567.16</v>
      </c>
      <c r="CL226" s="1582"/>
      <c r="CM226" s="1582"/>
      <c r="CN226" s="1582"/>
      <c r="CO226" s="1582">
        <v>240</v>
      </c>
      <c r="CP226" s="1582"/>
      <c r="CQ226" s="1582"/>
      <c r="CR226" s="1582"/>
      <c r="CS226" s="1582">
        <v>45</v>
      </c>
      <c r="CT226" s="1582">
        <v>442</v>
      </c>
      <c r="CU226" s="1582"/>
      <c r="CV226" s="1582">
        <v>315</v>
      </c>
      <c r="CW226" s="1582"/>
      <c r="CX226" s="1582">
        <v>564</v>
      </c>
      <c r="CY226" s="1582">
        <v>1480.68</v>
      </c>
      <c r="CZ226" s="1582"/>
      <c r="DA226" s="1582">
        <v>2677.68</v>
      </c>
      <c r="DB226" s="1582"/>
      <c r="DC226" s="1582">
        <v>560.88</v>
      </c>
      <c r="DD226" s="1582">
        <v>717.84</v>
      </c>
      <c r="DE226" s="1582">
        <v>12246.5</v>
      </c>
      <c r="DF226" s="1582">
        <v>2611.5</v>
      </c>
      <c r="DG226" s="1582">
        <v>3420</v>
      </c>
      <c r="DH226" s="1582"/>
      <c r="DI226" s="1582"/>
      <c r="DJ226" s="1582"/>
      <c r="DK226" s="1582">
        <v>78</v>
      </c>
      <c r="DL226" s="1582">
        <v>456</v>
      </c>
      <c r="DM226" s="1582"/>
      <c r="DN226" s="1582">
        <v>362.7</v>
      </c>
      <c r="DO226" s="1582">
        <v>1389.5</v>
      </c>
      <c r="DP226" s="1582">
        <v>1062</v>
      </c>
      <c r="DQ226" s="1582"/>
      <c r="DR226" s="1582"/>
      <c r="DS226" s="1582"/>
      <c r="DT226" s="1582">
        <v>360</v>
      </c>
      <c r="DU226" s="1582">
        <v>780</v>
      </c>
      <c r="DV226" s="1582"/>
      <c r="DW226" s="1582"/>
      <c r="DX226" s="1582"/>
      <c r="DY226" s="1582"/>
      <c r="DZ226" s="1582"/>
      <c r="EA226" s="1582"/>
      <c r="EB226" s="1582">
        <v>147079.802</v>
      </c>
      <c r="EC226" s="1581" t="str">
        <f t="shared" si="313"/>
        <v>заявка 9 к.н.</v>
      </c>
      <c r="ED226" s="210"/>
    </row>
    <row r="227" spans="1:134" ht="15" customHeight="1">
      <c r="A227" s="1581" t="s">
        <v>725</v>
      </c>
      <c r="B227" s="1582">
        <v>2793.4540000000002</v>
      </c>
      <c r="C227" s="1582">
        <v>646.91800000000001</v>
      </c>
      <c r="D227" s="1582">
        <v>2443.442</v>
      </c>
      <c r="E227" s="1582">
        <v>149.15799999999999</v>
      </c>
      <c r="F227" s="1582">
        <v>1952.12</v>
      </c>
      <c r="G227" s="1582">
        <v>1038</v>
      </c>
      <c r="H227" s="1582"/>
      <c r="I227" s="1582">
        <v>73.531999999999996</v>
      </c>
      <c r="J227" s="1582">
        <v>42.56</v>
      </c>
      <c r="K227" s="1582"/>
      <c r="L227" s="1582"/>
      <c r="M227" s="1582"/>
      <c r="N227" s="1582">
        <v>337.44</v>
      </c>
      <c r="O227" s="1582">
        <v>692.64</v>
      </c>
      <c r="P227" s="1582">
        <v>435.12</v>
      </c>
      <c r="Q227" s="1582">
        <v>819.92</v>
      </c>
      <c r="R227" s="1582">
        <v>1176</v>
      </c>
      <c r="S227" s="1582"/>
      <c r="T227" s="1582"/>
      <c r="U227" s="1582"/>
      <c r="V227" s="1582">
        <v>2523.6</v>
      </c>
      <c r="W227" s="1582">
        <v>1762.8</v>
      </c>
      <c r="X227" s="1582"/>
      <c r="Y227" s="1582"/>
      <c r="Z227" s="1582"/>
      <c r="AA227" s="1582"/>
      <c r="AB227" s="1582"/>
      <c r="AC227" s="1582"/>
      <c r="AD227" s="1582">
        <v>305.76</v>
      </c>
      <c r="AE227" s="1582"/>
      <c r="AF227" s="1582"/>
      <c r="AG227" s="1582"/>
      <c r="AH227" s="1582"/>
      <c r="AI227" s="1582"/>
      <c r="AJ227" s="1582"/>
      <c r="AK227" s="1582"/>
      <c r="AL227" s="1582"/>
      <c r="AM227" s="1582"/>
      <c r="AN227" s="1582"/>
      <c r="AO227" s="1582"/>
      <c r="AP227" s="1582"/>
      <c r="AQ227" s="1582">
        <v>6</v>
      </c>
      <c r="AR227" s="1582">
        <v>139.19999999999999</v>
      </c>
      <c r="AS227" s="1582">
        <v>1058</v>
      </c>
      <c r="AT227" s="1582"/>
      <c r="AU227" s="1582">
        <v>111.71899999999999</v>
      </c>
      <c r="AV227" s="1582"/>
      <c r="AW227" s="1582">
        <v>22.04</v>
      </c>
      <c r="AX227" s="1582">
        <v>9.39</v>
      </c>
      <c r="AY227" s="1582"/>
      <c r="AZ227" s="1582">
        <v>5380.4049999999997</v>
      </c>
      <c r="BA227" s="1582"/>
      <c r="BB227" s="1582"/>
      <c r="BC227" s="1582"/>
      <c r="BD227" s="1582"/>
      <c r="BE227" s="1582">
        <v>331.2</v>
      </c>
      <c r="BF227" s="1582">
        <v>1392</v>
      </c>
      <c r="BG227" s="1582">
        <v>177</v>
      </c>
      <c r="BH227" s="1582"/>
      <c r="BI227" s="1582"/>
      <c r="BJ227" s="1582"/>
      <c r="BK227" s="1582"/>
      <c r="BL227" s="1582"/>
      <c r="BM227" s="1582"/>
      <c r="BN227" s="1582"/>
      <c r="BO227" s="1582"/>
      <c r="BP227" s="1582"/>
      <c r="BQ227" s="1582"/>
      <c r="BR227" s="1582"/>
      <c r="BS227" s="1582">
        <v>142.5</v>
      </c>
      <c r="BT227" s="1582"/>
      <c r="BU227" s="1582"/>
      <c r="BV227" s="1582"/>
      <c r="BW227" s="1582">
        <v>453.6</v>
      </c>
      <c r="BX227" s="1582">
        <v>1164</v>
      </c>
      <c r="BY227" s="1582">
        <v>1604.5</v>
      </c>
      <c r="BZ227" s="1582">
        <v>6</v>
      </c>
      <c r="CA227" s="1582"/>
      <c r="CB227" s="1582">
        <v>759</v>
      </c>
      <c r="CC227" s="1582">
        <v>1469.7</v>
      </c>
      <c r="CD227" s="1582"/>
      <c r="CE227" s="1582"/>
      <c r="CF227" s="1582"/>
      <c r="CG227" s="1582"/>
      <c r="CH227" s="1582">
        <v>4815</v>
      </c>
      <c r="CI227" s="1582">
        <v>7363.2</v>
      </c>
      <c r="CJ227" s="1582"/>
      <c r="CK227" s="1582">
        <v>2948.4</v>
      </c>
      <c r="CL227" s="1582"/>
      <c r="CM227" s="1582"/>
      <c r="CN227" s="1582"/>
      <c r="CO227" s="1582"/>
      <c r="CP227" s="1582"/>
      <c r="CQ227" s="1582"/>
      <c r="CR227" s="1582"/>
      <c r="CS227" s="1582">
        <v>562.5</v>
      </c>
      <c r="CT227" s="1582">
        <v>547.5</v>
      </c>
      <c r="CU227" s="1582"/>
      <c r="CV227" s="1582">
        <v>174</v>
      </c>
      <c r="CW227" s="1582"/>
      <c r="CX227" s="1582">
        <v>312</v>
      </c>
      <c r="CY227" s="1582">
        <v>1792.8</v>
      </c>
      <c r="CZ227" s="1582"/>
      <c r="DA227" s="1582">
        <v>6942.78</v>
      </c>
      <c r="DB227" s="1582"/>
      <c r="DC227" s="1582">
        <v>519.66</v>
      </c>
      <c r="DD227" s="1582">
        <v>666</v>
      </c>
      <c r="DE227" s="1582">
        <v>3455.5</v>
      </c>
      <c r="DF227" s="1582">
        <v>7215.25</v>
      </c>
      <c r="DG227" s="1582">
        <v>3000</v>
      </c>
      <c r="DH227" s="1582"/>
      <c r="DI227" s="1582"/>
      <c r="DJ227" s="1582">
        <v>360</v>
      </c>
      <c r="DK227" s="1582">
        <v>432</v>
      </c>
      <c r="DL227" s="1582">
        <v>309</v>
      </c>
      <c r="DM227" s="1582"/>
      <c r="DN227" s="1582">
        <v>280.26</v>
      </c>
      <c r="DO227" s="1582">
        <v>1324</v>
      </c>
      <c r="DP227" s="1582">
        <v>1110</v>
      </c>
      <c r="DQ227" s="1582"/>
      <c r="DR227" s="1582"/>
      <c r="DS227" s="1582"/>
      <c r="DT227" s="1582">
        <v>246</v>
      </c>
      <c r="DU227" s="1582">
        <v>714</v>
      </c>
      <c r="DV227" s="1582"/>
      <c r="DW227" s="1582"/>
      <c r="DX227" s="1582"/>
      <c r="DY227" s="1582"/>
      <c r="DZ227" s="1582"/>
      <c r="EA227" s="1582"/>
      <c r="EB227" s="1582">
        <v>131103.23000000001</v>
      </c>
      <c r="EC227" s="1581" t="str">
        <f t="shared" si="313"/>
        <v>заявка 10 к.н.</v>
      </c>
      <c r="ED227" s="210"/>
    </row>
    <row r="228" spans="1:134" ht="13.5" customHeight="1">
      <c r="A228" s="1581" t="s">
        <v>726</v>
      </c>
      <c r="B228" s="1582">
        <v>2499.422</v>
      </c>
      <c r="C228" s="1582">
        <v>1197.8530000000001</v>
      </c>
      <c r="D228" s="1582">
        <v>1494.634</v>
      </c>
      <c r="E228" s="1582">
        <v>202.01</v>
      </c>
      <c r="F228" s="1582">
        <v>1962.48</v>
      </c>
      <c r="G228" s="1582">
        <v>630</v>
      </c>
      <c r="H228" s="1582"/>
      <c r="I228" s="1582">
        <v>113.24</v>
      </c>
      <c r="J228" s="1582">
        <v>194.6</v>
      </c>
      <c r="K228" s="1582">
        <v>25</v>
      </c>
      <c r="L228" s="1582"/>
      <c r="M228" s="1582"/>
      <c r="N228" s="1582">
        <v>367.04</v>
      </c>
      <c r="O228" s="1582">
        <v>701.52</v>
      </c>
      <c r="P228" s="1582">
        <v>509.12</v>
      </c>
      <c r="Q228" s="1582">
        <v>926.48</v>
      </c>
      <c r="R228" s="1582">
        <v>2972.48</v>
      </c>
      <c r="S228" s="1582"/>
      <c r="T228" s="1582"/>
      <c r="U228" s="1582"/>
      <c r="V228" s="1582">
        <v>3355.2</v>
      </c>
      <c r="W228" s="1582">
        <v>1024.8</v>
      </c>
      <c r="X228" s="1582"/>
      <c r="Y228" s="1582"/>
      <c r="Z228" s="1582"/>
      <c r="AA228" s="1582"/>
      <c r="AB228" s="1582"/>
      <c r="AC228" s="1582"/>
      <c r="AD228" s="1582">
        <v>363.24</v>
      </c>
      <c r="AE228" s="1582"/>
      <c r="AF228" s="1582">
        <v>0</v>
      </c>
      <c r="AG228" s="1582"/>
      <c r="AH228" s="1582"/>
      <c r="AI228" s="1582"/>
      <c r="AJ228" s="1582"/>
      <c r="AK228" s="1582"/>
      <c r="AL228" s="1582"/>
      <c r="AM228" s="1582"/>
      <c r="AN228" s="1582"/>
      <c r="AO228" s="1582"/>
      <c r="AP228" s="1582"/>
      <c r="AQ228" s="1582">
        <v>1014</v>
      </c>
      <c r="AR228" s="1582">
        <v>208.8</v>
      </c>
      <c r="AS228" s="1582">
        <v>984.4</v>
      </c>
      <c r="AT228" s="1582"/>
      <c r="AU228" s="1582">
        <v>25.95</v>
      </c>
      <c r="AV228" s="1582"/>
      <c r="AW228" s="1582">
        <v>50.131999999999998</v>
      </c>
      <c r="AX228" s="1582">
        <v>11.742000000000001</v>
      </c>
      <c r="AY228" s="1582">
        <v>0</v>
      </c>
      <c r="AZ228" s="1582">
        <v>0</v>
      </c>
      <c r="BA228" s="1582"/>
      <c r="BB228" s="1582"/>
      <c r="BC228" s="1582"/>
      <c r="BD228" s="1582"/>
      <c r="BE228" s="1582">
        <v>487.2</v>
      </c>
      <c r="BF228" s="1582">
        <v>456</v>
      </c>
      <c r="BG228" s="1582">
        <v>261</v>
      </c>
      <c r="BH228" s="1582"/>
      <c r="BI228" s="1582"/>
      <c r="BJ228" s="1582"/>
      <c r="BK228" s="1582"/>
      <c r="BL228" s="1582"/>
      <c r="BM228" s="1582"/>
      <c r="BN228" s="1582"/>
      <c r="BO228" s="1582"/>
      <c r="BP228" s="1582"/>
      <c r="BQ228" s="1582"/>
      <c r="BR228" s="1582"/>
      <c r="BS228" s="1582">
        <v>259.5</v>
      </c>
      <c r="BT228" s="1582"/>
      <c r="BU228" s="1582"/>
      <c r="BV228" s="1582"/>
      <c r="BW228" s="1582">
        <v>662.4</v>
      </c>
      <c r="BX228" s="1582">
        <v>472.5</v>
      </c>
      <c r="BY228" s="1582">
        <v>1679.5</v>
      </c>
      <c r="BZ228" s="1582">
        <v>3</v>
      </c>
      <c r="CA228" s="1582"/>
      <c r="CB228" s="1582">
        <v>492.5</v>
      </c>
      <c r="CC228" s="1582">
        <v>1243.44</v>
      </c>
      <c r="CD228" s="1582"/>
      <c r="CE228" s="1582"/>
      <c r="CF228" s="1582"/>
      <c r="CG228" s="1582"/>
      <c r="CH228" s="1582">
        <v>9025</v>
      </c>
      <c r="CI228" s="1582">
        <v>4416.6000000000004</v>
      </c>
      <c r="CJ228" s="1582"/>
      <c r="CK228" s="1582">
        <v>1998</v>
      </c>
      <c r="CL228" s="1582"/>
      <c r="CM228" s="1582"/>
      <c r="CN228" s="1582"/>
      <c r="CO228" s="1582">
        <v>487.2</v>
      </c>
      <c r="CP228" s="1582"/>
      <c r="CQ228" s="1582"/>
      <c r="CR228" s="1582"/>
      <c r="CS228" s="1582">
        <v>604.5</v>
      </c>
      <c r="CT228" s="1582">
        <v>444</v>
      </c>
      <c r="CU228" s="1582"/>
      <c r="CV228" s="1582">
        <v>120</v>
      </c>
      <c r="CW228" s="1582"/>
      <c r="CX228" s="1582">
        <v>324</v>
      </c>
      <c r="CY228" s="1582">
        <v>988.2</v>
      </c>
      <c r="CZ228" s="1582"/>
      <c r="DA228" s="1582">
        <v>4621.68</v>
      </c>
      <c r="DB228" s="1582"/>
      <c r="DC228" s="1582">
        <v>419.04</v>
      </c>
      <c r="DD228" s="1582">
        <v>728.1</v>
      </c>
      <c r="DE228" s="1582">
        <v>2044</v>
      </c>
      <c r="DF228" s="1582">
        <v>3201</v>
      </c>
      <c r="DG228" s="1582">
        <v>2592</v>
      </c>
      <c r="DH228" s="1582"/>
      <c r="DI228" s="1582"/>
      <c r="DJ228" s="1582">
        <v>6135</v>
      </c>
      <c r="DK228" s="1582">
        <v>324</v>
      </c>
      <c r="DL228" s="1582">
        <v>351</v>
      </c>
      <c r="DM228" s="1582"/>
      <c r="DN228" s="1582">
        <v>438.48</v>
      </c>
      <c r="DO228" s="1582">
        <v>1098</v>
      </c>
      <c r="DP228" s="1582">
        <v>996</v>
      </c>
      <c r="DQ228" s="1582"/>
      <c r="DR228" s="1582"/>
      <c r="DS228" s="1582"/>
      <c r="DT228" s="1582">
        <v>504</v>
      </c>
      <c r="DU228" s="1582">
        <v>978</v>
      </c>
      <c r="DV228" s="1582"/>
      <c r="DW228" s="1582"/>
      <c r="DX228" s="1582"/>
      <c r="DY228" s="1582"/>
      <c r="DZ228" s="1582"/>
      <c r="EA228" s="1582"/>
      <c r="EB228" s="1582">
        <v>124189.88400000001</v>
      </c>
      <c r="EC228" s="1581" t="str">
        <f t="shared" si="313"/>
        <v>заявка 11 к.н.</v>
      </c>
      <c r="ED228" s="210"/>
    </row>
    <row r="229" spans="1:134" ht="13.5" customHeight="1">
      <c r="A229" s="1581" t="s">
        <v>727</v>
      </c>
      <c r="B229" s="1582">
        <v>4076.8960000000002</v>
      </c>
      <c r="C229" s="1582">
        <v>408.20400000000001</v>
      </c>
      <c r="D229" s="1582">
        <v>3060.826</v>
      </c>
      <c r="E229" s="1582">
        <v>262.42599999999999</v>
      </c>
      <c r="F229" s="1582">
        <v>4008.58</v>
      </c>
      <c r="G229" s="1582">
        <v>702</v>
      </c>
      <c r="H229" s="1582"/>
      <c r="I229" s="1582">
        <v>489.03399999999999</v>
      </c>
      <c r="J229" s="1582">
        <v>900.48</v>
      </c>
      <c r="K229" s="1582">
        <v>25</v>
      </c>
      <c r="L229" s="1582"/>
      <c r="M229" s="1582"/>
      <c r="N229" s="1582">
        <v>967.92</v>
      </c>
      <c r="O229" s="1582">
        <v>719.28</v>
      </c>
      <c r="P229" s="1582">
        <v>417.36</v>
      </c>
      <c r="Q229" s="1582">
        <v>1586.56</v>
      </c>
      <c r="R229" s="1582">
        <v>3351.04</v>
      </c>
      <c r="S229" s="1582"/>
      <c r="T229" s="1582"/>
      <c r="U229" s="1582"/>
      <c r="V229" s="1582">
        <v>2680.92</v>
      </c>
      <c r="W229" s="1582">
        <v>457.2</v>
      </c>
      <c r="X229" s="1582"/>
      <c r="Y229" s="1582"/>
      <c r="Z229" s="1582"/>
      <c r="AA229" s="1582"/>
      <c r="AB229" s="1582"/>
      <c r="AC229" s="1582"/>
      <c r="AD229" s="1582">
        <v>291.60000000000002</v>
      </c>
      <c r="AE229" s="1582"/>
      <c r="AF229" s="1582">
        <v>0</v>
      </c>
      <c r="AG229" s="1582"/>
      <c r="AH229" s="1582"/>
      <c r="AI229" s="1582"/>
      <c r="AJ229" s="1582"/>
      <c r="AK229" s="1582"/>
      <c r="AL229" s="1582"/>
      <c r="AM229" s="1582"/>
      <c r="AN229" s="1582"/>
      <c r="AO229" s="1582"/>
      <c r="AP229" s="1582"/>
      <c r="AQ229" s="1582">
        <v>12</v>
      </c>
      <c r="AR229" s="1582">
        <v>224.4</v>
      </c>
      <c r="AS229" s="1582">
        <v>1729.6</v>
      </c>
      <c r="AT229" s="1582"/>
      <c r="AU229" s="1582">
        <v>49.718000000000004</v>
      </c>
      <c r="AV229" s="1582"/>
      <c r="AW229" s="1582">
        <v>48.414000000000001</v>
      </c>
      <c r="AX229" s="1582">
        <v>22.678000000000001</v>
      </c>
      <c r="AY229" s="1582">
        <v>0</v>
      </c>
      <c r="AZ229" s="1582">
        <v>0</v>
      </c>
      <c r="BA229" s="1582"/>
      <c r="BB229" s="1582"/>
      <c r="BC229" s="1582"/>
      <c r="BD229" s="1582"/>
      <c r="BE229" s="1582">
        <v>739.2</v>
      </c>
      <c r="BF229" s="1582">
        <v>73.5</v>
      </c>
      <c r="BG229" s="1582">
        <v>468</v>
      </c>
      <c r="BH229" s="1582"/>
      <c r="BI229" s="1582"/>
      <c r="BJ229" s="1582"/>
      <c r="BK229" s="1582"/>
      <c r="BL229" s="1582"/>
      <c r="BM229" s="1582"/>
      <c r="BN229" s="1582"/>
      <c r="BO229" s="1582"/>
      <c r="BP229" s="1582"/>
      <c r="BQ229" s="1582"/>
      <c r="BR229" s="1582"/>
      <c r="BS229" s="1582">
        <v>441</v>
      </c>
      <c r="BT229" s="1582"/>
      <c r="BU229" s="1582"/>
      <c r="BV229" s="1582"/>
      <c r="BW229" s="1582">
        <v>952.8</v>
      </c>
      <c r="BX229" s="1582">
        <v>0</v>
      </c>
      <c r="BY229" s="1582">
        <v>1886.75</v>
      </c>
      <c r="BZ229" s="1582">
        <v>189</v>
      </c>
      <c r="CA229" s="1582"/>
      <c r="CB229" s="1582">
        <v>276.5</v>
      </c>
      <c r="CC229" s="1582">
        <v>1080.18</v>
      </c>
      <c r="CD229" s="1582"/>
      <c r="CE229" s="1582"/>
      <c r="CF229" s="1582"/>
      <c r="CG229" s="1582"/>
      <c r="CH229" s="1582">
        <v>9815</v>
      </c>
      <c r="CI229" s="1582">
        <v>4470</v>
      </c>
      <c r="CJ229" s="1582"/>
      <c r="CK229" s="1582">
        <v>3692.52</v>
      </c>
      <c r="CL229" s="1582"/>
      <c r="CM229" s="1582"/>
      <c r="CN229" s="1582"/>
      <c r="CO229" s="1582">
        <v>0</v>
      </c>
      <c r="CP229" s="1582"/>
      <c r="CQ229" s="1582"/>
      <c r="CR229" s="1582"/>
      <c r="CS229" s="1582">
        <v>681</v>
      </c>
      <c r="CT229" s="1582">
        <v>378.5</v>
      </c>
      <c r="CU229" s="1582"/>
      <c r="CV229" s="1582">
        <v>93.5</v>
      </c>
      <c r="CW229" s="1582"/>
      <c r="CX229" s="1582">
        <v>313.2</v>
      </c>
      <c r="CY229" s="1582">
        <v>1992.6</v>
      </c>
      <c r="CZ229" s="1582"/>
      <c r="DA229" s="1582">
        <v>2943</v>
      </c>
      <c r="DB229" s="1582"/>
      <c r="DC229" s="1582">
        <v>430.92</v>
      </c>
      <c r="DD229" s="1582">
        <v>410.76</v>
      </c>
      <c r="DE229" s="1582">
        <v>1757.75</v>
      </c>
      <c r="DF229" s="1582">
        <v>4392</v>
      </c>
      <c r="DG229" s="1582">
        <v>2724</v>
      </c>
      <c r="DH229" s="1582"/>
      <c r="DI229" s="1582"/>
      <c r="DJ229" s="1582">
        <v>931.5</v>
      </c>
      <c r="DK229" s="1582">
        <v>288</v>
      </c>
      <c r="DL229" s="1582">
        <v>330.5</v>
      </c>
      <c r="DM229" s="1582"/>
      <c r="DN229" s="1582">
        <v>490.14</v>
      </c>
      <c r="DO229" s="1582">
        <v>1653.5</v>
      </c>
      <c r="DP229" s="1582">
        <v>906</v>
      </c>
      <c r="DQ229" s="1582"/>
      <c r="DR229" s="1582"/>
      <c r="DS229" s="1582"/>
      <c r="DT229" s="1582">
        <v>180</v>
      </c>
      <c r="DU229" s="1582">
        <v>360</v>
      </c>
      <c r="DV229" s="1582"/>
      <c r="DW229" s="1582"/>
      <c r="DX229" s="1582"/>
      <c r="DY229" s="1582"/>
      <c r="DZ229" s="1582"/>
      <c r="EA229" s="1582"/>
      <c r="EB229" s="1582">
        <v>131247.08799999999</v>
      </c>
      <c r="EC229" s="1581" t="str">
        <f t="shared" si="313"/>
        <v>заявка 12 к.н.</v>
      </c>
      <c r="ED229" s="210"/>
    </row>
    <row r="230" spans="1:134" ht="13.5" customHeight="1">
      <c r="A230" s="1581" t="s">
        <v>728</v>
      </c>
      <c r="B230" s="1582">
        <v>4782.2250000000004</v>
      </c>
      <c r="C230" s="1582">
        <v>195.87</v>
      </c>
      <c r="D230" s="1582">
        <v>2268.0059999999999</v>
      </c>
      <c r="E230" s="1582">
        <v>290.97199999999998</v>
      </c>
      <c r="F230" s="1582">
        <v>1782.29</v>
      </c>
      <c r="G230" s="1582">
        <v>30</v>
      </c>
      <c r="H230" s="1582"/>
      <c r="I230" s="1582">
        <v>53.161999999999999</v>
      </c>
      <c r="J230" s="1582">
        <v>1165.6400000000001</v>
      </c>
      <c r="K230" s="1582">
        <v>0.87</v>
      </c>
      <c r="L230" s="1582">
        <v>0</v>
      </c>
      <c r="M230" s="1582"/>
      <c r="N230" s="1582">
        <v>1664.63</v>
      </c>
      <c r="O230" s="1582">
        <v>741.11</v>
      </c>
      <c r="P230" s="1582">
        <v>423.28</v>
      </c>
      <c r="Q230" s="1582">
        <v>1096.68</v>
      </c>
      <c r="R230" s="1582">
        <v>893.76</v>
      </c>
      <c r="S230" s="1582"/>
      <c r="T230" s="1582"/>
      <c r="U230" s="1582"/>
      <c r="V230" s="1582">
        <v>1288.8</v>
      </c>
      <c r="W230" s="1582">
        <v>326.76</v>
      </c>
      <c r="X230" s="1582"/>
      <c r="Y230" s="1582"/>
      <c r="Z230" s="1582"/>
      <c r="AA230" s="1582"/>
      <c r="AB230" s="1582"/>
      <c r="AC230" s="1582"/>
      <c r="AD230" s="1582">
        <v>254.28</v>
      </c>
      <c r="AE230" s="1582"/>
      <c r="AF230" s="1582">
        <v>0</v>
      </c>
      <c r="AG230" s="1582"/>
      <c r="AH230" s="1582"/>
      <c r="AI230" s="1582"/>
      <c r="AJ230" s="1582"/>
      <c r="AK230" s="1582"/>
      <c r="AL230" s="1582"/>
      <c r="AM230" s="1582"/>
      <c r="AN230" s="1582"/>
      <c r="AO230" s="1582"/>
      <c r="AP230" s="1582"/>
      <c r="AQ230" s="1582">
        <v>6</v>
      </c>
      <c r="AR230" s="1582">
        <v>168</v>
      </c>
      <c r="AS230" s="1582">
        <v>1462.8</v>
      </c>
      <c r="AT230" s="1582"/>
      <c r="AU230" s="1582">
        <v>44.180500000000002</v>
      </c>
      <c r="AV230" s="1582"/>
      <c r="AW230" s="1582">
        <v>35.71</v>
      </c>
      <c r="AX230" s="1582">
        <v>14.364000000000001</v>
      </c>
      <c r="AY230" s="1582">
        <v>0</v>
      </c>
      <c r="AZ230" s="1582">
        <v>0</v>
      </c>
      <c r="BA230" s="1582"/>
      <c r="BB230" s="1582"/>
      <c r="BC230" s="1582"/>
      <c r="BD230" s="1582"/>
      <c r="BE230" s="1582">
        <v>276</v>
      </c>
      <c r="BF230" s="1582">
        <v>0</v>
      </c>
      <c r="BG230" s="1582">
        <v>232.5</v>
      </c>
      <c r="BH230" s="1582"/>
      <c r="BI230" s="1582"/>
      <c r="BJ230" s="1582"/>
      <c r="BK230" s="1582"/>
      <c r="BL230" s="1582"/>
      <c r="BM230" s="1582"/>
      <c r="BN230" s="1582"/>
      <c r="BO230" s="1582"/>
      <c r="BP230" s="1582"/>
      <c r="BQ230" s="1582"/>
      <c r="BR230" s="1582"/>
      <c r="BS230" s="1582">
        <v>274.5</v>
      </c>
      <c r="BT230" s="1582"/>
      <c r="BU230" s="1582"/>
      <c r="BV230" s="1582"/>
      <c r="BW230" s="1582">
        <v>375.6</v>
      </c>
      <c r="BX230" s="1582">
        <v>0</v>
      </c>
      <c r="BY230" s="1582">
        <v>1662.5</v>
      </c>
      <c r="BZ230" s="1582">
        <v>24</v>
      </c>
      <c r="CA230" s="1582"/>
      <c r="CB230" s="1582">
        <v>255</v>
      </c>
      <c r="CC230" s="1582">
        <v>1167.48</v>
      </c>
      <c r="CD230" s="1582"/>
      <c r="CE230" s="1582"/>
      <c r="CF230" s="1582"/>
      <c r="CG230" s="1582"/>
      <c r="CH230" s="1582">
        <v>18023.5</v>
      </c>
      <c r="CI230" s="1582">
        <v>12612.4</v>
      </c>
      <c r="CJ230" s="1582"/>
      <c r="CK230" s="1582">
        <v>1981.8</v>
      </c>
      <c r="CL230" s="1582"/>
      <c r="CM230" s="1582"/>
      <c r="CN230" s="1582"/>
      <c r="CO230" s="1582">
        <v>480</v>
      </c>
      <c r="CP230" s="1582"/>
      <c r="CQ230" s="1582"/>
      <c r="CR230" s="1582"/>
      <c r="CS230" s="1582">
        <v>106.5</v>
      </c>
      <c r="CT230" s="1582">
        <v>242</v>
      </c>
      <c r="CU230" s="1582"/>
      <c r="CV230" s="1582">
        <v>96</v>
      </c>
      <c r="CW230" s="1582"/>
      <c r="CX230" s="1582">
        <v>248.4</v>
      </c>
      <c r="CY230" s="1582">
        <v>1015.2</v>
      </c>
      <c r="CZ230" s="1582"/>
      <c r="DA230" s="1582">
        <v>2384.1</v>
      </c>
      <c r="DB230" s="1582"/>
      <c r="DC230" s="1582">
        <v>351.36</v>
      </c>
      <c r="DD230" s="1582">
        <v>232.74</v>
      </c>
      <c r="DE230" s="1582">
        <v>1485.25</v>
      </c>
      <c r="DF230" s="1582">
        <v>2535.75</v>
      </c>
      <c r="DG230" s="1582">
        <v>5111.5</v>
      </c>
      <c r="DH230" s="1582"/>
      <c r="DI230" s="1582"/>
      <c r="DJ230" s="1582">
        <v>757.5</v>
      </c>
      <c r="DK230" s="1582">
        <v>10.5</v>
      </c>
      <c r="DL230" s="1582">
        <v>168</v>
      </c>
      <c r="DM230" s="1582"/>
      <c r="DN230" s="1582">
        <v>410.4</v>
      </c>
      <c r="DO230" s="1582">
        <v>1857</v>
      </c>
      <c r="DP230" s="1582">
        <v>1382</v>
      </c>
      <c r="DQ230" s="1582"/>
      <c r="DR230" s="1582"/>
      <c r="DS230" s="1582"/>
      <c r="DT230" s="1582">
        <v>0</v>
      </c>
      <c r="DU230" s="1582">
        <v>278</v>
      </c>
      <c r="DV230" s="1582"/>
      <c r="DW230" s="1582"/>
      <c r="DX230" s="1582"/>
      <c r="DY230" s="1582"/>
      <c r="DZ230" s="1582"/>
      <c r="EA230" s="1582"/>
      <c r="EB230" s="1582">
        <v>143492.69149999999</v>
      </c>
      <c r="EC230" s="1581" t="str">
        <f t="shared" si="313"/>
        <v>заявка 13 к.н.</v>
      </c>
      <c r="ED230" s="210"/>
    </row>
    <row r="231" spans="1:134" ht="13.5" customHeight="1">
      <c r="A231" s="1581" t="s">
        <v>729</v>
      </c>
      <c r="B231" s="1582">
        <v>3522.57</v>
      </c>
      <c r="C231" s="1582">
        <v>182.66</v>
      </c>
      <c r="D231" s="1582">
        <v>3709.6179999999999</v>
      </c>
      <c r="E231" s="1582">
        <v>236.29</v>
      </c>
      <c r="F231" s="1582">
        <v>2196.3200000000002</v>
      </c>
      <c r="G231" s="1582">
        <v>6</v>
      </c>
      <c r="H231" s="1582"/>
      <c r="I231" s="1582">
        <v>141.09</v>
      </c>
      <c r="J231" s="1582">
        <v>893.76</v>
      </c>
      <c r="K231" s="1582">
        <v>7.3380000000000001</v>
      </c>
      <c r="L231" s="1582">
        <v>896</v>
      </c>
      <c r="M231" s="1582"/>
      <c r="N231" s="1582">
        <v>772.56</v>
      </c>
      <c r="O231" s="1582">
        <v>1592.48</v>
      </c>
      <c r="P231" s="1582">
        <v>222</v>
      </c>
      <c r="Q231" s="1582">
        <v>790.32</v>
      </c>
      <c r="R231" s="1582">
        <v>295.68</v>
      </c>
      <c r="S231" s="1582"/>
      <c r="T231" s="1582"/>
      <c r="U231" s="1582"/>
      <c r="V231" s="1582">
        <v>484.92</v>
      </c>
      <c r="W231" s="1582">
        <v>400.8</v>
      </c>
      <c r="X231" s="1582"/>
      <c r="Y231" s="1582"/>
      <c r="Z231" s="1582"/>
      <c r="AA231" s="1582"/>
      <c r="AB231" s="1582"/>
      <c r="AC231" s="1582"/>
      <c r="AD231" s="1582">
        <v>436.32</v>
      </c>
      <c r="AE231" s="1582"/>
      <c r="AF231" s="1582">
        <v>0</v>
      </c>
      <c r="AG231" s="1582"/>
      <c r="AH231" s="1582"/>
      <c r="AI231" s="1582"/>
      <c r="AJ231" s="1582"/>
      <c r="AK231" s="1582"/>
      <c r="AL231" s="1582"/>
      <c r="AM231" s="1582"/>
      <c r="AN231" s="1582"/>
      <c r="AO231" s="1582"/>
      <c r="AP231" s="1582"/>
      <c r="AQ231" s="1582">
        <v>6</v>
      </c>
      <c r="AR231" s="1582">
        <v>128.4</v>
      </c>
      <c r="AS231" s="1582">
        <v>625.6</v>
      </c>
      <c r="AT231" s="1582"/>
      <c r="AU231" s="1582">
        <v>22.846</v>
      </c>
      <c r="AV231" s="1582"/>
      <c r="AW231" s="1582">
        <v>12.137</v>
      </c>
      <c r="AX231" s="1582">
        <v>15.63</v>
      </c>
      <c r="AY231" s="1582">
        <v>0</v>
      </c>
      <c r="AZ231" s="1582">
        <v>0</v>
      </c>
      <c r="BA231" s="1582"/>
      <c r="BB231" s="1582"/>
      <c r="BC231" s="1582"/>
      <c r="BD231" s="1582"/>
      <c r="BE231" s="1582">
        <v>237.6</v>
      </c>
      <c r="BF231" s="1582">
        <v>0</v>
      </c>
      <c r="BG231" s="1582">
        <v>111</v>
      </c>
      <c r="BH231" s="1582"/>
      <c r="BI231" s="1582"/>
      <c r="BJ231" s="1582"/>
      <c r="BK231" s="1582"/>
      <c r="BL231" s="1582"/>
      <c r="BM231" s="1582"/>
      <c r="BN231" s="1582"/>
      <c r="BO231" s="1582"/>
      <c r="BP231" s="1582"/>
      <c r="BQ231" s="1582"/>
      <c r="BR231" s="1582"/>
      <c r="BS231" s="1582">
        <v>105</v>
      </c>
      <c r="BT231" s="1582"/>
      <c r="BU231" s="1582"/>
      <c r="BV231" s="1582"/>
      <c r="BW231" s="1582">
        <v>285.60000000000002</v>
      </c>
      <c r="BX231" s="1582">
        <v>0</v>
      </c>
      <c r="BY231" s="1582">
        <v>1459.5</v>
      </c>
      <c r="BZ231" s="1582">
        <v>18</v>
      </c>
      <c r="CA231" s="1582"/>
      <c r="CB231" s="1582">
        <v>327</v>
      </c>
      <c r="CC231" s="1582">
        <v>1009.8</v>
      </c>
      <c r="CD231" s="1582"/>
      <c r="CE231" s="1582"/>
      <c r="CF231" s="1582"/>
      <c r="CG231" s="1582"/>
      <c r="CH231" s="1582">
        <v>11130</v>
      </c>
      <c r="CI231" s="1582">
        <v>9696</v>
      </c>
      <c r="CJ231" s="1582"/>
      <c r="CK231" s="1582">
        <v>2559.6</v>
      </c>
      <c r="CL231" s="1582"/>
      <c r="CM231" s="1582"/>
      <c r="CN231" s="1582"/>
      <c r="CO231" s="1582">
        <v>480</v>
      </c>
      <c r="CP231" s="1582"/>
      <c r="CQ231" s="1582"/>
      <c r="CR231" s="1582"/>
      <c r="CS231" s="1582">
        <v>12</v>
      </c>
      <c r="CT231" s="1582">
        <v>249.5</v>
      </c>
      <c r="CU231" s="1582"/>
      <c r="CV231" s="1582">
        <v>75</v>
      </c>
      <c r="CW231" s="1582"/>
      <c r="CX231" s="1582">
        <v>170.4</v>
      </c>
      <c r="CY231" s="1582">
        <v>1999.08</v>
      </c>
      <c r="CZ231" s="1582"/>
      <c r="DA231" s="1582">
        <v>950.76</v>
      </c>
      <c r="DB231" s="1582"/>
      <c r="DC231" s="1582">
        <v>729</v>
      </c>
      <c r="DD231" s="1582">
        <v>229.14</v>
      </c>
      <c r="DE231" s="1582">
        <v>1221.5</v>
      </c>
      <c r="DF231" s="1582">
        <v>1750.5</v>
      </c>
      <c r="DG231" s="1582">
        <v>3144</v>
      </c>
      <c r="DH231" s="1582"/>
      <c r="DI231" s="1582"/>
      <c r="DJ231" s="1582">
        <v>1290</v>
      </c>
      <c r="DK231" s="1582">
        <v>0</v>
      </c>
      <c r="DL231" s="1582">
        <v>105</v>
      </c>
      <c r="DM231" s="1582"/>
      <c r="DN231" s="1582">
        <v>501.12</v>
      </c>
      <c r="DO231" s="1582">
        <v>1395.5</v>
      </c>
      <c r="DP231" s="1582">
        <v>404</v>
      </c>
      <c r="DQ231" s="1582"/>
      <c r="DR231" s="1582"/>
      <c r="DS231" s="1582"/>
      <c r="DT231" s="1582">
        <v>0</v>
      </c>
      <c r="DU231" s="1582">
        <v>180</v>
      </c>
      <c r="DV231" s="1582"/>
      <c r="DW231" s="1582"/>
      <c r="DX231" s="1582"/>
      <c r="DY231" s="1582"/>
      <c r="DZ231" s="1582"/>
      <c r="EA231" s="1582"/>
      <c r="EB231" s="1582">
        <v>101975.459</v>
      </c>
      <c r="EC231" s="1581" t="str">
        <f t="shared" si="313"/>
        <v>заявка 14 к.н.</v>
      </c>
      <c r="ED231" s="210"/>
    </row>
    <row r="232" spans="1:134" ht="13.5" customHeight="1">
      <c r="A232" s="1581" t="s">
        <v>730</v>
      </c>
      <c r="B232" s="1582">
        <v>3113.8119999999999</v>
      </c>
      <c r="C232" s="1582">
        <v>100.66200000000001</v>
      </c>
      <c r="D232" s="1582">
        <v>2809.7739999999999</v>
      </c>
      <c r="E232" s="1582">
        <v>241.37799999999999</v>
      </c>
      <c r="F232" s="1582">
        <v>1675.36</v>
      </c>
      <c r="G232" s="1582">
        <v>36</v>
      </c>
      <c r="H232" s="1582"/>
      <c r="I232" s="1582">
        <v>615.87800000000004</v>
      </c>
      <c r="J232" s="1582">
        <v>1942.92</v>
      </c>
      <c r="K232" s="1582">
        <v>0</v>
      </c>
      <c r="L232" s="1582">
        <v>115.11799999999999</v>
      </c>
      <c r="M232" s="1582"/>
      <c r="N232" s="1582">
        <v>246.42</v>
      </c>
      <c r="O232" s="1582">
        <v>1556.96</v>
      </c>
      <c r="P232" s="1582">
        <v>272.32</v>
      </c>
      <c r="Q232" s="1582">
        <v>619.38</v>
      </c>
      <c r="R232" s="1582">
        <v>1005.76</v>
      </c>
      <c r="S232" s="1582"/>
      <c r="T232" s="1582"/>
      <c r="U232" s="1582"/>
      <c r="V232" s="1582">
        <v>387</v>
      </c>
      <c r="W232" s="1582">
        <v>604.79999999999995</v>
      </c>
      <c r="X232" s="1582"/>
      <c r="Y232" s="1582"/>
      <c r="Z232" s="1582"/>
      <c r="AA232" s="1582"/>
      <c r="AB232" s="1582"/>
      <c r="AC232" s="1582"/>
      <c r="AD232" s="1582">
        <v>411</v>
      </c>
      <c r="AE232" s="1582"/>
      <c r="AF232" s="1582">
        <v>0</v>
      </c>
      <c r="AG232" s="1582"/>
      <c r="AH232" s="1582"/>
      <c r="AI232" s="1582"/>
      <c r="AJ232" s="1582"/>
      <c r="AK232" s="1582"/>
      <c r="AL232" s="1582"/>
      <c r="AM232" s="1582"/>
      <c r="AN232" s="1582"/>
      <c r="AO232" s="1582"/>
      <c r="AP232" s="1582"/>
      <c r="AQ232" s="1582">
        <v>6</v>
      </c>
      <c r="AR232" s="1582">
        <v>147</v>
      </c>
      <c r="AS232" s="1582">
        <v>616.4</v>
      </c>
      <c r="AT232" s="1582"/>
      <c r="AU232" s="1582">
        <v>25.373999999999999</v>
      </c>
      <c r="AV232" s="1582"/>
      <c r="AW232" s="1582">
        <v>19.012</v>
      </c>
      <c r="AX232" s="1582">
        <v>9.5359999999999996</v>
      </c>
      <c r="AY232" s="1582">
        <v>0</v>
      </c>
      <c r="AZ232" s="1582">
        <v>0</v>
      </c>
      <c r="BA232" s="1582"/>
      <c r="BB232" s="1582"/>
      <c r="BC232" s="1582"/>
      <c r="BD232" s="1582"/>
      <c r="BE232" s="1582">
        <v>303.60000000000002</v>
      </c>
      <c r="BF232" s="1582">
        <v>0</v>
      </c>
      <c r="BG232" s="1582">
        <v>94.5</v>
      </c>
      <c r="BH232" s="1582"/>
      <c r="BI232" s="1582"/>
      <c r="BJ232" s="1582"/>
      <c r="BK232" s="1582"/>
      <c r="BL232" s="1582"/>
      <c r="BM232" s="1582"/>
      <c r="BN232" s="1582"/>
      <c r="BO232" s="1582"/>
      <c r="BP232" s="1582"/>
      <c r="BQ232" s="1582"/>
      <c r="BR232" s="1582"/>
      <c r="BS232" s="1582">
        <v>103.5</v>
      </c>
      <c r="BT232" s="1582"/>
      <c r="BU232" s="1582"/>
      <c r="BV232" s="1582"/>
      <c r="BW232" s="1582">
        <v>414</v>
      </c>
      <c r="BX232" s="1582">
        <v>0</v>
      </c>
      <c r="BY232" s="1582">
        <v>1328</v>
      </c>
      <c r="BZ232" s="1582">
        <v>9</v>
      </c>
      <c r="CA232" s="1582"/>
      <c r="CB232" s="1582">
        <v>468</v>
      </c>
      <c r="CC232" s="1582">
        <v>758.16</v>
      </c>
      <c r="CD232" s="1582"/>
      <c r="CE232" s="1582"/>
      <c r="CF232" s="1582"/>
      <c r="CG232" s="1582"/>
      <c r="CH232" s="1582">
        <v>8334</v>
      </c>
      <c r="CI232" s="1582">
        <v>9355.2000000000007</v>
      </c>
      <c r="CJ232" s="1582"/>
      <c r="CK232" s="1582">
        <v>1798.2</v>
      </c>
      <c r="CL232" s="1582"/>
      <c r="CM232" s="1582"/>
      <c r="CN232" s="1582"/>
      <c r="CO232" s="1582">
        <v>510</v>
      </c>
      <c r="CP232" s="1582"/>
      <c r="CQ232" s="1582"/>
      <c r="CR232" s="1582"/>
      <c r="CS232" s="1582">
        <v>24</v>
      </c>
      <c r="CT232" s="1582">
        <v>0</v>
      </c>
      <c r="CU232" s="1582"/>
      <c r="CV232" s="1582">
        <v>81</v>
      </c>
      <c r="CW232" s="1582"/>
      <c r="CX232" s="1582">
        <v>319.2</v>
      </c>
      <c r="CY232" s="1582">
        <v>1490.4</v>
      </c>
      <c r="CZ232" s="1582"/>
      <c r="DA232" s="1582">
        <v>1019.52</v>
      </c>
      <c r="DB232" s="1582"/>
      <c r="DC232" s="1582">
        <v>698.76</v>
      </c>
      <c r="DD232" s="1582">
        <v>224.64</v>
      </c>
      <c r="DE232" s="1582">
        <v>1524.75</v>
      </c>
      <c r="DF232" s="1582">
        <v>2808</v>
      </c>
      <c r="DG232" s="1582">
        <v>2259</v>
      </c>
      <c r="DH232" s="1582"/>
      <c r="DI232" s="1582"/>
      <c r="DJ232" s="1582">
        <v>1399.5</v>
      </c>
      <c r="DK232" s="1582">
        <v>7.5</v>
      </c>
      <c r="DL232" s="1582">
        <v>192</v>
      </c>
      <c r="DM232" s="1582"/>
      <c r="DN232" s="1582">
        <v>319.32</v>
      </c>
      <c r="DO232" s="1582">
        <v>1389</v>
      </c>
      <c r="DP232" s="1582">
        <v>362</v>
      </c>
      <c r="DQ232" s="1582"/>
      <c r="DR232" s="1582"/>
      <c r="DS232" s="1582"/>
      <c r="DT232" s="1582">
        <v>288</v>
      </c>
      <c r="DU232" s="1582">
        <v>186</v>
      </c>
      <c r="DV232" s="1582"/>
      <c r="DW232" s="1582"/>
      <c r="DX232" s="1582"/>
      <c r="DY232" s="1582"/>
      <c r="DZ232" s="1582"/>
      <c r="EA232" s="1582"/>
      <c r="EB232" s="1582">
        <v>102853.702</v>
      </c>
      <c r="EC232" s="1581" t="str">
        <f t="shared" si="313"/>
        <v>заявка 15 к.н.</v>
      </c>
      <c r="ED232" s="210"/>
    </row>
    <row r="233" spans="1:134" ht="13.5" customHeight="1">
      <c r="A233" s="1581" t="s">
        <v>731</v>
      </c>
      <c r="B233" s="1582">
        <v>2074.578</v>
      </c>
      <c r="C233" s="1582">
        <v>140.286</v>
      </c>
      <c r="D233" s="1582">
        <v>1771.4480000000001</v>
      </c>
      <c r="E233" s="1582">
        <v>250.77199999999999</v>
      </c>
      <c r="F233" s="1582">
        <v>1706.07</v>
      </c>
      <c r="G233" s="1582">
        <v>102</v>
      </c>
      <c r="H233" s="1582"/>
      <c r="I233" s="1582">
        <v>8266.4040000000005</v>
      </c>
      <c r="J233" s="1582">
        <v>1055.32</v>
      </c>
      <c r="K233" s="1582">
        <v>233.298</v>
      </c>
      <c r="L233" s="1582">
        <v>0</v>
      </c>
      <c r="M233" s="1582"/>
      <c r="N233" s="1582">
        <v>343.36</v>
      </c>
      <c r="O233" s="1582">
        <v>1388.98</v>
      </c>
      <c r="P233" s="1582">
        <v>281.2</v>
      </c>
      <c r="Q233" s="1582">
        <v>820.66</v>
      </c>
      <c r="R233" s="1582">
        <v>974.4</v>
      </c>
      <c r="S233" s="1582"/>
      <c r="T233" s="1582"/>
      <c r="U233" s="1582"/>
      <c r="V233" s="1582">
        <v>1300.8</v>
      </c>
      <c r="W233" s="1582">
        <v>586.79999999999995</v>
      </c>
      <c r="X233" s="1582"/>
      <c r="Y233" s="1582"/>
      <c r="Z233" s="1582"/>
      <c r="AA233" s="1582"/>
      <c r="AB233" s="1582"/>
      <c r="AC233" s="1582"/>
      <c r="AD233" s="1582">
        <v>1010.64</v>
      </c>
      <c r="AE233" s="1582"/>
      <c r="AF233" s="1582">
        <v>793.2</v>
      </c>
      <c r="AG233" s="1582"/>
      <c r="AH233" s="1582"/>
      <c r="AI233" s="1582"/>
      <c r="AJ233" s="1582"/>
      <c r="AK233" s="1582"/>
      <c r="AL233" s="1582"/>
      <c r="AM233" s="1582"/>
      <c r="AN233" s="1582"/>
      <c r="AO233" s="1582"/>
      <c r="AP233" s="1582"/>
      <c r="AQ233" s="1582">
        <v>0</v>
      </c>
      <c r="AR233" s="1582">
        <v>144</v>
      </c>
      <c r="AS233" s="1582">
        <v>524.4</v>
      </c>
      <c r="AT233" s="1582"/>
      <c r="AU233" s="1582">
        <v>45.302</v>
      </c>
      <c r="AV233" s="1582"/>
      <c r="AW233" s="1582">
        <v>20.542000000000002</v>
      </c>
      <c r="AX233" s="1582">
        <v>11.916</v>
      </c>
      <c r="AY233" s="1582">
        <v>0</v>
      </c>
      <c r="AZ233" s="1582">
        <v>0</v>
      </c>
      <c r="BA233" s="1582"/>
      <c r="BB233" s="1582"/>
      <c r="BC233" s="1582"/>
      <c r="BD233" s="1582"/>
      <c r="BE233" s="1582">
        <v>439.2</v>
      </c>
      <c r="BF233" s="1582">
        <v>0</v>
      </c>
      <c r="BG233" s="1582">
        <v>153</v>
      </c>
      <c r="BH233" s="1582"/>
      <c r="BI233" s="1582"/>
      <c r="BJ233" s="1582"/>
      <c r="BK233" s="1582"/>
      <c r="BL233" s="1582"/>
      <c r="BM233" s="1582"/>
      <c r="BN233" s="1582"/>
      <c r="BO233" s="1582"/>
      <c r="BP233" s="1582"/>
      <c r="BQ233" s="1582"/>
      <c r="BR233" s="1582"/>
      <c r="BS233" s="1582">
        <v>138</v>
      </c>
      <c r="BT233" s="1582"/>
      <c r="BU233" s="1582"/>
      <c r="BV233" s="1582"/>
      <c r="BW233" s="1582">
        <v>620.4</v>
      </c>
      <c r="BX233" s="1582">
        <v>0</v>
      </c>
      <c r="BY233" s="1582">
        <v>1724.75</v>
      </c>
      <c r="BZ233" s="1582">
        <v>21</v>
      </c>
      <c r="CA233" s="1582"/>
      <c r="CB233" s="1582">
        <v>588</v>
      </c>
      <c r="CC233" s="1582">
        <v>1234.98</v>
      </c>
      <c r="CD233" s="1582"/>
      <c r="CE233" s="1582"/>
      <c r="CF233" s="1582"/>
      <c r="CG233" s="1582"/>
      <c r="CH233" s="1582">
        <v>11248</v>
      </c>
      <c r="CI233" s="1582">
        <v>9885</v>
      </c>
      <c r="CJ233" s="1582"/>
      <c r="CK233" s="1582">
        <v>2959.2</v>
      </c>
      <c r="CL233" s="1582"/>
      <c r="CM233" s="1582"/>
      <c r="CN233" s="1582"/>
      <c r="CO233" s="1582">
        <v>36</v>
      </c>
      <c r="CP233" s="1582"/>
      <c r="CQ233" s="1582"/>
      <c r="CR233" s="1582"/>
      <c r="CS233" s="1582">
        <v>118.5</v>
      </c>
      <c r="CT233" s="1582">
        <v>300.5</v>
      </c>
      <c r="CU233" s="1582"/>
      <c r="CV233" s="1582">
        <v>168.5</v>
      </c>
      <c r="CW233" s="1582"/>
      <c r="CX233" s="1582">
        <v>361.2</v>
      </c>
      <c r="CY233" s="1582">
        <v>1992.6</v>
      </c>
      <c r="CZ233" s="1582"/>
      <c r="DA233" s="1582">
        <v>1037.8800000000001</v>
      </c>
      <c r="DB233" s="1582"/>
      <c r="DC233" s="1582">
        <v>649.79999999999995</v>
      </c>
      <c r="DD233" s="1582">
        <v>235.26</v>
      </c>
      <c r="DE233" s="1582">
        <v>1691</v>
      </c>
      <c r="DF233" s="1582">
        <v>6619.5</v>
      </c>
      <c r="DG233" s="1582">
        <v>2277</v>
      </c>
      <c r="DH233" s="1582"/>
      <c r="DI233" s="1582"/>
      <c r="DJ233" s="1582">
        <v>1792.5</v>
      </c>
      <c r="DK233" s="1582">
        <v>36</v>
      </c>
      <c r="DL233" s="1582">
        <v>252</v>
      </c>
      <c r="DM233" s="1582"/>
      <c r="DN233" s="1582">
        <v>631.08000000000004</v>
      </c>
      <c r="DO233" s="1582">
        <v>1318.5</v>
      </c>
      <c r="DP233" s="1582">
        <v>744</v>
      </c>
      <c r="DQ233" s="1582"/>
      <c r="DR233" s="1582"/>
      <c r="DS233" s="1582"/>
      <c r="DT233" s="1582">
        <v>262</v>
      </c>
      <c r="DU233" s="1582">
        <v>162</v>
      </c>
      <c r="DV233" s="1582"/>
      <c r="DW233" s="1582"/>
      <c r="DX233" s="1582"/>
      <c r="DY233" s="1582"/>
      <c r="DZ233" s="1582"/>
      <c r="EA233" s="1582"/>
      <c r="EB233" s="1582">
        <v>126766.02899999999</v>
      </c>
      <c r="EC233" s="1581" t="str">
        <f t="shared" si="313"/>
        <v>заявка 16 к.н.</v>
      </c>
      <c r="ED233" s="210"/>
    </row>
    <row r="234" spans="1:134" ht="13.5" customHeight="1">
      <c r="A234" s="1581" t="s">
        <v>732</v>
      </c>
      <c r="B234" s="1582">
        <v>6795.1459999999997</v>
      </c>
      <c r="C234" s="1582">
        <v>178.58600000000001</v>
      </c>
      <c r="D234" s="1582">
        <v>2702.67</v>
      </c>
      <c r="E234" s="1582">
        <v>400.27600000000001</v>
      </c>
      <c r="F234" s="1582">
        <v>2319.16</v>
      </c>
      <c r="G234" s="1582">
        <v>192</v>
      </c>
      <c r="H234" s="1582"/>
      <c r="I234" s="1582">
        <v>7660.0159999999996</v>
      </c>
      <c r="J234" s="1582">
        <v>2499.84</v>
      </c>
      <c r="K234" s="1582">
        <v>780.255</v>
      </c>
      <c r="L234" s="1582">
        <v>0</v>
      </c>
      <c r="M234" s="1582">
        <v>0</v>
      </c>
      <c r="N234" s="1582">
        <v>227.92</v>
      </c>
      <c r="O234" s="1582">
        <v>1111.71</v>
      </c>
      <c r="P234" s="1582">
        <v>260.48</v>
      </c>
      <c r="Q234" s="1582">
        <v>809.56</v>
      </c>
      <c r="R234" s="1582">
        <v>1668.8</v>
      </c>
      <c r="S234" s="1582"/>
      <c r="T234" s="1582">
        <v>898.24</v>
      </c>
      <c r="U234" s="1582">
        <v>61.2</v>
      </c>
      <c r="V234" s="1582">
        <v>1828.08</v>
      </c>
      <c r="W234" s="1582">
        <v>274.8</v>
      </c>
      <c r="X234" s="1582"/>
      <c r="Y234" s="1582"/>
      <c r="Z234" s="1582"/>
      <c r="AA234" s="1582">
        <v>53.28</v>
      </c>
      <c r="AB234" s="1582">
        <v>0</v>
      </c>
      <c r="AC234" s="1582">
        <v>132.47999999999999</v>
      </c>
      <c r="AD234" s="1582">
        <v>1011.6</v>
      </c>
      <c r="AE234" s="1582"/>
      <c r="AF234" s="1582">
        <v>1068</v>
      </c>
      <c r="AG234" s="1582"/>
      <c r="AH234" s="1582"/>
      <c r="AI234" s="1582">
        <v>0</v>
      </c>
      <c r="AJ234" s="1582"/>
      <c r="AK234" s="1582"/>
      <c r="AL234" s="1582"/>
      <c r="AM234" s="1582"/>
      <c r="AN234" s="1582">
        <v>334.88</v>
      </c>
      <c r="AO234" s="1582">
        <v>18</v>
      </c>
      <c r="AP234" s="1582"/>
      <c r="AQ234" s="1582">
        <v>12</v>
      </c>
      <c r="AR234" s="1582">
        <v>105.6</v>
      </c>
      <c r="AS234" s="1582">
        <v>837.2</v>
      </c>
      <c r="AT234" s="1582">
        <v>10.4</v>
      </c>
      <c r="AU234" s="1582">
        <v>89.144000000000005</v>
      </c>
      <c r="AV234" s="1582"/>
      <c r="AW234" s="1582">
        <v>16.042000000000002</v>
      </c>
      <c r="AX234" s="1582">
        <v>11.526</v>
      </c>
      <c r="AY234" s="1582">
        <v>0</v>
      </c>
      <c r="AZ234" s="1582">
        <v>0</v>
      </c>
      <c r="BA234" s="1582">
        <v>0</v>
      </c>
      <c r="BB234" s="1582">
        <v>0</v>
      </c>
      <c r="BC234" s="1582">
        <v>0</v>
      </c>
      <c r="BD234" s="1582">
        <v>0</v>
      </c>
      <c r="BE234" s="1582">
        <v>356.4</v>
      </c>
      <c r="BF234" s="1582">
        <v>963</v>
      </c>
      <c r="BG234" s="1582">
        <v>169.5</v>
      </c>
      <c r="BH234" s="1582"/>
      <c r="BI234" s="1582"/>
      <c r="BJ234" s="1582"/>
      <c r="BK234" s="1582"/>
      <c r="BL234" s="1582"/>
      <c r="BM234" s="1582">
        <v>0</v>
      </c>
      <c r="BN234" s="1582"/>
      <c r="BO234" s="1582">
        <v>1</v>
      </c>
      <c r="BP234" s="1582"/>
      <c r="BQ234" s="1582">
        <v>0</v>
      </c>
      <c r="BR234" s="1582"/>
      <c r="BS234" s="1582">
        <v>156</v>
      </c>
      <c r="BT234" s="1582"/>
      <c r="BU234" s="1582"/>
      <c r="BV234" s="1582"/>
      <c r="BW234" s="1582">
        <v>396</v>
      </c>
      <c r="BX234" s="1582">
        <v>1036.5</v>
      </c>
      <c r="BY234" s="1582">
        <v>2177.5</v>
      </c>
      <c r="BZ234" s="1582">
        <v>0</v>
      </c>
      <c r="CA234" s="1582"/>
      <c r="CB234" s="1582">
        <v>477</v>
      </c>
      <c r="CC234" s="1582">
        <v>1522.44</v>
      </c>
      <c r="CD234" s="1582"/>
      <c r="CE234" s="1582"/>
      <c r="CF234" s="1582"/>
      <c r="CG234" s="1582"/>
      <c r="CH234" s="1582">
        <v>19515</v>
      </c>
      <c r="CI234" s="1582">
        <v>6359</v>
      </c>
      <c r="CJ234" s="1582"/>
      <c r="CK234" s="1582">
        <v>1863</v>
      </c>
      <c r="CL234" s="1582"/>
      <c r="CM234" s="1582"/>
      <c r="CN234" s="1582"/>
      <c r="CO234" s="1582">
        <v>280.8</v>
      </c>
      <c r="CP234" s="1582"/>
      <c r="CQ234" s="1582"/>
      <c r="CR234" s="1582"/>
      <c r="CS234" s="1582">
        <v>43.5</v>
      </c>
      <c r="CT234" s="1582">
        <v>380</v>
      </c>
      <c r="CU234" s="1582"/>
      <c r="CV234" s="1582">
        <v>144</v>
      </c>
      <c r="CW234" s="1582"/>
      <c r="CX234" s="1582">
        <v>571.79999999999995</v>
      </c>
      <c r="CY234" s="1582">
        <v>1378.08</v>
      </c>
      <c r="CZ234" s="1582"/>
      <c r="DA234" s="1582">
        <v>1191.96</v>
      </c>
      <c r="DB234" s="1582"/>
      <c r="DC234" s="1582">
        <v>749.34</v>
      </c>
      <c r="DD234" s="1582">
        <v>213.48</v>
      </c>
      <c r="DE234" s="1582">
        <v>1712.5</v>
      </c>
      <c r="DF234" s="1582">
        <v>6010.5</v>
      </c>
      <c r="DG234" s="1582">
        <v>2100</v>
      </c>
      <c r="DH234" s="1582"/>
      <c r="DI234" s="1582"/>
      <c r="DJ234" s="1582">
        <v>1327.5</v>
      </c>
      <c r="DK234" s="1582">
        <v>21</v>
      </c>
      <c r="DL234" s="1582">
        <v>348</v>
      </c>
      <c r="DM234" s="1582"/>
      <c r="DN234" s="1582">
        <v>846.72</v>
      </c>
      <c r="DO234" s="1582">
        <v>1121</v>
      </c>
      <c r="DP234" s="1582">
        <v>480</v>
      </c>
      <c r="DQ234" s="1582"/>
      <c r="DR234" s="1582"/>
      <c r="DS234" s="1582"/>
      <c r="DT234" s="1582">
        <v>12</v>
      </c>
      <c r="DU234" s="1582">
        <v>66</v>
      </c>
      <c r="DV234" s="1582"/>
      <c r="DW234" s="1582"/>
      <c r="DX234" s="1582"/>
      <c r="DY234" s="1582"/>
      <c r="DZ234" s="1582"/>
      <c r="EA234" s="1582"/>
      <c r="EB234" s="1582">
        <v>148037.87</v>
      </c>
      <c r="EC234" s="1581" t="str">
        <f t="shared" si="313"/>
        <v>заявка 17 к.н.</v>
      </c>
      <c r="ED234" s="210"/>
    </row>
    <row r="235" spans="1:134" s="1583" customFormat="1" ht="13.5" customHeight="1">
      <c r="A235" s="1581" t="s">
        <v>733</v>
      </c>
      <c r="B235" s="1582">
        <v>722.38199999999995</v>
      </c>
      <c r="C235" s="1582">
        <v>178.506</v>
      </c>
      <c r="D235" s="1582">
        <v>1062.1880000000001</v>
      </c>
      <c r="E235" s="1582">
        <v>483.2</v>
      </c>
      <c r="F235" s="1582">
        <v>2024.64</v>
      </c>
      <c r="G235" s="1582">
        <v>198</v>
      </c>
      <c r="H235" s="1582"/>
      <c r="I235" s="1582">
        <v>10499.642</v>
      </c>
      <c r="J235" s="1582">
        <v>1860.32</v>
      </c>
      <c r="K235" s="1582">
        <v>289.60399999999998</v>
      </c>
      <c r="L235" s="1582">
        <v>2576</v>
      </c>
      <c r="M235" s="1582">
        <v>900</v>
      </c>
      <c r="N235" s="1582">
        <v>429.94</v>
      </c>
      <c r="O235" s="1582">
        <v>2451.62</v>
      </c>
      <c r="P235" s="1582">
        <v>432.16</v>
      </c>
      <c r="Q235" s="1582">
        <v>1161.06</v>
      </c>
      <c r="R235" s="1582">
        <v>3335.36</v>
      </c>
      <c r="S235" s="1582"/>
      <c r="T235" s="1582">
        <v>3748.08</v>
      </c>
      <c r="U235" s="1582">
        <v>302.39999999999998</v>
      </c>
      <c r="V235" s="1582">
        <v>1771.8</v>
      </c>
      <c r="W235" s="1582">
        <v>399.84</v>
      </c>
      <c r="X235" s="1582"/>
      <c r="Y235" s="1582"/>
      <c r="Z235" s="1582"/>
      <c r="AA235" s="1582">
        <v>111</v>
      </c>
      <c r="AB235" s="1582">
        <v>0</v>
      </c>
      <c r="AC235" s="1582">
        <v>1387.36</v>
      </c>
      <c r="AD235" s="1582">
        <v>634.20000000000005</v>
      </c>
      <c r="AE235" s="1582"/>
      <c r="AF235" s="1582">
        <v>134.4</v>
      </c>
      <c r="AG235" s="1582"/>
      <c r="AH235" s="1582"/>
      <c r="AI235" s="1582">
        <v>215.04</v>
      </c>
      <c r="AJ235" s="1582"/>
      <c r="AK235" s="1582"/>
      <c r="AL235" s="1582"/>
      <c r="AM235" s="1582"/>
      <c r="AN235" s="1582">
        <v>483</v>
      </c>
      <c r="AO235" s="1582">
        <v>136.80000000000001</v>
      </c>
      <c r="AP235" s="1582"/>
      <c r="AQ235" s="1582">
        <v>54</v>
      </c>
      <c r="AR235" s="1582">
        <v>149.04</v>
      </c>
      <c r="AS235" s="1582">
        <v>1085.5999999999999</v>
      </c>
      <c r="AT235" s="1582">
        <v>21.84</v>
      </c>
      <c r="AU235" s="1582">
        <v>36.923999999999999</v>
      </c>
      <c r="AV235" s="1582"/>
      <c r="AW235" s="1582">
        <v>26.16</v>
      </c>
      <c r="AX235" s="1582">
        <v>11.724</v>
      </c>
      <c r="AY235" s="1582">
        <v>0</v>
      </c>
      <c r="AZ235" s="1582">
        <v>0</v>
      </c>
      <c r="BA235" s="1582">
        <v>43</v>
      </c>
      <c r="BB235" s="1582">
        <v>366</v>
      </c>
      <c r="BC235" s="1582">
        <v>102</v>
      </c>
      <c r="BD235" s="1582">
        <v>0</v>
      </c>
      <c r="BE235" s="1582">
        <v>543.6</v>
      </c>
      <c r="BF235" s="1582">
        <v>894</v>
      </c>
      <c r="BG235" s="1582">
        <v>163.5</v>
      </c>
      <c r="BH235" s="1582"/>
      <c r="BI235" s="1582"/>
      <c r="BJ235" s="1582"/>
      <c r="BK235" s="1582"/>
      <c r="BL235" s="1582"/>
      <c r="BM235" s="1582">
        <v>2</v>
      </c>
      <c r="BN235" s="1582"/>
      <c r="BO235" s="1582">
        <v>20</v>
      </c>
      <c r="BP235" s="1582"/>
      <c r="BQ235" s="1582">
        <v>107.2</v>
      </c>
      <c r="BR235" s="1582"/>
      <c r="BS235" s="1582">
        <v>145.5</v>
      </c>
      <c r="BT235" s="1582"/>
      <c r="BU235" s="1582"/>
      <c r="BV235" s="1582"/>
      <c r="BW235" s="1582">
        <v>687.6</v>
      </c>
      <c r="BX235" s="1582">
        <v>855</v>
      </c>
      <c r="BY235" s="1582">
        <v>4032.5</v>
      </c>
      <c r="BZ235" s="1582">
        <v>31</v>
      </c>
      <c r="CA235" s="1582"/>
      <c r="CB235" s="1582">
        <v>405</v>
      </c>
      <c r="CC235" s="1582">
        <v>1253.1600000000001</v>
      </c>
      <c r="CD235" s="1582"/>
      <c r="CE235" s="1582"/>
      <c r="CF235" s="1582"/>
      <c r="CG235" s="1582"/>
      <c r="CH235" s="1582">
        <v>15519</v>
      </c>
      <c r="CI235" s="1582">
        <v>5456.4</v>
      </c>
      <c r="CJ235" s="1582"/>
      <c r="CK235" s="1582">
        <v>2748.6</v>
      </c>
      <c r="CL235" s="1582"/>
      <c r="CM235" s="1582"/>
      <c r="CN235" s="1582"/>
      <c r="CO235" s="1582">
        <v>18</v>
      </c>
      <c r="CP235" s="1582"/>
      <c r="CQ235" s="1582"/>
      <c r="CR235" s="1582"/>
      <c r="CS235" s="1582">
        <v>141</v>
      </c>
      <c r="CT235" s="1582">
        <v>391</v>
      </c>
      <c r="CU235" s="1582"/>
      <c r="CV235" s="1582">
        <v>150</v>
      </c>
      <c r="CW235" s="1582"/>
      <c r="CX235" s="1582">
        <v>342</v>
      </c>
      <c r="CY235" s="1582">
        <v>1803.6</v>
      </c>
      <c r="CZ235" s="1582"/>
      <c r="DA235" s="1582">
        <v>1096.2</v>
      </c>
      <c r="DB235" s="1582"/>
      <c r="DC235" s="1582">
        <v>765.72</v>
      </c>
      <c r="DD235" s="1582">
        <v>218.88</v>
      </c>
      <c r="DE235" s="1582">
        <v>1597.5</v>
      </c>
      <c r="DF235" s="1582">
        <v>6648</v>
      </c>
      <c r="DG235" s="1582">
        <v>1554</v>
      </c>
      <c r="DH235" s="1582"/>
      <c r="DI235" s="1582"/>
      <c r="DJ235" s="1582">
        <v>1620</v>
      </c>
      <c r="DK235" s="1582">
        <v>66</v>
      </c>
      <c r="DL235" s="1582">
        <v>252</v>
      </c>
      <c r="DM235" s="1582"/>
      <c r="DN235" s="1582">
        <v>335.88</v>
      </c>
      <c r="DO235" s="1582">
        <v>1096</v>
      </c>
      <c r="DP235" s="1582">
        <v>468</v>
      </c>
      <c r="DQ235" s="1582"/>
      <c r="DR235" s="1582"/>
      <c r="DS235" s="1582"/>
      <c r="DT235" s="1582">
        <v>6</v>
      </c>
      <c r="DU235" s="1582">
        <v>186</v>
      </c>
      <c r="DV235" s="1582"/>
      <c r="DW235" s="1582"/>
      <c r="DX235" s="1582"/>
      <c r="DY235" s="1582"/>
      <c r="DZ235" s="1582"/>
      <c r="EA235" s="1582"/>
      <c r="EB235" s="1582">
        <v>142932.99</v>
      </c>
      <c r="EC235" s="1581" t="str">
        <f t="shared" si="313"/>
        <v>заявка 18 к.н.</v>
      </c>
    </row>
    <row r="236" spans="1:134" s="1583" customFormat="1" ht="13.5" customHeight="1">
      <c r="A236" s="1581" t="s">
        <v>734</v>
      </c>
      <c r="B236" s="1582">
        <v>3484.4380000000001</v>
      </c>
      <c r="C236" s="1582">
        <v>213.27</v>
      </c>
      <c r="D236" s="1582">
        <v>2260.19</v>
      </c>
      <c r="E236" s="1582">
        <v>461.858</v>
      </c>
      <c r="F236" s="1582">
        <v>2171.16</v>
      </c>
      <c r="G236" s="1582">
        <v>186</v>
      </c>
      <c r="H236" s="1582"/>
      <c r="I236" s="1582">
        <v>5576</v>
      </c>
      <c r="J236" s="1582">
        <v>1124.48</v>
      </c>
      <c r="K236" s="1582">
        <v>277.27800000000002</v>
      </c>
      <c r="L236" s="1582">
        <v>0</v>
      </c>
      <c r="M236" s="1582">
        <v>10587</v>
      </c>
      <c r="N236" s="1582">
        <v>343.36</v>
      </c>
      <c r="O236" s="1582">
        <v>1195.8399999999999</v>
      </c>
      <c r="P236" s="1582">
        <v>390.72</v>
      </c>
      <c r="Q236" s="1582">
        <v>944.24</v>
      </c>
      <c r="R236" s="1582">
        <v>3102.4</v>
      </c>
      <c r="S236" s="1582"/>
      <c r="T236" s="1582">
        <v>7125.44</v>
      </c>
      <c r="U236" s="1582">
        <v>95.4</v>
      </c>
      <c r="V236" s="1582">
        <v>1595.4</v>
      </c>
      <c r="W236" s="1582">
        <v>488.4</v>
      </c>
      <c r="X236" s="1582"/>
      <c r="Y236" s="1582"/>
      <c r="Z236" s="1582">
        <v>0</v>
      </c>
      <c r="AA236" s="1582">
        <v>1098.9000000000001</v>
      </c>
      <c r="AB236" s="1582">
        <v>0</v>
      </c>
      <c r="AC236" s="1582">
        <v>6182.4</v>
      </c>
      <c r="AD236" s="1582">
        <v>642.72</v>
      </c>
      <c r="AE236" s="1582"/>
      <c r="AF236" s="1582">
        <v>804</v>
      </c>
      <c r="AG236" s="1582"/>
      <c r="AH236" s="1582"/>
      <c r="AI236" s="1582">
        <v>217.28</v>
      </c>
      <c r="AJ236" s="1582"/>
      <c r="AK236" s="1582"/>
      <c r="AL236" s="1582"/>
      <c r="AM236" s="1582"/>
      <c r="AN236" s="1582">
        <v>1019.36</v>
      </c>
      <c r="AO236" s="1582">
        <v>741.6</v>
      </c>
      <c r="AP236" s="1582"/>
      <c r="AQ236" s="1582">
        <v>312</v>
      </c>
      <c r="AR236" s="1582">
        <v>108</v>
      </c>
      <c r="AS236" s="1582">
        <v>763.6</v>
      </c>
      <c r="AT236" s="1582">
        <v>91.52</v>
      </c>
      <c r="AU236" s="1582">
        <v>38.76</v>
      </c>
      <c r="AV236" s="1582"/>
      <c r="AW236" s="1582">
        <v>29.288</v>
      </c>
      <c r="AX236" s="1582">
        <v>19.111999999999998</v>
      </c>
      <c r="AY236" s="1582">
        <v>0</v>
      </c>
      <c r="AZ236" s="1582">
        <v>0</v>
      </c>
      <c r="BA236" s="1582">
        <v>534</v>
      </c>
      <c r="BB236" s="1582">
        <v>3898.5</v>
      </c>
      <c r="BC236" s="1582">
        <v>193</v>
      </c>
      <c r="BD236" s="1582">
        <v>608.79999999999995</v>
      </c>
      <c r="BE236" s="1582">
        <v>399.6</v>
      </c>
      <c r="BF236" s="1582">
        <v>919.5</v>
      </c>
      <c r="BG236" s="1582">
        <v>169.5</v>
      </c>
      <c r="BH236" s="1582"/>
      <c r="BI236" s="1582"/>
      <c r="BJ236" s="1582"/>
      <c r="BK236" s="1582"/>
      <c r="BL236" s="1582"/>
      <c r="BM236" s="1582">
        <v>51</v>
      </c>
      <c r="BN236" s="1582">
        <v>0</v>
      </c>
      <c r="BO236" s="1582">
        <v>605</v>
      </c>
      <c r="BP236" s="1582"/>
      <c r="BQ236" s="1582">
        <v>560.79999999999995</v>
      </c>
      <c r="BR236" s="1582"/>
      <c r="BS236" s="1582">
        <v>148.5</v>
      </c>
      <c r="BT236" s="1582"/>
      <c r="BU236" s="1582"/>
      <c r="BV236" s="1582"/>
      <c r="BW236" s="1582">
        <v>505.2</v>
      </c>
      <c r="BX236" s="1582">
        <v>888</v>
      </c>
      <c r="BY236" s="1582">
        <v>2833.75</v>
      </c>
      <c r="BZ236" s="1582">
        <v>9</v>
      </c>
      <c r="CA236" s="1582"/>
      <c r="CB236" s="1582">
        <v>258</v>
      </c>
      <c r="CC236" s="1582">
        <v>1183.5</v>
      </c>
      <c r="CD236" s="1582"/>
      <c r="CE236" s="1582"/>
      <c r="CF236" s="1582"/>
      <c r="CG236" s="1582"/>
      <c r="CH236" s="1582">
        <v>4935</v>
      </c>
      <c r="CI236" s="1582">
        <v>13412.4</v>
      </c>
      <c r="CJ236" s="1582"/>
      <c r="CK236" s="1582">
        <v>4509</v>
      </c>
      <c r="CL236" s="1582"/>
      <c r="CM236" s="1582"/>
      <c r="CN236" s="1582"/>
      <c r="CO236" s="1582">
        <v>120</v>
      </c>
      <c r="CP236" s="1582"/>
      <c r="CQ236" s="1582"/>
      <c r="CR236" s="1582"/>
      <c r="CS236" s="1582">
        <v>67.5</v>
      </c>
      <c r="CT236" s="1582">
        <v>396</v>
      </c>
      <c r="CU236" s="1582"/>
      <c r="CV236" s="1582">
        <v>174</v>
      </c>
      <c r="CW236" s="1582"/>
      <c r="CX236" s="1582">
        <v>328.8</v>
      </c>
      <c r="CY236" s="1582">
        <v>2467.8000000000002</v>
      </c>
      <c r="CZ236" s="1582"/>
      <c r="DA236" s="1582">
        <v>1356.48</v>
      </c>
      <c r="DB236" s="1582"/>
      <c r="DC236" s="1582">
        <v>795.96</v>
      </c>
      <c r="DD236" s="1582">
        <v>292.5</v>
      </c>
      <c r="DE236" s="1582">
        <v>1725.25</v>
      </c>
      <c r="DF236" s="1582">
        <v>4731</v>
      </c>
      <c r="DG236" s="1582">
        <v>2214</v>
      </c>
      <c r="DH236" s="1582"/>
      <c r="DI236" s="1582"/>
      <c r="DJ236" s="1582">
        <v>2332.5</v>
      </c>
      <c r="DK236" s="1582">
        <v>27</v>
      </c>
      <c r="DL236" s="1582">
        <v>249</v>
      </c>
      <c r="DM236" s="1582"/>
      <c r="DN236" s="1582">
        <v>393.12</v>
      </c>
      <c r="DO236" s="1582">
        <v>1095.5</v>
      </c>
      <c r="DP236" s="1582">
        <v>444</v>
      </c>
      <c r="DQ236" s="1582"/>
      <c r="DR236" s="1582"/>
      <c r="DS236" s="1582"/>
      <c r="DT236" s="1582">
        <v>480</v>
      </c>
      <c r="DU236" s="1582">
        <v>414</v>
      </c>
      <c r="DV236" s="1582"/>
      <c r="DW236" s="1582"/>
      <c r="DX236" s="1582"/>
      <c r="DY236" s="1582"/>
      <c r="DZ236" s="1582"/>
      <c r="EA236" s="1582"/>
      <c r="EB236" s="1582">
        <v>157681.06400000001</v>
      </c>
      <c r="EC236" s="1581" t="str">
        <f t="shared" si="313"/>
        <v>заявка 19 к.н.</v>
      </c>
    </row>
    <row r="237" spans="1:134" s="1583" customFormat="1" ht="13.5" customHeight="1">
      <c r="A237" s="1581" t="s">
        <v>798</v>
      </c>
      <c r="B237" s="2743">
        <v>2299.346</v>
      </c>
      <c r="C237" s="2743">
        <v>1751.856</v>
      </c>
      <c r="D237" s="2743">
        <v>3343.1959999999999</v>
      </c>
      <c r="E237" s="2743">
        <v>238.006</v>
      </c>
      <c r="F237" s="2743">
        <v>2013.54</v>
      </c>
      <c r="G237" s="2743">
        <v>84</v>
      </c>
      <c r="H237" s="2743"/>
      <c r="I237" s="2743">
        <v>784.32600000000002</v>
      </c>
      <c r="J237" s="2743">
        <v>3167.36</v>
      </c>
      <c r="K237" s="2743">
        <v>430.55</v>
      </c>
      <c r="L237" s="2743">
        <v>306</v>
      </c>
      <c r="M237" s="2743">
        <v>0</v>
      </c>
      <c r="N237" s="2743">
        <v>296.37</v>
      </c>
      <c r="O237" s="2743">
        <v>974.21</v>
      </c>
      <c r="P237" s="2743">
        <v>355.2</v>
      </c>
      <c r="Q237" s="2743">
        <v>645.65</v>
      </c>
      <c r="R237" s="2743">
        <v>855.68</v>
      </c>
      <c r="S237" s="2743">
        <v>0</v>
      </c>
      <c r="T237" s="2743">
        <v>23785.439999999999</v>
      </c>
      <c r="U237" s="2743">
        <v>764</v>
      </c>
      <c r="V237" s="2743">
        <v>2139.6</v>
      </c>
      <c r="W237" s="2743">
        <v>486.6</v>
      </c>
      <c r="X237" s="2743"/>
      <c r="Y237" s="2743"/>
      <c r="Z237" s="2743">
        <v>638.88</v>
      </c>
      <c r="AA237" s="2743">
        <v>2493.8000000000002</v>
      </c>
      <c r="AB237" s="2743">
        <v>142.08000000000001</v>
      </c>
      <c r="AC237" s="2743">
        <v>4144.6000000000004</v>
      </c>
      <c r="AD237" s="2743">
        <v>1988.52</v>
      </c>
      <c r="AE237" s="2743">
        <v>3.6</v>
      </c>
      <c r="AF237" s="2743">
        <v>1613.16</v>
      </c>
      <c r="AG237" s="2743"/>
      <c r="AH237" s="2743"/>
      <c r="AI237" s="2743">
        <v>2568.44</v>
      </c>
      <c r="AJ237" s="2743">
        <v>11.2</v>
      </c>
      <c r="AK237" s="2743">
        <v>4248</v>
      </c>
      <c r="AL237" s="2743"/>
      <c r="AM237" s="2743"/>
      <c r="AN237" s="2743">
        <v>1276.96</v>
      </c>
      <c r="AO237" s="2743">
        <v>10017.799999999999</v>
      </c>
      <c r="AP237" s="2743">
        <v>129.6</v>
      </c>
      <c r="AQ237" s="2743">
        <v>1392</v>
      </c>
      <c r="AR237" s="2743">
        <v>72</v>
      </c>
      <c r="AS237" s="2743">
        <v>1508.8</v>
      </c>
      <c r="AT237" s="2743">
        <v>443.56</v>
      </c>
      <c r="AU237" s="2743">
        <v>140.535</v>
      </c>
      <c r="AV237" s="2743"/>
      <c r="AW237" s="2743">
        <v>34.58</v>
      </c>
      <c r="AX237" s="2743">
        <v>0</v>
      </c>
      <c r="AY237" s="2744">
        <v>0</v>
      </c>
      <c r="AZ237" s="2744">
        <v>0</v>
      </c>
      <c r="BA237" s="2743">
        <v>5090.25</v>
      </c>
      <c r="BB237" s="2743">
        <v>165</v>
      </c>
      <c r="BC237" s="2743">
        <v>1239</v>
      </c>
      <c r="BD237" s="2743">
        <v>6058.4</v>
      </c>
      <c r="BE237" s="2743">
        <v>387.6</v>
      </c>
      <c r="BF237" s="2743">
        <v>643.5</v>
      </c>
      <c r="BG237" s="2743">
        <v>273</v>
      </c>
      <c r="BH237" s="2743">
        <v>0</v>
      </c>
      <c r="BI237" s="2743">
        <v>0</v>
      </c>
      <c r="BJ237" s="2743"/>
      <c r="BK237" s="2743"/>
      <c r="BL237" s="2743">
        <v>917.375</v>
      </c>
      <c r="BM237" s="2743">
        <v>101</v>
      </c>
      <c r="BN237" s="2743">
        <v>96</v>
      </c>
      <c r="BO237" s="2743">
        <v>1972.875</v>
      </c>
      <c r="BP237" s="2743">
        <v>20</v>
      </c>
      <c r="BQ237" s="2743">
        <v>10156</v>
      </c>
      <c r="BR237" s="2743">
        <v>0</v>
      </c>
      <c r="BS237" s="2743">
        <v>121.5</v>
      </c>
      <c r="BT237" s="2743"/>
      <c r="BU237" s="2743"/>
      <c r="BV237" s="2743">
        <v>0</v>
      </c>
      <c r="BW237" s="2743">
        <v>436.8</v>
      </c>
      <c r="BX237" s="2743">
        <v>703.5</v>
      </c>
      <c r="BY237" s="2743">
        <v>1605.75</v>
      </c>
      <c r="BZ237" s="2743">
        <v>240</v>
      </c>
      <c r="CA237" s="2743">
        <v>0</v>
      </c>
      <c r="CB237" s="2743">
        <v>267</v>
      </c>
      <c r="CC237" s="2743">
        <v>1227.78</v>
      </c>
      <c r="CD237" s="2743">
        <v>223.44</v>
      </c>
      <c r="CE237" s="2743">
        <v>15.6</v>
      </c>
      <c r="CF237" s="2743">
        <v>1.8140000000000001</v>
      </c>
      <c r="CG237" s="2743">
        <v>700.82</v>
      </c>
      <c r="CH237" s="2743">
        <v>35549</v>
      </c>
      <c r="CI237" s="2743">
        <v>15239.4</v>
      </c>
      <c r="CJ237" s="2743">
        <v>216</v>
      </c>
      <c r="CK237" s="2743">
        <v>2403.54</v>
      </c>
      <c r="CL237" s="2743">
        <v>744</v>
      </c>
      <c r="CM237" s="2743"/>
      <c r="CN237" s="2743"/>
      <c r="CO237" s="2743">
        <v>276</v>
      </c>
      <c r="CP237" s="2743">
        <v>6</v>
      </c>
      <c r="CQ237" s="2743">
        <v>6</v>
      </c>
      <c r="CR237" s="2743">
        <v>6</v>
      </c>
      <c r="CS237" s="2743">
        <v>42</v>
      </c>
      <c r="CT237" s="2743">
        <v>441</v>
      </c>
      <c r="CU237" s="2743"/>
      <c r="CV237" s="2743">
        <v>255.5</v>
      </c>
      <c r="CW237" s="2743"/>
      <c r="CX237" s="2743">
        <v>620.6</v>
      </c>
      <c r="CY237" s="2743">
        <v>1764.18</v>
      </c>
      <c r="CZ237" s="2743">
        <v>120</v>
      </c>
      <c r="DA237" s="2743">
        <v>953.1</v>
      </c>
      <c r="DB237" s="2743">
        <v>64.8</v>
      </c>
      <c r="DC237" s="2743">
        <v>2263.14</v>
      </c>
      <c r="DD237" s="2743">
        <v>468.18</v>
      </c>
      <c r="DE237" s="2743">
        <v>951.75</v>
      </c>
      <c r="DF237" s="2743">
        <v>6969</v>
      </c>
      <c r="DG237" s="2743">
        <v>4152</v>
      </c>
      <c r="DH237" s="2743">
        <v>1065</v>
      </c>
      <c r="DI237" s="2743"/>
      <c r="DJ237" s="2743">
        <v>942.75</v>
      </c>
      <c r="DK237" s="2743">
        <v>12</v>
      </c>
      <c r="DL237" s="2743">
        <v>444</v>
      </c>
      <c r="DM237" s="2743">
        <v>6</v>
      </c>
      <c r="DN237" s="2743">
        <v>281.88</v>
      </c>
      <c r="DO237" s="2743">
        <v>920</v>
      </c>
      <c r="DP237" s="2743">
        <v>2030</v>
      </c>
      <c r="DQ237" s="2743">
        <v>0</v>
      </c>
      <c r="DR237" s="2743">
        <v>0</v>
      </c>
      <c r="DS237" s="2743">
        <v>0</v>
      </c>
      <c r="DT237" s="2743">
        <v>194</v>
      </c>
      <c r="DU237" s="2743">
        <v>648</v>
      </c>
      <c r="DV237" s="1582"/>
      <c r="DW237" s="1582"/>
      <c r="DX237" s="1582"/>
      <c r="DY237" s="1582"/>
      <c r="DZ237" s="1582"/>
      <c r="EA237" s="1582"/>
      <c r="EB237" s="1582">
        <v>134164.329</v>
      </c>
      <c r="EC237" s="1581" t="str">
        <f t="shared" si="313"/>
        <v>заявка 35 к.н.</v>
      </c>
    </row>
    <row r="238" spans="1:134" s="1583" customFormat="1" ht="13.5" customHeight="1">
      <c r="A238" s="1581" t="s">
        <v>799</v>
      </c>
      <c r="B238" s="2743">
        <v>6706.7380000000003</v>
      </c>
      <c r="C238" s="2743">
        <v>641.61</v>
      </c>
      <c r="D238" s="2743">
        <v>2335.152</v>
      </c>
      <c r="E238" s="2743">
        <v>214.78800000000001</v>
      </c>
      <c r="F238" s="2743">
        <v>1528.84</v>
      </c>
      <c r="G238" s="2743">
        <v>120</v>
      </c>
      <c r="H238" s="2743"/>
      <c r="I238" s="2743">
        <v>428.89800000000002</v>
      </c>
      <c r="J238" s="2743">
        <v>3206.56</v>
      </c>
      <c r="K238" s="2743">
        <v>85.058000000000007</v>
      </c>
      <c r="L238" s="2743">
        <v>23.603999999999999</v>
      </c>
      <c r="M238" s="2743">
        <v>0</v>
      </c>
      <c r="N238" s="2743">
        <v>367.04</v>
      </c>
      <c r="O238" s="2743">
        <v>842.12</v>
      </c>
      <c r="P238" s="2743">
        <v>296</v>
      </c>
      <c r="Q238" s="2743">
        <v>604.58000000000004</v>
      </c>
      <c r="R238" s="2743">
        <v>1079.68</v>
      </c>
      <c r="S238" s="2743">
        <v>0</v>
      </c>
      <c r="T238" s="2743">
        <v>26547.360000000001</v>
      </c>
      <c r="U238" s="2743">
        <v>673.2</v>
      </c>
      <c r="V238" s="2743">
        <v>3093.84</v>
      </c>
      <c r="W238" s="2743">
        <v>1645.68</v>
      </c>
      <c r="X238" s="2743"/>
      <c r="Y238" s="2743"/>
      <c r="Z238" s="2743">
        <v>630.72</v>
      </c>
      <c r="AA238" s="2743">
        <v>3491.32</v>
      </c>
      <c r="AB238" s="2743">
        <v>139.86000000000001</v>
      </c>
      <c r="AC238" s="2743">
        <v>4846.5600000000004</v>
      </c>
      <c r="AD238" s="2743">
        <v>380.16</v>
      </c>
      <c r="AE238" s="2743">
        <v>2.4</v>
      </c>
      <c r="AF238" s="2743">
        <v>1723.2</v>
      </c>
      <c r="AG238" s="2743"/>
      <c r="AH238" s="2743"/>
      <c r="AI238" s="2743">
        <v>2257.92</v>
      </c>
      <c r="AJ238" s="2743">
        <v>347.2</v>
      </c>
      <c r="AK238" s="2743">
        <v>3062.4</v>
      </c>
      <c r="AL238" s="2743"/>
      <c r="AM238" s="2743"/>
      <c r="AN238" s="2743">
        <v>1151.8399999999999</v>
      </c>
      <c r="AO238" s="2743">
        <v>10351.799999999999</v>
      </c>
      <c r="AP238" s="2743">
        <v>108</v>
      </c>
      <c r="AQ238" s="2743">
        <v>1776</v>
      </c>
      <c r="AR238" s="2743">
        <v>76.8</v>
      </c>
      <c r="AS238" s="2743">
        <v>1499.6</v>
      </c>
      <c r="AT238" s="2743">
        <v>355.68</v>
      </c>
      <c r="AU238" s="2743">
        <v>79.894999999999996</v>
      </c>
      <c r="AV238" s="2743"/>
      <c r="AW238" s="2743">
        <v>32.01</v>
      </c>
      <c r="AX238" s="2743">
        <v>0</v>
      </c>
      <c r="AY238" s="2744">
        <v>0</v>
      </c>
      <c r="AZ238" s="2744">
        <v>0</v>
      </c>
      <c r="BA238" s="2743">
        <v>4272</v>
      </c>
      <c r="BB238" s="2743">
        <v>847</v>
      </c>
      <c r="BC238" s="2743">
        <v>1128</v>
      </c>
      <c r="BD238" s="2743">
        <v>1734.4</v>
      </c>
      <c r="BE238" s="2743">
        <v>310.8</v>
      </c>
      <c r="BF238" s="2743">
        <v>792</v>
      </c>
      <c r="BG238" s="2743">
        <v>306</v>
      </c>
      <c r="BH238" s="2743">
        <v>0</v>
      </c>
      <c r="BI238" s="2743">
        <v>0</v>
      </c>
      <c r="BJ238" s="2743"/>
      <c r="BK238" s="2743"/>
      <c r="BL238" s="2743">
        <v>808</v>
      </c>
      <c r="BM238" s="2743">
        <v>127</v>
      </c>
      <c r="BN238" s="2743">
        <v>45.4</v>
      </c>
      <c r="BO238" s="2743">
        <v>5626</v>
      </c>
      <c r="BP238" s="2743">
        <v>29</v>
      </c>
      <c r="BQ238" s="2743">
        <v>4533</v>
      </c>
      <c r="BR238" s="2743">
        <v>0</v>
      </c>
      <c r="BS238" s="2743">
        <v>133.5</v>
      </c>
      <c r="BT238" s="2743"/>
      <c r="BU238" s="2743"/>
      <c r="BV238" s="2743">
        <v>0</v>
      </c>
      <c r="BW238" s="2743">
        <v>456</v>
      </c>
      <c r="BX238" s="2743">
        <v>825</v>
      </c>
      <c r="BY238" s="2743">
        <v>1505</v>
      </c>
      <c r="BZ238" s="2743">
        <v>99</v>
      </c>
      <c r="CA238" s="2743">
        <v>0</v>
      </c>
      <c r="CB238" s="2743">
        <v>240</v>
      </c>
      <c r="CC238" s="2743">
        <v>737.46</v>
      </c>
      <c r="CD238" s="2743">
        <v>119.28</v>
      </c>
      <c r="CE238" s="2743">
        <v>21</v>
      </c>
      <c r="CF238" s="2743">
        <v>1.8460000000000001</v>
      </c>
      <c r="CG238" s="2743">
        <v>667.8</v>
      </c>
      <c r="CH238" s="2743">
        <v>34181</v>
      </c>
      <c r="CI238" s="2743">
        <v>8194.7999999999993</v>
      </c>
      <c r="CJ238" s="2743">
        <v>192</v>
      </c>
      <c r="CK238" s="2743">
        <v>2305.8000000000002</v>
      </c>
      <c r="CL238" s="2743">
        <v>763.5</v>
      </c>
      <c r="CM238" s="2743"/>
      <c r="CN238" s="2743"/>
      <c r="CO238" s="2743">
        <v>0</v>
      </c>
      <c r="CP238" s="2743">
        <v>45.6</v>
      </c>
      <c r="CQ238" s="2743">
        <v>38.4</v>
      </c>
      <c r="CR238" s="2743">
        <v>54</v>
      </c>
      <c r="CS238" s="2743">
        <v>51</v>
      </c>
      <c r="CT238" s="2743">
        <v>607</v>
      </c>
      <c r="CU238" s="2743"/>
      <c r="CV238" s="2743">
        <v>319.5</v>
      </c>
      <c r="CW238" s="2743"/>
      <c r="CX238" s="2743">
        <v>479.2</v>
      </c>
      <c r="CY238" s="2743">
        <v>1647</v>
      </c>
      <c r="CZ238" s="2743">
        <v>96</v>
      </c>
      <c r="DA238" s="2743">
        <v>711.36</v>
      </c>
      <c r="DB238" s="2743">
        <v>54</v>
      </c>
      <c r="DC238" s="2743">
        <v>1003.68</v>
      </c>
      <c r="DD238" s="2743">
        <v>283.32</v>
      </c>
      <c r="DE238" s="2743">
        <v>743</v>
      </c>
      <c r="DF238" s="2743">
        <v>3978</v>
      </c>
      <c r="DG238" s="2743">
        <v>3240</v>
      </c>
      <c r="DH238" s="2743">
        <v>1137</v>
      </c>
      <c r="DI238" s="2743"/>
      <c r="DJ238" s="2743">
        <v>1132.5</v>
      </c>
      <c r="DK238" s="2743">
        <v>12</v>
      </c>
      <c r="DL238" s="2743">
        <v>183</v>
      </c>
      <c r="DM238" s="2743">
        <v>40.799999999999997</v>
      </c>
      <c r="DN238" s="2743">
        <v>186.3</v>
      </c>
      <c r="DO238" s="2743">
        <v>980.5</v>
      </c>
      <c r="DP238" s="2743">
        <v>1044</v>
      </c>
      <c r="DQ238" s="2743">
        <v>0</v>
      </c>
      <c r="DR238" s="2743">
        <v>0</v>
      </c>
      <c r="DS238" s="2743">
        <v>0</v>
      </c>
      <c r="DT238" s="2743">
        <v>696</v>
      </c>
      <c r="DU238" s="2743">
        <v>780</v>
      </c>
      <c r="DV238" s="1582"/>
      <c r="DW238" s="1582"/>
      <c r="DX238" s="1582"/>
      <c r="DY238" s="1582"/>
      <c r="DZ238" s="1582"/>
      <c r="EA238" s="1582"/>
      <c r="EB238" s="1582">
        <v>157553.57800000001</v>
      </c>
      <c r="EC238" s="1581" t="s">
        <v>735</v>
      </c>
    </row>
    <row r="239" spans="1:134" s="1583" customFormat="1" ht="13.5" customHeight="1">
      <c r="A239" s="1581" t="s">
        <v>800</v>
      </c>
      <c r="B239" s="2743">
        <v>2604.1579999999999</v>
      </c>
      <c r="C239" s="2743">
        <v>142.56</v>
      </c>
      <c r="D239" s="2743">
        <v>1906.1780000000001</v>
      </c>
      <c r="E239" s="2743">
        <v>157.21799999999999</v>
      </c>
      <c r="F239" s="2743">
        <v>1667.96</v>
      </c>
      <c r="G239" s="2743">
        <v>114</v>
      </c>
      <c r="H239" s="2743"/>
      <c r="I239" s="2743">
        <v>547.55600000000004</v>
      </c>
      <c r="J239" s="2743">
        <v>2439.36</v>
      </c>
      <c r="K239" s="2743">
        <v>686.41800000000001</v>
      </c>
      <c r="L239" s="2743">
        <v>204.47800000000001</v>
      </c>
      <c r="M239" s="2743">
        <v>0</v>
      </c>
      <c r="N239" s="2743">
        <v>251.6</v>
      </c>
      <c r="O239" s="2743">
        <v>867.28</v>
      </c>
      <c r="P239" s="2743">
        <v>307.83999999999997</v>
      </c>
      <c r="Q239" s="2743">
        <v>574.98</v>
      </c>
      <c r="R239" s="2743">
        <v>757.12</v>
      </c>
      <c r="S239" s="2743">
        <v>204</v>
      </c>
      <c r="T239" s="2743">
        <v>21293.439999999999</v>
      </c>
      <c r="U239" s="2743">
        <v>538.20000000000005</v>
      </c>
      <c r="V239" s="2743">
        <v>2191.6799999999998</v>
      </c>
      <c r="W239" s="2743">
        <v>584.4</v>
      </c>
      <c r="X239" s="2743"/>
      <c r="Y239" s="2743"/>
      <c r="Z239" s="2743">
        <v>591.84</v>
      </c>
      <c r="AA239" s="2743">
        <v>2739.85</v>
      </c>
      <c r="AB239" s="2743">
        <v>111</v>
      </c>
      <c r="AC239" s="2743">
        <v>4736.62</v>
      </c>
      <c r="AD239" s="2743">
        <v>322.2</v>
      </c>
      <c r="AE239" s="2743">
        <v>2.4</v>
      </c>
      <c r="AF239" s="2743">
        <v>1797.6</v>
      </c>
      <c r="AG239" s="2743"/>
      <c r="AH239" s="2743"/>
      <c r="AI239" s="2743">
        <v>1361.08</v>
      </c>
      <c r="AJ239" s="2743">
        <v>22.4</v>
      </c>
      <c r="AK239" s="2743">
        <v>6464.4</v>
      </c>
      <c r="AL239" s="2743"/>
      <c r="AM239" s="2743"/>
      <c r="AN239" s="2743">
        <v>850.08</v>
      </c>
      <c r="AO239" s="2743">
        <v>7797.6</v>
      </c>
      <c r="AP239" s="2743">
        <v>86.4</v>
      </c>
      <c r="AQ239" s="2743">
        <v>1692</v>
      </c>
      <c r="AR239" s="2743">
        <v>61.2</v>
      </c>
      <c r="AS239" s="2743">
        <v>1656</v>
      </c>
      <c r="AT239" s="2743">
        <v>283.92</v>
      </c>
      <c r="AU239" s="2743">
        <v>48.914999999999999</v>
      </c>
      <c r="AV239" s="2743"/>
      <c r="AW239" s="2743">
        <v>38.984999999999999</v>
      </c>
      <c r="AX239" s="2743">
        <v>0</v>
      </c>
      <c r="AY239" s="2744">
        <v>0</v>
      </c>
      <c r="AZ239" s="2743">
        <v>4998</v>
      </c>
      <c r="BA239" s="2743">
        <v>3194.625</v>
      </c>
      <c r="BB239" s="2743">
        <v>287</v>
      </c>
      <c r="BC239" s="2743">
        <v>824</v>
      </c>
      <c r="BD239" s="2743">
        <v>1830.4</v>
      </c>
      <c r="BE239" s="2743">
        <v>332.4</v>
      </c>
      <c r="BF239" s="2743">
        <v>1062</v>
      </c>
      <c r="BG239" s="2743">
        <v>229.5</v>
      </c>
      <c r="BH239" s="2743">
        <v>0</v>
      </c>
      <c r="BI239" s="2743">
        <v>1.6</v>
      </c>
      <c r="BJ239" s="2743"/>
      <c r="BK239" s="2743"/>
      <c r="BL239" s="2743">
        <v>757</v>
      </c>
      <c r="BM239" s="2743">
        <v>112</v>
      </c>
      <c r="BN239" s="2743">
        <v>40</v>
      </c>
      <c r="BO239" s="2743">
        <v>9632</v>
      </c>
      <c r="BP239" s="2743">
        <v>15.75</v>
      </c>
      <c r="BQ239" s="2743">
        <v>4198.3999999999996</v>
      </c>
      <c r="BR239" s="2743">
        <v>0</v>
      </c>
      <c r="BS239" s="2743">
        <v>112.5</v>
      </c>
      <c r="BT239" s="2743"/>
      <c r="BU239" s="2743"/>
      <c r="BV239" s="2743">
        <v>1.6</v>
      </c>
      <c r="BW239" s="2743">
        <v>447.6</v>
      </c>
      <c r="BX239" s="2743">
        <v>1117.5</v>
      </c>
      <c r="BY239" s="2743">
        <v>1702.25</v>
      </c>
      <c r="BZ239" s="2743">
        <v>183</v>
      </c>
      <c r="CA239" s="2743">
        <v>0</v>
      </c>
      <c r="CB239" s="2743">
        <v>189</v>
      </c>
      <c r="CC239" s="2743">
        <v>802.98</v>
      </c>
      <c r="CD239" s="2743">
        <v>117.6</v>
      </c>
      <c r="CE239" s="2743">
        <v>19.8</v>
      </c>
      <c r="CF239" s="2743">
        <v>0</v>
      </c>
      <c r="CG239" s="2743">
        <v>629.16</v>
      </c>
      <c r="CH239" s="2743">
        <v>38379</v>
      </c>
      <c r="CI239" s="2743">
        <v>14457.6</v>
      </c>
      <c r="CJ239" s="2743">
        <v>252</v>
      </c>
      <c r="CK239" s="2743">
        <v>2430</v>
      </c>
      <c r="CL239" s="2743">
        <v>1284</v>
      </c>
      <c r="CM239" s="2743"/>
      <c r="CN239" s="2743"/>
      <c r="CO239" s="2743">
        <v>480</v>
      </c>
      <c r="CP239" s="2743">
        <v>52.8</v>
      </c>
      <c r="CQ239" s="2743">
        <v>46.8</v>
      </c>
      <c r="CR239" s="2743">
        <v>53.4</v>
      </c>
      <c r="CS239" s="2743">
        <v>45</v>
      </c>
      <c r="CT239" s="2743">
        <v>361</v>
      </c>
      <c r="CU239" s="2743"/>
      <c r="CV239" s="2743">
        <v>435</v>
      </c>
      <c r="CW239" s="2743"/>
      <c r="CX239" s="2743">
        <v>347.4</v>
      </c>
      <c r="CY239" s="2743">
        <v>1539</v>
      </c>
      <c r="CZ239" s="2743">
        <v>108</v>
      </c>
      <c r="DA239" s="2743">
        <v>874.8</v>
      </c>
      <c r="DB239" s="2743">
        <v>86.4</v>
      </c>
      <c r="DC239" s="2743">
        <v>1666.98</v>
      </c>
      <c r="DD239" s="2743">
        <v>348.12</v>
      </c>
      <c r="DE239" s="2743">
        <v>895.25</v>
      </c>
      <c r="DF239" s="2743">
        <v>4071</v>
      </c>
      <c r="DG239" s="2743">
        <v>3858</v>
      </c>
      <c r="DH239" s="2743">
        <v>1665</v>
      </c>
      <c r="DI239" s="2743"/>
      <c r="DJ239" s="2743">
        <v>757.5</v>
      </c>
      <c r="DK239" s="2743">
        <v>10.5</v>
      </c>
      <c r="DL239" s="2743">
        <v>603</v>
      </c>
      <c r="DM239" s="2743">
        <v>44.4</v>
      </c>
      <c r="DN239" s="2743">
        <v>217.98</v>
      </c>
      <c r="DO239" s="2743">
        <v>672</v>
      </c>
      <c r="DP239" s="2743">
        <v>772</v>
      </c>
      <c r="DQ239" s="2743">
        <v>0</v>
      </c>
      <c r="DR239" s="2743">
        <v>0</v>
      </c>
      <c r="DS239" s="2743">
        <v>0</v>
      </c>
      <c r="DT239" s="2743">
        <v>12</v>
      </c>
      <c r="DU239" s="2743">
        <v>576</v>
      </c>
      <c r="DV239" s="1582"/>
      <c r="DW239" s="1582"/>
      <c r="DX239" s="1582"/>
      <c r="DY239" s="1582"/>
      <c r="DZ239" s="1582"/>
      <c r="EA239" s="1582"/>
      <c r="EB239" s="1582">
        <v>185876.26300000001</v>
      </c>
      <c r="EC239" s="1581" t="s">
        <v>736</v>
      </c>
    </row>
    <row r="240" spans="1:134" s="1583" customFormat="1" ht="13.5" customHeight="1">
      <c r="A240" s="1581" t="s">
        <v>801</v>
      </c>
      <c r="B240" s="2743">
        <v>3205.962</v>
      </c>
      <c r="C240" s="2743">
        <v>81.823999999999998</v>
      </c>
      <c r="D240" s="2743">
        <v>1558.479</v>
      </c>
      <c r="E240" s="2743">
        <v>130.066</v>
      </c>
      <c r="F240" s="2743">
        <v>1702.74</v>
      </c>
      <c r="G240" s="2743">
        <v>72</v>
      </c>
      <c r="H240" s="2743"/>
      <c r="I240" s="2743">
        <v>477.66800000000001</v>
      </c>
      <c r="J240" s="2743">
        <v>1709.68</v>
      </c>
      <c r="K240" s="2743">
        <v>112.944</v>
      </c>
      <c r="L240" s="2743">
        <v>121.78400000000001</v>
      </c>
      <c r="M240" s="2743">
        <v>0</v>
      </c>
      <c r="N240" s="2743">
        <v>180.56</v>
      </c>
      <c r="O240" s="2743">
        <v>852.48</v>
      </c>
      <c r="P240" s="2743">
        <v>230.88</v>
      </c>
      <c r="Q240" s="2743">
        <v>571.28</v>
      </c>
      <c r="R240" s="2743">
        <v>904.96</v>
      </c>
      <c r="S240" s="2743">
        <v>204</v>
      </c>
      <c r="T240" s="2743">
        <v>18981.48</v>
      </c>
      <c r="U240" s="2743">
        <v>351</v>
      </c>
      <c r="V240" s="2743">
        <v>1981.2</v>
      </c>
      <c r="W240" s="2743">
        <v>1160.8800000000001</v>
      </c>
      <c r="X240" s="2743"/>
      <c r="Y240" s="2743"/>
      <c r="Z240" s="2743">
        <v>489.6</v>
      </c>
      <c r="AA240" s="2743">
        <v>1787.84</v>
      </c>
      <c r="AB240" s="2743">
        <v>108.78</v>
      </c>
      <c r="AC240" s="2743">
        <v>2241.12</v>
      </c>
      <c r="AD240" s="2743">
        <v>272.88</v>
      </c>
      <c r="AE240" s="2743">
        <v>8.52</v>
      </c>
      <c r="AF240" s="2743">
        <v>1210.8</v>
      </c>
      <c r="AG240" s="2743"/>
      <c r="AH240" s="2743"/>
      <c r="AI240" s="2743">
        <v>981.12</v>
      </c>
      <c r="AJ240" s="2743">
        <v>35.840000000000003</v>
      </c>
      <c r="AK240" s="2743">
        <v>4041.6</v>
      </c>
      <c r="AL240" s="2743"/>
      <c r="AM240" s="2743"/>
      <c r="AN240" s="2743">
        <v>489.44</v>
      </c>
      <c r="AO240" s="2743">
        <v>3823.6</v>
      </c>
      <c r="AP240" s="2743">
        <v>108</v>
      </c>
      <c r="AQ240" s="2743">
        <v>1698</v>
      </c>
      <c r="AR240" s="2743">
        <v>34.799999999999997</v>
      </c>
      <c r="AS240" s="2743">
        <v>1048.8</v>
      </c>
      <c r="AT240" s="2743">
        <v>139.36000000000001</v>
      </c>
      <c r="AU240" s="2743">
        <v>45.314999999999998</v>
      </c>
      <c r="AV240" s="2743"/>
      <c r="AW240" s="2743">
        <v>23.135000000000002</v>
      </c>
      <c r="AX240" s="2743">
        <v>0</v>
      </c>
      <c r="AY240" s="2743">
        <v>0</v>
      </c>
      <c r="AZ240" s="2743">
        <v>0</v>
      </c>
      <c r="BA240" s="2743">
        <v>2399</v>
      </c>
      <c r="BB240" s="2743">
        <v>238</v>
      </c>
      <c r="BC240" s="2743">
        <v>637.25</v>
      </c>
      <c r="BD240" s="2743">
        <v>2047.4</v>
      </c>
      <c r="BE240" s="2743">
        <v>168</v>
      </c>
      <c r="BF240" s="2743">
        <v>1227</v>
      </c>
      <c r="BG240" s="2743">
        <v>72</v>
      </c>
      <c r="BH240" s="2743">
        <v>0</v>
      </c>
      <c r="BI240" s="2743">
        <v>0</v>
      </c>
      <c r="BJ240" s="2743"/>
      <c r="BK240" s="2743"/>
      <c r="BL240" s="2743">
        <v>645</v>
      </c>
      <c r="BM240" s="2743">
        <v>88</v>
      </c>
      <c r="BN240" s="2743">
        <v>35.200000000000003</v>
      </c>
      <c r="BO240" s="2743">
        <v>4416</v>
      </c>
      <c r="BP240" s="2743">
        <v>17</v>
      </c>
      <c r="BQ240" s="2743">
        <v>3697.6</v>
      </c>
      <c r="BR240" s="2743">
        <v>0</v>
      </c>
      <c r="BS240" s="2743">
        <v>61.5</v>
      </c>
      <c r="BT240" s="2743"/>
      <c r="BU240" s="2743"/>
      <c r="BV240" s="2743">
        <v>0</v>
      </c>
      <c r="BW240" s="2743">
        <v>231.6</v>
      </c>
      <c r="BX240" s="2743">
        <v>1488</v>
      </c>
      <c r="BY240" s="2743">
        <v>1045.5</v>
      </c>
      <c r="BZ240" s="2743">
        <v>156</v>
      </c>
      <c r="CA240" s="2743">
        <v>0</v>
      </c>
      <c r="CB240" s="2743">
        <v>75</v>
      </c>
      <c r="CC240" s="2743">
        <v>724.68</v>
      </c>
      <c r="CD240" s="2743">
        <v>184.8</v>
      </c>
      <c r="CE240" s="2743">
        <v>299.39999999999998</v>
      </c>
      <c r="CF240" s="2743">
        <v>9.282</v>
      </c>
      <c r="CG240" s="2743">
        <v>508.2</v>
      </c>
      <c r="CH240" s="2743">
        <v>22180</v>
      </c>
      <c r="CI240" s="2743">
        <v>8892</v>
      </c>
      <c r="CJ240" s="2743">
        <v>192</v>
      </c>
      <c r="CK240" s="2743">
        <v>2122.1999999999998</v>
      </c>
      <c r="CL240" s="2743">
        <v>1854</v>
      </c>
      <c r="CM240" s="2743"/>
      <c r="CN240" s="2743"/>
      <c r="CO240" s="2743">
        <v>240</v>
      </c>
      <c r="CP240" s="2743">
        <v>83.8</v>
      </c>
      <c r="CQ240" s="2743">
        <v>61.6</v>
      </c>
      <c r="CR240" s="2743">
        <v>88.6</v>
      </c>
      <c r="CS240" s="2743">
        <v>33</v>
      </c>
      <c r="CT240" s="2743">
        <v>390</v>
      </c>
      <c r="CU240" s="2743"/>
      <c r="CV240" s="2743">
        <v>398</v>
      </c>
      <c r="CW240" s="2743"/>
      <c r="CX240" s="2743">
        <v>386.4</v>
      </c>
      <c r="CY240" s="2743">
        <v>1242</v>
      </c>
      <c r="CZ240" s="2743">
        <v>48</v>
      </c>
      <c r="DA240" s="2743">
        <v>482.76</v>
      </c>
      <c r="DB240" s="2743">
        <v>43.2</v>
      </c>
      <c r="DC240" s="2743">
        <v>629.64</v>
      </c>
      <c r="DD240" s="2743">
        <v>388.8</v>
      </c>
      <c r="DE240" s="2743">
        <v>474</v>
      </c>
      <c r="DF240" s="2743">
        <v>1971.5</v>
      </c>
      <c r="DG240" s="2743">
        <v>3650</v>
      </c>
      <c r="DH240" s="2743">
        <v>1809</v>
      </c>
      <c r="DI240" s="2743"/>
      <c r="DJ240" s="2743">
        <v>768</v>
      </c>
      <c r="DK240" s="2743">
        <v>3</v>
      </c>
      <c r="DL240" s="2743">
        <v>171</v>
      </c>
      <c r="DM240" s="2743">
        <v>60.4</v>
      </c>
      <c r="DN240" s="2743">
        <v>172.8</v>
      </c>
      <c r="DO240" s="2743">
        <v>553</v>
      </c>
      <c r="DP240" s="2743">
        <v>838</v>
      </c>
      <c r="DQ240" s="2743">
        <v>0</v>
      </c>
      <c r="DR240" s="2743">
        <v>0</v>
      </c>
      <c r="DS240" s="2743">
        <v>0</v>
      </c>
      <c r="DT240" s="2743">
        <v>576</v>
      </c>
      <c r="DU240" s="2743">
        <v>666</v>
      </c>
      <c r="DV240" s="1582"/>
      <c r="DW240" s="1582"/>
      <c r="DX240" s="1582"/>
      <c r="DY240" s="1582"/>
      <c r="DZ240" s="1582"/>
      <c r="EA240" s="1582"/>
      <c r="EB240" s="1582">
        <f>SUM(B240:DU240)</f>
        <v>125120.52899999999</v>
      </c>
      <c r="EC240" s="1581" t="s">
        <v>737</v>
      </c>
    </row>
    <row r="241" spans="1:135" s="1583" customFormat="1" ht="13.5" hidden="1" customHeight="1" outlineLevel="1">
      <c r="A241" s="1581" t="s">
        <v>802</v>
      </c>
      <c r="B241" s="2743">
        <v>2801.136</v>
      </c>
      <c r="C241" s="2743">
        <v>198.07400000000001</v>
      </c>
      <c r="D241" s="2743">
        <v>2572.7539999999999</v>
      </c>
      <c r="E241" s="2743">
        <v>288.59399999999999</v>
      </c>
      <c r="F241" s="2743">
        <v>6449.84</v>
      </c>
      <c r="G241" s="2743">
        <v>126</v>
      </c>
      <c r="H241" s="2743"/>
      <c r="I241" s="2743">
        <v>1494.9159999999999</v>
      </c>
      <c r="J241" s="2743">
        <v>2094.4</v>
      </c>
      <c r="K241" s="2743">
        <v>468.73200000000003</v>
      </c>
      <c r="L241" s="2743">
        <v>134.4</v>
      </c>
      <c r="M241" s="2743">
        <v>0</v>
      </c>
      <c r="N241" s="2743">
        <v>310.8</v>
      </c>
      <c r="O241" s="2743">
        <v>766.64</v>
      </c>
      <c r="P241" s="2743">
        <v>293.04000000000002</v>
      </c>
      <c r="Q241" s="2743">
        <v>710.77</v>
      </c>
      <c r="R241" s="2743">
        <v>2620.8000000000002</v>
      </c>
      <c r="S241" s="2743">
        <v>620.79999999999995</v>
      </c>
      <c r="T241" s="2743">
        <v>35985.599999999999</v>
      </c>
      <c r="U241" s="2743">
        <v>658.8</v>
      </c>
      <c r="V241" s="2743">
        <v>2664</v>
      </c>
      <c r="W241" s="2743">
        <v>1358.4</v>
      </c>
      <c r="X241" s="2743"/>
      <c r="Y241" s="2743"/>
      <c r="Z241" s="2743">
        <v>234</v>
      </c>
      <c r="AA241" s="2743">
        <v>2326.56</v>
      </c>
      <c r="AB241" s="2743">
        <v>135.41999999999999</v>
      </c>
      <c r="AC241" s="2743">
        <v>6105.12</v>
      </c>
      <c r="AD241" s="2743">
        <v>557.52</v>
      </c>
      <c r="AE241" s="2743">
        <v>12</v>
      </c>
      <c r="AF241" s="2743">
        <v>1908</v>
      </c>
      <c r="AG241" s="2743"/>
      <c r="AH241" s="2743"/>
      <c r="AI241" s="2743">
        <v>1473.92</v>
      </c>
      <c r="AJ241" s="2743">
        <v>21.28</v>
      </c>
      <c r="AK241" s="2743">
        <v>5156.3999999999996</v>
      </c>
      <c r="AL241" s="2743"/>
      <c r="AM241" s="2743"/>
      <c r="AN241" s="2743">
        <v>1324.8</v>
      </c>
      <c r="AO241" s="2743">
        <v>12558.6</v>
      </c>
      <c r="AP241" s="2743">
        <v>172.8</v>
      </c>
      <c r="AQ241" s="2743">
        <v>1464</v>
      </c>
      <c r="AR241" s="2743">
        <v>115.2</v>
      </c>
      <c r="AS241" s="2743">
        <v>1030.4000000000001</v>
      </c>
      <c r="AT241" s="2743">
        <v>768.56</v>
      </c>
      <c r="AU241" s="2743">
        <v>100.84</v>
      </c>
      <c r="AV241" s="2743"/>
      <c r="AW241" s="2743">
        <v>20.96</v>
      </c>
      <c r="AX241" s="2743">
        <v>0</v>
      </c>
      <c r="AY241" s="2743">
        <v>0</v>
      </c>
      <c r="AZ241" s="2743">
        <v>0</v>
      </c>
      <c r="BA241" s="2743">
        <v>3218.25</v>
      </c>
      <c r="BB241" s="2743">
        <v>300.25</v>
      </c>
      <c r="BC241" s="2743">
        <v>1736</v>
      </c>
      <c r="BD241" s="2743">
        <v>3785.4</v>
      </c>
      <c r="BE241" s="2743">
        <v>470.4</v>
      </c>
      <c r="BF241" s="2743">
        <v>664.5</v>
      </c>
      <c r="BG241" s="2743">
        <v>105</v>
      </c>
      <c r="BH241" s="2743">
        <v>0</v>
      </c>
      <c r="BI241" s="2743">
        <v>0</v>
      </c>
      <c r="BJ241" s="2743"/>
      <c r="BK241" s="2743"/>
      <c r="BL241" s="2743">
        <v>893</v>
      </c>
      <c r="BM241" s="2743">
        <v>154</v>
      </c>
      <c r="BN241" s="2743">
        <v>136.4</v>
      </c>
      <c r="BO241" s="2743">
        <v>2250.25</v>
      </c>
      <c r="BP241" s="2743">
        <v>10.75</v>
      </c>
      <c r="BQ241" s="2743">
        <v>6195.4</v>
      </c>
      <c r="BR241" s="2743">
        <v>0</v>
      </c>
      <c r="BS241" s="2743">
        <v>124.5</v>
      </c>
      <c r="BT241" s="2743"/>
      <c r="BU241" s="2743"/>
      <c r="BV241" s="2743">
        <v>0</v>
      </c>
      <c r="BW241" s="2743">
        <v>648</v>
      </c>
      <c r="BX241" s="2743">
        <v>826.5</v>
      </c>
      <c r="BY241" s="2743">
        <v>2208</v>
      </c>
      <c r="BZ241" s="2743">
        <v>231</v>
      </c>
      <c r="CA241" s="2743">
        <v>0</v>
      </c>
      <c r="CB241" s="2743">
        <v>450</v>
      </c>
      <c r="CC241" s="2743">
        <v>1031.4000000000001</v>
      </c>
      <c r="CD241" s="2743">
        <v>508.2</v>
      </c>
      <c r="CE241" s="2743">
        <v>695.4</v>
      </c>
      <c r="CF241" s="2743">
        <v>0</v>
      </c>
      <c r="CG241" s="2743">
        <v>825.58</v>
      </c>
      <c r="CH241" s="2743">
        <v>18594</v>
      </c>
      <c r="CI241" s="2743">
        <v>16764</v>
      </c>
      <c r="CJ241" s="2743">
        <v>265.2</v>
      </c>
      <c r="CK241" s="2743">
        <v>2940.84</v>
      </c>
      <c r="CL241" s="2743">
        <v>832.5</v>
      </c>
      <c r="CM241" s="2743"/>
      <c r="CN241" s="2743"/>
      <c r="CO241" s="2743">
        <v>288</v>
      </c>
      <c r="CP241" s="2743">
        <v>142</v>
      </c>
      <c r="CQ241" s="2743">
        <v>121.6</v>
      </c>
      <c r="CR241" s="2743">
        <v>142</v>
      </c>
      <c r="CS241" s="2743">
        <v>69</v>
      </c>
      <c r="CT241" s="2743">
        <v>847</v>
      </c>
      <c r="CU241" s="2743"/>
      <c r="CV241" s="2743">
        <v>543</v>
      </c>
      <c r="CW241" s="2743"/>
      <c r="CX241" s="2743">
        <v>532.79999999999995</v>
      </c>
      <c r="CY241" s="2743">
        <v>1998</v>
      </c>
      <c r="CZ241" s="2743">
        <v>78</v>
      </c>
      <c r="DA241" s="2743">
        <v>1611.36</v>
      </c>
      <c r="DB241" s="2743">
        <v>76.680000000000007</v>
      </c>
      <c r="DC241" s="2743">
        <v>1232.28</v>
      </c>
      <c r="DD241" s="2743">
        <v>524.16</v>
      </c>
      <c r="DE241" s="2743">
        <v>980</v>
      </c>
      <c r="DF241" s="2743">
        <v>3256.5</v>
      </c>
      <c r="DG241" s="2743">
        <v>4587</v>
      </c>
      <c r="DH241" s="2743">
        <v>736.5</v>
      </c>
      <c r="DI241" s="2743"/>
      <c r="DJ241" s="2743">
        <v>1203</v>
      </c>
      <c r="DK241" s="2743">
        <v>24</v>
      </c>
      <c r="DL241" s="2743">
        <v>612</v>
      </c>
      <c r="DM241" s="2743">
        <v>115.6</v>
      </c>
      <c r="DN241" s="2743">
        <v>330.48</v>
      </c>
      <c r="DO241" s="2743">
        <v>954.5</v>
      </c>
      <c r="DP241" s="2743">
        <v>1512</v>
      </c>
      <c r="DQ241" s="2743">
        <v>0</v>
      </c>
      <c r="DR241" s="2743">
        <v>0</v>
      </c>
      <c r="DS241" s="2743">
        <v>0</v>
      </c>
      <c r="DT241" s="2743">
        <v>678</v>
      </c>
      <c r="DU241" s="2743">
        <v>1050</v>
      </c>
      <c r="DV241" s="1582"/>
      <c r="DW241" s="1582"/>
      <c r="DX241" s="1582"/>
      <c r="DY241" s="1582"/>
      <c r="DZ241" s="1582"/>
      <c r="EA241" s="1582"/>
      <c r="EB241" s="1582">
        <f>SUM(B241:DU241)</f>
        <v>189215.05599999998</v>
      </c>
      <c r="EC241" s="1581"/>
    </row>
    <row r="242" spans="1:135" s="1583" customFormat="1" ht="13.5" hidden="1" customHeight="1" outlineLevel="1" thickBot="1">
      <c r="A242" s="1581" t="s">
        <v>803</v>
      </c>
      <c r="B242" s="2743">
        <v>2491.9659999999999</v>
      </c>
      <c r="C242" s="2743">
        <v>609.57399999999996</v>
      </c>
      <c r="D242" s="2743">
        <v>2183.9560000000001</v>
      </c>
      <c r="E242" s="2743">
        <v>269.71800000000002</v>
      </c>
      <c r="F242" s="2743">
        <v>4625.37</v>
      </c>
      <c r="G242" s="2743">
        <v>96</v>
      </c>
      <c r="H242" s="2743"/>
      <c r="I242" s="2743">
        <v>492.01400000000001</v>
      </c>
      <c r="J242" s="2743">
        <v>1267.8399999999999</v>
      </c>
      <c r="K242" s="2743">
        <v>107.126</v>
      </c>
      <c r="L242" s="2743">
        <v>117.164</v>
      </c>
      <c r="M242" s="2743">
        <v>0</v>
      </c>
      <c r="N242" s="2743">
        <v>272.32</v>
      </c>
      <c r="O242" s="2743">
        <v>1112.96</v>
      </c>
      <c r="P242" s="2743">
        <v>284.16000000000003</v>
      </c>
      <c r="Q242" s="2743">
        <v>552.04</v>
      </c>
      <c r="R242" s="2743">
        <v>3010.56</v>
      </c>
      <c r="S242" s="2743">
        <v>408</v>
      </c>
      <c r="T242" s="2743">
        <v>22342.6</v>
      </c>
      <c r="U242" s="2743">
        <v>792.8</v>
      </c>
      <c r="V242" s="2743">
        <v>2056.08</v>
      </c>
      <c r="W242" s="2743">
        <v>1489.2</v>
      </c>
      <c r="X242" s="2743"/>
      <c r="Y242" s="2743"/>
      <c r="Z242" s="2743">
        <v>0</v>
      </c>
      <c r="AA242" s="2743">
        <v>2452.73</v>
      </c>
      <c r="AB242" s="2743">
        <v>146.52000000000001</v>
      </c>
      <c r="AC242" s="2743">
        <v>3510.72</v>
      </c>
      <c r="AD242" s="2743">
        <v>569.04</v>
      </c>
      <c r="AE242" s="2743">
        <v>34.08</v>
      </c>
      <c r="AF242" s="2743">
        <v>1496.4</v>
      </c>
      <c r="AG242" s="2743"/>
      <c r="AH242" s="2743"/>
      <c r="AI242" s="2743">
        <v>1068.76</v>
      </c>
      <c r="AJ242" s="2743">
        <v>107.24</v>
      </c>
      <c r="AK242" s="2743">
        <v>2895.6</v>
      </c>
      <c r="AL242" s="2743"/>
      <c r="AM242" s="2743"/>
      <c r="AN242" s="2743">
        <v>1056.1600000000001</v>
      </c>
      <c r="AO242" s="2743">
        <v>11796.2</v>
      </c>
      <c r="AP242" s="2743">
        <v>126</v>
      </c>
      <c r="AQ242" s="2743">
        <v>1896</v>
      </c>
      <c r="AR242" s="2743">
        <v>62.4</v>
      </c>
      <c r="AS242" s="2743">
        <v>975.2</v>
      </c>
      <c r="AT242" s="2743">
        <v>528.32000000000005</v>
      </c>
      <c r="AU242" s="2743">
        <v>51.19</v>
      </c>
      <c r="AV242" s="2743"/>
      <c r="AW242" s="2743">
        <v>24.24</v>
      </c>
      <c r="AX242" s="2743">
        <v>0</v>
      </c>
      <c r="AY242" s="2743">
        <v>0</v>
      </c>
      <c r="AZ242" s="2743">
        <v>0</v>
      </c>
      <c r="BA242" s="2743">
        <v>2689</v>
      </c>
      <c r="BB242" s="2743">
        <v>282.375</v>
      </c>
      <c r="BC242" s="2743">
        <v>1491</v>
      </c>
      <c r="BD242" s="2743">
        <v>2039.2</v>
      </c>
      <c r="BE242" s="2743">
        <v>229.2</v>
      </c>
      <c r="BF242" s="2743">
        <v>642</v>
      </c>
      <c r="BG242" s="2743">
        <v>162</v>
      </c>
      <c r="BH242" s="2743">
        <v>0</v>
      </c>
      <c r="BI242" s="2743">
        <v>0</v>
      </c>
      <c r="BJ242" s="2743"/>
      <c r="BK242" s="2743"/>
      <c r="BL242" s="2743">
        <v>790</v>
      </c>
      <c r="BM242" s="2743">
        <v>105</v>
      </c>
      <c r="BN242" s="2743">
        <v>143</v>
      </c>
      <c r="BO242" s="2743">
        <v>1982.625</v>
      </c>
      <c r="BP242" s="2743">
        <v>28.875</v>
      </c>
      <c r="BQ242" s="2743">
        <v>5186.3999999999996</v>
      </c>
      <c r="BR242" s="2743">
        <v>0</v>
      </c>
      <c r="BS242" s="2743">
        <v>130.5</v>
      </c>
      <c r="BT242" s="2743"/>
      <c r="BU242" s="2743"/>
      <c r="BV242" s="2743">
        <v>0</v>
      </c>
      <c r="BW242" s="2743">
        <v>314.39999999999998</v>
      </c>
      <c r="BX242" s="2743">
        <v>946.5</v>
      </c>
      <c r="BY242" s="2743">
        <v>1907</v>
      </c>
      <c r="BZ242" s="2743">
        <v>430</v>
      </c>
      <c r="CA242" s="2743">
        <v>0</v>
      </c>
      <c r="CB242" s="2743">
        <v>93</v>
      </c>
      <c r="CC242" s="2743">
        <v>719.46</v>
      </c>
      <c r="CD242" s="2743">
        <v>746.34</v>
      </c>
      <c r="CE242" s="2743">
        <v>1359.9</v>
      </c>
      <c r="CF242" s="2743">
        <v>0</v>
      </c>
      <c r="CG242" s="2743">
        <v>626.64</v>
      </c>
      <c r="CH242" s="2743">
        <v>30966</v>
      </c>
      <c r="CI242" s="2743">
        <v>12017</v>
      </c>
      <c r="CJ242" s="2743">
        <v>184.8</v>
      </c>
      <c r="CK242" s="2743">
        <v>2332.8000000000002</v>
      </c>
      <c r="CL242" s="2743">
        <v>840</v>
      </c>
      <c r="CM242" s="2743"/>
      <c r="CN242" s="2743"/>
      <c r="CO242" s="2743">
        <v>240</v>
      </c>
      <c r="CP242" s="2743">
        <v>119.8</v>
      </c>
      <c r="CQ242" s="2743">
        <v>69.400000000000006</v>
      </c>
      <c r="CR242" s="2743">
        <v>102</v>
      </c>
      <c r="CS242" s="2743">
        <v>28.5</v>
      </c>
      <c r="CT242" s="2743">
        <v>958</v>
      </c>
      <c r="CU242" s="2743"/>
      <c r="CV242" s="2743">
        <v>399</v>
      </c>
      <c r="CW242" s="2743"/>
      <c r="CX242" s="2743">
        <v>469.2</v>
      </c>
      <c r="CY242" s="2743">
        <v>1749.6</v>
      </c>
      <c r="CZ242" s="2743">
        <v>94.8</v>
      </c>
      <c r="DA242" s="2743">
        <v>2291.58</v>
      </c>
      <c r="DB242" s="2743">
        <v>54</v>
      </c>
      <c r="DC242" s="2743">
        <v>1544.4</v>
      </c>
      <c r="DD242" s="2743">
        <v>292.14</v>
      </c>
      <c r="DE242" s="2743">
        <v>793</v>
      </c>
      <c r="DF242" s="2743">
        <v>10635.25</v>
      </c>
      <c r="DG242" s="2743">
        <v>3684</v>
      </c>
      <c r="DH242" s="2743">
        <v>834</v>
      </c>
      <c r="DI242" s="2743"/>
      <c r="DJ242" s="2743">
        <v>985.5</v>
      </c>
      <c r="DK242" s="2743">
        <v>16.5</v>
      </c>
      <c r="DL242" s="2743">
        <v>333</v>
      </c>
      <c r="DM242" s="2743">
        <v>77.8</v>
      </c>
      <c r="DN242" s="2743">
        <v>707.4</v>
      </c>
      <c r="DO242" s="2743">
        <v>1117</v>
      </c>
      <c r="DP242" s="2743">
        <v>1120</v>
      </c>
      <c r="DQ242" s="2743">
        <v>0</v>
      </c>
      <c r="DR242" s="2743">
        <v>0</v>
      </c>
      <c r="DS242" s="2743">
        <v>0</v>
      </c>
      <c r="DT242" s="2743">
        <v>564</v>
      </c>
      <c r="DU242" s="2743">
        <v>1238</v>
      </c>
      <c r="DV242" s="1582"/>
      <c r="DW242" s="1582"/>
      <c r="DX242" s="1582"/>
      <c r="DY242" s="1582"/>
      <c r="DZ242" s="1582"/>
      <c r="EA242" s="1582"/>
      <c r="EB242" s="1582"/>
      <c r="EC242" s="1581"/>
    </row>
    <row r="243" spans="1:135" s="1583" customFormat="1" ht="13.5" hidden="1" customHeight="1" outlineLevel="1" thickBot="1">
      <c r="A243" s="1581"/>
      <c r="B243" s="1582"/>
      <c r="C243" s="1582"/>
      <c r="D243" s="1582"/>
      <c r="E243" s="1582"/>
      <c r="F243" s="1582"/>
      <c r="G243" s="1582"/>
      <c r="H243" s="1582"/>
      <c r="I243" s="1582"/>
      <c r="J243" s="1582"/>
      <c r="K243" s="1582"/>
      <c r="L243" s="1582"/>
      <c r="M243" s="1582"/>
      <c r="N243" s="1582"/>
      <c r="O243" s="1582"/>
      <c r="P243" s="1582"/>
      <c r="Q243" s="1582"/>
      <c r="R243" s="1582"/>
      <c r="S243" s="1582"/>
      <c r="T243" s="1582"/>
      <c r="U243" s="1582"/>
      <c r="V243" s="1582"/>
      <c r="W243" s="1582"/>
      <c r="X243" s="1582"/>
      <c r="Y243" s="1582"/>
      <c r="Z243" s="1582"/>
      <c r="AA243" s="1582"/>
      <c r="AB243" s="1582"/>
      <c r="AC243" s="1582"/>
      <c r="AD243" s="1582"/>
      <c r="AE243" s="1582"/>
      <c r="AF243" s="1582"/>
      <c r="AG243" s="1582"/>
      <c r="AH243" s="1582"/>
      <c r="AI243" s="1582"/>
      <c r="AJ243" s="1582"/>
      <c r="AK243" s="1582"/>
      <c r="AL243" s="1582"/>
      <c r="AM243" s="1582"/>
      <c r="AN243" s="1582"/>
      <c r="AO243" s="1582"/>
      <c r="AP243" s="1582"/>
      <c r="AQ243" s="1582"/>
      <c r="AR243" s="1582"/>
      <c r="AS243" s="1582"/>
      <c r="AT243" s="1582"/>
      <c r="AU243" s="1582"/>
      <c r="AV243" s="1582"/>
      <c r="AW243" s="1582"/>
      <c r="AX243" s="1582"/>
      <c r="AY243" s="1582"/>
      <c r="AZ243" s="1582"/>
      <c r="BA243" s="1582"/>
      <c r="BB243" s="1582"/>
      <c r="BC243" s="1582"/>
      <c r="BD243" s="1582"/>
      <c r="BE243" s="1582"/>
      <c r="BF243" s="1582"/>
      <c r="BG243" s="1582"/>
      <c r="BH243" s="1582"/>
      <c r="BI243" s="1582"/>
      <c r="BJ243" s="1582"/>
      <c r="BK243" s="1582"/>
      <c r="BL243" s="1582"/>
      <c r="BM243" s="1582"/>
      <c r="BN243" s="1582"/>
      <c r="BO243" s="1582"/>
      <c r="BP243" s="1582"/>
      <c r="BQ243" s="1582"/>
      <c r="BR243" s="1582"/>
      <c r="BS243" s="1582"/>
      <c r="BT243" s="1582"/>
      <c r="BU243" s="1582"/>
      <c r="BV243" s="1582"/>
      <c r="BW243" s="1582"/>
      <c r="BX243" s="1582"/>
      <c r="BY243" s="1582"/>
      <c r="BZ243" s="1582"/>
      <c r="CA243" s="1582"/>
      <c r="CB243" s="1582"/>
      <c r="CC243" s="1582"/>
      <c r="CD243" s="1582"/>
      <c r="CE243" s="1582"/>
      <c r="CF243" s="1582"/>
      <c r="CG243" s="1582"/>
      <c r="CH243" s="1582"/>
      <c r="CI243" s="1582"/>
      <c r="CJ243" s="1582"/>
      <c r="CK243" s="1582"/>
      <c r="CL243" s="1582"/>
      <c r="CM243" s="1582"/>
      <c r="CN243" s="1582"/>
      <c r="CO243" s="1582"/>
      <c r="CP243" s="1582"/>
      <c r="CQ243" s="1582"/>
      <c r="CR243" s="1582"/>
      <c r="CS243" s="1582"/>
      <c r="CT243" s="1582"/>
      <c r="CU243" s="1582"/>
      <c r="CV243" s="1582"/>
      <c r="CW243" s="1582"/>
      <c r="CX243" s="1582"/>
      <c r="CY243" s="1582"/>
      <c r="CZ243" s="1582"/>
      <c r="DA243" s="1582"/>
      <c r="DB243" s="1582"/>
      <c r="DC243" s="1582"/>
      <c r="DD243" s="1582"/>
      <c r="DE243" s="1582"/>
      <c r="DF243" s="1582"/>
      <c r="DG243" s="1582"/>
      <c r="DH243" s="1582"/>
      <c r="DI243" s="1582"/>
      <c r="DJ243" s="1582"/>
      <c r="DK243" s="1582"/>
      <c r="DL243" s="1582"/>
      <c r="DM243" s="1582"/>
      <c r="DN243" s="1582"/>
      <c r="DO243" s="1582"/>
      <c r="DP243" s="1582"/>
      <c r="DQ243" s="1582"/>
      <c r="DR243" s="1582"/>
      <c r="DS243" s="1582"/>
      <c r="DT243" s="1582"/>
      <c r="DU243" s="1582"/>
      <c r="DV243" s="1582"/>
      <c r="DW243" s="1582"/>
      <c r="DX243" s="1582"/>
      <c r="DY243" s="1582"/>
      <c r="DZ243" s="1582"/>
      <c r="EA243" s="1582"/>
      <c r="EB243" s="1582"/>
      <c r="EC243" s="1581"/>
    </row>
    <row r="244" spans="1:135" s="1583" customFormat="1" ht="13.5" hidden="1" customHeight="1" outlineLevel="1" thickTop="1" thickBot="1">
      <c r="A244" s="1581"/>
      <c r="B244" s="1582"/>
      <c r="C244" s="1582"/>
      <c r="D244" s="1582"/>
      <c r="E244" s="1582"/>
      <c r="F244" s="1582"/>
      <c r="G244" s="1582"/>
      <c r="H244" s="1582"/>
      <c r="I244" s="1582"/>
      <c r="J244" s="1582"/>
      <c r="K244" s="1582"/>
      <c r="L244" s="1582"/>
      <c r="M244" s="1582"/>
      <c r="N244" s="1582"/>
      <c r="O244" s="1582"/>
      <c r="P244" s="1582"/>
      <c r="Q244" s="1582"/>
      <c r="R244" s="1582"/>
      <c r="S244" s="1582"/>
      <c r="T244" s="1582"/>
      <c r="U244" s="1582"/>
      <c r="V244" s="1582"/>
      <c r="W244" s="1582"/>
      <c r="X244" s="1582"/>
      <c r="Y244" s="1582"/>
      <c r="Z244" s="1582"/>
      <c r="AA244" s="1582"/>
      <c r="AB244" s="1582"/>
      <c r="AC244" s="1582"/>
      <c r="AD244" s="1582"/>
      <c r="AE244" s="1582"/>
      <c r="AF244" s="1582"/>
      <c r="AG244" s="1582"/>
      <c r="AH244" s="1582"/>
      <c r="AI244" s="1582"/>
      <c r="AJ244" s="1582"/>
      <c r="AK244" s="1582"/>
      <c r="AL244" s="1582"/>
      <c r="AM244" s="1582"/>
      <c r="AN244" s="1582"/>
      <c r="AO244" s="1582"/>
      <c r="AP244" s="1582"/>
      <c r="AQ244" s="1582"/>
      <c r="AR244" s="1582"/>
      <c r="AS244" s="1582"/>
      <c r="AT244" s="1582"/>
      <c r="AU244" s="1582"/>
      <c r="AV244" s="1582"/>
      <c r="AW244" s="1582"/>
      <c r="AX244" s="1582"/>
      <c r="AY244" s="1582"/>
      <c r="AZ244" s="1582"/>
      <c r="BA244" s="1582"/>
      <c r="BB244" s="1582"/>
      <c r="BC244" s="1582"/>
      <c r="BD244" s="1582"/>
      <c r="BE244" s="1582"/>
      <c r="BF244" s="1582"/>
      <c r="BG244" s="1582"/>
      <c r="BH244" s="1582"/>
      <c r="BI244" s="1582"/>
      <c r="BJ244" s="1582"/>
      <c r="BK244" s="1582"/>
      <c r="BL244" s="1582"/>
      <c r="BM244" s="1582"/>
      <c r="BN244" s="1582"/>
      <c r="BO244" s="1582"/>
      <c r="BP244" s="1582"/>
      <c r="BQ244" s="1582"/>
      <c r="BR244" s="1582"/>
      <c r="BS244" s="1582"/>
      <c r="BT244" s="1582"/>
      <c r="BU244" s="1582"/>
      <c r="BV244" s="1582"/>
      <c r="BW244" s="1582"/>
      <c r="BX244" s="1582"/>
      <c r="BY244" s="1582"/>
      <c r="BZ244" s="1582"/>
      <c r="CA244" s="1582"/>
      <c r="CB244" s="1582"/>
      <c r="CC244" s="1582"/>
      <c r="CD244" s="1582"/>
      <c r="CE244" s="1582"/>
      <c r="CF244" s="1582"/>
      <c r="CG244" s="1582"/>
      <c r="CH244" s="1582"/>
      <c r="CI244" s="1582"/>
      <c r="CJ244" s="1582"/>
      <c r="CK244" s="1582"/>
      <c r="CL244" s="1582"/>
      <c r="CM244" s="1582"/>
      <c r="CN244" s="1582"/>
      <c r="CO244" s="1582"/>
      <c r="CP244" s="1582"/>
      <c r="CQ244" s="1582"/>
      <c r="CR244" s="1582"/>
      <c r="CS244" s="1582"/>
      <c r="CT244" s="1582"/>
      <c r="CU244" s="1582"/>
      <c r="CV244" s="1582"/>
      <c r="CW244" s="1582"/>
      <c r="CX244" s="1582"/>
      <c r="CY244" s="1582"/>
      <c r="CZ244" s="1582"/>
      <c r="DA244" s="1582"/>
      <c r="DB244" s="1582"/>
      <c r="DC244" s="1582"/>
      <c r="DD244" s="1582"/>
      <c r="DE244" s="1582"/>
      <c r="DF244" s="1582"/>
      <c r="DG244" s="1582"/>
      <c r="DH244" s="1582"/>
      <c r="DI244" s="1582"/>
      <c r="DJ244" s="1582"/>
      <c r="DK244" s="1582"/>
      <c r="DL244" s="1582"/>
      <c r="DM244" s="1582"/>
      <c r="DN244" s="1582"/>
      <c r="DO244" s="1582"/>
      <c r="DP244" s="1582"/>
      <c r="DQ244" s="1582"/>
      <c r="DR244" s="1582"/>
      <c r="DS244" s="1582"/>
      <c r="DT244" s="1582"/>
      <c r="DU244" s="1582"/>
      <c r="DV244" s="1582"/>
      <c r="DW244" s="1582"/>
      <c r="DX244" s="1582"/>
      <c r="DY244" s="1582"/>
      <c r="DZ244" s="1582"/>
      <c r="EA244" s="1582"/>
      <c r="EB244" s="1582"/>
      <c r="EC244" s="1581"/>
    </row>
    <row r="245" spans="1:135" s="1583" customFormat="1" ht="13.5" hidden="1" customHeight="1" outlineLevel="1" thickTop="1">
      <c r="A245" s="1581"/>
      <c r="B245" s="1582"/>
      <c r="C245" s="1582"/>
      <c r="D245" s="1582"/>
      <c r="E245" s="1582"/>
      <c r="F245" s="1582"/>
      <c r="G245" s="1582"/>
      <c r="H245" s="1582"/>
      <c r="I245" s="1582"/>
      <c r="J245" s="1582"/>
      <c r="K245" s="1582"/>
      <c r="L245" s="1582"/>
      <c r="M245" s="1582"/>
      <c r="N245" s="1582"/>
      <c r="O245" s="1582"/>
      <c r="P245" s="1582"/>
      <c r="Q245" s="1582"/>
      <c r="R245" s="1582"/>
      <c r="S245" s="1582"/>
      <c r="T245" s="1582"/>
      <c r="U245" s="1582"/>
      <c r="V245" s="1582"/>
      <c r="W245" s="1582"/>
      <c r="X245" s="1582"/>
      <c r="Y245" s="1582"/>
      <c r="Z245" s="1582"/>
      <c r="AA245" s="1582"/>
      <c r="AB245" s="1582"/>
      <c r="AC245" s="1582"/>
      <c r="AD245" s="1582"/>
      <c r="AE245" s="1582"/>
      <c r="AF245" s="1582"/>
      <c r="AG245" s="1582"/>
      <c r="AH245" s="1582"/>
      <c r="AI245" s="1582"/>
      <c r="AJ245" s="1582"/>
      <c r="AK245" s="1582"/>
      <c r="AL245" s="1582"/>
      <c r="AM245" s="1582"/>
      <c r="AN245" s="1582"/>
      <c r="AO245" s="1582"/>
      <c r="AP245" s="1582"/>
      <c r="AQ245" s="1582"/>
      <c r="AR245" s="1582"/>
      <c r="AS245" s="1582"/>
      <c r="AT245" s="1582"/>
      <c r="AU245" s="1582"/>
      <c r="AV245" s="1582"/>
      <c r="AW245" s="1582"/>
      <c r="AX245" s="1582"/>
      <c r="AY245" s="1582"/>
      <c r="AZ245" s="1582"/>
      <c r="BA245" s="1582"/>
      <c r="BB245" s="1582"/>
      <c r="BC245" s="1582"/>
      <c r="BD245" s="1582"/>
      <c r="BE245" s="1582"/>
      <c r="BF245" s="1582"/>
      <c r="BG245" s="1582"/>
      <c r="BH245" s="1582"/>
      <c r="BI245" s="1582"/>
      <c r="BJ245" s="1582"/>
      <c r="BK245" s="1582"/>
      <c r="BL245" s="1582"/>
      <c r="BM245" s="1582"/>
      <c r="BN245" s="1582"/>
      <c r="BO245" s="1582"/>
      <c r="BP245" s="1582"/>
      <c r="BQ245" s="1582"/>
      <c r="BR245" s="1582"/>
      <c r="BS245" s="1582"/>
      <c r="BT245" s="1582"/>
      <c r="BU245" s="1582"/>
      <c r="BV245" s="1582"/>
      <c r="BW245" s="1582"/>
      <c r="BX245" s="1582"/>
      <c r="BY245" s="1582"/>
      <c r="BZ245" s="1582"/>
      <c r="CA245" s="1582"/>
      <c r="CB245" s="1582"/>
      <c r="CC245" s="1582"/>
      <c r="CD245" s="1582"/>
      <c r="CE245" s="1582"/>
      <c r="CF245" s="1582"/>
      <c r="CG245" s="1582"/>
      <c r="CH245" s="1582"/>
      <c r="CI245" s="1582"/>
      <c r="CJ245" s="1582"/>
      <c r="CK245" s="1582"/>
      <c r="CL245" s="1582"/>
      <c r="CM245" s="1582"/>
      <c r="CN245" s="1582"/>
      <c r="CO245" s="1582"/>
      <c r="CP245" s="1582"/>
      <c r="CQ245" s="1582"/>
      <c r="CR245" s="1582"/>
      <c r="CS245" s="1582"/>
      <c r="CT245" s="1582"/>
      <c r="CU245" s="1582"/>
      <c r="CV245" s="1582"/>
      <c r="CW245" s="1582"/>
      <c r="CX245" s="1582"/>
      <c r="CY245" s="1582"/>
      <c r="CZ245" s="1582"/>
      <c r="DA245" s="1582"/>
      <c r="DB245" s="1582"/>
      <c r="DC245" s="1582"/>
      <c r="DD245" s="1582"/>
      <c r="DE245" s="1582"/>
      <c r="DF245" s="1582"/>
      <c r="DG245" s="1582"/>
      <c r="DH245" s="1582"/>
      <c r="DI245" s="1582"/>
      <c r="DJ245" s="1582"/>
      <c r="DK245" s="1582"/>
      <c r="DL245" s="1582"/>
      <c r="DM245" s="1582"/>
      <c r="DN245" s="1582"/>
      <c r="DO245" s="1582"/>
      <c r="DP245" s="1582"/>
      <c r="DQ245" s="1582"/>
      <c r="DR245" s="1582"/>
      <c r="DS245" s="1582"/>
      <c r="DT245" s="1582"/>
      <c r="DU245" s="1582"/>
      <c r="DV245" s="1582"/>
      <c r="DW245" s="1582"/>
      <c r="DX245" s="1582"/>
      <c r="DY245" s="1582"/>
      <c r="DZ245" s="1582"/>
      <c r="EA245" s="1582"/>
      <c r="EB245" s="1582"/>
      <c r="EC245" s="1581"/>
    </row>
    <row r="246" spans="1:135" s="1586" customFormat="1" ht="13.5" hidden="1" customHeight="1" outlineLevel="1">
      <c r="A246" s="1584" t="s">
        <v>738</v>
      </c>
      <c r="B246" s="1585">
        <v>1606.3440000000001</v>
      </c>
      <c r="C246" s="1585">
        <v>255.01</v>
      </c>
      <c r="D246" s="1585">
        <v>2933.152</v>
      </c>
      <c r="E246" s="1585">
        <v>331.30799999999999</v>
      </c>
      <c r="F246" s="1585">
        <v>2772.78</v>
      </c>
      <c r="G246" s="1585">
        <v>162</v>
      </c>
      <c r="H246" s="1585"/>
      <c r="I246" s="1585">
        <v>1028.3230000000001</v>
      </c>
      <c r="J246" s="1585">
        <v>3386.88</v>
      </c>
      <c r="K246" s="1585">
        <v>310.18599999999998</v>
      </c>
      <c r="L246" s="1585">
        <v>0</v>
      </c>
      <c r="M246" s="1585">
        <v>3947.68</v>
      </c>
      <c r="N246" s="1585">
        <v>636.4</v>
      </c>
      <c r="O246" s="1585">
        <v>1989.12</v>
      </c>
      <c r="P246" s="1585">
        <v>6674.8</v>
      </c>
      <c r="Q246" s="1585">
        <v>631.59</v>
      </c>
      <c r="R246" s="1585">
        <v>3727.36</v>
      </c>
      <c r="S246" s="1585"/>
      <c r="T246" s="1585">
        <v>11181.52</v>
      </c>
      <c r="U246" s="1585">
        <v>208.8</v>
      </c>
      <c r="V246" s="1585">
        <v>3318</v>
      </c>
      <c r="W246" s="1585">
        <v>416.4</v>
      </c>
      <c r="X246" s="1585"/>
      <c r="Y246" s="1585"/>
      <c r="Z246" s="1585">
        <v>529.20000000000005</v>
      </c>
      <c r="AA246" s="1585">
        <v>2999.96</v>
      </c>
      <c r="AB246" s="1585">
        <v>0</v>
      </c>
      <c r="AC246" s="1585">
        <v>3334.08</v>
      </c>
      <c r="AD246" s="1585">
        <v>439.08</v>
      </c>
      <c r="AE246" s="1585"/>
      <c r="AF246" s="1585">
        <v>1317.6</v>
      </c>
      <c r="AG246" s="1585"/>
      <c r="AH246" s="1585"/>
      <c r="AI246" s="1585">
        <v>1955.24</v>
      </c>
      <c r="AJ246" s="1585"/>
      <c r="AK246" s="1585"/>
      <c r="AL246" s="1585"/>
      <c r="AM246" s="1585"/>
      <c r="AN246" s="1585">
        <v>1151.8399999999999</v>
      </c>
      <c r="AO246" s="1585">
        <v>11571</v>
      </c>
      <c r="AP246" s="1585"/>
      <c r="AQ246" s="1585">
        <v>534</v>
      </c>
      <c r="AR246" s="1585">
        <v>135.6</v>
      </c>
      <c r="AS246" s="1585">
        <v>809.6</v>
      </c>
      <c r="AT246" s="1585">
        <v>173.94</v>
      </c>
      <c r="AU246" s="1585">
        <v>34.450000000000003</v>
      </c>
      <c r="AV246" s="1585"/>
      <c r="AW246" s="1585">
        <v>24.707999999999998</v>
      </c>
      <c r="AX246" s="1585">
        <v>11.382</v>
      </c>
      <c r="AY246" s="1585">
        <v>0</v>
      </c>
      <c r="AZ246" s="1585">
        <v>0</v>
      </c>
      <c r="BA246" s="1585">
        <v>1740</v>
      </c>
      <c r="BB246" s="1585">
        <v>334</v>
      </c>
      <c r="BC246" s="1585">
        <v>297</v>
      </c>
      <c r="BD246" s="1585">
        <v>1488.2</v>
      </c>
      <c r="BE246" s="1585">
        <v>423.6</v>
      </c>
      <c r="BF246" s="1585">
        <v>930</v>
      </c>
      <c r="BG246" s="1585">
        <v>190.5</v>
      </c>
      <c r="BH246" s="1585"/>
      <c r="BI246" s="1585"/>
      <c r="BJ246" s="1585"/>
      <c r="BK246" s="1585"/>
      <c r="BL246" s="1585"/>
      <c r="BM246" s="1585">
        <v>139</v>
      </c>
      <c r="BN246" s="1585">
        <v>4.2</v>
      </c>
      <c r="BO246" s="1585">
        <v>1419</v>
      </c>
      <c r="BP246" s="1585"/>
      <c r="BQ246" s="1585">
        <v>1857.2</v>
      </c>
      <c r="BR246" s="1585"/>
      <c r="BS246" s="1585">
        <v>157.5</v>
      </c>
      <c r="BT246" s="1585"/>
      <c r="BU246" s="1585"/>
      <c r="BV246" s="1585"/>
      <c r="BW246" s="1585">
        <v>618</v>
      </c>
      <c r="BX246" s="1585">
        <v>864</v>
      </c>
      <c r="BY246" s="1585">
        <v>3481.75</v>
      </c>
      <c r="BZ246" s="1585">
        <v>42</v>
      </c>
      <c r="CA246" s="1585"/>
      <c r="CB246" s="1585">
        <v>240</v>
      </c>
      <c r="CC246" s="1585">
        <v>1553.22</v>
      </c>
      <c r="CD246" s="1585">
        <v>0</v>
      </c>
      <c r="CE246" s="1585"/>
      <c r="CF246" s="1585"/>
      <c r="CG246" s="1585">
        <v>0</v>
      </c>
      <c r="CH246" s="1585">
        <v>26034</v>
      </c>
      <c r="CI246" s="1585">
        <v>16494</v>
      </c>
      <c r="CJ246" s="1585"/>
      <c r="CK246" s="1585">
        <v>3153.6</v>
      </c>
      <c r="CL246" s="1585"/>
      <c r="CM246" s="1585"/>
      <c r="CN246" s="1585"/>
      <c r="CO246" s="1585">
        <v>240</v>
      </c>
      <c r="CP246" s="1585"/>
      <c r="CQ246" s="1585"/>
      <c r="CR246" s="1585"/>
      <c r="CS246" s="1585">
        <v>61.5</v>
      </c>
      <c r="CT246" s="1585">
        <v>425</v>
      </c>
      <c r="CU246" s="1585"/>
      <c r="CV246" s="1585">
        <v>204</v>
      </c>
      <c r="CW246" s="1585"/>
      <c r="CX246" s="1585">
        <v>385.2</v>
      </c>
      <c r="CY246" s="1585">
        <v>2035.8</v>
      </c>
      <c r="CZ246" s="1585"/>
      <c r="DA246" s="1585">
        <v>1184.76</v>
      </c>
      <c r="DB246" s="1585"/>
      <c r="DC246" s="1585">
        <v>636.66</v>
      </c>
      <c r="DD246" s="1585">
        <v>421.56</v>
      </c>
      <c r="DE246" s="1585">
        <v>2380.75</v>
      </c>
      <c r="DF246" s="1585">
        <v>7995</v>
      </c>
      <c r="DG246" s="1585">
        <v>3060</v>
      </c>
      <c r="DH246" s="1585"/>
      <c r="DI246" s="1585"/>
      <c r="DJ246" s="1585">
        <v>1852.5</v>
      </c>
      <c r="DK246" s="1585">
        <v>25.5</v>
      </c>
      <c r="DL246" s="1585">
        <v>924</v>
      </c>
      <c r="DM246" s="1585"/>
      <c r="DN246" s="1585">
        <v>399.6</v>
      </c>
      <c r="DO246" s="1585">
        <v>1225</v>
      </c>
      <c r="DP246" s="1585">
        <v>604</v>
      </c>
      <c r="DQ246" s="1585"/>
      <c r="DR246" s="1585"/>
      <c r="DS246" s="1585"/>
      <c r="DT246" s="1585">
        <v>144</v>
      </c>
      <c r="DU246" s="1585">
        <v>438</v>
      </c>
      <c r="DV246" s="1585"/>
      <c r="DW246" s="1585"/>
      <c r="DX246" s="1585"/>
      <c r="DY246" s="1585"/>
      <c r="DZ246" s="1585"/>
      <c r="EA246" s="1585"/>
      <c r="EB246" s="1585">
        <v>185876.26300000001</v>
      </c>
      <c r="EC246" s="1581" t="s">
        <v>738</v>
      </c>
    </row>
    <row r="247" spans="1:135" ht="15.75" hidden="1" customHeight="1" outlineLevel="1">
      <c r="A247" s="557" t="s">
        <v>739</v>
      </c>
      <c r="B247" s="1578"/>
      <c r="C247" s="1578"/>
      <c r="D247" s="1578"/>
      <c r="E247" s="1578"/>
      <c r="F247" s="1578"/>
      <c r="G247" s="1578"/>
      <c r="H247" s="1578"/>
      <c r="I247" s="1578"/>
      <c r="J247" s="1578"/>
      <c r="K247" s="1578"/>
      <c r="L247" s="1578"/>
      <c r="M247" s="1578"/>
      <c r="N247" s="1578"/>
      <c r="O247" s="1578"/>
      <c r="P247" s="1578"/>
      <c r="Q247" s="1578"/>
      <c r="R247" s="1578"/>
      <c r="S247" s="1578"/>
      <c r="T247" s="1578"/>
      <c r="U247" s="1578"/>
      <c r="V247" s="1578"/>
      <c r="W247" s="1578"/>
      <c r="X247" s="1578"/>
      <c r="Y247" s="1578"/>
      <c r="Z247" s="1578"/>
      <c r="AA247" s="1578"/>
      <c r="AB247" s="1578"/>
      <c r="AC247" s="1578"/>
      <c r="AD247" s="1578"/>
      <c r="AE247" s="1578"/>
      <c r="AF247" s="1578"/>
      <c r="AG247" s="1578"/>
      <c r="AH247" s="1578"/>
      <c r="AI247" s="1578"/>
      <c r="AJ247" s="1578"/>
      <c r="AK247" s="1578"/>
      <c r="AL247" s="1578"/>
      <c r="AM247" s="1578"/>
      <c r="AN247" s="1578"/>
      <c r="AO247" s="1578"/>
      <c r="AP247" s="1578"/>
      <c r="AQ247" s="1578"/>
      <c r="AR247" s="1578"/>
      <c r="AS247" s="1578"/>
      <c r="AT247" s="1578"/>
      <c r="AU247" s="1578"/>
      <c r="AV247" s="1578"/>
      <c r="AW247" s="1578"/>
      <c r="AX247" s="1578"/>
      <c r="AY247" s="1578"/>
      <c r="AZ247" s="1578"/>
      <c r="BA247" s="1578"/>
      <c r="BB247" s="1578"/>
      <c r="BC247" s="1578"/>
      <c r="BD247" s="1578"/>
      <c r="BE247" s="1578"/>
      <c r="BF247" s="1578"/>
      <c r="BG247" s="1578"/>
      <c r="BH247" s="1578"/>
      <c r="BI247" s="1578"/>
      <c r="BJ247" s="1578"/>
      <c r="BK247" s="1578"/>
      <c r="BL247" s="1578"/>
      <c r="BM247" s="1578"/>
      <c r="BN247" s="1578"/>
      <c r="BO247" s="1578"/>
      <c r="BP247" s="1578"/>
      <c r="BQ247" s="1578"/>
      <c r="BR247" s="1578"/>
      <c r="BS247" s="1578"/>
      <c r="BT247" s="1578"/>
      <c r="BU247" s="1578"/>
      <c r="BV247" s="1578"/>
      <c r="BW247" s="1578"/>
      <c r="BX247" s="1578"/>
      <c r="BY247" s="1578"/>
      <c r="BZ247" s="1578"/>
      <c r="CA247" s="1578"/>
      <c r="CB247" s="1578"/>
      <c r="CC247" s="1578"/>
      <c r="CD247" s="1578"/>
      <c r="CE247" s="1578"/>
      <c r="CF247" s="1578"/>
      <c r="CG247" s="1578"/>
      <c r="CH247" s="1578"/>
      <c r="CI247" s="1578"/>
      <c r="CJ247" s="1578"/>
      <c r="CK247" s="1578"/>
      <c r="CL247" s="1578"/>
      <c r="CM247" s="1578"/>
      <c r="CN247" s="1578"/>
      <c r="CO247" s="1578"/>
      <c r="CP247" s="1578"/>
      <c r="CQ247" s="1578"/>
      <c r="CR247" s="1578"/>
      <c r="CS247" s="1578"/>
      <c r="CT247" s="1578"/>
      <c r="CU247" s="1578"/>
      <c r="CV247" s="1578"/>
      <c r="CW247" s="1578"/>
      <c r="CX247" s="1578"/>
      <c r="CY247" s="1578"/>
      <c r="CZ247" s="1578"/>
      <c r="DA247" s="1578"/>
      <c r="DB247" s="1578"/>
      <c r="DC247" s="1578"/>
      <c r="DD247" s="1578"/>
      <c r="DE247" s="1578"/>
      <c r="DF247" s="1578"/>
      <c r="DG247" s="1578"/>
      <c r="DH247" s="1578"/>
      <c r="DI247" s="1578"/>
      <c r="DJ247" s="1578"/>
      <c r="DK247" s="1578"/>
      <c r="DL247" s="1578"/>
      <c r="DM247" s="1578"/>
      <c r="DN247" s="1578"/>
      <c r="DO247" s="1578"/>
      <c r="DP247" s="1578"/>
      <c r="DQ247" s="1578"/>
      <c r="DR247" s="1578"/>
      <c r="DS247" s="1578"/>
      <c r="DT247" s="1578"/>
      <c r="DU247" s="1578"/>
      <c r="DV247" s="1578"/>
      <c r="DW247" s="1578"/>
      <c r="DX247" s="1578"/>
      <c r="DY247" s="1578"/>
      <c r="DZ247" s="1578"/>
      <c r="EA247" s="1578"/>
      <c r="EB247" s="1578"/>
      <c r="EC247" s="1578"/>
      <c r="ED247" s="1578"/>
      <c r="EE247" s="1578"/>
    </row>
    <row r="248" spans="1:135" ht="78" hidden="1" customHeight="1" outlineLevel="1" collapsed="1">
      <c r="A248" s="1587"/>
      <c r="B248" s="1588" t="s">
        <v>165</v>
      </c>
      <c r="C248" s="1588"/>
      <c r="D248" s="1588"/>
      <c r="E248" s="1589" t="s">
        <v>33</v>
      </c>
      <c r="F248" s="1589" t="s">
        <v>299</v>
      </c>
      <c r="G248" s="1590" t="s">
        <v>164</v>
      </c>
      <c r="H248" s="1590"/>
      <c r="I248" s="1590"/>
      <c r="J248" s="1590" t="s">
        <v>131</v>
      </c>
      <c r="K248" s="1590"/>
      <c r="L248" s="1589" t="s">
        <v>124</v>
      </c>
      <c r="M248" s="1589" t="s">
        <v>740</v>
      </c>
      <c r="N248" s="1589" t="s">
        <v>106</v>
      </c>
      <c r="O248" s="1589" t="s">
        <v>107</v>
      </c>
      <c r="P248" s="1589" t="s">
        <v>308</v>
      </c>
      <c r="Q248" s="1589" t="s">
        <v>528</v>
      </c>
      <c r="R248" s="1589" t="s">
        <v>306</v>
      </c>
      <c r="S248" s="1589"/>
      <c r="T248" s="1589" t="s">
        <v>108</v>
      </c>
      <c r="U248" s="1589" t="s">
        <v>87</v>
      </c>
      <c r="V248" s="1589" t="s">
        <v>177</v>
      </c>
      <c r="W248" s="1589" t="s">
        <v>422</v>
      </c>
      <c r="X248" s="1589"/>
      <c r="Y248" s="1589"/>
      <c r="Z248" s="1589" t="s">
        <v>319</v>
      </c>
      <c r="AA248" s="1589" t="s">
        <v>118</v>
      </c>
      <c r="AB248" s="1589" t="s">
        <v>92</v>
      </c>
      <c r="AC248" s="1589" t="s">
        <v>424</v>
      </c>
      <c r="AD248" s="1589" t="s">
        <v>109</v>
      </c>
      <c r="AE248" s="1589"/>
      <c r="AF248" s="1589" t="s">
        <v>321</v>
      </c>
      <c r="AG248" s="1589"/>
      <c r="AH248" s="1589"/>
      <c r="AI248" s="1589" t="s">
        <v>96</v>
      </c>
      <c r="AJ248" s="1589"/>
      <c r="AK248" s="1589"/>
      <c r="AL248" s="1589"/>
      <c r="AM248" s="1589"/>
      <c r="AN248" s="1589" t="s">
        <v>741</v>
      </c>
      <c r="AO248" s="1589" t="s">
        <v>324</v>
      </c>
      <c r="AP248" s="1589"/>
      <c r="AQ248" s="1589" t="s">
        <v>325</v>
      </c>
      <c r="AR248" s="1589" t="s">
        <v>160</v>
      </c>
      <c r="AS248" s="1589" t="s">
        <v>323</v>
      </c>
      <c r="AT248" s="1589" t="s">
        <v>742</v>
      </c>
      <c r="AU248" s="1589" t="s">
        <v>527</v>
      </c>
      <c r="AV248" s="1589" t="s">
        <v>180</v>
      </c>
      <c r="AW248" s="1589" t="s">
        <v>180</v>
      </c>
      <c r="AX248" s="1589" t="s">
        <v>743</v>
      </c>
      <c r="AY248" s="1589" t="s">
        <v>136</v>
      </c>
      <c r="AZ248" s="1589" t="s">
        <v>425</v>
      </c>
      <c r="BA248" s="1589" t="s">
        <v>305</v>
      </c>
      <c r="BB248" s="1589" t="s">
        <v>93</v>
      </c>
      <c r="BC248" s="1589" t="s">
        <v>744</v>
      </c>
      <c r="BD248" s="1589" t="s">
        <v>311</v>
      </c>
      <c r="BE248" s="1589" t="s">
        <v>147</v>
      </c>
      <c r="BF248" s="1589" t="s">
        <v>745</v>
      </c>
      <c r="BG248" s="1589" t="s">
        <v>127</v>
      </c>
      <c r="BH248" s="1589"/>
      <c r="BI248" s="1589"/>
      <c r="BJ248" s="1589"/>
      <c r="BK248" s="1589"/>
      <c r="BL248" s="1589"/>
      <c r="BM248" s="1589" t="s">
        <v>746</v>
      </c>
      <c r="BN248" s="1589" t="s">
        <v>452</v>
      </c>
      <c r="BO248" s="1589" t="s">
        <v>304</v>
      </c>
      <c r="BP248" s="1589"/>
      <c r="BQ248" s="1589" t="s">
        <v>393</v>
      </c>
      <c r="BR248" s="1589"/>
      <c r="BS248" s="1589" t="s">
        <v>453</v>
      </c>
      <c r="BT248" s="1589"/>
      <c r="BU248" s="1589"/>
      <c r="BV248" s="1589"/>
      <c r="BW248" s="1589" t="s">
        <v>146</v>
      </c>
      <c r="BX248" s="1589" t="s">
        <v>531</v>
      </c>
      <c r="BY248" s="1589" t="s">
        <v>158</v>
      </c>
      <c r="BZ248" s="1589" t="s">
        <v>123</v>
      </c>
      <c r="CA248" s="1589"/>
      <c r="CB248" s="1589" t="s">
        <v>530</v>
      </c>
      <c r="CC248" s="1589" t="s">
        <v>529</v>
      </c>
      <c r="CD248" s="1589" t="s">
        <v>150</v>
      </c>
      <c r="CE248" s="1589"/>
      <c r="CF248" s="1589"/>
      <c r="CG248" s="1589" t="s">
        <v>97</v>
      </c>
      <c r="CH248" s="1589" t="s">
        <v>310</v>
      </c>
      <c r="CI248" s="1589" t="s">
        <v>144</v>
      </c>
      <c r="CJ248" s="1589"/>
      <c r="CK248" s="1589" t="s">
        <v>532</v>
      </c>
      <c r="CL248" s="1589" t="s">
        <v>159</v>
      </c>
      <c r="CM248" s="1589"/>
      <c r="CN248" s="1589"/>
      <c r="CO248" s="1589" t="s">
        <v>151</v>
      </c>
      <c r="CP248" s="1589"/>
      <c r="CQ248" s="1589"/>
      <c r="CR248" s="1589"/>
      <c r="CS248" s="1589" t="s">
        <v>98</v>
      </c>
      <c r="CT248" s="1589" t="s">
        <v>176</v>
      </c>
      <c r="CU248" s="1589"/>
      <c r="CV248" s="1589" t="s">
        <v>269</v>
      </c>
      <c r="CW248" s="1589"/>
      <c r="CX248" s="1589" t="s">
        <v>155</v>
      </c>
      <c r="CY248" s="1589" t="s">
        <v>747</v>
      </c>
      <c r="CZ248" s="1589"/>
      <c r="DA248" s="1589" t="s">
        <v>316</v>
      </c>
      <c r="DB248" s="1589"/>
      <c r="DC248" s="1589" t="s">
        <v>315</v>
      </c>
      <c r="DD248" s="1589" t="s">
        <v>130</v>
      </c>
      <c r="DE248" s="1589" t="s">
        <v>313</v>
      </c>
      <c r="DF248" s="1589" t="s">
        <v>314</v>
      </c>
      <c r="DG248" s="1589" t="s">
        <v>101</v>
      </c>
      <c r="DH248" s="1589" t="s">
        <v>317</v>
      </c>
      <c r="DI248" s="1589"/>
      <c r="DJ248" s="1589" t="s">
        <v>748</v>
      </c>
      <c r="DK248" s="1589" t="s">
        <v>456</v>
      </c>
      <c r="DL248" s="1589" t="s">
        <v>421</v>
      </c>
      <c r="DM248" s="1589"/>
      <c r="DN248" s="1589" t="s">
        <v>457</v>
      </c>
      <c r="DO248" s="1589" t="s">
        <v>135</v>
      </c>
      <c r="DP248" s="1589" t="s">
        <v>169</v>
      </c>
      <c r="DQ248" s="1589"/>
      <c r="DR248" s="1589"/>
      <c r="DS248" s="1589"/>
      <c r="DT248" s="1589" t="s">
        <v>423</v>
      </c>
      <c r="DU248" s="1589" t="s">
        <v>303</v>
      </c>
      <c r="DV248" s="1589" t="s">
        <v>445</v>
      </c>
      <c r="DW248" s="1589" t="s">
        <v>749</v>
      </c>
      <c r="DX248" s="1589" t="s">
        <v>446</v>
      </c>
      <c r="DY248" s="66" t="s">
        <v>126</v>
      </c>
      <c r="DZ248" s="66" t="s">
        <v>454</v>
      </c>
      <c r="EA248" s="66" t="s">
        <v>302</v>
      </c>
      <c r="EB248" s="66" t="s">
        <v>410</v>
      </c>
      <c r="EC248" s="66" t="s">
        <v>300</v>
      </c>
      <c r="ED248" s="66" t="s">
        <v>301</v>
      </c>
      <c r="EE248" s="66" t="s">
        <v>320</v>
      </c>
    </row>
    <row r="249" spans="1:135" ht="13" hidden="1" customHeight="1" outlineLevel="1">
      <c r="A249" s="1591"/>
      <c r="B249" s="1588"/>
      <c r="C249" s="1592"/>
      <c r="D249" s="622"/>
      <c r="E249" s="1589">
        <v>1594</v>
      </c>
      <c r="F249" s="1593" t="s">
        <v>542</v>
      </c>
      <c r="G249" s="1590" t="s">
        <v>540</v>
      </c>
      <c r="H249" s="1590"/>
      <c r="I249" s="1590"/>
      <c r="J249" s="1590" t="s">
        <v>538</v>
      </c>
      <c r="K249" s="1590"/>
      <c r="L249" s="1589" t="s">
        <v>537</v>
      </c>
      <c r="M249" s="1589" t="s">
        <v>539</v>
      </c>
      <c r="N249" s="1589" t="s">
        <v>541</v>
      </c>
      <c r="O249" s="1589" t="s">
        <v>543</v>
      </c>
      <c r="P249" s="1589" t="s">
        <v>576</v>
      </c>
      <c r="Q249" s="1589" t="s">
        <v>573</v>
      </c>
      <c r="R249" s="1589" t="s">
        <v>574</v>
      </c>
      <c r="S249" s="1589"/>
      <c r="T249" s="1589" t="s">
        <v>750</v>
      </c>
      <c r="U249" s="1589" t="s">
        <v>550</v>
      </c>
      <c r="V249" s="1589" t="s">
        <v>614</v>
      </c>
      <c r="W249" s="1589" t="s">
        <v>617</v>
      </c>
      <c r="X249" s="1589"/>
      <c r="Y249" s="1589"/>
      <c r="Z249" s="1589" t="s">
        <v>615</v>
      </c>
      <c r="AA249" s="1589" t="s">
        <v>613</v>
      </c>
      <c r="AB249" s="1589" t="s">
        <v>623</v>
      </c>
      <c r="AC249" s="1589" t="s">
        <v>621</v>
      </c>
      <c r="AD249" s="1589" t="s">
        <v>626</v>
      </c>
      <c r="AE249" s="1589"/>
      <c r="AF249" s="1589" t="s">
        <v>625</v>
      </c>
      <c r="AG249" s="1589"/>
      <c r="AH249" s="1589"/>
      <c r="AI249" s="1589">
        <v>326636013</v>
      </c>
      <c r="AJ249" s="1589"/>
      <c r="AK249" s="1589"/>
      <c r="AL249" s="1589"/>
      <c r="AM249" s="1589"/>
      <c r="AN249" s="1589" t="s">
        <v>751</v>
      </c>
      <c r="AO249" s="1589" t="s">
        <v>631</v>
      </c>
      <c r="AP249" s="1589"/>
      <c r="AQ249" s="1589" t="s">
        <v>632</v>
      </c>
      <c r="AR249" s="1589" t="s">
        <v>633</v>
      </c>
      <c r="AS249" s="1589" t="s">
        <v>630</v>
      </c>
      <c r="AT249" s="1589" t="s">
        <v>752</v>
      </c>
      <c r="AU249" s="1589" t="s">
        <v>568</v>
      </c>
      <c r="AV249" s="1589" t="s">
        <v>753</v>
      </c>
      <c r="AW249" s="1589" t="s">
        <v>753</v>
      </c>
      <c r="AX249" s="1589" t="s">
        <v>754</v>
      </c>
      <c r="AY249" s="1589" t="s">
        <v>755</v>
      </c>
      <c r="AZ249" s="1589" t="s">
        <v>571</v>
      </c>
      <c r="BA249" s="1589" t="s">
        <v>570</v>
      </c>
      <c r="BB249" s="1589" t="s">
        <v>756</v>
      </c>
      <c r="BC249" s="1589" t="s">
        <v>580</v>
      </c>
      <c r="BD249" s="1589" t="s">
        <v>588</v>
      </c>
      <c r="BE249" s="1589" t="s">
        <v>757</v>
      </c>
      <c r="BF249" s="1589" t="s">
        <v>567</v>
      </c>
      <c r="BG249" s="1589" t="s">
        <v>758</v>
      </c>
      <c r="BH249" s="1589"/>
      <c r="BI249" s="1589"/>
      <c r="BJ249" s="1589"/>
      <c r="BK249" s="1589"/>
      <c r="BL249" s="1589"/>
      <c r="BM249" s="1589" t="s">
        <v>759</v>
      </c>
      <c r="BN249" s="1589" t="s">
        <v>564</v>
      </c>
      <c r="BO249" s="1589" t="s">
        <v>561</v>
      </c>
      <c r="BP249" s="1589"/>
      <c r="BQ249" s="1589" t="s">
        <v>563</v>
      </c>
      <c r="BR249" s="1589"/>
      <c r="BS249" s="1589" t="s">
        <v>587</v>
      </c>
      <c r="BT249" s="1589"/>
      <c r="BU249" s="1589"/>
      <c r="BV249" s="1589"/>
      <c r="BW249" s="1594" t="s">
        <v>584</v>
      </c>
      <c r="BX249" s="1589" t="s">
        <v>582</v>
      </c>
      <c r="BY249" s="1589" t="s">
        <v>760</v>
      </c>
      <c r="BZ249" s="1589" t="s">
        <v>761</v>
      </c>
      <c r="CA249" s="1589"/>
      <c r="CB249" s="1589" t="s">
        <v>581</v>
      </c>
      <c r="CC249" s="1589" t="s">
        <v>579</v>
      </c>
      <c r="CD249" s="1589" t="s">
        <v>762</v>
      </c>
      <c r="CE249" s="1589"/>
      <c r="CF249" s="1589"/>
      <c r="CG249" s="1589">
        <v>327193010</v>
      </c>
      <c r="CH249" s="1589" t="s">
        <v>583</v>
      </c>
      <c r="CI249" s="1589" t="s">
        <v>592</v>
      </c>
      <c r="CJ249" s="1589"/>
      <c r="CK249" s="1589" t="s">
        <v>591</v>
      </c>
      <c r="CL249" s="1589" t="s">
        <v>763</v>
      </c>
      <c r="CM249" s="1589"/>
      <c r="CN249" s="1589"/>
      <c r="CO249" s="1589" t="s">
        <v>764</v>
      </c>
      <c r="CP249" s="1589"/>
      <c r="CQ249" s="1589"/>
      <c r="CR249" s="1589"/>
      <c r="CS249" s="1589">
        <v>327192013</v>
      </c>
      <c r="CT249" s="1594" t="s">
        <v>572</v>
      </c>
      <c r="CU249" s="1594"/>
      <c r="CV249" s="1589" t="s">
        <v>765</v>
      </c>
      <c r="CW249" s="1589"/>
      <c r="CX249" s="1589" t="s">
        <v>551</v>
      </c>
      <c r="CY249" s="1589" t="s">
        <v>766</v>
      </c>
      <c r="CZ249" s="1589"/>
      <c r="DA249" s="1589" t="s">
        <v>604</v>
      </c>
      <c r="DB249" s="1589"/>
      <c r="DC249" s="1589" t="s">
        <v>603</v>
      </c>
      <c r="DD249" s="1589" t="s">
        <v>597</v>
      </c>
      <c r="DE249" s="1589" t="s">
        <v>595</v>
      </c>
      <c r="DF249" s="1589" t="s">
        <v>596</v>
      </c>
      <c r="DG249" s="1589">
        <v>326635016</v>
      </c>
      <c r="DH249" s="1589" t="s">
        <v>606</v>
      </c>
      <c r="DI249" s="1589"/>
      <c r="DJ249" s="1589" t="s">
        <v>767</v>
      </c>
      <c r="DK249" s="1589" t="s">
        <v>599</v>
      </c>
      <c r="DL249" s="1589" t="s">
        <v>598</v>
      </c>
      <c r="DM249" s="1589"/>
      <c r="DN249" s="1589" t="s">
        <v>602</v>
      </c>
      <c r="DO249" s="1589" t="s">
        <v>620</v>
      </c>
      <c r="DP249" s="1589" t="s">
        <v>548</v>
      </c>
      <c r="DQ249" s="1589"/>
      <c r="DR249" s="1589"/>
      <c r="DS249" s="1589"/>
      <c r="DT249" s="1589" t="s">
        <v>612</v>
      </c>
      <c r="DU249" s="1589" t="s">
        <v>556</v>
      </c>
      <c r="DV249" s="1589" t="s">
        <v>554</v>
      </c>
      <c r="DW249" s="1589" t="s">
        <v>768</v>
      </c>
      <c r="DX249" s="1589" t="s">
        <v>553</v>
      </c>
      <c r="DY249" s="66" t="s">
        <v>769</v>
      </c>
      <c r="DZ249" s="66" t="s">
        <v>557</v>
      </c>
      <c r="EA249" s="66" t="s">
        <v>555</v>
      </c>
      <c r="EB249" s="66" t="s">
        <v>546</v>
      </c>
      <c r="EC249" s="66" t="s">
        <v>544</v>
      </c>
      <c r="ED249" s="66" t="s">
        <v>545</v>
      </c>
      <c r="EE249" s="66" t="s">
        <v>619</v>
      </c>
    </row>
    <row r="250" spans="1:135" ht="13" hidden="1" customHeight="1" outlineLevel="1" thickBot="1">
      <c r="A250" s="1595" t="s">
        <v>165</v>
      </c>
      <c r="B250" s="1596">
        <v>157659.82810000001</v>
      </c>
      <c r="C250" s="1596"/>
      <c r="D250" s="1596"/>
      <c r="E250" s="1597"/>
      <c r="F250" s="1598">
        <v>222</v>
      </c>
      <c r="G250" s="1599">
        <v>260.35599999999999</v>
      </c>
      <c r="H250" s="1599"/>
      <c r="I250" s="1599"/>
      <c r="J250" s="1600">
        <v>817.36599999999999</v>
      </c>
      <c r="K250" s="1600"/>
      <c r="L250" s="1601">
        <v>2805.27</v>
      </c>
      <c r="M250" s="1602">
        <v>2481.8580000000002</v>
      </c>
      <c r="N250" s="1603">
        <v>3089.87</v>
      </c>
      <c r="O250" s="1604">
        <v>193.202</v>
      </c>
      <c r="P250" s="1598">
        <v>12.757999999999999</v>
      </c>
      <c r="Q250" s="1598">
        <v>276.64</v>
      </c>
      <c r="R250" s="1601">
        <v>28.113099999999999</v>
      </c>
      <c r="S250" s="1601"/>
      <c r="T250" s="1598">
        <v>18.2</v>
      </c>
      <c r="U250" s="1604">
        <v>5526.32</v>
      </c>
      <c r="V250" s="1602">
        <v>421.2</v>
      </c>
      <c r="W250" s="1605">
        <v>1280.8800000000001</v>
      </c>
      <c r="X250" s="1605"/>
      <c r="Y250" s="1605"/>
      <c r="Z250" s="1606">
        <v>1787.4</v>
      </c>
      <c r="AA250" s="1604">
        <v>243</v>
      </c>
      <c r="AB250" s="1602">
        <v>4023</v>
      </c>
      <c r="AC250" s="1606">
        <v>2164.75</v>
      </c>
      <c r="AD250" s="1607">
        <v>240</v>
      </c>
      <c r="AE250" s="1607"/>
      <c r="AF250" s="1607">
        <v>1381.5</v>
      </c>
      <c r="AG250" s="1607"/>
      <c r="AH250" s="1607"/>
      <c r="AI250" s="1605">
        <v>49.5</v>
      </c>
      <c r="AJ250" s="1605"/>
      <c r="AK250" s="1605"/>
      <c r="AL250" s="1605"/>
      <c r="AM250" s="1605"/>
      <c r="AN250" s="1602">
        <v>543</v>
      </c>
      <c r="AO250" s="1606">
        <v>50</v>
      </c>
      <c r="AP250" s="1606"/>
      <c r="AQ250" s="1605">
        <v>219</v>
      </c>
      <c r="AR250" s="1607">
        <v>564</v>
      </c>
      <c r="AS250" s="1607">
        <v>600</v>
      </c>
      <c r="AT250" s="1605">
        <v>162</v>
      </c>
      <c r="AU250" s="1606">
        <v>5559.8</v>
      </c>
      <c r="AV250" s="1604">
        <v>184</v>
      </c>
      <c r="AW250" s="1604">
        <v>184</v>
      </c>
      <c r="AX250" s="1598">
        <v>4140</v>
      </c>
      <c r="AY250" s="1598"/>
      <c r="AZ250" s="1598">
        <v>110.4</v>
      </c>
      <c r="BA250" s="1598">
        <v>942</v>
      </c>
      <c r="BB250" s="1598"/>
      <c r="BC250" s="1598">
        <v>631.125</v>
      </c>
      <c r="BD250" s="1607">
        <v>1.6</v>
      </c>
      <c r="BE250" s="1607">
        <v>173.9</v>
      </c>
      <c r="BF250" s="1605">
        <v>1078.24</v>
      </c>
      <c r="BG250" s="1598">
        <v>8.2799999999999994</v>
      </c>
      <c r="BH250" s="1598"/>
      <c r="BI250" s="1598"/>
      <c r="BJ250" s="1598"/>
      <c r="BK250" s="1598"/>
      <c r="BL250" s="1605"/>
      <c r="BM250" s="1601"/>
      <c r="BN250" s="1607">
        <v>1536.92</v>
      </c>
      <c r="BO250" s="1607">
        <v>462.24</v>
      </c>
      <c r="BP250" s="1607"/>
      <c r="BQ250" s="1606">
        <v>1198.8</v>
      </c>
      <c r="BR250" s="1606"/>
      <c r="BS250" s="1601">
        <v>209</v>
      </c>
      <c r="BT250" s="1601"/>
      <c r="BU250" s="1601"/>
      <c r="BV250" s="1601"/>
      <c r="BW250" s="1607">
        <v>169.5</v>
      </c>
      <c r="BX250" s="1607">
        <v>1839.3</v>
      </c>
      <c r="BY250" s="1607">
        <v>12.6</v>
      </c>
      <c r="BZ250" s="1605"/>
      <c r="CA250" s="1605"/>
      <c r="CB250" s="1604">
        <v>410</v>
      </c>
      <c r="CC250" s="1605">
        <v>3175.5</v>
      </c>
      <c r="CD250" s="1605">
        <v>9</v>
      </c>
      <c r="CE250" s="1605"/>
      <c r="CF250" s="1605"/>
      <c r="CG250" s="1605">
        <v>606</v>
      </c>
      <c r="CH250" s="1602">
        <v>963</v>
      </c>
      <c r="CI250" s="1606">
        <v>120</v>
      </c>
      <c r="CJ250" s="1606"/>
      <c r="CK250" s="1605">
        <v>4170.2</v>
      </c>
      <c r="CL250" s="1605">
        <v>259</v>
      </c>
      <c r="CM250" s="1605"/>
      <c r="CN250" s="1605"/>
      <c r="CO250" s="1605">
        <v>33.75</v>
      </c>
      <c r="CP250" s="1605"/>
      <c r="CQ250" s="1605"/>
      <c r="CR250" s="1605"/>
      <c r="CS250" s="1602">
        <v>842.4</v>
      </c>
      <c r="CT250" s="1607">
        <v>1352.4</v>
      </c>
      <c r="CU250" s="1607"/>
      <c r="CV250" s="1602">
        <v>48</v>
      </c>
      <c r="CW250" s="1602"/>
      <c r="CX250" s="1605">
        <v>713.36</v>
      </c>
      <c r="CY250" s="1607">
        <v>60</v>
      </c>
      <c r="CZ250" s="1607"/>
      <c r="DA250" s="1605">
        <v>8436.4</v>
      </c>
      <c r="DB250" s="1605"/>
      <c r="DC250" s="1604">
        <v>27823</v>
      </c>
      <c r="DD250" s="1598">
        <v>309</v>
      </c>
      <c r="DE250" s="1598">
        <v>2090.75</v>
      </c>
      <c r="DF250" s="1605">
        <v>84</v>
      </c>
      <c r="DG250" s="1604">
        <v>91.5</v>
      </c>
      <c r="DH250" s="1604">
        <v>2949.48</v>
      </c>
      <c r="DI250" s="1604"/>
      <c r="DJ250" s="1607">
        <v>381</v>
      </c>
      <c r="DK250" s="1607">
        <v>9.24</v>
      </c>
      <c r="DL250" s="1607">
        <v>1200.78</v>
      </c>
      <c r="DM250" s="1607"/>
      <c r="DN250" s="1602">
        <v>1381.8</v>
      </c>
      <c r="DO250" s="1602">
        <v>451.62</v>
      </c>
      <c r="DP250" s="1602">
        <v>444</v>
      </c>
      <c r="DQ250" s="1602"/>
      <c r="DR250" s="1602"/>
      <c r="DS250" s="1602"/>
      <c r="DT250" s="1604">
        <v>484</v>
      </c>
      <c r="DU250" s="1601">
        <v>348</v>
      </c>
      <c r="DV250" s="1598">
        <v>313.2</v>
      </c>
      <c r="DW250" s="1604">
        <v>470.96</v>
      </c>
      <c r="DX250" s="1607">
        <v>19722.64</v>
      </c>
      <c r="DY250" s="66">
        <v>3.7</v>
      </c>
      <c r="DZ250" s="66">
        <v>606.96</v>
      </c>
      <c r="EA250" s="1608">
        <v>2421.7199999999998</v>
      </c>
      <c r="EB250" s="66">
        <v>41.83</v>
      </c>
      <c r="EC250" s="1608">
        <v>1639.68</v>
      </c>
      <c r="ED250" s="66">
        <v>207.88399999999999</v>
      </c>
      <c r="EE250" s="66">
        <v>814.5</v>
      </c>
    </row>
    <row r="251" spans="1:135" ht="15" hidden="1" customHeight="1" outlineLevel="1" collapsed="1" thickBot="1">
      <c r="B251" s="1609"/>
      <c r="C251" s="1609"/>
      <c r="D251" s="1609"/>
      <c r="E251" s="1609"/>
      <c r="F251" s="1609"/>
      <c r="G251" s="1609"/>
      <c r="H251" s="1609"/>
      <c r="I251" s="1609"/>
      <c r="J251" s="1609"/>
      <c r="K251" s="1609"/>
      <c r="L251" s="1609"/>
      <c r="M251" s="1609"/>
      <c r="N251" s="1609"/>
      <c r="O251" s="1609"/>
      <c r="P251" s="1609"/>
      <c r="Q251" s="1609"/>
      <c r="R251" s="1609"/>
      <c r="S251" s="1609"/>
      <c r="T251" s="1609"/>
      <c r="U251" s="1609"/>
      <c r="V251" s="1609"/>
      <c r="W251" s="1609"/>
      <c r="X251" s="1609"/>
      <c r="Y251" s="1609"/>
      <c r="Z251" s="1609"/>
      <c r="AA251" s="1609"/>
      <c r="AB251" s="1609"/>
      <c r="AC251" s="1609"/>
      <c r="AD251" s="1609"/>
      <c r="AE251" s="1609"/>
      <c r="AF251" s="1609"/>
      <c r="AG251" s="1609"/>
      <c r="AH251" s="1609"/>
      <c r="AI251" s="1609"/>
      <c r="AJ251" s="1609"/>
      <c r="AK251" s="1609"/>
      <c r="AL251" s="1609"/>
      <c r="AM251" s="1609"/>
      <c r="AN251" s="1609"/>
      <c r="AO251" s="1609"/>
      <c r="AP251" s="1609"/>
      <c r="AQ251" s="1609"/>
      <c r="AR251" s="1609"/>
      <c r="AS251" s="1609"/>
      <c r="AT251" s="1609"/>
      <c r="AU251" s="1609"/>
      <c r="AV251" s="1609"/>
      <c r="AW251" s="1609"/>
      <c r="AX251" s="1609"/>
      <c r="AY251" s="1609"/>
      <c r="AZ251" s="1609"/>
      <c r="BA251" s="1609"/>
      <c r="BB251" s="1609"/>
      <c r="BC251" s="1609"/>
      <c r="BD251" s="1609"/>
      <c r="BE251" s="1609"/>
      <c r="BF251" s="1609"/>
      <c r="BG251" s="1609"/>
      <c r="BH251" s="1609"/>
      <c r="BI251" s="1609"/>
      <c r="BJ251" s="1609"/>
      <c r="BK251" s="1609"/>
      <c r="BL251" s="1609"/>
      <c r="BM251" s="1609"/>
      <c r="BN251" s="1609"/>
      <c r="BO251" s="1609"/>
      <c r="BP251" s="1609"/>
      <c r="BQ251" s="1609"/>
      <c r="BR251" s="1609"/>
      <c r="BS251" s="1609"/>
      <c r="BT251" s="1609"/>
      <c r="BU251" s="1609"/>
      <c r="BV251" s="1609"/>
      <c r="BW251" s="1609"/>
      <c r="BX251" s="1609"/>
      <c r="BY251" s="1609"/>
      <c r="BZ251" s="1609"/>
      <c r="CA251" s="1609"/>
      <c r="CB251" s="1609"/>
      <c r="CC251" s="1609"/>
      <c r="CD251" s="1609"/>
      <c r="CE251" s="1609"/>
      <c r="CF251" s="1609"/>
      <c r="CG251" s="1609"/>
      <c r="CH251" s="1609"/>
      <c r="CI251" s="1609"/>
      <c r="CJ251" s="1609"/>
      <c r="CK251" s="1609"/>
      <c r="CL251" s="1609"/>
      <c r="CM251" s="1609"/>
      <c r="CN251" s="1609"/>
      <c r="CO251" s="1609"/>
      <c r="CP251" s="1609"/>
      <c r="CQ251" s="1609"/>
      <c r="CR251" s="1609"/>
      <c r="CS251" s="1609"/>
      <c r="CT251" s="1609"/>
      <c r="CU251" s="1609"/>
      <c r="CV251" s="1609"/>
      <c r="CW251" s="1609"/>
      <c r="CX251" s="1609"/>
      <c r="CY251" s="1609"/>
      <c r="CZ251" s="1609"/>
      <c r="DA251" s="1609"/>
      <c r="DB251" s="1609"/>
      <c r="DC251" s="1609"/>
      <c r="DD251" s="1609"/>
      <c r="DE251" s="1609"/>
      <c r="DF251" s="1609"/>
      <c r="DG251" s="1609"/>
      <c r="DH251" s="1609"/>
      <c r="DI251" s="1609"/>
      <c r="DJ251" s="1609"/>
      <c r="DK251" s="1609"/>
      <c r="DL251" s="1609"/>
      <c r="DM251" s="1609"/>
      <c r="DN251" s="1609"/>
      <c r="DO251" s="1609"/>
      <c r="DP251" s="1609"/>
      <c r="DQ251" s="1609"/>
      <c r="DR251" s="1609"/>
      <c r="DS251" s="1609"/>
      <c r="DT251" s="1609"/>
      <c r="DU251" s="1609"/>
      <c r="DV251" s="1609"/>
      <c r="DW251" s="1609"/>
      <c r="DX251" s="1609"/>
      <c r="DY251" s="1609"/>
      <c r="DZ251" s="1609"/>
      <c r="EA251" s="1609"/>
      <c r="EB251" s="1609"/>
      <c r="EC251" s="1609"/>
      <c r="ED251" s="1609"/>
      <c r="EE251" s="1609"/>
    </row>
    <row r="252" spans="1:135" ht="15" hidden="1" customHeight="1" outlineLevel="1">
      <c r="B252" s="1609" t="e">
        <f t="shared" ref="B252:G252" si="314">HLOOKUP(B$249,$6:$6,1,0)</f>
        <v>#N/A</v>
      </c>
      <c r="C252" s="1609" t="e">
        <f t="shared" si="314"/>
        <v>#N/A</v>
      </c>
      <c r="D252" s="1609" t="e">
        <f t="shared" si="314"/>
        <v>#N/A</v>
      </c>
      <c r="E252" s="1609" t="e">
        <f t="shared" si="314"/>
        <v>#N/A</v>
      </c>
      <c r="F252" s="1609" t="str">
        <f t="shared" si="314"/>
        <v>Н0000090511</v>
      </c>
      <c r="G252" s="1609" t="str">
        <f t="shared" si="314"/>
        <v>Н0000088745</v>
      </c>
      <c r="H252" s="1609"/>
      <c r="I252" s="1609" t="e">
        <f t="shared" ref="I252:R252" si="315">HLOOKUP(I$249,$6:$6,1,0)</f>
        <v>#N/A</v>
      </c>
      <c r="J252" s="1609" t="str">
        <f t="shared" si="315"/>
        <v>Н0000086487</v>
      </c>
      <c r="K252" s="1609" t="e">
        <f t="shared" si="315"/>
        <v>#N/A</v>
      </c>
      <c r="L252" s="1609" t="str">
        <f t="shared" si="315"/>
        <v>Н0000086159</v>
      </c>
      <c r="M252" s="1609" t="str">
        <f t="shared" si="315"/>
        <v>Н0000086542</v>
      </c>
      <c r="N252" s="1609" t="str">
        <f t="shared" si="315"/>
        <v>Н0000084595</v>
      </c>
      <c r="O252" s="1609" t="str">
        <f t="shared" si="315"/>
        <v>Н0000080826</v>
      </c>
      <c r="P252" s="1609" t="str">
        <f t="shared" si="315"/>
        <v>Н0000092242</v>
      </c>
      <c r="Q252" s="1609" t="str">
        <f t="shared" si="315"/>
        <v>Н0000094740</v>
      </c>
      <c r="R252" s="1609" t="str">
        <f t="shared" si="315"/>
        <v>Н0000091561</v>
      </c>
      <c r="S252" s="1609"/>
      <c r="T252" s="1609" t="e">
        <f>HLOOKUP(T$249,$6:$6,1,0)</f>
        <v>#N/A</v>
      </c>
      <c r="U252" s="1609" t="str">
        <f>HLOOKUP(U$249,$6:$6,1,0)</f>
        <v>Н0000082882</v>
      </c>
      <c r="V252" s="1609" t="str">
        <f>HLOOKUP(V$249,$6:$6,1,0)</f>
        <v>Н0000089213</v>
      </c>
      <c r="W252" s="1609" t="str">
        <f>HLOOKUP(W$249,$6:$6,1,0)</f>
        <v>Н0000085591</v>
      </c>
      <c r="X252" s="1609"/>
      <c r="Y252" s="1609"/>
      <c r="Z252" s="1609" t="str">
        <f>HLOOKUP(Z$249,$6:$6,1,0)</f>
        <v>Н0000093541</v>
      </c>
      <c r="AA252" s="1609" t="str">
        <f>HLOOKUP(AA$249,$6:$6,1,0)</f>
        <v>Н0000085588</v>
      </c>
      <c r="AB252" s="1609" t="str">
        <f>HLOOKUP(AB$249,$6:$6,1,0)</f>
        <v>Н0000083957</v>
      </c>
      <c r="AC252" s="1609" t="str">
        <f>HLOOKUP(AC$249,$6:$6,1,0)</f>
        <v>Н0000079142</v>
      </c>
      <c r="AD252" s="1609" t="str">
        <f>HLOOKUP(AD$249,$6:$6,1,0)</f>
        <v>Н0000085587</v>
      </c>
      <c r="AE252" s="1609"/>
      <c r="AF252" s="1609" t="str">
        <f>HLOOKUP(AF$249,$6:$6,1,0)</f>
        <v>Н0000094363</v>
      </c>
      <c r="AG252" s="1609"/>
      <c r="AH252" s="1609"/>
      <c r="AI252" s="1609">
        <f>HLOOKUP(AI$249,$6:$6,1,0)</f>
        <v>326636013</v>
      </c>
      <c r="AJ252" s="1609"/>
      <c r="AK252" s="1609"/>
      <c r="AL252" s="1609"/>
      <c r="AM252" s="1609"/>
      <c r="AN252" s="1609" t="e">
        <f>HLOOKUP(AN$249,$6:$6,1,0)</f>
        <v>#N/A</v>
      </c>
      <c r="AO252" s="1609" t="str">
        <f>HLOOKUP(AO$249,$6:$6,1,0)</f>
        <v>Н0000093768</v>
      </c>
      <c r="AP252" s="1609"/>
      <c r="AQ252" s="1609" t="e">
        <f t="shared" ref="AQ252:BG252" si="316">HLOOKUP(AQ$249,$6:$6,1,0)</f>
        <v>#N/A</v>
      </c>
      <c r="AR252" s="1609" t="str">
        <f t="shared" si="316"/>
        <v>Н0000088626</v>
      </c>
      <c r="AS252" s="1609" t="str">
        <f t="shared" si="316"/>
        <v>Н0000084378</v>
      </c>
      <c r="AT252" s="1609" t="e">
        <f t="shared" si="316"/>
        <v>#N/A</v>
      </c>
      <c r="AU252" s="1609" t="str">
        <f t="shared" si="316"/>
        <v>Н0000094735</v>
      </c>
      <c r="AV252" s="1609" t="e">
        <f t="shared" si="316"/>
        <v>#N/A</v>
      </c>
      <c r="AW252" s="1609" t="e">
        <f t="shared" si="316"/>
        <v>#N/A</v>
      </c>
      <c r="AX252" s="1609" t="e">
        <f t="shared" si="316"/>
        <v>#N/A</v>
      </c>
      <c r="AY252" s="1609" t="e">
        <f t="shared" si="316"/>
        <v>#N/A</v>
      </c>
      <c r="AZ252" s="1609" t="str">
        <f t="shared" si="316"/>
        <v>Н0000090331</v>
      </c>
      <c r="BA252" s="1609" t="str">
        <f t="shared" si="316"/>
        <v>Н0000094274</v>
      </c>
      <c r="BB252" s="1609" t="e">
        <f t="shared" si="316"/>
        <v>#N/A</v>
      </c>
      <c r="BC252" s="1609" t="str">
        <f t="shared" si="316"/>
        <v>Н0000094698</v>
      </c>
      <c r="BD252" s="1609" t="str">
        <f t="shared" si="316"/>
        <v>Н0000094897</v>
      </c>
      <c r="BE252" s="1609" t="e">
        <f t="shared" si="316"/>
        <v>#N/A</v>
      </c>
      <c r="BF252" s="1609" t="str">
        <f t="shared" si="316"/>
        <v>Н0000094734</v>
      </c>
      <c r="BG252" s="1609" t="e">
        <f t="shared" si="316"/>
        <v>#N/A</v>
      </c>
      <c r="BH252" s="1609"/>
      <c r="BI252" s="1609"/>
      <c r="BJ252" s="1609"/>
      <c r="BK252" s="1609"/>
      <c r="BL252" s="1609"/>
      <c r="BM252" s="1609" t="e">
        <f>HLOOKUP(BM$249,$6:$6,1,0)</f>
        <v>#N/A</v>
      </c>
      <c r="BN252" s="1609" t="str">
        <f>HLOOKUP(BN$249,$6:$6,1,0)</f>
        <v>Н0000094726</v>
      </c>
      <c r="BO252" s="1609" t="str">
        <f>HLOOKUP(BO$249,$6:$6,1,0)</f>
        <v>Н0000093998</v>
      </c>
      <c r="BP252" s="1609"/>
      <c r="BQ252" s="1609" t="str">
        <f>HLOOKUP(BQ$249,$6:$6,1,0)</f>
        <v>Н0000094497</v>
      </c>
      <c r="BR252" s="1609"/>
      <c r="BS252" s="1609" t="str">
        <f>HLOOKUP(BS$249,$6:$6,1,0)</f>
        <v>Н0000094739</v>
      </c>
      <c r="BT252" s="1609"/>
      <c r="BU252" s="1609"/>
      <c r="BV252" s="1609"/>
      <c r="BW252" s="1609" t="str">
        <f>HLOOKUP(BW$249,$6:$6,1,0)</f>
        <v>Н0000087862</v>
      </c>
      <c r="BX252" s="1609" t="str">
        <f>HLOOKUP(BX$249,$6:$6,1,0)</f>
        <v>Н0000094728</v>
      </c>
      <c r="BY252" s="1609" t="e">
        <f>HLOOKUP(BY$249,$6:$6,1,0)</f>
        <v>#N/A</v>
      </c>
      <c r="BZ252" s="1609" t="e">
        <f>HLOOKUP(BZ$249,$6:$6,1,0)</f>
        <v>#N/A</v>
      </c>
      <c r="CA252" s="1609"/>
      <c r="CB252" s="1609" t="str">
        <f>HLOOKUP(CB$249,$6:$6,1,0)</f>
        <v>Н0000094729</v>
      </c>
      <c r="CC252" s="1609" t="str">
        <f>HLOOKUP(CC$249,$6:$6,1,0)</f>
        <v>Н0000094736</v>
      </c>
      <c r="CD252" s="1609" t="e">
        <f>HLOOKUP(CD$249,$6:$6,1,0)</f>
        <v>#N/A</v>
      </c>
      <c r="CE252" s="1609"/>
      <c r="CF252" s="1609"/>
      <c r="CG252" s="1609">
        <f>HLOOKUP(CG$249,$6:$6,1,0)</f>
        <v>327193010</v>
      </c>
      <c r="CH252" s="1609" t="str">
        <f>HLOOKUP(CH$249,$6:$6,1,0)</f>
        <v>Н0000090381</v>
      </c>
      <c r="CI252" s="1609" t="str">
        <f>HLOOKUP(CI$249,$6:$6,1,0)</f>
        <v>Н0000087861</v>
      </c>
      <c r="CJ252" s="1609"/>
      <c r="CK252" s="1609" t="str">
        <f>HLOOKUP(CK$249,$6:$6,1,0)</f>
        <v>Н0000094727</v>
      </c>
      <c r="CL252" s="1609" t="e">
        <f>HLOOKUP(CL$249,$6:$6,1,0)</f>
        <v>#N/A</v>
      </c>
      <c r="CM252" s="1609"/>
      <c r="CN252" s="1609"/>
      <c r="CO252" s="1609" t="e">
        <f>HLOOKUP(CO$249,$6:$6,1,0)</f>
        <v>#N/A</v>
      </c>
      <c r="CP252" s="1609"/>
      <c r="CQ252" s="1609"/>
      <c r="CR252" s="1609"/>
      <c r="CS252" s="1609">
        <f>HLOOKUP(CS$249,$6:$6,1,0)</f>
        <v>327192013</v>
      </c>
      <c r="CT252" s="1609" t="str">
        <f>HLOOKUP(CT$249,$6:$6,1,0)</f>
        <v>Н0000089109</v>
      </c>
      <c r="CU252" s="1609"/>
      <c r="CV252" s="1609" t="e">
        <f>HLOOKUP(CV$249,$6:$6,1,0)</f>
        <v>#N/A</v>
      </c>
      <c r="CW252" s="1609"/>
      <c r="CX252" s="1609" t="str">
        <f>HLOOKUP(CX$249,$6:$6,1,0)</f>
        <v>Н0000088470</v>
      </c>
      <c r="CY252" s="1609" t="e">
        <f>HLOOKUP(CY$249,$6:$6,1,0)</f>
        <v>#N/A</v>
      </c>
      <c r="CZ252" s="1609"/>
      <c r="DA252" s="1609" t="str">
        <f>HLOOKUP(DA$249,$6:$6,1,0)</f>
        <v>Н0000088471</v>
      </c>
      <c r="DB252" s="1609"/>
      <c r="DC252" s="1609" t="str">
        <f t="shared" ref="DC252:DH252" si="317">HLOOKUP(DC$249,$6:$6,1,0)</f>
        <v>Н0000086888</v>
      </c>
      <c r="DD252" s="1609" t="str">
        <f t="shared" si="317"/>
        <v>Н0000086349</v>
      </c>
      <c r="DE252" s="1609" t="str">
        <f t="shared" si="317"/>
        <v>Н0000094030</v>
      </c>
      <c r="DF252" s="1609" t="str">
        <f t="shared" si="317"/>
        <v>Н0000094029</v>
      </c>
      <c r="DG252" s="1609">
        <f t="shared" si="317"/>
        <v>326635016</v>
      </c>
      <c r="DH252" s="1609" t="str">
        <f t="shared" si="317"/>
        <v>Н0000093950</v>
      </c>
      <c r="DI252" s="1609"/>
      <c r="DJ252" s="1609" t="e">
        <f>HLOOKUP(DJ$249,$6:$6,1,0)</f>
        <v>#N/A</v>
      </c>
      <c r="DK252" s="1609" t="str">
        <f>HLOOKUP(DK$249,$6:$6,1,0)</f>
        <v>Н0000094994</v>
      </c>
      <c r="DL252" s="1609" t="str">
        <f>HLOOKUP(DL$249,$6:$6,1,0)</f>
        <v>Н0000086350</v>
      </c>
      <c r="DM252" s="1609"/>
      <c r="DN252" s="1609" t="str">
        <f>HLOOKUP(DN$249,$6:$6,1,0)</f>
        <v>Н0000094993</v>
      </c>
      <c r="DO252" s="1609" t="str">
        <f>HLOOKUP(DO$249,$6:$6,1,0)</f>
        <v>Н0000086352</v>
      </c>
      <c r="DP252" s="1609" t="str">
        <f>HLOOKUP(DP$249,$6:$6,1,0)</f>
        <v>Н0000088771</v>
      </c>
      <c r="DQ252" s="1609"/>
      <c r="DR252" s="1609"/>
      <c r="DS252" s="1609"/>
      <c r="DT252" s="1609" t="str">
        <f t="shared" ref="DT252:EC252" si="318">HLOOKUP(DT$249,$6:$6,1,0)</f>
        <v>Н0000090708</v>
      </c>
      <c r="DU252" s="1609" t="str">
        <f t="shared" si="318"/>
        <v>Н0000090330</v>
      </c>
      <c r="DV252" s="1609" t="str">
        <f t="shared" si="318"/>
        <v>Н0000094741</v>
      </c>
      <c r="DW252" s="1609" t="e">
        <f t="shared" si="318"/>
        <v>#N/A</v>
      </c>
      <c r="DX252" s="1609" t="str">
        <f t="shared" si="318"/>
        <v>Н0000081879</v>
      </c>
      <c r="DY252" s="1609" t="e">
        <f t="shared" si="318"/>
        <v>#N/A</v>
      </c>
      <c r="DZ252" s="1609" t="str">
        <f t="shared" si="318"/>
        <v>Н0000094903</v>
      </c>
      <c r="EA252" s="1609" t="str">
        <f t="shared" si="318"/>
        <v>Н0000093444</v>
      </c>
      <c r="EB252" s="1609" t="str">
        <f t="shared" si="318"/>
        <v>Н0000094632</v>
      </c>
      <c r="EC252" s="1609" t="str">
        <f t="shared" si="318"/>
        <v>Н0000094227</v>
      </c>
      <c r="ED252" s="1609"/>
      <c r="EE252" s="1609"/>
    </row>
    <row r="253" spans="1:135" ht="26.15" hidden="1" customHeight="1" outlineLevel="1">
      <c r="T253" s="1610"/>
    </row>
    <row r="285" spans="1:133" ht="51.75" hidden="1" customHeight="1" outlineLevel="1">
      <c r="A285" s="1611"/>
      <c r="B285" s="1612" t="s">
        <v>131</v>
      </c>
      <c r="C285" s="1612" t="s">
        <v>124</v>
      </c>
      <c r="D285" s="1612" t="s">
        <v>154</v>
      </c>
      <c r="E285" s="1612" t="s">
        <v>132</v>
      </c>
      <c r="F285" s="1612" t="s">
        <v>106</v>
      </c>
      <c r="G285" s="1612"/>
      <c r="H285" s="1612"/>
      <c r="I285" s="1612" t="s">
        <v>108</v>
      </c>
      <c r="J285" s="1612"/>
      <c r="K285" s="1612"/>
      <c r="L285" s="1612"/>
      <c r="M285" s="1612"/>
      <c r="N285" s="1612" t="s">
        <v>87</v>
      </c>
      <c r="O285" s="1612" t="s">
        <v>177</v>
      </c>
      <c r="P285" s="1612"/>
      <c r="Q285" s="1612" t="s">
        <v>119</v>
      </c>
      <c r="R285" s="1612" t="s">
        <v>109</v>
      </c>
      <c r="S285" s="1612"/>
      <c r="T285" s="1612"/>
      <c r="U285" s="1612"/>
      <c r="V285" s="1612"/>
      <c r="W285" s="1612"/>
      <c r="X285" s="1612"/>
      <c r="Y285" s="1612"/>
      <c r="Z285" s="1612"/>
      <c r="AA285" s="1612" t="s">
        <v>96</v>
      </c>
      <c r="AB285" s="1612" t="s">
        <v>134</v>
      </c>
      <c r="AC285" s="1612" t="s">
        <v>770</v>
      </c>
      <c r="AD285" s="1612"/>
      <c r="AE285" s="1612"/>
      <c r="AF285" s="1612"/>
      <c r="AG285" s="1612"/>
      <c r="AH285" s="1612"/>
      <c r="AI285" s="1612"/>
      <c r="AJ285" s="1612"/>
      <c r="AK285" s="1612"/>
      <c r="AL285" s="1612"/>
      <c r="AM285" s="1612"/>
      <c r="AN285" s="1612" t="s">
        <v>160</v>
      </c>
      <c r="AO285" s="1612"/>
      <c r="AP285" s="1612"/>
      <c r="AQ285" s="1612"/>
      <c r="AR285" s="1612"/>
      <c r="AS285" s="1612" t="s">
        <v>137</v>
      </c>
      <c r="AT285" s="1612" t="s">
        <v>138</v>
      </c>
      <c r="AU285" s="1612"/>
      <c r="AV285" s="1612"/>
      <c r="AW285" s="1612"/>
      <c r="AX285" s="1612"/>
      <c r="AY285" s="1612"/>
      <c r="AZ285" s="1612" t="s">
        <v>149</v>
      </c>
      <c r="BA285" s="1612" t="s">
        <v>147</v>
      </c>
      <c r="BB285" s="1612"/>
      <c r="BC285" s="1612" t="s">
        <v>100</v>
      </c>
      <c r="BD285" s="1612" t="s">
        <v>116</v>
      </c>
      <c r="BE285" s="1612" t="s">
        <v>117</v>
      </c>
      <c r="BF285" s="1612"/>
      <c r="BG285" s="1612" t="s">
        <v>146</v>
      </c>
      <c r="BH285" s="1612"/>
      <c r="BI285" s="1612"/>
      <c r="BJ285" s="1612"/>
      <c r="BK285" s="1612"/>
      <c r="BL285" s="1612"/>
      <c r="BM285" s="1612"/>
      <c r="BN285" s="1612" t="s">
        <v>112</v>
      </c>
      <c r="BO285" s="1612" t="s">
        <v>112</v>
      </c>
      <c r="BP285" s="1612"/>
      <c r="BQ285" s="1612" t="s">
        <v>144</v>
      </c>
      <c r="BR285" s="1612"/>
      <c r="BS285" s="1612" t="s">
        <v>173</v>
      </c>
      <c r="BT285" s="1612"/>
      <c r="BU285" s="1612"/>
      <c r="BV285" s="1612"/>
      <c r="BW285" s="1612" t="s">
        <v>105</v>
      </c>
      <c r="BX285" s="1612"/>
      <c r="BY285" s="1612"/>
      <c r="BZ285" s="1612"/>
      <c r="CA285" s="1612"/>
      <c r="CB285" s="1612" t="s">
        <v>151</v>
      </c>
      <c r="CC285" s="1612" t="s">
        <v>115</v>
      </c>
      <c r="CD285" s="1612" t="s">
        <v>115</v>
      </c>
      <c r="CE285" s="1612"/>
      <c r="CF285" s="1612"/>
      <c r="CG285" s="1612" t="s">
        <v>115</v>
      </c>
      <c r="CH285" s="1612" t="s">
        <v>771</v>
      </c>
      <c r="CI285" s="1612" t="s">
        <v>772</v>
      </c>
      <c r="CJ285" s="1612"/>
      <c r="CK285" s="1612"/>
      <c r="CL285" s="1612"/>
      <c r="CM285" s="1612"/>
      <c r="CN285" s="1612"/>
      <c r="CO285" s="1612"/>
      <c r="CP285" s="1612"/>
      <c r="CQ285" s="1612"/>
      <c r="CR285" s="1612"/>
      <c r="CS285" s="1612" t="s">
        <v>155</v>
      </c>
      <c r="CT285" s="1612"/>
      <c r="CU285" s="1612"/>
      <c r="CV285" s="1612" t="s">
        <v>156</v>
      </c>
      <c r="CW285" s="1612"/>
      <c r="CX285" s="1612" t="s">
        <v>142</v>
      </c>
      <c r="CY285" s="1612"/>
      <c r="CZ285" s="1612"/>
      <c r="DA285" s="1612" t="s">
        <v>139</v>
      </c>
      <c r="DB285" s="1612"/>
      <c r="DC285" s="1612" t="s">
        <v>130</v>
      </c>
      <c r="DD285" s="1612" t="s">
        <v>17</v>
      </c>
      <c r="DE285" s="1612" t="s">
        <v>101</v>
      </c>
      <c r="DF285" s="1612" t="s">
        <v>141</v>
      </c>
      <c r="DG285" s="1612" t="s">
        <v>773</v>
      </c>
      <c r="DH285" s="1612"/>
      <c r="DI285" s="1612"/>
      <c r="DJ285" s="1612"/>
      <c r="DK285" s="1612" t="s">
        <v>135</v>
      </c>
      <c r="DL285" s="1612" t="s">
        <v>774</v>
      </c>
      <c r="DM285" s="1612"/>
      <c r="DN285" s="1612" t="s">
        <v>169</v>
      </c>
      <c r="DO285" s="1612" t="s">
        <v>86</v>
      </c>
      <c r="DP285" s="1612" t="s">
        <v>143</v>
      </c>
      <c r="DQ285" s="1612"/>
      <c r="DR285" s="1612"/>
      <c r="DS285" s="1612"/>
      <c r="DT285" s="1612"/>
      <c r="DU285" s="1612" t="s">
        <v>775</v>
      </c>
      <c r="DV285" s="1612" t="s">
        <v>162</v>
      </c>
      <c r="DW285" s="1612" t="s">
        <v>178</v>
      </c>
      <c r="DX285" s="1612"/>
      <c r="DY285" s="1612"/>
      <c r="DZ285" s="1612"/>
      <c r="EA285" s="1612" t="s">
        <v>776</v>
      </c>
      <c r="EB285" s="1613" t="s">
        <v>777</v>
      </c>
    </row>
    <row r="286" spans="1:133" ht="15" hidden="1" customHeight="1" outlineLevel="1">
      <c r="A286" s="1614" t="s">
        <v>778</v>
      </c>
      <c r="B286" s="1615">
        <v>6</v>
      </c>
      <c r="C286" s="1615">
        <v>70.7</v>
      </c>
      <c r="D286" s="1615">
        <v>7.7679999999999998</v>
      </c>
      <c r="E286" s="1615">
        <v>82.016999999999996</v>
      </c>
      <c r="F286" s="1615">
        <v>344.1</v>
      </c>
      <c r="G286" s="1615"/>
      <c r="H286" s="1615"/>
      <c r="I286" s="1615">
        <v>849.68</v>
      </c>
      <c r="J286" s="1615"/>
      <c r="K286" s="1615"/>
      <c r="L286" s="1615"/>
      <c r="M286" s="1615"/>
      <c r="N286" s="1615">
        <v>33.299999999999997</v>
      </c>
      <c r="O286" s="1615">
        <v>130.4</v>
      </c>
      <c r="P286" s="1615"/>
      <c r="Q286" s="1615">
        <v>571.85</v>
      </c>
      <c r="R286" s="1615">
        <v>551</v>
      </c>
      <c r="S286" s="1615"/>
      <c r="T286" s="1615"/>
      <c r="U286" s="1616"/>
      <c r="V286" s="1616"/>
      <c r="W286" s="1616"/>
      <c r="X286" s="1616"/>
      <c r="Y286" s="1616"/>
      <c r="Z286" s="1616"/>
      <c r="AA286" s="1615">
        <v>12</v>
      </c>
      <c r="AB286" s="1616">
        <v>1013.66</v>
      </c>
      <c r="AC286" s="1615">
        <v>319.5</v>
      </c>
      <c r="AD286" s="1615"/>
      <c r="AE286" s="1615"/>
      <c r="AF286" s="1615"/>
      <c r="AG286" s="1615"/>
      <c r="AH286" s="1615"/>
      <c r="AI286" s="1615"/>
      <c r="AJ286" s="1615"/>
      <c r="AK286" s="1615"/>
      <c r="AL286" s="1615"/>
      <c r="AM286" s="1615"/>
      <c r="AN286" s="1615">
        <v>392</v>
      </c>
      <c r="AO286" s="1616"/>
      <c r="AP286" s="1616"/>
      <c r="AQ286" s="1616"/>
      <c r="AR286" s="1615"/>
      <c r="AS286" s="1615">
        <v>12</v>
      </c>
      <c r="AT286" s="1615">
        <v>40</v>
      </c>
      <c r="AU286" s="1615"/>
      <c r="AV286" s="1615"/>
      <c r="AW286" s="1615"/>
      <c r="AX286" s="1615"/>
      <c r="AY286" s="1615"/>
      <c r="AZ286" s="1615">
        <v>2</v>
      </c>
      <c r="BA286" s="1615">
        <v>25.9</v>
      </c>
      <c r="BB286" s="1615"/>
      <c r="BC286" s="1615">
        <v>83.72</v>
      </c>
      <c r="BD286" s="1615">
        <v>929.2</v>
      </c>
      <c r="BE286" s="1615">
        <v>432.4</v>
      </c>
      <c r="BF286" s="1615"/>
      <c r="BG286" s="1617"/>
      <c r="BH286" s="1617"/>
      <c r="BI286" s="1617"/>
      <c r="BJ286" s="1617"/>
      <c r="BK286" s="1617"/>
      <c r="BL286" s="1617"/>
      <c r="BM286" s="1615"/>
      <c r="BN286" s="1615">
        <v>42</v>
      </c>
      <c r="BO286" s="1615">
        <v>42</v>
      </c>
      <c r="BP286" s="1615"/>
      <c r="BQ286" s="1615">
        <v>-1.5</v>
      </c>
      <c r="BR286" s="1615"/>
      <c r="BS286" s="1615">
        <v>2.1</v>
      </c>
      <c r="BT286" s="1615"/>
      <c r="BU286" s="1615"/>
      <c r="BV286" s="1615"/>
      <c r="BW286" s="1615">
        <v>3</v>
      </c>
      <c r="BX286" s="1615"/>
      <c r="BY286" s="1615"/>
      <c r="BZ286" s="1615"/>
      <c r="CA286" s="1615"/>
      <c r="CB286" s="1615">
        <v>-3</v>
      </c>
      <c r="CC286" s="1615">
        <v>241.5</v>
      </c>
      <c r="CD286" s="1615">
        <v>241.5</v>
      </c>
      <c r="CE286" s="1615"/>
      <c r="CF286" s="1615"/>
      <c r="CG286" s="1615">
        <v>241.5</v>
      </c>
      <c r="CH286" s="1615">
        <v>-45</v>
      </c>
      <c r="CI286" s="1615">
        <v>168</v>
      </c>
      <c r="CJ286" s="1615"/>
      <c r="CK286" s="1615"/>
      <c r="CL286" s="1615"/>
      <c r="CM286" s="1615"/>
      <c r="CN286" s="1615"/>
      <c r="CO286" s="1615"/>
      <c r="CP286" s="1615"/>
      <c r="CQ286" s="1615"/>
      <c r="CR286" s="1615"/>
      <c r="CS286" s="1615">
        <v>-4.07</v>
      </c>
      <c r="CT286" s="1615"/>
      <c r="CU286" s="1615"/>
      <c r="CV286" s="1616">
        <v>2776</v>
      </c>
      <c r="CW286" s="1616"/>
      <c r="CX286" s="1615">
        <v>157.25</v>
      </c>
      <c r="CY286" s="1615"/>
      <c r="CZ286" s="1615"/>
      <c r="DA286" s="1615">
        <v>660.298</v>
      </c>
      <c r="DB286" s="1615"/>
      <c r="DC286" s="1615">
        <v>429</v>
      </c>
      <c r="DD286" s="1616">
        <v>5152</v>
      </c>
      <c r="DE286" s="1615">
        <v>7.5</v>
      </c>
      <c r="DF286" s="1615">
        <v>954.5</v>
      </c>
      <c r="DG286" s="1615">
        <v>16.84</v>
      </c>
      <c r="DH286" s="1615"/>
      <c r="DI286" s="1615"/>
      <c r="DJ286" s="1616"/>
      <c r="DK286" s="1615">
        <v>439.02</v>
      </c>
      <c r="DL286" s="1615">
        <v>-4.25</v>
      </c>
      <c r="DM286" s="1615"/>
      <c r="DN286" s="1615">
        <v>61.42</v>
      </c>
      <c r="DO286" s="1615">
        <v>409.28</v>
      </c>
      <c r="DP286" s="1615">
        <v>120.96</v>
      </c>
      <c r="DQ286" s="1615"/>
      <c r="DR286" s="1615"/>
      <c r="DS286" s="1615"/>
      <c r="DT286" s="1615"/>
      <c r="DU286" s="1615">
        <v>70.400000000000006</v>
      </c>
      <c r="DV286" s="1615">
        <v>136.6</v>
      </c>
      <c r="DW286" s="1615">
        <v>121.41</v>
      </c>
      <c r="DX286" s="1615"/>
      <c r="DY286" s="1615"/>
      <c r="DZ286" s="1615"/>
      <c r="EA286" s="1615">
        <v>429.40499999999997</v>
      </c>
      <c r="EB286" s="1618">
        <v>46756.084999999999</v>
      </c>
      <c r="EC286" s="1619">
        <f>EB202-EB286</f>
        <v>-16155.173000000003</v>
      </c>
    </row>
    <row r="287" spans="1:133" ht="15" hidden="1" customHeight="1" outlineLevel="1">
      <c r="A287" s="1614" t="s">
        <v>779</v>
      </c>
      <c r="B287" s="1615">
        <v>6</v>
      </c>
      <c r="C287" s="1617"/>
      <c r="D287" s="1615">
        <v>1.946</v>
      </c>
      <c r="E287" s="1615">
        <v>2E-3</v>
      </c>
      <c r="F287" s="1615">
        <v>11.84</v>
      </c>
      <c r="G287" s="1617"/>
      <c r="H287" s="1617"/>
      <c r="I287" s="1615">
        <v>5.2</v>
      </c>
      <c r="J287" s="1615"/>
      <c r="K287" s="1615"/>
      <c r="L287" s="1615"/>
      <c r="M287" s="1615"/>
      <c r="N287" s="1615">
        <v>20.72</v>
      </c>
      <c r="O287" s="1617"/>
      <c r="P287" s="1617"/>
      <c r="Q287" s="1615">
        <v>1.08</v>
      </c>
      <c r="R287" s="1617"/>
      <c r="S287" s="1617"/>
      <c r="T287" s="1617"/>
      <c r="U287" s="1615"/>
      <c r="V287" s="1615"/>
      <c r="W287" s="1615"/>
      <c r="X287" s="1615"/>
      <c r="Y287" s="1615"/>
      <c r="Z287" s="1615"/>
      <c r="AA287" s="1617"/>
      <c r="AB287" s="1615">
        <v>4.32</v>
      </c>
      <c r="AC287" s="1615">
        <v>3</v>
      </c>
      <c r="AD287" s="1615"/>
      <c r="AE287" s="1615"/>
      <c r="AF287" s="1615"/>
      <c r="AG287" s="1615"/>
      <c r="AH287" s="1615"/>
      <c r="AI287" s="1615"/>
      <c r="AJ287" s="1615"/>
      <c r="AK287" s="1615"/>
      <c r="AL287" s="1615"/>
      <c r="AM287" s="1615"/>
      <c r="AN287" s="1617"/>
      <c r="AO287" s="1615"/>
      <c r="AP287" s="1615"/>
      <c r="AQ287" s="1617"/>
      <c r="AR287" s="1617"/>
      <c r="AS287" s="1615">
        <v>4</v>
      </c>
      <c r="AT287" s="1617"/>
      <c r="AU287" s="1617"/>
      <c r="AV287" s="1617"/>
      <c r="AW287" s="1617"/>
      <c r="AX287" s="1617"/>
      <c r="AY287" s="1615"/>
      <c r="AZ287" s="1615">
        <v>0.75</v>
      </c>
      <c r="BA287" s="1615">
        <v>3.7</v>
      </c>
      <c r="BB287" s="1615"/>
      <c r="BC287" s="1615">
        <v>5.52</v>
      </c>
      <c r="BD287" s="1617"/>
      <c r="BE287" s="1617"/>
      <c r="BF287" s="1615"/>
      <c r="BG287" s="1615">
        <v>1.5</v>
      </c>
      <c r="BH287" s="1615"/>
      <c r="BI287" s="1615"/>
      <c r="BJ287" s="1615"/>
      <c r="BK287" s="1615"/>
      <c r="BL287" s="1615"/>
      <c r="BM287" s="1615"/>
      <c r="BN287" s="1617"/>
      <c r="BO287" s="1617"/>
      <c r="BP287" s="1617"/>
      <c r="BQ287" s="1615">
        <v>3</v>
      </c>
      <c r="BR287" s="1615"/>
      <c r="BS287" s="1617"/>
      <c r="BT287" s="1617"/>
      <c r="BU287" s="1617"/>
      <c r="BV287" s="1617"/>
      <c r="BW287" s="1615">
        <v>1.5</v>
      </c>
      <c r="BX287" s="1615"/>
      <c r="BY287" s="1615"/>
      <c r="BZ287" s="1615"/>
      <c r="CA287" s="1615"/>
      <c r="CB287" s="1615">
        <v>1.5</v>
      </c>
      <c r="CC287" s="1615">
        <v>111</v>
      </c>
      <c r="CD287" s="1615">
        <v>111</v>
      </c>
      <c r="CE287" s="1615"/>
      <c r="CF287" s="1615"/>
      <c r="CG287" s="1615">
        <v>111</v>
      </c>
      <c r="CH287" s="1617"/>
      <c r="CI287" s="1617"/>
      <c r="CJ287" s="1617"/>
      <c r="CK287" s="1617"/>
      <c r="CL287" s="1617"/>
      <c r="CM287" s="1617"/>
      <c r="CN287" s="1617"/>
      <c r="CO287" s="1615"/>
      <c r="CP287" s="1615"/>
      <c r="CQ287" s="1615"/>
      <c r="CR287" s="1615"/>
      <c r="CS287" s="1615">
        <v>2.96</v>
      </c>
      <c r="CT287" s="1615"/>
      <c r="CU287" s="1615"/>
      <c r="CV287" s="1615">
        <v>1.2</v>
      </c>
      <c r="CW287" s="1615"/>
      <c r="CX287" s="1617"/>
      <c r="CY287" s="1617"/>
      <c r="CZ287" s="1617"/>
      <c r="DA287" s="1615">
        <v>3</v>
      </c>
      <c r="DB287" s="1615"/>
      <c r="DC287" s="1615">
        <v>6</v>
      </c>
      <c r="DD287" s="1615">
        <v>3</v>
      </c>
      <c r="DE287" s="1617"/>
      <c r="DF287" s="1615">
        <v>132</v>
      </c>
      <c r="DG287" s="1617"/>
      <c r="DH287" s="1617"/>
      <c r="DI287" s="1617"/>
      <c r="DJ287" s="1615"/>
      <c r="DK287" s="1615">
        <v>3.06</v>
      </c>
      <c r="DL287" s="1617"/>
      <c r="DM287" s="1617"/>
      <c r="DN287" s="1617"/>
      <c r="DO287" s="1615">
        <v>110.88</v>
      </c>
      <c r="DP287" s="1617"/>
      <c r="DQ287" s="1617"/>
      <c r="DR287" s="1617"/>
      <c r="DS287" s="1617"/>
      <c r="DT287" s="1615"/>
      <c r="DU287" s="1617"/>
      <c r="DV287" s="1617"/>
      <c r="DW287" s="1615">
        <v>2.2799999999999998</v>
      </c>
      <c r="DX287" s="1615"/>
      <c r="DY287" s="1615"/>
      <c r="DZ287" s="1615"/>
      <c r="EA287" s="1615">
        <v>2.2200000000000002</v>
      </c>
      <c r="EB287" s="1618">
        <v>1521.7840000000001</v>
      </c>
      <c r="EC287" s="1619">
        <f>EB203-EB287</f>
        <v>3047.9249999999997</v>
      </c>
    </row>
    <row r="288" spans="1:133" ht="15" hidden="1" customHeight="1" outlineLevel="1">
      <c r="A288" s="1614"/>
      <c r="B288" s="1620" t="str">
        <f>HLOOKUP(B285,5:5,1,0)</f>
        <v>Кавказский "Умалат" (Окей), 45%, кг, в/у</v>
      </c>
      <c r="C288" s="1620" t="str">
        <f>HLOOKUP(C285,5:5,1,0)</f>
        <v>Кавказский "Умалат" (Перекресток), 45%, кг, в/у</v>
      </c>
      <c r="D288" s="1620" t="e">
        <f>HLOOKUP(D285,5:5,1,0)</f>
        <v>#N/A</v>
      </c>
      <c r="E288" s="1620" t="e">
        <f>HLOOKUP(E285,5:5,1,0)</f>
        <v>#N/A</v>
      </c>
      <c r="F288" s="1620" t="str">
        <f>HLOOKUP(F285,5:5,1,0)</f>
        <v>Кавказский "Умалат", 45%, 0,37 кг, в/у</v>
      </c>
      <c r="G288" s="1620"/>
      <c r="H288" s="1620"/>
      <c r="I288" s="1620" t="e">
        <f>HLOOKUP(I285,5:5,1,0)</f>
        <v>#N/A</v>
      </c>
      <c r="J288" s="1620"/>
      <c r="K288" s="1620"/>
      <c r="L288" s="1620"/>
      <c r="M288" s="1620"/>
      <c r="N288" s="1620" t="str">
        <f>HLOOKUP(N285,5:5,1,0)</f>
        <v>Качорикотта "Unagrande", 45%, 0,37 кг, в/у</v>
      </c>
      <c r="O288" s="1620" t="str">
        <f>HLOOKUP(O285,5:5,1,0)</f>
        <v>Кремчиз "Pretto", 75%, 0,2 кг, пл/с</v>
      </c>
      <c r="P288" s="1620"/>
      <c r="Q288" s="1620" t="e">
        <f>HLOOKUP(Q285,5:5,1,0)</f>
        <v>#N/A</v>
      </c>
      <c r="R288" s="1620" t="e">
        <f>HLOOKUP(R285,5:5,1,0)</f>
        <v>#N/A</v>
      </c>
      <c r="S288" s="1620"/>
      <c r="T288" s="1620"/>
      <c r="U288" s="1620"/>
      <c r="V288" s="1620"/>
      <c r="W288" s="1620"/>
      <c r="X288" s="1620"/>
      <c r="Y288" s="1620"/>
      <c r="Z288" s="1620"/>
      <c r="AA288" s="1620" t="str">
        <f>HLOOKUP(AA285,5:5,1,0)</f>
        <v>Маскарпоне "Глобус", 80%, 0,25 кг, пл/с</v>
      </c>
      <c r="AB288" s="1620" t="e">
        <f>HLOOKUP(AB285,5:5,1,0)</f>
        <v>#N/A</v>
      </c>
      <c r="AC288" s="1620" t="e">
        <f>HLOOKUP(AC285,5:5,1,0)</f>
        <v>#N/A</v>
      </c>
      <c r="AD288" s="1620"/>
      <c r="AE288" s="1620"/>
      <c r="AF288" s="1620"/>
      <c r="AG288" s="1620"/>
      <c r="AH288" s="1620"/>
      <c r="AI288" s="1620"/>
      <c r="AJ288" s="1620"/>
      <c r="AK288" s="1620"/>
      <c r="AL288" s="1620"/>
      <c r="AM288" s="1620"/>
      <c r="AN288" s="1620" t="str">
        <f>HLOOKUP(AN285,5:5,1,0)</f>
        <v>Масло сладко-сливочное Традиционное, 82,5%, 2 кг, к/к</v>
      </c>
      <c r="AO288" s="1620"/>
      <c r="AP288" s="1620"/>
      <c r="AQ288" s="1620"/>
      <c r="AR288" s="1620"/>
      <c r="AS288" s="1620" t="e">
        <f>HLOOKUP(AS285,5:5,1,0)</f>
        <v>#N/A</v>
      </c>
      <c r="AT288" s="1620" t="e">
        <f>HLOOKUP(AT285,5:5,1,0)</f>
        <v>#N/A</v>
      </c>
      <c r="AU288" s="1620"/>
      <c r="AV288" s="1620"/>
      <c r="AW288" s="1620"/>
      <c r="AX288" s="1620"/>
      <c r="AY288" s="1620"/>
      <c r="AZ288" s="1620" t="e">
        <f>HLOOKUP(AZ285,5:5,1,0)</f>
        <v>#N/A</v>
      </c>
      <c r="BA288" s="1620" t="e">
        <f>HLOOKUP(BA285,5:5,1,0)</f>
        <v>#N/A</v>
      </c>
      <c r="BB288" s="1620"/>
      <c r="BC288" s="1620" t="e">
        <f>HLOOKUP(BC285,5:5,1,0)</f>
        <v>#N/A</v>
      </c>
      <c r="BD288" s="1620" t="e">
        <f>HLOOKUP(BD285,5:5,1,0)</f>
        <v>#N/A</v>
      </c>
      <c r="BE288" s="1620" t="e">
        <f>HLOOKUP(BE285,5:5,1,0)</f>
        <v>#N/A</v>
      </c>
      <c r="BF288" s="1620"/>
      <c r="BG288" s="1620" t="str">
        <f>HLOOKUP(BG285,5:5,1,0)</f>
        <v>Моцарелла Фиор ди латте в воде "Fine Life", 45%, 0,125 кг, ф/п</v>
      </c>
      <c r="BH288" s="1620"/>
      <c r="BI288" s="1620"/>
      <c r="BJ288" s="1620"/>
      <c r="BK288" s="1620"/>
      <c r="BL288" s="1620"/>
      <c r="BM288" s="1620"/>
      <c r="BN288" s="1620" t="e">
        <f>HLOOKUP(BN285,5:5,1,0)</f>
        <v>#N/A</v>
      </c>
      <c r="BO288" s="1620" t="e">
        <f>HLOOKUP(BO285,5:5,1,0)</f>
        <v>#N/A</v>
      </c>
      <c r="BP288" s="1620"/>
      <c r="BQ288" s="1620" t="str">
        <f>HLOOKUP(BQ285,5:5,1,0)</f>
        <v>Моцарелла Чильеджина в воде "Fine Life", 45%, 0,125 кг, ф/п</v>
      </c>
      <c r="BR288" s="1620"/>
      <c r="BS288" s="1620" t="e">
        <f>HLOOKUP(BS285,5:5,1,0)</f>
        <v>#N/A</v>
      </c>
      <c r="BT288" s="1620"/>
      <c r="BU288" s="1620"/>
      <c r="BV288" s="1620"/>
      <c r="BW288" s="1620" t="e">
        <f>HLOOKUP(BW285,5:5,1,0)</f>
        <v>#N/A</v>
      </c>
      <c r="BX288" s="1620"/>
      <c r="BY288" s="1620"/>
      <c r="BZ288" s="1620"/>
      <c r="CA288" s="1620"/>
      <c r="CB288" s="1620" t="e">
        <f>HLOOKUP(CB285,5:5,1,0)</f>
        <v>#N/A</v>
      </c>
      <c r="CC288" s="1620" t="e">
        <f>HLOOKUP(CC285,5:5,1,0)</f>
        <v>#N/A</v>
      </c>
      <c r="CD288" s="1620" t="e">
        <f>HLOOKUP(CD285,5:5,1,0)</f>
        <v>#N/A</v>
      </c>
      <c r="CE288" s="1620"/>
      <c r="CF288" s="1620"/>
      <c r="CG288" s="1620" t="e">
        <f>HLOOKUP(CG285,5:5,1,0)</f>
        <v>#N/A</v>
      </c>
      <c r="CH288" s="1620" t="e">
        <f>HLOOKUP(CH285,5:5,1,0)</f>
        <v>#N/A</v>
      </c>
      <c r="CI288" s="1620" t="e">
        <f>HLOOKUP(CI285,5:5,1,0)</f>
        <v>#N/A</v>
      </c>
      <c r="CJ288" s="1620"/>
      <c r="CK288" s="1620"/>
      <c r="CL288" s="1620"/>
      <c r="CM288" s="1620"/>
      <c r="CN288" s="1620"/>
      <c r="CO288" s="1620"/>
      <c r="CP288" s="1620"/>
      <c r="CQ288" s="1620"/>
      <c r="CR288" s="1620"/>
      <c r="CS288" s="1620" t="str">
        <f>HLOOKUP(CS285,5:5,1,0)</f>
        <v>Рикотта "Pretto" (зернистая), 30%, 0,37 кг, в/у</v>
      </c>
      <c r="CT288" s="1620"/>
      <c r="CU288" s="1620"/>
      <c r="CV288" s="1620" t="e">
        <f>HLOOKUP(CV285,5:5,1,0)</f>
        <v>#N/A</v>
      </c>
      <c r="CW288" s="1620"/>
      <c r="CX288" s="1620" t="e">
        <f>HLOOKUP(CX285,5:5,1,0)</f>
        <v>#N/A</v>
      </c>
      <c r="CY288" s="1620"/>
      <c r="CZ288" s="1620"/>
      <c r="DA288" s="1620" t="e">
        <f>HLOOKUP(DA285,5:5,1,0)</f>
        <v>#N/A</v>
      </c>
      <c r="DB288" s="1620"/>
      <c r="DC288" s="1620" t="str">
        <f>HLOOKUP(DC285,5:5,1,0)</f>
        <v>Рикотта "Unagrande Professionale", 45%, 0,5 кг, пл/с</v>
      </c>
      <c r="DD288" s="1620" t="e">
        <f>HLOOKUP(DD285,5:5,1,0)</f>
        <v>#N/A</v>
      </c>
      <c r="DE288" s="1620" t="str">
        <f>HLOOKUP(DE285,5:5,1,0)</f>
        <v>Рикотта "Глобус", 45%, 0,25 кг, пл/с</v>
      </c>
      <c r="DF288" s="1620" t="e">
        <f>HLOOKUP(DF285,5:5,1,0)</f>
        <v>#N/A</v>
      </c>
      <c r="DG288" s="1620" t="e">
        <f>HLOOKUP(DG285,5:5,1,0)</f>
        <v>#N/A</v>
      </c>
      <c r="DH288" s="1620"/>
      <c r="DI288" s="1620"/>
      <c r="DJ288" s="1620"/>
      <c r="DK288" s="1620" t="str">
        <f>HLOOKUP(DK285,5:5,1,0)</f>
        <v>Робиола "Unagrande", 65%, 0,18 кг, пл/с</v>
      </c>
      <c r="DL288" s="1620" t="e">
        <f>HLOOKUP(DL285,5:5,1,0)</f>
        <v>#N/A</v>
      </c>
      <c r="DM288" s="1620"/>
      <c r="DN288" s="1620" t="str">
        <f>HLOOKUP(DN285,5:5,1,0)</f>
        <v>Свели-Квели "Умалат", 30%, 0,37 кг, в/у</v>
      </c>
      <c r="DO288" s="1620" t="e">
        <f>HLOOKUP(DO285,5:5,1,0)</f>
        <v>#N/A</v>
      </c>
      <c r="DP288" s="1620" t="str">
        <f>HLOOKUP(DP285,5:5,1,0)</f>
        <v>Сулугуни "Маркет Перекресток", 45%, 0,28 кг, т/ф</v>
      </c>
      <c r="DQ288" s="1620"/>
      <c r="DR288" s="1620"/>
      <c r="DS288" s="1620"/>
      <c r="DT288" s="1620"/>
      <c r="DU288" s="1620" t="e">
        <f>HLOOKUP(DU285,5:5,1,0)</f>
        <v>#N/A</v>
      </c>
      <c r="DV288" s="1620" t="str">
        <f>HLOOKUP(DV285,5:5,1,0)</f>
        <v>Четук "Умалат", 45%, 0,37 кг, в/у</v>
      </c>
      <c r="DW288" s="1620" t="e">
        <f>HLOOKUP(DW285,5:5,1,0)</f>
        <v>#N/A</v>
      </c>
      <c r="DX288" s="1620"/>
      <c r="DY288" s="1620"/>
      <c r="DZ288" s="1620"/>
      <c r="EA288" s="1619"/>
    </row>
    <row r="289" spans="132:132" ht="15" customHeight="1" collapsed="1"/>
    <row r="290" spans="132:132" ht="15" customHeight="1">
      <c r="EB290" s="1619"/>
    </row>
  </sheetData>
  <sheetProtection formatCells="0" formatColumns="0" formatRows="0" insertColumns="0" insertRows="0" deleteColumns="0" deleteRows="0"/>
  <protectedRanges>
    <protectedRange password="CA30" sqref="R5:S7 T74:T99 U99:V99 R67:S100 R103:S112 R114:S114 R8:T65" name="Диапазон13_1"/>
    <protectedRange sqref="CG138:CI140 AB138:AD140 AZ138:BH140 B138:L140 N138:R140 T138:Z140 AF138:AI140 AK138:AO140 BM138:BO140 BW138:CD140 CK138:CY140 DA138:DA140 DL138:DL140 DC138:DJ140 AQ138:AX140 DN138:EA140 BQ138:BU140" name="Диапазон12_1"/>
    <protectedRange sqref="B116:EB118 B200:EB200" name="Диапазон11_1"/>
    <protectedRange sqref="A173:A185 EC173:EC185" name="Диапазон9_1"/>
    <protectedRange sqref="T158:Z167 R158:S170 AA158:AA170 EC158:EC170 A158:Q167 AB158:EA167" name="Диапазон7_1"/>
    <protectedRange sqref="AY128:AZ128 AZ129:AZ137 EC128:EC140 AA128:AA140 AB128:AU133 BA134:BH137 BQ134:BS137 A134:L137 N134:R137 M134:M140 T134:Z137 S134:S140 AB134:AD137 AF134:AI137 AE134:AE140 AK134:AO137 AJ134:AJ140 AY129:AY140 BM134:BO137 BI134:BI140 BP134:BP140 BV134:BV140 BW134:CD137 CG134:CI137 CE134:CF140 CK134:CY137 CJ134:CJ140 DA134:DA137 CZ134:CZ140 DB134:DB140 DL134:DL137 DK134:DK140 DM134:DM140 AQ134:AU137 AP134:AP140 DC134:DJ137 AV128:AX137 DN134:EA137 BA128:BI133 A128:Z133 BK134:BL140 BK128:BS133 BJ128:BJ140 BU134:BU137 BU128:EA133 BT128:BT137" name="Диапазон5_1"/>
    <protectedRange sqref="BM71:BM74 BM69 B69:BL74 BN69:EA74 B84:EA90 B76:EA82" name="Диапазон2_1"/>
    <protectedRange sqref="B8:EA65" name="Диапазон1_1"/>
    <protectedRange sqref="B202:EA207" name="Диапазон3_1"/>
    <protectedRange sqref="EC104:EC110 A104:EA110" name="Диапазон4_1"/>
    <protectedRange sqref="B168:Q170 T168:Z170 AB168:EA170" name="Диапазон8_1"/>
    <protectedRange sqref="B202:EA207" name="Диапазон10_1"/>
    <protectedRange sqref="AA102:AA112 AA114 AA5:AA100" name="Диапазон14_1"/>
    <protectedRange sqref="AY102:AY114 AY5:AY100" name="Диапазон15_1"/>
  </protectedRanges>
  <mergeCells count="64">
    <mergeCell ref="DO122:DP122"/>
    <mergeCell ref="AC124:AS124"/>
    <mergeCell ref="BA124:BM124"/>
    <mergeCell ref="BO124:BX124"/>
    <mergeCell ref="BY124:CS124"/>
    <mergeCell ref="DE124:DL124"/>
    <mergeCell ref="DO124:DP124"/>
    <mergeCell ref="AC122:AS122"/>
    <mergeCell ref="BA122:BM122"/>
    <mergeCell ref="BO122:BX122"/>
    <mergeCell ref="BY122:CS122"/>
    <mergeCell ref="DE122:DL122"/>
    <mergeCell ref="CV118:DD118"/>
    <mergeCell ref="DE118:DN118"/>
    <mergeCell ref="DV118:EA118"/>
    <mergeCell ref="AC120:AS120"/>
    <mergeCell ref="BA120:BM120"/>
    <mergeCell ref="BO120:BX120"/>
    <mergeCell ref="BY120:CS120"/>
    <mergeCell ref="DE120:DL120"/>
    <mergeCell ref="DO120:DP120"/>
    <mergeCell ref="B118:M118"/>
    <mergeCell ref="N118:Q118"/>
    <mergeCell ref="R118:AZ118"/>
    <mergeCell ref="BA118:BX118"/>
    <mergeCell ref="BY118:CT118"/>
    <mergeCell ref="CV116:DD116"/>
    <mergeCell ref="DE116:DN116"/>
    <mergeCell ref="DV116:EA116"/>
    <mergeCell ref="B117:M117"/>
    <mergeCell ref="N117:Q117"/>
    <mergeCell ref="R117:AZ117"/>
    <mergeCell ref="BA117:BX117"/>
    <mergeCell ref="BY117:CT117"/>
    <mergeCell ref="CV117:DD117"/>
    <mergeCell ref="DE117:DN117"/>
    <mergeCell ref="DV117:EA117"/>
    <mergeCell ref="B116:M116"/>
    <mergeCell ref="N116:Q116"/>
    <mergeCell ref="R116:AZ116"/>
    <mergeCell ref="BA116:BX116"/>
    <mergeCell ref="BY116:CT116"/>
    <mergeCell ref="DB2:DD2"/>
    <mergeCell ref="DE2:DN2"/>
    <mergeCell ref="DW2:EA2"/>
    <mergeCell ref="B2:I2"/>
    <mergeCell ref="J2:M2"/>
    <mergeCell ref="N2:Q2"/>
    <mergeCell ref="R2:T2"/>
    <mergeCell ref="V2:Z2"/>
    <mergeCell ref="AA2:AB2"/>
    <mergeCell ref="AC2:AS2"/>
    <mergeCell ref="AT2:AX2"/>
    <mergeCell ref="AY2:AZ2"/>
    <mergeCell ref="BA2:BM2"/>
    <mergeCell ref="BO2:BX2"/>
    <mergeCell ref="BY2:CS2"/>
    <mergeCell ref="CV2:DA2"/>
    <mergeCell ref="EB2:EB5"/>
    <mergeCell ref="DW3:EA3"/>
    <mergeCell ref="DX5:DY5"/>
    <mergeCell ref="DZ5:EA5"/>
    <mergeCell ref="DX6:DY6"/>
    <mergeCell ref="DZ6:EA6"/>
  </mergeCells>
  <conditionalFormatting sqref="DV2:DZ2 DT3:DT4 DT68 DT142:DT155">
    <cfRule type="cellIs" dxfId="2890" priority="2891" operator="equal">
      <formula>0</formula>
    </cfRule>
  </conditionalFormatting>
  <conditionalFormatting sqref="DV3:DZ3">
    <cfRule type="cellIs" dxfId="2889" priority="2890" operator="equal">
      <formula>0</formula>
    </cfRule>
  </conditionalFormatting>
  <conditionalFormatting sqref="DV4:EA4">
    <cfRule type="cellIs" dxfId="2888" priority="2889" operator="equal">
      <formula>0</formula>
    </cfRule>
  </conditionalFormatting>
  <conditionalFormatting sqref="EB2">
    <cfRule type="cellIs" dxfId="2887" priority="2888" operator="equal">
      <formula>0</formula>
    </cfRule>
  </conditionalFormatting>
  <conditionalFormatting sqref="DE2">
    <cfRule type="cellIs" dxfId="2886" priority="2887" operator="equal">
      <formula>0</formula>
    </cfRule>
  </conditionalFormatting>
  <conditionalFormatting sqref="EB204:EB207">
    <cfRule type="cellIs" dxfId="2885" priority="2886" operator="equal">
      <formula>0</formula>
    </cfRule>
  </conditionalFormatting>
  <conditionalFormatting sqref="EB120 EB122 EB124">
    <cfRule type="cellIs" dxfId="2884" priority="2885" operator="equal">
      <formula>0</formula>
    </cfRule>
  </conditionalFormatting>
  <conditionalFormatting sqref="DE120:DI120 DE122:DI122 DE124:DI124">
    <cfRule type="cellIs" dxfId="2883" priority="2884" operator="equal">
      <formula>0</formula>
    </cfRule>
  </conditionalFormatting>
  <conditionalFormatting sqref="DV120:EA120 DV122:EA122 DV124:EA124">
    <cfRule type="cellIs" dxfId="2882" priority="2883" operator="equal">
      <formula>0</formula>
    </cfRule>
  </conditionalFormatting>
  <conditionalFormatting sqref="EB103:EB104 EB112 EB106:EB110">
    <cfRule type="cellIs" dxfId="2881" priority="2882" operator="equal">
      <formula>0</formula>
    </cfRule>
  </conditionalFormatting>
  <conditionalFormatting sqref="EB111">
    <cfRule type="cellIs" dxfId="2880" priority="2881" operator="equal">
      <formula>0</formula>
    </cfRule>
  </conditionalFormatting>
  <conditionalFormatting sqref="EB104:EB111">
    <cfRule type="cellIs" dxfId="2879" priority="2880" operator="equal">
      <formula>0</formula>
    </cfRule>
  </conditionalFormatting>
  <conditionalFormatting sqref="EB138:EB141">
    <cfRule type="cellIs" dxfId="2878" priority="2879" operator="equal">
      <formula>0</formula>
    </cfRule>
  </conditionalFormatting>
  <conditionalFormatting sqref="EB128:EB137">
    <cfRule type="cellIs" dxfId="2877" priority="2878" operator="equal">
      <formula>0</formula>
    </cfRule>
  </conditionalFormatting>
  <conditionalFormatting sqref="EB69 EB71">
    <cfRule type="cellIs" dxfId="2876" priority="2877" operator="equal">
      <formula>0</formula>
    </cfRule>
  </conditionalFormatting>
  <conditionalFormatting sqref="O187">
    <cfRule type="cellIs" dxfId="2875" priority="2876" operator="equal">
      <formula>0</formula>
    </cfRule>
  </conditionalFormatting>
  <conditionalFormatting sqref="BE129:BE130 BE135:BE140">
    <cfRule type="cellIs" dxfId="2874" priority="2875" operator="equal">
      <formula>0</formula>
    </cfRule>
  </conditionalFormatting>
  <conditionalFormatting sqref="I128:K129 N128:O129">
    <cfRule type="cellIs" dxfId="2873" priority="2874" operator="equal">
      <formula>0</formula>
    </cfRule>
  </conditionalFormatting>
  <conditionalFormatting sqref="BE3:BE4">
    <cfRule type="cellIs" dxfId="2872" priority="2873" operator="equal">
      <formula>0</formula>
    </cfRule>
  </conditionalFormatting>
  <conditionalFormatting sqref="BW4:BX4">
    <cfRule type="cellIs" dxfId="2871" priority="2872" operator="equal">
      <formula>0</formula>
    </cfRule>
  </conditionalFormatting>
  <conditionalFormatting sqref="EB67">
    <cfRule type="cellIs" dxfId="2870" priority="2871" operator="equal">
      <formula>0</formula>
    </cfRule>
  </conditionalFormatting>
  <conditionalFormatting sqref="EB209:EB215">
    <cfRule type="cellIs" dxfId="2869" priority="2870" operator="equal">
      <formula>0</formula>
    </cfRule>
  </conditionalFormatting>
  <conditionalFormatting sqref="EB8">
    <cfRule type="cellIs" dxfId="2868" priority="2869" operator="equal">
      <formula>0</formula>
    </cfRule>
  </conditionalFormatting>
  <conditionalFormatting sqref="EB70">
    <cfRule type="cellIs" dxfId="2867" priority="2868" operator="equal">
      <formula>0</formula>
    </cfRule>
  </conditionalFormatting>
  <conditionalFormatting sqref="EB74">
    <cfRule type="cellIs" dxfId="2866" priority="2867" operator="equal">
      <formula>0</formula>
    </cfRule>
  </conditionalFormatting>
  <conditionalFormatting sqref="EB77 EB79">
    <cfRule type="cellIs" dxfId="2865" priority="2866" operator="equal">
      <formula>0</formula>
    </cfRule>
  </conditionalFormatting>
  <conditionalFormatting sqref="EB75:EB76">
    <cfRule type="cellIs" dxfId="2864" priority="2865" operator="equal">
      <formula>0</formula>
    </cfRule>
  </conditionalFormatting>
  <conditionalFormatting sqref="EB78">
    <cfRule type="cellIs" dxfId="2863" priority="2864" operator="equal">
      <formula>0</formula>
    </cfRule>
  </conditionalFormatting>
  <conditionalFormatting sqref="EB94">
    <cfRule type="cellIs" dxfId="2862" priority="2863" operator="equal">
      <formula>0</formula>
    </cfRule>
  </conditionalFormatting>
  <conditionalFormatting sqref="EB82">
    <cfRule type="cellIs" dxfId="2861" priority="2862" operator="equal">
      <formula>0</formula>
    </cfRule>
  </conditionalFormatting>
  <conditionalFormatting sqref="EB85 EB87">
    <cfRule type="cellIs" dxfId="2860" priority="2861" operator="equal">
      <formula>0</formula>
    </cfRule>
  </conditionalFormatting>
  <conditionalFormatting sqref="EB83:EB84">
    <cfRule type="cellIs" dxfId="2859" priority="2860" operator="equal">
      <formula>0</formula>
    </cfRule>
  </conditionalFormatting>
  <conditionalFormatting sqref="EB86">
    <cfRule type="cellIs" dxfId="2858" priority="2859" operator="equal">
      <formula>0</formula>
    </cfRule>
  </conditionalFormatting>
  <conditionalFormatting sqref="EB98">
    <cfRule type="cellIs" dxfId="2857" priority="2858" operator="equal">
      <formula>0</formula>
    </cfRule>
  </conditionalFormatting>
  <conditionalFormatting sqref="EB90">
    <cfRule type="cellIs" dxfId="2856" priority="2857" operator="equal">
      <formula>0</formula>
    </cfRule>
  </conditionalFormatting>
  <conditionalFormatting sqref="EB93 EB95">
    <cfRule type="cellIs" dxfId="2855" priority="2856" operator="equal">
      <formula>0</formula>
    </cfRule>
  </conditionalFormatting>
  <conditionalFormatting sqref="EB91:EB92">
    <cfRule type="cellIs" dxfId="2854" priority="2855" operator="equal">
      <formula>0</formula>
    </cfRule>
  </conditionalFormatting>
  <conditionalFormatting sqref="EB68">
    <cfRule type="cellIs" dxfId="2853" priority="2854" operator="equal">
      <formula>0</formula>
    </cfRule>
  </conditionalFormatting>
  <conditionalFormatting sqref="DV5:DW5">
    <cfRule type="cellIs" dxfId="2852" priority="2853" operator="equal">
      <formula>0</formula>
    </cfRule>
  </conditionalFormatting>
  <conditionalFormatting sqref="BE5">
    <cfRule type="cellIs" dxfId="2851" priority="2852" operator="equal">
      <formula>0</formula>
    </cfRule>
  </conditionalFormatting>
  <conditionalFormatting sqref="BW5:BX5">
    <cfRule type="cellIs" dxfId="2850" priority="2851" operator="equal">
      <formula>0</formula>
    </cfRule>
  </conditionalFormatting>
  <conditionalFormatting sqref="DF5:DG5">
    <cfRule type="cellIs" dxfId="2849" priority="2850" operator="equal">
      <formula>0</formula>
    </cfRule>
  </conditionalFormatting>
  <conditionalFormatting sqref="F3">
    <cfRule type="cellIs" dxfId="2848" priority="2849" operator="equal">
      <formula>0</formula>
    </cfRule>
  </conditionalFormatting>
  <conditionalFormatting sqref="F4">
    <cfRule type="cellIs" dxfId="2847" priority="2848" operator="equal">
      <formula>0</formula>
    </cfRule>
  </conditionalFormatting>
  <conditionalFormatting sqref="I128:K129 N128:N130 O128:O129">
    <cfRule type="cellIs" dxfId="2846" priority="2847" operator="equal">
      <formula>0</formula>
    </cfRule>
  </conditionalFormatting>
  <conditionalFormatting sqref="DP142:DS142">
    <cfRule type="cellIs" dxfId="2845" priority="2846" operator="equal">
      <formula>0</formula>
    </cfRule>
  </conditionalFormatting>
  <conditionalFormatting sqref="DP3:DS3 DP5:DS5">
    <cfRule type="cellIs" dxfId="2844" priority="2845" operator="equal">
      <formula>0</formula>
    </cfRule>
  </conditionalFormatting>
  <conditionalFormatting sqref="DP127:DS127 DP129:DS130 DP135:DS140">
    <cfRule type="cellIs" dxfId="2843" priority="2844" operator="equal">
      <formula>0</formula>
    </cfRule>
  </conditionalFormatting>
  <conditionalFormatting sqref="I129:K129 N129:O129">
    <cfRule type="cellIs" dxfId="2842" priority="2843" operator="equal">
      <formula>0</formula>
    </cfRule>
  </conditionalFormatting>
  <conditionalFormatting sqref="AU4:AV4">
    <cfRule type="cellIs" dxfId="2841" priority="2842" operator="equal">
      <formula>0</formula>
    </cfRule>
  </conditionalFormatting>
  <conditionalFormatting sqref="AU5:AX5">
    <cfRule type="cellIs" dxfId="2840" priority="2841" operator="equal">
      <formula>0</formula>
    </cfRule>
  </conditionalFormatting>
  <conditionalFormatting sqref="DC67">
    <cfRule type="cellIs" dxfId="2839" priority="2840" operator="equal">
      <formula>0</formula>
    </cfRule>
  </conditionalFormatting>
  <conditionalFormatting sqref="DC103">
    <cfRule type="cellIs" dxfId="2838" priority="2839" operator="equal">
      <formula>0</formula>
    </cfRule>
  </conditionalFormatting>
  <conditionalFormatting sqref="DC142">
    <cfRule type="cellIs" dxfId="2837" priority="2838" operator="equal">
      <formula>0</formula>
    </cfRule>
  </conditionalFormatting>
  <conditionalFormatting sqref="DC189:DC192">
    <cfRule type="cellIs" dxfId="2836" priority="2837" operator="equal">
      <formula>0</formula>
    </cfRule>
  </conditionalFormatting>
  <conditionalFormatting sqref="BE128">
    <cfRule type="cellIs" dxfId="2835" priority="2836" operator="equal">
      <formula>0</formula>
    </cfRule>
  </conditionalFormatting>
  <conditionalFormatting sqref="DP128:DS128">
    <cfRule type="cellIs" dxfId="2834" priority="2835" operator="equal">
      <formula>0</formula>
    </cfRule>
  </conditionalFormatting>
  <conditionalFormatting sqref="I128:K128 N128:O128">
    <cfRule type="cellIs" dxfId="2833" priority="2834" operator="equal">
      <formula>0</formula>
    </cfRule>
  </conditionalFormatting>
  <conditionalFormatting sqref="DC3:DC4">
    <cfRule type="cellIs" dxfId="2832" priority="2833" operator="equal">
      <formula>0</formula>
    </cfRule>
  </conditionalFormatting>
  <conditionalFormatting sqref="DC5">
    <cfRule type="cellIs" dxfId="2831" priority="2832" operator="equal">
      <formula>0</formula>
    </cfRule>
  </conditionalFormatting>
  <conditionalFormatting sqref="DB2">
    <cfRule type="cellIs" dxfId="2830" priority="2831" operator="equal">
      <formula>0</formula>
    </cfRule>
  </conditionalFormatting>
  <conditionalFormatting sqref="AZ99">
    <cfRule type="cellIs" dxfId="2829" priority="2830" operator="equal">
      <formula>0</formula>
    </cfRule>
  </conditionalFormatting>
  <conditionalFormatting sqref="AZ70">
    <cfRule type="cellIs" dxfId="2828" priority="2829" operator="equal">
      <formula>0</formula>
    </cfRule>
  </conditionalFormatting>
  <conditionalFormatting sqref="AZ67">
    <cfRule type="cellIs" dxfId="2827" priority="2828" operator="equal">
      <formula>0</formula>
    </cfRule>
  </conditionalFormatting>
  <conditionalFormatting sqref="AZ71">
    <cfRule type="cellIs" dxfId="2826" priority="2827" operator="equal">
      <formula>0</formula>
    </cfRule>
  </conditionalFormatting>
  <conditionalFormatting sqref="DV104:DZ104">
    <cfRule type="cellIs" dxfId="2825" priority="2826" operator="equal">
      <formula>0</formula>
    </cfRule>
  </conditionalFormatting>
  <conditionalFormatting sqref="EB89">
    <cfRule type="cellIs" dxfId="2824" priority="2825" operator="equal">
      <formula>0</formula>
    </cfRule>
  </conditionalFormatting>
  <conditionalFormatting sqref="EB97">
    <cfRule type="cellIs" dxfId="2823" priority="2824" operator="equal">
      <formula>0</formula>
    </cfRule>
  </conditionalFormatting>
  <conditionalFormatting sqref="EB96">
    <cfRule type="cellIs" dxfId="2822" priority="2823" operator="equal">
      <formula>0</formula>
    </cfRule>
  </conditionalFormatting>
  <conditionalFormatting sqref="EB73">
    <cfRule type="cellIs" dxfId="2821" priority="2822" operator="equal">
      <formula>0</formula>
    </cfRule>
  </conditionalFormatting>
  <conditionalFormatting sqref="EB81">
    <cfRule type="cellIs" dxfId="2820" priority="2821" operator="equal">
      <formula>0</formula>
    </cfRule>
  </conditionalFormatting>
  <conditionalFormatting sqref="EB72">
    <cfRule type="cellIs" dxfId="2819" priority="2820" operator="equal">
      <formula>0</formula>
    </cfRule>
  </conditionalFormatting>
  <conditionalFormatting sqref="EB80">
    <cfRule type="cellIs" dxfId="2818" priority="2819" operator="equal">
      <formula>0</formula>
    </cfRule>
  </conditionalFormatting>
  <conditionalFormatting sqref="EB88">
    <cfRule type="cellIs" dxfId="2817" priority="2818" operator="equal">
      <formula>0</formula>
    </cfRule>
  </conditionalFormatting>
  <conditionalFormatting sqref="AX142:AX143 AU142:AW148">
    <cfRule type="cellIs" dxfId="2816" priority="2817" operator="equal">
      <formula>0</formula>
    </cfRule>
  </conditionalFormatting>
  <conditionalFormatting sqref="AZ129:AZ130 AZ135:AZ140">
    <cfRule type="cellIs" dxfId="2815" priority="2816" operator="equal">
      <formula>0</formula>
    </cfRule>
  </conditionalFormatting>
  <conditionalFormatting sqref="BW189:BX192">
    <cfRule type="cellIs" dxfId="2814" priority="2815" operator="equal">
      <formula>0</formula>
    </cfRule>
  </conditionalFormatting>
  <conditionalFormatting sqref="DV94:EA94">
    <cfRule type="cellIs" dxfId="2813" priority="2814" operator="equal">
      <formula>0</formula>
    </cfRule>
  </conditionalFormatting>
  <conditionalFormatting sqref="DV93:EA93 DV95:EA95">
    <cfRule type="cellIs" dxfId="2812" priority="2813" operator="equal">
      <formula>0</formula>
    </cfRule>
  </conditionalFormatting>
  <conditionalFormatting sqref="DV91:EA92">
    <cfRule type="cellIs" dxfId="2811" priority="2812" operator="equal">
      <formula>0</formula>
    </cfRule>
  </conditionalFormatting>
  <conditionalFormatting sqref="DV97:EA97">
    <cfRule type="cellIs" dxfId="2810" priority="2811" operator="equal">
      <formula>0</formula>
    </cfRule>
  </conditionalFormatting>
  <conditionalFormatting sqref="DV96:EA96">
    <cfRule type="cellIs" dxfId="2809" priority="2810" operator="equal">
      <formula>0</formula>
    </cfRule>
  </conditionalFormatting>
  <conditionalFormatting sqref="DO6 I6:K6">
    <cfRule type="cellIs" dxfId="2808" priority="2809" operator="equal">
      <formula>0</formula>
    </cfRule>
  </conditionalFormatting>
  <conditionalFormatting sqref="DP6:DS6">
    <cfRule type="cellIs" dxfId="2807" priority="2808" operator="equal">
      <formula>0</formula>
    </cfRule>
  </conditionalFormatting>
  <conditionalFormatting sqref="AU6:AW6">
    <cfRule type="cellIs" dxfId="2806" priority="2807" operator="equal">
      <formula>0</formula>
    </cfRule>
  </conditionalFormatting>
  <conditionalFormatting sqref="DC6">
    <cfRule type="cellIs" dxfId="2805" priority="2806" operator="equal">
      <formula>0</formula>
    </cfRule>
  </conditionalFormatting>
  <conditionalFormatting sqref="DV86:EA86">
    <cfRule type="cellIs" dxfId="2804" priority="2805" operator="equal">
      <formula>0</formula>
    </cfRule>
  </conditionalFormatting>
  <conditionalFormatting sqref="DV85:EA85 DV87:EA87">
    <cfRule type="cellIs" dxfId="2803" priority="2804" operator="equal">
      <formula>0</formula>
    </cfRule>
  </conditionalFormatting>
  <conditionalFormatting sqref="DV83:EA84">
    <cfRule type="cellIs" dxfId="2802" priority="2803" operator="equal">
      <formula>0</formula>
    </cfRule>
  </conditionalFormatting>
  <conditionalFormatting sqref="DV89:EA89">
    <cfRule type="cellIs" dxfId="2801" priority="2802" operator="equal">
      <formula>0</formula>
    </cfRule>
  </conditionalFormatting>
  <conditionalFormatting sqref="DV88:EA88">
    <cfRule type="cellIs" dxfId="2800" priority="2801" operator="equal">
      <formula>0</formula>
    </cfRule>
  </conditionalFormatting>
  <conditionalFormatting sqref="DV78:EA78">
    <cfRule type="cellIs" dxfId="2799" priority="2800" operator="equal">
      <formula>0</formula>
    </cfRule>
  </conditionalFormatting>
  <conditionalFormatting sqref="DV77:EA77 DV79:EA79">
    <cfRule type="cellIs" dxfId="2798" priority="2799" operator="equal">
      <formula>0</formula>
    </cfRule>
  </conditionalFormatting>
  <conditionalFormatting sqref="DV75:EA76">
    <cfRule type="cellIs" dxfId="2797" priority="2798" operator="equal">
      <formula>0</formula>
    </cfRule>
  </conditionalFormatting>
  <conditionalFormatting sqref="DV81:EA81">
    <cfRule type="cellIs" dxfId="2796" priority="2797" operator="equal">
      <formula>0</formula>
    </cfRule>
  </conditionalFormatting>
  <conditionalFormatting sqref="DV80:EA80">
    <cfRule type="cellIs" dxfId="2795" priority="2796" operator="equal">
      <formula>0</formula>
    </cfRule>
  </conditionalFormatting>
  <conditionalFormatting sqref="DV69:EA69 DV71:EA71">
    <cfRule type="cellIs" dxfId="2794" priority="2795" operator="equal">
      <formula>0</formula>
    </cfRule>
  </conditionalFormatting>
  <conditionalFormatting sqref="DV67 DY67 EA67">
    <cfRule type="cellIs" dxfId="2793" priority="2794" operator="equal">
      <formula>0</formula>
    </cfRule>
  </conditionalFormatting>
  <conditionalFormatting sqref="DV70:EA70">
    <cfRule type="cellIs" dxfId="2792" priority="2793" operator="equal">
      <formula>0</formula>
    </cfRule>
  </conditionalFormatting>
  <conditionalFormatting sqref="DV68 DY68 EA68">
    <cfRule type="cellIs" dxfId="2791" priority="2792" operator="equal">
      <formula>0</formula>
    </cfRule>
  </conditionalFormatting>
  <conditionalFormatting sqref="DV73:EA73">
    <cfRule type="cellIs" dxfId="2790" priority="2791" operator="equal">
      <formula>0</formula>
    </cfRule>
  </conditionalFormatting>
  <conditionalFormatting sqref="DV72:EA72">
    <cfRule type="cellIs" dxfId="2789" priority="2790" operator="equal">
      <formula>0</formula>
    </cfRule>
  </conditionalFormatting>
  <conditionalFormatting sqref="CB3:CB5">
    <cfRule type="cellIs" dxfId="2788" priority="2789" operator="equal">
      <formula>0</formula>
    </cfRule>
  </conditionalFormatting>
  <conditionalFormatting sqref="DZ5">
    <cfRule type="cellIs" dxfId="2787" priority="2788" operator="equal">
      <formula>0</formula>
    </cfRule>
  </conditionalFormatting>
  <conditionalFormatting sqref="EA108:EA112 EA102:EA103">
    <cfRule type="cellIs" dxfId="2786" priority="2787" operator="equal">
      <formula>0</formula>
    </cfRule>
  </conditionalFormatting>
  <conditionalFormatting sqref="EA104">
    <cfRule type="cellIs" dxfId="2785" priority="2786" operator="equal">
      <formula>0</formula>
    </cfRule>
  </conditionalFormatting>
  <conditionalFormatting sqref="EA114:EA115">
    <cfRule type="cellIs" dxfId="2784" priority="2785" operator="equal">
      <formula>0</formula>
    </cfRule>
  </conditionalFormatting>
  <conditionalFormatting sqref="EA128:EA140">
    <cfRule type="cellIs" dxfId="2783" priority="2784" operator="equal">
      <formula>0</formula>
    </cfRule>
  </conditionalFormatting>
  <conditionalFormatting sqref="EA142:EA148 EA187:EA192">
    <cfRule type="cellIs" dxfId="2782" priority="2783" operator="equal">
      <formula>0</formula>
    </cfRule>
  </conditionalFormatting>
  <conditionalFormatting sqref="C3:E3">
    <cfRule type="cellIs" dxfId="2781" priority="2782" operator="equal">
      <formula>0</formula>
    </cfRule>
  </conditionalFormatting>
  <conditionalFormatting sqref="C4:E4">
    <cfRule type="cellIs" dxfId="2780" priority="2781" operator="equal">
      <formula>0</formula>
    </cfRule>
  </conditionalFormatting>
  <conditionalFormatting sqref="C143:E146">
    <cfRule type="cellIs" dxfId="2779" priority="2780" operator="equal">
      <formula>0</formula>
    </cfRule>
  </conditionalFormatting>
  <conditionalFormatting sqref="C147:E151">
    <cfRule type="cellIs" dxfId="2778" priority="2779" operator="equal">
      <formula>0</formula>
    </cfRule>
  </conditionalFormatting>
  <conditionalFormatting sqref="DY149:DY151">
    <cfRule type="cellIs" dxfId="2777" priority="2778" operator="equal">
      <formula>0</formula>
    </cfRule>
  </conditionalFormatting>
  <conditionalFormatting sqref="AU149:AW151">
    <cfRule type="cellIs" dxfId="2776" priority="2777" operator="equal">
      <formula>0</formula>
    </cfRule>
  </conditionalFormatting>
  <conditionalFormatting sqref="EA149:EA151">
    <cfRule type="cellIs" dxfId="2775" priority="2776" operator="equal">
      <formula>0</formula>
    </cfRule>
  </conditionalFormatting>
  <conditionalFormatting sqref="DN6">
    <cfRule type="cellIs" dxfId="2774" priority="2775" operator="equal">
      <formula>0</formula>
    </cfRule>
  </conditionalFormatting>
  <conditionalFormatting sqref="CH3:CH4">
    <cfRule type="cellIs" dxfId="2773" priority="2774" operator="equal">
      <formula>0</formula>
    </cfRule>
  </conditionalFormatting>
  <conditionalFormatting sqref="CH5">
    <cfRule type="cellIs" dxfId="2772" priority="2773" operator="equal">
      <formula>0</formula>
    </cfRule>
  </conditionalFormatting>
  <conditionalFormatting sqref="CC3:CC4">
    <cfRule type="cellIs" dxfId="2771" priority="2772" operator="equal">
      <formula>0</formula>
    </cfRule>
  </conditionalFormatting>
  <conditionalFormatting sqref="CC5">
    <cfRule type="cellIs" dxfId="2770" priority="2771" operator="equal">
      <formula>0</formula>
    </cfRule>
  </conditionalFormatting>
  <conditionalFormatting sqref="DN114:DN115 DN111:DN112 DN125:DN126 DN141 DN66 DN99:DN103">
    <cfRule type="cellIs" dxfId="2769" priority="2770" operator="equal">
      <formula>0</formula>
    </cfRule>
  </conditionalFormatting>
  <conditionalFormatting sqref="DN3:DN5">
    <cfRule type="cellIs" dxfId="2768" priority="2769" operator="equal">
      <formula>0</formula>
    </cfRule>
  </conditionalFormatting>
  <conditionalFormatting sqref="AZ68">
    <cfRule type="cellIs" dxfId="2767" priority="2768" operator="equal">
      <formula>0</formula>
    </cfRule>
  </conditionalFormatting>
  <conditionalFormatting sqref="DD149:DD151">
    <cfRule type="cellIs" dxfId="2766" priority="2767" operator="equal">
      <formula>0</formula>
    </cfRule>
  </conditionalFormatting>
  <conditionalFormatting sqref="DD189:DD192">
    <cfRule type="cellIs" dxfId="2765" priority="2766" operator="equal">
      <formula>0</formula>
    </cfRule>
  </conditionalFormatting>
  <conditionalFormatting sqref="DA208:DB208 DA209:DA215">
    <cfRule type="cellIs" dxfId="2764" priority="2765" operator="equal">
      <formula>0</formula>
    </cfRule>
  </conditionalFormatting>
  <conditionalFormatting sqref="DN208:DN215">
    <cfRule type="cellIs" dxfId="2763" priority="2764" operator="equal">
      <formula>0</formula>
    </cfRule>
  </conditionalFormatting>
  <conditionalFormatting sqref="DA128:DB130 DA135:DA140 DA127">
    <cfRule type="cellIs" dxfId="2762" priority="2763" operator="equal">
      <formula>0</formula>
    </cfRule>
  </conditionalFormatting>
  <conditionalFormatting sqref="CV135:CY140 CV127:CZ130">
    <cfRule type="cellIs" dxfId="2761" priority="2762" operator="equal">
      <formula>0</formula>
    </cfRule>
  </conditionalFormatting>
  <conditionalFormatting sqref="DN68">
    <cfRule type="cellIs" dxfId="2760" priority="2761" operator="equal">
      <formula>0</formula>
    </cfRule>
  </conditionalFormatting>
  <conditionalFormatting sqref="DO68">
    <cfRule type="cellIs" dxfId="2759" priority="2760" operator="equal">
      <formula>0</formula>
    </cfRule>
  </conditionalFormatting>
  <conditionalFormatting sqref="DD103 DD111:DD112">
    <cfRule type="cellIs" dxfId="2758" priority="2759" operator="equal">
      <formula>0</formula>
    </cfRule>
  </conditionalFormatting>
  <conditionalFormatting sqref="DV142:DW142 DY142">
    <cfRule type="cellIs" dxfId="2757" priority="2758" operator="equal">
      <formula>0</formula>
    </cfRule>
  </conditionalFormatting>
  <conditionalFormatting sqref="DD143:DD148">
    <cfRule type="cellIs" dxfId="2756" priority="2757" operator="equal">
      <formula>0</formula>
    </cfRule>
  </conditionalFormatting>
  <conditionalFormatting sqref="DN127:DN130 DN135:DN140">
    <cfRule type="cellIs" dxfId="2755" priority="2756" operator="equal">
      <formula>0</formula>
    </cfRule>
  </conditionalFormatting>
  <conditionalFormatting sqref="C208 CB208:CC208 DF208 DL208:DM208">
    <cfRule type="cellIs" dxfId="2754" priority="2755" operator="equal">
      <formula>0</formula>
    </cfRule>
  </conditionalFormatting>
  <conditionalFormatting sqref="DE208:DE215 DK208:DK215 DO208:DO215 D208:E215 BW209:BX215 N214:O215 I208:K215 O208:O213 B208:B215 DG208:DI215 AD208:AE215">
    <cfRule type="cellIs" dxfId="2753" priority="2754" operator="equal">
      <formula>0</formula>
    </cfRule>
  </conditionalFormatting>
  <conditionalFormatting sqref="C209:C215 DF209:DF215 BY209:CC215 DL209:DM215 BS209:BV214">
    <cfRule type="cellIs" dxfId="2752" priority="2753" operator="equal">
      <formula>0</formula>
    </cfRule>
  </conditionalFormatting>
  <conditionalFormatting sqref="DC208:DC215">
    <cfRule type="cellIs" dxfId="2751" priority="2752" operator="equal">
      <formula>0</formula>
    </cfRule>
  </conditionalFormatting>
  <conditionalFormatting sqref="DV208:DZ215">
    <cfRule type="cellIs" dxfId="2750" priority="2751" operator="equal">
      <formula>0</formula>
    </cfRule>
  </conditionalFormatting>
  <conditionalFormatting sqref="EA208:EA215">
    <cfRule type="cellIs" dxfId="2749" priority="2750" operator="equal">
      <formula>0</formula>
    </cfRule>
  </conditionalFormatting>
  <conditionalFormatting sqref="DK142:DK148">
    <cfRule type="cellIs" dxfId="2748" priority="2749" operator="equal">
      <formula>0</formula>
    </cfRule>
  </conditionalFormatting>
  <conditionalFormatting sqref="DK149:DK151">
    <cfRule type="cellIs" dxfId="2747" priority="2748" operator="equal">
      <formula>0</formula>
    </cfRule>
  </conditionalFormatting>
  <conditionalFormatting sqref="DD208:DD215">
    <cfRule type="cellIs" dxfId="2746" priority="2747" operator="equal">
      <formula>0</formula>
    </cfRule>
  </conditionalFormatting>
  <conditionalFormatting sqref="DD68">
    <cfRule type="cellIs" dxfId="2745" priority="2746" operator="equal">
      <formula>0</formula>
    </cfRule>
  </conditionalFormatting>
  <conditionalFormatting sqref="DD3:DD5">
    <cfRule type="cellIs" dxfId="2744" priority="2745" operator="equal">
      <formula>0</formula>
    </cfRule>
  </conditionalFormatting>
  <conditionalFormatting sqref="DD6">
    <cfRule type="cellIs" dxfId="2743" priority="2744" operator="equal">
      <formula>0</formula>
    </cfRule>
  </conditionalFormatting>
  <conditionalFormatting sqref="DV105:DZ107">
    <cfRule type="cellIs" dxfId="2742" priority="2743" operator="equal">
      <formula>0</formula>
    </cfRule>
  </conditionalFormatting>
  <conditionalFormatting sqref="EA105:EA107">
    <cfRule type="cellIs" dxfId="2741" priority="2742" operator="equal">
      <formula>0</formula>
    </cfRule>
  </conditionalFormatting>
  <conditionalFormatting sqref="DV106:DZ107">
    <cfRule type="cellIs" dxfId="2740" priority="2741" operator="equal">
      <formula>0</formula>
    </cfRule>
  </conditionalFormatting>
  <conditionalFormatting sqref="EA106:EA107">
    <cfRule type="cellIs" dxfId="2739" priority="2740" operator="equal">
      <formula>0</formula>
    </cfRule>
  </conditionalFormatting>
  <conditionalFormatting sqref="DV106:DZ107">
    <cfRule type="cellIs" dxfId="2738" priority="2739" operator="equal">
      <formula>0</formula>
    </cfRule>
  </conditionalFormatting>
  <conditionalFormatting sqref="EA106:EA107">
    <cfRule type="cellIs" dxfId="2737" priority="2738" operator="equal">
      <formula>0</formula>
    </cfRule>
  </conditionalFormatting>
  <conditionalFormatting sqref="DV105:DZ105">
    <cfRule type="cellIs" dxfId="2736" priority="2737" operator="equal">
      <formula>0</formula>
    </cfRule>
  </conditionalFormatting>
  <conditionalFormatting sqref="EA105">
    <cfRule type="cellIs" dxfId="2735" priority="2736" operator="equal">
      <formula>0</formula>
    </cfRule>
  </conditionalFormatting>
  <conditionalFormatting sqref="DO110:DS110">
    <cfRule type="cellIs" dxfId="2734" priority="2735" operator="equal">
      <formula>0</formula>
    </cfRule>
  </conditionalFormatting>
  <conditionalFormatting sqref="DO110:DS110">
    <cfRule type="cellIs" dxfId="2733" priority="2734" operator="equal">
      <formula>0</formula>
    </cfRule>
  </conditionalFormatting>
  <conditionalFormatting sqref="DO110:DS110">
    <cfRule type="cellIs" dxfId="2732" priority="2733" operator="equal">
      <formula>0</formula>
    </cfRule>
  </conditionalFormatting>
  <conditionalFormatting sqref="DG3:DG4">
    <cfRule type="cellIs" dxfId="2731" priority="2732" operator="equal">
      <formula>0</formula>
    </cfRule>
  </conditionalFormatting>
  <conditionalFormatting sqref="CI3:CK4">
    <cfRule type="cellIs" dxfId="2730" priority="2731" operator="equal">
      <formula>0</formula>
    </cfRule>
  </conditionalFormatting>
  <conditionalFormatting sqref="CI5:CK5">
    <cfRule type="cellIs" dxfId="2729" priority="2730" operator="equal">
      <formula>0</formula>
    </cfRule>
  </conditionalFormatting>
  <conditionalFormatting sqref="CS142:CS151">
    <cfRule type="cellIs" dxfId="2728" priority="2729" operator="equal">
      <formula>0</formula>
    </cfRule>
  </conditionalFormatting>
  <conditionalFormatting sqref="CS142:CS151">
    <cfRule type="cellIs" dxfId="2727" priority="2728" operator="equal">
      <formula>0</formula>
    </cfRule>
  </conditionalFormatting>
  <conditionalFormatting sqref="BE110 I110">
    <cfRule type="cellIs" dxfId="2726" priority="2727" operator="equal">
      <formula>0</formula>
    </cfRule>
  </conditionalFormatting>
  <conditionalFormatting sqref="DC110">
    <cfRule type="cellIs" dxfId="2725" priority="2726" operator="equal">
      <formula>0</formula>
    </cfRule>
  </conditionalFormatting>
  <conditionalFormatting sqref="DN110">
    <cfRule type="cellIs" dxfId="2724" priority="2725" operator="equal">
      <formula>0</formula>
    </cfRule>
  </conditionalFormatting>
  <conditionalFormatting sqref="DD110">
    <cfRule type="cellIs" dxfId="2723" priority="2724" operator="equal">
      <formula>0</formula>
    </cfRule>
  </conditionalFormatting>
  <conditionalFormatting sqref="BE110">
    <cfRule type="cellIs" dxfId="2722" priority="2723" operator="equal">
      <formula>0</formula>
    </cfRule>
  </conditionalFormatting>
  <conditionalFormatting sqref="DC110">
    <cfRule type="cellIs" dxfId="2721" priority="2722" operator="equal">
      <formula>0</formula>
    </cfRule>
  </conditionalFormatting>
  <conditionalFormatting sqref="DN110">
    <cfRule type="cellIs" dxfId="2720" priority="2721" operator="equal">
      <formula>0</formula>
    </cfRule>
  </conditionalFormatting>
  <conditionalFormatting sqref="DD110">
    <cfRule type="cellIs" dxfId="2719" priority="2720" operator="equal">
      <formula>0</formula>
    </cfRule>
  </conditionalFormatting>
  <conditionalFormatting sqref="BE110">
    <cfRule type="cellIs" dxfId="2718" priority="2719" operator="equal">
      <formula>0</formula>
    </cfRule>
  </conditionalFormatting>
  <conditionalFormatting sqref="DC110">
    <cfRule type="cellIs" dxfId="2717" priority="2718" operator="equal">
      <formula>0</formula>
    </cfRule>
  </conditionalFormatting>
  <conditionalFormatting sqref="DN110">
    <cfRule type="cellIs" dxfId="2716" priority="2717" operator="equal">
      <formula>0</formula>
    </cfRule>
  </conditionalFormatting>
  <conditionalFormatting sqref="DD110">
    <cfRule type="cellIs" dxfId="2715" priority="2716" operator="equal">
      <formula>0</formula>
    </cfRule>
  </conditionalFormatting>
  <conditionalFormatting sqref="DU187:DU188 DU68 DU3:DU6 DU115 DU125:DU126 DU143:DU148 DU66 DU190:DU192">
    <cfRule type="cellIs" dxfId="2714" priority="2715" operator="equal">
      <formula>0</formula>
    </cfRule>
  </conditionalFormatting>
  <conditionalFormatting sqref="DU149:DU151">
    <cfRule type="cellIs" dxfId="2713" priority="2714" operator="equal">
      <formula>0</formula>
    </cfRule>
  </conditionalFormatting>
  <conditionalFormatting sqref="DU208">
    <cfRule type="cellIs" dxfId="2712" priority="2713" operator="equal">
      <formula>0</formula>
    </cfRule>
  </conditionalFormatting>
  <conditionalFormatting sqref="DU209:DU215">
    <cfRule type="cellIs" dxfId="2711" priority="2712" operator="equal">
      <formula>0</formula>
    </cfRule>
  </conditionalFormatting>
  <conditionalFormatting sqref="DU99:DU102">
    <cfRule type="cellIs" dxfId="2710" priority="2711" operator="equal">
      <formula>0</formula>
    </cfRule>
  </conditionalFormatting>
  <conditionalFormatting sqref="DO131:DO134 I131:K134 N131:O134 DC131:DC134">
    <cfRule type="cellIs" dxfId="2709" priority="2710" operator="equal">
      <formula>0</formula>
    </cfRule>
  </conditionalFormatting>
  <conditionalFormatting sqref="BE131:BE134">
    <cfRule type="cellIs" dxfId="2708" priority="2709" operator="equal">
      <formula>0</formula>
    </cfRule>
  </conditionalFormatting>
  <conditionalFormatting sqref="DP131:DS134">
    <cfRule type="cellIs" dxfId="2707" priority="2708" operator="equal">
      <formula>0</formula>
    </cfRule>
  </conditionalFormatting>
  <conditionalFormatting sqref="AZ131:AZ134">
    <cfRule type="cellIs" dxfId="2706" priority="2707" operator="equal">
      <formula>0</formula>
    </cfRule>
  </conditionalFormatting>
  <conditionalFormatting sqref="DA131:DB133 DA134 DB134:DB140">
    <cfRule type="cellIs" dxfId="2705" priority="2706" operator="equal">
      <formula>0</formula>
    </cfRule>
  </conditionalFormatting>
  <conditionalFormatting sqref="CV131:CZ133 CV134:CY134 CZ134:CZ140">
    <cfRule type="cellIs" dxfId="2704" priority="2705" operator="equal">
      <formula>0</formula>
    </cfRule>
  </conditionalFormatting>
  <conditionalFormatting sqref="DN131:DN134">
    <cfRule type="cellIs" dxfId="2703" priority="2704" operator="equal">
      <formula>0</formula>
    </cfRule>
  </conditionalFormatting>
  <conditionalFormatting sqref="O115:P115">
    <cfRule type="cellIs" dxfId="2702" priority="2703" operator="equal">
      <formula>0</formula>
    </cfRule>
  </conditionalFormatting>
  <conditionalFormatting sqref="O68">
    <cfRule type="cellIs" dxfId="2701" priority="2702" operator="equal">
      <formula>0</formula>
    </cfRule>
  </conditionalFormatting>
  <conditionalFormatting sqref="O3:O4">
    <cfRule type="cellIs" dxfId="2700" priority="2701" operator="equal">
      <formula>0</formula>
    </cfRule>
  </conditionalFormatting>
  <conditionalFormatting sqref="O5">
    <cfRule type="cellIs" dxfId="2699" priority="2700" operator="equal">
      <formula>0</formula>
    </cfRule>
  </conditionalFormatting>
  <conditionalFormatting sqref="O99:O101">
    <cfRule type="cellIs" dxfId="2698" priority="2699" operator="equal">
      <formula>0</formula>
    </cfRule>
  </conditionalFormatting>
  <conditionalFormatting sqref="O111:O112 O103 O114">
    <cfRule type="cellIs" dxfId="2697" priority="2698" operator="equal">
      <formula>0</formula>
    </cfRule>
  </conditionalFormatting>
  <conditionalFormatting sqref="O110">
    <cfRule type="cellIs" dxfId="2696" priority="2697" operator="equal">
      <formula>0</formula>
    </cfRule>
  </conditionalFormatting>
  <conditionalFormatting sqref="O110">
    <cfRule type="cellIs" dxfId="2695" priority="2696" operator="equal">
      <formula>0</formula>
    </cfRule>
  </conditionalFormatting>
  <conditionalFormatting sqref="O110">
    <cfRule type="cellIs" dxfId="2694" priority="2695" operator="equal">
      <formula>0</formula>
    </cfRule>
  </conditionalFormatting>
  <conditionalFormatting sqref="N3:N4">
    <cfRule type="cellIs" dxfId="2693" priority="2694" operator="equal">
      <formula>0</formula>
    </cfRule>
  </conditionalFormatting>
  <conditionalFormatting sqref="N5">
    <cfRule type="cellIs" dxfId="2692" priority="2693" operator="equal">
      <formula>0</formula>
    </cfRule>
  </conditionalFormatting>
  <conditionalFormatting sqref="N111:N112 N103 N114">
    <cfRule type="cellIs" dxfId="2691" priority="2692" operator="equal">
      <formula>0</formula>
    </cfRule>
  </conditionalFormatting>
  <conditionalFormatting sqref="N110">
    <cfRule type="cellIs" dxfId="2690" priority="2691" operator="equal">
      <formula>0</formula>
    </cfRule>
  </conditionalFormatting>
  <conditionalFormatting sqref="N110">
    <cfRule type="cellIs" dxfId="2689" priority="2690" operator="equal">
      <formula>0</formula>
    </cfRule>
  </conditionalFormatting>
  <conditionalFormatting sqref="N110">
    <cfRule type="cellIs" dxfId="2688" priority="2689" operator="equal">
      <formula>0</formula>
    </cfRule>
  </conditionalFormatting>
  <conditionalFormatting sqref="N142:N151 N187:N192">
    <cfRule type="cellIs" dxfId="2687" priority="2688" operator="equal">
      <formula>0</formula>
    </cfRule>
  </conditionalFormatting>
  <conditionalFormatting sqref="N187">
    <cfRule type="cellIs" dxfId="2686" priority="2687" operator="equal">
      <formula>0</formula>
    </cfRule>
  </conditionalFormatting>
  <conditionalFormatting sqref="N208:N211">
    <cfRule type="cellIs" dxfId="2685" priority="2686" operator="equal">
      <formula>0</formula>
    </cfRule>
  </conditionalFormatting>
  <conditionalFormatting sqref="N208:N211">
    <cfRule type="cellIs" dxfId="2684" priority="2685" operator="equal">
      <formula>0</formula>
    </cfRule>
  </conditionalFormatting>
  <conditionalFormatting sqref="AZ3:AZ5">
    <cfRule type="cellIs" dxfId="2683" priority="2684" operator="equal">
      <formula>0</formula>
    </cfRule>
  </conditionalFormatting>
  <conditionalFormatting sqref="DU103 DU110:DU112 DU114">
    <cfRule type="cellIs" dxfId="2682" priority="2683" operator="equal">
      <formula>0</formula>
    </cfRule>
  </conditionalFormatting>
  <conditionalFormatting sqref="DN8">
    <cfRule type="cellIs" dxfId="2681" priority="2682" operator="equal">
      <formula>0</formula>
    </cfRule>
  </conditionalFormatting>
  <conditionalFormatting sqref="DN8">
    <cfRule type="cellIs" dxfId="2680" priority="2681" operator="equal">
      <formula>0</formula>
    </cfRule>
  </conditionalFormatting>
  <conditionalFormatting sqref="DA8:DB8">
    <cfRule type="cellIs" dxfId="2679" priority="2680" operator="equal">
      <formula>0</formula>
    </cfRule>
  </conditionalFormatting>
  <conditionalFormatting sqref="DC8">
    <cfRule type="cellIs" dxfId="2678" priority="2679" operator="equal">
      <formula>0</formula>
    </cfRule>
  </conditionalFormatting>
  <conditionalFormatting sqref="DN8">
    <cfRule type="cellIs" dxfId="2677" priority="2678" operator="equal">
      <formula>0</formula>
    </cfRule>
  </conditionalFormatting>
  <conditionalFormatting sqref="DC8">
    <cfRule type="cellIs" dxfId="2676" priority="2677" operator="equal">
      <formula>0</formula>
    </cfRule>
  </conditionalFormatting>
  <conditionalFormatting sqref="DA8:DB8">
    <cfRule type="cellIs" dxfId="2675" priority="2676" operator="equal">
      <formula>0</formula>
    </cfRule>
  </conditionalFormatting>
  <conditionalFormatting sqref="DN8">
    <cfRule type="cellIs" dxfId="2674" priority="2675" operator="equal">
      <formula>0</formula>
    </cfRule>
  </conditionalFormatting>
  <conditionalFormatting sqref="DN8">
    <cfRule type="cellIs" dxfId="2673" priority="2674" operator="equal">
      <formula>0</formula>
    </cfRule>
  </conditionalFormatting>
  <conditionalFormatting sqref="DN8">
    <cfRule type="cellIs" dxfId="2672" priority="2673" operator="equal">
      <formula>0</formula>
    </cfRule>
  </conditionalFormatting>
  <conditionalFormatting sqref="DN8">
    <cfRule type="cellIs" dxfId="2671" priority="2672" operator="equal">
      <formula>0</formula>
    </cfRule>
  </conditionalFormatting>
  <conditionalFormatting sqref="DC8">
    <cfRule type="cellIs" dxfId="2670" priority="2671" operator="equal">
      <formula>0</formula>
    </cfRule>
  </conditionalFormatting>
  <conditionalFormatting sqref="DA8:DB8">
    <cfRule type="cellIs" dxfId="2669" priority="2670" operator="equal">
      <formula>0</formula>
    </cfRule>
  </conditionalFormatting>
  <conditionalFormatting sqref="DC8">
    <cfRule type="cellIs" dxfId="2668" priority="2669" operator="equal">
      <formula>0</formula>
    </cfRule>
  </conditionalFormatting>
  <conditionalFormatting sqref="DC8">
    <cfRule type="cellIs" dxfId="2667" priority="2668" operator="equal">
      <formula>0</formula>
    </cfRule>
  </conditionalFormatting>
  <conditionalFormatting sqref="DC8">
    <cfRule type="cellIs" dxfId="2666" priority="2667" operator="equal">
      <formula>0</formula>
    </cfRule>
  </conditionalFormatting>
  <conditionalFormatting sqref="DA8:DB8">
    <cfRule type="cellIs" dxfId="2665" priority="2666" operator="equal">
      <formula>0</formula>
    </cfRule>
  </conditionalFormatting>
  <conditionalFormatting sqref="DN8">
    <cfRule type="cellIs" dxfId="2664" priority="2665" operator="equal">
      <formula>0</formula>
    </cfRule>
  </conditionalFormatting>
  <conditionalFormatting sqref="DA8:DB8">
    <cfRule type="cellIs" dxfId="2663" priority="2664" operator="equal">
      <formula>0</formula>
    </cfRule>
  </conditionalFormatting>
  <conditionalFormatting sqref="DC8">
    <cfRule type="cellIs" dxfId="2662" priority="2663" operator="equal">
      <formula>0</formula>
    </cfRule>
  </conditionalFormatting>
  <conditionalFormatting sqref="DC8">
    <cfRule type="cellIs" dxfId="2661" priority="2662" operator="equal">
      <formula>0</formula>
    </cfRule>
  </conditionalFormatting>
  <conditionalFormatting sqref="DA8:DB8">
    <cfRule type="cellIs" dxfId="2660" priority="2661" operator="equal">
      <formula>0</formula>
    </cfRule>
  </conditionalFormatting>
  <conditionalFormatting sqref="DA8:DB8">
    <cfRule type="cellIs" dxfId="2659" priority="2660" operator="equal">
      <formula>0</formula>
    </cfRule>
  </conditionalFormatting>
  <conditionalFormatting sqref="DA8:DB8">
    <cfRule type="cellIs" dxfId="2658" priority="2659" operator="equal">
      <formula>0</formula>
    </cfRule>
  </conditionalFormatting>
  <conditionalFormatting sqref="DC8">
    <cfRule type="cellIs" dxfId="2657" priority="2658" operator="equal">
      <formula>0</formula>
    </cfRule>
  </conditionalFormatting>
  <conditionalFormatting sqref="DC8">
    <cfRule type="cellIs" dxfId="2656" priority="2657" operator="equal">
      <formula>0</formula>
    </cfRule>
  </conditionalFormatting>
  <conditionalFormatting sqref="DC8">
    <cfRule type="cellIs" dxfId="2655" priority="2656" operator="equal">
      <formula>0</formula>
    </cfRule>
  </conditionalFormatting>
  <conditionalFormatting sqref="DA8:DB8">
    <cfRule type="cellIs" dxfId="2654" priority="2655" operator="equal">
      <formula>0</formula>
    </cfRule>
  </conditionalFormatting>
  <conditionalFormatting sqref="DA8:DB8">
    <cfRule type="cellIs" dxfId="2653" priority="2654" operator="equal">
      <formula>0</formula>
    </cfRule>
  </conditionalFormatting>
  <conditionalFormatting sqref="DC8">
    <cfRule type="cellIs" dxfId="2652" priority="2653" operator="equal">
      <formula>0</formula>
    </cfRule>
  </conditionalFormatting>
  <conditionalFormatting sqref="DC8">
    <cfRule type="cellIs" dxfId="2651" priority="2652" operator="equal">
      <formula>0</formula>
    </cfRule>
  </conditionalFormatting>
  <conditionalFormatting sqref="DA8:DB8">
    <cfRule type="cellIs" dxfId="2650" priority="2651" operator="equal">
      <formula>0</formula>
    </cfRule>
  </conditionalFormatting>
  <conditionalFormatting sqref="DN8">
    <cfRule type="cellIs" dxfId="2649" priority="2650" operator="equal">
      <formula>0</formula>
    </cfRule>
  </conditionalFormatting>
  <conditionalFormatting sqref="DC8">
    <cfRule type="cellIs" dxfId="2648" priority="2649" operator="equal">
      <formula>0</formula>
    </cfRule>
  </conditionalFormatting>
  <conditionalFormatting sqref="DA8:DB8">
    <cfRule type="cellIs" dxfId="2647" priority="2648" operator="equal">
      <formula>0</formula>
    </cfRule>
  </conditionalFormatting>
  <conditionalFormatting sqref="DA8:DB8">
    <cfRule type="cellIs" dxfId="2646" priority="2647" operator="equal">
      <formula>0</formula>
    </cfRule>
  </conditionalFormatting>
  <conditionalFormatting sqref="DC8">
    <cfRule type="cellIs" dxfId="2645" priority="2646" operator="equal">
      <formula>0</formula>
    </cfRule>
  </conditionalFormatting>
  <conditionalFormatting sqref="DC8">
    <cfRule type="cellIs" dxfId="2644" priority="2645" operator="equal">
      <formula>0</formula>
    </cfRule>
  </conditionalFormatting>
  <conditionalFormatting sqref="DA8:DB8">
    <cfRule type="cellIs" dxfId="2643" priority="2644" operator="equal">
      <formula>0</formula>
    </cfRule>
  </conditionalFormatting>
  <conditionalFormatting sqref="DA8:DB8">
    <cfRule type="cellIs" dxfId="2642" priority="2643" operator="equal">
      <formula>0</formula>
    </cfRule>
  </conditionalFormatting>
  <conditionalFormatting sqref="DA8:DB8">
    <cfRule type="cellIs" dxfId="2641" priority="2642" operator="equal">
      <formula>0</formula>
    </cfRule>
  </conditionalFormatting>
  <conditionalFormatting sqref="DC8">
    <cfRule type="cellIs" dxfId="2640" priority="2641" operator="equal">
      <formula>0</formula>
    </cfRule>
  </conditionalFormatting>
  <conditionalFormatting sqref="DC8">
    <cfRule type="cellIs" dxfId="2639" priority="2640" operator="equal">
      <formula>0</formula>
    </cfRule>
  </conditionalFormatting>
  <conditionalFormatting sqref="DC8">
    <cfRule type="cellIs" dxfId="2638" priority="2639" operator="equal">
      <formula>0</formula>
    </cfRule>
  </conditionalFormatting>
  <conditionalFormatting sqref="DA8:DB8">
    <cfRule type="cellIs" dxfId="2637" priority="2638" operator="equal">
      <formula>0</formula>
    </cfRule>
  </conditionalFormatting>
  <conditionalFormatting sqref="DA8:DB8">
    <cfRule type="cellIs" dxfId="2636" priority="2637" operator="equal">
      <formula>0</formula>
    </cfRule>
  </conditionalFormatting>
  <conditionalFormatting sqref="DA8:DB8">
    <cfRule type="cellIs" dxfId="2635" priority="2636" operator="equal">
      <formula>0</formula>
    </cfRule>
  </conditionalFormatting>
  <conditionalFormatting sqref="DC8">
    <cfRule type="cellIs" dxfId="2634" priority="2635" operator="equal">
      <formula>0</formula>
    </cfRule>
  </conditionalFormatting>
  <conditionalFormatting sqref="DC8">
    <cfRule type="cellIs" dxfId="2633" priority="2634" operator="equal">
      <formula>0</formula>
    </cfRule>
  </conditionalFormatting>
  <conditionalFormatting sqref="DC8">
    <cfRule type="cellIs" dxfId="2632" priority="2633" operator="equal">
      <formula>0</formula>
    </cfRule>
  </conditionalFormatting>
  <conditionalFormatting sqref="DN8">
    <cfRule type="cellIs" dxfId="2631" priority="2632" operator="equal">
      <formula>0</formula>
    </cfRule>
  </conditionalFormatting>
  <conditionalFormatting sqref="DA8:DB8">
    <cfRule type="cellIs" dxfId="2630" priority="2631" operator="equal">
      <formula>0</formula>
    </cfRule>
  </conditionalFormatting>
  <conditionalFormatting sqref="DC8">
    <cfRule type="cellIs" dxfId="2629" priority="2630" operator="equal">
      <formula>0</formula>
    </cfRule>
  </conditionalFormatting>
  <conditionalFormatting sqref="CV8:CZ8">
    <cfRule type="cellIs" dxfId="2628" priority="2629" operator="equal">
      <formula>0</formula>
    </cfRule>
  </conditionalFormatting>
  <conditionalFormatting sqref="DN8">
    <cfRule type="cellIs" dxfId="2627" priority="2628" operator="equal">
      <formula>0</formula>
    </cfRule>
  </conditionalFormatting>
  <conditionalFormatting sqref="DA8:DB8">
    <cfRule type="cellIs" dxfId="2626" priority="2627" operator="equal">
      <formula>0</formula>
    </cfRule>
  </conditionalFormatting>
  <conditionalFormatting sqref="DC8">
    <cfRule type="cellIs" dxfId="2625" priority="2626" operator="equal">
      <formula>0</formula>
    </cfRule>
  </conditionalFormatting>
  <conditionalFormatting sqref="DA8:DB8">
    <cfRule type="cellIs" dxfId="2624" priority="2625" operator="equal">
      <formula>0</formula>
    </cfRule>
  </conditionalFormatting>
  <conditionalFormatting sqref="DC8">
    <cfRule type="cellIs" dxfId="2623" priority="2624" operator="equal">
      <formula>0</formula>
    </cfRule>
  </conditionalFormatting>
  <conditionalFormatting sqref="DA8:DB8">
    <cfRule type="cellIs" dxfId="2622" priority="2623" operator="equal">
      <formula>0</formula>
    </cfRule>
  </conditionalFormatting>
  <conditionalFormatting sqref="DA8:DB8">
    <cfRule type="cellIs" dxfId="2621" priority="2622" operator="equal">
      <formula>0</formula>
    </cfRule>
  </conditionalFormatting>
  <conditionalFormatting sqref="DA8:DB8">
    <cfRule type="cellIs" dxfId="2620" priority="2621" operator="equal">
      <formula>0</formula>
    </cfRule>
  </conditionalFormatting>
  <conditionalFormatting sqref="DA8:DB8">
    <cfRule type="cellIs" dxfId="2619" priority="2620" operator="equal">
      <formula>0</formula>
    </cfRule>
  </conditionalFormatting>
  <conditionalFormatting sqref="DC8">
    <cfRule type="cellIs" dxfId="2618" priority="2619" operator="equal">
      <formula>0</formula>
    </cfRule>
  </conditionalFormatting>
  <conditionalFormatting sqref="DC8">
    <cfRule type="cellIs" dxfId="2617" priority="2618" operator="equal">
      <formula>0</formula>
    </cfRule>
  </conditionalFormatting>
  <conditionalFormatting sqref="DC8">
    <cfRule type="cellIs" dxfId="2616" priority="2617" operator="equal">
      <formula>0</formula>
    </cfRule>
  </conditionalFormatting>
  <conditionalFormatting sqref="DC8">
    <cfRule type="cellIs" dxfId="2615" priority="2616" operator="equal">
      <formula>0</formula>
    </cfRule>
  </conditionalFormatting>
  <conditionalFormatting sqref="DA8:DB8">
    <cfRule type="cellIs" dxfId="2614" priority="2615" operator="equal">
      <formula>0</formula>
    </cfRule>
  </conditionalFormatting>
  <conditionalFormatting sqref="DA8:DB8">
    <cfRule type="cellIs" dxfId="2613" priority="2614" operator="equal">
      <formula>0</formula>
    </cfRule>
  </conditionalFormatting>
  <conditionalFormatting sqref="DA8:DB8">
    <cfRule type="cellIs" dxfId="2612" priority="2613" operator="equal">
      <formula>0</formula>
    </cfRule>
  </conditionalFormatting>
  <conditionalFormatting sqref="DC8">
    <cfRule type="cellIs" dxfId="2611" priority="2612" operator="equal">
      <formula>0</formula>
    </cfRule>
  </conditionalFormatting>
  <conditionalFormatting sqref="DC8">
    <cfRule type="cellIs" dxfId="2610" priority="2611" operator="equal">
      <formula>0</formula>
    </cfRule>
  </conditionalFormatting>
  <conditionalFormatting sqref="DC8">
    <cfRule type="cellIs" dxfId="2609" priority="2610" operator="equal">
      <formula>0</formula>
    </cfRule>
  </conditionalFormatting>
  <conditionalFormatting sqref="DA8:DB8">
    <cfRule type="cellIs" dxfId="2608" priority="2609" operator="equal">
      <formula>0</formula>
    </cfRule>
  </conditionalFormatting>
  <conditionalFormatting sqref="DA8:DB8">
    <cfRule type="cellIs" dxfId="2607" priority="2608" operator="equal">
      <formula>0</formula>
    </cfRule>
  </conditionalFormatting>
  <conditionalFormatting sqref="DA8:DB8">
    <cfRule type="cellIs" dxfId="2606" priority="2607" operator="equal">
      <formula>0</formula>
    </cfRule>
  </conditionalFormatting>
  <conditionalFormatting sqref="DA8:DB8">
    <cfRule type="cellIs" dxfId="2605" priority="2606" operator="equal">
      <formula>0</formula>
    </cfRule>
  </conditionalFormatting>
  <conditionalFormatting sqref="DC8">
    <cfRule type="cellIs" dxfId="2604" priority="2605" operator="equal">
      <formula>0</formula>
    </cfRule>
  </conditionalFormatting>
  <conditionalFormatting sqref="DC8">
    <cfRule type="cellIs" dxfId="2603" priority="2604" operator="equal">
      <formula>0</formula>
    </cfRule>
  </conditionalFormatting>
  <conditionalFormatting sqref="DC8">
    <cfRule type="cellIs" dxfId="2602" priority="2603" operator="equal">
      <formula>0</formula>
    </cfRule>
  </conditionalFormatting>
  <conditionalFormatting sqref="DC8">
    <cfRule type="cellIs" dxfId="2601" priority="2602" operator="equal">
      <formula>0</formula>
    </cfRule>
  </conditionalFormatting>
  <conditionalFormatting sqref="DA8:DB8">
    <cfRule type="cellIs" dxfId="2600" priority="2601" operator="equal">
      <formula>0</formula>
    </cfRule>
  </conditionalFormatting>
  <conditionalFormatting sqref="DA8:DB8">
    <cfRule type="cellIs" dxfId="2599" priority="2600" operator="equal">
      <formula>0</formula>
    </cfRule>
  </conditionalFormatting>
  <conditionalFormatting sqref="DA8:DB8">
    <cfRule type="cellIs" dxfId="2598" priority="2599" operator="equal">
      <formula>0</formula>
    </cfRule>
  </conditionalFormatting>
  <conditionalFormatting sqref="DC8">
    <cfRule type="cellIs" dxfId="2597" priority="2598" operator="equal">
      <formula>0</formula>
    </cfRule>
  </conditionalFormatting>
  <conditionalFormatting sqref="DC8">
    <cfRule type="cellIs" dxfId="2596" priority="2597" operator="equal">
      <formula>0</formula>
    </cfRule>
  </conditionalFormatting>
  <conditionalFormatting sqref="DC8">
    <cfRule type="cellIs" dxfId="2595" priority="2596" operator="equal">
      <formula>0</formula>
    </cfRule>
  </conditionalFormatting>
  <conditionalFormatting sqref="DA8:DB8">
    <cfRule type="cellIs" dxfId="2594" priority="2595" operator="equal">
      <formula>0</formula>
    </cfRule>
  </conditionalFormatting>
  <conditionalFormatting sqref="DN8">
    <cfRule type="cellIs" dxfId="2593" priority="2594" operator="equal">
      <formula>0</formula>
    </cfRule>
  </conditionalFormatting>
  <conditionalFormatting sqref="DN8">
    <cfRule type="cellIs" dxfId="2592" priority="2593" operator="equal">
      <formula>0</formula>
    </cfRule>
  </conditionalFormatting>
  <conditionalFormatting sqref="DC8">
    <cfRule type="cellIs" dxfId="2591" priority="2592" operator="equal">
      <formula>0</formula>
    </cfRule>
  </conditionalFormatting>
  <conditionalFormatting sqref="DC8">
    <cfRule type="cellIs" dxfId="2590" priority="2591" operator="equal">
      <formula>0</formula>
    </cfRule>
  </conditionalFormatting>
  <conditionalFormatting sqref="DA8:DB8">
    <cfRule type="cellIs" dxfId="2589" priority="2590" operator="equal">
      <formula>0</formula>
    </cfRule>
  </conditionalFormatting>
  <conditionalFormatting sqref="DA8:DB8">
    <cfRule type="cellIs" dxfId="2588" priority="2589" operator="equal">
      <formula>0</formula>
    </cfRule>
  </conditionalFormatting>
  <conditionalFormatting sqref="DA8:DB8">
    <cfRule type="cellIs" dxfId="2587" priority="2588" operator="equal">
      <formula>0</formula>
    </cfRule>
  </conditionalFormatting>
  <conditionalFormatting sqref="DC8">
    <cfRule type="cellIs" dxfId="2586" priority="2587" operator="equal">
      <formula>0</formula>
    </cfRule>
  </conditionalFormatting>
  <conditionalFormatting sqref="DC8">
    <cfRule type="cellIs" dxfId="2585" priority="2586" operator="equal">
      <formula>0</formula>
    </cfRule>
  </conditionalFormatting>
  <conditionalFormatting sqref="DC8">
    <cfRule type="cellIs" dxfId="2584" priority="2585" operator="equal">
      <formula>0</formula>
    </cfRule>
  </conditionalFormatting>
  <conditionalFormatting sqref="DA8:DB8">
    <cfRule type="cellIs" dxfId="2583" priority="2584" operator="equal">
      <formula>0</formula>
    </cfRule>
  </conditionalFormatting>
  <conditionalFormatting sqref="DA8:DB8">
    <cfRule type="cellIs" dxfId="2582" priority="2583" operator="equal">
      <formula>0</formula>
    </cfRule>
  </conditionalFormatting>
  <conditionalFormatting sqref="DA8:DB8">
    <cfRule type="cellIs" dxfId="2581" priority="2582" operator="equal">
      <formula>0</formula>
    </cfRule>
  </conditionalFormatting>
  <conditionalFormatting sqref="DC8">
    <cfRule type="cellIs" dxfId="2580" priority="2581" operator="equal">
      <formula>0</formula>
    </cfRule>
  </conditionalFormatting>
  <conditionalFormatting sqref="DC8">
    <cfRule type="cellIs" dxfId="2579" priority="2580" operator="equal">
      <formula>0</formula>
    </cfRule>
  </conditionalFormatting>
  <conditionalFormatting sqref="DC8">
    <cfRule type="cellIs" dxfId="2578" priority="2579" operator="equal">
      <formula>0</formula>
    </cfRule>
  </conditionalFormatting>
  <conditionalFormatting sqref="DA8:DB8">
    <cfRule type="cellIs" dxfId="2577" priority="2578" operator="equal">
      <formula>0</formula>
    </cfRule>
  </conditionalFormatting>
  <conditionalFormatting sqref="DA8:DB8">
    <cfRule type="cellIs" dxfId="2576" priority="2577" operator="equal">
      <formula>0</formula>
    </cfRule>
  </conditionalFormatting>
  <conditionalFormatting sqref="DA8:DB8">
    <cfRule type="cellIs" dxfId="2575" priority="2576" operator="equal">
      <formula>0</formula>
    </cfRule>
  </conditionalFormatting>
  <conditionalFormatting sqref="DC8">
    <cfRule type="cellIs" dxfId="2574" priority="2575" operator="equal">
      <formula>0</formula>
    </cfRule>
  </conditionalFormatting>
  <conditionalFormatting sqref="DC8">
    <cfRule type="cellIs" dxfId="2573" priority="2574" operator="equal">
      <formula>0</formula>
    </cfRule>
  </conditionalFormatting>
  <conditionalFormatting sqref="DC8">
    <cfRule type="cellIs" dxfId="2572" priority="2573" operator="equal">
      <formula>0</formula>
    </cfRule>
  </conditionalFormatting>
  <conditionalFormatting sqref="DN8">
    <cfRule type="cellIs" dxfId="2571" priority="2572" operator="equal">
      <formula>0</formula>
    </cfRule>
  </conditionalFormatting>
  <conditionalFormatting sqref="DA8:DB8">
    <cfRule type="cellIs" dxfId="2570" priority="2571" operator="equal">
      <formula>0</formula>
    </cfRule>
  </conditionalFormatting>
  <conditionalFormatting sqref="DA8:DB8">
    <cfRule type="cellIs" dxfId="2569" priority="2570" operator="equal">
      <formula>0</formula>
    </cfRule>
  </conditionalFormatting>
  <conditionalFormatting sqref="DC8">
    <cfRule type="cellIs" dxfId="2568" priority="2569" operator="equal">
      <formula>0</formula>
    </cfRule>
  </conditionalFormatting>
  <conditionalFormatting sqref="DC8">
    <cfRule type="cellIs" dxfId="2567" priority="2568" operator="equal">
      <formula>0</formula>
    </cfRule>
  </conditionalFormatting>
  <conditionalFormatting sqref="DA8:DB8">
    <cfRule type="cellIs" dxfId="2566" priority="2567" operator="equal">
      <formula>0</formula>
    </cfRule>
  </conditionalFormatting>
  <conditionalFormatting sqref="DA8:DB8">
    <cfRule type="cellIs" dxfId="2565" priority="2566" operator="equal">
      <formula>0</formula>
    </cfRule>
  </conditionalFormatting>
  <conditionalFormatting sqref="DA8:DB8">
    <cfRule type="cellIs" dxfId="2564" priority="2565" operator="equal">
      <formula>0</formula>
    </cfRule>
  </conditionalFormatting>
  <conditionalFormatting sqref="DC8">
    <cfRule type="cellIs" dxfId="2563" priority="2564" operator="equal">
      <formula>0</formula>
    </cfRule>
  </conditionalFormatting>
  <conditionalFormatting sqref="DC8">
    <cfRule type="cellIs" dxfId="2562" priority="2563" operator="equal">
      <formula>0</formula>
    </cfRule>
  </conditionalFormatting>
  <conditionalFormatting sqref="DC8">
    <cfRule type="cellIs" dxfId="2561" priority="2562" operator="equal">
      <formula>0</formula>
    </cfRule>
  </conditionalFormatting>
  <conditionalFormatting sqref="CV8:CZ8">
    <cfRule type="cellIs" dxfId="2560" priority="2561" operator="equal">
      <formula>0</formula>
    </cfRule>
  </conditionalFormatting>
  <conditionalFormatting sqref="DN8">
    <cfRule type="cellIs" dxfId="2559" priority="2560" operator="equal">
      <formula>0</formula>
    </cfRule>
  </conditionalFormatting>
  <conditionalFormatting sqref="DN8">
    <cfRule type="cellIs" dxfId="2558" priority="2559" operator="equal">
      <formula>0</formula>
    </cfRule>
  </conditionalFormatting>
  <conditionalFormatting sqref="DA8:DB8">
    <cfRule type="cellIs" dxfId="2557" priority="2558" operator="equal">
      <formula>0</formula>
    </cfRule>
  </conditionalFormatting>
  <conditionalFormatting sqref="DA8:DB8">
    <cfRule type="cellIs" dxfId="2556" priority="2557" operator="equal">
      <formula>0</formula>
    </cfRule>
  </conditionalFormatting>
  <conditionalFormatting sqref="DA8:DB8">
    <cfRule type="cellIs" dxfId="2555" priority="2556" operator="equal">
      <formula>0</formula>
    </cfRule>
  </conditionalFormatting>
  <conditionalFormatting sqref="DA8:DB8">
    <cfRule type="cellIs" dxfId="2554" priority="2555" operator="equal">
      <formula>0</formula>
    </cfRule>
  </conditionalFormatting>
  <conditionalFormatting sqref="DC8">
    <cfRule type="cellIs" dxfId="2553" priority="2554" operator="equal">
      <formula>0</formula>
    </cfRule>
  </conditionalFormatting>
  <conditionalFormatting sqref="DC8">
    <cfRule type="cellIs" dxfId="2552" priority="2553" operator="equal">
      <formula>0</formula>
    </cfRule>
  </conditionalFormatting>
  <conditionalFormatting sqref="DC8">
    <cfRule type="cellIs" dxfId="2551" priority="2552" operator="equal">
      <formula>0</formula>
    </cfRule>
  </conditionalFormatting>
  <conditionalFormatting sqref="DC8">
    <cfRule type="cellIs" dxfId="2550" priority="2551" operator="equal">
      <formula>0</formula>
    </cfRule>
  </conditionalFormatting>
  <conditionalFormatting sqref="DA8:DB8">
    <cfRule type="cellIs" dxfId="2549" priority="2550" operator="equal">
      <formula>0</formula>
    </cfRule>
  </conditionalFormatting>
  <conditionalFormatting sqref="DA8:DB8">
    <cfRule type="cellIs" dxfId="2548" priority="2549" operator="equal">
      <formula>0</formula>
    </cfRule>
  </conditionalFormatting>
  <conditionalFormatting sqref="DC8">
    <cfRule type="cellIs" dxfId="2547" priority="2548" operator="equal">
      <formula>0</formula>
    </cfRule>
  </conditionalFormatting>
  <conditionalFormatting sqref="DC8">
    <cfRule type="cellIs" dxfId="2546" priority="2547" operator="equal">
      <formula>0</formula>
    </cfRule>
  </conditionalFormatting>
  <conditionalFormatting sqref="DA8:DB8">
    <cfRule type="cellIs" dxfId="2545" priority="2546" operator="equal">
      <formula>0</formula>
    </cfRule>
  </conditionalFormatting>
  <conditionalFormatting sqref="DA8:DB8">
    <cfRule type="cellIs" dxfId="2544" priority="2545" operator="equal">
      <formula>0</formula>
    </cfRule>
  </conditionalFormatting>
  <conditionalFormatting sqref="DA8:DB8">
    <cfRule type="cellIs" dxfId="2543" priority="2544" operator="equal">
      <formula>0</formula>
    </cfRule>
  </conditionalFormatting>
  <conditionalFormatting sqref="DC8">
    <cfRule type="cellIs" dxfId="2542" priority="2543" operator="equal">
      <formula>0</formula>
    </cfRule>
  </conditionalFormatting>
  <conditionalFormatting sqref="DC8">
    <cfRule type="cellIs" dxfId="2541" priority="2542" operator="equal">
      <formula>0</formula>
    </cfRule>
  </conditionalFormatting>
  <conditionalFormatting sqref="DC8">
    <cfRule type="cellIs" dxfId="2540" priority="2541" operator="equal">
      <formula>0</formula>
    </cfRule>
  </conditionalFormatting>
  <conditionalFormatting sqref="DA8:DB8">
    <cfRule type="cellIs" dxfId="2539" priority="2540" operator="equal">
      <formula>0</formula>
    </cfRule>
  </conditionalFormatting>
  <conditionalFormatting sqref="DC8">
    <cfRule type="cellIs" dxfId="2538" priority="2539" operator="equal">
      <formula>0</formula>
    </cfRule>
  </conditionalFormatting>
  <conditionalFormatting sqref="DA8:DB8">
    <cfRule type="cellIs" dxfId="2537" priority="2538" operator="equal">
      <formula>0</formula>
    </cfRule>
  </conditionalFormatting>
  <conditionalFormatting sqref="DA8:DB8">
    <cfRule type="cellIs" dxfId="2536" priority="2537" operator="equal">
      <formula>0</formula>
    </cfRule>
  </conditionalFormatting>
  <conditionalFormatting sqref="DC8">
    <cfRule type="cellIs" dxfId="2535" priority="2536" operator="equal">
      <formula>0</formula>
    </cfRule>
  </conditionalFormatting>
  <conditionalFormatting sqref="DC8">
    <cfRule type="cellIs" dxfId="2534" priority="2535" operator="equal">
      <formula>0</formula>
    </cfRule>
  </conditionalFormatting>
  <conditionalFormatting sqref="DA8:DB8">
    <cfRule type="cellIs" dxfId="2533" priority="2534" operator="equal">
      <formula>0</formula>
    </cfRule>
  </conditionalFormatting>
  <conditionalFormatting sqref="DA8:DB8">
    <cfRule type="cellIs" dxfId="2532" priority="2533" operator="equal">
      <formula>0</formula>
    </cfRule>
  </conditionalFormatting>
  <conditionalFormatting sqref="DA8:DB8">
    <cfRule type="cellIs" dxfId="2531" priority="2532" operator="equal">
      <formula>0</formula>
    </cfRule>
  </conditionalFormatting>
  <conditionalFormatting sqref="DC8">
    <cfRule type="cellIs" dxfId="2530" priority="2531" operator="equal">
      <formula>0</formula>
    </cfRule>
  </conditionalFormatting>
  <conditionalFormatting sqref="DC8">
    <cfRule type="cellIs" dxfId="2529" priority="2530" operator="equal">
      <formula>0</formula>
    </cfRule>
  </conditionalFormatting>
  <conditionalFormatting sqref="DC8">
    <cfRule type="cellIs" dxfId="2528" priority="2529" operator="equal">
      <formula>0</formula>
    </cfRule>
  </conditionalFormatting>
  <conditionalFormatting sqref="DA8:DB8">
    <cfRule type="cellIs" dxfId="2527" priority="2528" operator="equal">
      <formula>0</formula>
    </cfRule>
  </conditionalFormatting>
  <conditionalFormatting sqref="DA8:DB8">
    <cfRule type="cellIs" dxfId="2526" priority="2527" operator="equal">
      <formula>0</formula>
    </cfRule>
  </conditionalFormatting>
  <conditionalFormatting sqref="DA8:DB8">
    <cfRule type="cellIs" dxfId="2525" priority="2526" operator="equal">
      <formula>0</formula>
    </cfRule>
  </conditionalFormatting>
  <conditionalFormatting sqref="DC8">
    <cfRule type="cellIs" dxfId="2524" priority="2525" operator="equal">
      <formula>0</formula>
    </cfRule>
  </conditionalFormatting>
  <conditionalFormatting sqref="DC8">
    <cfRule type="cellIs" dxfId="2523" priority="2524" operator="equal">
      <formula>0</formula>
    </cfRule>
  </conditionalFormatting>
  <conditionalFormatting sqref="DC8">
    <cfRule type="cellIs" dxfId="2522" priority="2523" operator="equal">
      <formula>0</formula>
    </cfRule>
  </conditionalFormatting>
  <conditionalFormatting sqref="DN8">
    <cfRule type="cellIs" dxfId="2521" priority="2522" operator="equal">
      <formula>0</formula>
    </cfRule>
  </conditionalFormatting>
  <conditionalFormatting sqref="DA8:DB8">
    <cfRule type="cellIs" dxfId="2520" priority="2521" operator="equal">
      <formula>0</formula>
    </cfRule>
  </conditionalFormatting>
  <conditionalFormatting sqref="DC8">
    <cfRule type="cellIs" dxfId="2519" priority="2520" operator="equal">
      <formula>0</formula>
    </cfRule>
  </conditionalFormatting>
  <conditionalFormatting sqref="CV8:CZ8">
    <cfRule type="cellIs" dxfId="2518" priority="2519" operator="equal">
      <formula>0</formula>
    </cfRule>
  </conditionalFormatting>
  <conditionalFormatting sqref="DN8">
    <cfRule type="cellIs" dxfId="2517" priority="2518" operator="equal">
      <formula>0</formula>
    </cfRule>
  </conditionalFormatting>
  <conditionalFormatting sqref="DA8:DB8">
    <cfRule type="cellIs" dxfId="2516" priority="2517" operator="equal">
      <formula>0</formula>
    </cfRule>
  </conditionalFormatting>
  <conditionalFormatting sqref="DC8">
    <cfRule type="cellIs" dxfId="2515" priority="2516" operator="equal">
      <formula>0</formula>
    </cfRule>
  </conditionalFormatting>
  <conditionalFormatting sqref="DA8:DB8">
    <cfRule type="cellIs" dxfId="2514" priority="2515" operator="equal">
      <formula>0</formula>
    </cfRule>
  </conditionalFormatting>
  <conditionalFormatting sqref="DC8">
    <cfRule type="cellIs" dxfId="2513" priority="2514" operator="equal">
      <formula>0</formula>
    </cfRule>
  </conditionalFormatting>
  <conditionalFormatting sqref="DA8:DB8">
    <cfRule type="cellIs" dxfId="2512" priority="2513" operator="equal">
      <formula>0</formula>
    </cfRule>
  </conditionalFormatting>
  <conditionalFormatting sqref="DA8:DB8">
    <cfRule type="cellIs" dxfId="2511" priority="2512" operator="equal">
      <formula>0</formula>
    </cfRule>
  </conditionalFormatting>
  <conditionalFormatting sqref="DN8">
    <cfRule type="cellIs" dxfId="2510" priority="2511" operator="equal">
      <formula>0</formula>
    </cfRule>
  </conditionalFormatting>
  <conditionalFormatting sqref="DN8">
    <cfRule type="cellIs" dxfId="2509" priority="2510" operator="equal">
      <formula>0</formula>
    </cfRule>
  </conditionalFormatting>
  <conditionalFormatting sqref="DC8">
    <cfRule type="cellIs" dxfId="2508" priority="2509" operator="equal">
      <formula>0</formula>
    </cfRule>
  </conditionalFormatting>
  <conditionalFormatting sqref="DC8">
    <cfRule type="cellIs" dxfId="2507" priority="2508" operator="equal">
      <formula>0</formula>
    </cfRule>
  </conditionalFormatting>
  <conditionalFormatting sqref="DN8">
    <cfRule type="cellIs" dxfId="2506" priority="2507" operator="equal">
      <formula>0</formula>
    </cfRule>
  </conditionalFormatting>
  <conditionalFormatting sqref="DC8">
    <cfRule type="cellIs" dxfId="2505" priority="2506" operator="equal">
      <formula>0</formula>
    </cfRule>
  </conditionalFormatting>
  <conditionalFormatting sqref="DA8:DB8">
    <cfRule type="cellIs" dxfId="2504" priority="2505" operator="equal">
      <formula>0</formula>
    </cfRule>
  </conditionalFormatting>
  <conditionalFormatting sqref="DA8:DB8">
    <cfRule type="cellIs" dxfId="2503" priority="2504" operator="equal">
      <formula>0</formula>
    </cfRule>
  </conditionalFormatting>
  <conditionalFormatting sqref="DA8:DB8">
    <cfRule type="cellIs" dxfId="2502" priority="2503" operator="equal">
      <formula>0</formula>
    </cfRule>
  </conditionalFormatting>
  <conditionalFormatting sqref="DC8">
    <cfRule type="cellIs" dxfId="2501" priority="2502" operator="equal">
      <formula>0</formula>
    </cfRule>
  </conditionalFormatting>
  <conditionalFormatting sqref="DC8">
    <cfRule type="cellIs" dxfId="2500" priority="2501" operator="equal">
      <formula>0</formula>
    </cfRule>
  </conditionalFormatting>
  <conditionalFormatting sqref="DC8">
    <cfRule type="cellIs" dxfId="2499" priority="2500" operator="equal">
      <formula>0</formula>
    </cfRule>
  </conditionalFormatting>
  <conditionalFormatting sqref="DA8:DB8">
    <cfRule type="cellIs" dxfId="2498" priority="2499" operator="equal">
      <formula>0</formula>
    </cfRule>
  </conditionalFormatting>
  <conditionalFormatting sqref="DA8:DB8">
    <cfRule type="cellIs" dxfId="2497" priority="2498" operator="equal">
      <formula>0</formula>
    </cfRule>
  </conditionalFormatting>
  <conditionalFormatting sqref="DC8">
    <cfRule type="cellIs" dxfId="2496" priority="2497" operator="equal">
      <formula>0</formula>
    </cfRule>
  </conditionalFormatting>
  <conditionalFormatting sqref="DC8">
    <cfRule type="cellIs" dxfId="2495" priority="2496" operator="equal">
      <formula>0</formula>
    </cfRule>
  </conditionalFormatting>
  <conditionalFormatting sqref="DN8">
    <cfRule type="cellIs" dxfId="2494" priority="2495" operator="equal">
      <formula>0</formula>
    </cfRule>
  </conditionalFormatting>
  <conditionalFormatting sqref="DA8:DB8">
    <cfRule type="cellIs" dxfId="2493" priority="2494" operator="equal">
      <formula>0</formula>
    </cfRule>
  </conditionalFormatting>
  <conditionalFormatting sqref="DA8:DB8">
    <cfRule type="cellIs" dxfId="2492" priority="2493" operator="equal">
      <formula>0</formula>
    </cfRule>
  </conditionalFormatting>
  <conditionalFormatting sqref="DC8">
    <cfRule type="cellIs" dxfId="2491" priority="2492" operator="equal">
      <formula>0</formula>
    </cfRule>
  </conditionalFormatting>
  <conditionalFormatting sqref="DC8">
    <cfRule type="cellIs" dxfId="2490" priority="2491" operator="equal">
      <formula>0</formula>
    </cfRule>
  </conditionalFormatting>
  <conditionalFormatting sqref="DA8:DB8">
    <cfRule type="cellIs" dxfId="2489" priority="2490" operator="equal">
      <formula>0</formula>
    </cfRule>
  </conditionalFormatting>
  <conditionalFormatting sqref="DA8:DB8">
    <cfRule type="cellIs" dxfId="2488" priority="2489" operator="equal">
      <formula>0</formula>
    </cfRule>
  </conditionalFormatting>
  <conditionalFormatting sqref="DC8">
    <cfRule type="cellIs" dxfId="2487" priority="2488" operator="equal">
      <formula>0</formula>
    </cfRule>
  </conditionalFormatting>
  <conditionalFormatting sqref="DC8">
    <cfRule type="cellIs" dxfId="2486" priority="2487" operator="equal">
      <formula>0</formula>
    </cfRule>
  </conditionalFormatting>
  <conditionalFormatting sqref="EA8">
    <cfRule type="cellIs" dxfId="2485" priority="2486" operator="equal">
      <formula>0</formula>
    </cfRule>
  </conditionalFormatting>
  <conditionalFormatting sqref="DN8">
    <cfRule type="cellIs" dxfId="2484" priority="2485" operator="equal">
      <formula>0</formula>
    </cfRule>
  </conditionalFormatting>
  <conditionalFormatting sqref="DC8">
    <cfRule type="cellIs" dxfId="2483" priority="2484" operator="equal">
      <formula>0</formula>
    </cfRule>
  </conditionalFormatting>
  <conditionalFormatting sqref="DA8:DB8">
    <cfRule type="cellIs" dxfId="2482" priority="2483" operator="equal">
      <formula>0</formula>
    </cfRule>
  </conditionalFormatting>
  <conditionalFormatting sqref="DC8">
    <cfRule type="cellIs" dxfId="2481" priority="2482" operator="equal">
      <formula>0</formula>
    </cfRule>
  </conditionalFormatting>
  <conditionalFormatting sqref="DA8:DB8">
    <cfRule type="cellIs" dxfId="2480" priority="2481" operator="equal">
      <formula>0</formula>
    </cfRule>
  </conditionalFormatting>
  <conditionalFormatting sqref="DC8">
    <cfRule type="cellIs" dxfId="2479" priority="2480" operator="equal">
      <formula>0</formula>
    </cfRule>
  </conditionalFormatting>
  <conditionalFormatting sqref="DA8:DB8">
    <cfRule type="cellIs" dxfId="2478" priority="2479" operator="equal">
      <formula>0</formula>
    </cfRule>
  </conditionalFormatting>
  <conditionalFormatting sqref="DA8:DB8">
    <cfRule type="cellIs" dxfId="2477" priority="2478" operator="equal">
      <formula>0</formula>
    </cfRule>
  </conditionalFormatting>
  <conditionalFormatting sqref="DA8:DB8">
    <cfRule type="cellIs" dxfId="2476" priority="2477" operator="equal">
      <formula>0</formula>
    </cfRule>
  </conditionalFormatting>
  <conditionalFormatting sqref="DC8">
    <cfRule type="cellIs" dxfId="2475" priority="2476" operator="equal">
      <formula>0</formula>
    </cfRule>
  </conditionalFormatting>
  <conditionalFormatting sqref="DC8">
    <cfRule type="cellIs" dxfId="2474" priority="2475" operator="equal">
      <formula>0</formula>
    </cfRule>
  </conditionalFormatting>
  <conditionalFormatting sqref="DC8">
    <cfRule type="cellIs" dxfId="2473" priority="2474" operator="equal">
      <formula>0</formula>
    </cfRule>
  </conditionalFormatting>
  <conditionalFormatting sqref="DN8">
    <cfRule type="cellIs" dxfId="2472" priority="2473" operator="equal">
      <formula>0</formula>
    </cfRule>
  </conditionalFormatting>
  <conditionalFormatting sqref="DA8:DB8">
    <cfRule type="cellIs" dxfId="2471" priority="2472" operator="equal">
      <formula>0</formula>
    </cfRule>
  </conditionalFormatting>
  <conditionalFormatting sqref="DA8:DB8">
    <cfRule type="cellIs" dxfId="2470" priority="2471" operator="equal">
      <formula>0</formula>
    </cfRule>
  </conditionalFormatting>
  <conditionalFormatting sqref="DA8:DB8">
    <cfRule type="cellIs" dxfId="2469" priority="2470" operator="equal">
      <formula>0</formula>
    </cfRule>
  </conditionalFormatting>
  <conditionalFormatting sqref="DC8">
    <cfRule type="cellIs" dxfId="2468" priority="2469" operator="equal">
      <formula>0</formula>
    </cfRule>
  </conditionalFormatting>
  <conditionalFormatting sqref="DC8">
    <cfRule type="cellIs" dxfId="2467" priority="2468" operator="equal">
      <formula>0</formula>
    </cfRule>
  </conditionalFormatting>
  <conditionalFormatting sqref="DC8">
    <cfRule type="cellIs" dxfId="2466" priority="2467" operator="equal">
      <formula>0</formula>
    </cfRule>
  </conditionalFormatting>
  <conditionalFormatting sqref="DA8:DB8">
    <cfRule type="cellIs" dxfId="2465" priority="2466" operator="equal">
      <formula>0</formula>
    </cfRule>
  </conditionalFormatting>
  <conditionalFormatting sqref="DC8">
    <cfRule type="cellIs" dxfId="2464" priority="2465" operator="equal">
      <formula>0</formula>
    </cfRule>
  </conditionalFormatting>
  <conditionalFormatting sqref="DA8:DB8">
    <cfRule type="cellIs" dxfId="2463" priority="2464" operator="equal">
      <formula>0</formula>
    </cfRule>
  </conditionalFormatting>
  <conditionalFormatting sqref="DA8:DB8">
    <cfRule type="cellIs" dxfId="2462" priority="2463" operator="equal">
      <formula>0</formula>
    </cfRule>
  </conditionalFormatting>
  <conditionalFormatting sqref="DC8">
    <cfRule type="cellIs" dxfId="2461" priority="2462" operator="equal">
      <formula>0</formula>
    </cfRule>
  </conditionalFormatting>
  <conditionalFormatting sqref="DC8">
    <cfRule type="cellIs" dxfId="2460" priority="2461" operator="equal">
      <formula>0</formula>
    </cfRule>
  </conditionalFormatting>
  <conditionalFormatting sqref="DA8:DB8">
    <cfRule type="cellIs" dxfId="2459" priority="2460" operator="equal">
      <formula>0</formula>
    </cfRule>
  </conditionalFormatting>
  <conditionalFormatting sqref="DA8:DB8">
    <cfRule type="cellIs" dxfId="2458" priority="2459" operator="equal">
      <formula>0</formula>
    </cfRule>
  </conditionalFormatting>
  <conditionalFormatting sqref="DC8">
    <cfRule type="cellIs" dxfId="2457" priority="2458" operator="equal">
      <formula>0</formula>
    </cfRule>
  </conditionalFormatting>
  <conditionalFormatting sqref="DC8">
    <cfRule type="cellIs" dxfId="2456" priority="2457" operator="equal">
      <formula>0</formula>
    </cfRule>
  </conditionalFormatting>
  <conditionalFormatting sqref="DA8:DB8">
    <cfRule type="cellIs" dxfId="2455" priority="2456" operator="equal">
      <formula>0</formula>
    </cfRule>
  </conditionalFormatting>
  <conditionalFormatting sqref="DA8:DB8">
    <cfRule type="cellIs" dxfId="2454" priority="2455" operator="equal">
      <formula>0</formula>
    </cfRule>
  </conditionalFormatting>
  <conditionalFormatting sqref="DC8">
    <cfRule type="cellIs" dxfId="2453" priority="2454" operator="equal">
      <formula>0</formula>
    </cfRule>
  </conditionalFormatting>
  <conditionalFormatting sqref="DC8">
    <cfRule type="cellIs" dxfId="2452" priority="2453" operator="equal">
      <formula>0</formula>
    </cfRule>
  </conditionalFormatting>
  <conditionalFormatting sqref="DA8:DB8">
    <cfRule type="cellIs" dxfId="2451" priority="2452" operator="equal">
      <formula>0</formula>
    </cfRule>
  </conditionalFormatting>
  <conditionalFormatting sqref="DA8:DB8">
    <cfRule type="cellIs" dxfId="2450" priority="2451" operator="equal">
      <formula>0</formula>
    </cfRule>
  </conditionalFormatting>
  <conditionalFormatting sqref="DC8">
    <cfRule type="cellIs" dxfId="2449" priority="2450" operator="equal">
      <formula>0</formula>
    </cfRule>
  </conditionalFormatting>
  <conditionalFormatting sqref="DC8">
    <cfRule type="cellIs" dxfId="2448" priority="2449" operator="equal">
      <formula>0</formula>
    </cfRule>
  </conditionalFormatting>
  <conditionalFormatting sqref="DA8:DB8">
    <cfRule type="cellIs" dxfId="2447" priority="2448" operator="equal">
      <formula>0</formula>
    </cfRule>
  </conditionalFormatting>
  <conditionalFormatting sqref="DA8:DB8">
    <cfRule type="cellIs" dxfId="2446" priority="2447" operator="equal">
      <formula>0</formula>
    </cfRule>
  </conditionalFormatting>
  <conditionalFormatting sqref="DC8">
    <cfRule type="cellIs" dxfId="2445" priority="2446" operator="equal">
      <formula>0</formula>
    </cfRule>
  </conditionalFormatting>
  <conditionalFormatting sqref="DC8">
    <cfRule type="cellIs" dxfId="2444" priority="2445" operator="equal">
      <formula>0</formula>
    </cfRule>
  </conditionalFormatting>
  <conditionalFormatting sqref="DN8">
    <cfRule type="cellIs" dxfId="2443" priority="2444" operator="equal">
      <formula>0</formula>
    </cfRule>
  </conditionalFormatting>
  <conditionalFormatting sqref="DA8:DB8">
    <cfRule type="cellIs" dxfId="2442" priority="2443" operator="equal">
      <formula>0</formula>
    </cfRule>
  </conditionalFormatting>
  <conditionalFormatting sqref="DC8">
    <cfRule type="cellIs" dxfId="2441" priority="2442" operator="equal">
      <formula>0</formula>
    </cfRule>
  </conditionalFormatting>
  <conditionalFormatting sqref="DA8:DB8">
    <cfRule type="cellIs" dxfId="2440" priority="2441" operator="equal">
      <formula>0</formula>
    </cfRule>
  </conditionalFormatting>
  <conditionalFormatting sqref="DC8">
    <cfRule type="cellIs" dxfId="2439" priority="2440" operator="equal">
      <formula>0</formula>
    </cfRule>
  </conditionalFormatting>
  <conditionalFormatting sqref="DN8">
    <cfRule type="cellIs" dxfId="2438" priority="2439" operator="equal">
      <formula>0</formula>
    </cfRule>
  </conditionalFormatting>
  <conditionalFormatting sqref="DA8:DB8">
    <cfRule type="cellIs" dxfId="2437" priority="2438" operator="equal">
      <formula>0</formula>
    </cfRule>
  </conditionalFormatting>
  <conditionalFormatting sqref="DC8">
    <cfRule type="cellIs" dxfId="2436" priority="2437" operator="equal">
      <formula>0</formula>
    </cfRule>
  </conditionalFormatting>
  <conditionalFormatting sqref="DN8">
    <cfRule type="cellIs" dxfId="2435" priority="2436" operator="equal">
      <formula>0</formula>
    </cfRule>
  </conditionalFormatting>
  <conditionalFormatting sqref="DA8:DB8">
    <cfRule type="cellIs" dxfId="2434" priority="2435" operator="equal">
      <formula>0</formula>
    </cfRule>
  </conditionalFormatting>
  <conditionalFormatting sqref="DA8:DB8">
    <cfRule type="cellIs" dxfId="2433" priority="2434" operator="equal">
      <formula>0</formula>
    </cfRule>
  </conditionalFormatting>
  <conditionalFormatting sqref="DA8:DB8">
    <cfRule type="cellIs" dxfId="2432" priority="2433" operator="equal">
      <formula>0</formula>
    </cfRule>
  </conditionalFormatting>
  <conditionalFormatting sqref="DC8">
    <cfRule type="cellIs" dxfId="2431" priority="2432" operator="equal">
      <formula>0</formula>
    </cfRule>
  </conditionalFormatting>
  <conditionalFormatting sqref="DC8">
    <cfRule type="cellIs" dxfId="2430" priority="2431" operator="equal">
      <formula>0</formula>
    </cfRule>
  </conditionalFormatting>
  <conditionalFormatting sqref="DC8">
    <cfRule type="cellIs" dxfId="2429" priority="2430" operator="equal">
      <formula>0</formula>
    </cfRule>
  </conditionalFormatting>
  <conditionalFormatting sqref="DA8:DB8">
    <cfRule type="cellIs" dxfId="2428" priority="2429" operator="equal">
      <formula>0</formula>
    </cfRule>
  </conditionalFormatting>
  <conditionalFormatting sqref="DC8">
    <cfRule type="cellIs" dxfId="2427" priority="2428" operator="equal">
      <formula>0</formula>
    </cfRule>
  </conditionalFormatting>
  <conditionalFormatting sqref="DA8:DB8">
    <cfRule type="cellIs" dxfId="2426" priority="2427" operator="equal">
      <formula>0</formula>
    </cfRule>
  </conditionalFormatting>
  <conditionalFormatting sqref="DA8:DB8">
    <cfRule type="cellIs" dxfId="2425" priority="2426" operator="equal">
      <formula>0</formula>
    </cfRule>
  </conditionalFormatting>
  <conditionalFormatting sqref="DA8:DB8">
    <cfRule type="cellIs" dxfId="2424" priority="2425" operator="equal">
      <formula>0</formula>
    </cfRule>
  </conditionalFormatting>
  <conditionalFormatting sqref="DC8">
    <cfRule type="cellIs" dxfId="2423" priority="2424" operator="equal">
      <formula>0</formula>
    </cfRule>
  </conditionalFormatting>
  <conditionalFormatting sqref="DC8">
    <cfRule type="cellIs" dxfId="2422" priority="2423" operator="equal">
      <formula>0</formula>
    </cfRule>
  </conditionalFormatting>
  <conditionalFormatting sqref="DC8">
    <cfRule type="cellIs" dxfId="2421" priority="2422" operator="equal">
      <formula>0</formula>
    </cfRule>
  </conditionalFormatting>
  <conditionalFormatting sqref="DA8:DB8">
    <cfRule type="cellIs" dxfId="2420" priority="2421" operator="equal">
      <formula>0</formula>
    </cfRule>
  </conditionalFormatting>
  <conditionalFormatting sqref="DC8">
    <cfRule type="cellIs" dxfId="2419" priority="2420" operator="equal">
      <formula>0</formula>
    </cfRule>
  </conditionalFormatting>
  <conditionalFormatting sqref="DA8:DB8">
    <cfRule type="cellIs" dxfId="2418" priority="2419" operator="equal">
      <formula>0</formula>
    </cfRule>
  </conditionalFormatting>
  <conditionalFormatting sqref="DC8">
    <cfRule type="cellIs" dxfId="2417" priority="2418" operator="equal">
      <formula>0</formula>
    </cfRule>
  </conditionalFormatting>
  <conditionalFormatting sqref="DA8:DB8">
    <cfRule type="cellIs" dxfId="2416" priority="2417" operator="equal">
      <formula>0</formula>
    </cfRule>
  </conditionalFormatting>
  <conditionalFormatting sqref="DC8">
    <cfRule type="cellIs" dxfId="2415" priority="2416" operator="equal">
      <formula>0</formula>
    </cfRule>
  </conditionalFormatting>
  <conditionalFormatting sqref="DA8:DB8">
    <cfRule type="cellIs" dxfId="2414" priority="2415" operator="equal">
      <formula>0</formula>
    </cfRule>
  </conditionalFormatting>
  <conditionalFormatting sqref="DA8:DB8">
    <cfRule type="cellIs" dxfId="2413" priority="2414" operator="equal">
      <formula>0</formula>
    </cfRule>
  </conditionalFormatting>
  <conditionalFormatting sqref="DC8">
    <cfRule type="cellIs" dxfId="2412" priority="2413" operator="equal">
      <formula>0</formula>
    </cfRule>
  </conditionalFormatting>
  <conditionalFormatting sqref="DC8">
    <cfRule type="cellIs" dxfId="2411" priority="2412" operator="equal">
      <formula>0</formula>
    </cfRule>
  </conditionalFormatting>
  <conditionalFormatting sqref="DN8">
    <cfRule type="cellIs" dxfId="2410" priority="2411" operator="equal">
      <formula>0</formula>
    </cfRule>
  </conditionalFormatting>
  <conditionalFormatting sqref="DA8:DB8">
    <cfRule type="cellIs" dxfId="2409" priority="2410" operator="equal">
      <formula>0</formula>
    </cfRule>
  </conditionalFormatting>
  <conditionalFormatting sqref="DA8:DB8">
    <cfRule type="cellIs" dxfId="2408" priority="2409" operator="equal">
      <formula>0</formula>
    </cfRule>
  </conditionalFormatting>
  <conditionalFormatting sqref="DA8:DB8">
    <cfRule type="cellIs" dxfId="2407" priority="2408" operator="equal">
      <formula>0</formula>
    </cfRule>
  </conditionalFormatting>
  <conditionalFormatting sqref="DC8">
    <cfRule type="cellIs" dxfId="2406" priority="2407" operator="equal">
      <formula>0</formula>
    </cfRule>
  </conditionalFormatting>
  <conditionalFormatting sqref="DC8">
    <cfRule type="cellIs" dxfId="2405" priority="2406" operator="equal">
      <formula>0</formula>
    </cfRule>
  </conditionalFormatting>
  <conditionalFormatting sqref="DC8">
    <cfRule type="cellIs" dxfId="2404" priority="2405" operator="equal">
      <formula>0</formula>
    </cfRule>
  </conditionalFormatting>
  <conditionalFormatting sqref="DA8:DB8">
    <cfRule type="cellIs" dxfId="2403" priority="2404" operator="equal">
      <formula>0</formula>
    </cfRule>
  </conditionalFormatting>
  <conditionalFormatting sqref="DA8:DB8">
    <cfRule type="cellIs" dxfId="2402" priority="2403" operator="equal">
      <formula>0</formula>
    </cfRule>
  </conditionalFormatting>
  <conditionalFormatting sqref="DC8">
    <cfRule type="cellIs" dxfId="2401" priority="2402" operator="equal">
      <formula>0</formula>
    </cfRule>
  </conditionalFormatting>
  <conditionalFormatting sqref="DC8">
    <cfRule type="cellIs" dxfId="2400" priority="2401" operator="equal">
      <formula>0</formula>
    </cfRule>
  </conditionalFormatting>
  <conditionalFormatting sqref="DN8">
    <cfRule type="cellIs" dxfId="2399" priority="2400" operator="equal">
      <formula>0</formula>
    </cfRule>
  </conditionalFormatting>
  <conditionalFormatting sqref="DA8:DB8">
    <cfRule type="cellIs" dxfId="2398" priority="2399" operator="equal">
      <formula>0</formula>
    </cfRule>
  </conditionalFormatting>
  <conditionalFormatting sqref="DC8">
    <cfRule type="cellIs" dxfId="2397" priority="2398" operator="equal">
      <formula>0</formula>
    </cfRule>
  </conditionalFormatting>
  <conditionalFormatting sqref="DA8:DB8">
    <cfRule type="cellIs" dxfId="2396" priority="2397" operator="equal">
      <formula>0</formula>
    </cfRule>
  </conditionalFormatting>
  <conditionalFormatting sqref="DA8:DB8">
    <cfRule type="cellIs" dxfId="2395" priority="2396" operator="equal">
      <formula>0</formula>
    </cfRule>
  </conditionalFormatting>
  <conditionalFormatting sqref="DC8">
    <cfRule type="cellIs" dxfId="2394" priority="2395" operator="equal">
      <formula>0</formula>
    </cfRule>
  </conditionalFormatting>
  <conditionalFormatting sqref="DC8">
    <cfRule type="cellIs" dxfId="2393" priority="2394" operator="equal">
      <formula>0</formula>
    </cfRule>
  </conditionalFormatting>
  <conditionalFormatting sqref="DA8:DB8">
    <cfRule type="cellIs" dxfId="2392" priority="2393" operator="equal">
      <formula>0</formula>
    </cfRule>
  </conditionalFormatting>
  <conditionalFormatting sqref="DA8:DB8">
    <cfRule type="cellIs" dxfId="2391" priority="2392" operator="equal">
      <formula>0</formula>
    </cfRule>
  </conditionalFormatting>
  <conditionalFormatting sqref="DA8:DB8">
    <cfRule type="cellIs" dxfId="2390" priority="2391" operator="equal">
      <formula>0</formula>
    </cfRule>
  </conditionalFormatting>
  <conditionalFormatting sqref="DC8">
    <cfRule type="cellIs" dxfId="2389" priority="2390" operator="equal">
      <formula>0</formula>
    </cfRule>
  </conditionalFormatting>
  <conditionalFormatting sqref="DC8">
    <cfRule type="cellIs" dxfId="2388" priority="2389" operator="equal">
      <formula>0</formula>
    </cfRule>
  </conditionalFormatting>
  <conditionalFormatting sqref="DC8">
    <cfRule type="cellIs" dxfId="2387" priority="2388" operator="equal">
      <formula>0</formula>
    </cfRule>
  </conditionalFormatting>
  <conditionalFormatting sqref="DN8">
    <cfRule type="cellIs" dxfId="2386" priority="2387" operator="equal">
      <formula>0</formula>
    </cfRule>
  </conditionalFormatting>
  <conditionalFormatting sqref="DA8:DB8">
    <cfRule type="cellIs" dxfId="2385" priority="2386" operator="equal">
      <formula>0</formula>
    </cfRule>
  </conditionalFormatting>
  <conditionalFormatting sqref="DC8">
    <cfRule type="cellIs" dxfId="2384" priority="2385" operator="equal">
      <formula>0</formula>
    </cfRule>
  </conditionalFormatting>
  <conditionalFormatting sqref="DA8:DB8">
    <cfRule type="cellIs" dxfId="2383" priority="2384" operator="equal">
      <formula>0</formula>
    </cfRule>
  </conditionalFormatting>
  <conditionalFormatting sqref="DC8">
    <cfRule type="cellIs" dxfId="2382" priority="2383" operator="equal">
      <formula>0</formula>
    </cfRule>
  </conditionalFormatting>
  <conditionalFormatting sqref="DA8:DB8">
    <cfRule type="cellIs" dxfId="2381" priority="2382" operator="equal">
      <formula>0</formula>
    </cfRule>
  </conditionalFormatting>
  <conditionalFormatting sqref="DA8:DB8">
    <cfRule type="cellIs" dxfId="2380" priority="2381" operator="equal">
      <formula>0</formula>
    </cfRule>
  </conditionalFormatting>
  <conditionalFormatting sqref="DA8:DB8">
    <cfRule type="cellIs" dxfId="2379" priority="2380" operator="equal">
      <formula>0</formula>
    </cfRule>
  </conditionalFormatting>
  <conditionalFormatting sqref="DC8">
    <cfRule type="cellIs" dxfId="2378" priority="2379" operator="equal">
      <formula>0</formula>
    </cfRule>
  </conditionalFormatting>
  <conditionalFormatting sqref="DC8">
    <cfRule type="cellIs" dxfId="2377" priority="2378" operator="equal">
      <formula>0</formula>
    </cfRule>
  </conditionalFormatting>
  <conditionalFormatting sqref="DC8">
    <cfRule type="cellIs" dxfId="2376" priority="2377" operator="equal">
      <formula>0</formula>
    </cfRule>
  </conditionalFormatting>
  <conditionalFormatting sqref="DA8:DB8">
    <cfRule type="cellIs" dxfId="2375" priority="2376" operator="equal">
      <formula>0</formula>
    </cfRule>
  </conditionalFormatting>
  <conditionalFormatting sqref="DA8:DB8">
    <cfRule type="cellIs" dxfId="2374" priority="2375" operator="equal">
      <formula>0</formula>
    </cfRule>
  </conditionalFormatting>
  <conditionalFormatting sqref="DA8:DB8">
    <cfRule type="cellIs" dxfId="2373" priority="2374" operator="equal">
      <formula>0</formula>
    </cfRule>
  </conditionalFormatting>
  <conditionalFormatting sqref="DN8">
    <cfRule type="cellIs" dxfId="2372" priority="2373" operator="equal">
      <formula>0</formula>
    </cfRule>
  </conditionalFormatting>
  <conditionalFormatting sqref="DN8">
    <cfRule type="cellIs" dxfId="2371" priority="2372" operator="equal">
      <formula>0</formula>
    </cfRule>
  </conditionalFormatting>
  <conditionalFormatting sqref="DN8">
    <cfRule type="cellIs" dxfId="2370" priority="2371" operator="equal">
      <formula>0</formula>
    </cfRule>
  </conditionalFormatting>
  <conditionalFormatting sqref="DA8:DB8">
    <cfRule type="cellIs" dxfId="2369" priority="2370" operator="equal">
      <formula>0</formula>
    </cfRule>
  </conditionalFormatting>
  <conditionalFormatting sqref="DA8:DB8">
    <cfRule type="cellIs" dxfId="2368" priority="2369" operator="equal">
      <formula>0</formula>
    </cfRule>
  </conditionalFormatting>
  <conditionalFormatting sqref="DC8">
    <cfRule type="cellIs" dxfId="2367" priority="2368" operator="equal">
      <formula>0</formula>
    </cfRule>
  </conditionalFormatting>
  <conditionalFormatting sqref="DC8">
    <cfRule type="cellIs" dxfId="2366" priority="2367" operator="equal">
      <formula>0</formula>
    </cfRule>
  </conditionalFormatting>
  <conditionalFormatting sqref="DC8">
    <cfRule type="cellIs" dxfId="2365" priority="2366" operator="equal">
      <formula>0</formula>
    </cfRule>
  </conditionalFormatting>
  <conditionalFormatting sqref="DC8">
    <cfRule type="cellIs" dxfId="2364" priority="2365" operator="equal">
      <formula>0</formula>
    </cfRule>
  </conditionalFormatting>
  <conditionalFormatting sqref="DC8">
    <cfRule type="cellIs" dxfId="2363" priority="2364" operator="equal">
      <formula>0</formula>
    </cfRule>
  </conditionalFormatting>
  <conditionalFormatting sqref="DC8">
    <cfRule type="cellIs" dxfId="2362" priority="2363" operator="equal">
      <formula>0</formula>
    </cfRule>
  </conditionalFormatting>
  <conditionalFormatting sqref="EA8">
    <cfRule type="cellIs" dxfId="2361" priority="2362" operator="equal">
      <formula>0</formula>
    </cfRule>
  </conditionalFormatting>
  <conditionalFormatting sqref="DN8">
    <cfRule type="cellIs" dxfId="2360" priority="2361" operator="equal">
      <formula>0</formula>
    </cfRule>
  </conditionalFormatting>
  <conditionalFormatting sqref="DC8">
    <cfRule type="cellIs" dxfId="2359" priority="2360" operator="equal">
      <formula>0</formula>
    </cfRule>
  </conditionalFormatting>
  <conditionalFormatting sqref="DA8:DB8">
    <cfRule type="cellIs" dxfId="2358" priority="2359" operator="equal">
      <formula>0</formula>
    </cfRule>
  </conditionalFormatting>
  <conditionalFormatting sqref="DA8:DB8">
    <cfRule type="cellIs" dxfId="2357" priority="2358" operator="equal">
      <formula>0</formula>
    </cfRule>
  </conditionalFormatting>
  <conditionalFormatting sqref="DA8:DB8">
    <cfRule type="cellIs" dxfId="2356" priority="2357" operator="equal">
      <formula>0</formula>
    </cfRule>
  </conditionalFormatting>
  <conditionalFormatting sqref="DC8">
    <cfRule type="cellIs" dxfId="2355" priority="2356" operator="equal">
      <formula>0</formula>
    </cfRule>
  </conditionalFormatting>
  <conditionalFormatting sqref="DC8">
    <cfRule type="cellIs" dxfId="2354" priority="2355" operator="equal">
      <formula>0</formula>
    </cfRule>
  </conditionalFormatting>
  <conditionalFormatting sqref="DC8">
    <cfRule type="cellIs" dxfId="2353" priority="2354" operator="equal">
      <formula>0</formula>
    </cfRule>
  </conditionalFormatting>
  <conditionalFormatting sqref="DA8:DB8">
    <cfRule type="cellIs" dxfId="2352" priority="2353" operator="equal">
      <formula>0</formula>
    </cfRule>
  </conditionalFormatting>
  <conditionalFormatting sqref="DC8">
    <cfRule type="cellIs" dxfId="2351" priority="2352" operator="equal">
      <formula>0</formula>
    </cfRule>
  </conditionalFormatting>
  <conditionalFormatting sqref="DA8:DB8">
    <cfRule type="cellIs" dxfId="2350" priority="2351" operator="equal">
      <formula>0</formula>
    </cfRule>
  </conditionalFormatting>
  <conditionalFormatting sqref="DA8:DB8">
    <cfRule type="cellIs" dxfId="2349" priority="2350" operator="equal">
      <formula>0</formula>
    </cfRule>
  </conditionalFormatting>
  <conditionalFormatting sqref="DA8:DB8">
    <cfRule type="cellIs" dxfId="2348" priority="2349" operator="equal">
      <formula>0</formula>
    </cfRule>
  </conditionalFormatting>
  <conditionalFormatting sqref="DC8">
    <cfRule type="cellIs" dxfId="2347" priority="2348" operator="equal">
      <formula>0</formula>
    </cfRule>
  </conditionalFormatting>
  <conditionalFormatting sqref="DC8">
    <cfRule type="cellIs" dxfId="2346" priority="2347" operator="equal">
      <formula>0</formula>
    </cfRule>
  </conditionalFormatting>
  <conditionalFormatting sqref="DC8">
    <cfRule type="cellIs" dxfId="2345" priority="2346" operator="equal">
      <formula>0</formula>
    </cfRule>
  </conditionalFormatting>
  <conditionalFormatting sqref="DA8:DB8">
    <cfRule type="cellIs" dxfId="2344" priority="2345" operator="equal">
      <formula>0</formula>
    </cfRule>
  </conditionalFormatting>
  <conditionalFormatting sqref="DC8">
    <cfRule type="cellIs" dxfId="2343" priority="2344" operator="equal">
      <formula>0</formula>
    </cfRule>
  </conditionalFormatting>
  <conditionalFormatting sqref="DA8:DB8">
    <cfRule type="cellIs" dxfId="2342" priority="2343" operator="equal">
      <formula>0</formula>
    </cfRule>
  </conditionalFormatting>
  <conditionalFormatting sqref="DA8:DB8">
    <cfRule type="cellIs" dxfId="2341" priority="2342" operator="equal">
      <formula>0</formula>
    </cfRule>
  </conditionalFormatting>
  <conditionalFormatting sqref="DC8">
    <cfRule type="cellIs" dxfId="2340" priority="2341" operator="equal">
      <formula>0</formula>
    </cfRule>
  </conditionalFormatting>
  <conditionalFormatting sqref="DC8">
    <cfRule type="cellIs" dxfId="2339" priority="2340" operator="equal">
      <formula>0</formula>
    </cfRule>
  </conditionalFormatting>
  <conditionalFormatting sqref="DA8:DB8">
    <cfRule type="cellIs" dxfId="2338" priority="2339" operator="equal">
      <formula>0</formula>
    </cfRule>
  </conditionalFormatting>
  <conditionalFormatting sqref="DA8:DB8">
    <cfRule type="cellIs" dxfId="2337" priority="2338" operator="equal">
      <formula>0</formula>
    </cfRule>
  </conditionalFormatting>
  <conditionalFormatting sqref="DA8:DB8">
    <cfRule type="cellIs" dxfId="2336" priority="2337" operator="equal">
      <formula>0</formula>
    </cfRule>
  </conditionalFormatting>
  <conditionalFormatting sqref="DC8">
    <cfRule type="cellIs" dxfId="2335" priority="2336" operator="equal">
      <formula>0</formula>
    </cfRule>
  </conditionalFormatting>
  <conditionalFormatting sqref="DC8">
    <cfRule type="cellIs" dxfId="2334" priority="2335" operator="equal">
      <formula>0</formula>
    </cfRule>
  </conditionalFormatting>
  <conditionalFormatting sqref="DC8">
    <cfRule type="cellIs" dxfId="2333" priority="2334" operator="equal">
      <formula>0</formula>
    </cfRule>
  </conditionalFormatting>
  <conditionalFormatting sqref="DA8:DB8">
    <cfRule type="cellIs" dxfId="2332" priority="2333" operator="equal">
      <formula>0</formula>
    </cfRule>
  </conditionalFormatting>
  <conditionalFormatting sqref="DA8:DB8">
    <cfRule type="cellIs" dxfId="2331" priority="2332" operator="equal">
      <formula>0</formula>
    </cfRule>
  </conditionalFormatting>
  <conditionalFormatting sqref="DA8:DB8">
    <cfRule type="cellIs" dxfId="2330" priority="2331" operator="equal">
      <formula>0</formula>
    </cfRule>
  </conditionalFormatting>
  <conditionalFormatting sqref="DC8">
    <cfRule type="cellIs" dxfId="2329" priority="2330" operator="equal">
      <formula>0</formula>
    </cfRule>
  </conditionalFormatting>
  <conditionalFormatting sqref="DC8">
    <cfRule type="cellIs" dxfId="2328" priority="2329" operator="equal">
      <formula>0</formula>
    </cfRule>
  </conditionalFormatting>
  <conditionalFormatting sqref="DC8">
    <cfRule type="cellIs" dxfId="2327" priority="2328" operator="equal">
      <formula>0</formula>
    </cfRule>
  </conditionalFormatting>
  <conditionalFormatting sqref="DN8">
    <cfRule type="cellIs" dxfId="2326" priority="2327" operator="equal">
      <formula>0</formula>
    </cfRule>
  </conditionalFormatting>
  <conditionalFormatting sqref="DA8:DB8">
    <cfRule type="cellIs" dxfId="2325" priority="2326" operator="equal">
      <formula>0</formula>
    </cfRule>
  </conditionalFormatting>
  <conditionalFormatting sqref="DC8">
    <cfRule type="cellIs" dxfId="2324" priority="2325" operator="equal">
      <formula>0</formula>
    </cfRule>
  </conditionalFormatting>
  <conditionalFormatting sqref="DA8:DB8">
    <cfRule type="cellIs" dxfId="2323" priority="2324" operator="equal">
      <formula>0</formula>
    </cfRule>
  </conditionalFormatting>
  <conditionalFormatting sqref="DC8">
    <cfRule type="cellIs" dxfId="2322" priority="2323" operator="equal">
      <formula>0</formula>
    </cfRule>
  </conditionalFormatting>
  <conditionalFormatting sqref="DA8:DB8">
    <cfRule type="cellIs" dxfId="2321" priority="2322" operator="equal">
      <formula>0</formula>
    </cfRule>
  </conditionalFormatting>
  <conditionalFormatting sqref="DA8:DB8">
    <cfRule type="cellIs" dxfId="2320" priority="2321" operator="equal">
      <formula>0</formula>
    </cfRule>
  </conditionalFormatting>
  <conditionalFormatting sqref="DA8:DB8">
    <cfRule type="cellIs" dxfId="2319" priority="2320" operator="equal">
      <formula>0</formula>
    </cfRule>
  </conditionalFormatting>
  <conditionalFormatting sqref="DC8">
    <cfRule type="cellIs" dxfId="2318" priority="2319" operator="equal">
      <formula>0</formula>
    </cfRule>
  </conditionalFormatting>
  <conditionalFormatting sqref="DC8">
    <cfRule type="cellIs" dxfId="2317" priority="2318" operator="equal">
      <formula>0</formula>
    </cfRule>
  </conditionalFormatting>
  <conditionalFormatting sqref="DC8">
    <cfRule type="cellIs" dxfId="2316" priority="2317" operator="equal">
      <formula>0</formula>
    </cfRule>
  </conditionalFormatting>
  <conditionalFormatting sqref="DN8">
    <cfRule type="cellIs" dxfId="2315" priority="2316" operator="equal">
      <formula>0</formula>
    </cfRule>
  </conditionalFormatting>
  <conditionalFormatting sqref="DA8:DB8">
    <cfRule type="cellIs" dxfId="2314" priority="2315" operator="equal">
      <formula>0</formula>
    </cfRule>
  </conditionalFormatting>
  <conditionalFormatting sqref="DA8:DB8">
    <cfRule type="cellIs" dxfId="2313" priority="2314" operator="equal">
      <formula>0</formula>
    </cfRule>
  </conditionalFormatting>
  <conditionalFormatting sqref="DA8:DB8">
    <cfRule type="cellIs" dxfId="2312" priority="2313" operator="equal">
      <formula>0</formula>
    </cfRule>
  </conditionalFormatting>
  <conditionalFormatting sqref="DC8">
    <cfRule type="cellIs" dxfId="2311" priority="2312" operator="equal">
      <formula>0</formula>
    </cfRule>
  </conditionalFormatting>
  <conditionalFormatting sqref="DC8">
    <cfRule type="cellIs" dxfId="2310" priority="2311" operator="equal">
      <formula>0</formula>
    </cfRule>
  </conditionalFormatting>
  <conditionalFormatting sqref="DC8">
    <cfRule type="cellIs" dxfId="2309" priority="2310" operator="equal">
      <formula>0</formula>
    </cfRule>
  </conditionalFormatting>
  <conditionalFormatting sqref="DA8:DB8">
    <cfRule type="cellIs" dxfId="2308" priority="2309" operator="equal">
      <formula>0</formula>
    </cfRule>
  </conditionalFormatting>
  <conditionalFormatting sqref="DA8:DB8">
    <cfRule type="cellIs" dxfId="2307" priority="2308" operator="equal">
      <formula>0</formula>
    </cfRule>
  </conditionalFormatting>
  <conditionalFormatting sqref="DA8:DB8">
    <cfRule type="cellIs" dxfId="2306" priority="2307" operator="equal">
      <formula>0</formula>
    </cfRule>
  </conditionalFormatting>
  <conditionalFormatting sqref="DC8">
    <cfRule type="cellIs" dxfId="2305" priority="2306" operator="equal">
      <formula>0</formula>
    </cfRule>
  </conditionalFormatting>
  <conditionalFormatting sqref="DC8">
    <cfRule type="cellIs" dxfId="2304" priority="2305" operator="equal">
      <formula>0</formula>
    </cfRule>
  </conditionalFormatting>
  <conditionalFormatting sqref="DC8">
    <cfRule type="cellIs" dxfId="2303" priority="2304" operator="equal">
      <formula>0</formula>
    </cfRule>
  </conditionalFormatting>
  <conditionalFormatting sqref="DA8:DB8">
    <cfRule type="cellIs" dxfId="2302" priority="2303" operator="equal">
      <formula>0</formula>
    </cfRule>
  </conditionalFormatting>
  <conditionalFormatting sqref="DA8:DB8">
    <cfRule type="cellIs" dxfId="2301" priority="2302" operator="equal">
      <formula>0</formula>
    </cfRule>
  </conditionalFormatting>
  <conditionalFormatting sqref="DC8">
    <cfRule type="cellIs" dxfId="2300" priority="2301" operator="equal">
      <formula>0</formula>
    </cfRule>
  </conditionalFormatting>
  <conditionalFormatting sqref="DC8">
    <cfRule type="cellIs" dxfId="2299" priority="2300" operator="equal">
      <formula>0</formula>
    </cfRule>
  </conditionalFormatting>
  <conditionalFormatting sqref="DA8:DB8">
    <cfRule type="cellIs" dxfId="2298" priority="2299" operator="equal">
      <formula>0</formula>
    </cfRule>
  </conditionalFormatting>
  <conditionalFormatting sqref="DA8:DB8">
    <cfRule type="cellIs" dxfId="2297" priority="2298" operator="equal">
      <formula>0</formula>
    </cfRule>
  </conditionalFormatting>
  <conditionalFormatting sqref="DC8">
    <cfRule type="cellIs" dxfId="2296" priority="2297" operator="equal">
      <formula>0</formula>
    </cfRule>
  </conditionalFormatting>
  <conditionalFormatting sqref="DC8">
    <cfRule type="cellIs" dxfId="2295" priority="2296" operator="equal">
      <formula>0</formula>
    </cfRule>
  </conditionalFormatting>
  <conditionalFormatting sqref="DN8">
    <cfRule type="cellIs" dxfId="2294" priority="2295" operator="equal">
      <formula>0</formula>
    </cfRule>
  </conditionalFormatting>
  <conditionalFormatting sqref="DA8:DB8">
    <cfRule type="cellIs" dxfId="2293" priority="2294" operator="equal">
      <formula>0</formula>
    </cfRule>
  </conditionalFormatting>
  <conditionalFormatting sqref="DC8">
    <cfRule type="cellIs" dxfId="2292" priority="2293" operator="equal">
      <formula>0</formula>
    </cfRule>
  </conditionalFormatting>
  <conditionalFormatting sqref="DA8:DB8">
    <cfRule type="cellIs" dxfId="2291" priority="2292" operator="equal">
      <formula>0</formula>
    </cfRule>
  </conditionalFormatting>
  <conditionalFormatting sqref="DA8:DB8">
    <cfRule type="cellIs" dxfId="2290" priority="2291" operator="equal">
      <formula>0</formula>
    </cfRule>
  </conditionalFormatting>
  <conditionalFormatting sqref="DC8">
    <cfRule type="cellIs" dxfId="2289" priority="2290" operator="equal">
      <formula>0</formula>
    </cfRule>
  </conditionalFormatting>
  <conditionalFormatting sqref="DC8">
    <cfRule type="cellIs" dxfId="2288" priority="2289" operator="equal">
      <formula>0</formula>
    </cfRule>
  </conditionalFormatting>
  <conditionalFormatting sqref="DA8:DB8">
    <cfRule type="cellIs" dxfId="2287" priority="2288" operator="equal">
      <formula>0</formula>
    </cfRule>
  </conditionalFormatting>
  <conditionalFormatting sqref="DA8:DB8">
    <cfRule type="cellIs" dxfId="2286" priority="2287" operator="equal">
      <formula>0</formula>
    </cfRule>
  </conditionalFormatting>
  <conditionalFormatting sqref="DA8:DB8">
    <cfRule type="cellIs" dxfId="2285" priority="2286" operator="equal">
      <formula>0</formula>
    </cfRule>
  </conditionalFormatting>
  <conditionalFormatting sqref="DC8">
    <cfRule type="cellIs" dxfId="2284" priority="2285" operator="equal">
      <formula>0</formula>
    </cfRule>
  </conditionalFormatting>
  <conditionalFormatting sqref="DC8">
    <cfRule type="cellIs" dxfId="2283" priority="2284" operator="equal">
      <formula>0</formula>
    </cfRule>
  </conditionalFormatting>
  <conditionalFormatting sqref="DC8">
    <cfRule type="cellIs" dxfId="2282" priority="2283" operator="equal">
      <formula>0</formula>
    </cfRule>
  </conditionalFormatting>
  <conditionalFormatting sqref="EA8">
    <cfRule type="cellIs" dxfId="2281" priority="2282" operator="equal">
      <formula>0</formula>
    </cfRule>
  </conditionalFormatting>
  <conditionalFormatting sqref="DA8:DB8">
    <cfRule type="cellIs" dxfId="2280" priority="2281" operator="equal">
      <formula>0</formula>
    </cfRule>
  </conditionalFormatting>
  <conditionalFormatting sqref="DN8">
    <cfRule type="cellIs" dxfId="2279" priority="2280" operator="equal">
      <formula>0</formula>
    </cfRule>
  </conditionalFormatting>
  <conditionalFormatting sqref="DN8">
    <cfRule type="cellIs" dxfId="2278" priority="2279" operator="equal">
      <formula>0</formula>
    </cfRule>
  </conditionalFormatting>
  <conditionalFormatting sqref="DC8">
    <cfRule type="cellIs" dxfId="2277" priority="2278" operator="equal">
      <formula>0</formula>
    </cfRule>
  </conditionalFormatting>
  <conditionalFormatting sqref="DC8">
    <cfRule type="cellIs" dxfId="2276" priority="2277" operator="equal">
      <formula>0</formula>
    </cfRule>
  </conditionalFormatting>
  <conditionalFormatting sqref="DC8">
    <cfRule type="cellIs" dxfId="2275" priority="2276" operator="equal">
      <formula>0</formula>
    </cfRule>
  </conditionalFormatting>
  <conditionalFormatting sqref="DA8:DB8">
    <cfRule type="cellIs" dxfId="2274" priority="2275" operator="equal">
      <formula>0</formula>
    </cfRule>
  </conditionalFormatting>
  <conditionalFormatting sqref="DC8">
    <cfRule type="cellIs" dxfId="2273" priority="2274" operator="equal">
      <formula>0</formula>
    </cfRule>
  </conditionalFormatting>
  <conditionalFormatting sqref="DA8:DB8">
    <cfRule type="cellIs" dxfId="2272" priority="2273" operator="equal">
      <formula>0</formula>
    </cfRule>
  </conditionalFormatting>
  <conditionalFormatting sqref="DA8:DB8">
    <cfRule type="cellIs" dxfId="2271" priority="2272" operator="equal">
      <formula>0</formula>
    </cfRule>
  </conditionalFormatting>
  <conditionalFormatting sqref="DC8">
    <cfRule type="cellIs" dxfId="2270" priority="2271" operator="equal">
      <formula>0</formula>
    </cfRule>
  </conditionalFormatting>
  <conditionalFormatting sqref="DC8">
    <cfRule type="cellIs" dxfId="2269" priority="2270" operator="equal">
      <formula>0</formula>
    </cfRule>
  </conditionalFormatting>
  <conditionalFormatting sqref="DA8:DB8">
    <cfRule type="cellIs" dxfId="2268" priority="2269" operator="equal">
      <formula>0</formula>
    </cfRule>
  </conditionalFormatting>
  <conditionalFormatting sqref="DA8:DB8">
    <cfRule type="cellIs" dxfId="2267" priority="2268" operator="equal">
      <formula>0</formula>
    </cfRule>
  </conditionalFormatting>
  <conditionalFormatting sqref="DA8:DB8">
    <cfRule type="cellIs" dxfId="2266" priority="2267" operator="equal">
      <formula>0</formula>
    </cfRule>
  </conditionalFormatting>
  <conditionalFormatting sqref="DC8">
    <cfRule type="cellIs" dxfId="2265" priority="2266" operator="equal">
      <formula>0</formula>
    </cfRule>
  </conditionalFormatting>
  <conditionalFormatting sqref="DC8">
    <cfRule type="cellIs" dxfId="2264" priority="2265" operator="equal">
      <formula>0</formula>
    </cfRule>
  </conditionalFormatting>
  <conditionalFormatting sqref="DC8">
    <cfRule type="cellIs" dxfId="2263" priority="2264" operator="equal">
      <formula>0</formula>
    </cfRule>
  </conditionalFormatting>
  <conditionalFormatting sqref="DA8:DB8">
    <cfRule type="cellIs" dxfId="2262" priority="2263" operator="equal">
      <formula>0</formula>
    </cfRule>
  </conditionalFormatting>
  <conditionalFormatting sqref="DA8:DB8">
    <cfRule type="cellIs" dxfId="2261" priority="2262" operator="equal">
      <formula>0</formula>
    </cfRule>
  </conditionalFormatting>
  <conditionalFormatting sqref="DA8:DB8">
    <cfRule type="cellIs" dxfId="2260" priority="2261" operator="equal">
      <formula>0</formula>
    </cfRule>
  </conditionalFormatting>
  <conditionalFormatting sqref="DC8">
    <cfRule type="cellIs" dxfId="2259" priority="2260" operator="equal">
      <formula>0</formula>
    </cfRule>
  </conditionalFormatting>
  <conditionalFormatting sqref="DC8">
    <cfRule type="cellIs" dxfId="2258" priority="2259" operator="equal">
      <formula>0</formula>
    </cfRule>
  </conditionalFormatting>
  <conditionalFormatting sqref="DC8">
    <cfRule type="cellIs" dxfId="2257" priority="2258" operator="equal">
      <formula>0</formula>
    </cfRule>
  </conditionalFormatting>
  <conditionalFormatting sqref="DN8">
    <cfRule type="cellIs" dxfId="2256" priority="2257" operator="equal">
      <formula>0</formula>
    </cfRule>
  </conditionalFormatting>
  <conditionalFormatting sqref="DA8:DB8">
    <cfRule type="cellIs" dxfId="2255" priority="2256" operator="equal">
      <formula>0</formula>
    </cfRule>
  </conditionalFormatting>
  <conditionalFormatting sqref="DC8">
    <cfRule type="cellIs" dxfId="2254" priority="2255" operator="equal">
      <formula>0</formula>
    </cfRule>
  </conditionalFormatting>
  <conditionalFormatting sqref="DA8:DB8">
    <cfRule type="cellIs" dxfId="2253" priority="2254" operator="equal">
      <formula>0</formula>
    </cfRule>
  </conditionalFormatting>
  <conditionalFormatting sqref="DC8">
    <cfRule type="cellIs" dxfId="2252" priority="2253" operator="equal">
      <formula>0</formula>
    </cfRule>
  </conditionalFormatting>
  <conditionalFormatting sqref="DA8:DB8">
    <cfRule type="cellIs" dxfId="2251" priority="2252" operator="equal">
      <formula>0</formula>
    </cfRule>
  </conditionalFormatting>
  <conditionalFormatting sqref="DA8:DB8">
    <cfRule type="cellIs" dxfId="2250" priority="2251" operator="equal">
      <formula>0</formula>
    </cfRule>
  </conditionalFormatting>
  <conditionalFormatting sqref="DA8:DB8">
    <cfRule type="cellIs" dxfId="2249" priority="2250" operator="equal">
      <formula>0</formula>
    </cfRule>
  </conditionalFormatting>
  <conditionalFormatting sqref="DC8">
    <cfRule type="cellIs" dxfId="2248" priority="2249" operator="equal">
      <formula>0</formula>
    </cfRule>
  </conditionalFormatting>
  <conditionalFormatting sqref="DC8">
    <cfRule type="cellIs" dxfId="2247" priority="2248" operator="equal">
      <formula>0</formula>
    </cfRule>
  </conditionalFormatting>
  <conditionalFormatting sqref="DC8">
    <cfRule type="cellIs" dxfId="2246" priority="2247" operator="equal">
      <formula>0</formula>
    </cfRule>
  </conditionalFormatting>
  <conditionalFormatting sqref="DA8:DB8">
    <cfRule type="cellIs" dxfId="2245" priority="2246" operator="equal">
      <formula>0</formula>
    </cfRule>
  </conditionalFormatting>
  <conditionalFormatting sqref="DA8:DB8">
    <cfRule type="cellIs" dxfId="2244" priority="2245" operator="equal">
      <formula>0</formula>
    </cfRule>
  </conditionalFormatting>
  <conditionalFormatting sqref="DA8:DB8">
    <cfRule type="cellIs" dxfId="2243" priority="2244" operator="equal">
      <formula>0</formula>
    </cfRule>
  </conditionalFormatting>
  <conditionalFormatting sqref="DC8">
    <cfRule type="cellIs" dxfId="2242" priority="2243" operator="equal">
      <formula>0</formula>
    </cfRule>
  </conditionalFormatting>
  <conditionalFormatting sqref="DC8">
    <cfRule type="cellIs" dxfId="2241" priority="2242" operator="equal">
      <formula>0</formula>
    </cfRule>
  </conditionalFormatting>
  <conditionalFormatting sqref="DC8">
    <cfRule type="cellIs" dxfId="2240" priority="2241" operator="equal">
      <formula>0</formula>
    </cfRule>
  </conditionalFormatting>
  <conditionalFormatting sqref="DA8:DB8">
    <cfRule type="cellIs" dxfId="2239" priority="2240" operator="equal">
      <formula>0</formula>
    </cfRule>
  </conditionalFormatting>
  <conditionalFormatting sqref="DC8">
    <cfRule type="cellIs" dxfId="2238" priority="2239" operator="equal">
      <formula>0</formula>
    </cfRule>
  </conditionalFormatting>
  <conditionalFormatting sqref="DN8">
    <cfRule type="cellIs" dxfId="2237" priority="2238" operator="equal">
      <formula>0</formula>
    </cfRule>
  </conditionalFormatting>
  <conditionalFormatting sqref="DA8:DB8">
    <cfRule type="cellIs" dxfId="2236" priority="2237" operator="equal">
      <formula>0</formula>
    </cfRule>
  </conditionalFormatting>
  <conditionalFormatting sqref="DC8">
    <cfRule type="cellIs" dxfId="2235" priority="2236" operator="equal">
      <formula>0</formula>
    </cfRule>
  </conditionalFormatting>
  <conditionalFormatting sqref="DA8:DB8">
    <cfRule type="cellIs" dxfId="2234" priority="2235" operator="equal">
      <formula>0</formula>
    </cfRule>
  </conditionalFormatting>
  <conditionalFormatting sqref="DA8:DB8">
    <cfRule type="cellIs" dxfId="2233" priority="2234" operator="equal">
      <formula>0</formula>
    </cfRule>
  </conditionalFormatting>
  <conditionalFormatting sqref="DC8">
    <cfRule type="cellIs" dxfId="2232" priority="2233" operator="equal">
      <formula>0</formula>
    </cfRule>
  </conditionalFormatting>
  <conditionalFormatting sqref="DC8">
    <cfRule type="cellIs" dxfId="2231" priority="2232" operator="equal">
      <formula>0</formula>
    </cfRule>
  </conditionalFormatting>
  <conditionalFormatting sqref="DA8:DB8">
    <cfRule type="cellIs" dxfId="2230" priority="2231" operator="equal">
      <formula>0</formula>
    </cfRule>
  </conditionalFormatting>
  <conditionalFormatting sqref="DA8:DB8">
    <cfRule type="cellIs" dxfId="2229" priority="2230" operator="equal">
      <formula>0</formula>
    </cfRule>
  </conditionalFormatting>
  <conditionalFormatting sqref="DC8">
    <cfRule type="cellIs" dxfId="2228" priority="2229" operator="equal">
      <formula>0</formula>
    </cfRule>
  </conditionalFormatting>
  <conditionalFormatting sqref="DC8">
    <cfRule type="cellIs" dxfId="2227" priority="2228" operator="equal">
      <formula>0</formula>
    </cfRule>
  </conditionalFormatting>
  <conditionalFormatting sqref="DN8">
    <cfRule type="cellIs" dxfId="2226" priority="2227" operator="equal">
      <formula>0</formula>
    </cfRule>
  </conditionalFormatting>
  <conditionalFormatting sqref="DA8:DB8">
    <cfRule type="cellIs" dxfId="2225" priority="2226" operator="equal">
      <formula>0</formula>
    </cfRule>
  </conditionalFormatting>
  <conditionalFormatting sqref="DC8">
    <cfRule type="cellIs" dxfId="2224" priority="2225" operator="equal">
      <formula>0</formula>
    </cfRule>
  </conditionalFormatting>
  <conditionalFormatting sqref="DA8:DB8">
    <cfRule type="cellIs" dxfId="2223" priority="2224" operator="equal">
      <formula>0</formula>
    </cfRule>
  </conditionalFormatting>
  <conditionalFormatting sqref="DA8:DB8">
    <cfRule type="cellIs" dxfId="2222" priority="2223" operator="equal">
      <formula>0</formula>
    </cfRule>
  </conditionalFormatting>
  <conditionalFormatting sqref="DC8">
    <cfRule type="cellIs" dxfId="2221" priority="2222" operator="equal">
      <formula>0</formula>
    </cfRule>
  </conditionalFormatting>
  <conditionalFormatting sqref="DC8">
    <cfRule type="cellIs" dxfId="2220" priority="2221" operator="equal">
      <formula>0</formula>
    </cfRule>
  </conditionalFormatting>
  <conditionalFormatting sqref="DA8:DB8">
    <cfRule type="cellIs" dxfId="2219" priority="2220" operator="equal">
      <formula>0</formula>
    </cfRule>
  </conditionalFormatting>
  <conditionalFormatting sqref="DA8:DB8">
    <cfRule type="cellIs" dxfId="2218" priority="2219" operator="equal">
      <formula>0</formula>
    </cfRule>
  </conditionalFormatting>
  <conditionalFormatting sqref="DA8:DB8">
    <cfRule type="cellIs" dxfId="2217" priority="2218" operator="equal">
      <formula>0</formula>
    </cfRule>
  </conditionalFormatting>
  <conditionalFormatting sqref="DC8">
    <cfRule type="cellIs" dxfId="2216" priority="2217" operator="equal">
      <formula>0</formula>
    </cfRule>
  </conditionalFormatting>
  <conditionalFormatting sqref="DC8">
    <cfRule type="cellIs" dxfId="2215" priority="2216" operator="equal">
      <formula>0</formula>
    </cfRule>
  </conditionalFormatting>
  <conditionalFormatting sqref="DC8">
    <cfRule type="cellIs" dxfId="2214" priority="2215" operator="equal">
      <formula>0</formula>
    </cfRule>
  </conditionalFormatting>
  <conditionalFormatting sqref="DN8">
    <cfRule type="cellIs" dxfId="2213" priority="2214" operator="equal">
      <formula>0</formula>
    </cfRule>
  </conditionalFormatting>
  <conditionalFormatting sqref="DA8:DB8">
    <cfRule type="cellIs" dxfId="2212" priority="2213" operator="equal">
      <formula>0</formula>
    </cfRule>
  </conditionalFormatting>
  <conditionalFormatting sqref="DC8">
    <cfRule type="cellIs" dxfId="2211" priority="2212" operator="equal">
      <formula>0</formula>
    </cfRule>
  </conditionalFormatting>
  <conditionalFormatting sqref="DA8:DB8">
    <cfRule type="cellIs" dxfId="2210" priority="2211" operator="equal">
      <formula>0</formula>
    </cfRule>
  </conditionalFormatting>
  <conditionalFormatting sqref="DC8">
    <cfRule type="cellIs" dxfId="2209" priority="2210" operator="equal">
      <formula>0</formula>
    </cfRule>
  </conditionalFormatting>
  <conditionalFormatting sqref="DA8:DB8">
    <cfRule type="cellIs" dxfId="2208" priority="2209" operator="equal">
      <formula>0</formula>
    </cfRule>
  </conditionalFormatting>
  <conditionalFormatting sqref="DA8:DB8">
    <cfRule type="cellIs" dxfId="2207" priority="2208" operator="equal">
      <formula>0</formula>
    </cfRule>
  </conditionalFormatting>
  <conditionalFormatting sqref="DA8:DB8">
    <cfRule type="cellIs" dxfId="2206" priority="2207" operator="equal">
      <formula>0</formula>
    </cfRule>
  </conditionalFormatting>
  <conditionalFormatting sqref="DC8">
    <cfRule type="cellIs" dxfId="2205" priority="2206" operator="equal">
      <formula>0</formula>
    </cfRule>
  </conditionalFormatting>
  <conditionalFormatting sqref="DC8">
    <cfRule type="cellIs" dxfId="2204" priority="2205" operator="equal">
      <formula>0</formula>
    </cfRule>
  </conditionalFormatting>
  <conditionalFormatting sqref="DC8">
    <cfRule type="cellIs" dxfId="2203" priority="2204" operator="equal">
      <formula>0</formula>
    </cfRule>
  </conditionalFormatting>
  <conditionalFormatting sqref="DA8:DB8">
    <cfRule type="cellIs" dxfId="2202" priority="2203" operator="equal">
      <formula>0</formula>
    </cfRule>
  </conditionalFormatting>
  <conditionalFormatting sqref="DN8">
    <cfRule type="cellIs" dxfId="2201" priority="2202" operator="equal">
      <formula>0</formula>
    </cfRule>
  </conditionalFormatting>
  <conditionalFormatting sqref="DN8">
    <cfRule type="cellIs" dxfId="2200" priority="2201" operator="equal">
      <formula>0</formula>
    </cfRule>
  </conditionalFormatting>
  <conditionalFormatting sqref="DC8">
    <cfRule type="cellIs" dxfId="2199" priority="2200" operator="equal">
      <formula>0</formula>
    </cfRule>
  </conditionalFormatting>
  <conditionalFormatting sqref="DC8">
    <cfRule type="cellIs" dxfId="2198" priority="2199" operator="equal">
      <formula>0</formula>
    </cfRule>
  </conditionalFormatting>
  <conditionalFormatting sqref="DA8:DB8">
    <cfRule type="cellIs" dxfId="2197" priority="2198" operator="equal">
      <formula>0</formula>
    </cfRule>
  </conditionalFormatting>
  <conditionalFormatting sqref="DA8:DB8">
    <cfRule type="cellIs" dxfId="2196" priority="2197" operator="equal">
      <formula>0</formula>
    </cfRule>
  </conditionalFormatting>
  <conditionalFormatting sqref="DC8">
    <cfRule type="cellIs" dxfId="2195" priority="2196" operator="equal">
      <formula>0</formula>
    </cfRule>
  </conditionalFormatting>
  <conditionalFormatting sqref="DC8">
    <cfRule type="cellIs" dxfId="2194" priority="2195" operator="equal">
      <formula>0</formula>
    </cfRule>
  </conditionalFormatting>
  <conditionalFormatting sqref="DA8:DB8">
    <cfRule type="cellIs" dxfId="2193" priority="2194" operator="equal">
      <formula>0</formula>
    </cfRule>
  </conditionalFormatting>
  <conditionalFormatting sqref="DA8:DB8">
    <cfRule type="cellIs" dxfId="2192" priority="2193" operator="equal">
      <formula>0</formula>
    </cfRule>
  </conditionalFormatting>
  <conditionalFormatting sqref="DA8:DB8">
    <cfRule type="cellIs" dxfId="2191" priority="2192" operator="equal">
      <formula>0</formula>
    </cfRule>
  </conditionalFormatting>
  <conditionalFormatting sqref="DC8">
    <cfRule type="cellIs" dxfId="2190" priority="2191" operator="equal">
      <formula>0</formula>
    </cfRule>
  </conditionalFormatting>
  <conditionalFormatting sqref="DC8">
    <cfRule type="cellIs" dxfId="2189" priority="2190" operator="equal">
      <formula>0</formula>
    </cfRule>
  </conditionalFormatting>
  <conditionalFormatting sqref="DC8">
    <cfRule type="cellIs" dxfId="2188" priority="2189" operator="equal">
      <formula>0</formula>
    </cfRule>
  </conditionalFormatting>
  <conditionalFormatting sqref="DA8:DB8">
    <cfRule type="cellIs" dxfId="2187" priority="2188" operator="equal">
      <formula>0</formula>
    </cfRule>
  </conditionalFormatting>
  <conditionalFormatting sqref="DA8:DB8">
    <cfRule type="cellIs" dxfId="2186" priority="2187" operator="equal">
      <formula>0</formula>
    </cfRule>
  </conditionalFormatting>
  <conditionalFormatting sqref="DA8:DB8">
    <cfRule type="cellIs" dxfId="2185" priority="2186" operator="equal">
      <formula>0</formula>
    </cfRule>
  </conditionalFormatting>
  <conditionalFormatting sqref="DC8">
    <cfRule type="cellIs" dxfId="2184" priority="2185" operator="equal">
      <formula>0</formula>
    </cfRule>
  </conditionalFormatting>
  <conditionalFormatting sqref="DC8">
    <cfRule type="cellIs" dxfId="2183" priority="2184" operator="equal">
      <formula>0</formula>
    </cfRule>
  </conditionalFormatting>
  <conditionalFormatting sqref="DC8">
    <cfRule type="cellIs" dxfId="2182" priority="2183" operator="equal">
      <formula>0</formula>
    </cfRule>
  </conditionalFormatting>
  <conditionalFormatting sqref="DA8:DB8">
    <cfRule type="cellIs" dxfId="2181" priority="2182" operator="equal">
      <formula>0</formula>
    </cfRule>
  </conditionalFormatting>
  <conditionalFormatting sqref="DA8:DB8">
    <cfRule type="cellIs" dxfId="2180" priority="2181" operator="equal">
      <formula>0</formula>
    </cfRule>
  </conditionalFormatting>
  <conditionalFormatting sqref="DC8">
    <cfRule type="cellIs" dxfId="2179" priority="2180" operator="equal">
      <formula>0</formula>
    </cfRule>
  </conditionalFormatting>
  <conditionalFormatting sqref="DC8">
    <cfRule type="cellIs" dxfId="2178" priority="2179" operator="equal">
      <formula>0</formula>
    </cfRule>
  </conditionalFormatting>
  <conditionalFormatting sqref="DA8:DB8">
    <cfRule type="cellIs" dxfId="2177" priority="2178" operator="equal">
      <formula>0</formula>
    </cfRule>
  </conditionalFormatting>
  <conditionalFormatting sqref="DA8:DB8">
    <cfRule type="cellIs" dxfId="2176" priority="2177" operator="equal">
      <formula>0</formula>
    </cfRule>
  </conditionalFormatting>
  <conditionalFormatting sqref="DA8:DB8">
    <cfRule type="cellIs" dxfId="2175" priority="2176" operator="equal">
      <formula>0</formula>
    </cfRule>
  </conditionalFormatting>
  <conditionalFormatting sqref="DC8">
    <cfRule type="cellIs" dxfId="2174" priority="2175" operator="equal">
      <formula>0</formula>
    </cfRule>
  </conditionalFormatting>
  <conditionalFormatting sqref="DC8">
    <cfRule type="cellIs" dxfId="2173" priority="2174" operator="equal">
      <formula>0</formula>
    </cfRule>
  </conditionalFormatting>
  <conditionalFormatting sqref="DC8">
    <cfRule type="cellIs" dxfId="2172" priority="2173" operator="equal">
      <formula>0</formula>
    </cfRule>
  </conditionalFormatting>
  <conditionalFormatting sqref="DA8:DB8">
    <cfRule type="cellIs" dxfId="2171" priority="2172" operator="equal">
      <formula>0</formula>
    </cfRule>
  </conditionalFormatting>
  <conditionalFormatting sqref="DA8:DB8">
    <cfRule type="cellIs" dxfId="2170" priority="2171" operator="equal">
      <formula>0</formula>
    </cfRule>
  </conditionalFormatting>
  <conditionalFormatting sqref="DC8">
    <cfRule type="cellIs" dxfId="2169" priority="2170" operator="equal">
      <formula>0</formula>
    </cfRule>
  </conditionalFormatting>
  <conditionalFormatting sqref="DC8">
    <cfRule type="cellIs" dxfId="2168" priority="2169" operator="equal">
      <formula>0</formula>
    </cfRule>
  </conditionalFormatting>
  <conditionalFormatting sqref="DA8:DB8">
    <cfRule type="cellIs" dxfId="2167" priority="2168" operator="equal">
      <formula>0</formula>
    </cfRule>
  </conditionalFormatting>
  <conditionalFormatting sqref="DA8:DB8">
    <cfRule type="cellIs" dxfId="2166" priority="2167" operator="equal">
      <formula>0</formula>
    </cfRule>
  </conditionalFormatting>
  <conditionalFormatting sqref="DC8">
    <cfRule type="cellIs" dxfId="2165" priority="2166" operator="equal">
      <formula>0</formula>
    </cfRule>
  </conditionalFormatting>
  <conditionalFormatting sqref="DC8">
    <cfRule type="cellIs" dxfId="2164" priority="2165" operator="equal">
      <formula>0</formula>
    </cfRule>
  </conditionalFormatting>
  <conditionalFormatting sqref="DA8:DB8">
    <cfRule type="cellIs" dxfId="2163" priority="2164" operator="equal">
      <formula>0</formula>
    </cfRule>
  </conditionalFormatting>
  <conditionalFormatting sqref="DA8:DB8">
    <cfRule type="cellIs" dxfId="2162" priority="2163" operator="equal">
      <formula>0</formula>
    </cfRule>
  </conditionalFormatting>
  <conditionalFormatting sqref="DC8">
    <cfRule type="cellIs" dxfId="2161" priority="2162" operator="equal">
      <formula>0</formula>
    </cfRule>
  </conditionalFormatting>
  <conditionalFormatting sqref="DC8">
    <cfRule type="cellIs" dxfId="2160" priority="2161" operator="equal">
      <formula>0</formula>
    </cfRule>
  </conditionalFormatting>
  <conditionalFormatting sqref="DA8:DB8">
    <cfRule type="cellIs" dxfId="2159" priority="2160" operator="equal">
      <formula>0</formula>
    </cfRule>
  </conditionalFormatting>
  <conditionalFormatting sqref="DC8">
    <cfRule type="cellIs" dxfId="2158" priority="2159" operator="equal">
      <formula>0</formula>
    </cfRule>
  </conditionalFormatting>
  <conditionalFormatting sqref="EA8">
    <cfRule type="cellIs" dxfId="2157" priority="2158" operator="equal">
      <formula>0</formula>
    </cfRule>
  </conditionalFormatting>
  <conditionalFormatting sqref="DA8:DB8">
    <cfRule type="cellIs" dxfId="2156" priority="2157" operator="equal">
      <formula>0</formula>
    </cfRule>
  </conditionalFormatting>
  <conditionalFormatting sqref="DN8">
    <cfRule type="cellIs" dxfId="2155" priority="2156" operator="equal">
      <formula>0</formula>
    </cfRule>
  </conditionalFormatting>
  <conditionalFormatting sqref="DC8">
    <cfRule type="cellIs" dxfId="2154" priority="2155" operator="equal">
      <formula>0</formula>
    </cfRule>
  </conditionalFormatting>
  <conditionalFormatting sqref="DC8">
    <cfRule type="cellIs" dxfId="2153" priority="2154" operator="equal">
      <formula>0</formula>
    </cfRule>
  </conditionalFormatting>
  <conditionalFormatting sqref="DA8:DB8">
    <cfRule type="cellIs" dxfId="2152" priority="2153" operator="equal">
      <formula>0</formula>
    </cfRule>
  </conditionalFormatting>
  <conditionalFormatting sqref="DA8:DB8">
    <cfRule type="cellIs" dxfId="2151" priority="2152" operator="equal">
      <formula>0</formula>
    </cfRule>
  </conditionalFormatting>
  <conditionalFormatting sqref="DC8">
    <cfRule type="cellIs" dxfId="2150" priority="2151" operator="equal">
      <formula>0</formula>
    </cfRule>
  </conditionalFormatting>
  <conditionalFormatting sqref="DC8">
    <cfRule type="cellIs" dxfId="2149" priority="2150" operator="equal">
      <formula>0</formula>
    </cfRule>
  </conditionalFormatting>
  <conditionalFormatting sqref="DA8:DB8">
    <cfRule type="cellIs" dxfId="2148" priority="2149" operator="equal">
      <formula>0</formula>
    </cfRule>
  </conditionalFormatting>
  <conditionalFormatting sqref="DA8:DB8">
    <cfRule type="cellIs" dxfId="2147" priority="2148" operator="equal">
      <formula>0</formula>
    </cfRule>
  </conditionalFormatting>
  <conditionalFormatting sqref="DC8">
    <cfRule type="cellIs" dxfId="2146" priority="2147" operator="equal">
      <formula>0</formula>
    </cfRule>
  </conditionalFormatting>
  <conditionalFormatting sqref="DC8">
    <cfRule type="cellIs" dxfId="2145" priority="2146" operator="equal">
      <formula>0</formula>
    </cfRule>
  </conditionalFormatting>
  <conditionalFormatting sqref="DA8:DB8">
    <cfRule type="cellIs" dxfId="2144" priority="2145" operator="equal">
      <formula>0</formula>
    </cfRule>
  </conditionalFormatting>
  <conditionalFormatting sqref="DA8:DB8">
    <cfRule type="cellIs" dxfId="2143" priority="2144" operator="equal">
      <formula>0</formula>
    </cfRule>
  </conditionalFormatting>
  <conditionalFormatting sqref="DA8:DB8">
    <cfRule type="cellIs" dxfId="2142" priority="2143" operator="equal">
      <formula>0</formula>
    </cfRule>
  </conditionalFormatting>
  <conditionalFormatting sqref="DC8">
    <cfRule type="cellIs" dxfId="2141" priority="2142" operator="equal">
      <formula>0</formula>
    </cfRule>
  </conditionalFormatting>
  <conditionalFormatting sqref="DC8">
    <cfRule type="cellIs" dxfId="2140" priority="2141" operator="equal">
      <formula>0</formula>
    </cfRule>
  </conditionalFormatting>
  <conditionalFormatting sqref="DC8">
    <cfRule type="cellIs" dxfId="2139" priority="2140" operator="equal">
      <formula>0</formula>
    </cfRule>
  </conditionalFormatting>
  <conditionalFormatting sqref="DA8:DB8">
    <cfRule type="cellIs" dxfId="2138" priority="2139" operator="equal">
      <formula>0</formula>
    </cfRule>
  </conditionalFormatting>
  <conditionalFormatting sqref="DN8">
    <cfRule type="cellIs" dxfId="2137" priority="2138" operator="equal">
      <formula>0</formula>
    </cfRule>
  </conditionalFormatting>
  <conditionalFormatting sqref="DC8">
    <cfRule type="cellIs" dxfId="2136" priority="2137" operator="equal">
      <formula>0</formula>
    </cfRule>
  </conditionalFormatting>
  <conditionalFormatting sqref="DA8:DB8">
    <cfRule type="cellIs" dxfId="2135" priority="2136" operator="equal">
      <formula>0</formula>
    </cfRule>
  </conditionalFormatting>
  <conditionalFormatting sqref="DA8:DB8">
    <cfRule type="cellIs" dxfId="2134" priority="2135" operator="equal">
      <formula>0</formula>
    </cfRule>
  </conditionalFormatting>
  <conditionalFormatting sqref="DC8">
    <cfRule type="cellIs" dxfId="2133" priority="2134" operator="equal">
      <formula>0</formula>
    </cfRule>
  </conditionalFormatting>
  <conditionalFormatting sqref="DC8">
    <cfRule type="cellIs" dxfId="2132" priority="2133" operator="equal">
      <formula>0</formula>
    </cfRule>
  </conditionalFormatting>
  <conditionalFormatting sqref="DA8:DB8">
    <cfRule type="cellIs" dxfId="2131" priority="2132" operator="equal">
      <formula>0</formula>
    </cfRule>
  </conditionalFormatting>
  <conditionalFormatting sqref="DA8:DB8">
    <cfRule type="cellIs" dxfId="2130" priority="2131" operator="equal">
      <formula>0</formula>
    </cfRule>
  </conditionalFormatting>
  <conditionalFormatting sqref="DC8">
    <cfRule type="cellIs" dxfId="2129" priority="2130" operator="equal">
      <formula>0</formula>
    </cfRule>
  </conditionalFormatting>
  <conditionalFormatting sqref="DC8">
    <cfRule type="cellIs" dxfId="2128" priority="2129" operator="equal">
      <formula>0</formula>
    </cfRule>
  </conditionalFormatting>
  <conditionalFormatting sqref="DA8:DB8">
    <cfRule type="cellIs" dxfId="2127" priority="2128" operator="equal">
      <formula>0</formula>
    </cfRule>
  </conditionalFormatting>
  <conditionalFormatting sqref="DA8:DB8">
    <cfRule type="cellIs" dxfId="2126" priority="2127" operator="equal">
      <formula>0</formula>
    </cfRule>
  </conditionalFormatting>
  <conditionalFormatting sqref="DA8:DB8">
    <cfRule type="cellIs" dxfId="2125" priority="2126" operator="equal">
      <formula>0</formula>
    </cfRule>
  </conditionalFormatting>
  <conditionalFormatting sqref="DC8">
    <cfRule type="cellIs" dxfId="2124" priority="2125" operator="equal">
      <formula>0</formula>
    </cfRule>
  </conditionalFormatting>
  <conditionalFormatting sqref="DC8">
    <cfRule type="cellIs" dxfId="2123" priority="2124" operator="equal">
      <formula>0</formula>
    </cfRule>
  </conditionalFormatting>
  <conditionalFormatting sqref="DC8">
    <cfRule type="cellIs" dxfId="2122" priority="2123" operator="equal">
      <formula>0</formula>
    </cfRule>
  </conditionalFormatting>
  <conditionalFormatting sqref="DA8:DB8">
    <cfRule type="cellIs" dxfId="2121" priority="2122" operator="equal">
      <formula>0</formula>
    </cfRule>
  </conditionalFormatting>
  <conditionalFormatting sqref="DA8:DB8">
    <cfRule type="cellIs" dxfId="2120" priority="2121" operator="equal">
      <formula>0</formula>
    </cfRule>
  </conditionalFormatting>
  <conditionalFormatting sqref="DC8">
    <cfRule type="cellIs" dxfId="2119" priority="2120" operator="equal">
      <formula>0</formula>
    </cfRule>
  </conditionalFormatting>
  <conditionalFormatting sqref="DC8">
    <cfRule type="cellIs" dxfId="2118" priority="2119" operator="equal">
      <formula>0</formula>
    </cfRule>
  </conditionalFormatting>
  <conditionalFormatting sqref="DA8:DB8">
    <cfRule type="cellIs" dxfId="2117" priority="2118" operator="equal">
      <formula>0</formula>
    </cfRule>
  </conditionalFormatting>
  <conditionalFormatting sqref="DA8:DB8">
    <cfRule type="cellIs" dxfId="2116" priority="2117" operator="equal">
      <formula>0</formula>
    </cfRule>
  </conditionalFormatting>
  <conditionalFormatting sqref="DC8">
    <cfRule type="cellIs" dxfId="2115" priority="2116" operator="equal">
      <formula>0</formula>
    </cfRule>
  </conditionalFormatting>
  <conditionalFormatting sqref="DC8">
    <cfRule type="cellIs" dxfId="2114" priority="2115" operator="equal">
      <formula>0</formula>
    </cfRule>
  </conditionalFormatting>
  <conditionalFormatting sqref="DA8:DB8">
    <cfRule type="cellIs" dxfId="2113" priority="2114" operator="equal">
      <formula>0</formula>
    </cfRule>
  </conditionalFormatting>
  <conditionalFormatting sqref="DA8:DB8">
    <cfRule type="cellIs" dxfId="2112" priority="2113" operator="equal">
      <formula>0</formula>
    </cfRule>
  </conditionalFormatting>
  <conditionalFormatting sqref="DC8">
    <cfRule type="cellIs" dxfId="2111" priority="2112" operator="equal">
      <formula>0</formula>
    </cfRule>
  </conditionalFormatting>
  <conditionalFormatting sqref="DC8">
    <cfRule type="cellIs" dxfId="2110" priority="2111" operator="equal">
      <formula>0</formula>
    </cfRule>
  </conditionalFormatting>
  <conditionalFormatting sqref="DA8:DB8">
    <cfRule type="cellIs" dxfId="2109" priority="2110" operator="equal">
      <formula>0</formula>
    </cfRule>
  </conditionalFormatting>
  <conditionalFormatting sqref="DA8:DB8">
    <cfRule type="cellIs" dxfId="2108" priority="2109" operator="equal">
      <formula>0</formula>
    </cfRule>
  </conditionalFormatting>
  <conditionalFormatting sqref="DC8">
    <cfRule type="cellIs" dxfId="2107" priority="2108" operator="equal">
      <formula>0</formula>
    </cfRule>
  </conditionalFormatting>
  <conditionalFormatting sqref="DC8">
    <cfRule type="cellIs" dxfId="2106" priority="2107" operator="equal">
      <formula>0</formula>
    </cfRule>
  </conditionalFormatting>
  <conditionalFormatting sqref="DA8:DB8">
    <cfRule type="cellIs" dxfId="2105" priority="2106" operator="equal">
      <formula>0</formula>
    </cfRule>
  </conditionalFormatting>
  <conditionalFormatting sqref="DC8">
    <cfRule type="cellIs" dxfId="2104" priority="2105" operator="equal">
      <formula>0</formula>
    </cfRule>
  </conditionalFormatting>
  <conditionalFormatting sqref="DA8:DB8">
    <cfRule type="cellIs" dxfId="2103" priority="2104" operator="equal">
      <formula>0</formula>
    </cfRule>
  </conditionalFormatting>
  <conditionalFormatting sqref="DN8">
    <cfRule type="cellIs" dxfId="2102" priority="2103" operator="equal">
      <formula>0</formula>
    </cfRule>
  </conditionalFormatting>
  <conditionalFormatting sqref="DC8">
    <cfRule type="cellIs" dxfId="2101" priority="2102" operator="equal">
      <formula>0</formula>
    </cfRule>
  </conditionalFormatting>
  <conditionalFormatting sqref="DC8">
    <cfRule type="cellIs" dxfId="2100" priority="2101" operator="equal">
      <formula>0</formula>
    </cfRule>
  </conditionalFormatting>
  <conditionalFormatting sqref="DA8:DB8">
    <cfRule type="cellIs" dxfId="2099" priority="2100" operator="equal">
      <formula>0</formula>
    </cfRule>
  </conditionalFormatting>
  <conditionalFormatting sqref="DA8:DB8">
    <cfRule type="cellIs" dxfId="2098" priority="2099" operator="equal">
      <formula>0</formula>
    </cfRule>
  </conditionalFormatting>
  <conditionalFormatting sqref="DC8">
    <cfRule type="cellIs" dxfId="2097" priority="2098" operator="equal">
      <formula>0</formula>
    </cfRule>
  </conditionalFormatting>
  <conditionalFormatting sqref="DC8">
    <cfRule type="cellIs" dxfId="2096" priority="2097" operator="equal">
      <formula>0</formula>
    </cfRule>
  </conditionalFormatting>
  <conditionalFormatting sqref="DA8:DB8">
    <cfRule type="cellIs" dxfId="2095" priority="2096" operator="equal">
      <formula>0</formula>
    </cfRule>
  </conditionalFormatting>
  <conditionalFormatting sqref="DA8:DB8">
    <cfRule type="cellIs" dxfId="2094" priority="2095" operator="equal">
      <formula>0</formula>
    </cfRule>
  </conditionalFormatting>
  <conditionalFormatting sqref="DA8:DB8">
    <cfRule type="cellIs" dxfId="2093" priority="2094" operator="equal">
      <formula>0</formula>
    </cfRule>
  </conditionalFormatting>
  <conditionalFormatting sqref="DC8">
    <cfRule type="cellIs" dxfId="2092" priority="2093" operator="equal">
      <formula>0</formula>
    </cfRule>
  </conditionalFormatting>
  <conditionalFormatting sqref="DC8">
    <cfRule type="cellIs" dxfId="2091" priority="2092" operator="equal">
      <formula>0</formula>
    </cfRule>
  </conditionalFormatting>
  <conditionalFormatting sqref="DC8">
    <cfRule type="cellIs" dxfId="2090" priority="2091" operator="equal">
      <formula>0</formula>
    </cfRule>
  </conditionalFormatting>
  <conditionalFormatting sqref="DA8:DB8">
    <cfRule type="cellIs" dxfId="2089" priority="2090" operator="equal">
      <formula>0</formula>
    </cfRule>
  </conditionalFormatting>
  <conditionalFormatting sqref="DA8:DB8">
    <cfRule type="cellIs" dxfId="2088" priority="2089" operator="equal">
      <formula>0</formula>
    </cfRule>
  </conditionalFormatting>
  <conditionalFormatting sqref="DA8:DB8">
    <cfRule type="cellIs" dxfId="2087" priority="2088" operator="equal">
      <formula>0</formula>
    </cfRule>
  </conditionalFormatting>
  <conditionalFormatting sqref="DC8">
    <cfRule type="cellIs" dxfId="2086" priority="2087" operator="equal">
      <formula>0</formula>
    </cfRule>
  </conditionalFormatting>
  <conditionalFormatting sqref="DC8">
    <cfRule type="cellIs" dxfId="2085" priority="2086" operator="equal">
      <formula>0</formula>
    </cfRule>
  </conditionalFormatting>
  <conditionalFormatting sqref="DC8">
    <cfRule type="cellIs" dxfId="2084" priority="2085" operator="equal">
      <formula>0</formula>
    </cfRule>
  </conditionalFormatting>
  <conditionalFormatting sqref="DA8:DB8">
    <cfRule type="cellIs" dxfId="2083" priority="2084" operator="equal">
      <formula>0</formula>
    </cfRule>
  </conditionalFormatting>
  <conditionalFormatting sqref="DA8:DB8">
    <cfRule type="cellIs" dxfId="2082" priority="2083" operator="equal">
      <formula>0</formula>
    </cfRule>
  </conditionalFormatting>
  <conditionalFormatting sqref="DC8">
    <cfRule type="cellIs" dxfId="2081" priority="2082" operator="equal">
      <formula>0</formula>
    </cfRule>
  </conditionalFormatting>
  <conditionalFormatting sqref="DC8">
    <cfRule type="cellIs" dxfId="2080" priority="2081" operator="equal">
      <formula>0</formula>
    </cfRule>
  </conditionalFormatting>
  <conditionalFormatting sqref="DA8:DB8">
    <cfRule type="cellIs" dxfId="2079" priority="2080" operator="equal">
      <formula>0</formula>
    </cfRule>
  </conditionalFormatting>
  <conditionalFormatting sqref="DA8:DB8">
    <cfRule type="cellIs" dxfId="2078" priority="2079" operator="equal">
      <formula>0</formula>
    </cfRule>
  </conditionalFormatting>
  <conditionalFormatting sqref="DA8:DB8">
    <cfRule type="cellIs" dxfId="2077" priority="2078" operator="equal">
      <formula>0</formula>
    </cfRule>
  </conditionalFormatting>
  <conditionalFormatting sqref="DC8">
    <cfRule type="cellIs" dxfId="2076" priority="2077" operator="equal">
      <formula>0</formula>
    </cfRule>
  </conditionalFormatting>
  <conditionalFormatting sqref="DC8">
    <cfRule type="cellIs" dxfId="2075" priority="2076" operator="equal">
      <formula>0</formula>
    </cfRule>
  </conditionalFormatting>
  <conditionalFormatting sqref="DC8">
    <cfRule type="cellIs" dxfId="2074" priority="2075" operator="equal">
      <formula>0</formula>
    </cfRule>
  </conditionalFormatting>
  <conditionalFormatting sqref="DA8:DB8">
    <cfRule type="cellIs" dxfId="2073" priority="2074" operator="equal">
      <formula>0</formula>
    </cfRule>
  </conditionalFormatting>
  <conditionalFormatting sqref="DA8:DB8">
    <cfRule type="cellIs" dxfId="2072" priority="2073" operator="equal">
      <formula>0</formula>
    </cfRule>
  </conditionalFormatting>
  <conditionalFormatting sqref="DC8">
    <cfRule type="cellIs" dxfId="2071" priority="2072" operator="equal">
      <formula>0</formula>
    </cfRule>
  </conditionalFormatting>
  <conditionalFormatting sqref="DC8">
    <cfRule type="cellIs" dxfId="2070" priority="2071" operator="equal">
      <formula>0</formula>
    </cfRule>
  </conditionalFormatting>
  <conditionalFormatting sqref="DA8:DB8">
    <cfRule type="cellIs" dxfId="2069" priority="2070" operator="equal">
      <formula>0</formula>
    </cfRule>
  </conditionalFormatting>
  <conditionalFormatting sqref="DA8:DB8">
    <cfRule type="cellIs" dxfId="2068" priority="2069" operator="equal">
      <formula>0</formula>
    </cfRule>
  </conditionalFormatting>
  <conditionalFormatting sqref="DC8">
    <cfRule type="cellIs" dxfId="2067" priority="2068" operator="equal">
      <formula>0</formula>
    </cfRule>
  </conditionalFormatting>
  <conditionalFormatting sqref="DC8">
    <cfRule type="cellIs" dxfId="2066" priority="2067" operator="equal">
      <formula>0</formula>
    </cfRule>
  </conditionalFormatting>
  <conditionalFormatting sqref="DA8:DB8">
    <cfRule type="cellIs" dxfId="2065" priority="2066" operator="equal">
      <formula>0</formula>
    </cfRule>
  </conditionalFormatting>
  <conditionalFormatting sqref="DA8:DB8">
    <cfRule type="cellIs" dxfId="2064" priority="2065" operator="equal">
      <formula>0</formula>
    </cfRule>
  </conditionalFormatting>
  <conditionalFormatting sqref="DC8">
    <cfRule type="cellIs" dxfId="2063" priority="2064" operator="equal">
      <formula>0</formula>
    </cfRule>
  </conditionalFormatting>
  <conditionalFormatting sqref="DC8">
    <cfRule type="cellIs" dxfId="2062" priority="2063" operator="equal">
      <formula>0</formula>
    </cfRule>
  </conditionalFormatting>
  <conditionalFormatting sqref="DA8:DB8">
    <cfRule type="cellIs" dxfId="2061" priority="2062" operator="equal">
      <formula>0</formula>
    </cfRule>
  </conditionalFormatting>
  <conditionalFormatting sqref="DC8">
    <cfRule type="cellIs" dxfId="2060" priority="2061" operator="equal">
      <formula>0</formula>
    </cfRule>
  </conditionalFormatting>
  <conditionalFormatting sqref="DN8">
    <cfRule type="cellIs" dxfId="2059" priority="2060" operator="equal">
      <formula>0</formula>
    </cfRule>
  </conditionalFormatting>
  <conditionalFormatting sqref="DN8">
    <cfRule type="cellIs" dxfId="2058" priority="2059" operator="equal">
      <formula>0</formula>
    </cfRule>
  </conditionalFormatting>
  <conditionalFormatting sqref="DA8:DB8">
    <cfRule type="cellIs" dxfId="2057" priority="2058" operator="equal">
      <formula>0</formula>
    </cfRule>
  </conditionalFormatting>
  <conditionalFormatting sqref="DA8:DB8">
    <cfRule type="cellIs" dxfId="2056" priority="2057" operator="equal">
      <formula>0</formula>
    </cfRule>
  </conditionalFormatting>
  <conditionalFormatting sqref="DC8">
    <cfRule type="cellIs" dxfId="2055" priority="2056" operator="equal">
      <formula>0</formula>
    </cfRule>
  </conditionalFormatting>
  <conditionalFormatting sqref="DC8">
    <cfRule type="cellIs" dxfId="2054" priority="2055" operator="equal">
      <formula>0</formula>
    </cfRule>
  </conditionalFormatting>
  <conditionalFormatting sqref="DA8:DB8">
    <cfRule type="cellIs" dxfId="2053" priority="2054" operator="equal">
      <formula>0</formula>
    </cfRule>
  </conditionalFormatting>
  <conditionalFormatting sqref="DA8:DB8">
    <cfRule type="cellIs" dxfId="2052" priority="2053" operator="equal">
      <formula>0</formula>
    </cfRule>
  </conditionalFormatting>
  <conditionalFormatting sqref="DC8">
    <cfRule type="cellIs" dxfId="2051" priority="2052" operator="equal">
      <formula>0</formula>
    </cfRule>
  </conditionalFormatting>
  <conditionalFormatting sqref="DC8">
    <cfRule type="cellIs" dxfId="2050" priority="2051" operator="equal">
      <formula>0</formula>
    </cfRule>
  </conditionalFormatting>
  <conditionalFormatting sqref="DA8:DB8">
    <cfRule type="cellIs" dxfId="2049" priority="2050" operator="equal">
      <formula>0</formula>
    </cfRule>
  </conditionalFormatting>
  <conditionalFormatting sqref="DN8">
    <cfRule type="cellIs" dxfId="2048" priority="2049" operator="equal">
      <formula>0</formula>
    </cfRule>
  </conditionalFormatting>
  <conditionalFormatting sqref="DN8">
    <cfRule type="cellIs" dxfId="2047" priority="2048" operator="equal">
      <formula>0</formula>
    </cfRule>
  </conditionalFormatting>
  <conditionalFormatting sqref="DN8">
    <cfRule type="cellIs" dxfId="2046" priority="2047" operator="equal">
      <formula>0</formula>
    </cfRule>
  </conditionalFormatting>
  <conditionalFormatting sqref="DA8:DB8">
    <cfRule type="cellIs" dxfId="2045" priority="2046" operator="equal">
      <formula>0</formula>
    </cfRule>
  </conditionalFormatting>
  <conditionalFormatting sqref="DC8">
    <cfRule type="cellIs" dxfId="2044" priority="2045" operator="equal">
      <formula>0</formula>
    </cfRule>
  </conditionalFormatting>
  <conditionalFormatting sqref="DC8">
    <cfRule type="cellIs" dxfId="2043" priority="2044" operator="equal">
      <formula>0</formula>
    </cfRule>
  </conditionalFormatting>
  <conditionalFormatting sqref="DC8">
    <cfRule type="cellIs" dxfId="2042" priority="2043" operator="equal">
      <formula>0</formula>
    </cfRule>
  </conditionalFormatting>
  <conditionalFormatting sqref="DN8">
    <cfRule type="cellIs" dxfId="2041" priority="2042" operator="equal">
      <formula>0</formula>
    </cfRule>
  </conditionalFormatting>
  <conditionalFormatting sqref="DN8">
    <cfRule type="cellIs" dxfId="2040" priority="2041" operator="equal">
      <formula>0</formula>
    </cfRule>
  </conditionalFormatting>
  <conditionalFormatting sqref="DA8:DB8">
    <cfRule type="cellIs" dxfId="2039" priority="2040" operator="equal">
      <formula>0</formula>
    </cfRule>
  </conditionalFormatting>
  <conditionalFormatting sqref="DA8:DB8">
    <cfRule type="cellIs" dxfId="2038" priority="2039" operator="equal">
      <formula>0</formula>
    </cfRule>
  </conditionalFormatting>
  <conditionalFormatting sqref="DA8:DB8">
    <cfRule type="cellIs" dxfId="2037" priority="2038" operator="equal">
      <formula>0</formula>
    </cfRule>
  </conditionalFormatting>
  <conditionalFormatting sqref="DC8">
    <cfRule type="cellIs" dxfId="2036" priority="2037" operator="equal">
      <formula>0</formula>
    </cfRule>
  </conditionalFormatting>
  <conditionalFormatting sqref="DC8">
    <cfRule type="cellIs" dxfId="2035" priority="2036" operator="equal">
      <formula>0</formula>
    </cfRule>
  </conditionalFormatting>
  <conditionalFormatting sqref="DC8">
    <cfRule type="cellIs" dxfId="2034" priority="2035" operator="equal">
      <formula>0</formula>
    </cfRule>
  </conditionalFormatting>
  <conditionalFormatting sqref="DA8:DB8">
    <cfRule type="cellIs" dxfId="2033" priority="2034" operator="equal">
      <formula>0</formula>
    </cfRule>
  </conditionalFormatting>
  <conditionalFormatting sqref="DA8:DB8">
    <cfRule type="cellIs" dxfId="2032" priority="2033" operator="equal">
      <formula>0</formula>
    </cfRule>
  </conditionalFormatting>
  <conditionalFormatting sqref="DA8:DB8">
    <cfRule type="cellIs" dxfId="2031" priority="2032" operator="equal">
      <formula>0</formula>
    </cfRule>
  </conditionalFormatting>
  <conditionalFormatting sqref="DC8">
    <cfRule type="cellIs" dxfId="2030" priority="2031" operator="equal">
      <formula>0</formula>
    </cfRule>
  </conditionalFormatting>
  <conditionalFormatting sqref="DC8">
    <cfRule type="cellIs" dxfId="2029" priority="2030" operator="equal">
      <formula>0</formula>
    </cfRule>
  </conditionalFormatting>
  <conditionalFormatting sqref="DC8">
    <cfRule type="cellIs" dxfId="2028" priority="2029" operator="equal">
      <formula>0</formula>
    </cfRule>
  </conditionalFormatting>
  <conditionalFormatting sqref="DA8:DB8">
    <cfRule type="cellIs" dxfId="2027" priority="2028" operator="equal">
      <formula>0</formula>
    </cfRule>
  </conditionalFormatting>
  <conditionalFormatting sqref="DA8:DB8">
    <cfRule type="cellIs" dxfId="2026" priority="2027" operator="equal">
      <formula>0</formula>
    </cfRule>
  </conditionalFormatting>
  <conditionalFormatting sqref="DA8:DB8">
    <cfRule type="cellIs" dxfId="2025" priority="2026" operator="equal">
      <formula>0</formula>
    </cfRule>
  </conditionalFormatting>
  <conditionalFormatting sqref="DC8">
    <cfRule type="cellIs" dxfId="2024" priority="2025" operator="equal">
      <formula>0</formula>
    </cfRule>
  </conditionalFormatting>
  <conditionalFormatting sqref="DC8">
    <cfRule type="cellIs" dxfId="2023" priority="2024" operator="equal">
      <formula>0</formula>
    </cfRule>
  </conditionalFormatting>
  <conditionalFormatting sqref="DC8">
    <cfRule type="cellIs" dxfId="2022" priority="2023" operator="equal">
      <formula>0</formula>
    </cfRule>
  </conditionalFormatting>
  <conditionalFormatting sqref="DN8">
    <cfRule type="cellIs" dxfId="2021" priority="2022" operator="equal">
      <formula>0</formula>
    </cfRule>
  </conditionalFormatting>
  <conditionalFormatting sqref="DA8:DB8">
    <cfRule type="cellIs" dxfId="2020" priority="2021" operator="equal">
      <formula>0</formula>
    </cfRule>
  </conditionalFormatting>
  <conditionalFormatting sqref="DC8">
    <cfRule type="cellIs" dxfId="2019" priority="2020" operator="equal">
      <formula>0</formula>
    </cfRule>
  </conditionalFormatting>
  <conditionalFormatting sqref="DA8:DB8">
    <cfRule type="cellIs" dxfId="2018" priority="2019" operator="equal">
      <formula>0</formula>
    </cfRule>
  </conditionalFormatting>
  <conditionalFormatting sqref="DA8:DB8">
    <cfRule type="cellIs" dxfId="2017" priority="2018" operator="equal">
      <formula>0</formula>
    </cfRule>
  </conditionalFormatting>
  <conditionalFormatting sqref="DC8">
    <cfRule type="cellIs" dxfId="2016" priority="2017" operator="equal">
      <formula>0</formula>
    </cfRule>
  </conditionalFormatting>
  <conditionalFormatting sqref="DC8">
    <cfRule type="cellIs" dxfId="2015" priority="2016" operator="equal">
      <formula>0</formula>
    </cfRule>
  </conditionalFormatting>
  <conditionalFormatting sqref="DA8:DB8">
    <cfRule type="cellIs" dxfId="2014" priority="2015" operator="equal">
      <formula>0</formula>
    </cfRule>
  </conditionalFormatting>
  <conditionalFormatting sqref="DA8:DB8">
    <cfRule type="cellIs" dxfId="2013" priority="2014" operator="equal">
      <formula>0</formula>
    </cfRule>
  </conditionalFormatting>
  <conditionalFormatting sqref="DC8">
    <cfRule type="cellIs" dxfId="2012" priority="2013" operator="equal">
      <formula>0</formula>
    </cfRule>
  </conditionalFormatting>
  <conditionalFormatting sqref="DC8">
    <cfRule type="cellIs" dxfId="2011" priority="2012" operator="equal">
      <formula>0</formula>
    </cfRule>
  </conditionalFormatting>
  <conditionalFormatting sqref="DA8:DB8">
    <cfRule type="cellIs" dxfId="2010" priority="2011" operator="equal">
      <formula>0</formula>
    </cfRule>
  </conditionalFormatting>
  <conditionalFormatting sqref="DN8">
    <cfRule type="cellIs" dxfId="2009" priority="2010" operator="equal">
      <formula>0</formula>
    </cfRule>
  </conditionalFormatting>
  <conditionalFormatting sqref="DC8">
    <cfRule type="cellIs" dxfId="2008" priority="2009" operator="equal">
      <formula>0</formula>
    </cfRule>
  </conditionalFormatting>
  <conditionalFormatting sqref="DA8:DB8">
    <cfRule type="cellIs" dxfId="2007" priority="2008" operator="equal">
      <formula>0</formula>
    </cfRule>
  </conditionalFormatting>
  <conditionalFormatting sqref="DA8:DB8">
    <cfRule type="cellIs" dxfId="2006" priority="2007" operator="equal">
      <formula>0</formula>
    </cfRule>
  </conditionalFormatting>
  <conditionalFormatting sqref="DC8">
    <cfRule type="cellIs" dxfId="2005" priority="2006" operator="equal">
      <formula>0</formula>
    </cfRule>
  </conditionalFormatting>
  <conditionalFormatting sqref="DC8">
    <cfRule type="cellIs" dxfId="2004" priority="2005" operator="equal">
      <formula>0</formula>
    </cfRule>
  </conditionalFormatting>
  <conditionalFormatting sqref="DA8:DB8">
    <cfRule type="cellIs" dxfId="2003" priority="2004" operator="equal">
      <formula>0</formula>
    </cfRule>
  </conditionalFormatting>
  <conditionalFormatting sqref="DA8:DB8">
    <cfRule type="cellIs" dxfId="2002" priority="2003" operator="equal">
      <formula>0</formula>
    </cfRule>
  </conditionalFormatting>
  <conditionalFormatting sqref="DC8">
    <cfRule type="cellIs" dxfId="2001" priority="2002" operator="equal">
      <formula>0</formula>
    </cfRule>
  </conditionalFormatting>
  <conditionalFormatting sqref="DC8">
    <cfRule type="cellIs" dxfId="2000" priority="2001" operator="equal">
      <formula>0</formula>
    </cfRule>
  </conditionalFormatting>
  <conditionalFormatting sqref="DA8:DB8">
    <cfRule type="cellIs" dxfId="1999" priority="2000" operator="equal">
      <formula>0</formula>
    </cfRule>
  </conditionalFormatting>
  <conditionalFormatting sqref="DA8:DB8">
    <cfRule type="cellIs" dxfId="1998" priority="1999" operator="equal">
      <formula>0</formula>
    </cfRule>
  </conditionalFormatting>
  <conditionalFormatting sqref="DC8">
    <cfRule type="cellIs" dxfId="1997" priority="1998" operator="equal">
      <formula>0</formula>
    </cfRule>
  </conditionalFormatting>
  <conditionalFormatting sqref="DC8">
    <cfRule type="cellIs" dxfId="1996" priority="1997" operator="equal">
      <formula>0</formula>
    </cfRule>
  </conditionalFormatting>
  <conditionalFormatting sqref="DN8">
    <cfRule type="cellIs" dxfId="1995" priority="1996" operator="equal">
      <formula>0</formula>
    </cfRule>
  </conditionalFormatting>
  <conditionalFormatting sqref="DA8:DB8">
    <cfRule type="cellIs" dxfId="1994" priority="1995" operator="equal">
      <formula>0</formula>
    </cfRule>
  </conditionalFormatting>
  <conditionalFormatting sqref="DC8">
    <cfRule type="cellIs" dxfId="1993" priority="1994" operator="equal">
      <formula>0</formula>
    </cfRule>
  </conditionalFormatting>
  <conditionalFormatting sqref="DA8:DB8">
    <cfRule type="cellIs" dxfId="1992" priority="1993" operator="equal">
      <formula>0</formula>
    </cfRule>
  </conditionalFormatting>
  <conditionalFormatting sqref="DA8:DB8">
    <cfRule type="cellIs" dxfId="1991" priority="1992" operator="equal">
      <formula>0</formula>
    </cfRule>
  </conditionalFormatting>
  <conditionalFormatting sqref="DC8">
    <cfRule type="cellIs" dxfId="1990" priority="1991" operator="equal">
      <formula>0</formula>
    </cfRule>
  </conditionalFormatting>
  <conditionalFormatting sqref="DC8">
    <cfRule type="cellIs" dxfId="1989" priority="1990" operator="equal">
      <formula>0</formula>
    </cfRule>
  </conditionalFormatting>
  <conditionalFormatting sqref="CV8:CZ8">
    <cfRule type="cellIs" dxfId="1988" priority="1989" operator="equal">
      <formula>0</formula>
    </cfRule>
  </conditionalFormatting>
  <conditionalFormatting sqref="DN8">
    <cfRule type="cellIs" dxfId="1987" priority="1988" operator="equal">
      <formula>0</formula>
    </cfRule>
  </conditionalFormatting>
  <conditionalFormatting sqref="DN8">
    <cfRule type="cellIs" dxfId="1986" priority="1987" operator="equal">
      <formula>0</formula>
    </cfRule>
  </conditionalFormatting>
  <conditionalFormatting sqref="DA8:DB8">
    <cfRule type="cellIs" dxfId="1985" priority="1986" operator="equal">
      <formula>0</formula>
    </cfRule>
  </conditionalFormatting>
  <conditionalFormatting sqref="DA8:DB8">
    <cfRule type="cellIs" dxfId="1984" priority="1985" operator="equal">
      <formula>0</formula>
    </cfRule>
  </conditionalFormatting>
  <conditionalFormatting sqref="DA8:DB8">
    <cfRule type="cellIs" dxfId="1983" priority="1984" operator="equal">
      <formula>0</formula>
    </cfRule>
  </conditionalFormatting>
  <conditionalFormatting sqref="DA8:DB8">
    <cfRule type="cellIs" dxfId="1982" priority="1983" operator="equal">
      <formula>0</formula>
    </cfRule>
  </conditionalFormatting>
  <conditionalFormatting sqref="DC8">
    <cfRule type="cellIs" dxfId="1981" priority="1982" operator="equal">
      <formula>0</formula>
    </cfRule>
  </conditionalFormatting>
  <conditionalFormatting sqref="DC8">
    <cfRule type="cellIs" dxfId="1980" priority="1981" operator="equal">
      <formula>0</formula>
    </cfRule>
  </conditionalFormatting>
  <conditionalFormatting sqref="DC8">
    <cfRule type="cellIs" dxfId="1979" priority="1980" operator="equal">
      <formula>0</formula>
    </cfRule>
  </conditionalFormatting>
  <conditionalFormatting sqref="DC8">
    <cfRule type="cellIs" dxfId="1978" priority="1979" operator="equal">
      <formula>0</formula>
    </cfRule>
  </conditionalFormatting>
  <conditionalFormatting sqref="DA8:DB8">
    <cfRule type="cellIs" dxfId="1977" priority="1978" operator="equal">
      <formula>0</formula>
    </cfRule>
  </conditionalFormatting>
  <conditionalFormatting sqref="DA8:DB8">
    <cfRule type="cellIs" dxfId="1976" priority="1977" operator="equal">
      <formula>0</formula>
    </cfRule>
  </conditionalFormatting>
  <conditionalFormatting sqref="DC8">
    <cfRule type="cellIs" dxfId="1975" priority="1976" operator="equal">
      <formula>0</formula>
    </cfRule>
  </conditionalFormatting>
  <conditionalFormatting sqref="DC8">
    <cfRule type="cellIs" dxfId="1974" priority="1975" operator="equal">
      <formula>0</formula>
    </cfRule>
  </conditionalFormatting>
  <conditionalFormatting sqref="DA8:DB8">
    <cfRule type="cellIs" dxfId="1973" priority="1974" operator="equal">
      <formula>0</formula>
    </cfRule>
  </conditionalFormatting>
  <conditionalFormatting sqref="DC8">
    <cfRule type="cellIs" dxfId="1972" priority="1973" operator="equal">
      <formula>0</formula>
    </cfRule>
  </conditionalFormatting>
  <conditionalFormatting sqref="DA8:DB8">
    <cfRule type="cellIs" dxfId="1971" priority="1972" operator="equal">
      <formula>0</formula>
    </cfRule>
  </conditionalFormatting>
  <conditionalFormatting sqref="DA8:DB8">
    <cfRule type="cellIs" dxfId="1970" priority="1971" operator="equal">
      <formula>0</formula>
    </cfRule>
  </conditionalFormatting>
  <conditionalFormatting sqref="DA8:DB8">
    <cfRule type="cellIs" dxfId="1969" priority="1970" operator="equal">
      <formula>0</formula>
    </cfRule>
  </conditionalFormatting>
  <conditionalFormatting sqref="DC8">
    <cfRule type="cellIs" dxfId="1968" priority="1969" operator="equal">
      <formula>0</formula>
    </cfRule>
  </conditionalFormatting>
  <conditionalFormatting sqref="DC8">
    <cfRule type="cellIs" dxfId="1967" priority="1968" operator="equal">
      <formula>0</formula>
    </cfRule>
  </conditionalFormatting>
  <conditionalFormatting sqref="DC8">
    <cfRule type="cellIs" dxfId="1966" priority="1967" operator="equal">
      <formula>0</formula>
    </cfRule>
  </conditionalFormatting>
  <conditionalFormatting sqref="DA8:DB8">
    <cfRule type="cellIs" dxfId="1965" priority="1966" operator="equal">
      <formula>0</formula>
    </cfRule>
  </conditionalFormatting>
  <conditionalFormatting sqref="DA8:DB8">
    <cfRule type="cellIs" dxfId="1964" priority="1965" operator="equal">
      <formula>0</formula>
    </cfRule>
  </conditionalFormatting>
  <conditionalFormatting sqref="DA8:DB8">
    <cfRule type="cellIs" dxfId="1963" priority="1964" operator="equal">
      <formula>0</formula>
    </cfRule>
  </conditionalFormatting>
  <conditionalFormatting sqref="DC8">
    <cfRule type="cellIs" dxfId="1962" priority="1963" operator="equal">
      <formula>0</formula>
    </cfRule>
  </conditionalFormatting>
  <conditionalFormatting sqref="DC8">
    <cfRule type="cellIs" dxfId="1961" priority="1962" operator="equal">
      <formula>0</formula>
    </cfRule>
  </conditionalFormatting>
  <conditionalFormatting sqref="DC8">
    <cfRule type="cellIs" dxfId="1960" priority="1961" operator="equal">
      <formula>0</formula>
    </cfRule>
  </conditionalFormatting>
  <conditionalFormatting sqref="EA8">
    <cfRule type="cellIs" dxfId="1959" priority="1960" operator="equal">
      <formula>0</formula>
    </cfRule>
  </conditionalFormatting>
  <conditionalFormatting sqref="DN8">
    <cfRule type="cellIs" dxfId="1958" priority="1959" operator="equal">
      <formula>0</formula>
    </cfRule>
  </conditionalFormatting>
  <conditionalFormatting sqref="DC8">
    <cfRule type="cellIs" dxfId="1957" priority="1958" operator="equal">
      <formula>0</formula>
    </cfRule>
  </conditionalFormatting>
  <conditionalFormatting sqref="DA8:DB8">
    <cfRule type="cellIs" dxfId="1956" priority="1957" operator="equal">
      <formula>0</formula>
    </cfRule>
  </conditionalFormatting>
  <conditionalFormatting sqref="DA8:DB8">
    <cfRule type="cellIs" dxfId="1955" priority="1956" operator="equal">
      <formula>0</formula>
    </cfRule>
  </conditionalFormatting>
  <conditionalFormatting sqref="DC8">
    <cfRule type="cellIs" dxfId="1954" priority="1955" operator="equal">
      <formula>0</formula>
    </cfRule>
  </conditionalFormatting>
  <conditionalFormatting sqref="DC8">
    <cfRule type="cellIs" dxfId="1953" priority="1954" operator="equal">
      <formula>0</formula>
    </cfRule>
  </conditionalFormatting>
  <conditionalFormatting sqref="DA8:DB8">
    <cfRule type="cellIs" dxfId="1952" priority="1953" operator="equal">
      <formula>0</formula>
    </cfRule>
  </conditionalFormatting>
  <conditionalFormatting sqref="DA8:DB8">
    <cfRule type="cellIs" dxfId="1951" priority="1952" operator="equal">
      <formula>0</formula>
    </cfRule>
  </conditionalFormatting>
  <conditionalFormatting sqref="DA8:DB8">
    <cfRule type="cellIs" dxfId="1950" priority="1951" operator="equal">
      <formula>0</formula>
    </cfRule>
  </conditionalFormatting>
  <conditionalFormatting sqref="DC8">
    <cfRule type="cellIs" dxfId="1949" priority="1950" operator="equal">
      <formula>0</formula>
    </cfRule>
  </conditionalFormatting>
  <conditionalFormatting sqref="DC8">
    <cfRule type="cellIs" dxfId="1948" priority="1949" operator="equal">
      <formula>0</formula>
    </cfRule>
  </conditionalFormatting>
  <conditionalFormatting sqref="DC8">
    <cfRule type="cellIs" dxfId="1947" priority="1948" operator="equal">
      <formula>0</formula>
    </cfRule>
  </conditionalFormatting>
  <conditionalFormatting sqref="DA8:DB8">
    <cfRule type="cellIs" dxfId="1946" priority="1947" operator="equal">
      <formula>0</formula>
    </cfRule>
  </conditionalFormatting>
  <conditionalFormatting sqref="DA8:DB8">
    <cfRule type="cellIs" dxfId="1945" priority="1946" operator="equal">
      <formula>0</formula>
    </cfRule>
  </conditionalFormatting>
  <conditionalFormatting sqref="DN8">
    <cfRule type="cellIs" dxfId="1944" priority="1945" operator="equal">
      <formula>0</formula>
    </cfRule>
  </conditionalFormatting>
  <conditionalFormatting sqref="DN8">
    <cfRule type="cellIs" dxfId="1943" priority="1944" operator="equal">
      <formula>0</formula>
    </cfRule>
  </conditionalFormatting>
  <conditionalFormatting sqref="DC8">
    <cfRule type="cellIs" dxfId="1942" priority="1943" operator="equal">
      <formula>0</formula>
    </cfRule>
  </conditionalFormatting>
  <conditionalFormatting sqref="DC8">
    <cfRule type="cellIs" dxfId="1941" priority="1942" operator="equal">
      <formula>0</formula>
    </cfRule>
  </conditionalFormatting>
  <conditionalFormatting sqref="DN8">
    <cfRule type="cellIs" dxfId="1940" priority="1941" operator="equal">
      <formula>0</formula>
    </cfRule>
  </conditionalFormatting>
  <conditionalFormatting sqref="DC8">
    <cfRule type="cellIs" dxfId="1939" priority="1940" operator="equal">
      <formula>0</formula>
    </cfRule>
  </conditionalFormatting>
  <conditionalFormatting sqref="DA8:DB8">
    <cfRule type="cellIs" dxfId="1938" priority="1939" operator="equal">
      <formula>0</formula>
    </cfRule>
  </conditionalFormatting>
  <conditionalFormatting sqref="DA8:DB8">
    <cfRule type="cellIs" dxfId="1937" priority="1938" operator="equal">
      <formula>0</formula>
    </cfRule>
  </conditionalFormatting>
  <conditionalFormatting sqref="DA8:DB8">
    <cfRule type="cellIs" dxfId="1936" priority="1937" operator="equal">
      <formula>0</formula>
    </cfRule>
  </conditionalFormatting>
  <conditionalFormatting sqref="DC8">
    <cfRule type="cellIs" dxfId="1935" priority="1936" operator="equal">
      <formula>0</formula>
    </cfRule>
  </conditionalFormatting>
  <conditionalFormatting sqref="DC8">
    <cfRule type="cellIs" dxfId="1934" priority="1935" operator="equal">
      <formula>0</formula>
    </cfRule>
  </conditionalFormatting>
  <conditionalFormatting sqref="DC8">
    <cfRule type="cellIs" dxfId="1933" priority="1934" operator="equal">
      <formula>0</formula>
    </cfRule>
  </conditionalFormatting>
  <conditionalFormatting sqref="DA8:DB8">
    <cfRule type="cellIs" dxfId="1932" priority="1933" operator="equal">
      <formula>0</formula>
    </cfRule>
  </conditionalFormatting>
  <conditionalFormatting sqref="DC8">
    <cfRule type="cellIs" dxfId="1931" priority="1932" operator="equal">
      <formula>0</formula>
    </cfRule>
  </conditionalFormatting>
  <conditionalFormatting sqref="CV8:CZ8">
    <cfRule type="cellIs" dxfId="1930" priority="1931" operator="equal">
      <formula>0</formula>
    </cfRule>
  </conditionalFormatting>
  <conditionalFormatting sqref="DN8">
    <cfRule type="cellIs" dxfId="1929" priority="1930" operator="equal">
      <formula>0</formula>
    </cfRule>
  </conditionalFormatting>
  <conditionalFormatting sqref="DA8:DB8">
    <cfRule type="cellIs" dxfId="1928" priority="1929" operator="equal">
      <formula>0</formula>
    </cfRule>
  </conditionalFormatting>
  <conditionalFormatting sqref="DC8">
    <cfRule type="cellIs" dxfId="1927" priority="1928" operator="equal">
      <formula>0</formula>
    </cfRule>
  </conditionalFormatting>
  <conditionalFormatting sqref="DA8:DB8">
    <cfRule type="cellIs" dxfId="1926" priority="1927" operator="equal">
      <formula>0</formula>
    </cfRule>
  </conditionalFormatting>
  <conditionalFormatting sqref="DC8">
    <cfRule type="cellIs" dxfId="1925" priority="1926" operator="equal">
      <formula>0</formula>
    </cfRule>
  </conditionalFormatting>
  <conditionalFormatting sqref="DN8">
    <cfRule type="cellIs" dxfId="1924" priority="1925" operator="equal">
      <formula>0</formula>
    </cfRule>
  </conditionalFormatting>
  <conditionalFormatting sqref="DA8:DB8">
    <cfRule type="cellIs" dxfId="1923" priority="1924" operator="equal">
      <formula>0</formula>
    </cfRule>
  </conditionalFormatting>
  <conditionalFormatting sqref="DA8:DB8">
    <cfRule type="cellIs" dxfId="1922" priority="1923" operator="equal">
      <formula>0</formula>
    </cfRule>
  </conditionalFormatting>
  <conditionalFormatting sqref="DC8">
    <cfRule type="cellIs" dxfId="1921" priority="1922" operator="equal">
      <formula>0</formula>
    </cfRule>
  </conditionalFormatting>
  <conditionalFormatting sqref="DC8">
    <cfRule type="cellIs" dxfId="1920" priority="1921" operator="equal">
      <formula>0</formula>
    </cfRule>
  </conditionalFormatting>
  <conditionalFormatting sqref="DA8:DB8">
    <cfRule type="cellIs" dxfId="1919" priority="1920" operator="equal">
      <formula>0</formula>
    </cfRule>
  </conditionalFormatting>
  <conditionalFormatting sqref="DA8:DB8">
    <cfRule type="cellIs" dxfId="1918" priority="1919" operator="equal">
      <formula>0</formula>
    </cfRule>
  </conditionalFormatting>
  <conditionalFormatting sqref="DC8">
    <cfRule type="cellIs" dxfId="1917" priority="1918" operator="equal">
      <formula>0</formula>
    </cfRule>
  </conditionalFormatting>
  <conditionalFormatting sqref="DC8">
    <cfRule type="cellIs" dxfId="1916" priority="1917" operator="equal">
      <formula>0</formula>
    </cfRule>
  </conditionalFormatting>
  <conditionalFormatting sqref="DA8:DB8">
    <cfRule type="cellIs" dxfId="1915" priority="1916" operator="equal">
      <formula>0</formula>
    </cfRule>
  </conditionalFormatting>
  <conditionalFormatting sqref="DA8:DB8">
    <cfRule type="cellIs" dxfId="1914" priority="1915" operator="equal">
      <formula>0</formula>
    </cfRule>
  </conditionalFormatting>
  <conditionalFormatting sqref="DA8:DB8">
    <cfRule type="cellIs" dxfId="1913" priority="1914" operator="equal">
      <formula>0</formula>
    </cfRule>
  </conditionalFormatting>
  <conditionalFormatting sqref="DC8">
    <cfRule type="cellIs" dxfId="1912" priority="1913" operator="equal">
      <formula>0</formula>
    </cfRule>
  </conditionalFormatting>
  <conditionalFormatting sqref="DC8">
    <cfRule type="cellIs" dxfId="1911" priority="1912" operator="equal">
      <formula>0</formula>
    </cfRule>
  </conditionalFormatting>
  <conditionalFormatting sqref="DC8">
    <cfRule type="cellIs" dxfId="1910" priority="1911" operator="equal">
      <formula>0</formula>
    </cfRule>
  </conditionalFormatting>
  <conditionalFormatting sqref="DA8:DB8">
    <cfRule type="cellIs" dxfId="1909" priority="1910" operator="equal">
      <formula>0</formula>
    </cfRule>
  </conditionalFormatting>
  <conditionalFormatting sqref="DC8">
    <cfRule type="cellIs" dxfId="1908" priority="1909" operator="equal">
      <formula>0</formula>
    </cfRule>
  </conditionalFormatting>
  <conditionalFormatting sqref="DA8:DB8">
    <cfRule type="cellIs" dxfId="1907" priority="1908" operator="equal">
      <formula>0</formula>
    </cfRule>
  </conditionalFormatting>
  <conditionalFormatting sqref="DA8:DB8">
    <cfRule type="cellIs" dxfId="1906" priority="1907" operator="equal">
      <formula>0</formula>
    </cfRule>
  </conditionalFormatting>
  <conditionalFormatting sqref="DA8:DB8">
    <cfRule type="cellIs" dxfId="1905" priority="1906" operator="equal">
      <formula>0</formula>
    </cfRule>
  </conditionalFormatting>
  <conditionalFormatting sqref="DC8">
    <cfRule type="cellIs" dxfId="1904" priority="1905" operator="equal">
      <formula>0</formula>
    </cfRule>
  </conditionalFormatting>
  <conditionalFormatting sqref="DC8">
    <cfRule type="cellIs" dxfId="1903" priority="1904" operator="equal">
      <formula>0</formula>
    </cfRule>
  </conditionalFormatting>
  <conditionalFormatting sqref="DC8">
    <cfRule type="cellIs" dxfId="1902" priority="1903" operator="equal">
      <formula>0</formula>
    </cfRule>
  </conditionalFormatting>
  <conditionalFormatting sqref="DA8:DB8">
    <cfRule type="cellIs" dxfId="1901" priority="1902" operator="equal">
      <formula>0</formula>
    </cfRule>
  </conditionalFormatting>
  <conditionalFormatting sqref="DA8:DB8">
    <cfRule type="cellIs" dxfId="1900" priority="1901" operator="equal">
      <formula>0</formula>
    </cfRule>
  </conditionalFormatting>
  <conditionalFormatting sqref="DA8:DB8">
    <cfRule type="cellIs" dxfId="1899" priority="1900" operator="equal">
      <formula>0</formula>
    </cfRule>
  </conditionalFormatting>
  <conditionalFormatting sqref="DC8">
    <cfRule type="cellIs" dxfId="1898" priority="1899" operator="equal">
      <formula>0</formula>
    </cfRule>
  </conditionalFormatting>
  <conditionalFormatting sqref="DC8">
    <cfRule type="cellIs" dxfId="1897" priority="1898" operator="equal">
      <formula>0</formula>
    </cfRule>
  </conditionalFormatting>
  <conditionalFormatting sqref="DC8">
    <cfRule type="cellIs" dxfId="1896" priority="1897" operator="equal">
      <formula>0</formula>
    </cfRule>
  </conditionalFormatting>
  <conditionalFormatting sqref="DA8:DB8">
    <cfRule type="cellIs" dxfId="1895" priority="1896" operator="equal">
      <formula>0</formula>
    </cfRule>
  </conditionalFormatting>
  <conditionalFormatting sqref="DC8">
    <cfRule type="cellIs" dxfId="1894" priority="1895" operator="equal">
      <formula>0</formula>
    </cfRule>
  </conditionalFormatting>
  <conditionalFormatting sqref="DA8:DB8">
    <cfRule type="cellIs" dxfId="1893" priority="1894" operator="equal">
      <formula>0</formula>
    </cfRule>
  </conditionalFormatting>
  <conditionalFormatting sqref="DA8:DB8">
    <cfRule type="cellIs" dxfId="1892" priority="1893" operator="equal">
      <formula>0</formula>
    </cfRule>
  </conditionalFormatting>
  <conditionalFormatting sqref="DA8:DB8">
    <cfRule type="cellIs" dxfId="1891" priority="1892" operator="equal">
      <formula>0</formula>
    </cfRule>
  </conditionalFormatting>
  <conditionalFormatting sqref="DC8">
    <cfRule type="cellIs" dxfId="1890" priority="1891" operator="equal">
      <formula>0</formula>
    </cfRule>
  </conditionalFormatting>
  <conditionalFormatting sqref="DC8">
    <cfRule type="cellIs" dxfId="1889" priority="1890" operator="equal">
      <formula>0</formula>
    </cfRule>
  </conditionalFormatting>
  <conditionalFormatting sqref="DC8">
    <cfRule type="cellIs" dxfId="1888" priority="1889" operator="equal">
      <formula>0</formula>
    </cfRule>
  </conditionalFormatting>
  <conditionalFormatting sqref="DA8:DB8">
    <cfRule type="cellIs" dxfId="1887" priority="1888" operator="equal">
      <formula>0</formula>
    </cfRule>
  </conditionalFormatting>
  <conditionalFormatting sqref="DA8:DB8">
    <cfRule type="cellIs" dxfId="1886" priority="1887" operator="equal">
      <formula>0</formula>
    </cfRule>
  </conditionalFormatting>
  <conditionalFormatting sqref="DA8:DB8">
    <cfRule type="cellIs" dxfId="1885" priority="1886" operator="equal">
      <formula>0</formula>
    </cfRule>
  </conditionalFormatting>
  <conditionalFormatting sqref="DC8">
    <cfRule type="cellIs" dxfId="1884" priority="1885" operator="equal">
      <formula>0</formula>
    </cfRule>
  </conditionalFormatting>
  <conditionalFormatting sqref="DC8">
    <cfRule type="cellIs" dxfId="1883" priority="1884" operator="equal">
      <formula>0</formula>
    </cfRule>
  </conditionalFormatting>
  <conditionalFormatting sqref="DC8">
    <cfRule type="cellIs" dxfId="1882" priority="1883" operator="equal">
      <formula>0</formula>
    </cfRule>
  </conditionalFormatting>
  <conditionalFormatting sqref="DA8:DB8">
    <cfRule type="cellIs" dxfId="1881" priority="1882" operator="equal">
      <formula>0</formula>
    </cfRule>
  </conditionalFormatting>
  <conditionalFormatting sqref="DA8:DB8">
    <cfRule type="cellIs" dxfId="1880" priority="1881" operator="equal">
      <formula>0</formula>
    </cfRule>
  </conditionalFormatting>
  <conditionalFormatting sqref="DC8">
    <cfRule type="cellIs" dxfId="1879" priority="1880" operator="equal">
      <formula>0</formula>
    </cfRule>
  </conditionalFormatting>
  <conditionalFormatting sqref="DC8">
    <cfRule type="cellIs" dxfId="1878" priority="1879" operator="equal">
      <formula>0</formula>
    </cfRule>
  </conditionalFormatting>
  <conditionalFormatting sqref="DA8:DB8">
    <cfRule type="cellIs" dxfId="1877" priority="1878" operator="equal">
      <formula>0</formula>
    </cfRule>
  </conditionalFormatting>
  <conditionalFormatting sqref="DC8">
    <cfRule type="cellIs" dxfId="1876" priority="1877" operator="equal">
      <formula>0</formula>
    </cfRule>
  </conditionalFormatting>
  <conditionalFormatting sqref="DA8:DB8">
    <cfRule type="cellIs" dxfId="1875" priority="1876" operator="equal">
      <formula>0</formula>
    </cfRule>
  </conditionalFormatting>
  <conditionalFormatting sqref="DC8">
    <cfRule type="cellIs" dxfId="1874" priority="1875" operator="equal">
      <formula>0</formula>
    </cfRule>
  </conditionalFormatting>
  <conditionalFormatting sqref="DA8:DB8">
    <cfRule type="cellIs" dxfId="1873" priority="1874" operator="equal">
      <formula>0</formula>
    </cfRule>
  </conditionalFormatting>
  <conditionalFormatting sqref="DA8:DB8">
    <cfRule type="cellIs" dxfId="1872" priority="1873" operator="equal">
      <formula>0</formula>
    </cfRule>
  </conditionalFormatting>
  <conditionalFormatting sqref="DC8">
    <cfRule type="cellIs" dxfId="1871" priority="1872" operator="equal">
      <formula>0</formula>
    </cfRule>
  </conditionalFormatting>
  <conditionalFormatting sqref="DC8">
    <cfRule type="cellIs" dxfId="1870" priority="1871" operator="equal">
      <formula>0</formula>
    </cfRule>
  </conditionalFormatting>
  <conditionalFormatting sqref="DA8:DB8">
    <cfRule type="cellIs" dxfId="1869" priority="1870" operator="equal">
      <formula>0</formula>
    </cfRule>
  </conditionalFormatting>
  <conditionalFormatting sqref="DA8:DB8">
    <cfRule type="cellIs" dxfId="1868" priority="1869" operator="equal">
      <formula>0</formula>
    </cfRule>
  </conditionalFormatting>
  <conditionalFormatting sqref="DC8">
    <cfRule type="cellIs" dxfId="1867" priority="1868" operator="equal">
      <formula>0</formula>
    </cfRule>
  </conditionalFormatting>
  <conditionalFormatting sqref="DC8">
    <cfRule type="cellIs" dxfId="1866" priority="1867" operator="equal">
      <formula>0</formula>
    </cfRule>
  </conditionalFormatting>
  <conditionalFormatting sqref="DA8:DB8">
    <cfRule type="cellIs" dxfId="1865" priority="1866" operator="equal">
      <formula>0</formula>
    </cfRule>
  </conditionalFormatting>
  <conditionalFormatting sqref="DA8:DB8">
    <cfRule type="cellIs" dxfId="1864" priority="1865" operator="equal">
      <formula>0</formula>
    </cfRule>
  </conditionalFormatting>
  <conditionalFormatting sqref="DC8">
    <cfRule type="cellIs" dxfId="1863" priority="1864" operator="equal">
      <formula>0</formula>
    </cfRule>
  </conditionalFormatting>
  <conditionalFormatting sqref="DC8">
    <cfRule type="cellIs" dxfId="1862" priority="1863" operator="equal">
      <formula>0</formula>
    </cfRule>
  </conditionalFormatting>
  <conditionalFormatting sqref="DA8:DB8">
    <cfRule type="cellIs" dxfId="1861" priority="1862" operator="equal">
      <formula>0</formula>
    </cfRule>
  </conditionalFormatting>
  <conditionalFormatting sqref="DA8:DB8">
    <cfRule type="cellIs" dxfId="1860" priority="1861" operator="equal">
      <formula>0</formula>
    </cfRule>
  </conditionalFormatting>
  <conditionalFormatting sqref="DC8">
    <cfRule type="cellIs" dxfId="1859" priority="1860" operator="equal">
      <formula>0</formula>
    </cfRule>
  </conditionalFormatting>
  <conditionalFormatting sqref="DC8">
    <cfRule type="cellIs" dxfId="1858" priority="1859" operator="equal">
      <formula>0</formula>
    </cfRule>
  </conditionalFormatting>
  <conditionalFormatting sqref="DN8">
    <cfRule type="cellIs" dxfId="1857" priority="1858" operator="equal">
      <formula>0</formula>
    </cfRule>
  </conditionalFormatting>
  <conditionalFormatting sqref="DA8:DB8">
    <cfRule type="cellIs" dxfId="1856" priority="1857" operator="equal">
      <formula>0</formula>
    </cfRule>
  </conditionalFormatting>
  <conditionalFormatting sqref="DC8">
    <cfRule type="cellIs" dxfId="1855" priority="1856" operator="equal">
      <formula>0</formula>
    </cfRule>
  </conditionalFormatting>
  <conditionalFormatting sqref="DA8:DB8">
    <cfRule type="cellIs" dxfId="1854" priority="1855" operator="equal">
      <formula>0</formula>
    </cfRule>
  </conditionalFormatting>
  <conditionalFormatting sqref="DA8:DB8">
    <cfRule type="cellIs" dxfId="1853" priority="1854" operator="equal">
      <formula>0</formula>
    </cfRule>
  </conditionalFormatting>
  <conditionalFormatting sqref="DA8:DB8">
    <cfRule type="cellIs" dxfId="1852" priority="1853" operator="equal">
      <formula>0</formula>
    </cfRule>
  </conditionalFormatting>
  <conditionalFormatting sqref="DC8">
    <cfRule type="cellIs" dxfId="1851" priority="1852" operator="equal">
      <formula>0</formula>
    </cfRule>
  </conditionalFormatting>
  <conditionalFormatting sqref="DC8">
    <cfRule type="cellIs" dxfId="1850" priority="1851" operator="equal">
      <formula>0</formula>
    </cfRule>
  </conditionalFormatting>
  <conditionalFormatting sqref="DC8">
    <cfRule type="cellIs" dxfId="1849" priority="1850" operator="equal">
      <formula>0</formula>
    </cfRule>
  </conditionalFormatting>
  <conditionalFormatting sqref="DN8">
    <cfRule type="cellIs" dxfId="1848" priority="1849" operator="equal">
      <formula>0</formula>
    </cfRule>
  </conditionalFormatting>
  <conditionalFormatting sqref="DA8:DB8">
    <cfRule type="cellIs" dxfId="1847" priority="1848" operator="equal">
      <formula>0</formula>
    </cfRule>
  </conditionalFormatting>
  <conditionalFormatting sqref="DA8:DB8">
    <cfRule type="cellIs" dxfId="1846" priority="1847" operator="equal">
      <formula>0</formula>
    </cfRule>
  </conditionalFormatting>
  <conditionalFormatting sqref="DA8:DB8">
    <cfRule type="cellIs" dxfId="1845" priority="1846" operator="equal">
      <formula>0</formula>
    </cfRule>
  </conditionalFormatting>
  <conditionalFormatting sqref="DC8">
    <cfRule type="cellIs" dxfId="1844" priority="1845" operator="equal">
      <formula>0</formula>
    </cfRule>
  </conditionalFormatting>
  <conditionalFormatting sqref="DC8">
    <cfRule type="cellIs" dxfId="1843" priority="1844" operator="equal">
      <formula>0</formula>
    </cfRule>
  </conditionalFormatting>
  <conditionalFormatting sqref="DC8">
    <cfRule type="cellIs" dxfId="1842" priority="1843" operator="equal">
      <formula>0</formula>
    </cfRule>
  </conditionalFormatting>
  <conditionalFormatting sqref="DA8:DB8">
    <cfRule type="cellIs" dxfId="1841" priority="1842" operator="equal">
      <formula>0</formula>
    </cfRule>
  </conditionalFormatting>
  <conditionalFormatting sqref="DA8:DB8">
    <cfRule type="cellIs" dxfId="1840" priority="1841" operator="equal">
      <formula>0</formula>
    </cfRule>
  </conditionalFormatting>
  <conditionalFormatting sqref="DC8">
    <cfRule type="cellIs" dxfId="1839" priority="1840" operator="equal">
      <formula>0</formula>
    </cfRule>
  </conditionalFormatting>
  <conditionalFormatting sqref="DC8">
    <cfRule type="cellIs" dxfId="1838" priority="1839" operator="equal">
      <formula>0</formula>
    </cfRule>
  </conditionalFormatting>
  <conditionalFormatting sqref="DA8:DB8">
    <cfRule type="cellIs" dxfId="1837" priority="1838" operator="equal">
      <formula>0</formula>
    </cfRule>
  </conditionalFormatting>
  <conditionalFormatting sqref="DA8:DB8">
    <cfRule type="cellIs" dxfId="1836" priority="1837" operator="equal">
      <formula>0</formula>
    </cfRule>
  </conditionalFormatting>
  <conditionalFormatting sqref="DC8">
    <cfRule type="cellIs" dxfId="1835" priority="1836" operator="equal">
      <formula>0</formula>
    </cfRule>
  </conditionalFormatting>
  <conditionalFormatting sqref="DC8">
    <cfRule type="cellIs" dxfId="1834" priority="1835" operator="equal">
      <formula>0</formula>
    </cfRule>
  </conditionalFormatting>
  <conditionalFormatting sqref="DA8:DB8">
    <cfRule type="cellIs" dxfId="1833" priority="1834" operator="equal">
      <formula>0</formula>
    </cfRule>
  </conditionalFormatting>
  <conditionalFormatting sqref="DN8">
    <cfRule type="cellIs" dxfId="1832" priority="1833" operator="equal">
      <formula>0</formula>
    </cfRule>
  </conditionalFormatting>
  <conditionalFormatting sqref="DC8">
    <cfRule type="cellIs" dxfId="1831" priority="1832" operator="equal">
      <formula>0</formula>
    </cfRule>
  </conditionalFormatting>
  <conditionalFormatting sqref="DC8">
    <cfRule type="cellIs" dxfId="1830" priority="1831" operator="equal">
      <formula>0</formula>
    </cfRule>
  </conditionalFormatting>
  <conditionalFormatting sqref="DA8:DB8">
    <cfRule type="cellIs" dxfId="1829" priority="1830" operator="equal">
      <formula>0</formula>
    </cfRule>
  </conditionalFormatting>
  <conditionalFormatting sqref="DA8:DB8">
    <cfRule type="cellIs" dxfId="1828" priority="1829" operator="equal">
      <formula>0</formula>
    </cfRule>
  </conditionalFormatting>
  <conditionalFormatting sqref="DC8">
    <cfRule type="cellIs" dxfId="1827" priority="1828" operator="equal">
      <formula>0</formula>
    </cfRule>
  </conditionalFormatting>
  <conditionalFormatting sqref="DC8">
    <cfRule type="cellIs" dxfId="1826" priority="1827" operator="equal">
      <formula>0</formula>
    </cfRule>
  </conditionalFormatting>
  <conditionalFormatting sqref="DA8:DB8">
    <cfRule type="cellIs" dxfId="1825" priority="1826" operator="equal">
      <formula>0</formula>
    </cfRule>
  </conditionalFormatting>
  <conditionalFormatting sqref="DA8:DB8">
    <cfRule type="cellIs" dxfId="1824" priority="1825" operator="equal">
      <formula>0</formula>
    </cfRule>
  </conditionalFormatting>
  <conditionalFormatting sqref="DA8:DB8">
    <cfRule type="cellIs" dxfId="1823" priority="1824" operator="equal">
      <formula>0</formula>
    </cfRule>
  </conditionalFormatting>
  <conditionalFormatting sqref="DC8">
    <cfRule type="cellIs" dxfId="1822" priority="1823" operator="equal">
      <formula>0</formula>
    </cfRule>
  </conditionalFormatting>
  <conditionalFormatting sqref="DC8">
    <cfRule type="cellIs" dxfId="1821" priority="1822" operator="equal">
      <formula>0</formula>
    </cfRule>
  </conditionalFormatting>
  <conditionalFormatting sqref="DC8">
    <cfRule type="cellIs" dxfId="1820" priority="1821" operator="equal">
      <formula>0</formula>
    </cfRule>
  </conditionalFormatting>
  <conditionalFormatting sqref="DA8:DB8">
    <cfRule type="cellIs" dxfId="1819" priority="1820" operator="equal">
      <formula>0</formula>
    </cfRule>
  </conditionalFormatting>
  <conditionalFormatting sqref="DA8:DB8">
    <cfRule type="cellIs" dxfId="1818" priority="1819" operator="equal">
      <formula>0</formula>
    </cfRule>
  </conditionalFormatting>
  <conditionalFormatting sqref="DC8">
    <cfRule type="cellIs" dxfId="1817" priority="1818" operator="equal">
      <formula>0</formula>
    </cfRule>
  </conditionalFormatting>
  <conditionalFormatting sqref="DC8">
    <cfRule type="cellIs" dxfId="1816" priority="1817" operator="equal">
      <formula>0</formula>
    </cfRule>
  </conditionalFormatting>
  <conditionalFormatting sqref="DA8:DB8">
    <cfRule type="cellIs" dxfId="1815" priority="1816" operator="equal">
      <formula>0</formula>
    </cfRule>
  </conditionalFormatting>
  <conditionalFormatting sqref="DA8:DB8">
    <cfRule type="cellIs" dxfId="1814" priority="1815" operator="equal">
      <formula>0</formula>
    </cfRule>
  </conditionalFormatting>
  <conditionalFormatting sqref="DC8">
    <cfRule type="cellIs" dxfId="1813" priority="1814" operator="equal">
      <formula>0</formula>
    </cfRule>
  </conditionalFormatting>
  <conditionalFormatting sqref="DC8">
    <cfRule type="cellIs" dxfId="1812" priority="1813" operator="equal">
      <formula>0</formula>
    </cfRule>
  </conditionalFormatting>
  <conditionalFormatting sqref="DA8:DB8">
    <cfRule type="cellIs" dxfId="1811" priority="1812" operator="equal">
      <formula>0</formula>
    </cfRule>
  </conditionalFormatting>
  <conditionalFormatting sqref="DA8:DB8">
    <cfRule type="cellIs" dxfId="1810" priority="1811" operator="equal">
      <formula>0</formula>
    </cfRule>
  </conditionalFormatting>
  <conditionalFormatting sqref="DA8:DB8">
    <cfRule type="cellIs" dxfId="1809" priority="1810" operator="equal">
      <formula>0</formula>
    </cfRule>
  </conditionalFormatting>
  <conditionalFormatting sqref="DC8">
    <cfRule type="cellIs" dxfId="1808" priority="1809" operator="equal">
      <formula>0</formula>
    </cfRule>
  </conditionalFormatting>
  <conditionalFormatting sqref="DC8">
    <cfRule type="cellIs" dxfId="1807" priority="1808" operator="equal">
      <formula>0</formula>
    </cfRule>
  </conditionalFormatting>
  <conditionalFormatting sqref="DC8">
    <cfRule type="cellIs" dxfId="1806" priority="1807" operator="equal">
      <formula>0</formula>
    </cfRule>
  </conditionalFormatting>
  <conditionalFormatting sqref="DA8:DB8">
    <cfRule type="cellIs" dxfId="1805" priority="1806" operator="equal">
      <formula>0</formula>
    </cfRule>
  </conditionalFormatting>
  <conditionalFormatting sqref="DA8:DB8">
    <cfRule type="cellIs" dxfId="1804" priority="1805" operator="equal">
      <formula>0</formula>
    </cfRule>
  </conditionalFormatting>
  <conditionalFormatting sqref="DC8">
    <cfRule type="cellIs" dxfId="1803" priority="1804" operator="equal">
      <formula>0</formula>
    </cfRule>
  </conditionalFormatting>
  <conditionalFormatting sqref="DC8">
    <cfRule type="cellIs" dxfId="1802" priority="1803" operator="equal">
      <formula>0</formula>
    </cfRule>
  </conditionalFormatting>
  <conditionalFormatting sqref="DA8:DB8">
    <cfRule type="cellIs" dxfId="1801" priority="1802" operator="equal">
      <formula>0</formula>
    </cfRule>
  </conditionalFormatting>
  <conditionalFormatting sqref="DA8:DB8">
    <cfRule type="cellIs" dxfId="1800" priority="1801" operator="equal">
      <formula>0</formula>
    </cfRule>
  </conditionalFormatting>
  <conditionalFormatting sqref="DC8">
    <cfRule type="cellIs" dxfId="1799" priority="1800" operator="equal">
      <formula>0</formula>
    </cfRule>
  </conditionalFormatting>
  <conditionalFormatting sqref="DC8">
    <cfRule type="cellIs" dxfId="1798" priority="1799" operator="equal">
      <formula>0</formula>
    </cfRule>
  </conditionalFormatting>
  <conditionalFormatting sqref="DA8:DB8">
    <cfRule type="cellIs" dxfId="1797" priority="1798" operator="equal">
      <formula>0</formula>
    </cfRule>
  </conditionalFormatting>
  <conditionalFormatting sqref="DC8">
    <cfRule type="cellIs" dxfId="1796" priority="1797" operator="equal">
      <formula>0</formula>
    </cfRule>
  </conditionalFormatting>
  <conditionalFormatting sqref="DA8:DB8">
    <cfRule type="cellIs" dxfId="1795" priority="1796" operator="equal">
      <formula>0</formula>
    </cfRule>
  </conditionalFormatting>
  <conditionalFormatting sqref="DA8:DB8">
    <cfRule type="cellIs" dxfId="1794" priority="1795" operator="equal">
      <formula>0</formula>
    </cfRule>
  </conditionalFormatting>
  <conditionalFormatting sqref="DC8">
    <cfRule type="cellIs" dxfId="1793" priority="1794" operator="equal">
      <formula>0</formula>
    </cfRule>
  </conditionalFormatting>
  <conditionalFormatting sqref="DC8">
    <cfRule type="cellIs" dxfId="1792" priority="1793" operator="equal">
      <formula>0</formula>
    </cfRule>
  </conditionalFormatting>
  <conditionalFormatting sqref="DA8:DB8">
    <cfRule type="cellIs" dxfId="1791" priority="1792" operator="equal">
      <formula>0</formula>
    </cfRule>
  </conditionalFormatting>
  <conditionalFormatting sqref="DA8:DB8">
    <cfRule type="cellIs" dxfId="1790" priority="1791" operator="equal">
      <formula>0</formula>
    </cfRule>
  </conditionalFormatting>
  <conditionalFormatting sqref="DA8:DB8">
    <cfRule type="cellIs" dxfId="1789" priority="1790" operator="equal">
      <formula>0</formula>
    </cfRule>
  </conditionalFormatting>
  <conditionalFormatting sqref="DC8">
    <cfRule type="cellIs" dxfId="1788" priority="1789" operator="equal">
      <formula>0</formula>
    </cfRule>
  </conditionalFormatting>
  <conditionalFormatting sqref="DC8">
    <cfRule type="cellIs" dxfId="1787" priority="1788" operator="equal">
      <formula>0</formula>
    </cfRule>
  </conditionalFormatting>
  <conditionalFormatting sqref="DC8">
    <cfRule type="cellIs" dxfId="1786" priority="1787" operator="equal">
      <formula>0</formula>
    </cfRule>
  </conditionalFormatting>
  <conditionalFormatting sqref="DA8:DB8">
    <cfRule type="cellIs" dxfId="1785" priority="1786" operator="equal">
      <formula>0</formula>
    </cfRule>
  </conditionalFormatting>
  <conditionalFormatting sqref="DA8:DB8">
    <cfRule type="cellIs" dxfId="1784" priority="1785" operator="equal">
      <formula>0</formula>
    </cfRule>
  </conditionalFormatting>
  <conditionalFormatting sqref="DC8">
    <cfRule type="cellIs" dxfId="1783" priority="1784" operator="equal">
      <formula>0</formula>
    </cfRule>
  </conditionalFormatting>
  <conditionalFormatting sqref="DC8">
    <cfRule type="cellIs" dxfId="1782" priority="1783" operator="equal">
      <formula>0</formula>
    </cfRule>
  </conditionalFormatting>
  <conditionalFormatting sqref="DA8:DB8">
    <cfRule type="cellIs" dxfId="1781" priority="1782" operator="equal">
      <formula>0</formula>
    </cfRule>
  </conditionalFormatting>
  <conditionalFormatting sqref="DA8:DB8">
    <cfRule type="cellIs" dxfId="1780" priority="1781" operator="equal">
      <formula>0</formula>
    </cfRule>
  </conditionalFormatting>
  <conditionalFormatting sqref="DC8">
    <cfRule type="cellIs" dxfId="1779" priority="1780" operator="equal">
      <formula>0</formula>
    </cfRule>
  </conditionalFormatting>
  <conditionalFormatting sqref="DC8">
    <cfRule type="cellIs" dxfId="1778" priority="1779" operator="equal">
      <formula>0</formula>
    </cfRule>
  </conditionalFormatting>
  <conditionalFormatting sqref="DA8:DB8">
    <cfRule type="cellIs" dxfId="1777" priority="1778" operator="equal">
      <formula>0</formula>
    </cfRule>
  </conditionalFormatting>
  <conditionalFormatting sqref="DA8:DB8">
    <cfRule type="cellIs" dxfId="1776" priority="1777" operator="equal">
      <formula>0</formula>
    </cfRule>
  </conditionalFormatting>
  <conditionalFormatting sqref="DA8:DB8">
    <cfRule type="cellIs" dxfId="1775" priority="1776" operator="equal">
      <formula>0</formula>
    </cfRule>
  </conditionalFormatting>
  <conditionalFormatting sqref="DC8">
    <cfRule type="cellIs" dxfId="1774" priority="1775" operator="equal">
      <formula>0</formula>
    </cfRule>
  </conditionalFormatting>
  <conditionalFormatting sqref="DC8">
    <cfRule type="cellIs" dxfId="1773" priority="1774" operator="equal">
      <formula>0</formula>
    </cfRule>
  </conditionalFormatting>
  <conditionalFormatting sqref="DC8">
    <cfRule type="cellIs" dxfId="1772" priority="1773" operator="equal">
      <formula>0</formula>
    </cfRule>
  </conditionalFormatting>
  <conditionalFormatting sqref="DA8:DB8">
    <cfRule type="cellIs" dxfId="1771" priority="1772" operator="equal">
      <formula>0</formula>
    </cfRule>
  </conditionalFormatting>
  <conditionalFormatting sqref="DA8:DB8">
    <cfRule type="cellIs" dxfId="1770" priority="1771" operator="equal">
      <formula>0</formula>
    </cfRule>
  </conditionalFormatting>
  <conditionalFormatting sqref="DC8">
    <cfRule type="cellIs" dxfId="1769" priority="1770" operator="equal">
      <formula>0</formula>
    </cfRule>
  </conditionalFormatting>
  <conditionalFormatting sqref="DC8">
    <cfRule type="cellIs" dxfId="1768" priority="1769" operator="equal">
      <formula>0</formula>
    </cfRule>
  </conditionalFormatting>
  <conditionalFormatting sqref="DA8:DB8">
    <cfRule type="cellIs" dxfId="1767" priority="1768" operator="equal">
      <formula>0</formula>
    </cfRule>
  </conditionalFormatting>
  <conditionalFormatting sqref="DA8:DB8">
    <cfRule type="cellIs" dxfId="1766" priority="1767" operator="equal">
      <formula>0</formula>
    </cfRule>
  </conditionalFormatting>
  <conditionalFormatting sqref="DC8">
    <cfRule type="cellIs" dxfId="1765" priority="1766" operator="equal">
      <formula>0</formula>
    </cfRule>
  </conditionalFormatting>
  <conditionalFormatting sqref="DC8">
    <cfRule type="cellIs" dxfId="1764" priority="1765" operator="equal">
      <formula>0</formula>
    </cfRule>
  </conditionalFormatting>
  <conditionalFormatting sqref="DA8:DB8">
    <cfRule type="cellIs" dxfId="1763" priority="1764" operator="equal">
      <formula>0</formula>
    </cfRule>
  </conditionalFormatting>
  <conditionalFormatting sqref="DA8:DB8">
    <cfRule type="cellIs" dxfId="1762" priority="1763" operator="equal">
      <formula>0</formula>
    </cfRule>
  </conditionalFormatting>
  <conditionalFormatting sqref="DC8">
    <cfRule type="cellIs" dxfId="1761" priority="1762" operator="equal">
      <formula>0</formula>
    </cfRule>
  </conditionalFormatting>
  <conditionalFormatting sqref="DC8">
    <cfRule type="cellIs" dxfId="1760" priority="1761" operator="equal">
      <formula>0</formula>
    </cfRule>
  </conditionalFormatting>
  <conditionalFormatting sqref="DA8:DB8">
    <cfRule type="cellIs" dxfId="1759" priority="1760" operator="equal">
      <formula>0</formula>
    </cfRule>
  </conditionalFormatting>
  <conditionalFormatting sqref="DA8:DB8">
    <cfRule type="cellIs" dxfId="1758" priority="1759" operator="equal">
      <formula>0</formula>
    </cfRule>
  </conditionalFormatting>
  <conditionalFormatting sqref="DC8">
    <cfRule type="cellIs" dxfId="1757" priority="1758" operator="equal">
      <formula>0</formula>
    </cfRule>
  </conditionalFormatting>
  <conditionalFormatting sqref="DC8">
    <cfRule type="cellIs" dxfId="1756" priority="1757" operator="equal">
      <formula>0</formula>
    </cfRule>
  </conditionalFormatting>
  <conditionalFormatting sqref="DC8">
    <cfRule type="cellIs" dxfId="1755" priority="1756" operator="equal">
      <formula>0</formula>
    </cfRule>
  </conditionalFormatting>
  <conditionalFormatting sqref="DA8:DB8">
    <cfRule type="cellIs" dxfId="1754" priority="1755" operator="equal">
      <formula>0</formula>
    </cfRule>
  </conditionalFormatting>
  <conditionalFormatting sqref="DA8:DB8">
    <cfRule type="cellIs" dxfId="1753" priority="1754" operator="equal">
      <formula>0</formula>
    </cfRule>
  </conditionalFormatting>
  <conditionalFormatting sqref="DC8">
    <cfRule type="cellIs" dxfId="1752" priority="1753" operator="equal">
      <formula>0</formula>
    </cfRule>
  </conditionalFormatting>
  <conditionalFormatting sqref="DC8">
    <cfRule type="cellIs" dxfId="1751" priority="1752" operator="equal">
      <formula>0</formula>
    </cfRule>
  </conditionalFormatting>
  <conditionalFormatting sqref="DA8:DB8">
    <cfRule type="cellIs" dxfId="1750" priority="1751" operator="equal">
      <formula>0</formula>
    </cfRule>
  </conditionalFormatting>
  <conditionalFormatting sqref="DA8:DB8">
    <cfRule type="cellIs" dxfId="1749" priority="1750" operator="equal">
      <formula>0</formula>
    </cfRule>
  </conditionalFormatting>
  <conditionalFormatting sqref="DC8">
    <cfRule type="cellIs" dxfId="1748" priority="1749" operator="equal">
      <formula>0</formula>
    </cfRule>
  </conditionalFormatting>
  <conditionalFormatting sqref="DC8">
    <cfRule type="cellIs" dxfId="1747" priority="1748" operator="equal">
      <formula>0</formula>
    </cfRule>
  </conditionalFormatting>
  <conditionalFormatting sqref="DA8:DB8">
    <cfRule type="cellIs" dxfId="1746" priority="1747" operator="equal">
      <formula>0</formula>
    </cfRule>
  </conditionalFormatting>
  <conditionalFormatting sqref="DN8">
    <cfRule type="cellIs" dxfId="1745" priority="1746" operator="equal">
      <formula>0</formula>
    </cfRule>
  </conditionalFormatting>
  <conditionalFormatting sqref="DC8">
    <cfRule type="cellIs" dxfId="1744" priority="1745" operator="equal">
      <formula>0</formula>
    </cfRule>
  </conditionalFormatting>
  <conditionalFormatting sqref="DA8:DB8">
    <cfRule type="cellIs" dxfId="1743" priority="1744" operator="equal">
      <formula>0</formula>
    </cfRule>
  </conditionalFormatting>
  <conditionalFormatting sqref="DA8:DB8">
    <cfRule type="cellIs" dxfId="1742" priority="1743" operator="equal">
      <formula>0</formula>
    </cfRule>
  </conditionalFormatting>
  <conditionalFormatting sqref="DC8">
    <cfRule type="cellIs" dxfId="1741" priority="1742" operator="equal">
      <formula>0</formula>
    </cfRule>
  </conditionalFormatting>
  <conditionalFormatting sqref="DC8">
    <cfRule type="cellIs" dxfId="1740" priority="1741" operator="equal">
      <formula>0</formula>
    </cfRule>
  </conditionalFormatting>
  <conditionalFormatting sqref="DA8:DB8">
    <cfRule type="cellIs" dxfId="1739" priority="1740" operator="equal">
      <formula>0</formula>
    </cfRule>
  </conditionalFormatting>
  <conditionalFormatting sqref="DC8">
    <cfRule type="cellIs" dxfId="1738" priority="1739" operator="equal">
      <formula>0</formula>
    </cfRule>
  </conditionalFormatting>
  <conditionalFormatting sqref="DA8:DB8">
    <cfRule type="cellIs" dxfId="1737" priority="1738" operator="equal">
      <formula>0</formula>
    </cfRule>
  </conditionalFormatting>
  <conditionalFormatting sqref="DA8:DB8">
    <cfRule type="cellIs" dxfId="1736" priority="1737" operator="equal">
      <formula>0</formula>
    </cfRule>
  </conditionalFormatting>
  <conditionalFormatting sqref="DA8:DB8">
    <cfRule type="cellIs" dxfId="1735" priority="1736" operator="equal">
      <formula>0</formula>
    </cfRule>
  </conditionalFormatting>
  <conditionalFormatting sqref="DC8">
    <cfRule type="cellIs" dxfId="1734" priority="1735" operator="equal">
      <formula>0</formula>
    </cfRule>
  </conditionalFormatting>
  <conditionalFormatting sqref="DC8">
    <cfRule type="cellIs" dxfId="1733" priority="1734" operator="equal">
      <formula>0</formula>
    </cfRule>
  </conditionalFormatting>
  <conditionalFormatting sqref="DC8">
    <cfRule type="cellIs" dxfId="1732" priority="1733" operator="equal">
      <formula>0</formula>
    </cfRule>
  </conditionalFormatting>
  <conditionalFormatting sqref="DA8:DB8">
    <cfRule type="cellIs" dxfId="1731" priority="1732" operator="equal">
      <formula>0</formula>
    </cfRule>
  </conditionalFormatting>
  <conditionalFormatting sqref="DC8">
    <cfRule type="cellIs" dxfId="1730" priority="1731" operator="equal">
      <formula>0</formula>
    </cfRule>
  </conditionalFormatting>
  <conditionalFormatting sqref="DA8:DB8">
    <cfRule type="cellIs" dxfId="1729" priority="1730" operator="equal">
      <formula>0</formula>
    </cfRule>
  </conditionalFormatting>
  <conditionalFormatting sqref="DA8:DB8">
    <cfRule type="cellIs" dxfId="1728" priority="1729" operator="equal">
      <formula>0</formula>
    </cfRule>
  </conditionalFormatting>
  <conditionalFormatting sqref="DC8">
    <cfRule type="cellIs" dxfId="1727" priority="1728" operator="equal">
      <formula>0</formula>
    </cfRule>
  </conditionalFormatting>
  <conditionalFormatting sqref="DC8">
    <cfRule type="cellIs" dxfId="1726" priority="1727" operator="equal">
      <formula>0</formula>
    </cfRule>
  </conditionalFormatting>
  <conditionalFormatting sqref="DA8:DB8">
    <cfRule type="cellIs" dxfId="1725" priority="1726" operator="equal">
      <formula>0</formula>
    </cfRule>
  </conditionalFormatting>
  <conditionalFormatting sqref="DA8:DB8">
    <cfRule type="cellIs" dxfId="1724" priority="1725" operator="equal">
      <formula>0</formula>
    </cfRule>
  </conditionalFormatting>
  <conditionalFormatting sqref="DA8:DB8">
    <cfRule type="cellIs" dxfId="1723" priority="1724" operator="equal">
      <formula>0</formula>
    </cfRule>
  </conditionalFormatting>
  <conditionalFormatting sqref="DC8">
    <cfRule type="cellIs" dxfId="1722" priority="1723" operator="equal">
      <formula>0</formula>
    </cfRule>
  </conditionalFormatting>
  <conditionalFormatting sqref="DC8">
    <cfRule type="cellIs" dxfId="1721" priority="1722" operator="equal">
      <formula>0</formula>
    </cfRule>
  </conditionalFormatting>
  <conditionalFormatting sqref="DC8">
    <cfRule type="cellIs" dxfId="1720" priority="1721" operator="equal">
      <formula>0</formula>
    </cfRule>
  </conditionalFormatting>
  <conditionalFormatting sqref="DA8:DB8">
    <cfRule type="cellIs" dxfId="1719" priority="1720" operator="equal">
      <formula>0</formula>
    </cfRule>
  </conditionalFormatting>
  <conditionalFormatting sqref="DA8:DB8">
    <cfRule type="cellIs" dxfId="1718" priority="1719" operator="equal">
      <formula>0</formula>
    </cfRule>
  </conditionalFormatting>
  <conditionalFormatting sqref="DA8:DB8">
    <cfRule type="cellIs" dxfId="1717" priority="1718" operator="equal">
      <formula>0</formula>
    </cfRule>
  </conditionalFormatting>
  <conditionalFormatting sqref="DC8">
    <cfRule type="cellIs" dxfId="1716" priority="1717" operator="equal">
      <formula>0</formula>
    </cfRule>
  </conditionalFormatting>
  <conditionalFormatting sqref="DC8">
    <cfRule type="cellIs" dxfId="1715" priority="1716" operator="equal">
      <formula>0</formula>
    </cfRule>
  </conditionalFormatting>
  <conditionalFormatting sqref="DC8">
    <cfRule type="cellIs" dxfId="1714" priority="1715" operator="equal">
      <formula>0</formula>
    </cfRule>
  </conditionalFormatting>
  <conditionalFormatting sqref="DN8">
    <cfRule type="cellIs" dxfId="1713" priority="1714" operator="equal">
      <formula>0</formula>
    </cfRule>
  </conditionalFormatting>
  <conditionalFormatting sqref="DA8:DB8">
    <cfRule type="cellIs" dxfId="1712" priority="1713" operator="equal">
      <formula>0</formula>
    </cfRule>
  </conditionalFormatting>
  <conditionalFormatting sqref="DC8">
    <cfRule type="cellIs" dxfId="1711" priority="1712" operator="equal">
      <formula>0</formula>
    </cfRule>
  </conditionalFormatting>
  <conditionalFormatting sqref="DA8:DB8">
    <cfRule type="cellIs" dxfId="1710" priority="1711" operator="equal">
      <formula>0</formula>
    </cfRule>
  </conditionalFormatting>
  <conditionalFormatting sqref="DA8:DB8">
    <cfRule type="cellIs" dxfId="1709" priority="1710" operator="equal">
      <formula>0</formula>
    </cfRule>
  </conditionalFormatting>
  <conditionalFormatting sqref="DC8">
    <cfRule type="cellIs" dxfId="1708" priority="1709" operator="equal">
      <formula>0</formula>
    </cfRule>
  </conditionalFormatting>
  <conditionalFormatting sqref="DC8">
    <cfRule type="cellIs" dxfId="1707" priority="1708" operator="equal">
      <formula>0</formula>
    </cfRule>
  </conditionalFormatting>
  <conditionalFormatting sqref="DA8:DB8">
    <cfRule type="cellIs" dxfId="1706" priority="1707" operator="equal">
      <formula>0</formula>
    </cfRule>
  </conditionalFormatting>
  <conditionalFormatting sqref="DA8:DB8">
    <cfRule type="cellIs" dxfId="1705" priority="1706" operator="equal">
      <formula>0</formula>
    </cfRule>
  </conditionalFormatting>
  <conditionalFormatting sqref="DC8">
    <cfRule type="cellIs" dxfId="1704" priority="1705" operator="equal">
      <formula>0</formula>
    </cfRule>
  </conditionalFormatting>
  <conditionalFormatting sqref="DC8">
    <cfRule type="cellIs" dxfId="1703" priority="1704" operator="equal">
      <formula>0</formula>
    </cfRule>
  </conditionalFormatting>
  <conditionalFormatting sqref="DA8:DB8">
    <cfRule type="cellIs" dxfId="1702" priority="1703" operator="equal">
      <formula>0</formula>
    </cfRule>
  </conditionalFormatting>
  <conditionalFormatting sqref="DA8:DB8">
    <cfRule type="cellIs" dxfId="1701" priority="1702" operator="equal">
      <formula>0</formula>
    </cfRule>
  </conditionalFormatting>
  <conditionalFormatting sqref="DC8">
    <cfRule type="cellIs" dxfId="1700" priority="1701" operator="equal">
      <formula>0</formula>
    </cfRule>
  </conditionalFormatting>
  <conditionalFormatting sqref="DC8">
    <cfRule type="cellIs" dxfId="1699" priority="1700" operator="equal">
      <formula>0</formula>
    </cfRule>
  </conditionalFormatting>
  <conditionalFormatting sqref="DA8:DB8">
    <cfRule type="cellIs" dxfId="1698" priority="1699" operator="equal">
      <formula>0</formula>
    </cfRule>
  </conditionalFormatting>
  <conditionalFormatting sqref="DC8">
    <cfRule type="cellIs" dxfId="1697" priority="1698" operator="equal">
      <formula>0</formula>
    </cfRule>
  </conditionalFormatting>
  <conditionalFormatting sqref="DN8">
    <cfRule type="cellIs" dxfId="1696" priority="1697" operator="equal">
      <formula>0</formula>
    </cfRule>
  </conditionalFormatting>
  <conditionalFormatting sqref="DC8">
    <cfRule type="cellIs" dxfId="1695" priority="1696" operator="equal">
      <formula>0</formula>
    </cfRule>
  </conditionalFormatting>
  <conditionalFormatting sqref="DA8:DB8">
    <cfRule type="cellIs" dxfId="1694" priority="1695" operator="equal">
      <formula>0</formula>
    </cfRule>
  </conditionalFormatting>
  <conditionalFormatting sqref="DN8">
    <cfRule type="cellIs" dxfId="1693" priority="1694" operator="equal">
      <formula>0</formula>
    </cfRule>
  </conditionalFormatting>
  <conditionalFormatting sqref="DC8">
    <cfRule type="cellIs" dxfId="1692" priority="1693" operator="equal">
      <formula>0</formula>
    </cfRule>
  </conditionalFormatting>
  <conditionalFormatting sqref="DA8:DB8">
    <cfRule type="cellIs" dxfId="1691" priority="1692" operator="equal">
      <formula>0</formula>
    </cfRule>
  </conditionalFormatting>
  <conditionalFormatting sqref="DA8:DB8">
    <cfRule type="cellIs" dxfId="1690" priority="1691" operator="equal">
      <formula>0</formula>
    </cfRule>
  </conditionalFormatting>
  <conditionalFormatting sqref="DC8">
    <cfRule type="cellIs" dxfId="1689" priority="1690" operator="equal">
      <formula>0</formula>
    </cfRule>
  </conditionalFormatting>
  <conditionalFormatting sqref="DC8">
    <cfRule type="cellIs" dxfId="1688" priority="1689" operator="equal">
      <formula>0</formula>
    </cfRule>
  </conditionalFormatting>
  <conditionalFormatting sqref="DA8:DB8">
    <cfRule type="cellIs" dxfId="1687" priority="1688" operator="equal">
      <formula>0</formula>
    </cfRule>
  </conditionalFormatting>
  <conditionalFormatting sqref="DA8:DB8">
    <cfRule type="cellIs" dxfId="1686" priority="1687" operator="equal">
      <formula>0</formula>
    </cfRule>
  </conditionalFormatting>
  <conditionalFormatting sqref="DC8">
    <cfRule type="cellIs" dxfId="1685" priority="1686" operator="equal">
      <formula>0</formula>
    </cfRule>
  </conditionalFormatting>
  <conditionalFormatting sqref="DC8">
    <cfRule type="cellIs" dxfId="1684" priority="1685" operator="equal">
      <formula>0</formula>
    </cfRule>
  </conditionalFormatting>
  <conditionalFormatting sqref="CV8:CZ8">
    <cfRule type="cellIs" dxfId="1683" priority="1684" operator="equal">
      <formula>0</formula>
    </cfRule>
  </conditionalFormatting>
  <conditionalFormatting sqref="DN8">
    <cfRule type="cellIs" dxfId="1682" priority="1683" operator="equal">
      <formula>0</formula>
    </cfRule>
  </conditionalFormatting>
  <conditionalFormatting sqref="DN8">
    <cfRule type="cellIs" dxfId="1681" priority="1682" operator="equal">
      <formula>0</formula>
    </cfRule>
  </conditionalFormatting>
  <conditionalFormatting sqref="DA8:DB8">
    <cfRule type="cellIs" dxfId="1680" priority="1681" operator="equal">
      <formula>0</formula>
    </cfRule>
  </conditionalFormatting>
  <conditionalFormatting sqref="DA8:DB8">
    <cfRule type="cellIs" dxfId="1679" priority="1680" operator="equal">
      <formula>0</formula>
    </cfRule>
  </conditionalFormatting>
  <conditionalFormatting sqref="DC8">
    <cfRule type="cellIs" dxfId="1678" priority="1679" operator="equal">
      <formula>0</formula>
    </cfRule>
  </conditionalFormatting>
  <conditionalFormatting sqref="DC8">
    <cfRule type="cellIs" dxfId="1677" priority="1678" operator="equal">
      <formula>0</formula>
    </cfRule>
  </conditionalFormatting>
  <conditionalFormatting sqref="DN8">
    <cfRule type="cellIs" dxfId="1676" priority="1677" operator="equal">
      <formula>0</formula>
    </cfRule>
  </conditionalFormatting>
  <conditionalFormatting sqref="DC8">
    <cfRule type="cellIs" dxfId="1675" priority="1676" operator="equal">
      <formula>0</formula>
    </cfRule>
  </conditionalFormatting>
  <conditionalFormatting sqref="DN8">
    <cfRule type="cellIs" dxfId="1674" priority="1675" operator="equal">
      <formula>0</formula>
    </cfRule>
  </conditionalFormatting>
  <conditionalFormatting sqref="DA8:DB8">
    <cfRule type="cellIs" dxfId="1673" priority="1674" operator="equal">
      <formula>0</formula>
    </cfRule>
  </conditionalFormatting>
  <conditionalFormatting sqref="DC8">
    <cfRule type="cellIs" dxfId="1672" priority="1673" operator="equal">
      <formula>0</formula>
    </cfRule>
  </conditionalFormatting>
  <conditionalFormatting sqref="DA8:DB8">
    <cfRule type="cellIs" dxfId="1671" priority="1672" operator="equal">
      <formula>0</formula>
    </cfRule>
  </conditionalFormatting>
  <conditionalFormatting sqref="DA8:DB8">
    <cfRule type="cellIs" dxfId="1670" priority="1671" operator="equal">
      <formula>0</formula>
    </cfRule>
  </conditionalFormatting>
  <conditionalFormatting sqref="DC8">
    <cfRule type="cellIs" dxfId="1669" priority="1670" operator="equal">
      <formula>0</formula>
    </cfRule>
  </conditionalFormatting>
  <conditionalFormatting sqref="DC8">
    <cfRule type="cellIs" dxfId="1668" priority="1669" operator="equal">
      <formula>0</formula>
    </cfRule>
  </conditionalFormatting>
  <conditionalFormatting sqref="DA8:DB8">
    <cfRule type="cellIs" dxfId="1667" priority="1668" operator="equal">
      <formula>0</formula>
    </cfRule>
  </conditionalFormatting>
  <conditionalFormatting sqref="DC8">
    <cfRule type="cellIs" dxfId="1666" priority="1667" operator="equal">
      <formula>0</formula>
    </cfRule>
  </conditionalFormatting>
  <conditionalFormatting sqref="DA8:DB8">
    <cfRule type="cellIs" dxfId="1665" priority="1666" operator="equal">
      <formula>0</formula>
    </cfRule>
  </conditionalFormatting>
  <conditionalFormatting sqref="DA8:DB8">
    <cfRule type="cellIs" dxfId="1664" priority="1665" operator="equal">
      <formula>0</formula>
    </cfRule>
  </conditionalFormatting>
  <conditionalFormatting sqref="DC8">
    <cfRule type="cellIs" dxfId="1663" priority="1664" operator="equal">
      <formula>0</formula>
    </cfRule>
  </conditionalFormatting>
  <conditionalFormatting sqref="DC8">
    <cfRule type="cellIs" dxfId="1662" priority="1663" operator="equal">
      <formula>0</formula>
    </cfRule>
  </conditionalFormatting>
  <conditionalFormatting sqref="DN8">
    <cfRule type="cellIs" dxfId="1661" priority="1662" operator="equal">
      <formula>0</formula>
    </cfRule>
  </conditionalFormatting>
  <conditionalFormatting sqref="DA8:DB8">
    <cfRule type="cellIs" dxfId="1660" priority="1661" operator="equal">
      <formula>0</formula>
    </cfRule>
  </conditionalFormatting>
  <conditionalFormatting sqref="DA8:DB8">
    <cfRule type="cellIs" dxfId="1659" priority="1660" operator="equal">
      <formula>0</formula>
    </cfRule>
  </conditionalFormatting>
  <conditionalFormatting sqref="DA8:DB8">
    <cfRule type="cellIs" dxfId="1658" priority="1659" operator="equal">
      <formula>0</formula>
    </cfRule>
  </conditionalFormatting>
  <conditionalFormatting sqref="DC8">
    <cfRule type="cellIs" dxfId="1657" priority="1658" operator="equal">
      <formula>0</formula>
    </cfRule>
  </conditionalFormatting>
  <conditionalFormatting sqref="DC8">
    <cfRule type="cellIs" dxfId="1656" priority="1657" operator="equal">
      <formula>0</formula>
    </cfRule>
  </conditionalFormatting>
  <conditionalFormatting sqref="DC8">
    <cfRule type="cellIs" dxfId="1655" priority="1656" operator="equal">
      <formula>0</formula>
    </cfRule>
  </conditionalFormatting>
  <conditionalFormatting sqref="DA8:DB8">
    <cfRule type="cellIs" dxfId="1654" priority="1655" operator="equal">
      <formula>0</formula>
    </cfRule>
  </conditionalFormatting>
  <conditionalFormatting sqref="DC8">
    <cfRule type="cellIs" dxfId="1653" priority="1654" operator="equal">
      <formula>0</formula>
    </cfRule>
  </conditionalFormatting>
  <conditionalFormatting sqref="DA8:DB8">
    <cfRule type="cellIs" dxfId="1652" priority="1653" operator="equal">
      <formula>0</formula>
    </cfRule>
  </conditionalFormatting>
  <conditionalFormatting sqref="DA8:DB8">
    <cfRule type="cellIs" dxfId="1651" priority="1652" operator="equal">
      <formula>0</formula>
    </cfRule>
  </conditionalFormatting>
  <conditionalFormatting sqref="DC8">
    <cfRule type="cellIs" dxfId="1650" priority="1651" operator="equal">
      <formula>0</formula>
    </cfRule>
  </conditionalFormatting>
  <conditionalFormatting sqref="DC8">
    <cfRule type="cellIs" dxfId="1649" priority="1650" operator="equal">
      <formula>0</formula>
    </cfRule>
  </conditionalFormatting>
  <conditionalFormatting sqref="DA8:DB8">
    <cfRule type="cellIs" dxfId="1648" priority="1649" operator="equal">
      <formula>0</formula>
    </cfRule>
  </conditionalFormatting>
  <conditionalFormatting sqref="DC8">
    <cfRule type="cellIs" dxfId="1647" priority="1648" operator="equal">
      <formula>0</formula>
    </cfRule>
  </conditionalFormatting>
  <conditionalFormatting sqref="DN8">
    <cfRule type="cellIs" dxfId="1646" priority="1647" operator="equal">
      <formula>0</formula>
    </cfRule>
  </conditionalFormatting>
  <conditionalFormatting sqref="DA8:DB8">
    <cfRule type="cellIs" dxfId="1645" priority="1646" operator="equal">
      <formula>0</formula>
    </cfRule>
  </conditionalFormatting>
  <conditionalFormatting sqref="DC8">
    <cfRule type="cellIs" dxfId="1644" priority="1645" operator="equal">
      <formula>0</formula>
    </cfRule>
  </conditionalFormatting>
  <conditionalFormatting sqref="DA8:DB8">
    <cfRule type="cellIs" dxfId="1643" priority="1644" operator="equal">
      <formula>0</formula>
    </cfRule>
  </conditionalFormatting>
  <conditionalFormatting sqref="DA8:DB8">
    <cfRule type="cellIs" dxfId="1642" priority="1643" operator="equal">
      <formula>0</formula>
    </cfRule>
  </conditionalFormatting>
  <conditionalFormatting sqref="DC8">
    <cfRule type="cellIs" dxfId="1641" priority="1642" operator="equal">
      <formula>0</formula>
    </cfRule>
  </conditionalFormatting>
  <conditionalFormatting sqref="DC8">
    <cfRule type="cellIs" dxfId="1640" priority="1641" operator="equal">
      <formula>0</formula>
    </cfRule>
  </conditionalFormatting>
  <conditionalFormatting sqref="DA8:DB8">
    <cfRule type="cellIs" dxfId="1639" priority="1640" operator="equal">
      <formula>0</formula>
    </cfRule>
  </conditionalFormatting>
  <conditionalFormatting sqref="DA8:DB8">
    <cfRule type="cellIs" dxfId="1638" priority="1639" operator="equal">
      <formula>0</formula>
    </cfRule>
  </conditionalFormatting>
  <conditionalFormatting sqref="DC8">
    <cfRule type="cellIs" dxfId="1637" priority="1638" operator="equal">
      <formula>0</formula>
    </cfRule>
  </conditionalFormatting>
  <conditionalFormatting sqref="DC8">
    <cfRule type="cellIs" dxfId="1636" priority="1637" operator="equal">
      <formula>0</formula>
    </cfRule>
  </conditionalFormatting>
  <conditionalFormatting sqref="DN8">
    <cfRule type="cellIs" dxfId="1635" priority="1636" operator="equal">
      <formula>0</formula>
    </cfRule>
  </conditionalFormatting>
  <conditionalFormatting sqref="DA8:DB8">
    <cfRule type="cellIs" dxfId="1634" priority="1635" operator="equal">
      <formula>0</formula>
    </cfRule>
  </conditionalFormatting>
  <conditionalFormatting sqref="DC8">
    <cfRule type="cellIs" dxfId="1633" priority="1634" operator="equal">
      <formula>0</formula>
    </cfRule>
  </conditionalFormatting>
  <conditionalFormatting sqref="DA8:DB8">
    <cfRule type="cellIs" dxfId="1632" priority="1633" operator="equal">
      <formula>0</formula>
    </cfRule>
  </conditionalFormatting>
  <conditionalFormatting sqref="DA8:DB8">
    <cfRule type="cellIs" dxfId="1631" priority="1632" operator="equal">
      <formula>0</formula>
    </cfRule>
  </conditionalFormatting>
  <conditionalFormatting sqref="DA8:DB8">
    <cfRule type="cellIs" dxfId="1630" priority="1631" operator="equal">
      <formula>0</formula>
    </cfRule>
  </conditionalFormatting>
  <conditionalFormatting sqref="DC8">
    <cfRule type="cellIs" dxfId="1629" priority="1630" operator="equal">
      <formula>0</formula>
    </cfRule>
  </conditionalFormatting>
  <conditionalFormatting sqref="DC8">
    <cfRule type="cellIs" dxfId="1628" priority="1629" operator="equal">
      <formula>0</formula>
    </cfRule>
  </conditionalFormatting>
  <conditionalFormatting sqref="DC8">
    <cfRule type="cellIs" dxfId="1627" priority="1628" operator="equal">
      <formula>0</formula>
    </cfRule>
  </conditionalFormatting>
  <conditionalFormatting sqref="DA8:DB8">
    <cfRule type="cellIs" dxfId="1626" priority="1627" operator="equal">
      <formula>0</formula>
    </cfRule>
  </conditionalFormatting>
  <conditionalFormatting sqref="DC8">
    <cfRule type="cellIs" dxfId="1625" priority="1626" operator="equal">
      <formula>0</formula>
    </cfRule>
  </conditionalFormatting>
  <conditionalFormatting sqref="DA8:DB8">
    <cfRule type="cellIs" dxfId="1624" priority="1625" operator="equal">
      <formula>0</formula>
    </cfRule>
  </conditionalFormatting>
  <conditionalFormatting sqref="DA8:DB8">
    <cfRule type="cellIs" dxfId="1623" priority="1624" operator="equal">
      <formula>0</formula>
    </cfRule>
  </conditionalFormatting>
  <conditionalFormatting sqref="DC8">
    <cfRule type="cellIs" dxfId="1622" priority="1623" operator="equal">
      <formula>0</formula>
    </cfRule>
  </conditionalFormatting>
  <conditionalFormatting sqref="DC8">
    <cfRule type="cellIs" dxfId="1621" priority="1622" operator="equal">
      <formula>0</formula>
    </cfRule>
  </conditionalFormatting>
  <conditionalFormatting sqref="DA8:DB8">
    <cfRule type="cellIs" dxfId="1620" priority="1621" operator="equal">
      <formula>0</formula>
    </cfRule>
  </conditionalFormatting>
  <conditionalFormatting sqref="DA8:DB8">
    <cfRule type="cellIs" dxfId="1619" priority="1620" operator="equal">
      <formula>0</formula>
    </cfRule>
  </conditionalFormatting>
  <conditionalFormatting sqref="DA8:DB8">
    <cfRule type="cellIs" dxfId="1618" priority="1619" operator="equal">
      <formula>0</formula>
    </cfRule>
  </conditionalFormatting>
  <conditionalFormatting sqref="DC8">
    <cfRule type="cellIs" dxfId="1617" priority="1618" operator="equal">
      <formula>0</formula>
    </cfRule>
  </conditionalFormatting>
  <conditionalFormatting sqref="DC8">
    <cfRule type="cellIs" dxfId="1616" priority="1617" operator="equal">
      <formula>0</formula>
    </cfRule>
  </conditionalFormatting>
  <conditionalFormatting sqref="DC8">
    <cfRule type="cellIs" dxfId="1615" priority="1616" operator="equal">
      <formula>0</formula>
    </cfRule>
  </conditionalFormatting>
  <conditionalFormatting sqref="DA8:DB8">
    <cfRule type="cellIs" dxfId="1614" priority="1615" operator="equal">
      <formula>0</formula>
    </cfRule>
  </conditionalFormatting>
  <conditionalFormatting sqref="DA8:DB8">
    <cfRule type="cellIs" dxfId="1613" priority="1614" operator="equal">
      <formula>0</formula>
    </cfRule>
  </conditionalFormatting>
  <conditionalFormatting sqref="DC8">
    <cfRule type="cellIs" dxfId="1612" priority="1613" operator="equal">
      <formula>0</formula>
    </cfRule>
  </conditionalFormatting>
  <conditionalFormatting sqref="DC8">
    <cfRule type="cellIs" dxfId="1611" priority="1612" operator="equal">
      <formula>0</formula>
    </cfRule>
  </conditionalFormatting>
  <conditionalFormatting sqref="DA8:DB8">
    <cfRule type="cellIs" dxfId="1610" priority="1611" operator="equal">
      <formula>0</formula>
    </cfRule>
  </conditionalFormatting>
  <conditionalFormatting sqref="DA8:DB8">
    <cfRule type="cellIs" dxfId="1609" priority="1610" operator="equal">
      <formula>0</formula>
    </cfRule>
  </conditionalFormatting>
  <conditionalFormatting sqref="DC8">
    <cfRule type="cellIs" dxfId="1608" priority="1609" operator="equal">
      <formula>0</formula>
    </cfRule>
  </conditionalFormatting>
  <conditionalFormatting sqref="DC8">
    <cfRule type="cellIs" dxfId="1607" priority="1608" operator="equal">
      <formula>0</formula>
    </cfRule>
  </conditionalFormatting>
  <conditionalFormatting sqref="DN8">
    <cfRule type="cellIs" dxfId="1606" priority="1607" operator="equal">
      <formula>0</formula>
    </cfRule>
  </conditionalFormatting>
  <conditionalFormatting sqref="DA8:DB8">
    <cfRule type="cellIs" dxfId="1605" priority="1606" operator="equal">
      <formula>0</formula>
    </cfRule>
  </conditionalFormatting>
  <conditionalFormatting sqref="DC8">
    <cfRule type="cellIs" dxfId="1604" priority="1605" operator="equal">
      <formula>0</formula>
    </cfRule>
  </conditionalFormatting>
  <conditionalFormatting sqref="DA8:DB8">
    <cfRule type="cellIs" dxfId="1603" priority="1604" operator="equal">
      <formula>0</formula>
    </cfRule>
  </conditionalFormatting>
  <conditionalFormatting sqref="DA8:DB8">
    <cfRule type="cellIs" dxfId="1602" priority="1603" operator="equal">
      <formula>0</formula>
    </cfRule>
  </conditionalFormatting>
  <conditionalFormatting sqref="DC8">
    <cfRule type="cellIs" dxfId="1601" priority="1602" operator="equal">
      <formula>0</formula>
    </cfRule>
  </conditionalFormatting>
  <conditionalFormatting sqref="DC8">
    <cfRule type="cellIs" dxfId="1600" priority="1601" operator="equal">
      <formula>0</formula>
    </cfRule>
  </conditionalFormatting>
  <conditionalFormatting sqref="DA8:DB8">
    <cfRule type="cellIs" dxfId="1599" priority="1600" operator="equal">
      <formula>0</formula>
    </cfRule>
  </conditionalFormatting>
  <conditionalFormatting sqref="DA8:DB8">
    <cfRule type="cellIs" dxfId="1598" priority="1599" operator="equal">
      <formula>0</formula>
    </cfRule>
  </conditionalFormatting>
  <conditionalFormatting sqref="DA8:DB8">
    <cfRule type="cellIs" dxfId="1597" priority="1598" operator="equal">
      <formula>0</formula>
    </cfRule>
  </conditionalFormatting>
  <conditionalFormatting sqref="DC8">
    <cfRule type="cellIs" dxfId="1596" priority="1597" operator="equal">
      <formula>0</formula>
    </cfRule>
  </conditionalFormatting>
  <conditionalFormatting sqref="DC8">
    <cfRule type="cellIs" dxfId="1595" priority="1596" operator="equal">
      <formula>0</formula>
    </cfRule>
  </conditionalFormatting>
  <conditionalFormatting sqref="DC8">
    <cfRule type="cellIs" dxfId="1594" priority="1595" operator="equal">
      <formula>0</formula>
    </cfRule>
  </conditionalFormatting>
  <conditionalFormatting sqref="DA8:DB8">
    <cfRule type="cellIs" dxfId="1593" priority="1594" operator="equal">
      <formula>0</formula>
    </cfRule>
  </conditionalFormatting>
  <conditionalFormatting sqref="DA8:DB8">
    <cfRule type="cellIs" dxfId="1592" priority="1593" operator="equal">
      <formula>0</formula>
    </cfRule>
  </conditionalFormatting>
  <conditionalFormatting sqref="DC8">
    <cfRule type="cellIs" dxfId="1591" priority="1592" operator="equal">
      <formula>0</formula>
    </cfRule>
  </conditionalFormatting>
  <conditionalFormatting sqref="DC8">
    <cfRule type="cellIs" dxfId="1590" priority="1591" operator="equal">
      <formula>0</formula>
    </cfRule>
  </conditionalFormatting>
  <conditionalFormatting sqref="DN8">
    <cfRule type="cellIs" dxfId="1589" priority="1590" operator="equal">
      <formula>0</formula>
    </cfRule>
  </conditionalFormatting>
  <conditionalFormatting sqref="DA8:DB8">
    <cfRule type="cellIs" dxfId="1588" priority="1589" operator="equal">
      <formula>0</formula>
    </cfRule>
  </conditionalFormatting>
  <conditionalFormatting sqref="DC8">
    <cfRule type="cellIs" dxfId="1587" priority="1588" operator="equal">
      <formula>0</formula>
    </cfRule>
  </conditionalFormatting>
  <conditionalFormatting sqref="DA8:DB8">
    <cfRule type="cellIs" dxfId="1586" priority="1587" operator="equal">
      <formula>0</formula>
    </cfRule>
  </conditionalFormatting>
  <conditionalFormatting sqref="DA8:DB8">
    <cfRule type="cellIs" dxfId="1585" priority="1586" operator="equal">
      <formula>0</formula>
    </cfRule>
  </conditionalFormatting>
  <conditionalFormatting sqref="DA8:DB8">
    <cfRule type="cellIs" dxfId="1584" priority="1585" operator="equal">
      <formula>0</formula>
    </cfRule>
  </conditionalFormatting>
  <conditionalFormatting sqref="DC8">
    <cfRule type="cellIs" dxfId="1583" priority="1584" operator="equal">
      <formula>0</formula>
    </cfRule>
  </conditionalFormatting>
  <conditionalFormatting sqref="DC8">
    <cfRule type="cellIs" dxfId="1582" priority="1583" operator="equal">
      <formula>0</formula>
    </cfRule>
  </conditionalFormatting>
  <conditionalFormatting sqref="DC8">
    <cfRule type="cellIs" dxfId="1581" priority="1582" operator="equal">
      <formula>0</formula>
    </cfRule>
  </conditionalFormatting>
  <conditionalFormatting sqref="DA8:DB8">
    <cfRule type="cellIs" dxfId="1580" priority="1581" operator="equal">
      <formula>0</formula>
    </cfRule>
  </conditionalFormatting>
  <conditionalFormatting sqref="DN8">
    <cfRule type="cellIs" dxfId="1579" priority="1580" operator="equal">
      <formula>0</formula>
    </cfRule>
  </conditionalFormatting>
  <conditionalFormatting sqref="DC8">
    <cfRule type="cellIs" dxfId="1578" priority="1579" operator="equal">
      <formula>0</formula>
    </cfRule>
  </conditionalFormatting>
  <conditionalFormatting sqref="DA8:DB8">
    <cfRule type="cellIs" dxfId="1577" priority="1578" operator="equal">
      <formula>0</formula>
    </cfRule>
  </conditionalFormatting>
  <conditionalFormatting sqref="DA8:DB8">
    <cfRule type="cellIs" dxfId="1576" priority="1577" operator="equal">
      <formula>0</formula>
    </cfRule>
  </conditionalFormatting>
  <conditionalFormatting sqref="DC8">
    <cfRule type="cellIs" dxfId="1575" priority="1576" operator="equal">
      <formula>0</formula>
    </cfRule>
  </conditionalFormatting>
  <conditionalFormatting sqref="DC8">
    <cfRule type="cellIs" dxfId="1574" priority="1575" operator="equal">
      <formula>0</formula>
    </cfRule>
  </conditionalFormatting>
  <conditionalFormatting sqref="DA8:DB8">
    <cfRule type="cellIs" dxfId="1573" priority="1574" operator="equal">
      <formula>0</formula>
    </cfRule>
  </conditionalFormatting>
  <conditionalFormatting sqref="DA8:DB8">
    <cfRule type="cellIs" dxfId="1572" priority="1573" operator="equal">
      <formula>0</formula>
    </cfRule>
  </conditionalFormatting>
  <conditionalFormatting sqref="DC8">
    <cfRule type="cellIs" dxfId="1571" priority="1572" operator="equal">
      <formula>0</formula>
    </cfRule>
  </conditionalFormatting>
  <conditionalFormatting sqref="DC8">
    <cfRule type="cellIs" dxfId="1570" priority="1571" operator="equal">
      <formula>0</formula>
    </cfRule>
  </conditionalFormatting>
  <conditionalFormatting sqref="DA8:DB8">
    <cfRule type="cellIs" dxfId="1569" priority="1570" operator="equal">
      <formula>0</formula>
    </cfRule>
  </conditionalFormatting>
  <conditionalFormatting sqref="DA8:DB8">
    <cfRule type="cellIs" dxfId="1568" priority="1569" operator="equal">
      <formula>0</formula>
    </cfRule>
  </conditionalFormatting>
  <conditionalFormatting sqref="DC8">
    <cfRule type="cellIs" dxfId="1567" priority="1568" operator="equal">
      <formula>0</formula>
    </cfRule>
  </conditionalFormatting>
  <conditionalFormatting sqref="DC8">
    <cfRule type="cellIs" dxfId="1566" priority="1567" operator="equal">
      <formula>0</formula>
    </cfRule>
  </conditionalFormatting>
  <conditionalFormatting sqref="DA8:DB8">
    <cfRule type="cellIs" dxfId="1565" priority="1566" operator="equal">
      <formula>0</formula>
    </cfRule>
  </conditionalFormatting>
  <conditionalFormatting sqref="DC8">
    <cfRule type="cellIs" dxfId="1564" priority="1565" operator="equal">
      <formula>0</formula>
    </cfRule>
  </conditionalFormatting>
  <conditionalFormatting sqref="DA8:DB8">
    <cfRule type="cellIs" dxfId="1563" priority="1564" operator="equal">
      <formula>0</formula>
    </cfRule>
  </conditionalFormatting>
  <conditionalFormatting sqref="DA8:DB8">
    <cfRule type="cellIs" dxfId="1562" priority="1563" operator="equal">
      <formula>0</formula>
    </cfRule>
  </conditionalFormatting>
  <conditionalFormatting sqref="DC8">
    <cfRule type="cellIs" dxfId="1561" priority="1562" operator="equal">
      <formula>0</formula>
    </cfRule>
  </conditionalFormatting>
  <conditionalFormatting sqref="DC8">
    <cfRule type="cellIs" dxfId="1560" priority="1561" operator="equal">
      <formula>0</formula>
    </cfRule>
  </conditionalFormatting>
  <conditionalFormatting sqref="DA8:DB8">
    <cfRule type="cellIs" dxfId="1559" priority="1560" operator="equal">
      <formula>0</formula>
    </cfRule>
  </conditionalFormatting>
  <conditionalFormatting sqref="DA8:DB8">
    <cfRule type="cellIs" dxfId="1558" priority="1559" operator="equal">
      <formula>0</formula>
    </cfRule>
  </conditionalFormatting>
  <conditionalFormatting sqref="DC8">
    <cfRule type="cellIs" dxfId="1557" priority="1558" operator="equal">
      <formula>0</formula>
    </cfRule>
  </conditionalFormatting>
  <conditionalFormatting sqref="DC8">
    <cfRule type="cellIs" dxfId="1556" priority="1557" operator="equal">
      <formula>0</formula>
    </cfRule>
  </conditionalFormatting>
  <conditionalFormatting sqref="DA8:DB8">
    <cfRule type="cellIs" dxfId="1555" priority="1556" operator="equal">
      <formula>0</formula>
    </cfRule>
  </conditionalFormatting>
  <conditionalFormatting sqref="DA8:DB8">
    <cfRule type="cellIs" dxfId="1554" priority="1555" operator="equal">
      <formula>0</formula>
    </cfRule>
  </conditionalFormatting>
  <conditionalFormatting sqref="DC8">
    <cfRule type="cellIs" dxfId="1553" priority="1554" operator="equal">
      <formula>0</formula>
    </cfRule>
  </conditionalFormatting>
  <conditionalFormatting sqref="DC8">
    <cfRule type="cellIs" dxfId="1552" priority="1553" operator="equal">
      <formula>0</formula>
    </cfRule>
  </conditionalFormatting>
  <conditionalFormatting sqref="DA8:DB8">
    <cfRule type="cellIs" dxfId="1551" priority="1552" operator="equal">
      <formula>0</formula>
    </cfRule>
  </conditionalFormatting>
  <conditionalFormatting sqref="DA8:DB8">
    <cfRule type="cellIs" dxfId="1550" priority="1551" operator="equal">
      <formula>0</formula>
    </cfRule>
  </conditionalFormatting>
  <conditionalFormatting sqref="DC8">
    <cfRule type="cellIs" dxfId="1549" priority="1550" operator="equal">
      <formula>0</formula>
    </cfRule>
  </conditionalFormatting>
  <conditionalFormatting sqref="DC8">
    <cfRule type="cellIs" dxfId="1548" priority="1549" operator="equal">
      <formula>0</formula>
    </cfRule>
  </conditionalFormatting>
  <conditionalFormatting sqref="DA8:DB8">
    <cfRule type="cellIs" dxfId="1547" priority="1548" operator="equal">
      <formula>0</formula>
    </cfRule>
  </conditionalFormatting>
  <conditionalFormatting sqref="DA8:DB8">
    <cfRule type="cellIs" dxfId="1546" priority="1547" operator="equal">
      <formula>0</formula>
    </cfRule>
  </conditionalFormatting>
  <conditionalFormatting sqref="DC8">
    <cfRule type="cellIs" dxfId="1545" priority="1546" operator="equal">
      <formula>0</formula>
    </cfRule>
  </conditionalFormatting>
  <conditionalFormatting sqref="DC8">
    <cfRule type="cellIs" dxfId="1544" priority="1545" operator="equal">
      <formula>0</formula>
    </cfRule>
  </conditionalFormatting>
  <conditionalFormatting sqref="DA8:DB8">
    <cfRule type="cellIs" dxfId="1543" priority="1544" operator="equal">
      <formula>0</formula>
    </cfRule>
  </conditionalFormatting>
  <conditionalFormatting sqref="DA8:DB8">
    <cfRule type="cellIs" dxfId="1542" priority="1543" operator="equal">
      <formula>0</formula>
    </cfRule>
  </conditionalFormatting>
  <conditionalFormatting sqref="DC8">
    <cfRule type="cellIs" dxfId="1541" priority="1542" operator="equal">
      <formula>0</formula>
    </cfRule>
  </conditionalFormatting>
  <conditionalFormatting sqref="DC8">
    <cfRule type="cellIs" dxfId="1540" priority="1541" operator="equal">
      <formula>0</formula>
    </cfRule>
  </conditionalFormatting>
  <conditionalFormatting sqref="DN8">
    <cfRule type="cellIs" dxfId="1539" priority="1540" operator="equal">
      <formula>0</formula>
    </cfRule>
  </conditionalFormatting>
  <conditionalFormatting sqref="DA8:DB8">
    <cfRule type="cellIs" dxfId="1538" priority="1539" operator="equal">
      <formula>0</formula>
    </cfRule>
  </conditionalFormatting>
  <conditionalFormatting sqref="DC8">
    <cfRule type="cellIs" dxfId="1537" priority="1538" operator="equal">
      <formula>0</formula>
    </cfRule>
  </conditionalFormatting>
  <conditionalFormatting sqref="DA8:DB8">
    <cfRule type="cellIs" dxfId="1536" priority="1537" operator="equal">
      <formula>0</formula>
    </cfRule>
  </conditionalFormatting>
  <conditionalFormatting sqref="DA8:DB8">
    <cfRule type="cellIs" dxfId="1535" priority="1536" operator="equal">
      <formula>0</formula>
    </cfRule>
  </conditionalFormatting>
  <conditionalFormatting sqref="DA8:DB8">
    <cfRule type="cellIs" dxfId="1534" priority="1535" operator="equal">
      <formula>0</formula>
    </cfRule>
  </conditionalFormatting>
  <conditionalFormatting sqref="DC8">
    <cfRule type="cellIs" dxfId="1533" priority="1534" operator="equal">
      <formula>0</formula>
    </cfRule>
  </conditionalFormatting>
  <conditionalFormatting sqref="DC8">
    <cfRule type="cellIs" dxfId="1532" priority="1533" operator="equal">
      <formula>0</formula>
    </cfRule>
  </conditionalFormatting>
  <conditionalFormatting sqref="DC8">
    <cfRule type="cellIs" dxfId="1531" priority="1532" operator="equal">
      <formula>0</formula>
    </cfRule>
  </conditionalFormatting>
  <conditionalFormatting sqref="DA8:DB8">
    <cfRule type="cellIs" dxfId="1530" priority="1531" operator="equal">
      <formula>0</formula>
    </cfRule>
  </conditionalFormatting>
  <conditionalFormatting sqref="DA8:DB8">
    <cfRule type="cellIs" dxfId="1529" priority="1530" operator="equal">
      <formula>0</formula>
    </cfRule>
  </conditionalFormatting>
  <conditionalFormatting sqref="DC8">
    <cfRule type="cellIs" dxfId="1528" priority="1529" operator="equal">
      <formula>0</formula>
    </cfRule>
  </conditionalFormatting>
  <conditionalFormatting sqref="DC8">
    <cfRule type="cellIs" dxfId="1527" priority="1528" operator="equal">
      <formula>0</formula>
    </cfRule>
  </conditionalFormatting>
  <conditionalFormatting sqref="DA8:DB8">
    <cfRule type="cellIs" dxfId="1526" priority="1527" operator="equal">
      <formula>0</formula>
    </cfRule>
  </conditionalFormatting>
  <conditionalFormatting sqref="DA8:DB8">
    <cfRule type="cellIs" dxfId="1525" priority="1526" operator="equal">
      <formula>0</formula>
    </cfRule>
  </conditionalFormatting>
  <conditionalFormatting sqref="DC8">
    <cfRule type="cellIs" dxfId="1524" priority="1525" operator="equal">
      <formula>0</formula>
    </cfRule>
  </conditionalFormatting>
  <conditionalFormatting sqref="DC8">
    <cfRule type="cellIs" dxfId="1523" priority="1524" operator="equal">
      <formula>0</formula>
    </cfRule>
  </conditionalFormatting>
  <conditionalFormatting sqref="DA8:DB8">
    <cfRule type="cellIs" dxfId="1522" priority="1523" operator="equal">
      <formula>0</formula>
    </cfRule>
  </conditionalFormatting>
  <conditionalFormatting sqref="DA8:DB8">
    <cfRule type="cellIs" dxfId="1521" priority="1522" operator="equal">
      <formula>0</formula>
    </cfRule>
  </conditionalFormatting>
  <conditionalFormatting sqref="DC8">
    <cfRule type="cellIs" dxfId="1520" priority="1521" operator="equal">
      <formula>0</formula>
    </cfRule>
  </conditionalFormatting>
  <conditionalFormatting sqref="DC8">
    <cfRule type="cellIs" dxfId="1519" priority="1520" operator="equal">
      <formula>0</formula>
    </cfRule>
  </conditionalFormatting>
  <conditionalFormatting sqref="DN8">
    <cfRule type="cellIs" dxfId="1518" priority="1519" operator="equal">
      <formula>0</formula>
    </cfRule>
  </conditionalFormatting>
  <conditionalFormatting sqref="DA8:DB8">
    <cfRule type="cellIs" dxfId="1517" priority="1518" operator="equal">
      <formula>0</formula>
    </cfRule>
  </conditionalFormatting>
  <conditionalFormatting sqref="DA8:DB8">
    <cfRule type="cellIs" dxfId="1516" priority="1517" operator="equal">
      <formula>0</formula>
    </cfRule>
  </conditionalFormatting>
  <conditionalFormatting sqref="DC8">
    <cfRule type="cellIs" dxfId="1515" priority="1516" operator="equal">
      <formula>0</formula>
    </cfRule>
  </conditionalFormatting>
  <conditionalFormatting sqref="DC8">
    <cfRule type="cellIs" dxfId="1514" priority="1515" operator="equal">
      <formula>0</formula>
    </cfRule>
  </conditionalFormatting>
  <conditionalFormatting sqref="DA8:DB8">
    <cfRule type="cellIs" dxfId="1513" priority="1514" operator="equal">
      <formula>0</formula>
    </cfRule>
  </conditionalFormatting>
  <conditionalFormatting sqref="DA8:DB8">
    <cfRule type="cellIs" dxfId="1512" priority="1513" operator="equal">
      <formula>0</formula>
    </cfRule>
  </conditionalFormatting>
  <conditionalFormatting sqref="DA8:DB8">
    <cfRule type="cellIs" dxfId="1511" priority="1512" operator="equal">
      <formula>0</formula>
    </cfRule>
  </conditionalFormatting>
  <conditionalFormatting sqref="DC8">
    <cfRule type="cellIs" dxfId="1510" priority="1511" operator="equal">
      <formula>0</formula>
    </cfRule>
  </conditionalFormatting>
  <conditionalFormatting sqref="DC8">
    <cfRule type="cellIs" dxfId="1509" priority="1510" operator="equal">
      <formula>0</formula>
    </cfRule>
  </conditionalFormatting>
  <conditionalFormatting sqref="DC8">
    <cfRule type="cellIs" dxfId="1508" priority="1509" operator="equal">
      <formula>0</formula>
    </cfRule>
  </conditionalFormatting>
  <conditionalFormatting sqref="DA8:DB8">
    <cfRule type="cellIs" dxfId="1507" priority="1508" operator="equal">
      <formula>0</formula>
    </cfRule>
  </conditionalFormatting>
  <conditionalFormatting sqref="DA8:DB8">
    <cfRule type="cellIs" dxfId="1506" priority="1507" operator="equal">
      <formula>0</formula>
    </cfRule>
  </conditionalFormatting>
  <conditionalFormatting sqref="DC8">
    <cfRule type="cellIs" dxfId="1505" priority="1506" operator="equal">
      <formula>0</formula>
    </cfRule>
  </conditionalFormatting>
  <conditionalFormatting sqref="DC8">
    <cfRule type="cellIs" dxfId="1504" priority="1505" operator="equal">
      <formula>0</formula>
    </cfRule>
  </conditionalFormatting>
  <conditionalFormatting sqref="DA8:DB8">
    <cfRule type="cellIs" dxfId="1503" priority="1504" operator="equal">
      <formula>0</formula>
    </cfRule>
  </conditionalFormatting>
  <conditionalFormatting sqref="DA8:DB8">
    <cfRule type="cellIs" dxfId="1502" priority="1503" operator="equal">
      <formula>0</formula>
    </cfRule>
  </conditionalFormatting>
  <conditionalFormatting sqref="DC8">
    <cfRule type="cellIs" dxfId="1501" priority="1502" operator="equal">
      <formula>0</formula>
    </cfRule>
  </conditionalFormatting>
  <conditionalFormatting sqref="DC8">
    <cfRule type="cellIs" dxfId="1500" priority="1501" operator="equal">
      <formula>0</formula>
    </cfRule>
  </conditionalFormatting>
  <conditionalFormatting sqref="DA8:DB8">
    <cfRule type="cellIs" dxfId="1499" priority="1500" operator="equal">
      <formula>0</formula>
    </cfRule>
  </conditionalFormatting>
  <conditionalFormatting sqref="DA8:DB8">
    <cfRule type="cellIs" dxfId="1498" priority="1499" operator="equal">
      <formula>0</formula>
    </cfRule>
  </conditionalFormatting>
  <conditionalFormatting sqref="DA8:DB8">
    <cfRule type="cellIs" dxfId="1497" priority="1498" operator="equal">
      <formula>0</formula>
    </cfRule>
  </conditionalFormatting>
  <conditionalFormatting sqref="DC8">
    <cfRule type="cellIs" dxfId="1496" priority="1497" operator="equal">
      <formula>0</formula>
    </cfRule>
  </conditionalFormatting>
  <conditionalFormatting sqref="DC8">
    <cfRule type="cellIs" dxfId="1495" priority="1496" operator="equal">
      <formula>0</formula>
    </cfRule>
  </conditionalFormatting>
  <conditionalFormatting sqref="DC8">
    <cfRule type="cellIs" dxfId="1494" priority="1495" operator="equal">
      <formula>0</formula>
    </cfRule>
  </conditionalFormatting>
  <conditionalFormatting sqref="DA8:DB8">
    <cfRule type="cellIs" dxfId="1493" priority="1494" operator="equal">
      <formula>0</formula>
    </cfRule>
  </conditionalFormatting>
  <conditionalFormatting sqref="DA8:DB8">
    <cfRule type="cellIs" dxfId="1492" priority="1493" operator="equal">
      <formula>0</formula>
    </cfRule>
  </conditionalFormatting>
  <conditionalFormatting sqref="DC8">
    <cfRule type="cellIs" dxfId="1491" priority="1492" operator="equal">
      <formula>0</formula>
    </cfRule>
  </conditionalFormatting>
  <conditionalFormatting sqref="DC8">
    <cfRule type="cellIs" dxfId="1490" priority="1491" operator="equal">
      <formula>0</formula>
    </cfRule>
  </conditionalFormatting>
  <conditionalFormatting sqref="DA8:DB8">
    <cfRule type="cellIs" dxfId="1489" priority="1490" operator="equal">
      <formula>0</formula>
    </cfRule>
  </conditionalFormatting>
  <conditionalFormatting sqref="DA8:DB8">
    <cfRule type="cellIs" dxfId="1488" priority="1489" operator="equal">
      <formula>0</formula>
    </cfRule>
  </conditionalFormatting>
  <conditionalFormatting sqref="DC8">
    <cfRule type="cellIs" dxfId="1487" priority="1488" operator="equal">
      <formula>0</formula>
    </cfRule>
  </conditionalFormatting>
  <conditionalFormatting sqref="DC8">
    <cfRule type="cellIs" dxfId="1486" priority="1487" operator="equal">
      <formula>0</formula>
    </cfRule>
  </conditionalFormatting>
  <conditionalFormatting sqref="DA8:DB8">
    <cfRule type="cellIs" dxfId="1485" priority="1486" operator="equal">
      <formula>0</formula>
    </cfRule>
  </conditionalFormatting>
  <conditionalFormatting sqref="DN8">
    <cfRule type="cellIs" dxfId="1484" priority="1485" operator="equal">
      <formula>0</formula>
    </cfRule>
  </conditionalFormatting>
  <conditionalFormatting sqref="DN8">
    <cfRule type="cellIs" dxfId="1483" priority="1484" operator="equal">
      <formula>0</formula>
    </cfRule>
  </conditionalFormatting>
  <conditionalFormatting sqref="DC8">
    <cfRule type="cellIs" dxfId="1482" priority="1483" operator="equal">
      <formula>0</formula>
    </cfRule>
  </conditionalFormatting>
  <conditionalFormatting sqref="DC8">
    <cfRule type="cellIs" dxfId="1481" priority="1482" operator="equal">
      <formula>0</formula>
    </cfRule>
  </conditionalFormatting>
  <conditionalFormatting sqref="DC8">
    <cfRule type="cellIs" dxfId="1480" priority="1481" operator="equal">
      <formula>0</formula>
    </cfRule>
  </conditionalFormatting>
  <conditionalFormatting sqref="DA8:DB8">
    <cfRule type="cellIs" dxfId="1479" priority="1480" operator="equal">
      <formula>0</formula>
    </cfRule>
  </conditionalFormatting>
  <conditionalFormatting sqref="DN8">
    <cfRule type="cellIs" dxfId="1478" priority="1479" operator="equal">
      <formula>0</formula>
    </cfRule>
  </conditionalFormatting>
  <conditionalFormatting sqref="DC8">
    <cfRule type="cellIs" dxfId="1477" priority="1478" operator="equal">
      <formula>0</formula>
    </cfRule>
  </conditionalFormatting>
  <conditionalFormatting sqref="DA8:DB8">
    <cfRule type="cellIs" dxfId="1476" priority="1477" operator="equal">
      <formula>0</formula>
    </cfRule>
  </conditionalFormatting>
  <conditionalFormatting sqref="DA8:DB8">
    <cfRule type="cellIs" dxfId="1475" priority="1476" operator="equal">
      <formula>0</formula>
    </cfRule>
  </conditionalFormatting>
  <conditionalFormatting sqref="DC8">
    <cfRule type="cellIs" dxfId="1474" priority="1475" operator="equal">
      <formula>0</formula>
    </cfRule>
  </conditionalFormatting>
  <conditionalFormatting sqref="DC8">
    <cfRule type="cellIs" dxfId="1473" priority="1474" operator="equal">
      <formula>0</formula>
    </cfRule>
  </conditionalFormatting>
  <conditionalFormatting sqref="DA8:DB8">
    <cfRule type="cellIs" dxfId="1472" priority="1473" operator="equal">
      <formula>0</formula>
    </cfRule>
  </conditionalFormatting>
  <conditionalFormatting sqref="DA8:DB8">
    <cfRule type="cellIs" dxfId="1471" priority="1472" operator="equal">
      <formula>0</formula>
    </cfRule>
  </conditionalFormatting>
  <conditionalFormatting sqref="DC8">
    <cfRule type="cellIs" dxfId="1470" priority="1471" operator="equal">
      <formula>0</formula>
    </cfRule>
  </conditionalFormatting>
  <conditionalFormatting sqref="DC8">
    <cfRule type="cellIs" dxfId="1469" priority="1470" operator="equal">
      <formula>0</formula>
    </cfRule>
  </conditionalFormatting>
  <conditionalFormatting sqref="DA8:DB8">
    <cfRule type="cellIs" dxfId="1468" priority="1469" operator="equal">
      <formula>0</formula>
    </cfRule>
  </conditionalFormatting>
  <conditionalFormatting sqref="DA8:DB8">
    <cfRule type="cellIs" dxfId="1467" priority="1468" operator="equal">
      <formula>0</formula>
    </cfRule>
  </conditionalFormatting>
  <conditionalFormatting sqref="DA8:DB8">
    <cfRule type="cellIs" dxfId="1466" priority="1467" operator="equal">
      <formula>0</formula>
    </cfRule>
  </conditionalFormatting>
  <conditionalFormatting sqref="DC8">
    <cfRule type="cellIs" dxfId="1465" priority="1466" operator="equal">
      <formula>0</formula>
    </cfRule>
  </conditionalFormatting>
  <conditionalFormatting sqref="DC8">
    <cfRule type="cellIs" dxfId="1464" priority="1465" operator="equal">
      <formula>0</formula>
    </cfRule>
  </conditionalFormatting>
  <conditionalFormatting sqref="DC8">
    <cfRule type="cellIs" dxfId="1463" priority="1464" operator="equal">
      <formula>0</formula>
    </cfRule>
  </conditionalFormatting>
  <conditionalFormatting sqref="DA8:DB8">
    <cfRule type="cellIs" dxfId="1462" priority="1463" operator="equal">
      <formula>0</formula>
    </cfRule>
  </conditionalFormatting>
  <conditionalFormatting sqref="DA8:DB8">
    <cfRule type="cellIs" dxfId="1461" priority="1462" operator="equal">
      <formula>0</formula>
    </cfRule>
  </conditionalFormatting>
  <conditionalFormatting sqref="DC8">
    <cfRule type="cellIs" dxfId="1460" priority="1461" operator="equal">
      <formula>0</formula>
    </cfRule>
  </conditionalFormatting>
  <conditionalFormatting sqref="DC8">
    <cfRule type="cellIs" dxfId="1459" priority="1460" operator="equal">
      <formula>0</formula>
    </cfRule>
  </conditionalFormatting>
  <conditionalFormatting sqref="DA8:DB8">
    <cfRule type="cellIs" dxfId="1458" priority="1459" operator="equal">
      <formula>0</formula>
    </cfRule>
  </conditionalFormatting>
  <conditionalFormatting sqref="DA8:DB8">
    <cfRule type="cellIs" dxfId="1457" priority="1458" operator="equal">
      <formula>0</formula>
    </cfRule>
  </conditionalFormatting>
  <conditionalFormatting sqref="DC8">
    <cfRule type="cellIs" dxfId="1456" priority="1457" operator="equal">
      <formula>0</formula>
    </cfRule>
  </conditionalFormatting>
  <conditionalFormatting sqref="DC8">
    <cfRule type="cellIs" dxfId="1455" priority="1456" operator="equal">
      <formula>0</formula>
    </cfRule>
  </conditionalFormatting>
  <conditionalFormatting sqref="DN8">
    <cfRule type="cellIs" dxfId="1454" priority="1455" operator="equal">
      <formula>0</formula>
    </cfRule>
  </conditionalFormatting>
  <conditionalFormatting sqref="DA8:DB8">
    <cfRule type="cellIs" dxfId="1453" priority="1454" operator="equal">
      <formula>0</formula>
    </cfRule>
  </conditionalFormatting>
  <conditionalFormatting sqref="DC8">
    <cfRule type="cellIs" dxfId="1452" priority="1453" operator="equal">
      <formula>0</formula>
    </cfRule>
  </conditionalFormatting>
  <conditionalFormatting sqref="DA8:DB8">
    <cfRule type="cellIs" dxfId="1451" priority="1452" operator="equal">
      <formula>0</formula>
    </cfRule>
  </conditionalFormatting>
  <conditionalFormatting sqref="DA8:DB8">
    <cfRule type="cellIs" dxfId="1450" priority="1451" operator="equal">
      <formula>0</formula>
    </cfRule>
  </conditionalFormatting>
  <conditionalFormatting sqref="DC8">
    <cfRule type="cellIs" dxfId="1449" priority="1450" operator="equal">
      <formula>0</formula>
    </cfRule>
  </conditionalFormatting>
  <conditionalFormatting sqref="DC8">
    <cfRule type="cellIs" dxfId="1448" priority="1449" operator="equal">
      <formula>0</formula>
    </cfRule>
  </conditionalFormatting>
  <conditionalFormatting sqref="DA8:DB8">
    <cfRule type="cellIs" dxfId="1447" priority="1448" operator="equal">
      <formula>0</formula>
    </cfRule>
  </conditionalFormatting>
  <conditionalFormatting sqref="DA8:DB8">
    <cfRule type="cellIs" dxfId="1446" priority="1447" operator="equal">
      <formula>0</formula>
    </cfRule>
  </conditionalFormatting>
  <conditionalFormatting sqref="DC8">
    <cfRule type="cellIs" dxfId="1445" priority="1446" operator="equal">
      <formula>0</formula>
    </cfRule>
  </conditionalFormatting>
  <conditionalFormatting sqref="DC8">
    <cfRule type="cellIs" dxfId="1444" priority="1445" operator="equal">
      <formula>0</formula>
    </cfRule>
  </conditionalFormatting>
  <conditionalFormatting sqref="DA8:DB8">
    <cfRule type="cellIs" dxfId="1443" priority="1444" operator="equal">
      <formula>0</formula>
    </cfRule>
  </conditionalFormatting>
  <conditionalFormatting sqref="DC8">
    <cfRule type="cellIs" dxfId="1442" priority="1443" operator="equal">
      <formula>0</formula>
    </cfRule>
  </conditionalFormatting>
  <conditionalFormatting sqref="DA8:DB8">
    <cfRule type="cellIs" dxfId="1441" priority="1442" operator="equal">
      <formula>0</formula>
    </cfRule>
  </conditionalFormatting>
  <conditionalFormatting sqref="DN8">
    <cfRule type="cellIs" dxfId="1440" priority="1441" operator="equal">
      <formula>0</formula>
    </cfRule>
  </conditionalFormatting>
  <conditionalFormatting sqref="DA8:DB8">
    <cfRule type="cellIs" dxfId="1439" priority="1440" operator="equal">
      <formula>0</formula>
    </cfRule>
  </conditionalFormatting>
  <conditionalFormatting sqref="DC8">
    <cfRule type="cellIs" dxfId="1438" priority="1439" operator="equal">
      <formula>0</formula>
    </cfRule>
  </conditionalFormatting>
  <conditionalFormatting sqref="DC8">
    <cfRule type="cellIs" dxfId="1437" priority="1438" operator="equal">
      <formula>0</formula>
    </cfRule>
  </conditionalFormatting>
  <conditionalFormatting sqref="DC8">
    <cfRule type="cellIs" dxfId="1436" priority="1437" operator="equal">
      <formula>0</formula>
    </cfRule>
  </conditionalFormatting>
  <conditionalFormatting sqref="DA8:DB8">
    <cfRule type="cellIs" dxfId="1435" priority="1436" operator="equal">
      <formula>0</formula>
    </cfRule>
  </conditionalFormatting>
  <conditionalFormatting sqref="DA8:DB8">
    <cfRule type="cellIs" dxfId="1434" priority="1435" operator="equal">
      <formula>0</formula>
    </cfRule>
  </conditionalFormatting>
  <conditionalFormatting sqref="DC8">
    <cfRule type="cellIs" dxfId="1433" priority="1434" operator="equal">
      <formula>0</formula>
    </cfRule>
  </conditionalFormatting>
  <conditionalFormatting sqref="DC8">
    <cfRule type="cellIs" dxfId="1432" priority="1433" operator="equal">
      <formula>0</formula>
    </cfRule>
  </conditionalFormatting>
  <conditionalFormatting sqref="DA8:DB8">
    <cfRule type="cellIs" dxfId="1431" priority="1432" operator="equal">
      <formula>0</formula>
    </cfRule>
  </conditionalFormatting>
  <conditionalFormatting sqref="DA8:DB8">
    <cfRule type="cellIs" dxfId="1430" priority="1431" operator="equal">
      <formula>0</formula>
    </cfRule>
  </conditionalFormatting>
  <conditionalFormatting sqref="DC8">
    <cfRule type="cellIs" dxfId="1429" priority="1430" operator="equal">
      <formula>0</formula>
    </cfRule>
  </conditionalFormatting>
  <conditionalFormatting sqref="DC8">
    <cfRule type="cellIs" dxfId="1428" priority="1429" operator="equal">
      <formula>0</formula>
    </cfRule>
  </conditionalFormatting>
  <conditionalFormatting sqref="DA8:DB8">
    <cfRule type="cellIs" dxfId="1427" priority="1428" operator="equal">
      <formula>0</formula>
    </cfRule>
  </conditionalFormatting>
  <conditionalFormatting sqref="DA8:DB8">
    <cfRule type="cellIs" dxfId="1426" priority="1427" operator="equal">
      <formula>0</formula>
    </cfRule>
  </conditionalFormatting>
  <conditionalFormatting sqref="DA8:DB8">
    <cfRule type="cellIs" dxfId="1425" priority="1426" operator="equal">
      <formula>0</formula>
    </cfRule>
  </conditionalFormatting>
  <conditionalFormatting sqref="DC8">
    <cfRule type="cellIs" dxfId="1424" priority="1425" operator="equal">
      <formula>0</formula>
    </cfRule>
  </conditionalFormatting>
  <conditionalFormatting sqref="DC8">
    <cfRule type="cellIs" dxfId="1423" priority="1424" operator="equal">
      <formula>0</formula>
    </cfRule>
  </conditionalFormatting>
  <conditionalFormatting sqref="DC8">
    <cfRule type="cellIs" dxfId="1422" priority="1423" operator="equal">
      <formula>0</formula>
    </cfRule>
  </conditionalFormatting>
  <conditionalFormatting sqref="DA8:DB8">
    <cfRule type="cellIs" dxfId="1421" priority="1422" operator="equal">
      <formula>0</formula>
    </cfRule>
  </conditionalFormatting>
  <conditionalFormatting sqref="DA8:DB8">
    <cfRule type="cellIs" dxfId="1420" priority="1421" operator="equal">
      <formula>0</formula>
    </cfRule>
  </conditionalFormatting>
  <conditionalFormatting sqref="DC8">
    <cfRule type="cellIs" dxfId="1419" priority="1420" operator="equal">
      <formula>0</formula>
    </cfRule>
  </conditionalFormatting>
  <conditionalFormatting sqref="DC8">
    <cfRule type="cellIs" dxfId="1418" priority="1419" operator="equal">
      <formula>0</formula>
    </cfRule>
  </conditionalFormatting>
  <conditionalFormatting sqref="DA8:DB8">
    <cfRule type="cellIs" dxfId="1417" priority="1418" operator="equal">
      <formula>0</formula>
    </cfRule>
  </conditionalFormatting>
  <conditionalFormatting sqref="DA8:DB8">
    <cfRule type="cellIs" dxfId="1416" priority="1417" operator="equal">
      <formula>0</formula>
    </cfRule>
  </conditionalFormatting>
  <conditionalFormatting sqref="DC8">
    <cfRule type="cellIs" dxfId="1415" priority="1416" operator="equal">
      <formula>0</formula>
    </cfRule>
  </conditionalFormatting>
  <conditionalFormatting sqref="DC8">
    <cfRule type="cellIs" dxfId="1414" priority="1415" operator="equal">
      <formula>0</formula>
    </cfRule>
  </conditionalFormatting>
  <conditionalFormatting sqref="DA8:DB8">
    <cfRule type="cellIs" dxfId="1413" priority="1414" operator="equal">
      <formula>0</formula>
    </cfRule>
  </conditionalFormatting>
  <conditionalFormatting sqref="DA8:DB8">
    <cfRule type="cellIs" dxfId="1412" priority="1413" operator="equal">
      <formula>0</formula>
    </cfRule>
  </conditionalFormatting>
  <conditionalFormatting sqref="DA8:DB8">
    <cfRule type="cellIs" dxfId="1411" priority="1412" operator="equal">
      <formula>0</formula>
    </cfRule>
  </conditionalFormatting>
  <conditionalFormatting sqref="DC8">
    <cfRule type="cellIs" dxfId="1410" priority="1411" operator="equal">
      <formula>0</formula>
    </cfRule>
  </conditionalFormatting>
  <conditionalFormatting sqref="DC8">
    <cfRule type="cellIs" dxfId="1409" priority="1410" operator="equal">
      <formula>0</formula>
    </cfRule>
  </conditionalFormatting>
  <conditionalFormatting sqref="DC8">
    <cfRule type="cellIs" dxfId="1408" priority="1409" operator="equal">
      <formula>0</formula>
    </cfRule>
  </conditionalFormatting>
  <conditionalFormatting sqref="DA8:DB8">
    <cfRule type="cellIs" dxfId="1407" priority="1408" operator="equal">
      <formula>0</formula>
    </cfRule>
  </conditionalFormatting>
  <conditionalFormatting sqref="DA8:DB8">
    <cfRule type="cellIs" dxfId="1406" priority="1407" operator="equal">
      <formula>0</formula>
    </cfRule>
  </conditionalFormatting>
  <conditionalFormatting sqref="DC8">
    <cfRule type="cellIs" dxfId="1405" priority="1406" operator="equal">
      <formula>0</formula>
    </cfRule>
  </conditionalFormatting>
  <conditionalFormatting sqref="DC8">
    <cfRule type="cellIs" dxfId="1404" priority="1405" operator="equal">
      <formula>0</formula>
    </cfRule>
  </conditionalFormatting>
  <conditionalFormatting sqref="DA8:DB8">
    <cfRule type="cellIs" dxfId="1403" priority="1404" operator="equal">
      <formula>0</formula>
    </cfRule>
  </conditionalFormatting>
  <conditionalFormatting sqref="DA8:DB8">
    <cfRule type="cellIs" dxfId="1402" priority="1403" operator="equal">
      <formula>0</formula>
    </cfRule>
  </conditionalFormatting>
  <conditionalFormatting sqref="DC8">
    <cfRule type="cellIs" dxfId="1401" priority="1402" operator="equal">
      <formula>0</formula>
    </cfRule>
  </conditionalFormatting>
  <conditionalFormatting sqref="DC8">
    <cfRule type="cellIs" dxfId="1400" priority="1401" operator="equal">
      <formula>0</formula>
    </cfRule>
  </conditionalFormatting>
  <conditionalFormatting sqref="DA8:DB8">
    <cfRule type="cellIs" dxfId="1399" priority="1400" operator="equal">
      <formula>0</formula>
    </cfRule>
  </conditionalFormatting>
  <conditionalFormatting sqref="DC8">
    <cfRule type="cellIs" dxfId="1398" priority="1399" operator="equal">
      <formula>0</formula>
    </cfRule>
  </conditionalFormatting>
  <conditionalFormatting sqref="DA8:DB8">
    <cfRule type="cellIs" dxfId="1397" priority="1398" operator="equal">
      <formula>0</formula>
    </cfRule>
  </conditionalFormatting>
  <conditionalFormatting sqref="DC8">
    <cfRule type="cellIs" dxfId="1396" priority="1397" operator="equal">
      <formula>0</formula>
    </cfRule>
  </conditionalFormatting>
  <conditionalFormatting sqref="DA8:DB8">
    <cfRule type="cellIs" dxfId="1395" priority="1396" operator="equal">
      <formula>0</formula>
    </cfRule>
  </conditionalFormatting>
  <conditionalFormatting sqref="DA8:DB8">
    <cfRule type="cellIs" dxfId="1394" priority="1395" operator="equal">
      <formula>0</formula>
    </cfRule>
  </conditionalFormatting>
  <conditionalFormatting sqref="DA8:DB8">
    <cfRule type="cellIs" dxfId="1393" priority="1394" operator="equal">
      <formula>0</formula>
    </cfRule>
  </conditionalFormatting>
  <conditionalFormatting sqref="DC8">
    <cfRule type="cellIs" dxfId="1392" priority="1393" operator="equal">
      <formula>0</formula>
    </cfRule>
  </conditionalFormatting>
  <conditionalFormatting sqref="DC8">
    <cfRule type="cellIs" dxfId="1391" priority="1392" operator="equal">
      <formula>0</formula>
    </cfRule>
  </conditionalFormatting>
  <conditionalFormatting sqref="DC8">
    <cfRule type="cellIs" dxfId="1390" priority="1391" operator="equal">
      <formula>0</formula>
    </cfRule>
  </conditionalFormatting>
  <conditionalFormatting sqref="DA8:DB8">
    <cfRule type="cellIs" dxfId="1389" priority="1390" operator="equal">
      <formula>0</formula>
    </cfRule>
  </conditionalFormatting>
  <conditionalFormatting sqref="DA8:DB8">
    <cfRule type="cellIs" dxfId="1388" priority="1389" operator="equal">
      <formula>0</formula>
    </cfRule>
  </conditionalFormatting>
  <conditionalFormatting sqref="DA8:DB8">
    <cfRule type="cellIs" dxfId="1387" priority="1388" operator="equal">
      <formula>0</formula>
    </cfRule>
  </conditionalFormatting>
  <conditionalFormatting sqref="DC8">
    <cfRule type="cellIs" dxfId="1386" priority="1387" operator="equal">
      <formula>0</formula>
    </cfRule>
  </conditionalFormatting>
  <conditionalFormatting sqref="DC8">
    <cfRule type="cellIs" dxfId="1385" priority="1386" operator="equal">
      <formula>0</formula>
    </cfRule>
  </conditionalFormatting>
  <conditionalFormatting sqref="DC8">
    <cfRule type="cellIs" dxfId="1384" priority="1385" operator="equal">
      <formula>0</formula>
    </cfRule>
  </conditionalFormatting>
  <conditionalFormatting sqref="DA8:DB8">
    <cfRule type="cellIs" dxfId="1383" priority="1384" operator="equal">
      <formula>0</formula>
    </cfRule>
  </conditionalFormatting>
  <conditionalFormatting sqref="DA8:DB8">
    <cfRule type="cellIs" dxfId="1382" priority="1383" operator="equal">
      <formula>0</formula>
    </cfRule>
  </conditionalFormatting>
  <conditionalFormatting sqref="DC8">
    <cfRule type="cellIs" dxfId="1381" priority="1382" operator="equal">
      <formula>0</formula>
    </cfRule>
  </conditionalFormatting>
  <conditionalFormatting sqref="DC8">
    <cfRule type="cellIs" dxfId="1380" priority="1381" operator="equal">
      <formula>0</formula>
    </cfRule>
  </conditionalFormatting>
  <conditionalFormatting sqref="DA8:DB8">
    <cfRule type="cellIs" dxfId="1379" priority="1380" operator="equal">
      <formula>0</formula>
    </cfRule>
  </conditionalFormatting>
  <conditionalFormatting sqref="DA8:DB8">
    <cfRule type="cellIs" dxfId="1378" priority="1379" operator="equal">
      <formula>0</formula>
    </cfRule>
  </conditionalFormatting>
  <conditionalFormatting sqref="DC8">
    <cfRule type="cellIs" dxfId="1377" priority="1378" operator="equal">
      <formula>0</formula>
    </cfRule>
  </conditionalFormatting>
  <conditionalFormatting sqref="DC8">
    <cfRule type="cellIs" dxfId="1376" priority="1377" operator="equal">
      <formula>0</formula>
    </cfRule>
  </conditionalFormatting>
  <conditionalFormatting sqref="DA8:DB8">
    <cfRule type="cellIs" dxfId="1375" priority="1376" operator="equal">
      <formula>0</formula>
    </cfRule>
  </conditionalFormatting>
  <conditionalFormatting sqref="DA8:DB8">
    <cfRule type="cellIs" dxfId="1374" priority="1375" operator="equal">
      <formula>0</formula>
    </cfRule>
  </conditionalFormatting>
  <conditionalFormatting sqref="DA8:DB8">
    <cfRule type="cellIs" dxfId="1373" priority="1374" operator="equal">
      <formula>0</formula>
    </cfRule>
  </conditionalFormatting>
  <conditionalFormatting sqref="DC8">
    <cfRule type="cellIs" dxfId="1372" priority="1373" operator="equal">
      <formula>0</formula>
    </cfRule>
  </conditionalFormatting>
  <conditionalFormatting sqref="DC8">
    <cfRule type="cellIs" dxfId="1371" priority="1372" operator="equal">
      <formula>0</formula>
    </cfRule>
  </conditionalFormatting>
  <conditionalFormatting sqref="DC8">
    <cfRule type="cellIs" dxfId="1370" priority="1371" operator="equal">
      <formula>0</formula>
    </cfRule>
  </conditionalFormatting>
  <conditionalFormatting sqref="DA8:DB8">
    <cfRule type="cellIs" dxfId="1369" priority="1370" operator="equal">
      <formula>0</formula>
    </cfRule>
  </conditionalFormatting>
  <conditionalFormatting sqref="DA8:DB8">
    <cfRule type="cellIs" dxfId="1368" priority="1369" operator="equal">
      <formula>0</formula>
    </cfRule>
  </conditionalFormatting>
  <conditionalFormatting sqref="DC8">
    <cfRule type="cellIs" dxfId="1367" priority="1368" operator="equal">
      <formula>0</formula>
    </cfRule>
  </conditionalFormatting>
  <conditionalFormatting sqref="DC8">
    <cfRule type="cellIs" dxfId="1366" priority="1367" operator="equal">
      <formula>0</formula>
    </cfRule>
  </conditionalFormatting>
  <conditionalFormatting sqref="DA8:DB8">
    <cfRule type="cellIs" dxfId="1365" priority="1366" operator="equal">
      <formula>0</formula>
    </cfRule>
  </conditionalFormatting>
  <conditionalFormatting sqref="DA8:DB8">
    <cfRule type="cellIs" dxfId="1364" priority="1365" operator="equal">
      <formula>0</formula>
    </cfRule>
  </conditionalFormatting>
  <conditionalFormatting sqref="DC8">
    <cfRule type="cellIs" dxfId="1363" priority="1364" operator="equal">
      <formula>0</formula>
    </cfRule>
  </conditionalFormatting>
  <conditionalFormatting sqref="DC8">
    <cfRule type="cellIs" dxfId="1362" priority="1363" operator="equal">
      <formula>0</formula>
    </cfRule>
  </conditionalFormatting>
  <conditionalFormatting sqref="EA8">
    <cfRule type="cellIs" dxfId="1361" priority="1362" operator="equal">
      <formula>0</formula>
    </cfRule>
  </conditionalFormatting>
  <conditionalFormatting sqref="DA8:DB8">
    <cfRule type="cellIs" dxfId="1360" priority="1361" operator="equal">
      <formula>0</formula>
    </cfRule>
  </conditionalFormatting>
  <conditionalFormatting sqref="DN8">
    <cfRule type="cellIs" dxfId="1359" priority="1360" operator="equal">
      <formula>0</formula>
    </cfRule>
  </conditionalFormatting>
  <conditionalFormatting sqref="DN8">
    <cfRule type="cellIs" dxfId="1358" priority="1359" operator="equal">
      <formula>0</formula>
    </cfRule>
  </conditionalFormatting>
  <conditionalFormatting sqref="DC8">
    <cfRule type="cellIs" dxfId="1357" priority="1358" operator="equal">
      <formula>0</formula>
    </cfRule>
  </conditionalFormatting>
  <conditionalFormatting sqref="DC8">
    <cfRule type="cellIs" dxfId="1356" priority="1357" operator="equal">
      <formula>0</formula>
    </cfRule>
  </conditionalFormatting>
  <conditionalFormatting sqref="DC8">
    <cfRule type="cellIs" dxfId="1355" priority="1356" operator="equal">
      <formula>0</formula>
    </cfRule>
  </conditionalFormatting>
  <conditionalFormatting sqref="DA8:DB8">
    <cfRule type="cellIs" dxfId="1354" priority="1355" operator="equal">
      <formula>0</formula>
    </cfRule>
  </conditionalFormatting>
  <conditionalFormatting sqref="DC8">
    <cfRule type="cellIs" dxfId="1353" priority="1354" operator="equal">
      <formula>0</formula>
    </cfRule>
  </conditionalFormatting>
  <conditionalFormatting sqref="DA8:DB8">
    <cfRule type="cellIs" dxfId="1352" priority="1353" operator="equal">
      <formula>0</formula>
    </cfRule>
  </conditionalFormatting>
  <conditionalFormatting sqref="DA8:DB8">
    <cfRule type="cellIs" dxfId="1351" priority="1352" operator="equal">
      <formula>0</formula>
    </cfRule>
  </conditionalFormatting>
  <conditionalFormatting sqref="DC8">
    <cfRule type="cellIs" dxfId="1350" priority="1351" operator="equal">
      <formula>0</formula>
    </cfRule>
  </conditionalFormatting>
  <conditionalFormatting sqref="DC8">
    <cfRule type="cellIs" dxfId="1349" priority="1350" operator="equal">
      <formula>0</formula>
    </cfRule>
  </conditionalFormatting>
  <conditionalFormatting sqref="DA8:DB8">
    <cfRule type="cellIs" dxfId="1348" priority="1349" operator="equal">
      <formula>0</formula>
    </cfRule>
  </conditionalFormatting>
  <conditionalFormatting sqref="DA8:DB8">
    <cfRule type="cellIs" dxfId="1347" priority="1348" operator="equal">
      <formula>0</formula>
    </cfRule>
  </conditionalFormatting>
  <conditionalFormatting sqref="DA8:DB8">
    <cfRule type="cellIs" dxfId="1346" priority="1347" operator="equal">
      <formula>0</formula>
    </cfRule>
  </conditionalFormatting>
  <conditionalFormatting sqref="DC8">
    <cfRule type="cellIs" dxfId="1345" priority="1346" operator="equal">
      <formula>0</formula>
    </cfRule>
  </conditionalFormatting>
  <conditionalFormatting sqref="DC8">
    <cfRule type="cellIs" dxfId="1344" priority="1345" operator="equal">
      <formula>0</formula>
    </cfRule>
  </conditionalFormatting>
  <conditionalFormatting sqref="DC8">
    <cfRule type="cellIs" dxfId="1343" priority="1344" operator="equal">
      <formula>0</formula>
    </cfRule>
  </conditionalFormatting>
  <conditionalFormatting sqref="DA8:DB8">
    <cfRule type="cellIs" dxfId="1342" priority="1343" operator="equal">
      <formula>0</formula>
    </cfRule>
  </conditionalFormatting>
  <conditionalFormatting sqref="DA8:DB8">
    <cfRule type="cellIs" dxfId="1341" priority="1342" operator="equal">
      <formula>0</formula>
    </cfRule>
  </conditionalFormatting>
  <conditionalFormatting sqref="DA8:DB8">
    <cfRule type="cellIs" dxfId="1340" priority="1341" operator="equal">
      <formula>0</formula>
    </cfRule>
  </conditionalFormatting>
  <conditionalFormatting sqref="DC8">
    <cfRule type="cellIs" dxfId="1339" priority="1340" operator="equal">
      <formula>0</formula>
    </cfRule>
  </conditionalFormatting>
  <conditionalFormatting sqref="DC8">
    <cfRule type="cellIs" dxfId="1338" priority="1339" operator="equal">
      <formula>0</formula>
    </cfRule>
  </conditionalFormatting>
  <conditionalFormatting sqref="DC8">
    <cfRule type="cellIs" dxfId="1337" priority="1338" operator="equal">
      <formula>0</formula>
    </cfRule>
  </conditionalFormatting>
  <conditionalFormatting sqref="DN8">
    <cfRule type="cellIs" dxfId="1336" priority="1337" operator="equal">
      <formula>0</formula>
    </cfRule>
  </conditionalFormatting>
  <conditionalFormatting sqref="DA8:DB8">
    <cfRule type="cellIs" dxfId="1335" priority="1336" operator="equal">
      <formula>0</formula>
    </cfRule>
  </conditionalFormatting>
  <conditionalFormatting sqref="DC8">
    <cfRule type="cellIs" dxfId="1334" priority="1335" operator="equal">
      <formula>0</formula>
    </cfRule>
  </conditionalFormatting>
  <conditionalFormatting sqref="DA8:DB8">
    <cfRule type="cellIs" dxfId="1333" priority="1334" operator="equal">
      <formula>0</formula>
    </cfRule>
  </conditionalFormatting>
  <conditionalFormatting sqref="DC8">
    <cfRule type="cellIs" dxfId="1332" priority="1333" operator="equal">
      <formula>0</formula>
    </cfRule>
  </conditionalFormatting>
  <conditionalFormatting sqref="DA8:DB8">
    <cfRule type="cellIs" dxfId="1331" priority="1332" operator="equal">
      <formula>0</formula>
    </cfRule>
  </conditionalFormatting>
  <conditionalFormatting sqref="DA8:DB8">
    <cfRule type="cellIs" dxfId="1330" priority="1331" operator="equal">
      <formula>0</formula>
    </cfRule>
  </conditionalFormatting>
  <conditionalFormatting sqref="DA8:DB8">
    <cfRule type="cellIs" dxfId="1329" priority="1330" operator="equal">
      <formula>0</formula>
    </cfRule>
  </conditionalFormatting>
  <conditionalFormatting sqref="DC8">
    <cfRule type="cellIs" dxfId="1328" priority="1329" operator="equal">
      <formula>0</formula>
    </cfRule>
  </conditionalFormatting>
  <conditionalFormatting sqref="DC8">
    <cfRule type="cellIs" dxfId="1327" priority="1328" operator="equal">
      <formula>0</formula>
    </cfRule>
  </conditionalFormatting>
  <conditionalFormatting sqref="DC8">
    <cfRule type="cellIs" dxfId="1326" priority="1327" operator="equal">
      <formula>0</formula>
    </cfRule>
  </conditionalFormatting>
  <conditionalFormatting sqref="DA8:DB8">
    <cfRule type="cellIs" dxfId="1325" priority="1326" operator="equal">
      <formula>0</formula>
    </cfRule>
  </conditionalFormatting>
  <conditionalFormatting sqref="DA8:DB8">
    <cfRule type="cellIs" dxfId="1324" priority="1325" operator="equal">
      <formula>0</formula>
    </cfRule>
  </conditionalFormatting>
  <conditionalFormatting sqref="DA8:DB8">
    <cfRule type="cellIs" dxfId="1323" priority="1324" operator="equal">
      <formula>0</formula>
    </cfRule>
  </conditionalFormatting>
  <conditionalFormatting sqref="DC8">
    <cfRule type="cellIs" dxfId="1322" priority="1323" operator="equal">
      <formula>0</formula>
    </cfRule>
  </conditionalFormatting>
  <conditionalFormatting sqref="DC8">
    <cfRule type="cellIs" dxfId="1321" priority="1322" operator="equal">
      <formula>0</formula>
    </cfRule>
  </conditionalFormatting>
  <conditionalFormatting sqref="DC8">
    <cfRule type="cellIs" dxfId="1320" priority="1321" operator="equal">
      <formula>0</formula>
    </cfRule>
  </conditionalFormatting>
  <conditionalFormatting sqref="DA8:DB8">
    <cfRule type="cellIs" dxfId="1319" priority="1320" operator="equal">
      <formula>0</formula>
    </cfRule>
  </conditionalFormatting>
  <conditionalFormatting sqref="DC8">
    <cfRule type="cellIs" dxfId="1318" priority="1319" operator="equal">
      <formula>0</formula>
    </cfRule>
  </conditionalFormatting>
  <conditionalFormatting sqref="DN8">
    <cfRule type="cellIs" dxfId="1317" priority="1318" operator="equal">
      <formula>0</formula>
    </cfRule>
  </conditionalFormatting>
  <conditionalFormatting sqref="DA8:DB8">
    <cfRule type="cellIs" dxfId="1316" priority="1317" operator="equal">
      <formula>0</formula>
    </cfRule>
  </conditionalFormatting>
  <conditionalFormatting sqref="DC8">
    <cfRule type="cellIs" dxfId="1315" priority="1316" operator="equal">
      <formula>0</formula>
    </cfRule>
  </conditionalFormatting>
  <conditionalFormatting sqref="DA8:DB8">
    <cfRule type="cellIs" dxfId="1314" priority="1315" operator="equal">
      <formula>0</formula>
    </cfRule>
  </conditionalFormatting>
  <conditionalFormatting sqref="DA8:DB8">
    <cfRule type="cellIs" dxfId="1313" priority="1314" operator="equal">
      <formula>0</formula>
    </cfRule>
  </conditionalFormatting>
  <conditionalFormatting sqref="DC8">
    <cfRule type="cellIs" dxfId="1312" priority="1313" operator="equal">
      <formula>0</formula>
    </cfRule>
  </conditionalFormatting>
  <conditionalFormatting sqref="DC8">
    <cfRule type="cellIs" dxfId="1311" priority="1312" operator="equal">
      <formula>0</formula>
    </cfRule>
  </conditionalFormatting>
  <conditionalFormatting sqref="DA8:DB8">
    <cfRule type="cellIs" dxfId="1310" priority="1311" operator="equal">
      <formula>0</formula>
    </cfRule>
  </conditionalFormatting>
  <conditionalFormatting sqref="DA8:DB8">
    <cfRule type="cellIs" dxfId="1309" priority="1310" operator="equal">
      <formula>0</formula>
    </cfRule>
  </conditionalFormatting>
  <conditionalFormatting sqref="DC8">
    <cfRule type="cellIs" dxfId="1308" priority="1309" operator="equal">
      <formula>0</formula>
    </cfRule>
  </conditionalFormatting>
  <conditionalFormatting sqref="DC8">
    <cfRule type="cellIs" dxfId="1307" priority="1308" operator="equal">
      <formula>0</formula>
    </cfRule>
  </conditionalFormatting>
  <conditionalFormatting sqref="EA8">
    <cfRule type="cellIs" dxfId="1306" priority="1307" operator="equal">
      <formula>0</formula>
    </cfRule>
  </conditionalFormatting>
  <conditionalFormatting sqref="DA8:DB8">
    <cfRule type="cellIs" dxfId="1305" priority="1306" operator="equal">
      <formula>0</formula>
    </cfRule>
  </conditionalFormatting>
  <conditionalFormatting sqref="DN8">
    <cfRule type="cellIs" dxfId="1304" priority="1305" operator="equal">
      <formula>0</formula>
    </cfRule>
  </conditionalFormatting>
  <conditionalFormatting sqref="DC8">
    <cfRule type="cellIs" dxfId="1303" priority="1304" operator="equal">
      <formula>0</formula>
    </cfRule>
  </conditionalFormatting>
  <conditionalFormatting sqref="DC8">
    <cfRule type="cellIs" dxfId="1302" priority="1303" operator="equal">
      <formula>0</formula>
    </cfRule>
  </conditionalFormatting>
  <conditionalFormatting sqref="DA8:DB8">
    <cfRule type="cellIs" dxfId="1301" priority="1302" operator="equal">
      <formula>0</formula>
    </cfRule>
  </conditionalFormatting>
  <conditionalFormatting sqref="DA8:DB8">
    <cfRule type="cellIs" dxfId="1300" priority="1301" operator="equal">
      <formula>0</formula>
    </cfRule>
  </conditionalFormatting>
  <conditionalFormatting sqref="DC8">
    <cfRule type="cellIs" dxfId="1299" priority="1300" operator="equal">
      <formula>0</formula>
    </cfRule>
  </conditionalFormatting>
  <conditionalFormatting sqref="DC8">
    <cfRule type="cellIs" dxfId="1298" priority="1299" operator="equal">
      <formula>0</formula>
    </cfRule>
  </conditionalFormatting>
  <conditionalFormatting sqref="DA8:DB8">
    <cfRule type="cellIs" dxfId="1297" priority="1298" operator="equal">
      <formula>0</formula>
    </cfRule>
  </conditionalFormatting>
  <conditionalFormatting sqref="DA8:DB8">
    <cfRule type="cellIs" dxfId="1296" priority="1297" operator="equal">
      <formula>0</formula>
    </cfRule>
  </conditionalFormatting>
  <conditionalFormatting sqref="DC8">
    <cfRule type="cellIs" dxfId="1295" priority="1296" operator="equal">
      <formula>0</formula>
    </cfRule>
  </conditionalFormatting>
  <conditionalFormatting sqref="DC8">
    <cfRule type="cellIs" dxfId="1294" priority="1295" operator="equal">
      <formula>0</formula>
    </cfRule>
  </conditionalFormatting>
  <conditionalFormatting sqref="DA8:DB8">
    <cfRule type="cellIs" dxfId="1293" priority="1294" operator="equal">
      <formula>0</formula>
    </cfRule>
  </conditionalFormatting>
  <conditionalFormatting sqref="DA8:DB8">
    <cfRule type="cellIs" dxfId="1292" priority="1293" operator="equal">
      <formula>0</formula>
    </cfRule>
  </conditionalFormatting>
  <conditionalFormatting sqref="DA8:DB8">
    <cfRule type="cellIs" dxfId="1291" priority="1292" operator="equal">
      <formula>0</formula>
    </cfRule>
  </conditionalFormatting>
  <conditionalFormatting sqref="DC8">
    <cfRule type="cellIs" dxfId="1290" priority="1291" operator="equal">
      <formula>0</formula>
    </cfRule>
  </conditionalFormatting>
  <conditionalFormatting sqref="DC8">
    <cfRule type="cellIs" dxfId="1289" priority="1290" operator="equal">
      <formula>0</formula>
    </cfRule>
  </conditionalFormatting>
  <conditionalFormatting sqref="DC8">
    <cfRule type="cellIs" dxfId="1288" priority="1289" operator="equal">
      <formula>0</formula>
    </cfRule>
  </conditionalFormatting>
  <conditionalFormatting sqref="DA8:DB8">
    <cfRule type="cellIs" dxfId="1287" priority="1288" operator="equal">
      <formula>0</formula>
    </cfRule>
  </conditionalFormatting>
  <conditionalFormatting sqref="DN8">
    <cfRule type="cellIs" dxfId="1286" priority="1287" operator="equal">
      <formula>0</formula>
    </cfRule>
  </conditionalFormatting>
  <conditionalFormatting sqref="DC8">
    <cfRule type="cellIs" dxfId="1285" priority="1286" operator="equal">
      <formula>0</formula>
    </cfRule>
  </conditionalFormatting>
  <conditionalFormatting sqref="DA8:DB8">
    <cfRule type="cellIs" dxfId="1284" priority="1285" operator="equal">
      <formula>0</formula>
    </cfRule>
  </conditionalFormatting>
  <conditionalFormatting sqref="DA8:DB8">
    <cfRule type="cellIs" dxfId="1283" priority="1284" operator="equal">
      <formula>0</formula>
    </cfRule>
  </conditionalFormatting>
  <conditionalFormatting sqref="DC8">
    <cfRule type="cellIs" dxfId="1282" priority="1283" operator="equal">
      <formula>0</formula>
    </cfRule>
  </conditionalFormatting>
  <conditionalFormatting sqref="DC8">
    <cfRule type="cellIs" dxfId="1281" priority="1282" operator="equal">
      <formula>0</formula>
    </cfRule>
  </conditionalFormatting>
  <conditionalFormatting sqref="DA8:DB8">
    <cfRule type="cellIs" dxfId="1280" priority="1281" operator="equal">
      <formula>0</formula>
    </cfRule>
  </conditionalFormatting>
  <conditionalFormatting sqref="DA8:DB8">
    <cfRule type="cellIs" dxfId="1279" priority="1280" operator="equal">
      <formula>0</formula>
    </cfRule>
  </conditionalFormatting>
  <conditionalFormatting sqref="DC8">
    <cfRule type="cellIs" dxfId="1278" priority="1279" operator="equal">
      <formula>0</formula>
    </cfRule>
  </conditionalFormatting>
  <conditionalFormatting sqref="DC8">
    <cfRule type="cellIs" dxfId="1277" priority="1278" operator="equal">
      <formula>0</formula>
    </cfRule>
  </conditionalFormatting>
  <conditionalFormatting sqref="DA8:DB8">
    <cfRule type="cellIs" dxfId="1276" priority="1277" operator="equal">
      <formula>0</formula>
    </cfRule>
  </conditionalFormatting>
  <conditionalFormatting sqref="DA8:DB8">
    <cfRule type="cellIs" dxfId="1275" priority="1276" operator="equal">
      <formula>0</formula>
    </cfRule>
  </conditionalFormatting>
  <conditionalFormatting sqref="DA8:DB8">
    <cfRule type="cellIs" dxfId="1274" priority="1275" operator="equal">
      <formula>0</formula>
    </cfRule>
  </conditionalFormatting>
  <conditionalFormatting sqref="DC8">
    <cfRule type="cellIs" dxfId="1273" priority="1274" operator="equal">
      <formula>0</formula>
    </cfRule>
  </conditionalFormatting>
  <conditionalFormatting sqref="DC8">
    <cfRule type="cellIs" dxfId="1272" priority="1273" operator="equal">
      <formula>0</formula>
    </cfRule>
  </conditionalFormatting>
  <conditionalFormatting sqref="DC8">
    <cfRule type="cellIs" dxfId="1271" priority="1272" operator="equal">
      <formula>0</formula>
    </cfRule>
  </conditionalFormatting>
  <conditionalFormatting sqref="DA8:DB8">
    <cfRule type="cellIs" dxfId="1270" priority="1271" operator="equal">
      <formula>0</formula>
    </cfRule>
  </conditionalFormatting>
  <conditionalFormatting sqref="DA8:DB8">
    <cfRule type="cellIs" dxfId="1269" priority="1270" operator="equal">
      <formula>0</formula>
    </cfRule>
  </conditionalFormatting>
  <conditionalFormatting sqref="DC8">
    <cfRule type="cellIs" dxfId="1268" priority="1269" operator="equal">
      <formula>0</formula>
    </cfRule>
  </conditionalFormatting>
  <conditionalFormatting sqref="DC8">
    <cfRule type="cellIs" dxfId="1267" priority="1268" operator="equal">
      <formula>0</formula>
    </cfRule>
  </conditionalFormatting>
  <conditionalFormatting sqref="DA8:DB8">
    <cfRule type="cellIs" dxfId="1266" priority="1267" operator="equal">
      <formula>0</formula>
    </cfRule>
  </conditionalFormatting>
  <conditionalFormatting sqref="DA8:DB8">
    <cfRule type="cellIs" dxfId="1265" priority="1266" operator="equal">
      <formula>0</formula>
    </cfRule>
  </conditionalFormatting>
  <conditionalFormatting sqref="DC8">
    <cfRule type="cellIs" dxfId="1264" priority="1265" operator="equal">
      <formula>0</formula>
    </cfRule>
  </conditionalFormatting>
  <conditionalFormatting sqref="DC8">
    <cfRule type="cellIs" dxfId="1263" priority="1264" operator="equal">
      <formula>0</formula>
    </cfRule>
  </conditionalFormatting>
  <conditionalFormatting sqref="DA8:DB8">
    <cfRule type="cellIs" dxfId="1262" priority="1263" operator="equal">
      <formula>0</formula>
    </cfRule>
  </conditionalFormatting>
  <conditionalFormatting sqref="DA8:DB8">
    <cfRule type="cellIs" dxfId="1261" priority="1262" operator="equal">
      <formula>0</formula>
    </cfRule>
  </conditionalFormatting>
  <conditionalFormatting sqref="DC8">
    <cfRule type="cellIs" dxfId="1260" priority="1261" operator="equal">
      <formula>0</formula>
    </cfRule>
  </conditionalFormatting>
  <conditionalFormatting sqref="DC8">
    <cfRule type="cellIs" dxfId="1259" priority="1260" operator="equal">
      <formula>0</formula>
    </cfRule>
  </conditionalFormatting>
  <conditionalFormatting sqref="DA8:DB8">
    <cfRule type="cellIs" dxfId="1258" priority="1259" operator="equal">
      <formula>0</formula>
    </cfRule>
  </conditionalFormatting>
  <conditionalFormatting sqref="DA8:DB8">
    <cfRule type="cellIs" dxfId="1257" priority="1258" operator="equal">
      <formula>0</formula>
    </cfRule>
  </conditionalFormatting>
  <conditionalFormatting sqref="DC8">
    <cfRule type="cellIs" dxfId="1256" priority="1257" operator="equal">
      <formula>0</formula>
    </cfRule>
  </conditionalFormatting>
  <conditionalFormatting sqref="DC8">
    <cfRule type="cellIs" dxfId="1255" priority="1256" operator="equal">
      <formula>0</formula>
    </cfRule>
  </conditionalFormatting>
  <conditionalFormatting sqref="DA8:DB8">
    <cfRule type="cellIs" dxfId="1254" priority="1255" operator="equal">
      <formula>0</formula>
    </cfRule>
  </conditionalFormatting>
  <conditionalFormatting sqref="DC8">
    <cfRule type="cellIs" dxfId="1253" priority="1254" operator="equal">
      <formula>0</formula>
    </cfRule>
  </conditionalFormatting>
  <conditionalFormatting sqref="DN8">
    <cfRule type="cellIs" dxfId="1252" priority="1253" operator="equal">
      <formula>0</formula>
    </cfRule>
  </conditionalFormatting>
  <conditionalFormatting sqref="DA8:DB8">
    <cfRule type="cellIs" dxfId="1251" priority="1252" operator="equal">
      <formula>0</formula>
    </cfRule>
  </conditionalFormatting>
  <conditionalFormatting sqref="DC8">
    <cfRule type="cellIs" dxfId="1250" priority="1251" operator="equal">
      <formula>0</formula>
    </cfRule>
  </conditionalFormatting>
  <conditionalFormatting sqref="DU8">
    <cfRule type="cellIs" dxfId="1249" priority="1250" operator="equal">
      <formula>0</formula>
    </cfRule>
  </conditionalFormatting>
  <conditionalFormatting sqref="DU8">
    <cfRule type="cellIs" dxfId="1248" priority="1249" operator="equal">
      <formula>0</formula>
    </cfRule>
  </conditionalFormatting>
  <conditionalFormatting sqref="DU8">
    <cfRule type="cellIs" dxfId="1247" priority="1248" operator="equal">
      <formula>0</formula>
    </cfRule>
  </conditionalFormatting>
  <conditionalFormatting sqref="DU8">
    <cfRule type="cellIs" dxfId="1246" priority="1247" operator="equal">
      <formula>0</formula>
    </cfRule>
  </conditionalFormatting>
  <conditionalFormatting sqref="DU8">
    <cfRule type="cellIs" dxfId="1245" priority="1246" operator="equal">
      <formula>0</formula>
    </cfRule>
  </conditionalFormatting>
  <conditionalFormatting sqref="DU8">
    <cfRule type="cellIs" dxfId="1244" priority="1245" operator="equal">
      <formula>0</formula>
    </cfRule>
  </conditionalFormatting>
  <conditionalFormatting sqref="DU8">
    <cfRule type="cellIs" dxfId="1243" priority="1244" operator="equal">
      <formula>0</formula>
    </cfRule>
  </conditionalFormatting>
  <conditionalFormatting sqref="DU8">
    <cfRule type="cellIs" dxfId="1242" priority="1243" operator="equal">
      <formula>0</formula>
    </cfRule>
  </conditionalFormatting>
  <conditionalFormatting sqref="DU8">
    <cfRule type="cellIs" dxfId="1241" priority="1242" operator="equal">
      <formula>0</formula>
    </cfRule>
  </conditionalFormatting>
  <conditionalFormatting sqref="DU8">
    <cfRule type="cellIs" dxfId="1240" priority="1241" operator="equal">
      <formula>0</formula>
    </cfRule>
  </conditionalFormatting>
  <conditionalFormatting sqref="DU8">
    <cfRule type="cellIs" dxfId="1239" priority="1240" operator="equal">
      <formula>0</formula>
    </cfRule>
  </conditionalFormatting>
  <conditionalFormatting sqref="DU8">
    <cfRule type="cellIs" dxfId="1238" priority="1239" operator="equal">
      <formula>0</formula>
    </cfRule>
  </conditionalFormatting>
  <conditionalFormatting sqref="DU8">
    <cfRule type="cellIs" dxfId="1237" priority="1238" operator="equal">
      <formula>0</formula>
    </cfRule>
  </conditionalFormatting>
  <conditionalFormatting sqref="DU8">
    <cfRule type="cellIs" dxfId="1236" priority="1237" operator="equal">
      <formula>0</formula>
    </cfRule>
  </conditionalFormatting>
  <conditionalFormatting sqref="O8">
    <cfRule type="cellIs" dxfId="1235" priority="1236" operator="equal">
      <formula>0</formula>
    </cfRule>
  </conditionalFormatting>
  <conditionalFormatting sqref="O8">
    <cfRule type="cellIs" dxfId="1234" priority="1235" operator="equal">
      <formula>0</formula>
    </cfRule>
  </conditionalFormatting>
  <conditionalFormatting sqref="AZ106">
    <cfRule type="cellIs" dxfId="1233" priority="1234" operator="equal">
      <formula>0</formula>
    </cfRule>
  </conditionalFormatting>
  <conditionalFormatting sqref="DO106:DS106">
    <cfRule type="cellIs" dxfId="1232" priority="1233" operator="equal">
      <formula>0</formula>
    </cfRule>
  </conditionalFormatting>
  <conditionalFormatting sqref="DO106:DS106">
    <cfRule type="cellIs" dxfId="1231" priority="1232" operator="equal">
      <formula>0</formula>
    </cfRule>
  </conditionalFormatting>
  <conditionalFormatting sqref="DO106:DS106">
    <cfRule type="cellIs" dxfId="1230" priority="1231" operator="equal">
      <formula>0</formula>
    </cfRule>
  </conditionalFormatting>
  <conditionalFormatting sqref="BE106 I106">
    <cfRule type="cellIs" dxfId="1229" priority="1230" operator="equal">
      <formula>0</formula>
    </cfRule>
  </conditionalFormatting>
  <conditionalFormatting sqref="DC106">
    <cfRule type="cellIs" dxfId="1228" priority="1229" operator="equal">
      <formula>0</formula>
    </cfRule>
  </conditionalFormatting>
  <conditionalFormatting sqref="DN106">
    <cfRule type="cellIs" dxfId="1227" priority="1228" operator="equal">
      <formula>0</formula>
    </cfRule>
  </conditionalFormatting>
  <conditionalFormatting sqref="DD106">
    <cfRule type="cellIs" dxfId="1226" priority="1227" operator="equal">
      <formula>0</formula>
    </cfRule>
  </conditionalFormatting>
  <conditionalFormatting sqref="BE106">
    <cfRule type="cellIs" dxfId="1225" priority="1226" operator="equal">
      <formula>0</formula>
    </cfRule>
  </conditionalFormatting>
  <conditionalFormatting sqref="DC106">
    <cfRule type="cellIs" dxfId="1224" priority="1225" operator="equal">
      <formula>0</formula>
    </cfRule>
  </conditionalFormatting>
  <conditionalFormatting sqref="DN106">
    <cfRule type="cellIs" dxfId="1223" priority="1224" operator="equal">
      <formula>0</formula>
    </cfRule>
  </conditionalFormatting>
  <conditionalFormatting sqref="DD106">
    <cfRule type="cellIs" dxfId="1222" priority="1223" operator="equal">
      <formula>0</formula>
    </cfRule>
  </conditionalFormatting>
  <conditionalFormatting sqref="BE106">
    <cfRule type="cellIs" dxfId="1221" priority="1222" operator="equal">
      <formula>0</formula>
    </cfRule>
  </conditionalFormatting>
  <conditionalFormatting sqref="DC106">
    <cfRule type="cellIs" dxfId="1220" priority="1221" operator="equal">
      <formula>0</formula>
    </cfRule>
  </conditionalFormatting>
  <conditionalFormatting sqref="DN106">
    <cfRule type="cellIs" dxfId="1219" priority="1220" operator="equal">
      <formula>0</formula>
    </cfRule>
  </conditionalFormatting>
  <conditionalFormatting sqref="DD106">
    <cfRule type="cellIs" dxfId="1218" priority="1219" operator="equal">
      <formula>0</formula>
    </cfRule>
  </conditionalFormatting>
  <conditionalFormatting sqref="O106">
    <cfRule type="cellIs" dxfId="1217" priority="1218" operator="equal">
      <formula>0</formula>
    </cfRule>
  </conditionalFormatting>
  <conditionalFormatting sqref="O106">
    <cfRule type="cellIs" dxfId="1216" priority="1217" operator="equal">
      <formula>0</formula>
    </cfRule>
  </conditionalFormatting>
  <conditionalFormatting sqref="O106">
    <cfRule type="cellIs" dxfId="1215" priority="1216" operator="equal">
      <formula>0</formula>
    </cfRule>
  </conditionalFormatting>
  <conditionalFormatting sqref="N106">
    <cfRule type="cellIs" dxfId="1214" priority="1215" operator="equal">
      <formula>0</formula>
    </cfRule>
  </conditionalFormatting>
  <conditionalFormatting sqref="N106">
    <cfRule type="cellIs" dxfId="1213" priority="1214" operator="equal">
      <formula>0</formula>
    </cfRule>
  </conditionalFormatting>
  <conditionalFormatting sqref="N106">
    <cfRule type="cellIs" dxfId="1212" priority="1213" operator="equal">
      <formula>0</formula>
    </cfRule>
  </conditionalFormatting>
  <conditionalFormatting sqref="DU106">
    <cfRule type="cellIs" dxfId="1211" priority="1212" operator="equal">
      <formula>0</formula>
    </cfRule>
  </conditionalFormatting>
  <conditionalFormatting sqref="CT143:CU151 CT125:CU130 CT135:CU141 CT187:CU188 CT114:CU115 CT111:CU112 CT66:CU66 CT99:CU102">
    <cfRule type="cellIs" dxfId="1210" priority="1211" operator="equal">
      <formula>0</formula>
    </cfRule>
  </conditionalFormatting>
  <conditionalFormatting sqref="CT189:CU192">
    <cfRule type="cellIs" dxfId="1209" priority="1210" operator="equal">
      <formula>0</formula>
    </cfRule>
  </conditionalFormatting>
  <conditionalFormatting sqref="CT103:CU103">
    <cfRule type="cellIs" dxfId="1208" priority="1209" operator="equal">
      <formula>0</formula>
    </cfRule>
  </conditionalFormatting>
  <conditionalFormatting sqref="CT142:CU142">
    <cfRule type="cellIs" dxfId="1207" priority="1208" operator="equal">
      <formula>0</formula>
    </cfRule>
  </conditionalFormatting>
  <conditionalFormatting sqref="CT3:CU4">
    <cfRule type="cellIs" dxfId="1206" priority="1207" operator="equal">
      <formula>0</formula>
    </cfRule>
  </conditionalFormatting>
  <conditionalFormatting sqref="CT5:CU5">
    <cfRule type="cellIs" dxfId="1205" priority="1206" operator="equal">
      <formula>0</formula>
    </cfRule>
  </conditionalFormatting>
  <conditionalFormatting sqref="CT2:CU2">
    <cfRule type="cellIs" dxfId="1204" priority="1205" operator="equal">
      <formula>0</formula>
    </cfRule>
  </conditionalFormatting>
  <conditionalFormatting sqref="CT6:CU6">
    <cfRule type="cellIs" dxfId="1203" priority="1204" operator="equal">
      <formula>0</formula>
    </cfRule>
  </conditionalFormatting>
  <conditionalFormatting sqref="CT208:CU215">
    <cfRule type="cellIs" dxfId="1202" priority="1203" operator="equal">
      <formula>0</formula>
    </cfRule>
  </conditionalFormatting>
  <conditionalFormatting sqref="CT110:CU110">
    <cfRule type="cellIs" dxfId="1201" priority="1202" operator="equal">
      <formula>0</formula>
    </cfRule>
  </conditionalFormatting>
  <conditionalFormatting sqref="CT110:CU110">
    <cfRule type="cellIs" dxfId="1200" priority="1201" operator="equal">
      <formula>0</formula>
    </cfRule>
  </conditionalFormatting>
  <conditionalFormatting sqref="CT110:CU110">
    <cfRule type="cellIs" dxfId="1199" priority="1200" operator="equal">
      <formula>0</formula>
    </cfRule>
  </conditionalFormatting>
  <conditionalFormatting sqref="CT131:CU134">
    <cfRule type="cellIs" dxfId="1198" priority="1199" operator="equal">
      <formula>0</formula>
    </cfRule>
  </conditionalFormatting>
  <conditionalFormatting sqref="CT8:CU8">
    <cfRule type="cellIs" dxfId="1197" priority="1198" operator="equal">
      <formula>0</formula>
    </cfRule>
  </conditionalFormatting>
  <conditionalFormatting sqref="CT8:CU8">
    <cfRule type="cellIs" dxfId="1196" priority="1197" operator="equal">
      <formula>0</formula>
    </cfRule>
  </conditionalFormatting>
  <conditionalFormatting sqref="CT8:CU8">
    <cfRule type="cellIs" dxfId="1195" priority="1196" operator="equal">
      <formula>0</formula>
    </cfRule>
  </conditionalFormatting>
  <conditionalFormatting sqref="CT8:CU8">
    <cfRule type="cellIs" dxfId="1194" priority="1195" operator="equal">
      <formula>0</formula>
    </cfRule>
  </conditionalFormatting>
  <conditionalFormatting sqref="CT8:CU8">
    <cfRule type="cellIs" dxfId="1193" priority="1194" operator="equal">
      <formula>0</formula>
    </cfRule>
  </conditionalFormatting>
  <conditionalFormatting sqref="CT8:CU8">
    <cfRule type="cellIs" dxfId="1192" priority="1193" operator="equal">
      <formula>0</formula>
    </cfRule>
  </conditionalFormatting>
  <conditionalFormatting sqref="CT8:CU8">
    <cfRule type="cellIs" dxfId="1191" priority="1192" operator="equal">
      <formula>0</formula>
    </cfRule>
  </conditionalFormatting>
  <conditionalFormatting sqref="CT8:CU8">
    <cfRule type="cellIs" dxfId="1190" priority="1191" operator="equal">
      <formula>0</formula>
    </cfRule>
  </conditionalFormatting>
  <conditionalFormatting sqref="CT8:CU8">
    <cfRule type="cellIs" dxfId="1189" priority="1190" operator="equal">
      <formula>0</formula>
    </cfRule>
  </conditionalFormatting>
  <conditionalFormatting sqref="CT8:CU8">
    <cfRule type="cellIs" dxfId="1188" priority="1189" operator="equal">
      <formula>0</formula>
    </cfRule>
  </conditionalFormatting>
  <conditionalFormatting sqref="CT8:CU8">
    <cfRule type="cellIs" dxfId="1187" priority="1188" operator="equal">
      <formula>0</formula>
    </cfRule>
  </conditionalFormatting>
  <conditionalFormatting sqref="CT8:CU8">
    <cfRule type="cellIs" dxfId="1186" priority="1187" operator="equal">
      <formula>0</formula>
    </cfRule>
  </conditionalFormatting>
  <conditionalFormatting sqref="CT8:CU8">
    <cfRule type="cellIs" dxfId="1185" priority="1186" operator="equal">
      <formula>0</formula>
    </cfRule>
  </conditionalFormatting>
  <conditionalFormatting sqref="CT8:CU8">
    <cfRule type="cellIs" dxfId="1184" priority="1185" operator="equal">
      <formula>0</formula>
    </cfRule>
  </conditionalFormatting>
  <conditionalFormatting sqref="CT8:CU8">
    <cfRule type="cellIs" dxfId="1183" priority="1184" operator="equal">
      <formula>0</formula>
    </cfRule>
  </conditionalFormatting>
  <conditionalFormatting sqref="CT8:CU8">
    <cfRule type="cellIs" dxfId="1182" priority="1183" operator="equal">
      <formula>0</formula>
    </cfRule>
  </conditionalFormatting>
  <conditionalFormatting sqref="CT8:CU8">
    <cfRule type="cellIs" dxfId="1181" priority="1182" operator="equal">
      <formula>0</formula>
    </cfRule>
  </conditionalFormatting>
  <conditionalFormatting sqref="CT8:CU8">
    <cfRule type="cellIs" dxfId="1180" priority="1181" operator="equal">
      <formula>0</formula>
    </cfRule>
  </conditionalFormatting>
  <conditionalFormatting sqref="CT8:CU8">
    <cfRule type="cellIs" dxfId="1179" priority="1180" operator="equal">
      <formula>0</formula>
    </cfRule>
  </conditionalFormatting>
  <conditionalFormatting sqref="CT8:CU8">
    <cfRule type="cellIs" dxfId="1178" priority="1179" operator="equal">
      <formula>0</formula>
    </cfRule>
  </conditionalFormatting>
  <conditionalFormatting sqref="CT8:CU8">
    <cfRule type="cellIs" dxfId="1177" priority="1178" operator="equal">
      <formula>0</formula>
    </cfRule>
  </conditionalFormatting>
  <conditionalFormatting sqref="CT8:CU8">
    <cfRule type="cellIs" dxfId="1176" priority="1177" operator="equal">
      <formula>0</formula>
    </cfRule>
  </conditionalFormatting>
  <conditionalFormatting sqref="CT8:CU8">
    <cfRule type="cellIs" dxfId="1175" priority="1176" operator="equal">
      <formula>0</formula>
    </cfRule>
  </conditionalFormatting>
  <conditionalFormatting sqref="CT8:CU8">
    <cfRule type="cellIs" dxfId="1174" priority="1175" operator="equal">
      <formula>0</formula>
    </cfRule>
  </conditionalFormatting>
  <conditionalFormatting sqref="CT8:CU8">
    <cfRule type="cellIs" dxfId="1173" priority="1174" operator="equal">
      <formula>0</formula>
    </cfRule>
  </conditionalFormatting>
  <conditionalFormatting sqref="CT8:CU8">
    <cfRule type="cellIs" dxfId="1172" priority="1173" operator="equal">
      <formula>0</formula>
    </cfRule>
  </conditionalFormatting>
  <conditionalFormatting sqref="CT8:CU8">
    <cfRule type="cellIs" dxfId="1171" priority="1172" operator="equal">
      <formula>0</formula>
    </cfRule>
  </conditionalFormatting>
  <conditionalFormatting sqref="CT8:CU8">
    <cfRule type="cellIs" dxfId="1170" priority="1171" operator="equal">
      <formula>0</formula>
    </cfRule>
  </conditionalFormatting>
  <conditionalFormatting sqref="CT8:CU8">
    <cfRule type="cellIs" dxfId="1169" priority="1170" operator="equal">
      <formula>0</formula>
    </cfRule>
  </conditionalFormatting>
  <conditionalFormatting sqref="CT8:CU8">
    <cfRule type="cellIs" dxfId="1168" priority="1169" operator="equal">
      <formula>0</formula>
    </cfRule>
  </conditionalFormatting>
  <conditionalFormatting sqref="CT8:CU8">
    <cfRule type="cellIs" dxfId="1167" priority="1168" operator="equal">
      <formula>0</formula>
    </cfRule>
  </conditionalFormatting>
  <conditionalFormatting sqref="CT8:CU8">
    <cfRule type="cellIs" dxfId="1166" priority="1167" operator="equal">
      <formula>0</formula>
    </cfRule>
  </conditionalFormatting>
  <conditionalFormatting sqref="CT8:CU8">
    <cfRule type="cellIs" dxfId="1165" priority="1166" operator="equal">
      <formula>0</formula>
    </cfRule>
  </conditionalFormatting>
  <conditionalFormatting sqref="CT8:CU8">
    <cfRule type="cellIs" dxfId="1164" priority="1165" operator="equal">
      <formula>0</formula>
    </cfRule>
  </conditionalFormatting>
  <conditionalFormatting sqref="CT8:CU8">
    <cfRule type="cellIs" dxfId="1163" priority="1164" operator="equal">
      <formula>0</formula>
    </cfRule>
  </conditionalFormatting>
  <conditionalFormatting sqref="CT8:CU8">
    <cfRule type="cellIs" dxfId="1162" priority="1163" operator="equal">
      <formula>0</formula>
    </cfRule>
  </conditionalFormatting>
  <conditionalFormatting sqref="CT8:CU8">
    <cfRule type="cellIs" dxfId="1161" priority="1162" operator="equal">
      <formula>0</formula>
    </cfRule>
  </conditionalFormatting>
  <conditionalFormatting sqref="CT8:CU8">
    <cfRule type="cellIs" dxfId="1160" priority="1161" operator="equal">
      <formula>0</formula>
    </cfRule>
  </conditionalFormatting>
  <conditionalFormatting sqref="CT8:CU8">
    <cfRule type="cellIs" dxfId="1159" priority="1160" operator="equal">
      <formula>0</formula>
    </cfRule>
  </conditionalFormatting>
  <conditionalFormatting sqref="CT8:CU8">
    <cfRule type="cellIs" dxfId="1158" priority="1159" operator="equal">
      <formula>0</formula>
    </cfRule>
  </conditionalFormatting>
  <conditionalFormatting sqref="CT8:CU8">
    <cfRule type="cellIs" dxfId="1157" priority="1158" operator="equal">
      <formula>0</formula>
    </cfRule>
  </conditionalFormatting>
  <conditionalFormatting sqref="CT8:CU8">
    <cfRule type="cellIs" dxfId="1156" priority="1157" operator="equal">
      <formula>0</formula>
    </cfRule>
  </conditionalFormatting>
  <conditionalFormatting sqref="CT8:CU8">
    <cfRule type="cellIs" dxfId="1155" priority="1156" operator="equal">
      <formula>0</formula>
    </cfRule>
  </conditionalFormatting>
  <conditionalFormatting sqref="CT8:CU8">
    <cfRule type="cellIs" dxfId="1154" priority="1155" operator="equal">
      <formula>0</formula>
    </cfRule>
  </conditionalFormatting>
  <conditionalFormatting sqref="CT8:CU8">
    <cfRule type="cellIs" dxfId="1153" priority="1154" operator="equal">
      <formula>0</formula>
    </cfRule>
  </conditionalFormatting>
  <conditionalFormatting sqref="CT8:CU8">
    <cfRule type="cellIs" dxfId="1152" priority="1153" operator="equal">
      <formula>0</formula>
    </cfRule>
  </conditionalFormatting>
  <conditionalFormatting sqref="CT8:CU8">
    <cfRule type="cellIs" dxfId="1151" priority="1152" operator="equal">
      <formula>0</formula>
    </cfRule>
  </conditionalFormatting>
  <conditionalFormatting sqref="CT8:CU8">
    <cfRule type="cellIs" dxfId="1150" priority="1151" operator="equal">
      <formula>0</formula>
    </cfRule>
  </conditionalFormatting>
  <conditionalFormatting sqref="CT8:CU8">
    <cfRule type="cellIs" dxfId="1149" priority="1150" operator="equal">
      <formula>0</formula>
    </cfRule>
  </conditionalFormatting>
  <conditionalFormatting sqref="CT8:CU8">
    <cfRule type="cellIs" dxfId="1148" priority="1149" operator="equal">
      <formula>0</formula>
    </cfRule>
  </conditionalFormatting>
  <conditionalFormatting sqref="CT8:CU8">
    <cfRule type="cellIs" dxfId="1147" priority="1148" operator="equal">
      <formula>0</formula>
    </cfRule>
  </conditionalFormatting>
  <conditionalFormatting sqref="CT8:CU8">
    <cfRule type="cellIs" dxfId="1146" priority="1147" operator="equal">
      <formula>0</formula>
    </cfRule>
  </conditionalFormatting>
  <conditionalFormatting sqref="CT8:CU8">
    <cfRule type="cellIs" dxfId="1145" priority="1146" operator="equal">
      <formula>0</formula>
    </cfRule>
  </conditionalFormatting>
  <conditionalFormatting sqref="CT8:CU8">
    <cfRule type="cellIs" dxfId="1144" priority="1145" operator="equal">
      <formula>0</formula>
    </cfRule>
  </conditionalFormatting>
  <conditionalFormatting sqref="CT8:CU8">
    <cfRule type="cellIs" dxfId="1143" priority="1144" operator="equal">
      <formula>0</formula>
    </cfRule>
  </conditionalFormatting>
  <conditionalFormatting sqref="CT8:CU8">
    <cfRule type="cellIs" dxfId="1142" priority="1143" operator="equal">
      <formula>0</formula>
    </cfRule>
  </conditionalFormatting>
  <conditionalFormatting sqref="CT8:CU8">
    <cfRule type="cellIs" dxfId="1141" priority="1142" operator="equal">
      <formula>0</formula>
    </cfRule>
  </conditionalFormatting>
  <conditionalFormatting sqref="CT8:CU8">
    <cfRule type="cellIs" dxfId="1140" priority="1141" operator="equal">
      <formula>0</formula>
    </cfRule>
  </conditionalFormatting>
  <conditionalFormatting sqref="CT8:CU8">
    <cfRule type="cellIs" dxfId="1139" priority="1140" operator="equal">
      <formula>0</formula>
    </cfRule>
  </conditionalFormatting>
  <conditionalFormatting sqref="CT8:CU8">
    <cfRule type="cellIs" dxfId="1138" priority="1139" operator="equal">
      <formula>0</formula>
    </cfRule>
  </conditionalFormatting>
  <conditionalFormatting sqref="CT8:CU8">
    <cfRule type="cellIs" dxfId="1137" priority="1138" operator="equal">
      <formula>0</formula>
    </cfRule>
  </conditionalFormatting>
  <conditionalFormatting sqref="CT8:CU8">
    <cfRule type="cellIs" dxfId="1136" priority="1137" operator="equal">
      <formula>0</formula>
    </cfRule>
  </conditionalFormatting>
  <conditionalFormatting sqref="CT8:CU8">
    <cfRule type="cellIs" dxfId="1135" priority="1136" operator="equal">
      <formula>0</formula>
    </cfRule>
  </conditionalFormatting>
  <conditionalFormatting sqref="CT8:CU8">
    <cfRule type="cellIs" dxfId="1134" priority="1135" operator="equal">
      <formula>0</formula>
    </cfRule>
  </conditionalFormatting>
  <conditionalFormatting sqref="CT8:CU8">
    <cfRule type="cellIs" dxfId="1133" priority="1134" operator="equal">
      <formula>0</formula>
    </cfRule>
  </conditionalFormatting>
  <conditionalFormatting sqref="CT8:CU8">
    <cfRule type="cellIs" dxfId="1132" priority="1133" operator="equal">
      <formula>0</formula>
    </cfRule>
  </conditionalFormatting>
  <conditionalFormatting sqref="CT8:CU8">
    <cfRule type="cellIs" dxfId="1131" priority="1132" operator="equal">
      <formula>0</formula>
    </cfRule>
  </conditionalFormatting>
  <conditionalFormatting sqref="CT8:CU8">
    <cfRule type="cellIs" dxfId="1130" priority="1131" operator="equal">
      <formula>0</formula>
    </cfRule>
  </conditionalFormatting>
  <conditionalFormatting sqref="CT8:CU8">
    <cfRule type="cellIs" dxfId="1129" priority="1130" operator="equal">
      <formula>0</formula>
    </cfRule>
  </conditionalFormatting>
  <conditionalFormatting sqref="CT8:CU8">
    <cfRule type="cellIs" dxfId="1128" priority="1129" operator="equal">
      <formula>0</formula>
    </cfRule>
  </conditionalFormatting>
  <conditionalFormatting sqref="CT8:CU8">
    <cfRule type="cellIs" dxfId="1127" priority="1128" operator="equal">
      <formula>0</formula>
    </cfRule>
  </conditionalFormatting>
  <conditionalFormatting sqref="CT8:CU8">
    <cfRule type="cellIs" dxfId="1126" priority="1127" operator="equal">
      <formula>0</formula>
    </cfRule>
  </conditionalFormatting>
  <conditionalFormatting sqref="CT8:CU8">
    <cfRule type="cellIs" dxfId="1125" priority="1126" operator="equal">
      <formula>0</formula>
    </cfRule>
  </conditionalFormatting>
  <conditionalFormatting sqref="CT8:CU8">
    <cfRule type="cellIs" dxfId="1124" priority="1125" operator="equal">
      <formula>0</formula>
    </cfRule>
  </conditionalFormatting>
  <conditionalFormatting sqref="CT8:CU8">
    <cfRule type="cellIs" dxfId="1123" priority="1124" operator="equal">
      <formula>0</formula>
    </cfRule>
  </conditionalFormatting>
  <conditionalFormatting sqref="CT8:CU8">
    <cfRule type="cellIs" dxfId="1122" priority="1123" operator="equal">
      <formula>0</formula>
    </cfRule>
  </conditionalFormatting>
  <conditionalFormatting sqref="CT8:CU8">
    <cfRule type="cellIs" dxfId="1121" priority="1122" operator="equal">
      <formula>0</formula>
    </cfRule>
  </conditionalFormatting>
  <conditionalFormatting sqref="CT8:CU8">
    <cfRule type="cellIs" dxfId="1120" priority="1121" operator="equal">
      <formula>0</formula>
    </cfRule>
  </conditionalFormatting>
  <conditionalFormatting sqref="CT8:CU8">
    <cfRule type="cellIs" dxfId="1119" priority="1120" operator="equal">
      <formula>0</formula>
    </cfRule>
  </conditionalFormatting>
  <conditionalFormatting sqref="CT8:CU8">
    <cfRule type="cellIs" dxfId="1118" priority="1119" operator="equal">
      <formula>0</formula>
    </cfRule>
  </conditionalFormatting>
  <conditionalFormatting sqref="CT8:CU8">
    <cfRule type="cellIs" dxfId="1117" priority="1118" operator="equal">
      <formula>0</formula>
    </cfRule>
  </conditionalFormatting>
  <conditionalFormatting sqref="CT8:CU8">
    <cfRule type="cellIs" dxfId="1116" priority="1117" operator="equal">
      <formula>0</formula>
    </cfRule>
  </conditionalFormatting>
  <conditionalFormatting sqref="CT8:CU8">
    <cfRule type="cellIs" dxfId="1115" priority="1116" operator="equal">
      <formula>0</formula>
    </cfRule>
  </conditionalFormatting>
  <conditionalFormatting sqref="CT8:CU8">
    <cfRule type="cellIs" dxfId="1114" priority="1115" operator="equal">
      <formula>0</formula>
    </cfRule>
  </conditionalFormatting>
  <conditionalFormatting sqref="CT8:CU8">
    <cfRule type="cellIs" dxfId="1113" priority="1114" operator="equal">
      <formula>0</formula>
    </cfRule>
  </conditionalFormatting>
  <conditionalFormatting sqref="CT8:CU8">
    <cfRule type="cellIs" dxfId="1112" priority="1113" operator="equal">
      <formula>0</formula>
    </cfRule>
  </conditionalFormatting>
  <conditionalFormatting sqref="CT8:CU8">
    <cfRule type="cellIs" dxfId="1111" priority="1112" operator="equal">
      <formula>0</formula>
    </cfRule>
  </conditionalFormatting>
  <conditionalFormatting sqref="CT8:CU8">
    <cfRule type="cellIs" dxfId="1110" priority="1111" operator="equal">
      <formula>0</formula>
    </cfRule>
  </conditionalFormatting>
  <conditionalFormatting sqref="CT8:CU8">
    <cfRule type="cellIs" dxfId="1109" priority="1110" operator="equal">
      <formula>0</formula>
    </cfRule>
  </conditionalFormatting>
  <conditionalFormatting sqref="CT8:CU8">
    <cfRule type="cellIs" dxfId="1108" priority="1109" operator="equal">
      <formula>0</formula>
    </cfRule>
  </conditionalFormatting>
  <conditionalFormatting sqref="CT8:CU8">
    <cfRule type="cellIs" dxfId="1107" priority="1108" operator="equal">
      <formula>0</formula>
    </cfRule>
  </conditionalFormatting>
  <conditionalFormatting sqref="CT8:CU8">
    <cfRule type="cellIs" dxfId="1106" priority="1107" operator="equal">
      <formula>0</formula>
    </cfRule>
  </conditionalFormatting>
  <conditionalFormatting sqref="CT8:CU8">
    <cfRule type="cellIs" dxfId="1105" priority="1106" operator="equal">
      <formula>0</formula>
    </cfRule>
  </conditionalFormatting>
  <conditionalFormatting sqref="CT8:CU8">
    <cfRule type="cellIs" dxfId="1104" priority="1105" operator="equal">
      <formula>0</formula>
    </cfRule>
  </conditionalFormatting>
  <conditionalFormatting sqref="CT8:CU8">
    <cfRule type="cellIs" dxfId="1103" priority="1104" operator="equal">
      <formula>0</formula>
    </cfRule>
  </conditionalFormatting>
  <conditionalFormatting sqref="CT8:CU8">
    <cfRule type="cellIs" dxfId="1102" priority="1103" operator="equal">
      <formula>0</formula>
    </cfRule>
  </conditionalFormatting>
  <conditionalFormatting sqref="CT8:CU8">
    <cfRule type="cellIs" dxfId="1101" priority="1102" operator="equal">
      <formula>0</formula>
    </cfRule>
  </conditionalFormatting>
  <conditionalFormatting sqref="CT8:CU8">
    <cfRule type="cellIs" dxfId="1100" priority="1101" operator="equal">
      <formula>0</formula>
    </cfRule>
  </conditionalFormatting>
  <conditionalFormatting sqref="CT8:CU8">
    <cfRule type="cellIs" dxfId="1099" priority="1100" operator="equal">
      <formula>0</formula>
    </cfRule>
  </conditionalFormatting>
  <conditionalFormatting sqref="CT8:CU8">
    <cfRule type="cellIs" dxfId="1098" priority="1099" operator="equal">
      <formula>0</formula>
    </cfRule>
  </conditionalFormatting>
  <conditionalFormatting sqref="CT8:CU8">
    <cfRule type="cellIs" dxfId="1097" priority="1098" operator="equal">
      <formula>0</formula>
    </cfRule>
  </conditionalFormatting>
  <conditionalFormatting sqref="CT8:CU8">
    <cfRule type="cellIs" dxfId="1096" priority="1097" operator="equal">
      <formula>0</formula>
    </cfRule>
  </conditionalFormatting>
  <conditionalFormatting sqref="CT8:CU8">
    <cfRule type="cellIs" dxfId="1095" priority="1096" operator="equal">
      <formula>0</formula>
    </cfRule>
  </conditionalFormatting>
  <conditionalFormatting sqref="CT8:CU8">
    <cfRule type="cellIs" dxfId="1094" priority="1095" operator="equal">
      <formula>0</formula>
    </cfRule>
  </conditionalFormatting>
  <conditionalFormatting sqref="CT8:CU8">
    <cfRule type="cellIs" dxfId="1093" priority="1094" operator="equal">
      <formula>0</formula>
    </cfRule>
  </conditionalFormatting>
  <conditionalFormatting sqref="CT8:CU8">
    <cfRule type="cellIs" dxfId="1092" priority="1093" operator="equal">
      <formula>0</formula>
    </cfRule>
  </conditionalFormatting>
  <conditionalFormatting sqref="CT8:CU8">
    <cfRule type="cellIs" dxfId="1091" priority="1092" operator="equal">
      <formula>0</formula>
    </cfRule>
  </conditionalFormatting>
  <conditionalFormatting sqref="CT8:CU8">
    <cfRule type="cellIs" dxfId="1090" priority="1091" operator="equal">
      <formula>0</formula>
    </cfRule>
  </conditionalFormatting>
  <conditionalFormatting sqref="CT8:CU8">
    <cfRule type="cellIs" dxfId="1089" priority="1090" operator="equal">
      <formula>0</formula>
    </cfRule>
  </conditionalFormatting>
  <conditionalFormatting sqref="CT8:CU8">
    <cfRule type="cellIs" dxfId="1088" priority="1089" operator="equal">
      <formula>0</formula>
    </cfRule>
  </conditionalFormatting>
  <conditionalFormatting sqref="CT8:CU8">
    <cfRule type="cellIs" dxfId="1087" priority="1088" operator="equal">
      <formula>0</formula>
    </cfRule>
  </conditionalFormatting>
  <conditionalFormatting sqref="CT8:CU8">
    <cfRule type="cellIs" dxfId="1086" priority="1087" operator="equal">
      <formula>0</formula>
    </cfRule>
  </conditionalFormatting>
  <conditionalFormatting sqref="CT8:CU8">
    <cfRule type="cellIs" dxfId="1085" priority="1086" operator="equal">
      <formula>0</formula>
    </cfRule>
  </conditionalFormatting>
  <conditionalFormatting sqref="CT8:CU8">
    <cfRule type="cellIs" dxfId="1084" priority="1085" operator="equal">
      <formula>0</formula>
    </cfRule>
  </conditionalFormatting>
  <conditionalFormatting sqref="CT8:CU8">
    <cfRule type="cellIs" dxfId="1083" priority="1084" operator="equal">
      <formula>0</formula>
    </cfRule>
  </conditionalFormatting>
  <conditionalFormatting sqref="CT8:CU8">
    <cfRule type="cellIs" dxfId="1082" priority="1083" operator="equal">
      <formula>0</formula>
    </cfRule>
  </conditionalFormatting>
  <conditionalFormatting sqref="CT8:CU8">
    <cfRule type="cellIs" dxfId="1081" priority="1082" operator="equal">
      <formula>0</formula>
    </cfRule>
  </conditionalFormatting>
  <conditionalFormatting sqref="CT8:CU8">
    <cfRule type="cellIs" dxfId="1080" priority="1081" operator="equal">
      <formula>0</formula>
    </cfRule>
  </conditionalFormatting>
  <conditionalFormatting sqref="CT8:CU8">
    <cfRule type="cellIs" dxfId="1079" priority="1080" operator="equal">
      <formula>0</formula>
    </cfRule>
  </conditionalFormatting>
  <conditionalFormatting sqref="CT8:CU8">
    <cfRule type="cellIs" dxfId="1078" priority="1079" operator="equal">
      <formula>0</formula>
    </cfRule>
  </conditionalFormatting>
  <conditionalFormatting sqref="CT8:CU8">
    <cfRule type="cellIs" dxfId="1077" priority="1078" operator="equal">
      <formula>0</formula>
    </cfRule>
  </conditionalFormatting>
  <conditionalFormatting sqref="CT8:CU8">
    <cfRule type="cellIs" dxfId="1076" priority="1077" operator="equal">
      <formula>0</formula>
    </cfRule>
  </conditionalFormatting>
  <conditionalFormatting sqref="CT8:CU8">
    <cfRule type="cellIs" dxfId="1075" priority="1076" operator="equal">
      <formula>0</formula>
    </cfRule>
  </conditionalFormatting>
  <conditionalFormatting sqref="CT8:CU8">
    <cfRule type="cellIs" dxfId="1074" priority="1075" operator="equal">
      <formula>0</formula>
    </cfRule>
  </conditionalFormatting>
  <conditionalFormatting sqref="CT8:CU8">
    <cfRule type="cellIs" dxfId="1073" priority="1074" operator="equal">
      <formula>0</formula>
    </cfRule>
  </conditionalFormatting>
  <conditionalFormatting sqref="CT8:CU8">
    <cfRule type="cellIs" dxfId="1072" priority="1073" operator="equal">
      <formula>0</formula>
    </cfRule>
  </conditionalFormatting>
  <conditionalFormatting sqref="CT8:CU8">
    <cfRule type="cellIs" dxfId="1071" priority="1072" operator="equal">
      <formula>0</formula>
    </cfRule>
  </conditionalFormatting>
  <conditionalFormatting sqref="CT8:CU8">
    <cfRule type="cellIs" dxfId="1070" priority="1071" operator="equal">
      <formula>0</formula>
    </cfRule>
  </conditionalFormatting>
  <conditionalFormatting sqref="CT8:CU8">
    <cfRule type="cellIs" dxfId="1069" priority="1070" operator="equal">
      <formula>0</formula>
    </cfRule>
  </conditionalFormatting>
  <conditionalFormatting sqref="CT8:CU8">
    <cfRule type="cellIs" dxfId="1068" priority="1069" operator="equal">
      <formula>0</formula>
    </cfRule>
  </conditionalFormatting>
  <conditionalFormatting sqref="CT8:CU8">
    <cfRule type="cellIs" dxfId="1067" priority="1068" operator="equal">
      <formula>0</formula>
    </cfRule>
  </conditionalFormatting>
  <conditionalFormatting sqref="CT8:CU8">
    <cfRule type="cellIs" dxfId="1066" priority="1067" operator="equal">
      <formula>0</formula>
    </cfRule>
  </conditionalFormatting>
  <conditionalFormatting sqref="CT8:CU8">
    <cfRule type="cellIs" dxfId="1065" priority="1066" operator="equal">
      <formula>0</formula>
    </cfRule>
  </conditionalFormatting>
  <conditionalFormatting sqref="CT8:CU8">
    <cfRule type="cellIs" dxfId="1064" priority="1065" operator="equal">
      <formula>0</formula>
    </cfRule>
  </conditionalFormatting>
  <conditionalFormatting sqref="CT8:CU8">
    <cfRule type="cellIs" dxfId="1063" priority="1064" operator="equal">
      <formula>0</formula>
    </cfRule>
  </conditionalFormatting>
  <conditionalFormatting sqref="CT8:CU8">
    <cfRule type="cellIs" dxfId="1062" priority="1063" operator="equal">
      <formula>0</formula>
    </cfRule>
  </conditionalFormatting>
  <conditionalFormatting sqref="CT8:CU8">
    <cfRule type="cellIs" dxfId="1061" priority="1062" operator="equal">
      <formula>0</formula>
    </cfRule>
  </conditionalFormatting>
  <conditionalFormatting sqref="CT8:CU8">
    <cfRule type="cellIs" dxfId="1060" priority="1061" operator="equal">
      <formula>0</formula>
    </cfRule>
  </conditionalFormatting>
  <conditionalFormatting sqref="CT8:CU8">
    <cfRule type="cellIs" dxfId="1059" priority="1060" operator="equal">
      <formula>0</formula>
    </cfRule>
  </conditionalFormatting>
  <conditionalFormatting sqref="CT8:CU8">
    <cfRule type="cellIs" dxfId="1058" priority="1059" operator="equal">
      <formula>0</formula>
    </cfRule>
  </conditionalFormatting>
  <conditionalFormatting sqref="CT8:CU8">
    <cfRule type="cellIs" dxfId="1057" priority="1058" operator="equal">
      <formula>0</formula>
    </cfRule>
  </conditionalFormatting>
  <conditionalFormatting sqref="CT8:CU8">
    <cfRule type="cellIs" dxfId="1056" priority="1057" operator="equal">
      <formula>0</formula>
    </cfRule>
  </conditionalFormatting>
  <conditionalFormatting sqref="CT8:CU8">
    <cfRule type="cellIs" dxfId="1055" priority="1056" operator="equal">
      <formula>0</formula>
    </cfRule>
  </conditionalFormatting>
  <conditionalFormatting sqref="CT8:CU8">
    <cfRule type="cellIs" dxfId="1054" priority="1055" operator="equal">
      <formula>0</formula>
    </cfRule>
  </conditionalFormatting>
  <conditionalFormatting sqref="CT8:CU8">
    <cfRule type="cellIs" dxfId="1053" priority="1054" operator="equal">
      <formula>0</formula>
    </cfRule>
  </conditionalFormatting>
  <conditionalFormatting sqref="CT8:CU8">
    <cfRule type="cellIs" dxfId="1052" priority="1053" operator="equal">
      <formula>0</formula>
    </cfRule>
  </conditionalFormatting>
  <conditionalFormatting sqref="CT8:CU8">
    <cfRule type="cellIs" dxfId="1051" priority="1052" operator="equal">
      <formula>0</formula>
    </cfRule>
  </conditionalFormatting>
  <conditionalFormatting sqref="CT8:CU8">
    <cfRule type="cellIs" dxfId="1050" priority="1051" operator="equal">
      <formula>0</formula>
    </cfRule>
  </conditionalFormatting>
  <conditionalFormatting sqref="CT8:CU8">
    <cfRule type="cellIs" dxfId="1049" priority="1050" operator="equal">
      <formula>0</formula>
    </cfRule>
  </conditionalFormatting>
  <conditionalFormatting sqref="CT8:CU8">
    <cfRule type="cellIs" dxfId="1048" priority="1049" operator="equal">
      <formula>0</formula>
    </cfRule>
  </conditionalFormatting>
  <conditionalFormatting sqref="CT8:CU8">
    <cfRule type="cellIs" dxfId="1047" priority="1048" operator="equal">
      <formula>0</formula>
    </cfRule>
  </conditionalFormatting>
  <conditionalFormatting sqref="CT8:CU8">
    <cfRule type="cellIs" dxfId="1046" priority="1047" operator="equal">
      <formula>0</formula>
    </cfRule>
  </conditionalFormatting>
  <conditionalFormatting sqref="CT8:CU8">
    <cfRule type="cellIs" dxfId="1045" priority="1046" operator="equal">
      <formula>0</formula>
    </cfRule>
  </conditionalFormatting>
  <conditionalFormatting sqref="CT8:CU8">
    <cfRule type="cellIs" dxfId="1044" priority="1045" operator="equal">
      <formula>0</formula>
    </cfRule>
  </conditionalFormatting>
  <conditionalFormatting sqref="CT8:CU8">
    <cfRule type="cellIs" dxfId="1043" priority="1044" operator="equal">
      <formula>0</formula>
    </cfRule>
  </conditionalFormatting>
  <conditionalFormatting sqref="CT8:CU8">
    <cfRule type="cellIs" dxfId="1042" priority="1043" operator="equal">
      <formula>0</formula>
    </cfRule>
  </conditionalFormatting>
  <conditionalFormatting sqref="CT8:CU8">
    <cfRule type="cellIs" dxfId="1041" priority="1042" operator="equal">
      <formula>0</formula>
    </cfRule>
  </conditionalFormatting>
  <conditionalFormatting sqref="CT8:CU8">
    <cfRule type="cellIs" dxfId="1040" priority="1041" operator="equal">
      <formula>0</formula>
    </cfRule>
  </conditionalFormatting>
  <conditionalFormatting sqref="CT8:CU8">
    <cfRule type="cellIs" dxfId="1039" priority="1040" operator="equal">
      <formula>0</formula>
    </cfRule>
  </conditionalFormatting>
  <conditionalFormatting sqref="CT8:CU8">
    <cfRule type="cellIs" dxfId="1038" priority="1039" operator="equal">
      <formula>0</formula>
    </cfRule>
  </conditionalFormatting>
  <conditionalFormatting sqref="CT8:CU8">
    <cfRule type="cellIs" dxfId="1037" priority="1038" operator="equal">
      <formula>0</formula>
    </cfRule>
  </conditionalFormatting>
  <conditionalFormatting sqref="CT8:CU8">
    <cfRule type="cellIs" dxfId="1036" priority="1037" operator="equal">
      <formula>0</formula>
    </cfRule>
  </conditionalFormatting>
  <conditionalFormatting sqref="CT8:CU8">
    <cfRule type="cellIs" dxfId="1035" priority="1036" operator="equal">
      <formula>0</formula>
    </cfRule>
  </conditionalFormatting>
  <conditionalFormatting sqref="CT8:CU8">
    <cfRule type="cellIs" dxfId="1034" priority="1035" operator="equal">
      <formula>0</formula>
    </cfRule>
  </conditionalFormatting>
  <conditionalFormatting sqref="CT8:CU8">
    <cfRule type="cellIs" dxfId="1033" priority="1034" operator="equal">
      <formula>0</formula>
    </cfRule>
  </conditionalFormatting>
  <conditionalFormatting sqref="CT8:CU8">
    <cfRule type="cellIs" dxfId="1032" priority="1033" operator="equal">
      <formula>0</formula>
    </cfRule>
  </conditionalFormatting>
  <conditionalFormatting sqref="CT8:CU8">
    <cfRule type="cellIs" dxfId="1031" priority="1032" operator="equal">
      <formula>0</formula>
    </cfRule>
  </conditionalFormatting>
  <conditionalFormatting sqref="CT8:CU8">
    <cfRule type="cellIs" dxfId="1030" priority="1031" operator="equal">
      <formula>0</formula>
    </cfRule>
  </conditionalFormatting>
  <conditionalFormatting sqref="CT8:CU8">
    <cfRule type="cellIs" dxfId="1029" priority="1030" operator="equal">
      <formula>0</formula>
    </cfRule>
  </conditionalFormatting>
  <conditionalFormatting sqref="CT8:CU8">
    <cfRule type="cellIs" dxfId="1028" priority="1029" operator="equal">
      <formula>0</formula>
    </cfRule>
  </conditionalFormatting>
  <conditionalFormatting sqref="CT8:CU8">
    <cfRule type="cellIs" dxfId="1027" priority="1028" operator="equal">
      <formula>0</formula>
    </cfRule>
  </conditionalFormatting>
  <conditionalFormatting sqref="CT8:CU8">
    <cfRule type="cellIs" dxfId="1026" priority="1027" operator="equal">
      <formula>0</formula>
    </cfRule>
  </conditionalFormatting>
  <conditionalFormatting sqref="CT8:CU8">
    <cfRule type="cellIs" dxfId="1025" priority="1026" operator="equal">
      <formula>0</formula>
    </cfRule>
  </conditionalFormatting>
  <conditionalFormatting sqref="CT8:CU8">
    <cfRule type="cellIs" dxfId="1024" priority="1025" operator="equal">
      <formula>0</formula>
    </cfRule>
  </conditionalFormatting>
  <conditionalFormatting sqref="CT8:CU8">
    <cfRule type="cellIs" dxfId="1023" priority="1024" operator="equal">
      <formula>0</formula>
    </cfRule>
  </conditionalFormatting>
  <conditionalFormatting sqref="CT8:CU8">
    <cfRule type="cellIs" dxfId="1022" priority="1023" operator="equal">
      <formula>0</formula>
    </cfRule>
  </conditionalFormatting>
  <conditionalFormatting sqref="CT8:CU8">
    <cfRule type="cellIs" dxfId="1021" priority="1022" operator="equal">
      <formula>0</formula>
    </cfRule>
  </conditionalFormatting>
  <conditionalFormatting sqref="CT8:CU8">
    <cfRule type="cellIs" dxfId="1020" priority="1021" operator="equal">
      <formula>0</formula>
    </cfRule>
  </conditionalFormatting>
  <conditionalFormatting sqref="CT8:CU8">
    <cfRule type="cellIs" dxfId="1019" priority="1020" operator="equal">
      <formula>0</formula>
    </cfRule>
  </conditionalFormatting>
  <conditionalFormatting sqref="CT8:CU8">
    <cfRule type="cellIs" dxfId="1018" priority="1019" operator="equal">
      <formula>0</formula>
    </cfRule>
  </conditionalFormatting>
  <conditionalFormatting sqref="CT8:CU8">
    <cfRule type="cellIs" dxfId="1017" priority="1018" operator="equal">
      <formula>0</formula>
    </cfRule>
  </conditionalFormatting>
  <conditionalFormatting sqref="CT8:CU8">
    <cfRule type="cellIs" dxfId="1016" priority="1017" operator="equal">
      <formula>0</formula>
    </cfRule>
  </conditionalFormatting>
  <conditionalFormatting sqref="CT8:CU8">
    <cfRule type="cellIs" dxfId="1015" priority="1016" operator="equal">
      <formula>0</formula>
    </cfRule>
  </conditionalFormatting>
  <conditionalFormatting sqref="CT8:CU8">
    <cfRule type="cellIs" dxfId="1014" priority="1015" operator="equal">
      <formula>0</formula>
    </cfRule>
  </conditionalFormatting>
  <conditionalFormatting sqref="CT8:CU8">
    <cfRule type="cellIs" dxfId="1013" priority="1014" operator="equal">
      <formula>0</formula>
    </cfRule>
  </conditionalFormatting>
  <conditionalFormatting sqref="CT8:CU8">
    <cfRule type="cellIs" dxfId="1012" priority="1013" operator="equal">
      <formula>0</formula>
    </cfRule>
  </conditionalFormatting>
  <conditionalFormatting sqref="CT8:CU8">
    <cfRule type="cellIs" dxfId="1011" priority="1012" operator="equal">
      <formula>0</formula>
    </cfRule>
  </conditionalFormatting>
  <conditionalFormatting sqref="CT8:CU8">
    <cfRule type="cellIs" dxfId="1010" priority="1011" operator="equal">
      <formula>0</formula>
    </cfRule>
  </conditionalFormatting>
  <conditionalFormatting sqref="CT8:CU8">
    <cfRule type="cellIs" dxfId="1009" priority="1010" operator="equal">
      <formula>0</formula>
    </cfRule>
  </conditionalFormatting>
  <conditionalFormatting sqref="CT8:CU8">
    <cfRule type="cellIs" dxfId="1008" priority="1009" operator="equal">
      <formula>0</formula>
    </cfRule>
  </conditionalFormatting>
  <conditionalFormatting sqref="CT8:CU8">
    <cfRule type="cellIs" dxfId="1007" priority="1008" operator="equal">
      <formula>0</formula>
    </cfRule>
  </conditionalFormatting>
  <conditionalFormatting sqref="CT8:CU8">
    <cfRule type="cellIs" dxfId="1006" priority="1007" operator="equal">
      <formula>0</formula>
    </cfRule>
  </conditionalFormatting>
  <conditionalFormatting sqref="CT8:CU8">
    <cfRule type="cellIs" dxfId="1005" priority="1006" operator="equal">
      <formula>0</formula>
    </cfRule>
  </conditionalFormatting>
  <conditionalFormatting sqref="CT8:CU8">
    <cfRule type="cellIs" dxfId="1004" priority="1005" operator="equal">
      <formula>0</formula>
    </cfRule>
  </conditionalFormatting>
  <conditionalFormatting sqref="CT8:CU8">
    <cfRule type="cellIs" dxfId="1003" priority="1004" operator="equal">
      <formula>0</formula>
    </cfRule>
  </conditionalFormatting>
  <conditionalFormatting sqref="CT8:CU8">
    <cfRule type="cellIs" dxfId="1002" priority="1003" operator="equal">
      <formula>0</formula>
    </cfRule>
  </conditionalFormatting>
  <conditionalFormatting sqref="CT8:CU8">
    <cfRule type="cellIs" dxfId="1001" priority="1002" operator="equal">
      <formula>0</formula>
    </cfRule>
  </conditionalFormatting>
  <conditionalFormatting sqref="CT8:CU8">
    <cfRule type="cellIs" dxfId="1000" priority="1001" operator="equal">
      <formula>0</formula>
    </cfRule>
  </conditionalFormatting>
  <conditionalFormatting sqref="CT8:CU8">
    <cfRule type="cellIs" dxfId="999" priority="1000" operator="equal">
      <formula>0</formula>
    </cfRule>
  </conditionalFormatting>
  <conditionalFormatting sqref="CT8:CU8">
    <cfRule type="cellIs" dxfId="998" priority="999" operator="equal">
      <formula>0</formula>
    </cfRule>
  </conditionalFormatting>
  <conditionalFormatting sqref="CT8:CU8">
    <cfRule type="cellIs" dxfId="997" priority="998" operator="equal">
      <formula>0</formula>
    </cfRule>
  </conditionalFormatting>
  <conditionalFormatting sqref="CT8:CU8">
    <cfRule type="cellIs" dxfId="996" priority="997" operator="equal">
      <formula>0</formula>
    </cfRule>
  </conditionalFormatting>
  <conditionalFormatting sqref="CT8:CU8">
    <cfRule type="cellIs" dxfId="995" priority="996" operator="equal">
      <formula>0</formula>
    </cfRule>
  </conditionalFormatting>
  <conditionalFormatting sqref="CT8:CU8">
    <cfRule type="cellIs" dxfId="994" priority="995" operator="equal">
      <formula>0</formula>
    </cfRule>
  </conditionalFormatting>
  <conditionalFormatting sqref="CT8:CU8">
    <cfRule type="cellIs" dxfId="993" priority="994" operator="equal">
      <formula>0</formula>
    </cfRule>
  </conditionalFormatting>
  <conditionalFormatting sqref="CT8:CU8">
    <cfRule type="cellIs" dxfId="992" priority="993" operator="equal">
      <formula>0</formula>
    </cfRule>
  </conditionalFormatting>
  <conditionalFormatting sqref="CT8:CU8">
    <cfRule type="cellIs" dxfId="991" priority="992" operator="equal">
      <formula>0</formula>
    </cfRule>
  </conditionalFormatting>
  <conditionalFormatting sqref="CT8:CU8">
    <cfRule type="cellIs" dxfId="990" priority="991" operator="equal">
      <formula>0</formula>
    </cfRule>
  </conditionalFormatting>
  <conditionalFormatting sqref="CT8:CU8">
    <cfRule type="cellIs" dxfId="989" priority="990" operator="equal">
      <formula>0</formula>
    </cfRule>
  </conditionalFormatting>
  <conditionalFormatting sqref="CT8:CU8">
    <cfRule type="cellIs" dxfId="988" priority="989" operator="equal">
      <formula>0</formula>
    </cfRule>
  </conditionalFormatting>
  <conditionalFormatting sqref="CT8:CU8">
    <cfRule type="cellIs" dxfId="987" priority="988" operator="equal">
      <formula>0</formula>
    </cfRule>
  </conditionalFormatting>
  <conditionalFormatting sqref="CT8:CU8">
    <cfRule type="cellIs" dxfId="986" priority="987" operator="equal">
      <formula>0</formula>
    </cfRule>
  </conditionalFormatting>
  <conditionalFormatting sqref="CT8:CU8">
    <cfRule type="cellIs" dxfId="985" priority="986" operator="equal">
      <formula>0</formula>
    </cfRule>
  </conditionalFormatting>
  <conditionalFormatting sqref="CT8:CU8">
    <cfRule type="cellIs" dxfId="984" priority="985" operator="equal">
      <formula>0</formula>
    </cfRule>
  </conditionalFormatting>
  <conditionalFormatting sqref="CT8:CU8">
    <cfRule type="cellIs" dxfId="983" priority="984" operator="equal">
      <formula>0</formula>
    </cfRule>
  </conditionalFormatting>
  <conditionalFormatting sqref="CT8:CU8">
    <cfRule type="cellIs" dxfId="982" priority="983" operator="equal">
      <formula>0</formula>
    </cfRule>
  </conditionalFormatting>
  <conditionalFormatting sqref="CT8:CU8">
    <cfRule type="cellIs" dxfId="981" priority="982" operator="equal">
      <formula>0</formula>
    </cfRule>
  </conditionalFormatting>
  <conditionalFormatting sqref="CT8:CU8">
    <cfRule type="cellIs" dxfId="980" priority="981" operator="equal">
      <formula>0</formula>
    </cfRule>
  </conditionalFormatting>
  <conditionalFormatting sqref="CT8:CU8">
    <cfRule type="cellIs" dxfId="979" priority="980" operator="equal">
      <formula>0</formula>
    </cfRule>
  </conditionalFormatting>
  <conditionalFormatting sqref="CT8:CU8">
    <cfRule type="cellIs" dxfId="978" priority="979" operator="equal">
      <formula>0</formula>
    </cfRule>
  </conditionalFormatting>
  <conditionalFormatting sqref="CT8:CU8">
    <cfRule type="cellIs" dxfId="977" priority="978" operator="equal">
      <formula>0</formula>
    </cfRule>
  </conditionalFormatting>
  <conditionalFormatting sqref="CT8:CU8">
    <cfRule type="cellIs" dxfId="976" priority="977" operator="equal">
      <formula>0</formula>
    </cfRule>
  </conditionalFormatting>
  <conditionalFormatting sqref="CT8:CU8">
    <cfRule type="cellIs" dxfId="975" priority="976" operator="equal">
      <formula>0</formula>
    </cfRule>
  </conditionalFormatting>
  <conditionalFormatting sqref="CT8:CU8">
    <cfRule type="cellIs" dxfId="974" priority="975" operator="equal">
      <formula>0</formula>
    </cfRule>
  </conditionalFormatting>
  <conditionalFormatting sqref="CT8:CU8">
    <cfRule type="cellIs" dxfId="973" priority="974" operator="equal">
      <formula>0</formula>
    </cfRule>
  </conditionalFormatting>
  <conditionalFormatting sqref="CT8:CU8">
    <cfRule type="cellIs" dxfId="972" priority="973" operator="equal">
      <formula>0</formula>
    </cfRule>
  </conditionalFormatting>
  <conditionalFormatting sqref="CT8:CU8">
    <cfRule type="cellIs" dxfId="971" priority="972" operator="equal">
      <formula>0</formula>
    </cfRule>
  </conditionalFormatting>
  <conditionalFormatting sqref="CT8:CU8">
    <cfRule type="cellIs" dxfId="970" priority="971" operator="equal">
      <formula>0</formula>
    </cfRule>
  </conditionalFormatting>
  <conditionalFormatting sqref="CT8:CU8">
    <cfRule type="cellIs" dxfId="969" priority="970" operator="equal">
      <formula>0</formula>
    </cfRule>
  </conditionalFormatting>
  <conditionalFormatting sqref="CT8:CU8">
    <cfRule type="cellIs" dxfId="968" priority="969" operator="equal">
      <formula>0</formula>
    </cfRule>
  </conditionalFormatting>
  <conditionalFormatting sqref="CT8:CU8">
    <cfRule type="cellIs" dxfId="967" priority="968" operator="equal">
      <formula>0</formula>
    </cfRule>
  </conditionalFormatting>
  <conditionalFormatting sqref="CT8:CU8">
    <cfRule type="cellIs" dxfId="966" priority="967" operator="equal">
      <formula>0</formula>
    </cfRule>
  </conditionalFormatting>
  <conditionalFormatting sqref="CT8:CU8">
    <cfRule type="cellIs" dxfId="965" priority="966" operator="equal">
      <formula>0</formula>
    </cfRule>
  </conditionalFormatting>
  <conditionalFormatting sqref="CT8:CU8">
    <cfRule type="cellIs" dxfId="964" priority="965" operator="equal">
      <formula>0</formula>
    </cfRule>
  </conditionalFormatting>
  <conditionalFormatting sqref="CT8:CU8">
    <cfRule type="cellIs" dxfId="963" priority="964" operator="equal">
      <formula>0</formula>
    </cfRule>
  </conditionalFormatting>
  <conditionalFormatting sqref="CT8:CU8">
    <cfRule type="cellIs" dxfId="962" priority="963" operator="equal">
      <formula>0</formula>
    </cfRule>
  </conditionalFormatting>
  <conditionalFormatting sqref="CT8:CU8">
    <cfRule type="cellIs" dxfId="961" priority="962" operator="equal">
      <formula>0</formula>
    </cfRule>
  </conditionalFormatting>
  <conditionalFormatting sqref="CT8:CU8">
    <cfRule type="cellIs" dxfId="960" priority="961" operator="equal">
      <formula>0</formula>
    </cfRule>
  </conditionalFormatting>
  <conditionalFormatting sqref="CT8:CU8">
    <cfRule type="cellIs" dxfId="959" priority="960" operator="equal">
      <formula>0</formula>
    </cfRule>
  </conditionalFormatting>
  <conditionalFormatting sqref="CT8:CU8">
    <cfRule type="cellIs" dxfId="958" priority="959" operator="equal">
      <formula>0</formula>
    </cfRule>
  </conditionalFormatting>
  <conditionalFormatting sqref="CT8:CU8">
    <cfRule type="cellIs" dxfId="957" priority="958" operator="equal">
      <formula>0</formula>
    </cfRule>
  </conditionalFormatting>
  <conditionalFormatting sqref="CT8:CU8">
    <cfRule type="cellIs" dxfId="956" priority="957" operator="equal">
      <formula>0</formula>
    </cfRule>
  </conditionalFormatting>
  <conditionalFormatting sqref="CT8:CU8">
    <cfRule type="cellIs" dxfId="955" priority="956" operator="equal">
      <formula>0</formula>
    </cfRule>
  </conditionalFormatting>
  <conditionalFormatting sqref="CT8:CU8">
    <cfRule type="cellIs" dxfId="954" priority="955" operator="equal">
      <formula>0</formula>
    </cfRule>
  </conditionalFormatting>
  <conditionalFormatting sqref="CT8:CU8">
    <cfRule type="cellIs" dxfId="953" priority="954" operator="equal">
      <formula>0</formula>
    </cfRule>
  </conditionalFormatting>
  <conditionalFormatting sqref="CT8:CU8">
    <cfRule type="cellIs" dxfId="952" priority="953" operator="equal">
      <formula>0</formula>
    </cfRule>
  </conditionalFormatting>
  <conditionalFormatting sqref="CT8:CU8">
    <cfRule type="cellIs" dxfId="951" priority="952" operator="equal">
      <formula>0</formula>
    </cfRule>
  </conditionalFormatting>
  <conditionalFormatting sqref="CT8:CU8">
    <cfRule type="cellIs" dxfId="950" priority="951" operator="equal">
      <formula>0</formula>
    </cfRule>
  </conditionalFormatting>
  <conditionalFormatting sqref="CT8:CU8">
    <cfRule type="cellIs" dxfId="949" priority="950" operator="equal">
      <formula>0</formula>
    </cfRule>
  </conditionalFormatting>
  <conditionalFormatting sqref="CT8:CU8">
    <cfRule type="cellIs" dxfId="948" priority="949" operator="equal">
      <formula>0</formula>
    </cfRule>
  </conditionalFormatting>
  <conditionalFormatting sqref="CT8:CU8">
    <cfRule type="cellIs" dxfId="947" priority="948" operator="equal">
      <formula>0</formula>
    </cfRule>
  </conditionalFormatting>
  <conditionalFormatting sqref="CT8:CU8">
    <cfRule type="cellIs" dxfId="946" priority="947" operator="equal">
      <formula>0</formula>
    </cfRule>
  </conditionalFormatting>
  <conditionalFormatting sqref="CT8:CU8">
    <cfRule type="cellIs" dxfId="945" priority="946" operator="equal">
      <formula>0</formula>
    </cfRule>
  </conditionalFormatting>
  <conditionalFormatting sqref="CT8:CU8">
    <cfRule type="cellIs" dxfId="944" priority="945" operator="equal">
      <formula>0</formula>
    </cfRule>
  </conditionalFormatting>
  <conditionalFormatting sqref="CT8:CU8">
    <cfRule type="cellIs" dxfId="943" priority="944" operator="equal">
      <formula>0</formula>
    </cfRule>
  </conditionalFormatting>
  <conditionalFormatting sqref="CT8:CU8">
    <cfRule type="cellIs" dxfId="942" priority="943" operator="equal">
      <formula>0</formula>
    </cfRule>
  </conditionalFormatting>
  <conditionalFormatting sqref="CT8:CU8">
    <cfRule type="cellIs" dxfId="941" priority="942" operator="equal">
      <formula>0</formula>
    </cfRule>
  </conditionalFormatting>
  <conditionalFormatting sqref="CT8:CU8">
    <cfRule type="cellIs" dxfId="940" priority="941" operator="equal">
      <formula>0</formula>
    </cfRule>
  </conditionalFormatting>
  <conditionalFormatting sqref="CT8:CU8">
    <cfRule type="cellIs" dxfId="939" priority="940" operator="equal">
      <formula>0</formula>
    </cfRule>
  </conditionalFormatting>
  <conditionalFormatting sqref="CT8:CU8">
    <cfRule type="cellIs" dxfId="938" priority="939" operator="equal">
      <formula>0</formula>
    </cfRule>
  </conditionalFormatting>
  <conditionalFormatting sqref="CT8:CU8">
    <cfRule type="cellIs" dxfId="937" priority="938" operator="equal">
      <formula>0</formula>
    </cfRule>
  </conditionalFormatting>
  <conditionalFormatting sqref="CT8:CU8">
    <cfRule type="cellIs" dxfId="936" priority="937" operator="equal">
      <formula>0</formula>
    </cfRule>
  </conditionalFormatting>
  <conditionalFormatting sqref="CT8:CU8">
    <cfRule type="cellIs" dxfId="935" priority="936" operator="equal">
      <formula>0</formula>
    </cfRule>
  </conditionalFormatting>
  <conditionalFormatting sqref="CT8:CU8">
    <cfRule type="cellIs" dxfId="934" priority="935" operator="equal">
      <formula>0</formula>
    </cfRule>
  </conditionalFormatting>
  <conditionalFormatting sqref="CT8:CU8">
    <cfRule type="cellIs" dxfId="933" priority="934" operator="equal">
      <formula>0</formula>
    </cfRule>
  </conditionalFormatting>
  <conditionalFormatting sqref="CT8:CU8">
    <cfRule type="cellIs" dxfId="932" priority="933" operator="equal">
      <formula>0</formula>
    </cfRule>
  </conditionalFormatting>
  <conditionalFormatting sqref="CT8:CU8">
    <cfRule type="cellIs" dxfId="931" priority="932" operator="equal">
      <formula>0</formula>
    </cfRule>
  </conditionalFormatting>
  <conditionalFormatting sqref="CT8:CU8">
    <cfRule type="cellIs" dxfId="930" priority="931" operator="equal">
      <formula>0</formula>
    </cfRule>
  </conditionalFormatting>
  <conditionalFormatting sqref="CT8:CU8">
    <cfRule type="cellIs" dxfId="929" priority="930" operator="equal">
      <formula>0</formula>
    </cfRule>
  </conditionalFormatting>
  <conditionalFormatting sqref="CT8:CU8">
    <cfRule type="cellIs" dxfId="928" priority="929" operator="equal">
      <formula>0</formula>
    </cfRule>
  </conditionalFormatting>
  <conditionalFormatting sqref="CT8:CU8">
    <cfRule type="cellIs" dxfId="927" priority="928" operator="equal">
      <formula>0</formula>
    </cfRule>
  </conditionalFormatting>
  <conditionalFormatting sqref="CT8:CU8">
    <cfRule type="cellIs" dxfId="926" priority="927" operator="equal">
      <formula>0</formula>
    </cfRule>
  </conditionalFormatting>
  <conditionalFormatting sqref="CT8:CU8">
    <cfRule type="cellIs" dxfId="925" priority="926" operator="equal">
      <formula>0</formula>
    </cfRule>
  </conditionalFormatting>
  <conditionalFormatting sqref="CT8:CU8">
    <cfRule type="cellIs" dxfId="924" priority="925" operator="equal">
      <formula>0</formula>
    </cfRule>
  </conditionalFormatting>
  <conditionalFormatting sqref="CT8:CU8">
    <cfRule type="cellIs" dxfId="923" priority="924" operator="equal">
      <formula>0</formula>
    </cfRule>
  </conditionalFormatting>
  <conditionalFormatting sqref="CT8:CU8">
    <cfRule type="cellIs" dxfId="922" priority="923" operator="equal">
      <formula>0</formula>
    </cfRule>
  </conditionalFormatting>
  <conditionalFormatting sqref="CT8:CU8">
    <cfRule type="cellIs" dxfId="921" priority="922" operator="equal">
      <formula>0</formula>
    </cfRule>
  </conditionalFormatting>
  <conditionalFormatting sqref="CT8:CU8">
    <cfRule type="cellIs" dxfId="920" priority="921" operator="equal">
      <formula>0</formula>
    </cfRule>
  </conditionalFormatting>
  <conditionalFormatting sqref="CT8:CU8">
    <cfRule type="cellIs" dxfId="919" priority="920" operator="equal">
      <formula>0</formula>
    </cfRule>
  </conditionalFormatting>
  <conditionalFormatting sqref="CT8:CU8">
    <cfRule type="cellIs" dxfId="918" priority="919" operator="equal">
      <formula>0</formula>
    </cfRule>
  </conditionalFormatting>
  <conditionalFormatting sqref="CT8:CU8">
    <cfRule type="cellIs" dxfId="917" priority="918" operator="equal">
      <formula>0</formula>
    </cfRule>
  </conditionalFormatting>
  <conditionalFormatting sqref="CT8:CU8">
    <cfRule type="cellIs" dxfId="916" priority="917" operator="equal">
      <formula>0</formula>
    </cfRule>
  </conditionalFormatting>
  <conditionalFormatting sqref="CT8:CU8">
    <cfRule type="cellIs" dxfId="915" priority="916" operator="equal">
      <formula>0</formula>
    </cfRule>
  </conditionalFormatting>
  <conditionalFormatting sqref="CT8:CU8">
    <cfRule type="cellIs" dxfId="914" priority="915" operator="equal">
      <formula>0</formula>
    </cfRule>
  </conditionalFormatting>
  <conditionalFormatting sqref="CT8:CU8">
    <cfRule type="cellIs" dxfId="913" priority="914" operator="equal">
      <formula>0</formula>
    </cfRule>
  </conditionalFormatting>
  <conditionalFormatting sqref="CT8:CU8">
    <cfRule type="cellIs" dxfId="912" priority="913" operator="equal">
      <formula>0</formula>
    </cfRule>
  </conditionalFormatting>
  <conditionalFormatting sqref="CT8:CU8">
    <cfRule type="cellIs" dxfId="911" priority="912" operator="equal">
      <formula>0</formula>
    </cfRule>
  </conditionalFormatting>
  <conditionalFormatting sqref="CT8:CU8">
    <cfRule type="cellIs" dxfId="910" priority="911" operator="equal">
      <formula>0</formula>
    </cfRule>
  </conditionalFormatting>
  <conditionalFormatting sqref="CT8:CU8">
    <cfRule type="cellIs" dxfId="909" priority="910" operator="equal">
      <formula>0</formula>
    </cfRule>
  </conditionalFormatting>
  <conditionalFormatting sqref="CT8:CU8">
    <cfRule type="cellIs" dxfId="908" priority="909" operator="equal">
      <formula>0</formula>
    </cfRule>
  </conditionalFormatting>
  <conditionalFormatting sqref="CT8:CU8">
    <cfRule type="cellIs" dxfId="907" priority="908" operator="equal">
      <formula>0</formula>
    </cfRule>
  </conditionalFormatting>
  <conditionalFormatting sqref="CT8:CU8">
    <cfRule type="cellIs" dxfId="906" priority="907" operator="equal">
      <formula>0</formula>
    </cfRule>
  </conditionalFormatting>
  <conditionalFormatting sqref="CT8:CU8">
    <cfRule type="cellIs" dxfId="905" priority="906" operator="equal">
      <formula>0</formula>
    </cfRule>
  </conditionalFormatting>
  <conditionalFormatting sqref="CT8:CU8">
    <cfRule type="cellIs" dxfId="904" priority="905" operator="equal">
      <formula>0</formula>
    </cfRule>
  </conditionalFormatting>
  <conditionalFormatting sqref="CT8:CU8">
    <cfRule type="cellIs" dxfId="903" priority="904" operator="equal">
      <formula>0</formula>
    </cfRule>
  </conditionalFormatting>
  <conditionalFormatting sqref="CT8:CU8">
    <cfRule type="cellIs" dxfId="902" priority="903" operator="equal">
      <formula>0</formula>
    </cfRule>
  </conditionalFormatting>
  <conditionalFormatting sqref="CT8:CU8">
    <cfRule type="cellIs" dxfId="901" priority="902" operator="equal">
      <formula>0</formula>
    </cfRule>
  </conditionalFormatting>
  <conditionalFormatting sqref="CT8:CU8">
    <cfRule type="cellIs" dxfId="900" priority="901" operator="equal">
      <formula>0</formula>
    </cfRule>
  </conditionalFormatting>
  <conditionalFormatting sqref="CT8:CU8">
    <cfRule type="cellIs" dxfId="899" priority="900" operator="equal">
      <formula>0</formula>
    </cfRule>
  </conditionalFormatting>
  <conditionalFormatting sqref="CT8:CU8">
    <cfRule type="cellIs" dxfId="898" priority="899" operator="equal">
      <formula>0</formula>
    </cfRule>
  </conditionalFormatting>
  <conditionalFormatting sqref="CT8:CU8">
    <cfRule type="cellIs" dxfId="897" priority="898" operator="equal">
      <formula>0</formula>
    </cfRule>
  </conditionalFormatting>
  <conditionalFormatting sqref="CT8:CU8">
    <cfRule type="cellIs" dxfId="896" priority="897" operator="equal">
      <formula>0</formula>
    </cfRule>
  </conditionalFormatting>
  <conditionalFormatting sqref="CT8:CU8">
    <cfRule type="cellIs" dxfId="895" priority="896" operator="equal">
      <formula>0</formula>
    </cfRule>
  </conditionalFormatting>
  <conditionalFormatting sqref="CT8:CU8">
    <cfRule type="cellIs" dxfId="894" priority="895" operator="equal">
      <formula>0</formula>
    </cfRule>
  </conditionalFormatting>
  <conditionalFormatting sqref="CT8:CU8">
    <cfRule type="cellIs" dxfId="893" priority="894" operator="equal">
      <formula>0</formula>
    </cfRule>
  </conditionalFormatting>
  <conditionalFormatting sqref="CT8:CU8">
    <cfRule type="cellIs" dxfId="892" priority="893" operator="equal">
      <formula>0</formula>
    </cfRule>
  </conditionalFormatting>
  <conditionalFormatting sqref="CT8:CU8">
    <cfRule type="cellIs" dxfId="891" priority="892" operator="equal">
      <formula>0</formula>
    </cfRule>
  </conditionalFormatting>
  <conditionalFormatting sqref="CT8:CU8">
    <cfRule type="cellIs" dxfId="890" priority="891" operator="equal">
      <formula>0</formula>
    </cfRule>
  </conditionalFormatting>
  <conditionalFormatting sqref="CT8:CU8">
    <cfRule type="cellIs" dxfId="889" priority="890" operator="equal">
      <formula>0</formula>
    </cfRule>
  </conditionalFormatting>
  <conditionalFormatting sqref="CT8:CU8">
    <cfRule type="cellIs" dxfId="888" priority="889" operator="equal">
      <formula>0</formula>
    </cfRule>
  </conditionalFormatting>
  <conditionalFormatting sqref="CT8:CU8">
    <cfRule type="cellIs" dxfId="887" priority="888" operator="equal">
      <formula>0</formula>
    </cfRule>
  </conditionalFormatting>
  <conditionalFormatting sqref="CT8:CU8">
    <cfRule type="cellIs" dxfId="886" priority="887" operator="equal">
      <formula>0</formula>
    </cfRule>
  </conditionalFormatting>
  <conditionalFormatting sqref="CT8:CU8">
    <cfRule type="cellIs" dxfId="885" priority="886" operator="equal">
      <formula>0</formula>
    </cfRule>
  </conditionalFormatting>
  <conditionalFormatting sqref="CT8:CU8">
    <cfRule type="cellIs" dxfId="884" priority="885" operator="equal">
      <formula>0</formula>
    </cfRule>
  </conditionalFormatting>
  <conditionalFormatting sqref="CT8:CU8">
    <cfRule type="cellIs" dxfId="883" priority="884" operator="equal">
      <formula>0</formula>
    </cfRule>
  </conditionalFormatting>
  <conditionalFormatting sqref="CT8:CU8">
    <cfRule type="cellIs" dxfId="882" priority="883" operator="equal">
      <formula>0</formula>
    </cfRule>
  </conditionalFormatting>
  <conditionalFormatting sqref="CT8:CU8">
    <cfRule type="cellIs" dxfId="881" priority="882" operator="equal">
      <formula>0</formula>
    </cfRule>
  </conditionalFormatting>
  <conditionalFormatting sqref="CT8:CU8">
    <cfRule type="cellIs" dxfId="880" priority="881" operator="equal">
      <formula>0</formula>
    </cfRule>
  </conditionalFormatting>
  <conditionalFormatting sqref="CT8:CU8">
    <cfRule type="cellIs" dxfId="879" priority="880" operator="equal">
      <formula>0</formula>
    </cfRule>
  </conditionalFormatting>
  <conditionalFormatting sqref="CT8:CU8">
    <cfRule type="cellIs" dxfId="878" priority="879" operator="equal">
      <formula>0</formula>
    </cfRule>
  </conditionalFormatting>
  <conditionalFormatting sqref="CT8:CU8">
    <cfRule type="cellIs" dxfId="877" priority="878" operator="equal">
      <formula>0</formula>
    </cfRule>
  </conditionalFormatting>
  <conditionalFormatting sqref="CT8:CU8">
    <cfRule type="cellIs" dxfId="876" priority="877" operator="equal">
      <formula>0</formula>
    </cfRule>
  </conditionalFormatting>
  <conditionalFormatting sqref="CT8:CU8">
    <cfRule type="cellIs" dxfId="875" priority="876" operator="equal">
      <formula>0</formula>
    </cfRule>
  </conditionalFormatting>
  <conditionalFormatting sqref="CT8:CU8">
    <cfRule type="cellIs" dxfId="874" priority="875" operator="equal">
      <formula>0</formula>
    </cfRule>
  </conditionalFormatting>
  <conditionalFormatting sqref="CT8:CU8">
    <cfRule type="cellIs" dxfId="873" priority="874" operator="equal">
      <formula>0</formula>
    </cfRule>
  </conditionalFormatting>
  <conditionalFormatting sqref="CT8:CU8">
    <cfRule type="cellIs" dxfId="872" priority="873" operator="equal">
      <formula>0</formula>
    </cfRule>
  </conditionalFormatting>
  <conditionalFormatting sqref="CT8:CU8">
    <cfRule type="cellIs" dxfId="871" priority="872" operator="equal">
      <formula>0</formula>
    </cfRule>
  </conditionalFormatting>
  <conditionalFormatting sqref="CT8:CU8">
    <cfRule type="cellIs" dxfId="870" priority="871" operator="equal">
      <formula>0</formula>
    </cfRule>
  </conditionalFormatting>
  <conditionalFormatting sqref="CT8:CU8">
    <cfRule type="cellIs" dxfId="869" priority="870" operator="equal">
      <formula>0</formula>
    </cfRule>
  </conditionalFormatting>
  <conditionalFormatting sqref="CT8:CU8">
    <cfRule type="cellIs" dxfId="868" priority="869" operator="equal">
      <formula>0</formula>
    </cfRule>
  </conditionalFormatting>
  <conditionalFormatting sqref="CT8:CU8">
    <cfRule type="cellIs" dxfId="867" priority="868" operator="equal">
      <formula>0</formula>
    </cfRule>
  </conditionalFormatting>
  <conditionalFormatting sqref="CT8:CU8">
    <cfRule type="cellIs" dxfId="866" priority="867" operator="equal">
      <formula>0</formula>
    </cfRule>
  </conditionalFormatting>
  <conditionalFormatting sqref="CT8:CU8">
    <cfRule type="cellIs" dxfId="865" priority="866" operator="equal">
      <formula>0</formula>
    </cfRule>
  </conditionalFormatting>
  <conditionalFormatting sqref="CT8:CU8">
    <cfRule type="cellIs" dxfId="864" priority="865" operator="equal">
      <formula>0</formula>
    </cfRule>
  </conditionalFormatting>
  <conditionalFormatting sqref="CT8:CU8">
    <cfRule type="cellIs" dxfId="863" priority="864" operator="equal">
      <formula>0</formula>
    </cfRule>
  </conditionalFormatting>
  <conditionalFormatting sqref="CT8:CU8">
    <cfRule type="cellIs" dxfId="862" priority="863" operator="equal">
      <formula>0</formula>
    </cfRule>
  </conditionalFormatting>
  <conditionalFormatting sqref="CT8:CU8">
    <cfRule type="cellIs" dxfId="861" priority="862" operator="equal">
      <formula>0</formula>
    </cfRule>
  </conditionalFormatting>
  <conditionalFormatting sqref="CT8:CU8">
    <cfRule type="cellIs" dxfId="860" priority="861" operator="equal">
      <formula>0</formula>
    </cfRule>
  </conditionalFormatting>
  <conditionalFormatting sqref="CT8:CU8">
    <cfRule type="cellIs" dxfId="859" priority="860" operator="equal">
      <formula>0</formula>
    </cfRule>
  </conditionalFormatting>
  <conditionalFormatting sqref="CT8:CU8">
    <cfRule type="cellIs" dxfId="858" priority="859" operator="equal">
      <formula>0</formula>
    </cfRule>
  </conditionalFormatting>
  <conditionalFormatting sqref="CT8:CU8">
    <cfRule type="cellIs" dxfId="857" priority="858" operator="equal">
      <formula>0</formula>
    </cfRule>
  </conditionalFormatting>
  <conditionalFormatting sqref="CT8:CU8">
    <cfRule type="cellIs" dxfId="856" priority="857" operator="equal">
      <formula>0</formula>
    </cfRule>
  </conditionalFormatting>
  <conditionalFormatting sqref="CT8:CU8">
    <cfRule type="cellIs" dxfId="855" priority="856" operator="equal">
      <formula>0</formula>
    </cfRule>
  </conditionalFormatting>
  <conditionalFormatting sqref="CT8:CU8">
    <cfRule type="cellIs" dxfId="854" priority="855" operator="equal">
      <formula>0</formula>
    </cfRule>
  </conditionalFormatting>
  <conditionalFormatting sqref="CT8:CU8">
    <cfRule type="cellIs" dxfId="853" priority="854" operator="equal">
      <formula>0</formula>
    </cfRule>
  </conditionalFormatting>
  <conditionalFormatting sqref="CT8:CU8">
    <cfRule type="cellIs" dxfId="852" priority="853" operator="equal">
      <formula>0</formula>
    </cfRule>
  </conditionalFormatting>
  <conditionalFormatting sqref="CT8:CU8">
    <cfRule type="cellIs" dxfId="851" priority="852" operator="equal">
      <formula>0</formula>
    </cfRule>
  </conditionalFormatting>
  <conditionalFormatting sqref="CT8:CU8">
    <cfRule type="cellIs" dxfId="850" priority="851" operator="equal">
      <formula>0</formula>
    </cfRule>
  </conditionalFormatting>
  <conditionalFormatting sqref="CT8:CU8">
    <cfRule type="cellIs" dxfId="849" priority="850" operator="equal">
      <formula>0</formula>
    </cfRule>
  </conditionalFormatting>
  <conditionalFormatting sqref="CT8:CU8">
    <cfRule type="cellIs" dxfId="848" priority="849" operator="equal">
      <formula>0</formula>
    </cfRule>
  </conditionalFormatting>
  <conditionalFormatting sqref="CT8:CU8">
    <cfRule type="cellIs" dxfId="847" priority="848" operator="equal">
      <formula>0</formula>
    </cfRule>
  </conditionalFormatting>
  <conditionalFormatting sqref="CT8:CU8">
    <cfRule type="cellIs" dxfId="846" priority="847" operator="equal">
      <formula>0</formula>
    </cfRule>
  </conditionalFormatting>
  <conditionalFormatting sqref="CT8:CU8">
    <cfRule type="cellIs" dxfId="845" priority="846" operator="equal">
      <formula>0</formula>
    </cfRule>
  </conditionalFormatting>
  <conditionalFormatting sqref="CT8:CU8">
    <cfRule type="cellIs" dxfId="844" priority="845" operator="equal">
      <formula>0</formula>
    </cfRule>
  </conditionalFormatting>
  <conditionalFormatting sqref="CT8:CU8">
    <cfRule type="cellIs" dxfId="843" priority="844" operator="equal">
      <formula>0</formula>
    </cfRule>
  </conditionalFormatting>
  <conditionalFormatting sqref="CT8:CU8">
    <cfRule type="cellIs" dxfId="842" priority="843" operator="equal">
      <formula>0</formula>
    </cfRule>
  </conditionalFormatting>
  <conditionalFormatting sqref="CT8:CU8">
    <cfRule type="cellIs" dxfId="841" priority="842" operator="equal">
      <formula>0</formula>
    </cfRule>
  </conditionalFormatting>
  <conditionalFormatting sqref="CT8:CU8">
    <cfRule type="cellIs" dxfId="840" priority="841" operator="equal">
      <formula>0</formula>
    </cfRule>
  </conditionalFormatting>
  <conditionalFormatting sqref="CT8:CU8">
    <cfRule type="cellIs" dxfId="839" priority="840" operator="equal">
      <formula>0</formula>
    </cfRule>
  </conditionalFormatting>
  <conditionalFormatting sqref="CT8:CU8">
    <cfRule type="cellIs" dxfId="838" priority="839" operator="equal">
      <formula>0</formula>
    </cfRule>
  </conditionalFormatting>
  <conditionalFormatting sqref="CT8:CU8">
    <cfRule type="cellIs" dxfId="837" priority="838" operator="equal">
      <formula>0</formula>
    </cfRule>
  </conditionalFormatting>
  <conditionalFormatting sqref="CT8:CU8">
    <cfRule type="cellIs" dxfId="836" priority="837" operator="equal">
      <formula>0</formula>
    </cfRule>
  </conditionalFormatting>
  <conditionalFormatting sqref="CT8:CU8">
    <cfRule type="cellIs" dxfId="835" priority="836" operator="equal">
      <formula>0</formula>
    </cfRule>
  </conditionalFormatting>
  <conditionalFormatting sqref="CT8:CU8">
    <cfRule type="cellIs" dxfId="834" priority="835" operator="equal">
      <formula>0</formula>
    </cfRule>
  </conditionalFormatting>
  <conditionalFormatting sqref="CT8:CU8">
    <cfRule type="cellIs" dxfId="833" priority="834" operator="equal">
      <formula>0</formula>
    </cfRule>
  </conditionalFormatting>
  <conditionalFormatting sqref="CT8:CU8">
    <cfRule type="cellIs" dxfId="832" priority="833" operator="equal">
      <formula>0</formula>
    </cfRule>
  </conditionalFormatting>
  <conditionalFormatting sqref="CT8:CU8">
    <cfRule type="cellIs" dxfId="831" priority="832" operator="equal">
      <formula>0</formula>
    </cfRule>
  </conditionalFormatting>
  <conditionalFormatting sqref="CT8:CU8">
    <cfRule type="cellIs" dxfId="830" priority="831" operator="equal">
      <formula>0</formula>
    </cfRule>
  </conditionalFormatting>
  <conditionalFormatting sqref="CT8:CU8">
    <cfRule type="cellIs" dxfId="829" priority="830" operator="equal">
      <formula>0</formula>
    </cfRule>
  </conditionalFormatting>
  <conditionalFormatting sqref="CT8:CU8">
    <cfRule type="cellIs" dxfId="828" priority="829" operator="equal">
      <formula>0</formula>
    </cfRule>
  </conditionalFormatting>
  <conditionalFormatting sqref="CT8:CU8">
    <cfRule type="cellIs" dxfId="827" priority="828" operator="equal">
      <formula>0</formula>
    </cfRule>
  </conditionalFormatting>
  <conditionalFormatting sqref="CT8:CU8">
    <cfRule type="cellIs" dxfId="826" priority="827" operator="equal">
      <formula>0</formula>
    </cfRule>
  </conditionalFormatting>
  <conditionalFormatting sqref="CT8:CU8">
    <cfRule type="cellIs" dxfId="825" priority="826" operator="equal">
      <formula>0</formula>
    </cfRule>
  </conditionalFormatting>
  <conditionalFormatting sqref="CT8:CU8">
    <cfRule type="cellIs" dxfId="824" priority="825" operator="equal">
      <formula>0</formula>
    </cfRule>
  </conditionalFormatting>
  <conditionalFormatting sqref="CT8:CU8">
    <cfRule type="cellIs" dxfId="823" priority="824" operator="equal">
      <formula>0</formula>
    </cfRule>
  </conditionalFormatting>
  <conditionalFormatting sqref="CT8:CU8">
    <cfRule type="cellIs" dxfId="822" priority="823" operator="equal">
      <formula>0</formula>
    </cfRule>
  </conditionalFormatting>
  <conditionalFormatting sqref="CT8:CU8">
    <cfRule type="cellIs" dxfId="821" priority="822" operator="equal">
      <formula>0</formula>
    </cfRule>
  </conditionalFormatting>
  <conditionalFormatting sqref="CT8:CU8">
    <cfRule type="cellIs" dxfId="820" priority="821" operator="equal">
      <formula>0</formula>
    </cfRule>
  </conditionalFormatting>
  <conditionalFormatting sqref="CT8:CU8">
    <cfRule type="cellIs" dxfId="819" priority="820" operator="equal">
      <formula>0</formula>
    </cfRule>
  </conditionalFormatting>
  <conditionalFormatting sqref="CT8:CU8">
    <cfRule type="cellIs" dxfId="818" priority="819" operator="equal">
      <formula>0</formula>
    </cfRule>
  </conditionalFormatting>
  <conditionalFormatting sqref="CT8:CU8">
    <cfRule type="cellIs" dxfId="817" priority="818" operator="equal">
      <formula>0</formula>
    </cfRule>
  </conditionalFormatting>
  <conditionalFormatting sqref="CT8:CU8">
    <cfRule type="cellIs" dxfId="816" priority="817" operator="equal">
      <formula>0</formula>
    </cfRule>
  </conditionalFormatting>
  <conditionalFormatting sqref="CT8:CU8">
    <cfRule type="cellIs" dxfId="815" priority="816" operator="equal">
      <formula>0</formula>
    </cfRule>
  </conditionalFormatting>
  <conditionalFormatting sqref="CT8:CU8">
    <cfRule type="cellIs" dxfId="814" priority="815" operator="equal">
      <formula>0</formula>
    </cfRule>
  </conditionalFormatting>
  <conditionalFormatting sqref="CT8:CU8">
    <cfRule type="cellIs" dxfId="813" priority="814" operator="equal">
      <formula>0</formula>
    </cfRule>
  </conditionalFormatting>
  <conditionalFormatting sqref="CT8:CU8">
    <cfRule type="cellIs" dxfId="812" priority="813" operator="equal">
      <formula>0</formula>
    </cfRule>
  </conditionalFormatting>
  <conditionalFormatting sqref="CT8:CU8">
    <cfRule type="cellIs" dxfId="811" priority="812" operator="equal">
      <formula>0</formula>
    </cfRule>
  </conditionalFormatting>
  <conditionalFormatting sqref="CT8:CU8">
    <cfRule type="cellIs" dxfId="810" priority="811" operator="equal">
      <formula>0</formula>
    </cfRule>
  </conditionalFormatting>
  <conditionalFormatting sqref="CT8:CU8">
    <cfRule type="cellIs" dxfId="809" priority="810" operator="equal">
      <formula>0</formula>
    </cfRule>
  </conditionalFormatting>
  <conditionalFormatting sqref="CT8:CU8">
    <cfRule type="cellIs" dxfId="808" priority="809" operator="equal">
      <formula>0</formula>
    </cfRule>
  </conditionalFormatting>
  <conditionalFormatting sqref="CT8:CU8">
    <cfRule type="cellIs" dxfId="807" priority="808" operator="equal">
      <formula>0</formula>
    </cfRule>
  </conditionalFormatting>
  <conditionalFormatting sqref="CT8:CU8">
    <cfRule type="cellIs" dxfId="806" priority="807" operator="equal">
      <formula>0</formula>
    </cfRule>
  </conditionalFormatting>
  <conditionalFormatting sqref="CT8:CU8">
    <cfRule type="cellIs" dxfId="805" priority="806" operator="equal">
      <formula>0</formula>
    </cfRule>
  </conditionalFormatting>
  <conditionalFormatting sqref="CT8:CU8">
    <cfRule type="cellIs" dxfId="804" priority="805" operator="equal">
      <formula>0</formula>
    </cfRule>
  </conditionalFormatting>
  <conditionalFormatting sqref="CT8:CU8">
    <cfRule type="cellIs" dxfId="803" priority="804" operator="equal">
      <formula>0</formula>
    </cfRule>
  </conditionalFormatting>
  <conditionalFormatting sqref="CT8:CU8">
    <cfRule type="cellIs" dxfId="802" priority="803" operator="equal">
      <formula>0</formula>
    </cfRule>
  </conditionalFormatting>
  <conditionalFormatting sqref="CT8:CU8">
    <cfRule type="cellIs" dxfId="801" priority="802" operator="equal">
      <formula>0</formula>
    </cfRule>
  </conditionalFormatting>
  <conditionalFormatting sqref="CT8:CU8">
    <cfRule type="cellIs" dxfId="800" priority="801" operator="equal">
      <formula>0</formula>
    </cfRule>
  </conditionalFormatting>
  <conditionalFormatting sqref="CT8:CU8">
    <cfRule type="cellIs" dxfId="799" priority="800" operator="equal">
      <formula>0</formula>
    </cfRule>
  </conditionalFormatting>
  <conditionalFormatting sqref="CT8:CU8">
    <cfRule type="cellIs" dxfId="798" priority="799" operator="equal">
      <formula>0</formula>
    </cfRule>
  </conditionalFormatting>
  <conditionalFormatting sqref="CT8:CU8">
    <cfRule type="cellIs" dxfId="797" priority="798" operator="equal">
      <formula>0</formula>
    </cfRule>
  </conditionalFormatting>
  <conditionalFormatting sqref="CT8:CU8">
    <cfRule type="cellIs" dxfId="796" priority="797" operator="equal">
      <formula>0</formula>
    </cfRule>
  </conditionalFormatting>
  <conditionalFormatting sqref="CT8:CU8">
    <cfRule type="cellIs" dxfId="795" priority="796" operator="equal">
      <formula>0</formula>
    </cfRule>
  </conditionalFormatting>
  <conditionalFormatting sqref="CT8:CU8">
    <cfRule type="cellIs" dxfId="794" priority="795" operator="equal">
      <formula>0</formula>
    </cfRule>
  </conditionalFormatting>
  <conditionalFormatting sqref="CT8:CU8">
    <cfRule type="cellIs" dxfId="793" priority="794" operator="equal">
      <formula>0</formula>
    </cfRule>
  </conditionalFormatting>
  <conditionalFormatting sqref="CT8:CU8">
    <cfRule type="cellIs" dxfId="792" priority="793" operator="equal">
      <formula>0</formula>
    </cfRule>
  </conditionalFormatting>
  <conditionalFormatting sqref="CT8:CU8">
    <cfRule type="cellIs" dxfId="791" priority="792" operator="equal">
      <formula>0</formula>
    </cfRule>
  </conditionalFormatting>
  <conditionalFormatting sqref="CT8:CU8">
    <cfRule type="cellIs" dxfId="790" priority="791" operator="equal">
      <formula>0</formula>
    </cfRule>
  </conditionalFormatting>
  <conditionalFormatting sqref="CT8:CU8">
    <cfRule type="cellIs" dxfId="789" priority="790" operator="equal">
      <formula>0</formula>
    </cfRule>
  </conditionalFormatting>
  <conditionalFormatting sqref="CT8:CU8">
    <cfRule type="cellIs" dxfId="788" priority="789" operator="equal">
      <formula>0</formula>
    </cfRule>
  </conditionalFormatting>
  <conditionalFormatting sqref="CT8:CU8">
    <cfRule type="cellIs" dxfId="787" priority="788" operator="equal">
      <formula>0</formula>
    </cfRule>
  </conditionalFormatting>
  <conditionalFormatting sqref="CT8:CU8">
    <cfRule type="cellIs" dxfId="786" priority="787" operator="equal">
      <formula>0</formula>
    </cfRule>
  </conditionalFormatting>
  <conditionalFormatting sqref="CT8:CU8">
    <cfRule type="cellIs" dxfId="785" priority="786" operator="equal">
      <formula>0</formula>
    </cfRule>
  </conditionalFormatting>
  <conditionalFormatting sqref="CT8:CU8">
    <cfRule type="cellIs" dxfId="784" priority="785" operator="equal">
      <formula>0</formula>
    </cfRule>
  </conditionalFormatting>
  <conditionalFormatting sqref="CT8:CU8">
    <cfRule type="cellIs" dxfId="783" priority="784" operator="equal">
      <formula>0</formula>
    </cfRule>
  </conditionalFormatting>
  <conditionalFormatting sqref="CT8:CU8">
    <cfRule type="cellIs" dxfId="782" priority="783" operator="equal">
      <formula>0</formula>
    </cfRule>
  </conditionalFormatting>
  <conditionalFormatting sqref="CT8:CU8">
    <cfRule type="cellIs" dxfId="781" priority="782" operator="equal">
      <formula>0</formula>
    </cfRule>
  </conditionalFormatting>
  <conditionalFormatting sqref="CT8:CU8">
    <cfRule type="cellIs" dxfId="780" priority="781" operator="equal">
      <formula>0</formula>
    </cfRule>
  </conditionalFormatting>
  <conditionalFormatting sqref="CT8:CU8">
    <cfRule type="cellIs" dxfId="779" priority="780" operator="equal">
      <formula>0</formula>
    </cfRule>
  </conditionalFormatting>
  <conditionalFormatting sqref="CT8:CU8">
    <cfRule type="cellIs" dxfId="778" priority="779" operator="equal">
      <formula>0</formula>
    </cfRule>
  </conditionalFormatting>
  <conditionalFormatting sqref="CT8:CU8">
    <cfRule type="cellIs" dxfId="777" priority="778" operator="equal">
      <formula>0</formula>
    </cfRule>
  </conditionalFormatting>
  <conditionalFormatting sqref="CT8:CU8">
    <cfRule type="cellIs" dxfId="776" priority="777" operator="equal">
      <formula>0</formula>
    </cfRule>
  </conditionalFormatting>
  <conditionalFormatting sqref="CT8:CU8">
    <cfRule type="cellIs" dxfId="775" priority="776" operator="equal">
      <formula>0</formula>
    </cfRule>
  </conditionalFormatting>
  <conditionalFormatting sqref="CT8:CU8">
    <cfRule type="cellIs" dxfId="774" priority="775" operator="equal">
      <formula>0</formula>
    </cfRule>
  </conditionalFormatting>
  <conditionalFormatting sqref="CT8:CU8">
    <cfRule type="cellIs" dxfId="773" priority="774" operator="equal">
      <formula>0</formula>
    </cfRule>
  </conditionalFormatting>
  <conditionalFormatting sqref="CT8:CU8">
    <cfRule type="cellIs" dxfId="772" priority="773" operator="equal">
      <formula>0</formula>
    </cfRule>
  </conditionalFormatting>
  <conditionalFormatting sqref="CT8:CU8">
    <cfRule type="cellIs" dxfId="771" priority="772" operator="equal">
      <formula>0</formula>
    </cfRule>
  </conditionalFormatting>
  <conditionalFormatting sqref="CT8:CU8">
    <cfRule type="cellIs" dxfId="770" priority="771" operator="equal">
      <formula>0</formula>
    </cfRule>
  </conditionalFormatting>
  <conditionalFormatting sqref="CT8:CU8">
    <cfRule type="cellIs" dxfId="769" priority="770" operator="equal">
      <formula>0</formula>
    </cfRule>
  </conditionalFormatting>
  <conditionalFormatting sqref="CT8:CU8">
    <cfRule type="cellIs" dxfId="768" priority="769" operator="equal">
      <formula>0</formula>
    </cfRule>
  </conditionalFormatting>
  <conditionalFormatting sqref="CT8:CU8">
    <cfRule type="cellIs" dxfId="767" priority="768" operator="equal">
      <formula>0</formula>
    </cfRule>
  </conditionalFormatting>
  <conditionalFormatting sqref="CT8:CU8">
    <cfRule type="cellIs" dxfId="766" priority="767" operator="equal">
      <formula>0</formula>
    </cfRule>
  </conditionalFormatting>
  <conditionalFormatting sqref="CT8:CU8">
    <cfRule type="cellIs" dxfId="765" priority="766" operator="equal">
      <formula>0</formula>
    </cfRule>
  </conditionalFormatting>
  <conditionalFormatting sqref="CT8:CU8">
    <cfRule type="cellIs" dxfId="764" priority="765" operator="equal">
      <formula>0</formula>
    </cfRule>
  </conditionalFormatting>
  <conditionalFormatting sqref="CT8:CU8">
    <cfRule type="cellIs" dxfId="763" priority="764" operator="equal">
      <formula>0</formula>
    </cfRule>
  </conditionalFormatting>
  <conditionalFormatting sqref="CT8:CU8">
    <cfRule type="cellIs" dxfId="762" priority="763" operator="equal">
      <formula>0</formula>
    </cfRule>
  </conditionalFormatting>
  <conditionalFormatting sqref="CT8:CU8">
    <cfRule type="cellIs" dxfId="761" priority="762" operator="equal">
      <formula>0</formula>
    </cfRule>
  </conditionalFormatting>
  <conditionalFormatting sqref="CT8:CU8">
    <cfRule type="cellIs" dxfId="760" priority="761" operator="equal">
      <formula>0</formula>
    </cfRule>
  </conditionalFormatting>
  <conditionalFormatting sqref="CT8:CU8">
    <cfRule type="cellIs" dxfId="759" priority="760" operator="equal">
      <formula>0</formula>
    </cfRule>
  </conditionalFormatting>
  <conditionalFormatting sqref="CT8:CU8">
    <cfRule type="cellIs" dxfId="758" priority="759" operator="equal">
      <formula>0</formula>
    </cfRule>
  </conditionalFormatting>
  <conditionalFormatting sqref="CT8:CU8">
    <cfRule type="cellIs" dxfId="757" priority="758" operator="equal">
      <formula>0</formula>
    </cfRule>
  </conditionalFormatting>
  <conditionalFormatting sqref="CT8:CU8">
    <cfRule type="cellIs" dxfId="756" priority="757" operator="equal">
      <formula>0</formula>
    </cfRule>
  </conditionalFormatting>
  <conditionalFormatting sqref="CT8:CU8">
    <cfRule type="cellIs" dxfId="755" priority="756" operator="equal">
      <formula>0</formula>
    </cfRule>
  </conditionalFormatting>
  <conditionalFormatting sqref="CT8:CU8">
    <cfRule type="cellIs" dxfId="754" priority="755" operator="equal">
      <formula>0</formula>
    </cfRule>
  </conditionalFormatting>
  <conditionalFormatting sqref="CT8:CU8">
    <cfRule type="cellIs" dxfId="753" priority="754" operator="equal">
      <formula>0</formula>
    </cfRule>
  </conditionalFormatting>
  <conditionalFormatting sqref="CT8:CU8">
    <cfRule type="cellIs" dxfId="752" priority="753" operator="equal">
      <formula>0</formula>
    </cfRule>
  </conditionalFormatting>
  <conditionalFormatting sqref="CT8:CU8">
    <cfRule type="cellIs" dxfId="751" priority="752" operator="equal">
      <formula>0</formula>
    </cfRule>
  </conditionalFormatting>
  <conditionalFormatting sqref="CT8:CU8">
    <cfRule type="cellIs" dxfId="750" priority="751" operator="equal">
      <formula>0</formula>
    </cfRule>
  </conditionalFormatting>
  <conditionalFormatting sqref="CT8:CU8">
    <cfRule type="cellIs" dxfId="749" priority="750" operator="equal">
      <formula>0</formula>
    </cfRule>
  </conditionalFormatting>
  <conditionalFormatting sqref="CT8:CU8">
    <cfRule type="cellIs" dxfId="748" priority="749" operator="equal">
      <formula>0</formula>
    </cfRule>
  </conditionalFormatting>
  <conditionalFormatting sqref="CT8:CU8">
    <cfRule type="cellIs" dxfId="747" priority="748" operator="equal">
      <formula>0</formula>
    </cfRule>
  </conditionalFormatting>
  <conditionalFormatting sqref="CT8:CU8">
    <cfRule type="cellIs" dxfId="746" priority="747" operator="equal">
      <formula>0</formula>
    </cfRule>
  </conditionalFormatting>
  <conditionalFormatting sqref="CT8:CU8">
    <cfRule type="cellIs" dxfId="745" priority="746" operator="equal">
      <formula>0</formula>
    </cfRule>
  </conditionalFormatting>
  <conditionalFormatting sqref="CT8:CU8">
    <cfRule type="cellIs" dxfId="744" priority="745" operator="equal">
      <formula>0</formula>
    </cfRule>
  </conditionalFormatting>
  <conditionalFormatting sqref="CT8:CU8">
    <cfRule type="cellIs" dxfId="743" priority="744" operator="equal">
      <formula>0</formula>
    </cfRule>
  </conditionalFormatting>
  <conditionalFormatting sqref="CT8:CU8">
    <cfRule type="cellIs" dxfId="742" priority="743" operator="equal">
      <formula>0</formula>
    </cfRule>
  </conditionalFormatting>
  <conditionalFormatting sqref="CT8:CU8">
    <cfRule type="cellIs" dxfId="741" priority="742" operator="equal">
      <formula>0</formula>
    </cfRule>
  </conditionalFormatting>
  <conditionalFormatting sqref="CT8:CU8">
    <cfRule type="cellIs" dxfId="740" priority="741" operator="equal">
      <formula>0</formula>
    </cfRule>
  </conditionalFormatting>
  <conditionalFormatting sqref="CT8:CU8">
    <cfRule type="cellIs" dxfId="739" priority="740" operator="equal">
      <formula>0</formula>
    </cfRule>
  </conditionalFormatting>
  <conditionalFormatting sqref="CT8:CU8">
    <cfRule type="cellIs" dxfId="738" priority="739" operator="equal">
      <formula>0</formula>
    </cfRule>
  </conditionalFormatting>
  <conditionalFormatting sqref="CT8:CU8">
    <cfRule type="cellIs" dxfId="737" priority="738" operator="equal">
      <formula>0</formula>
    </cfRule>
  </conditionalFormatting>
  <conditionalFormatting sqref="CT8:CU8">
    <cfRule type="cellIs" dxfId="736" priority="737" operator="equal">
      <formula>0</formula>
    </cfRule>
  </conditionalFormatting>
  <conditionalFormatting sqref="CT8:CU8">
    <cfRule type="cellIs" dxfId="735" priority="736" operator="equal">
      <formula>0</formula>
    </cfRule>
  </conditionalFormatting>
  <conditionalFormatting sqref="CT8:CU8">
    <cfRule type="cellIs" dxfId="734" priority="735" operator="equal">
      <formula>0</formula>
    </cfRule>
  </conditionalFormatting>
  <conditionalFormatting sqref="CT8:CU8">
    <cfRule type="cellIs" dxfId="733" priority="734" operator="equal">
      <formula>0</formula>
    </cfRule>
  </conditionalFormatting>
  <conditionalFormatting sqref="CT8:CU8">
    <cfRule type="cellIs" dxfId="732" priority="733" operator="equal">
      <formula>0</formula>
    </cfRule>
  </conditionalFormatting>
  <conditionalFormatting sqref="CT8:CU8">
    <cfRule type="cellIs" dxfId="731" priority="732" operator="equal">
      <formula>0</formula>
    </cfRule>
  </conditionalFormatting>
  <conditionalFormatting sqref="CT8:CU8">
    <cfRule type="cellIs" dxfId="730" priority="731" operator="equal">
      <formula>0</formula>
    </cfRule>
  </conditionalFormatting>
  <conditionalFormatting sqref="CT8:CU8">
    <cfRule type="cellIs" dxfId="729" priority="730" operator="equal">
      <formula>0</formula>
    </cfRule>
  </conditionalFormatting>
  <conditionalFormatting sqref="CT8:CU8">
    <cfRule type="cellIs" dxfId="728" priority="729" operator="equal">
      <formula>0</formula>
    </cfRule>
  </conditionalFormatting>
  <conditionalFormatting sqref="CT8:CU8">
    <cfRule type="cellIs" dxfId="727" priority="728" operator="equal">
      <formula>0</formula>
    </cfRule>
  </conditionalFormatting>
  <conditionalFormatting sqref="CT8:CU8">
    <cfRule type="cellIs" dxfId="726" priority="727" operator="equal">
      <formula>0</formula>
    </cfRule>
  </conditionalFormatting>
  <conditionalFormatting sqref="CT8:CU8">
    <cfRule type="cellIs" dxfId="725" priority="726" operator="equal">
      <formula>0</formula>
    </cfRule>
  </conditionalFormatting>
  <conditionalFormatting sqref="CT8:CU8">
    <cfRule type="cellIs" dxfId="724" priority="725" operator="equal">
      <formula>0</formula>
    </cfRule>
  </conditionalFormatting>
  <conditionalFormatting sqref="CT8:CU8">
    <cfRule type="cellIs" dxfId="723" priority="724" operator="equal">
      <formula>0</formula>
    </cfRule>
  </conditionalFormatting>
  <conditionalFormatting sqref="CT8:CU8">
    <cfRule type="cellIs" dxfId="722" priority="723" operator="equal">
      <formula>0</formula>
    </cfRule>
  </conditionalFormatting>
  <conditionalFormatting sqref="CT8:CU8">
    <cfRule type="cellIs" dxfId="721" priority="722" operator="equal">
      <formula>0</formula>
    </cfRule>
  </conditionalFormatting>
  <conditionalFormatting sqref="CT8:CU8">
    <cfRule type="cellIs" dxfId="720" priority="721" operator="equal">
      <formula>0</formula>
    </cfRule>
  </conditionalFormatting>
  <conditionalFormatting sqref="CT8:CU8">
    <cfRule type="cellIs" dxfId="719" priority="720" operator="equal">
      <formula>0</formula>
    </cfRule>
  </conditionalFormatting>
  <conditionalFormatting sqref="CT8:CU8">
    <cfRule type="cellIs" dxfId="718" priority="719" operator="equal">
      <formula>0</formula>
    </cfRule>
  </conditionalFormatting>
  <conditionalFormatting sqref="CT8:CU8">
    <cfRule type="cellIs" dxfId="717" priority="718" operator="equal">
      <formula>0</formula>
    </cfRule>
  </conditionalFormatting>
  <conditionalFormatting sqref="CT8:CU8">
    <cfRule type="cellIs" dxfId="716" priority="717" operator="equal">
      <formula>0</formula>
    </cfRule>
  </conditionalFormatting>
  <conditionalFormatting sqref="CT8:CU8">
    <cfRule type="cellIs" dxfId="715" priority="716" operator="equal">
      <formula>0</formula>
    </cfRule>
  </conditionalFormatting>
  <conditionalFormatting sqref="CT8:CU8">
    <cfRule type="cellIs" dxfId="714" priority="715" operator="equal">
      <formula>0</formula>
    </cfRule>
  </conditionalFormatting>
  <conditionalFormatting sqref="CT8:CU8">
    <cfRule type="cellIs" dxfId="713" priority="714" operator="equal">
      <formula>0</formula>
    </cfRule>
  </conditionalFormatting>
  <conditionalFormatting sqref="CT8:CU8">
    <cfRule type="cellIs" dxfId="712" priority="713" operator="equal">
      <formula>0</formula>
    </cfRule>
  </conditionalFormatting>
  <conditionalFormatting sqref="CT8:CU8">
    <cfRule type="cellIs" dxfId="711" priority="712" operator="equal">
      <formula>0</formula>
    </cfRule>
  </conditionalFormatting>
  <conditionalFormatting sqref="CT8:CU8">
    <cfRule type="cellIs" dxfId="710" priority="711" operator="equal">
      <formula>0</formula>
    </cfRule>
  </conditionalFormatting>
  <conditionalFormatting sqref="CT8:CU8">
    <cfRule type="cellIs" dxfId="709" priority="710" operator="equal">
      <formula>0</formula>
    </cfRule>
  </conditionalFormatting>
  <conditionalFormatting sqref="CT8:CU8">
    <cfRule type="cellIs" dxfId="708" priority="709" operator="equal">
      <formula>0</formula>
    </cfRule>
  </conditionalFormatting>
  <conditionalFormatting sqref="CT8:CU8">
    <cfRule type="cellIs" dxfId="707" priority="708" operator="equal">
      <formula>0</formula>
    </cfRule>
  </conditionalFormatting>
  <conditionalFormatting sqref="CT8:CU8">
    <cfRule type="cellIs" dxfId="706" priority="707" operator="equal">
      <formula>0</formula>
    </cfRule>
  </conditionalFormatting>
  <conditionalFormatting sqref="CT8:CU8">
    <cfRule type="cellIs" dxfId="705" priority="706" operator="equal">
      <formula>0</formula>
    </cfRule>
  </conditionalFormatting>
  <conditionalFormatting sqref="CT8:CU8">
    <cfRule type="cellIs" dxfId="704" priority="705" operator="equal">
      <formula>0</formula>
    </cfRule>
  </conditionalFormatting>
  <conditionalFormatting sqref="CT8:CU8">
    <cfRule type="cellIs" dxfId="703" priority="704" operator="equal">
      <formula>0</formula>
    </cfRule>
  </conditionalFormatting>
  <conditionalFormatting sqref="CT8:CU8">
    <cfRule type="cellIs" dxfId="702" priority="703" operator="equal">
      <formula>0</formula>
    </cfRule>
  </conditionalFormatting>
  <conditionalFormatting sqref="CT8:CU8">
    <cfRule type="cellIs" dxfId="701" priority="702" operator="equal">
      <formula>0</formula>
    </cfRule>
  </conditionalFormatting>
  <conditionalFormatting sqref="CT8:CU8">
    <cfRule type="cellIs" dxfId="700" priority="701" operator="equal">
      <formula>0</formula>
    </cfRule>
  </conditionalFormatting>
  <conditionalFormatting sqref="CT8:CU8">
    <cfRule type="cellIs" dxfId="699" priority="700" operator="equal">
      <formula>0</formula>
    </cfRule>
  </conditionalFormatting>
  <conditionalFormatting sqref="CT8:CU8">
    <cfRule type="cellIs" dxfId="698" priority="699" operator="equal">
      <formula>0</formula>
    </cfRule>
  </conditionalFormatting>
  <conditionalFormatting sqref="CT8:CU8">
    <cfRule type="cellIs" dxfId="697" priority="698" operator="equal">
      <formula>0</formula>
    </cfRule>
  </conditionalFormatting>
  <conditionalFormatting sqref="CT8:CU8">
    <cfRule type="cellIs" dxfId="696" priority="697" operator="equal">
      <formula>0</formula>
    </cfRule>
  </conditionalFormatting>
  <conditionalFormatting sqref="CT8:CU8">
    <cfRule type="cellIs" dxfId="695" priority="696" operator="equal">
      <formula>0</formula>
    </cfRule>
  </conditionalFormatting>
  <conditionalFormatting sqref="CT8:CU8">
    <cfRule type="cellIs" dxfId="694" priority="695" operator="equal">
      <formula>0</formula>
    </cfRule>
  </conditionalFormatting>
  <conditionalFormatting sqref="CT8:CU8">
    <cfRule type="cellIs" dxfId="693" priority="694" operator="equal">
      <formula>0</formula>
    </cfRule>
  </conditionalFormatting>
  <conditionalFormatting sqref="CT8:CU8">
    <cfRule type="cellIs" dxfId="692" priority="693" operator="equal">
      <formula>0</formula>
    </cfRule>
  </conditionalFormatting>
  <conditionalFormatting sqref="CT8:CU8">
    <cfRule type="cellIs" dxfId="691" priority="692" operator="equal">
      <formula>0</formula>
    </cfRule>
  </conditionalFormatting>
  <conditionalFormatting sqref="CT8:CU8">
    <cfRule type="cellIs" dxfId="690" priority="691" operator="equal">
      <formula>0</formula>
    </cfRule>
  </conditionalFormatting>
  <conditionalFormatting sqref="CT8:CU8">
    <cfRule type="cellIs" dxfId="689" priority="690" operator="equal">
      <formula>0</formula>
    </cfRule>
  </conditionalFormatting>
  <conditionalFormatting sqref="CT8:CU8">
    <cfRule type="cellIs" dxfId="688" priority="689" operator="equal">
      <formula>0</formula>
    </cfRule>
  </conditionalFormatting>
  <conditionalFormatting sqref="CT8:CU8">
    <cfRule type="cellIs" dxfId="687" priority="688" operator="equal">
      <formula>0</formula>
    </cfRule>
  </conditionalFormatting>
  <conditionalFormatting sqref="CT8:CU8">
    <cfRule type="cellIs" dxfId="686" priority="687" operator="equal">
      <formula>0</formula>
    </cfRule>
  </conditionalFormatting>
  <conditionalFormatting sqref="CT8:CU8">
    <cfRule type="cellIs" dxfId="685" priority="686" operator="equal">
      <formula>0</formula>
    </cfRule>
  </conditionalFormatting>
  <conditionalFormatting sqref="CT8:CU8">
    <cfRule type="cellIs" dxfId="684" priority="685" operator="equal">
      <formula>0</formula>
    </cfRule>
  </conditionalFormatting>
  <conditionalFormatting sqref="CT8:CU8">
    <cfRule type="cellIs" dxfId="683" priority="684" operator="equal">
      <formula>0</formula>
    </cfRule>
  </conditionalFormatting>
  <conditionalFormatting sqref="CT8:CU8">
    <cfRule type="cellIs" dxfId="682" priority="683" operator="equal">
      <formula>0</formula>
    </cfRule>
  </conditionalFormatting>
  <conditionalFormatting sqref="CT8:CU8">
    <cfRule type="cellIs" dxfId="681" priority="682" operator="equal">
      <formula>0</formula>
    </cfRule>
  </conditionalFormatting>
  <conditionalFormatting sqref="CT8:CU8">
    <cfRule type="cellIs" dxfId="680" priority="681" operator="equal">
      <formula>0</formula>
    </cfRule>
  </conditionalFormatting>
  <conditionalFormatting sqref="CT8:CU8">
    <cfRule type="cellIs" dxfId="679" priority="680" operator="equal">
      <formula>0</formula>
    </cfRule>
  </conditionalFormatting>
  <conditionalFormatting sqref="CT8:CU8">
    <cfRule type="cellIs" dxfId="678" priority="679" operator="equal">
      <formula>0</formula>
    </cfRule>
  </conditionalFormatting>
  <conditionalFormatting sqref="CT8:CU8">
    <cfRule type="cellIs" dxfId="677" priority="678" operator="equal">
      <formula>0</formula>
    </cfRule>
  </conditionalFormatting>
  <conditionalFormatting sqref="CT8:CU8">
    <cfRule type="cellIs" dxfId="676" priority="677" operator="equal">
      <formula>0</formula>
    </cfRule>
  </conditionalFormatting>
  <conditionalFormatting sqref="CT8:CU8">
    <cfRule type="cellIs" dxfId="675" priority="676" operator="equal">
      <formula>0</formula>
    </cfRule>
  </conditionalFormatting>
  <conditionalFormatting sqref="CT8:CU8">
    <cfRule type="cellIs" dxfId="674" priority="675" operator="equal">
      <formula>0</formula>
    </cfRule>
  </conditionalFormatting>
  <conditionalFormatting sqref="CT8:CU8">
    <cfRule type="cellIs" dxfId="673" priority="674" operator="equal">
      <formula>0</formula>
    </cfRule>
  </conditionalFormatting>
  <conditionalFormatting sqref="CT8:CU8">
    <cfRule type="cellIs" dxfId="672" priority="673" operator="equal">
      <formula>0</formula>
    </cfRule>
  </conditionalFormatting>
  <conditionalFormatting sqref="CT8:CU8">
    <cfRule type="cellIs" dxfId="671" priority="672" operator="equal">
      <formula>0</formula>
    </cfRule>
  </conditionalFormatting>
  <conditionalFormatting sqref="CT8:CU8">
    <cfRule type="cellIs" dxfId="670" priority="671" operator="equal">
      <formula>0</formula>
    </cfRule>
  </conditionalFormatting>
  <conditionalFormatting sqref="CT8:CU8">
    <cfRule type="cellIs" dxfId="669" priority="670" operator="equal">
      <formula>0</formula>
    </cfRule>
  </conditionalFormatting>
  <conditionalFormatting sqref="CT8:CU8">
    <cfRule type="cellIs" dxfId="668" priority="669" operator="equal">
      <formula>0</formula>
    </cfRule>
  </conditionalFormatting>
  <conditionalFormatting sqref="CT8:CU8">
    <cfRule type="cellIs" dxfId="667" priority="668" operator="equal">
      <formula>0</formula>
    </cfRule>
  </conditionalFormatting>
  <conditionalFormatting sqref="CT8:CU8">
    <cfRule type="cellIs" dxfId="666" priority="667" operator="equal">
      <formula>0</formula>
    </cfRule>
  </conditionalFormatting>
  <conditionalFormatting sqref="CT8:CU8">
    <cfRule type="cellIs" dxfId="665" priority="666" operator="equal">
      <formula>0</formula>
    </cfRule>
  </conditionalFormatting>
  <conditionalFormatting sqref="CT8:CU8">
    <cfRule type="cellIs" dxfId="664" priority="665" operator="equal">
      <formula>0</formula>
    </cfRule>
  </conditionalFormatting>
  <conditionalFormatting sqref="CT8:CU8">
    <cfRule type="cellIs" dxfId="663" priority="664" operator="equal">
      <formula>0</formula>
    </cfRule>
  </conditionalFormatting>
  <conditionalFormatting sqref="CT8:CU8">
    <cfRule type="cellIs" dxfId="662" priority="663" operator="equal">
      <formula>0</formula>
    </cfRule>
  </conditionalFormatting>
  <conditionalFormatting sqref="CT8:CU8">
    <cfRule type="cellIs" dxfId="661" priority="662" operator="equal">
      <formula>0</formula>
    </cfRule>
  </conditionalFormatting>
  <conditionalFormatting sqref="CT8:CU8">
    <cfRule type="cellIs" dxfId="660" priority="661" operator="equal">
      <formula>0</formula>
    </cfRule>
  </conditionalFormatting>
  <conditionalFormatting sqref="CT8:CU8">
    <cfRule type="cellIs" dxfId="659" priority="660" operator="equal">
      <formula>0</formula>
    </cfRule>
  </conditionalFormatting>
  <conditionalFormatting sqref="CT8:CU8">
    <cfRule type="cellIs" dxfId="658" priority="659" operator="equal">
      <formula>0</formula>
    </cfRule>
  </conditionalFormatting>
  <conditionalFormatting sqref="CT8:CU8">
    <cfRule type="cellIs" dxfId="657" priority="658" operator="equal">
      <formula>0</formula>
    </cfRule>
  </conditionalFormatting>
  <conditionalFormatting sqref="CT8:CU8">
    <cfRule type="cellIs" dxfId="656" priority="657" operator="equal">
      <formula>0</formula>
    </cfRule>
  </conditionalFormatting>
  <conditionalFormatting sqref="CT8:CU8">
    <cfRule type="cellIs" dxfId="655" priority="656" operator="equal">
      <formula>0</formula>
    </cfRule>
  </conditionalFormatting>
  <conditionalFormatting sqref="CT8:CU8">
    <cfRule type="cellIs" dxfId="654" priority="655" operator="equal">
      <formula>0</formula>
    </cfRule>
  </conditionalFormatting>
  <conditionalFormatting sqref="CT8:CU8">
    <cfRule type="cellIs" dxfId="653" priority="654" operator="equal">
      <formula>0</formula>
    </cfRule>
  </conditionalFormatting>
  <conditionalFormatting sqref="CT8:CU8">
    <cfRule type="cellIs" dxfId="652" priority="653" operator="equal">
      <formula>0</formula>
    </cfRule>
  </conditionalFormatting>
  <conditionalFormatting sqref="CT8:CU8">
    <cfRule type="cellIs" dxfId="651" priority="652" operator="equal">
      <formula>0</formula>
    </cfRule>
  </conditionalFormatting>
  <conditionalFormatting sqref="CT8:CU8">
    <cfRule type="cellIs" dxfId="650" priority="651" operator="equal">
      <formula>0</formula>
    </cfRule>
  </conditionalFormatting>
  <conditionalFormatting sqref="CT8:CU8">
    <cfRule type="cellIs" dxfId="649" priority="650" operator="equal">
      <formula>0</formula>
    </cfRule>
  </conditionalFormatting>
  <conditionalFormatting sqref="CT8:CU8">
    <cfRule type="cellIs" dxfId="648" priority="649" operator="equal">
      <formula>0</formula>
    </cfRule>
  </conditionalFormatting>
  <conditionalFormatting sqref="CT8:CU8">
    <cfRule type="cellIs" dxfId="647" priority="648" operator="equal">
      <formula>0</formula>
    </cfRule>
  </conditionalFormatting>
  <conditionalFormatting sqref="CT8:CU8">
    <cfRule type="cellIs" dxfId="646" priority="647" operator="equal">
      <formula>0</formula>
    </cfRule>
  </conditionalFormatting>
  <conditionalFormatting sqref="CT8:CU8">
    <cfRule type="cellIs" dxfId="645" priority="646" operator="equal">
      <formula>0</formula>
    </cfRule>
  </conditionalFormatting>
  <conditionalFormatting sqref="CT8:CU8">
    <cfRule type="cellIs" dxfId="644" priority="645" operator="equal">
      <formula>0</formula>
    </cfRule>
  </conditionalFormatting>
  <conditionalFormatting sqref="CT8:CU8">
    <cfRule type="cellIs" dxfId="643" priority="644" operator="equal">
      <formula>0</formula>
    </cfRule>
  </conditionalFormatting>
  <conditionalFormatting sqref="CT8:CU8">
    <cfRule type="cellIs" dxfId="642" priority="643" operator="equal">
      <formula>0</formula>
    </cfRule>
  </conditionalFormatting>
  <conditionalFormatting sqref="CT8:CU8">
    <cfRule type="cellIs" dxfId="641" priority="642" operator="equal">
      <formula>0</formula>
    </cfRule>
  </conditionalFormatting>
  <conditionalFormatting sqref="CT8:CU8">
    <cfRule type="cellIs" dxfId="640" priority="641" operator="equal">
      <formula>0</formula>
    </cfRule>
  </conditionalFormatting>
  <conditionalFormatting sqref="CT8:CU8">
    <cfRule type="cellIs" dxfId="639" priority="640" operator="equal">
      <formula>0</formula>
    </cfRule>
  </conditionalFormatting>
  <conditionalFormatting sqref="CT8:CU8">
    <cfRule type="cellIs" dxfId="638" priority="639" operator="equal">
      <formula>0</formula>
    </cfRule>
  </conditionalFormatting>
  <conditionalFormatting sqref="CT8:CU8">
    <cfRule type="cellIs" dxfId="637" priority="638" operator="equal">
      <formula>0</formula>
    </cfRule>
  </conditionalFormatting>
  <conditionalFormatting sqref="CT8:CU8">
    <cfRule type="cellIs" dxfId="636" priority="637" operator="equal">
      <formula>0</formula>
    </cfRule>
  </conditionalFormatting>
  <conditionalFormatting sqref="CT8:CU8">
    <cfRule type="cellIs" dxfId="635" priority="636" operator="equal">
      <formula>0</formula>
    </cfRule>
  </conditionalFormatting>
  <conditionalFormatting sqref="CT8:CU8">
    <cfRule type="cellIs" dxfId="634" priority="635" operator="equal">
      <formula>0</formula>
    </cfRule>
  </conditionalFormatting>
  <conditionalFormatting sqref="CT8:CU8">
    <cfRule type="cellIs" dxfId="633" priority="634" operator="equal">
      <formula>0</formula>
    </cfRule>
  </conditionalFormatting>
  <conditionalFormatting sqref="CT8:CU8">
    <cfRule type="cellIs" dxfId="632" priority="633" operator="equal">
      <formula>0</formula>
    </cfRule>
  </conditionalFormatting>
  <conditionalFormatting sqref="CT8:CU8">
    <cfRule type="cellIs" dxfId="631" priority="632" operator="equal">
      <formula>0</formula>
    </cfRule>
  </conditionalFormatting>
  <conditionalFormatting sqref="CT8:CU8">
    <cfRule type="cellIs" dxfId="630" priority="631" operator="equal">
      <formula>0</formula>
    </cfRule>
  </conditionalFormatting>
  <conditionalFormatting sqref="CT8:CU8">
    <cfRule type="cellIs" dxfId="629" priority="630" operator="equal">
      <formula>0</formula>
    </cfRule>
  </conditionalFormatting>
  <conditionalFormatting sqref="CT8:CU8">
    <cfRule type="cellIs" dxfId="628" priority="629" operator="equal">
      <formula>0</formula>
    </cfRule>
  </conditionalFormatting>
  <conditionalFormatting sqref="CT8:CU8">
    <cfRule type="cellIs" dxfId="627" priority="628" operator="equal">
      <formula>0</formula>
    </cfRule>
  </conditionalFormatting>
  <conditionalFormatting sqref="CT8:CU8">
    <cfRule type="cellIs" dxfId="626" priority="627" operator="equal">
      <formula>0</formula>
    </cfRule>
  </conditionalFormatting>
  <conditionalFormatting sqref="CT8:CU8">
    <cfRule type="cellIs" dxfId="625" priority="626" operator="equal">
      <formula>0</formula>
    </cfRule>
  </conditionalFormatting>
  <conditionalFormatting sqref="CT8:CU8">
    <cfRule type="cellIs" dxfId="624" priority="625" operator="equal">
      <formula>0</formula>
    </cfRule>
  </conditionalFormatting>
  <conditionalFormatting sqref="CT8:CU8">
    <cfRule type="cellIs" dxfId="623" priority="624" operator="equal">
      <formula>0</formula>
    </cfRule>
  </conditionalFormatting>
  <conditionalFormatting sqref="CT8:CU8">
    <cfRule type="cellIs" dxfId="622" priority="623" operator="equal">
      <formula>0</formula>
    </cfRule>
  </conditionalFormatting>
  <conditionalFormatting sqref="CT8:CU8">
    <cfRule type="cellIs" dxfId="621" priority="622" operator="equal">
      <formula>0</formula>
    </cfRule>
  </conditionalFormatting>
  <conditionalFormatting sqref="CT8:CU8">
    <cfRule type="cellIs" dxfId="620" priority="621" operator="equal">
      <formula>0</formula>
    </cfRule>
  </conditionalFormatting>
  <conditionalFormatting sqref="CT8:CU8">
    <cfRule type="cellIs" dxfId="619" priority="620" operator="equal">
      <formula>0</formula>
    </cfRule>
  </conditionalFormatting>
  <conditionalFormatting sqref="CT8:CU8">
    <cfRule type="cellIs" dxfId="618" priority="619" operator="equal">
      <formula>0</formula>
    </cfRule>
  </conditionalFormatting>
  <conditionalFormatting sqref="CT8:CU8">
    <cfRule type="cellIs" dxfId="617" priority="618" operator="equal">
      <formula>0</formula>
    </cfRule>
  </conditionalFormatting>
  <conditionalFormatting sqref="CT8:CU8">
    <cfRule type="cellIs" dxfId="616" priority="617" operator="equal">
      <formula>0</formula>
    </cfRule>
  </conditionalFormatting>
  <conditionalFormatting sqref="CT8:CU8">
    <cfRule type="cellIs" dxfId="615" priority="616" operator="equal">
      <formula>0</formula>
    </cfRule>
  </conditionalFormatting>
  <conditionalFormatting sqref="CT8:CU8">
    <cfRule type="cellIs" dxfId="614" priority="615" operator="equal">
      <formula>0</formula>
    </cfRule>
  </conditionalFormatting>
  <conditionalFormatting sqref="CT8:CU8">
    <cfRule type="cellIs" dxfId="613" priority="614" operator="equal">
      <formula>0</formula>
    </cfRule>
  </conditionalFormatting>
  <conditionalFormatting sqref="CT8:CU8">
    <cfRule type="cellIs" dxfId="612" priority="613" operator="equal">
      <formula>0</formula>
    </cfRule>
  </conditionalFormatting>
  <conditionalFormatting sqref="CT8:CU8">
    <cfRule type="cellIs" dxfId="611" priority="612" operator="equal">
      <formula>0</formula>
    </cfRule>
  </conditionalFormatting>
  <conditionalFormatting sqref="CT8:CU8">
    <cfRule type="cellIs" dxfId="610" priority="611" operator="equal">
      <formula>0</formula>
    </cfRule>
  </conditionalFormatting>
  <conditionalFormatting sqref="CT8:CU8">
    <cfRule type="cellIs" dxfId="609" priority="610" operator="equal">
      <formula>0</formula>
    </cfRule>
  </conditionalFormatting>
  <conditionalFormatting sqref="CT8:CU8">
    <cfRule type="cellIs" dxfId="608" priority="609" operator="equal">
      <formula>0</formula>
    </cfRule>
  </conditionalFormatting>
  <conditionalFormatting sqref="CT8:CU8">
    <cfRule type="cellIs" dxfId="607" priority="608" operator="equal">
      <formula>0</formula>
    </cfRule>
  </conditionalFormatting>
  <conditionalFormatting sqref="CT8:CU8">
    <cfRule type="cellIs" dxfId="606" priority="607" operator="equal">
      <formula>0</formula>
    </cfRule>
  </conditionalFormatting>
  <conditionalFormatting sqref="CT8:CU8">
    <cfRule type="cellIs" dxfId="605" priority="606" operator="equal">
      <formula>0</formula>
    </cfRule>
  </conditionalFormatting>
  <conditionalFormatting sqref="CT8:CU8">
    <cfRule type="cellIs" dxfId="604" priority="605" operator="equal">
      <formula>0</formula>
    </cfRule>
  </conditionalFormatting>
  <conditionalFormatting sqref="CT8:CU8">
    <cfRule type="cellIs" dxfId="603" priority="604" operator="equal">
      <formula>0</formula>
    </cfRule>
  </conditionalFormatting>
  <conditionalFormatting sqref="CT8:CU8">
    <cfRule type="cellIs" dxfId="602" priority="603" operator="equal">
      <formula>0</formula>
    </cfRule>
  </conditionalFormatting>
  <conditionalFormatting sqref="CT8:CU8">
    <cfRule type="cellIs" dxfId="601" priority="602" operator="equal">
      <formula>0</formula>
    </cfRule>
  </conditionalFormatting>
  <conditionalFormatting sqref="CT8:CU8">
    <cfRule type="cellIs" dxfId="600" priority="601" operator="equal">
      <formula>0</formula>
    </cfRule>
  </conditionalFormatting>
  <conditionalFormatting sqref="CT8:CU8">
    <cfRule type="cellIs" dxfId="599" priority="600" operator="equal">
      <formula>0</formula>
    </cfRule>
  </conditionalFormatting>
  <conditionalFormatting sqref="CT8:CU8">
    <cfRule type="cellIs" dxfId="598" priority="599" operator="equal">
      <formula>0</formula>
    </cfRule>
  </conditionalFormatting>
  <conditionalFormatting sqref="CT8:CU8">
    <cfRule type="cellIs" dxfId="597" priority="598" operator="equal">
      <formula>0</formula>
    </cfRule>
  </conditionalFormatting>
  <conditionalFormatting sqref="CT8:CU8">
    <cfRule type="cellIs" dxfId="596" priority="597" operator="equal">
      <formula>0</formula>
    </cfRule>
  </conditionalFormatting>
  <conditionalFormatting sqref="CT8:CU8">
    <cfRule type="cellIs" dxfId="595" priority="596" operator="equal">
      <formula>0</formula>
    </cfRule>
  </conditionalFormatting>
  <conditionalFormatting sqref="CT8:CU8">
    <cfRule type="cellIs" dxfId="594" priority="595" operator="equal">
      <formula>0</formula>
    </cfRule>
  </conditionalFormatting>
  <conditionalFormatting sqref="CT8:CU8">
    <cfRule type="cellIs" dxfId="593" priority="594" operator="equal">
      <formula>0</formula>
    </cfRule>
  </conditionalFormatting>
  <conditionalFormatting sqref="CT8:CU8">
    <cfRule type="cellIs" dxfId="592" priority="593" operator="equal">
      <formula>0</formula>
    </cfRule>
  </conditionalFormatting>
  <conditionalFormatting sqref="CT8:CU8">
    <cfRule type="cellIs" dxfId="591" priority="592" operator="equal">
      <formula>0</formula>
    </cfRule>
  </conditionalFormatting>
  <conditionalFormatting sqref="CT8:CU8">
    <cfRule type="cellIs" dxfId="590" priority="591" operator="equal">
      <formula>0</formula>
    </cfRule>
  </conditionalFormatting>
  <conditionalFormatting sqref="CT8:CU8">
    <cfRule type="cellIs" dxfId="589" priority="590" operator="equal">
      <formula>0</formula>
    </cfRule>
  </conditionalFormatting>
  <conditionalFormatting sqref="CT8:CU8">
    <cfRule type="cellIs" dxfId="588" priority="589" operator="equal">
      <formula>0</formula>
    </cfRule>
  </conditionalFormatting>
  <conditionalFormatting sqref="CT8:CU8">
    <cfRule type="cellIs" dxfId="587" priority="588" operator="equal">
      <formula>0</formula>
    </cfRule>
  </conditionalFormatting>
  <conditionalFormatting sqref="CT8:CU8">
    <cfRule type="cellIs" dxfId="586" priority="587" operator="equal">
      <formula>0</formula>
    </cfRule>
  </conditionalFormatting>
  <conditionalFormatting sqref="CT8:CU8">
    <cfRule type="cellIs" dxfId="585" priority="586" operator="equal">
      <formula>0</formula>
    </cfRule>
  </conditionalFormatting>
  <conditionalFormatting sqref="CT8:CU8">
    <cfRule type="cellIs" dxfId="584" priority="585" operator="equal">
      <formula>0</formula>
    </cfRule>
  </conditionalFormatting>
  <conditionalFormatting sqref="CT8:CU8">
    <cfRule type="cellIs" dxfId="583" priority="584" operator="equal">
      <formula>0</formula>
    </cfRule>
  </conditionalFormatting>
  <conditionalFormatting sqref="CT8:CU8">
    <cfRule type="cellIs" dxfId="582" priority="583" operator="equal">
      <formula>0</formula>
    </cfRule>
  </conditionalFormatting>
  <conditionalFormatting sqref="CT8:CU8">
    <cfRule type="cellIs" dxfId="581" priority="582" operator="equal">
      <formula>0</formula>
    </cfRule>
  </conditionalFormatting>
  <conditionalFormatting sqref="CT8:CU8">
    <cfRule type="cellIs" dxfId="580" priority="581" operator="equal">
      <formula>0</formula>
    </cfRule>
  </conditionalFormatting>
  <conditionalFormatting sqref="CT8:CU8">
    <cfRule type="cellIs" dxfId="579" priority="580" operator="equal">
      <formula>0</formula>
    </cfRule>
  </conditionalFormatting>
  <conditionalFormatting sqref="CT8:CU8">
    <cfRule type="cellIs" dxfId="578" priority="579" operator="equal">
      <formula>0</formula>
    </cfRule>
  </conditionalFormatting>
  <conditionalFormatting sqref="CT8:CU8">
    <cfRule type="cellIs" dxfId="577" priority="578" operator="equal">
      <formula>0</formula>
    </cfRule>
  </conditionalFormatting>
  <conditionalFormatting sqref="CT8:CU8">
    <cfRule type="cellIs" dxfId="576" priority="577" operator="equal">
      <formula>0</formula>
    </cfRule>
  </conditionalFormatting>
  <conditionalFormatting sqref="CT8:CU8">
    <cfRule type="cellIs" dxfId="575" priority="576" operator="equal">
      <formula>0</formula>
    </cfRule>
  </conditionalFormatting>
  <conditionalFormatting sqref="CT8:CU8">
    <cfRule type="cellIs" dxfId="574" priority="575" operator="equal">
      <formula>0</formula>
    </cfRule>
  </conditionalFormatting>
  <conditionalFormatting sqref="CT8:CU8">
    <cfRule type="cellIs" dxfId="573" priority="574" operator="equal">
      <formula>0</formula>
    </cfRule>
  </conditionalFormatting>
  <conditionalFormatting sqref="CT8:CU8">
    <cfRule type="cellIs" dxfId="572" priority="573" operator="equal">
      <formula>0</formula>
    </cfRule>
  </conditionalFormatting>
  <conditionalFormatting sqref="CT8:CU8">
    <cfRule type="cellIs" dxfId="571" priority="572" operator="equal">
      <formula>0</formula>
    </cfRule>
  </conditionalFormatting>
  <conditionalFormatting sqref="CT8:CU8">
    <cfRule type="cellIs" dxfId="570" priority="571" operator="equal">
      <formula>0</formula>
    </cfRule>
  </conditionalFormatting>
  <conditionalFormatting sqref="CT8:CU8">
    <cfRule type="cellIs" dxfId="569" priority="570" operator="equal">
      <formula>0</formula>
    </cfRule>
  </conditionalFormatting>
  <conditionalFormatting sqref="CT8:CU8">
    <cfRule type="cellIs" dxfId="568" priority="569" operator="equal">
      <formula>0</formula>
    </cfRule>
  </conditionalFormatting>
  <conditionalFormatting sqref="CT8:CU8">
    <cfRule type="cellIs" dxfId="567" priority="568" operator="equal">
      <formula>0</formula>
    </cfRule>
  </conditionalFormatting>
  <conditionalFormatting sqref="CT8:CU8">
    <cfRule type="cellIs" dxfId="566" priority="567" operator="equal">
      <formula>0</formula>
    </cfRule>
  </conditionalFormatting>
  <conditionalFormatting sqref="CT8:CU8">
    <cfRule type="cellIs" dxfId="565" priority="566" operator="equal">
      <formula>0</formula>
    </cfRule>
  </conditionalFormatting>
  <conditionalFormatting sqref="CT8:CU8">
    <cfRule type="cellIs" dxfId="564" priority="565" operator="equal">
      <formula>0</formula>
    </cfRule>
  </conditionalFormatting>
  <conditionalFormatting sqref="CT8:CU8">
    <cfRule type="cellIs" dxfId="563" priority="564" operator="equal">
      <formula>0</formula>
    </cfRule>
  </conditionalFormatting>
  <conditionalFormatting sqref="CT8:CU8">
    <cfRule type="cellIs" dxfId="562" priority="563" operator="equal">
      <formula>0</formula>
    </cfRule>
  </conditionalFormatting>
  <conditionalFormatting sqref="CT8:CU8">
    <cfRule type="cellIs" dxfId="561" priority="562" operator="equal">
      <formula>0</formula>
    </cfRule>
  </conditionalFormatting>
  <conditionalFormatting sqref="CT8:CU8">
    <cfRule type="cellIs" dxfId="560" priority="561" operator="equal">
      <formula>0</formula>
    </cfRule>
  </conditionalFormatting>
  <conditionalFormatting sqref="CT8:CU8">
    <cfRule type="cellIs" dxfId="559" priority="560" operator="equal">
      <formula>0</formula>
    </cfRule>
  </conditionalFormatting>
  <conditionalFormatting sqref="CT8:CU8">
    <cfRule type="cellIs" dxfId="558" priority="559" operator="equal">
      <formula>0</formula>
    </cfRule>
  </conditionalFormatting>
  <conditionalFormatting sqref="CT8:CU8">
    <cfRule type="cellIs" dxfId="557" priority="558" operator="equal">
      <formula>0</formula>
    </cfRule>
  </conditionalFormatting>
  <conditionalFormatting sqref="CT8:CU8">
    <cfRule type="cellIs" dxfId="556" priority="557" operator="equal">
      <formula>0</formula>
    </cfRule>
  </conditionalFormatting>
  <conditionalFormatting sqref="CT8:CU8">
    <cfRule type="cellIs" dxfId="555" priority="556" operator="equal">
      <formula>0</formula>
    </cfRule>
  </conditionalFormatting>
  <conditionalFormatting sqref="CT8:CU8">
    <cfRule type="cellIs" dxfId="554" priority="555" operator="equal">
      <formula>0</formula>
    </cfRule>
  </conditionalFormatting>
  <conditionalFormatting sqref="CT8:CU8">
    <cfRule type="cellIs" dxfId="553" priority="554" operator="equal">
      <formula>0</formula>
    </cfRule>
  </conditionalFormatting>
  <conditionalFormatting sqref="CT8:CU8">
    <cfRule type="cellIs" dxfId="552" priority="553" operator="equal">
      <formula>0</formula>
    </cfRule>
  </conditionalFormatting>
  <conditionalFormatting sqref="CT8:CU8">
    <cfRule type="cellIs" dxfId="551" priority="552" operator="equal">
      <formula>0</formula>
    </cfRule>
  </conditionalFormatting>
  <conditionalFormatting sqref="CT8:CU8">
    <cfRule type="cellIs" dxfId="550" priority="551" operator="equal">
      <formula>0</formula>
    </cfRule>
  </conditionalFormatting>
  <conditionalFormatting sqref="CT8:CU8">
    <cfRule type="cellIs" dxfId="549" priority="550" operator="equal">
      <formula>0</formula>
    </cfRule>
  </conditionalFormatting>
  <conditionalFormatting sqref="CT8:CU8">
    <cfRule type="cellIs" dxfId="548" priority="549" operator="equal">
      <formula>0</formula>
    </cfRule>
  </conditionalFormatting>
  <conditionalFormatting sqref="CT8:CU8">
    <cfRule type="cellIs" dxfId="547" priority="548" operator="equal">
      <formula>0</formula>
    </cfRule>
  </conditionalFormatting>
  <conditionalFormatting sqref="CT8:CU8">
    <cfRule type="cellIs" dxfId="546" priority="547" operator="equal">
      <formula>0</formula>
    </cfRule>
  </conditionalFormatting>
  <conditionalFormatting sqref="CT8:CU8">
    <cfRule type="cellIs" dxfId="545" priority="546" operator="equal">
      <formula>0</formula>
    </cfRule>
  </conditionalFormatting>
  <conditionalFormatting sqref="CT8:CU8">
    <cfRule type="cellIs" dxfId="544" priority="545" operator="equal">
      <formula>0</formula>
    </cfRule>
  </conditionalFormatting>
  <conditionalFormatting sqref="CT8:CU8">
    <cfRule type="cellIs" dxfId="543" priority="544" operator="equal">
      <formula>0</formula>
    </cfRule>
  </conditionalFormatting>
  <conditionalFormatting sqref="CT8:CU8">
    <cfRule type="cellIs" dxfId="542" priority="543" operator="equal">
      <formula>0</formula>
    </cfRule>
  </conditionalFormatting>
  <conditionalFormatting sqref="CT8:CU8">
    <cfRule type="cellIs" dxfId="541" priority="542" operator="equal">
      <formula>0</formula>
    </cfRule>
  </conditionalFormatting>
  <conditionalFormatting sqref="CT8:CU8">
    <cfRule type="cellIs" dxfId="540" priority="541" operator="equal">
      <formula>0</formula>
    </cfRule>
  </conditionalFormatting>
  <conditionalFormatting sqref="CT8:CU8">
    <cfRule type="cellIs" dxfId="539" priority="540" operator="equal">
      <formula>0</formula>
    </cfRule>
  </conditionalFormatting>
  <conditionalFormatting sqref="CT8:CU8">
    <cfRule type="cellIs" dxfId="538" priority="539" operator="equal">
      <formula>0</formula>
    </cfRule>
  </conditionalFormatting>
  <conditionalFormatting sqref="CT8:CU8">
    <cfRule type="cellIs" dxfId="537" priority="538" operator="equal">
      <formula>0</formula>
    </cfRule>
  </conditionalFormatting>
  <conditionalFormatting sqref="CT8:CU8">
    <cfRule type="cellIs" dxfId="536" priority="537" operator="equal">
      <formula>0</formula>
    </cfRule>
  </conditionalFormatting>
  <conditionalFormatting sqref="CT8:CU8">
    <cfRule type="cellIs" dxfId="535" priority="536" operator="equal">
      <formula>0</formula>
    </cfRule>
  </conditionalFormatting>
  <conditionalFormatting sqref="CT8:CU8">
    <cfRule type="cellIs" dxfId="534" priority="535" operator="equal">
      <formula>0</formula>
    </cfRule>
  </conditionalFormatting>
  <conditionalFormatting sqref="CT8:CU8">
    <cfRule type="cellIs" dxfId="533" priority="534" operator="equal">
      <formula>0</formula>
    </cfRule>
  </conditionalFormatting>
  <conditionalFormatting sqref="CT8:CU8">
    <cfRule type="cellIs" dxfId="532" priority="533" operator="equal">
      <formula>0</formula>
    </cfRule>
  </conditionalFormatting>
  <conditionalFormatting sqref="CT8:CU8">
    <cfRule type="cellIs" dxfId="531" priority="532" operator="equal">
      <formula>0</formula>
    </cfRule>
  </conditionalFormatting>
  <conditionalFormatting sqref="CT8:CU8">
    <cfRule type="cellIs" dxfId="530" priority="531" operator="equal">
      <formula>0</formula>
    </cfRule>
  </conditionalFormatting>
  <conditionalFormatting sqref="CT8:CU8">
    <cfRule type="cellIs" dxfId="529" priority="530" operator="equal">
      <formula>0</formula>
    </cfRule>
  </conditionalFormatting>
  <conditionalFormatting sqref="CT8:CU8">
    <cfRule type="cellIs" dxfId="528" priority="529" operator="equal">
      <formula>0</formula>
    </cfRule>
  </conditionalFormatting>
  <conditionalFormatting sqref="CT8:CU8">
    <cfRule type="cellIs" dxfId="527" priority="528" operator="equal">
      <formula>0</formula>
    </cfRule>
  </conditionalFormatting>
  <conditionalFormatting sqref="CT8:CU8">
    <cfRule type="cellIs" dxfId="526" priority="527" operator="equal">
      <formula>0</formula>
    </cfRule>
  </conditionalFormatting>
  <conditionalFormatting sqref="CT8:CU8">
    <cfRule type="cellIs" dxfId="525" priority="526" operator="equal">
      <formula>0</formula>
    </cfRule>
  </conditionalFormatting>
  <conditionalFormatting sqref="CT8:CU8">
    <cfRule type="cellIs" dxfId="524" priority="525" operator="equal">
      <formula>0</formula>
    </cfRule>
  </conditionalFormatting>
  <conditionalFormatting sqref="CT106:CU106">
    <cfRule type="cellIs" dxfId="523" priority="524" operator="equal">
      <formula>0</formula>
    </cfRule>
  </conditionalFormatting>
  <conditionalFormatting sqref="CT106:CU106">
    <cfRule type="cellIs" dxfId="522" priority="523" operator="equal">
      <formula>0</formula>
    </cfRule>
  </conditionalFormatting>
  <conditionalFormatting sqref="CT106:CU106">
    <cfRule type="cellIs" dxfId="521" priority="522" operator="equal">
      <formula>0</formula>
    </cfRule>
  </conditionalFormatting>
  <conditionalFormatting sqref="CT67:CU67">
    <cfRule type="cellIs" dxfId="520" priority="521" operator="equal">
      <formula>0</formula>
    </cfRule>
  </conditionalFormatting>
  <conditionalFormatting sqref="CT68:CU68">
    <cfRule type="cellIs" dxfId="519" priority="520" operator="equal">
      <formula>0</formula>
    </cfRule>
  </conditionalFormatting>
  <conditionalFormatting sqref="P68">
    <cfRule type="cellIs" dxfId="518" priority="519" operator="equal">
      <formula>0</formula>
    </cfRule>
  </conditionalFormatting>
  <conditionalFormatting sqref="P8">
    <cfRule type="cellIs" dxfId="517" priority="518" operator="equal">
      <formula>0</formula>
    </cfRule>
  </conditionalFormatting>
  <conditionalFormatting sqref="P99:P101">
    <cfRule type="cellIs" dxfId="516" priority="517" operator="equal">
      <formula>0</formula>
    </cfRule>
  </conditionalFormatting>
  <conditionalFormatting sqref="P106">
    <cfRule type="cellIs" dxfId="515" priority="516" operator="equal">
      <formula>0</formula>
    </cfRule>
  </conditionalFormatting>
  <conditionalFormatting sqref="P111:P112 P103 P114">
    <cfRule type="cellIs" dxfId="514" priority="515" operator="equal">
      <formula>0</formula>
    </cfRule>
  </conditionalFormatting>
  <conditionalFormatting sqref="P110">
    <cfRule type="cellIs" dxfId="513" priority="514" operator="equal">
      <formula>0</formula>
    </cfRule>
  </conditionalFormatting>
  <conditionalFormatting sqref="P110">
    <cfRule type="cellIs" dxfId="512" priority="513" operator="equal">
      <formula>0</formula>
    </cfRule>
  </conditionalFormatting>
  <conditionalFormatting sqref="P110">
    <cfRule type="cellIs" dxfId="511" priority="512" operator="equal">
      <formula>0</formula>
    </cfRule>
  </conditionalFormatting>
  <conditionalFormatting sqref="P8">
    <cfRule type="cellIs" dxfId="510" priority="511" operator="equal">
      <formula>0</formula>
    </cfRule>
  </conditionalFormatting>
  <conditionalFormatting sqref="P106">
    <cfRule type="cellIs" dxfId="509" priority="510" operator="equal">
      <formula>0</formula>
    </cfRule>
  </conditionalFormatting>
  <conditionalFormatting sqref="P106">
    <cfRule type="cellIs" dxfId="508" priority="509" operator="equal">
      <formula>0</formula>
    </cfRule>
  </conditionalFormatting>
  <conditionalFormatting sqref="P187:P192 P208:P215 P127:P151">
    <cfRule type="cellIs" dxfId="507" priority="508" operator="equal">
      <formula>0</formula>
    </cfRule>
  </conditionalFormatting>
  <conditionalFormatting sqref="P187">
    <cfRule type="cellIs" dxfId="506" priority="507" operator="equal">
      <formula>0</formula>
    </cfRule>
  </conditionalFormatting>
  <conditionalFormatting sqref="P128:P129">
    <cfRule type="cellIs" dxfId="505" priority="506" operator="equal">
      <formula>0</formula>
    </cfRule>
  </conditionalFormatting>
  <conditionalFormatting sqref="P128:P129">
    <cfRule type="cellIs" dxfId="504" priority="505" operator="equal">
      <formula>0</formula>
    </cfRule>
  </conditionalFormatting>
  <conditionalFormatting sqref="P129">
    <cfRule type="cellIs" dxfId="503" priority="504" operator="equal">
      <formula>0</formula>
    </cfRule>
  </conditionalFormatting>
  <conditionalFormatting sqref="P128">
    <cfRule type="cellIs" dxfId="502" priority="503" operator="equal">
      <formula>0</formula>
    </cfRule>
  </conditionalFormatting>
  <conditionalFormatting sqref="P208:P215">
    <cfRule type="cellIs" dxfId="501" priority="502" operator="equal">
      <formula>0</formula>
    </cfRule>
  </conditionalFormatting>
  <conditionalFormatting sqref="P131:P134">
    <cfRule type="cellIs" dxfId="500" priority="501" operator="equal">
      <formula>0</formula>
    </cfRule>
  </conditionalFormatting>
  <conditionalFormatting sqref="AX4">
    <cfRule type="cellIs" dxfId="499" priority="500" operator="equal">
      <formula>0</formula>
    </cfRule>
  </conditionalFormatting>
  <conditionalFormatting sqref="AU3:AV3">
    <cfRule type="cellIs" dxfId="498" priority="499" operator="equal">
      <formula>0</formula>
    </cfRule>
  </conditionalFormatting>
  <conditionalFormatting sqref="AX3">
    <cfRule type="cellIs" dxfId="497" priority="498" operator="equal">
      <formula>0</formula>
    </cfRule>
  </conditionalFormatting>
  <conditionalFormatting sqref="AX6">
    <cfRule type="cellIs" dxfId="496" priority="497" operator="equal">
      <formula>0</formula>
    </cfRule>
  </conditionalFormatting>
  <conditionalFormatting sqref="AX144:AX148">
    <cfRule type="cellIs" dxfId="495" priority="496" operator="equal">
      <formula>0</formula>
    </cfRule>
  </conditionalFormatting>
  <conditionalFormatting sqref="AX149:AX151">
    <cfRule type="cellIs" dxfId="494" priority="495" operator="equal">
      <formula>0</formula>
    </cfRule>
  </conditionalFormatting>
  <conditionalFormatting sqref="DX6">
    <cfRule type="cellIs" dxfId="493" priority="494" operator="equal">
      <formula>0</formula>
    </cfRule>
  </conditionalFormatting>
  <conditionalFormatting sqref="DX5">
    <cfRule type="cellIs" dxfId="492" priority="493" operator="equal">
      <formula>0</formula>
    </cfRule>
  </conditionalFormatting>
  <conditionalFormatting sqref="EA8">
    <cfRule type="cellIs" dxfId="491" priority="492" operator="equal">
      <formula>0</formula>
    </cfRule>
  </conditionalFormatting>
  <conditionalFormatting sqref="EA8">
    <cfRule type="cellIs" dxfId="490" priority="491" operator="equal">
      <formula>0</formula>
    </cfRule>
  </conditionalFormatting>
  <conditionalFormatting sqref="EA8">
    <cfRule type="cellIs" dxfId="489" priority="490" operator="equal">
      <formula>0</formula>
    </cfRule>
  </conditionalFormatting>
  <conditionalFormatting sqref="EA8">
    <cfRule type="cellIs" dxfId="488" priority="489" operator="equal">
      <formula>0</formula>
    </cfRule>
  </conditionalFormatting>
  <conditionalFormatting sqref="EA8">
    <cfRule type="cellIs" dxfId="487" priority="488" operator="equal">
      <formula>0</formula>
    </cfRule>
  </conditionalFormatting>
  <conditionalFormatting sqref="EA8">
    <cfRule type="cellIs" dxfId="486" priority="487" operator="equal">
      <formula>0</formula>
    </cfRule>
  </conditionalFormatting>
  <conditionalFormatting sqref="EA8">
    <cfRule type="cellIs" dxfId="485" priority="486" operator="equal">
      <formula>0</formula>
    </cfRule>
  </conditionalFormatting>
  <conditionalFormatting sqref="EA8">
    <cfRule type="cellIs" dxfId="484" priority="485" operator="equal">
      <formula>0</formula>
    </cfRule>
  </conditionalFormatting>
  <conditionalFormatting sqref="EA8">
    <cfRule type="cellIs" dxfId="483" priority="484" operator="equal">
      <formula>0</formula>
    </cfRule>
  </conditionalFormatting>
  <conditionalFormatting sqref="EA8">
    <cfRule type="cellIs" dxfId="482" priority="483" operator="equal">
      <formula>0</formula>
    </cfRule>
  </conditionalFormatting>
  <conditionalFormatting sqref="EA8">
    <cfRule type="cellIs" dxfId="481" priority="482" operator="equal">
      <formula>0</formula>
    </cfRule>
  </conditionalFormatting>
  <conditionalFormatting sqref="EA8">
    <cfRule type="cellIs" dxfId="480" priority="481" operator="equal">
      <formula>0</formula>
    </cfRule>
  </conditionalFormatting>
  <conditionalFormatting sqref="EA8">
    <cfRule type="cellIs" dxfId="479" priority="480" operator="equal">
      <formula>0</formula>
    </cfRule>
  </conditionalFormatting>
  <conditionalFormatting sqref="EA8">
    <cfRule type="cellIs" dxfId="478" priority="479" operator="equal">
      <formula>0</formula>
    </cfRule>
  </conditionalFormatting>
  <conditionalFormatting sqref="EA8">
    <cfRule type="cellIs" dxfId="477" priority="478" operator="equal">
      <formula>0</formula>
    </cfRule>
  </conditionalFormatting>
  <conditionalFormatting sqref="EA8">
    <cfRule type="cellIs" dxfId="476" priority="477" operator="equal">
      <formula>0</formula>
    </cfRule>
  </conditionalFormatting>
  <conditionalFormatting sqref="DW68">
    <cfRule type="cellIs" dxfId="475" priority="476" operator="equal">
      <formula>0</formula>
    </cfRule>
  </conditionalFormatting>
  <conditionalFormatting sqref="DX68">
    <cfRule type="cellIs" dxfId="474" priority="475" operator="equal">
      <formula>0</formula>
    </cfRule>
  </conditionalFormatting>
  <conditionalFormatting sqref="DZ68">
    <cfRule type="cellIs" dxfId="473" priority="474" operator="equal">
      <formula>0</formula>
    </cfRule>
  </conditionalFormatting>
  <conditionalFormatting sqref="DX143:DX148">
    <cfRule type="cellIs" dxfId="472" priority="473" operator="equal">
      <formula>0</formula>
    </cfRule>
  </conditionalFormatting>
  <conditionalFormatting sqref="DX149:DX151">
    <cfRule type="cellIs" dxfId="471" priority="472" operator="equal">
      <formula>0</formula>
    </cfRule>
  </conditionalFormatting>
  <conditionalFormatting sqref="DX142">
    <cfRule type="cellIs" dxfId="470" priority="471" operator="equal">
      <formula>0</formula>
    </cfRule>
  </conditionalFormatting>
  <conditionalFormatting sqref="DZ143:DZ148">
    <cfRule type="cellIs" dxfId="469" priority="470" operator="equal">
      <formula>0</formula>
    </cfRule>
  </conditionalFormatting>
  <conditionalFormatting sqref="DZ149:DZ151">
    <cfRule type="cellIs" dxfId="468" priority="469" operator="equal">
      <formula>0</formula>
    </cfRule>
  </conditionalFormatting>
  <conditionalFormatting sqref="DZ142">
    <cfRule type="cellIs" dxfId="467" priority="468" operator="equal">
      <formula>0</formula>
    </cfRule>
  </conditionalFormatting>
  <conditionalFormatting sqref="DY8">
    <cfRule type="cellIs" dxfId="466" priority="467" operator="equal">
      <formula>0</formula>
    </cfRule>
  </conditionalFormatting>
  <conditionalFormatting sqref="DY8">
    <cfRule type="cellIs" dxfId="465" priority="466" operator="equal">
      <formula>0</formula>
    </cfRule>
  </conditionalFormatting>
  <conditionalFormatting sqref="DY8">
    <cfRule type="cellIs" dxfId="464" priority="465" operator="equal">
      <formula>0</formula>
    </cfRule>
  </conditionalFormatting>
  <conditionalFormatting sqref="DY8">
    <cfRule type="cellIs" dxfId="463" priority="464" operator="equal">
      <formula>0</formula>
    </cfRule>
  </conditionalFormatting>
  <conditionalFormatting sqref="DY8">
    <cfRule type="cellIs" dxfId="462" priority="463" operator="equal">
      <formula>0</formula>
    </cfRule>
  </conditionalFormatting>
  <conditionalFormatting sqref="DY8">
    <cfRule type="cellIs" dxfId="461" priority="462" operator="equal">
      <formula>0</formula>
    </cfRule>
  </conditionalFormatting>
  <conditionalFormatting sqref="DY8">
    <cfRule type="cellIs" dxfId="460" priority="461" operator="equal">
      <formula>0</formula>
    </cfRule>
  </conditionalFormatting>
  <conditionalFormatting sqref="DY8">
    <cfRule type="cellIs" dxfId="459" priority="460" operator="equal">
      <formula>0</formula>
    </cfRule>
  </conditionalFormatting>
  <conditionalFormatting sqref="DY8">
    <cfRule type="cellIs" dxfId="458" priority="459" operator="equal">
      <formula>0</formula>
    </cfRule>
  </conditionalFormatting>
  <conditionalFormatting sqref="DY8">
    <cfRule type="cellIs" dxfId="457" priority="458" operator="equal">
      <formula>0</formula>
    </cfRule>
  </conditionalFormatting>
  <conditionalFormatting sqref="DY8">
    <cfRule type="cellIs" dxfId="456" priority="457" operator="equal">
      <formula>0</formula>
    </cfRule>
  </conditionalFormatting>
  <conditionalFormatting sqref="DY8">
    <cfRule type="cellIs" dxfId="455" priority="456" operator="equal">
      <formula>0</formula>
    </cfRule>
  </conditionalFormatting>
  <conditionalFormatting sqref="DY8">
    <cfRule type="cellIs" dxfId="454" priority="455" operator="equal">
      <formula>0</formula>
    </cfRule>
  </conditionalFormatting>
  <conditionalFormatting sqref="DY8">
    <cfRule type="cellIs" dxfId="453" priority="454" operator="equal">
      <formula>0</formula>
    </cfRule>
  </conditionalFormatting>
  <conditionalFormatting sqref="DY8">
    <cfRule type="cellIs" dxfId="452" priority="453" operator="equal">
      <formula>0</formula>
    </cfRule>
  </conditionalFormatting>
  <conditionalFormatting sqref="DY8">
    <cfRule type="cellIs" dxfId="451" priority="452" operator="equal">
      <formula>0</formula>
    </cfRule>
  </conditionalFormatting>
  <conditionalFormatting sqref="DY8">
    <cfRule type="cellIs" dxfId="450" priority="451" operator="equal">
      <formula>0</formula>
    </cfRule>
  </conditionalFormatting>
  <conditionalFormatting sqref="DY8">
    <cfRule type="cellIs" dxfId="449" priority="450" operator="equal">
      <formula>0</formula>
    </cfRule>
  </conditionalFormatting>
  <conditionalFormatting sqref="DY8">
    <cfRule type="cellIs" dxfId="448" priority="449" operator="equal">
      <formula>0</formula>
    </cfRule>
  </conditionalFormatting>
  <conditionalFormatting sqref="DY8">
    <cfRule type="cellIs" dxfId="447" priority="448" operator="equal">
      <formula>0</formula>
    </cfRule>
  </conditionalFormatting>
  <conditionalFormatting sqref="DY8">
    <cfRule type="cellIs" dxfId="446" priority="447" operator="equal">
      <formula>0</formula>
    </cfRule>
  </conditionalFormatting>
  <conditionalFormatting sqref="DY8">
    <cfRule type="cellIs" dxfId="445" priority="446" operator="equal">
      <formula>0</formula>
    </cfRule>
  </conditionalFormatting>
  <conditionalFormatting sqref="DY8">
    <cfRule type="cellIs" dxfId="444" priority="445" operator="equal">
      <formula>0</formula>
    </cfRule>
  </conditionalFormatting>
  <conditionalFormatting sqref="AW4">
    <cfRule type="cellIs" dxfId="443" priority="444" operator="equal">
      <formula>0</formula>
    </cfRule>
  </conditionalFormatting>
  <conditionalFormatting sqref="AW3">
    <cfRule type="cellIs" dxfId="442" priority="443" operator="equal">
      <formula>0</formula>
    </cfRule>
  </conditionalFormatting>
  <conditionalFormatting sqref="AY106">
    <cfRule type="cellIs" dxfId="441" priority="442" operator="equal">
      <formula>0</formula>
    </cfRule>
  </conditionalFormatting>
  <conditionalFormatting sqref="AY103 AY111:AY112">
    <cfRule type="cellIs" dxfId="440" priority="441" operator="equal">
      <formula>0</formula>
    </cfRule>
  </conditionalFormatting>
  <conditionalFormatting sqref="AY110">
    <cfRule type="cellIs" dxfId="439" priority="440" operator="equal">
      <formula>0</formula>
    </cfRule>
  </conditionalFormatting>
  <conditionalFormatting sqref="AY110">
    <cfRule type="cellIs" dxfId="438" priority="439" operator="equal">
      <formula>0</formula>
    </cfRule>
  </conditionalFormatting>
  <conditionalFormatting sqref="AY110">
    <cfRule type="cellIs" dxfId="437" priority="438" operator="equal">
      <formula>0</formula>
    </cfRule>
  </conditionalFormatting>
  <conditionalFormatting sqref="AY106">
    <cfRule type="cellIs" dxfId="436" priority="437" operator="equal">
      <formula>0</formula>
    </cfRule>
  </conditionalFormatting>
  <conditionalFormatting sqref="AY106">
    <cfRule type="cellIs" dxfId="435" priority="436" operator="equal">
      <formula>0</formula>
    </cfRule>
  </conditionalFormatting>
  <conditionalFormatting sqref="G5:I5">
    <cfRule type="cellIs" dxfId="434" priority="435" operator="equal">
      <formula>0</formula>
    </cfRule>
  </conditionalFormatting>
  <conditionalFormatting sqref="I3">
    <cfRule type="cellIs" dxfId="433" priority="434" operator="equal">
      <formula>0</formula>
    </cfRule>
  </conditionalFormatting>
  <conditionalFormatting sqref="I4">
    <cfRule type="cellIs" dxfId="432" priority="433" operator="equal">
      <formula>0</formula>
    </cfRule>
  </conditionalFormatting>
  <conditionalFormatting sqref="G3:H3">
    <cfRule type="cellIs" dxfId="431" priority="432" operator="equal">
      <formula>0</formula>
    </cfRule>
  </conditionalFormatting>
  <conditionalFormatting sqref="G4:H4">
    <cfRule type="cellIs" dxfId="430" priority="431" operator="equal">
      <formula>0</formula>
    </cfRule>
  </conditionalFormatting>
  <conditionalFormatting sqref="K5">
    <cfRule type="cellIs" dxfId="429" priority="430" operator="equal">
      <formula>0</formula>
    </cfRule>
  </conditionalFormatting>
  <conditionalFormatting sqref="K4">
    <cfRule type="cellIs" dxfId="428" priority="429" operator="equal">
      <formula>0</formula>
    </cfRule>
  </conditionalFormatting>
  <conditionalFormatting sqref="K3">
    <cfRule type="cellIs" dxfId="427" priority="428" operator="equal">
      <formula>0</formula>
    </cfRule>
  </conditionalFormatting>
  <conditionalFormatting sqref="J110:K112 J106:K106 J103:K103">
    <cfRule type="cellIs" dxfId="426" priority="427" operator="equal">
      <formula>0</formula>
    </cfRule>
  </conditionalFormatting>
  <conditionalFormatting sqref="J142:K151">
    <cfRule type="cellIs" dxfId="425" priority="426" operator="equal">
      <formula>0</formula>
    </cfRule>
  </conditionalFormatting>
  <conditionalFormatting sqref="N212:N213">
    <cfRule type="cellIs" dxfId="424" priority="425" operator="equal">
      <formula>0</formula>
    </cfRule>
  </conditionalFormatting>
  <conditionalFormatting sqref="N212:N213">
    <cfRule type="cellIs" dxfId="423" priority="424" operator="equal">
      <formula>0</formula>
    </cfRule>
  </conditionalFormatting>
  <conditionalFormatting sqref="BY3:BY6 BY8">
    <cfRule type="cellIs" dxfId="422" priority="423" operator="equal">
      <formula>0</formula>
    </cfRule>
  </conditionalFormatting>
  <conditionalFormatting sqref="AF8:AH8 AF106:AH106 AF3:AH4 AF68:AH68 AF114:AH115 AF110:AH112 AF187:AH192 AF99:AH103 AF125:AH151">
    <cfRule type="cellIs" dxfId="421" priority="422" operator="equal">
      <formula>0</formula>
    </cfRule>
  </conditionalFormatting>
  <conditionalFormatting sqref="AF208:AH215">
    <cfRule type="cellIs" dxfId="420" priority="421" operator="equal">
      <formula>0</formula>
    </cfRule>
  </conditionalFormatting>
  <conditionalFormatting sqref="AF5:AH5">
    <cfRule type="cellIs" dxfId="419" priority="420" operator="equal">
      <formula>0</formula>
    </cfRule>
  </conditionalFormatting>
  <conditionalFormatting sqref="AF6:AH6">
    <cfRule type="cellIs" dxfId="418" priority="419" operator="equal">
      <formula>0</formula>
    </cfRule>
  </conditionalFormatting>
  <conditionalFormatting sqref="B251:N251 V251 BX251:CC251 BE251 BO251:BP251 BS251:BV251 AD251:AE251 AA251 AX251:BA251 AI251:AV251 BG251:BM251 P251:T251 CH251:EE251 B252:EE252">
    <cfRule type="cellIs" dxfId="417" priority="417" operator="lessThan">
      <formula>0</formula>
    </cfRule>
    <cfRule type="cellIs" dxfId="416" priority="418" operator="greaterThan">
      <formula>0</formula>
    </cfRule>
  </conditionalFormatting>
  <conditionalFormatting sqref="L6 L208:L215 L187:L192 L125:L141 L114:L115 L99:L102 CT101:CU101">
    <cfRule type="cellIs" dxfId="415" priority="416" operator="equal">
      <formula>0</formula>
    </cfRule>
  </conditionalFormatting>
  <conditionalFormatting sqref="L128:L129">
    <cfRule type="cellIs" dxfId="414" priority="415" operator="equal">
      <formula>0</formula>
    </cfRule>
  </conditionalFormatting>
  <conditionalFormatting sqref="L128:L129">
    <cfRule type="cellIs" dxfId="413" priority="414" operator="equal">
      <formula>0</formula>
    </cfRule>
  </conditionalFormatting>
  <conditionalFormatting sqref="L129">
    <cfRule type="cellIs" dxfId="412" priority="413" operator="equal">
      <formula>0</formula>
    </cfRule>
  </conditionalFormatting>
  <conditionalFormatting sqref="L128">
    <cfRule type="cellIs" dxfId="411" priority="412" operator="equal">
      <formula>0</formula>
    </cfRule>
  </conditionalFormatting>
  <conditionalFormatting sqref="L6">
    <cfRule type="cellIs" dxfId="410" priority="411" operator="equal">
      <formula>0</formula>
    </cfRule>
  </conditionalFormatting>
  <conditionalFormatting sqref="L208:L215">
    <cfRule type="cellIs" dxfId="409" priority="410" operator="equal">
      <formula>0</formula>
    </cfRule>
  </conditionalFormatting>
  <conditionalFormatting sqref="L131:L134">
    <cfRule type="cellIs" dxfId="408" priority="409" operator="equal">
      <formula>0</formula>
    </cfRule>
  </conditionalFormatting>
  <conditionalFormatting sqref="L5">
    <cfRule type="cellIs" dxfId="407" priority="408" operator="equal">
      <formula>0</formula>
    </cfRule>
  </conditionalFormatting>
  <conditionalFormatting sqref="L4">
    <cfRule type="cellIs" dxfId="406" priority="407" operator="equal">
      <formula>0</formula>
    </cfRule>
  </conditionalFormatting>
  <conditionalFormatting sqref="L3">
    <cfRule type="cellIs" dxfId="405" priority="406" operator="equal">
      <formula>0</formula>
    </cfRule>
  </conditionalFormatting>
  <conditionalFormatting sqref="L110:L112 L106 L103">
    <cfRule type="cellIs" dxfId="404" priority="405" operator="equal">
      <formula>0</formula>
    </cfRule>
  </conditionalFormatting>
  <conditionalFormatting sqref="L142:L151">
    <cfRule type="cellIs" dxfId="403" priority="404" operator="equal">
      <formula>0</formula>
    </cfRule>
  </conditionalFormatting>
  <conditionalFormatting sqref="EB152:EB155 O152:O155 DV152:DW155 V152:V155 DE152:DG154 CV152:DC155 AD152:AE155 DL152:DS155 Q152:S155 BS152:CC155">
    <cfRule type="cellIs" dxfId="402" priority="403" operator="equal">
      <formula>0</formula>
    </cfRule>
  </conditionalFormatting>
  <conditionalFormatting sqref="C152:E155">
    <cfRule type="cellIs" dxfId="401" priority="402" operator="equal">
      <formula>0</formula>
    </cfRule>
  </conditionalFormatting>
  <conditionalFormatting sqref="DY152:DY155">
    <cfRule type="cellIs" dxfId="400" priority="401" operator="equal">
      <formula>0</formula>
    </cfRule>
  </conditionalFormatting>
  <conditionalFormatting sqref="AU152:AW155">
    <cfRule type="cellIs" dxfId="399" priority="400" operator="equal">
      <formula>0</formula>
    </cfRule>
  </conditionalFormatting>
  <conditionalFormatting sqref="EA152:EA155">
    <cfRule type="cellIs" dxfId="398" priority="399" operator="equal">
      <formula>0</formula>
    </cfRule>
  </conditionalFormatting>
  <conditionalFormatting sqref="DD152:DD155">
    <cfRule type="cellIs" dxfId="397" priority="398" operator="equal">
      <formula>0</formula>
    </cfRule>
  </conditionalFormatting>
  <conditionalFormatting sqref="DK152:DK155">
    <cfRule type="cellIs" dxfId="396" priority="397" operator="equal">
      <formula>0</formula>
    </cfRule>
  </conditionalFormatting>
  <conditionalFormatting sqref="CS152:CS155">
    <cfRule type="cellIs" dxfId="395" priority="396" operator="equal">
      <formula>0</formula>
    </cfRule>
  </conditionalFormatting>
  <conditionalFormatting sqref="CS152:CS155">
    <cfRule type="cellIs" dxfId="394" priority="395" operator="equal">
      <formula>0</formula>
    </cfRule>
  </conditionalFormatting>
  <conditionalFormatting sqref="DU152:DU155">
    <cfRule type="cellIs" dxfId="393" priority="394" operator="equal">
      <formula>0</formula>
    </cfRule>
  </conditionalFormatting>
  <conditionalFormatting sqref="N152:N155">
    <cfRule type="cellIs" dxfId="392" priority="393" operator="equal">
      <formula>0</formula>
    </cfRule>
  </conditionalFormatting>
  <conditionalFormatting sqref="CT152:CU155">
    <cfRule type="cellIs" dxfId="391" priority="392" operator="equal">
      <formula>0</formula>
    </cfRule>
  </conditionalFormatting>
  <conditionalFormatting sqref="P152:P155">
    <cfRule type="cellIs" dxfId="390" priority="391" operator="equal">
      <formula>0</formula>
    </cfRule>
  </conditionalFormatting>
  <conditionalFormatting sqref="AX152:AX155">
    <cfRule type="cellIs" dxfId="389" priority="390" operator="equal">
      <formula>0</formula>
    </cfRule>
  </conditionalFormatting>
  <conditionalFormatting sqref="DX152:DX155">
    <cfRule type="cellIs" dxfId="388" priority="389" operator="equal">
      <formula>0</formula>
    </cfRule>
  </conditionalFormatting>
  <conditionalFormatting sqref="DZ152:DZ155">
    <cfRule type="cellIs" dxfId="387" priority="388" operator="equal">
      <formula>0</formula>
    </cfRule>
  </conditionalFormatting>
  <conditionalFormatting sqref="J152:K155">
    <cfRule type="cellIs" dxfId="386" priority="387" operator="equal">
      <formula>0</formula>
    </cfRule>
  </conditionalFormatting>
  <conditionalFormatting sqref="AF152:AH155">
    <cfRule type="cellIs" dxfId="385" priority="386" operator="equal">
      <formula>0</formula>
    </cfRule>
  </conditionalFormatting>
  <conditionalFormatting sqref="L152:L155">
    <cfRule type="cellIs" dxfId="384" priority="385" operator="equal">
      <formula>0</formula>
    </cfRule>
  </conditionalFormatting>
  <conditionalFormatting sqref="R3:S5">
    <cfRule type="cellIs" dxfId="383" priority="384" operator="equal">
      <formula>0</formula>
    </cfRule>
  </conditionalFormatting>
  <conditionalFormatting sqref="T120 T122 T124:T126 T115 T141 T99 T187:T192 T101">
    <cfRule type="cellIs" dxfId="382" priority="383" operator="equal">
      <formula>0</formula>
    </cfRule>
  </conditionalFormatting>
  <conditionalFormatting sqref="T8">
    <cfRule type="cellIs" dxfId="381" priority="382" operator="equal">
      <formula>0</formula>
    </cfRule>
  </conditionalFormatting>
  <conditionalFormatting sqref="T8">
    <cfRule type="cellIs" dxfId="380" priority="381" operator="equal">
      <formula>0</formula>
    </cfRule>
  </conditionalFormatting>
  <conditionalFormatting sqref="T8">
    <cfRule type="cellIs" dxfId="379" priority="380" operator="equal">
      <formula>0</formula>
    </cfRule>
  </conditionalFormatting>
  <conditionalFormatting sqref="T8">
    <cfRule type="cellIs" dxfId="378" priority="379" operator="equal">
      <formula>0</formula>
    </cfRule>
  </conditionalFormatting>
  <conditionalFormatting sqref="T8">
    <cfRule type="cellIs" dxfId="377" priority="378" operator="equal">
      <formula>0</formula>
    </cfRule>
  </conditionalFormatting>
  <conditionalFormatting sqref="T8">
    <cfRule type="cellIs" dxfId="376" priority="377" operator="equal">
      <formula>0</formula>
    </cfRule>
  </conditionalFormatting>
  <conditionalFormatting sqref="T8">
    <cfRule type="cellIs" dxfId="375" priority="376" operator="equal">
      <formula>0</formula>
    </cfRule>
  </conditionalFormatting>
  <conditionalFormatting sqref="T8">
    <cfRule type="cellIs" dxfId="374" priority="375" operator="equal">
      <formula>0</formula>
    </cfRule>
  </conditionalFormatting>
  <conditionalFormatting sqref="T8">
    <cfRule type="cellIs" dxfId="373" priority="374" operator="equal">
      <formula>0</formula>
    </cfRule>
  </conditionalFormatting>
  <conditionalFormatting sqref="T8">
    <cfRule type="cellIs" dxfId="372" priority="373" operator="equal">
      <formula>0</formula>
    </cfRule>
  </conditionalFormatting>
  <conditionalFormatting sqref="T8">
    <cfRule type="cellIs" dxfId="371" priority="372" operator="equal">
      <formula>0</formula>
    </cfRule>
  </conditionalFormatting>
  <conditionalFormatting sqref="T8">
    <cfRule type="cellIs" dxfId="370" priority="371" operator="equal">
      <formula>0</formula>
    </cfRule>
  </conditionalFormatting>
  <conditionalFormatting sqref="T8">
    <cfRule type="cellIs" dxfId="369" priority="370" operator="equal">
      <formula>0</formula>
    </cfRule>
  </conditionalFormatting>
  <conditionalFormatting sqref="T8">
    <cfRule type="cellIs" dxfId="368" priority="369" operator="equal">
      <formula>0</formula>
    </cfRule>
  </conditionalFormatting>
  <conditionalFormatting sqref="T8">
    <cfRule type="cellIs" dxfId="367" priority="368" operator="equal">
      <formula>0</formula>
    </cfRule>
  </conditionalFormatting>
  <conditionalFormatting sqref="T8">
    <cfRule type="cellIs" dxfId="366" priority="367" operator="equal">
      <formula>0</formula>
    </cfRule>
  </conditionalFormatting>
  <conditionalFormatting sqref="T8">
    <cfRule type="cellIs" dxfId="365" priority="366" operator="equal">
      <formula>0</formula>
    </cfRule>
  </conditionalFormatting>
  <conditionalFormatting sqref="T8">
    <cfRule type="cellIs" dxfId="364" priority="365" operator="equal">
      <formula>0</formula>
    </cfRule>
  </conditionalFormatting>
  <conditionalFormatting sqref="T8">
    <cfRule type="cellIs" dxfId="363" priority="364" operator="equal">
      <formula>0</formula>
    </cfRule>
  </conditionalFormatting>
  <conditionalFormatting sqref="T8">
    <cfRule type="cellIs" dxfId="362" priority="363" operator="equal">
      <formula>0</formula>
    </cfRule>
  </conditionalFormatting>
  <conditionalFormatting sqref="T8">
    <cfRule type="cellIs" dxfId="361" priority="362" operator="equal">
      <formula>0</formula>
    </cfRule>
  </conditionalFormatting>
  <conditionalFormatting sqref="T8">
    <cfRule type="cellIs" dxfId="360" priority="361" operator="equal">
      <formula>0</formula>
    </cfRule>
  </conditionalFormatting>
  <conditionalFormatting sqref="T8">
    <cfRule type="cellIs" dxfId="359" priority="360" operator="equal">
      <formula>0</formula>
    </cfRule>
  </conditionalFormatting>
  <conditionalFormatting sqref="T8">
    <cfRule type="cellIs" dxfId="358" priority="359" operator="equal">
      <formula>0</formula>
    </cfRule>
  </conditionalFormatting>
  <conditionalFormatting sqref="T8">
    <cfRule type="cellIs" dxfId="357" priority="358" operator="equal">
      <formula>0</formula>
    </cfRule>
  </conditionalFormatting>
  <conditionalFormatting sqref="T8">
    <cfRule type="cellIs" dxfId="356" priority="357" operator="equal">
      <formula>0</formula>
    </cfRule>
  </conditionalFormatting>
  <conditionalFormatting sqref="T8">
    <cfRule type="cellIs" dxfId="355" priority="356" operator="equal">
      <formula>0</formula>
    </cfRule>
  </conditionalFormatting>
  <conditionalFormatting sqref="T8">
    <cfRule type="cellIs" dxfId="354" priority="355" operator="equal">
      <formula>0</formula>
    </cfRule>
  </conditionalFormatting>
  <conditionalFormatting sqref="T3:T6">
    <cfRule type="cellIs" dxfId="353" priority="354" operator="equal">
      <formula>0</formula>
    </cfRule>
  </conditionalFormatting>
  <conditionalFormatting sqref="T68">
    <cfRule type="cellIs" dxfId="352" priority="353" operator="equal">
      <formula>0</formula>
    </cfRule>
  </conditionalFormatting>
  <conditionalFormatting sqref="T110:T112 T114 T100:T101 T103">
    <cfRule type="cellIs" dxfId="351" priority="352" operator="equal">
      <formula>0</formula>
    </cfRule>
  </conditionalFormatting>
  <conditionalFormatting sqref="T110">
    <cfRule type="cellIs" dxfId="350" priority="351" operator="equal">
      <formula>0</formula>
    </cfRule>
  </conditionalFormatting>
  <conditionalFormatting sqref="T106">
    <cfRule type="cellIs" dxfId="349" priority="350" operator="equal">
      <formula>0</formula>
    </cfRule>
  </conditionalFormatting>
  <conditionalFormatting sqref="T106">
    <cfRule type="cellIs" dxfId="348" priority="349" operator="equal">
      <formula>0</formula>
    </cfRule>
  </conditionalFormatting>
  <conditionalFormatting sqref="T142:T151">
    <cfRule type="cellIs" dxfId="347" priority="348" operator="equal">
      <formula>0</formula>
    </cfRule>
  </conditionalFormatting>
  <conditionalFormatting sqref="T208:T215">
    <cfRule type="cellIs" dxfId="346" priority="347" operator="equal">
      <formula>0</formula>
    </cfRule>
  </conditionalFormatting>
  <conditionalFormatting sqref="U251">
    <cfRule type="cellIs" dxfId="345" priority="345" operator="lessThan">
      <formula>0</formula>
    </cfRule>
    <cfRule type="cellIs" dxfId="344" priority="346" operator="greaterThan">
      <formula>0</formula>
    </cfRule>
  </conditionalFormatting>
  <conditionalFormatting sqref="T152:T155">
    <cfRule type="cellIs" dxfId="343" priority="344" operator="equal">
      <formula>0</formula>
    </cfRule>
  </conditionalFormatting>
  <conditionalFormatting sqref="AC8 AC106 AC3:AC6 AC68 AC110:AC112 AC187:AC192 AC99:AC103 AC114:AC115 AC125:AC126 AC142:AC151">
    <cfRule type="cellIs" dxfId="342" priority="343" operator="equal">
      <formula>0</formula>
    </cfRule>
  </conditionalFormatting>
  <conditionalFormatting sqref="AC208:AC215">
    <cfRule type="cellIs" dxfId="341" priority="342" operator="equal">
      <formula>0</formula>
    </cfRule>
  </conditionalFormatting>
  <conditionalFormatting sqref="AF251:AH251">
    <cfRule type="cellIs" dxfId="340" priority="340" operator="lessThan">
      <formula>0</formula>
    </cfRule>
    <cfRule type="cellIs" dxfId="339" priority="341" operator="greaterThan">
      <formula>0</formula>
    </cfRule>
  </conditionalFormatting>
  <conditionalFormatting sqref="AC152:AC155">
    <cfRule type="cellIs" dxfId="338" priority="339" operator="equal">
      <formula>0</formula>
    </cfRule>
  </conditionalFormatting>
  <conditionalFormatting sqref="AI106:AM106 AI8:AM8 AI3:AI6 AK6:AM6 AI68:AM68 AI99:AM103 AI110:AM112 AI114:AM115 AI187:AJ187 AI188:AM192 AI125:AM151">
    <cfRule type="cellIs" dxfId="337" priority="338" operator="equal">
      <formula>0</formula>
    </cfRule>
  </conditionalFormatting>
  <conditionalFormatting sqref="AI208:AM208">
    <cfRule type="cellIs" dxfId="336" priority="337" operator="equal">
      <formula>0</formula>
    </cfRule>
  </conditionalFormatting>
  <conditionalFormatting sqref="AI209:AM215">
    <cfRule type="cellIs" dxfId="335" priority="336" operator="equal">
      <formula>0</formula>
    </cfRule>
  </conditionalFormatting>
  <conditionalFormatting sqref="AI152:AM155">
    <cfRule type="cellIs" dxfId="334" priority="335" operator="equal">
      <formula>0</formula>
    </cfRule>
  </conditionalFormatting>
  <conditionalFormatting sqref="BQ101:BR101">
    <cfRule type="cellIs" dxfId="333" priority="334" operator="equal">
      <formula>0</formula>
    </cfRule>
  </conditionalFormatting>
  <conditionalFormatting sqref="BQ142:BR151">
    <cfRule type="cellIs" dxfId="332" priority="333" operator="equal">
      <formula>0</formula>
    </cfRule>
  </conditionalFormatting>
  <conditionalFormatting sqref="BQ141:BR141 BQ66:BR66 BQ68:BR68 BQ111:BR112 BQ114:BR115 BQ125:BR127 BQ187:BR192 BQ99:BR103">
    <cfRule type="cellIs" dxfId="331" priority="332" operator="equal">
      <formula>0</formula>
    </cfRule>
  </conditionalFormatting>
  <conditionalFormatting sqref="BQ129:BR130 BQ135:BR140">
    <cfRule type="cellIs" dxfId="330" priority="331" operator="equal">
      <formula>0</formula>
    </cfRule>
  </conditionalFormatting>
  <conditionalFormatting sqref="BQ128:BR128">
    <cfRule type="cellIs" dxfId="329" priority="330" operator="equal">
      <formula>0</formula>
    </cfRule>
  </conditionalFormatting>
  <conditionalFormatting sqref="BQ6:BR6">
    <cfRule type="cellIs" dxfId="328" priority="329" operator="equal">
      <formula>0</formula>
    </cfRule>
  </conditionalFormatting>
  <conditionalFormatting sqref="BQ208:BR215">
    <cfRule type="cellIs" dxfId="327" priority="328" operator="equal">
      <formula>0</formula>
    </cfRule>
  </conditionalFormatting>
  <conditionalFormatting sqref="BQ110:BR110">
    <cfRule type="cellIs" dxfId="326" priority="327" operator="equal">
      <formula>0</formula>
    </cfRule>
  </conditionalFormatting>
  <conditionalFormatting sqref="BQ110:BR110">
    <cfRule type="cellIs" dxfId="325" priority="326" operator="equal">
      <formula>0</formula>
    </cfRule>
  </conditionalFormatting>
  <conditionalFormatting sqref="BQ110:BR110">
    <cfRule type="cellIs" dxfId="324" priority="325" operator="equal">
      <formula>0</formula>
    </cfRule>
  </conditionalFormatting>
  <conditionalFormatting sqref="BQ5:BR5">
    <cfRule type="cellIs" dxfId="323" priority="324" operator="equal">
      <formula>0</formula>
    </cfRule>
  </conditionalFormatting>
  <conditionalFormatting sqref="BQ3:BR4">
    <cfRule type="cellIs" dxfId="322" priority="323" operator="equal">
      <formula>0</formula>
    </cfRule>
  </conditionalFormatting>
  <conditionalFormatting sqref="BQ131:BR134">
    <cfRule type="cellIs" dxfId="321" priority="322" operator="equal">
      <formula>0</formula>
    </cfRule>
  </conditionalFormatting>
  <conditionalFormatting sqref="BQ8:BR8">
    <cfRule type="cellIs" dxfId="320" priority="321" operator="equal">
      <formula>0</formula>
    </cfRule>
  </conditionalFormatting>
  <conditionalFormatting sqref="BQ8:BR8">
    <cfRule type="cellIs" dxfId="319" priority="320" operator="equal">
      <formula>0</formula>
    </cfRule>
  </conditionalFormatting>
  <conditionalFormatting sqref="BQ8:BR8">
    <cfRule type="cellIs" dxfId="318" priority="319" operator="equal">
      <formula>0</formula>
    </cfRule>
  </conditionalFormatting>
  <conditionalFormatting sqref="BQ8:BR8">
    <cfRule type="cellIs" dxfId="317" priority="318" operator="equal">
      <formula>0</formula>
    </cfRule>
  </conditionalFormatting>
  <conditionalFormatting sqref="BQ8:BR8">
    <cfRule type="cellIs" dxfId="316" priority="317" operator="equal">
      <formula>0</formula>
    </cfRule>
  </conditionalFormatting>
  <conditionalFormatting sqref="BQ8:BR8">
    <cfRule type="cellIs" dxfId="315" priority="316" operator="equal">
      <formula>0</formula>
    </cfRule>
  </conditionalFormatting>
  <conditionalFormatting sqref="BQ8:BR8">
    <cfRule type="cellIs" dxfId="314" priority="315" operator="equal">
      <formula>0</formula>
    </cfRule>
  </conditionalFormatting>
  <conditionalFormatting sqref="BQ8:BR8">
    <cfRule type="cellIs" dxfId="313" priority="314" operator="equal">
      <formula>0</formula>
    </cfRule>
  </conditionalFormatting>
  <conditionalFormatting sqref="BQ8:BR8">
    <cfRule type="cellIs" dxfId="312" priority="313" operator="equal">
      <formula>0</formula>
    </cfRule>
  </conditionalFormatting>
  <conditionalFormatting sqref="BQ8:BR8">
    <cfRule type="cellIs" dxfId="311" priority="312" operator="equal">
      <formula>0</formula>
    </cfRule>
  </conditionalFormatting>
  <conditionalFormatting sqref="BQ8:BR8">
    <cfRule type="cellIs" dxfId="310" priority="311" operator="equal">
      <formula>0</formula>
    </cfRule>
  </conditionalFormatting>
  <conditionalFormatting sqref="BQ8:BR8">
    <cfRule type="cellIs" dxfId="309" priority="310" operator="equal">
      <formula>0</formula>
    </cfRule>
  </conditionalFormatting>
  <conditionalFormatting sqref="BQ8:BR8">
    <cfRule type="cellIs" dxfId="308" priority="309" operator="equal">
      <formula>0</formula>
    </cfRule>
  </conditionalFormatting>
  <conditionalFormatting sqref="BQ8:BR8">
    <cfRule type="cellIs" dxfId="307" priority="308" operator="equal">
      <formula>0</formula>
    </cfRule>
  </conditionalFormatting>
  <conditionalFormatting sqref="BQ8:BR8">
    <cfRule type="cellIs" dxfId="306" priority="307" operator="equal">
      <formula>0</formula>
    </cfRule>
  </conditionalFormatting>
  <conditionalFormatting sqref="BQ8:BR8">
    <cfRule type="cellIs" dxfId="305" priority="306" operator="equal">
      <formula>0</formula>
    </cfRule>
  </conditionalFormatting>
  <conditionalFormatting sqref="BQ8:BR8">
    <cfRule type="cellIs" dxfId="304" priority="305" operator="equal">
      <formula>0</formula>
    </cfRule>
  </conditionalFormatting>
  <conditionalFormatting sqref="BQ8:BR8">
    <cfRule type="cellIs" dxfId="303" priority="304" operator="equal">
      <formula>0</formula>
    </cfRule>
  </conditionalFormatting>
  <conditionalFormatting sqref="BQ8:BR8">
    <cfRule type="cellIs" dxfId="302" priority="303" operator="equal">
      <formula>0</formula>
    </cfRule>
  </conditionalFormatting>
  <conditionalFormatting sqref="BQ8:BR8">
    <cfRule type="cellIs" dxfId="301" priority="302" operator="equal">
      <formula>0</formula>
    </cfRule>
  </conditionalFormatting>
  <conditionalFormatting sqref="BQ8:BR8">
    <cfRule type="cellIs" dxfId="300" priority="301" operator="equal">
      <formula>0</formula>
    </cfRule>
  </conditionalFormatting>
  <conditionalFormatting sqref="BQ8:BR8">
    <cfRule type="cellIs" dxfId="299" priority="300" operator="equal">
      <formula>0</formula>
    </cfRule>
  </conditionalFormatting>
  <conditionalFormatting sqref="BQ8:BR8">
    <cfRule type="cellIs" dxfId="298" priority="299" operator="equal">
      <formula>0</formula>
    </cfRule>
  </conditionalFormatting>
  <conditionalFormatting sqref="BQ8:BR8">
    <cfRule type="cellIs" dxfId="297" priority="298" operator="equal">
      <formula>0</formula>
    </cfRule>
  </conditionalFormatting>
  <conditionalFormatting sqref="BQ8:BR8">
    <cfRule type="cellIs" dxfId="296" priority="297" operator="equal">
      <formula>0</formula>
    </cfRule>
  </conditionalFormatting>
  <conditionalFormatting sqref="BQ8:BR8">
    <cfRule type="cellIs" dxfId="295" priority="296" operator="equal">
      <formula>0</formula>
    </cfRule>
  </conditionalFormatting>
  <conditionalFormatting sqref="BQ8:BR8">
    <cfRule type="cellIs" dxfId="294" priority="295" operator="equal">
      <formula>0</formula>
    </cfRule>
  </conditionalFormatting>
  <conditionalFormatting sqref="BQ8:BR8">
    <cfRule type="cellIs" dxfId="293" priority="294" operator="equal">
      <formula>0</formula>
    </cfRule>
  </conditionalFormatting>
  <conditionalFormatting sqref="BQ106:BR106">
    <cfRule type="cellIs" dxfId="292" priority="293" operator="equal">
      <formula>0</formula>
    </cfRule>
  </conditionalFormatting>
  <conditionalFormatting sqref="BQ106:BR106">
    <cfRule type="cellIs" dxfId="291" priority="292" operator="equal">
      <formula>0</formula>
    </cfRule>
  </conditionalFormatting>
  <conditionalFormatting sqref="BQ106:BR106">
    <cfRule type="cellIs" dxfId="290" priority="291" operator="equal">
      <formula>0</formula>
    </cfRule>
  </conditionalFormatting>
  <conditionalFormatting sqref="BW251">
    <cfRule type="cellIs" dxfId="289" priority="289" operator="lessThan">
      <formula>0</formula>
    </cfRule>
    <cfRule type="cellIs" dxfId="288" priority="290" operator="greaterThan">
      <formula>0</formula>
    </cfRule>
  </conditionalFormatting>
  <conditionalFormatting sqref="BQ152:BR155">
    <cfRule type="cellIs" dxfId="287" priority="288" operator="equal">
      <formula>0</formula>
    </cfRule>
  </conditionalFormatting>
  <conditionalFormatting sqref="BD101">
    <cfRule type="cellIs" dxfId="286" priority="287" operator="equal">
      <formula>0</formula>
    </cfRule>
  </conditionalFormatting>
  <conditionalFormatting sqref="BD142:BD151">
    <cfRule type="cellIs" dxfId="285" priority="286" operator="equal">
      <formula>0</formula>
    </cfRule>
  </conditionalFormatting>
  <conditionalFormatting sqref="BD3:BD4 BD111:BD112 BD125:BD127 BD141 BD114:BD115 BD187:BD192 BD68 BD66 BD99:BD103">
    <cfRule type="cellIs" dxfId="284" priority="285" operator="equal">
      <formula>0</formula>
    </cfRule>
  </conditionalFormatting>
  <conditionalFormatting sqref="BD129:BD130 BD135:BD140">
    <cfRule type="cellIs" dxfId="283" priority="284" operator="equal">
      <formula>0</formula>
    </cfRule>
  </conditionalFormatting>
  <conditionalFormatting sqref="BD5">
    <cfRule type="cellIs" dxfId="282" priority="283" operator="equal">
      <formula>0</formula>
    </cfRule>
  </conditionalFormatting>
  <conditionalFormatting sqref="BD128">
    <cfRule type="cellIs" dxfId="281" priority="282" operator="equal">
      <formula>0</formula>
    </cfRule>
  </conditionalFormatting>
  <conditionalFormatting sqref="BD6">
    <cfRule type="cellIs" dxfId="280" priority="281" operator="equal">
      <formula>0</formula>
    </cfRule>
  </conditionalFormatting>
  <conditionalFormatting sqref="BD208:BD215">
    <cfRule type="cellIs" dxfId="279" priority="280" operator="equal">
      <formula>0</formula>
    </cfRule>
  </conditionalFormatting>
  <conditionalFormatting sqref="BD110">
    <cfRule type="cellIs" dxfId="278" priority="279" operator="equal">
      <formula>0</formula>
    </cfRule>
  </conditionalFormatting>
  <conditionalFormatting sqref="BD110">
    <cfRule type="cellIs" dxfId="277" priority="278" operator="equal">
      <formula>0</formula>
    </cfRule>
  </conditionalFormatting>
  <conditionalFormatting sqref="BD110">
    <cfRule type="cellIs" dxfId="276" priority="277" operator="equal">
      <formula>0</formula>
    </cfRule>
  </conditionalFormatting>
  <conditionalFormatting sqref="BD131:BD134">
    <cfRule type="cellIs" dxfId="275" priority="276" operator="equal">
      <formula>0</formula>
    </cfRule>
  </conditionalFormatting>
  <conditionalFormatting sqref="BD8">
    <cfRule type="cellIs" dxfId="274" priority="275" operator="equal">
      <formula>0</formula>
    </cfRule>
  </conditionalFormatting>
  <conditionalFormatting sqref="BD8">
    <cfRule type="cellIs" dxfId="273" priority="274" operator="equal">
      <formula>0</formula>
    </cfRule>
  </conditionalFormatting>
  <conditionalFormatting sqref="BD8">
    <cfRule type="cellIs" dxfId="272" priority="273" operator="equal">
      <formula>0</formula>
    </cfRule>
  </conditionalFormatting>
  <conditionalFormatting sqref="BD8">
    <cfRule type="cellIs" dxfId="271" priority="272" operator="equal">
      <formula>0</formula>
    </cfRule>
  </conditionalFormatting>
  <conditionalFormatting sqref="BD8">
    <cfRule type="cellIs" dxfId="270" priority="271" operator="equal">
      <formula>0</formula>
    </cfRule>
  </conditionalFormatting>
  <conditionalFormatting sqref="BD8">
    <cfRule type="cellIs" dxfId="269" priority="270" operator="equal">
      <formula>0</formula>
    </cfRule>
  </conditionalFormatting>
  <conditionalFormatting sqref="BD8">
    <cfRule type="cellIs" dxfId="268" priority="269" operator="equal">
      <formula>0</formula>
    </cfRule>
  </conditionalFormatting>
  <conditionalFormatting sqref="BD8">
    <cfRule type="cellIs" dxfId="267" priority="268" operator="equal">
      <formula>0</formula>
    </cfRule>
  </conditionalFormatting>
  <conditionalFormatting sqref="BD8">
    <cfRule type="cellIs" dxfId="266" priority="267" operator="equal">
      <formula>0</formula>
    </cfRule>
  </conditionalFormatting>
  <conditionalFormatting sqref="BD8">
    <cfRule type="cellIs" dxfId="265" priority="266" operator="equal">
      <formula>0</formula>
    </cfRule>
  </conditionalFormatting>
  <conditionalFormatting sqref="BD8">
    <cfRule type="cellIs" dxfId="264" priority="265" operator="equal">
      <formula>0</formula>
    </cfRule>
  </conditionalFormatting>
  <conditionalFormatting sqref="BD8">
    <cfRule type="cellIs" dxfId="263" priority="264" operator="equal">
      <formula>0</formula>
    </cfRule>
  </conditionalFormatting>
  <conditionalFormatting sqref="BD8">
    <cfRule type="cellIs" dxfId="262" priority="263" operator="equal">
      <formula>0</formula>
    </cfRule>
  </conditionalFormatting>
  <conditionalFormatting sqref="BD8">
    <cfRule type="cellIs" dxfId="261" priority="262" operator="equal">
      <formula>0</formula>
    </cfRule>
  </conditionalFormatting>
  <conditionalFormatting sqref="BD8">
    <cfRule type="cellIs" dxfId="260" priority="261" operator="equal">
      <formula>0</formula>
    </cfRule>
  </conditionalFormatting>
  <conditionalFormatting sqref="BD8">
    <cfRule type="cellIs" dxfId="259" priority="260" operator="equal">
      <formula>0</formula>
    </cfRule>
  </conditionalFormatting>
  <conditionalFormatting sqref="BD8">
    <cfRule type="cellIs" dxfId="258" priority="259" operator="equal">
      <formula>0</formula>
    </cfRule>
  </conditionalFormatting>
  <conditionalFormatting sqref="BD8">
    <cfRule type="cellIs" dxfId="257" priority="258" operator="equal">
      <formula>0</formula>
    </cfRule>
  </conditionalFormatting>
  <conditionalFormatting sqref="BD8">
    <cfRule type="cellIs" dxfId="256" priority="257" operator="equal">
      <formula>0</formula>
    </cfRule>
  </conditionalFormatting>
  <conditionalFormatting sqref="BD8">
    <cfRule type="cellIs" dxfId="255" priority="256" operator="equal">
      <formula>0</formula>
    </cfRule>
  </conditionalFormatting>
  <conditionalFormatting sqref="BD8">
    <cfRule type="cellIs" dxfId="254" priority="255" operator="equal">
      <formula>0</formula>
    </cfRule>
  </conditionalFormatting>
  <conditionalFormatting sqref="BD8">
    <cfRule type="cellIs" dxfId="253" priority="254" operator="equal">
      <formula>0</formula>
    </cfRule>
  </conditionalFormatting>
  <conditionalFormatting sqref="BD8">
    <cfRule type="cellIs" dxfId="252" priority="253" operator="equal">
      <formula>0</formula>
    </cfRule>
  </conditionalFormatting>
  <conditionalFormatting sqref="BD8">
    <cfRule type="cellIs" dxfId="251" priority="252" operator="equal">
      <formula>0</formula>
    </cfRule>
  </conditionalFormatting>
  <conditionalFormatting sqref="BD8">
    <cfRule type="cellIs" dxfId="250" priority="251" operator="equal">
      <formula>0</formula>
    </cfRule>
  </conditionalFormatting>
  <conditionalFormatting sqref="BD8">
    <cfRule type="cellIs" dxfId="249" priority="250" operator="equal">
      <formula>0</formula>
    </cfRule>
  </conditionalFormatting>
  <conditionalFormatting sqref="BD8">
    <cfRule type="cellIs" dxfId="248" priority="249" operator="equal">
      <formula>0</formula>
    </cfRule>
  </conditionalFormatting>
  <conditionalFormatting sqref="BD8">
    <cfRule type="cellIs" dxfId="247" priority="248" operator="equal">
      <formula>0</formula>
    </cfRule>
  </conditionalFormatting>
  <conditionalFormatting sqref="BD106">
    <cfRule type="cellIs" dxfId="246" priority="247" operator="equal">
      <formula>0</formula>
    </cfRule>
  </conditionalFormatting>
  <conditionalFormatting sqref="BD106">
    <cfRule type="cellIs" dxfId="245" priority="246" operator="equal">
      <formula>0</formula>
    </cfRule>
  </conditionalFormatting>
  <conditionalFormatting sqref="BD106">
    <cfRule type="cellIs" dxfId="244" priority="245" operator="equal">
      <formula>0</formula>
    </cfRule>
  </conditionalFormatting>
  <conditionalFormatting sqref="BF251">
    <cfRule type="cellIs" dxfId="243" priority="243" operator="lessThan">
      <formula>0</formula>
    </cfRule>
    <cfRule type="cellIs" dxfId="242" priority="244" operator="greaterThan">
      <formula>0</formula>
    </cfRule>
  </conditionalFormatting>
  <conditionalFormatting sqref="BD152:BD155">
    <cfRule type="cellIs" dxfId="241" priority="242" operator="equal">
      <formula>0</formula>
    </cfRule>
  </conditionalFormatting>
  <conditionalFormatting sqref="BC142:BC151 BC101">
    <cfRule type="cellIs" dxfId="240" priority="241" operator="equal">
      <formula>0</formula>
    </cfRule>
  </conditionalFormatting>
  <conditionalFormatting sqref="BC3:BC4 BC125:BC127 BC141 BC114:BC115 BC187:BC192 BC66 BC68 BC111:BC112 BC99:BC103">
    <cfRule type="cellIs" dxfId="239" priority="240" operator="equal">
      <formula>0</formula>
    </cfRule>
  </conditionalFormatting>
  <conditionalFormatting sqref="BC129:BC130 BC135:BC140">
    <cfRule type="cellIs" dxfId="238" priority="239" operator="equal">
      <formula>0</formula>
    </cfRule>
  </conditionalFormatting>
  <conditionalFormatting sqref="BC5">
    <cfRule type="cellIs" dxfId="237" priority="238" operator="equal">
      <formula>0</formula>
    </cfRule>
  </conditionalFormatting>
  <conditionalFormatting sqref="BC128">
    <cfRule type="cellIs" dxfId="236" priority="237" operator="equal">
      <formula>0</formula>
    </cfRule>
  </conditionalFormatting>
  <conditionalFormatting sqref="BC6">
    <cfRule type="cellIs" dxfId="235" priority="236" operator="equal">
      <formula>0</formula>
    </cfRule>
  </conditionalFormatting>
  <conditionalFormatting sqref="BC208:BC215">
    <cfRule type="cellIs" dxfId="234" priority="235" operator="equal">
      <formula>0</formula>
    </cfRule>
  </conditionalFormatting>
  <conditionalFormatting sqref="BC110">
    <cfRule type="cellIs" dxfId="233" priority="234" operator="equal">
      <formula>0</formula>
    </cfRule>
  </conditionalFormatting>
  <conditionalFormatting sqref="BC110">
    <cfRule type="cellIs" dxfId="232" priority="233" operator="equal">
      <formula>0</formula>
    </cfRule>
  </conditionalFormatting>
  <conditionalFormatting sqref="BC110">
    <cfRule type="cellIs" dxfId="231" priority="232" operator="equal">
      <formula>0</formula>
    </cfRule>
  </conditionalFormatting>
  <conditionalFormatting sqref="BC131:BC134">
    <cfRule type="cellIs" dxfId="230" priority="231" operator="equal">
      <formula>0</formula>
    </cfRule>
  </conditionalFormatting>
  <conditionalFormatting sqref="BC8">
    <cfRule type="cellIs" dxfId="229" priority="230" operator="equal">
      <formula>0</formula>
    </cfRule>
  </conditionalFormatting>
  <conditionalFormatting sqref="BC8">
    <cfRule type="cellIs" dxfId="228" priority="229" operator="equal">
      <formula>0</formula>
    </cfRule>
  </conditionalFormatting>
  <conditionalFormatting sqref="BC8">
    <cfRule type="cellIs" dxfId="227" priority="228" operator="equal">
      <formula>0</formula>
    </cfRule>
  </conditionalFormatting>
  <conditionalFormatting sqref="BC8">
    <cfRule type="cellIs" dxfId="226" priority="227" operator="equal">
      <formula>0</formula>
    </cfRule>
  </conditionalFormatting>
  <conditionalFormatting sqref="BC8">
    <cfRule type="cellIs" dxfId="225" priority="226" operator="equal">
      <formula>0</formula>
    </cfRule>
  </conditionalFormatting>
  <conditionalFormatting sqref="BC8">
    <cfRule type="cellIs" dxfId="224" priority="225" operator="equal">
      <formula>0</formula>
    </cfRule>
  </conditionalFormatting>
  <conditionalFormatting sqref="BC8">
    <cfRule type="cellIs" dxfId="223" priority="224" operator="equal">
      <formula>0</formula>
    </cfRule>
  </conditionalFormatting>
  <conditionalFormatting sqref="BC8">
    <cfRule type="cellIs" dxfId="222" priority="223" operator="equal">
      <formula>0</formula>
    </cfRule>
  </conditionalFormatting>
  <conditionalFormatting sqref="BC8">
    <cfRule type="cellIs" dxfId="221" priority="222" operator="equal">
      <formula>0</formula>
    </cfRule>
  </conditionalFormatting>
  <conditionalFormatting sqref="BC8">
    <cfRule type="cellIs" dxfId="220" priority="221" operator="equal">
      <formula>0</formula>
    </cfRule>
  </conditionalFormatting>
  <conditionalFormatting sqref="BC8">
    <cfRule type="cellIs" dxfId="219" priority="220" operator="equal">
      <formula>0</formula>
    </cfRule>
  </conditionalFormatting>
  <conditionalFormatting sqref="BC8">
    <cfRule type="cellIs" dxfId="218" priority="219" operator="equal">
      <formula>0</formula>
    </cfRule>
  </conditionalFormatting>
  <conditionalFormatting sqref="BC8">
    <cfRule type="cellIs" dxfId="217" priority="218" operator="equal">
      <formula>0</formula>
    </cfRule>
  </conditionalFormatting>
  <conditionalFormatting sqref="BC8">
    <cfRule type="cellIs" dxfId="216" priority="217" operator="equal">
      <formula>0</formula>
    </cfRule>
  </conditionalFormatting>
  <conditionalFormatting sqref="BC8">
    <cfRule type="cellIs" dxfId="215" priority="216" operator="equal">
      <formula>0</formula>
    </cfRule>
  </conditionalFormatting>
  <conditionalFormatting sqref="BC8">
    <cfRule type="cellIs" dxfId="214" priority="215" operator="equal">
      <formula>0</formula>
    </cfRule>
  </conditionalFormatting>
  <conditionalFormatting sqref="BC8">
    <cfRule type="cellIs" dxfId="213" priority="214" operator="equal">
      <formula>0</formula>
    </cfRule>
  </conditionalFormatting>
  <conditionalFormatting sqref="BC8">
    <cfRule type="cellIs" dxfId="212" priority="213" operator="equal">
      <formula>0</formula>
    </cfRule>
  </conditionalFormatting>
  <conditionalFormatting sqref="BC8">
    <cfRule type="cellIs" dxfId="211" priority="212" operator="equal">
      <formula>0</formula>
    </cfRule>
  </conditionalFormatting>
  <conditionalFormatting sqref="BC8">
    <cfRule type="cellIs" dxfId="210" priority="211" operator="equal">
      <formula>0</formula>
    </cfRule>
  </conditionalFormatting>
  <conditionalFormatting sqref="BC8">
    <cfRule type="cellIs" dxfId="209" priority="210" operator="equal">
      <formula>0</formula>
    </cfRule>
  </conditionalFormatting>
  <conditionalFormatting sqref="BC8">
    <cfRule type="cellIs" dxfId="208" priority="209" operator="equal">
      <formula>0</formula>
    </cfRule>
  </conditionalFormatting>
  <conditionalFormatting sqref="BC8">
    <cfRule type="cellIs" dxfId="207" priority="208" operator="equal">
      <formula>0</formula>
    </cfRule>
  </conditionalFormatting>
  <conditionalFormatting sqref="BC8">
    <cfRule type="cellIs" dxfId="206" priority="207" operator="equal">
      <formula>0</formula>
    </cfRule>
  </conditionalFormatting>
  <conditionalFormatting sqref="BC8">
    <cfRule type="cellIs" dxfId="205" priority="206" operator="equal">
      <formula>0</formula>
    </cfRule>
  </conditionalFormatting>
  <conditionalFormatting sqref="BC8">
    <cfRule type="cellIs" dxfId="204" priority="205" operator="equal">
      <formula>0</formula>
    </cfRule>
  </conditionalFormatting>
  <conditionalFormatting sqref="BC8">
    <cfRule type="cellIs" dxfId="203" priority="204" operator="equal">
      <formula>0</formula>
    </cfRule>
  </conditionalFormatting>
  <conditionalFormatting sqref="BC8">
    <cfRule type="cellIs" dxfId="202" priority="203" operator="equal">
      <formula>0</formula>
    </cfRule>
  </conditionalFormatting>
  <conditionalFormatting sqref="BC106">
    <cfRule type="cellIs" dxfId="201" priority="202" operator="equal">
      <formula>0</formula>
    </cfRule>
  </conditionalFormatting>
  <conditionalFormatting sqref="BC106">
    <cfRule type="cellIs" dxfId="200" priority="201" operator="equal">
      <formula>0</formula>
    </cfRule>
  </conditionalFormatting>
  <conditionalFormatting sqref="BC106">
    <cfRule type="cellIs" dxfId="199" priority="200" operator="equal">
      <formula>0</formula>
    </cfRule>
  </conditionalFormatting>
  <conditionalFormatting sqref="BD251">
    <cfRule type="cellIs" dxfId="198" priority="198" operator="lessThan">
      <formula>0</formula>
    </cfRule>
    <cfRule type="cellIs" dxfId="197" priority="199" operator="greaterThan">
      <formula>0</formula>
    </cfRule>
  </conditionalFormatting>
  <conditionalFormatting sqref="BC152:BC155">
    <cfRule type="cellIs" dxfId="196" priority="197" operator="equal">
      <formula>0</formula>
    </cfRule>
  </conditionalFormatting>
  <conditionalFormatting sqref="BA106 BA2:BA6 BA110:BA112 BA124:BA151 BA187:BA192 BA208:BA215 BA120 BA122 BA8 BA114:BA115 BA99:BA103">
    <cfRule type="cellIs" dxfId="195" priority="196" operator="equal">
      <formula>0</formula>
    </cfRule>
  </conditionalFormatting>
  <conditionalFormatting sqref="BA68">
    <cfRule type="cellIs" dxfId="194" priority="195" operator="equal">
      <formula>0</formula>
    </cfRule>
  </conditionalFormatting>
  <conditionalFormatting sqref="BB251">
    <cfRule type="cellIs" dxfId="193" priority="193" operator="lessThan">
      <formula>0</formula>
    </cfRule>
    <cfRule type="cellIs" dxfId="192" priority="194" operator="greaterThan">
      <formula>0</formula>
    </cfRule>
  </conditionalFormatting>
  <conditionalFormatting sqref="BA152:BA155">
    <cfRule type="cellIs" dxfId="191" priority="192" operator="equal">
      <formula>0</formula>
    </cfRule>
  </conditionalFormatting>
  <conditionalFormatting sqref="BB115 BB8 BB122 BB120 BB128:BB151 BB2:BB6 BB208 BB188 BB110 BB106 BB124:BB126 BB100:BB103">
    <cfRule type="cellIs" dxfId="190" priority="191" operator="equal">
      <formula>0</formula>
    </cfRule>
  </conditionalFormatting>
  <conditionalFormatting sqref="BB68 BB99 BB111:BB112 BB114 BB127 BB187 BB189:BB192">
    <cfRule type="cellIs" dxfId="189" priority="190" operator="equal">
      <formula>0</formula>
    </cfRule>
  </conditionalFormatting>
  <conditionalFormatting sqref="BB209:BB215">
    <cfRule type="cellIs" dxfId="188" priority="189" operator="equal">
      <formula>0</formula>
    </cfRule>
  </conditionalFormatting>
  <conditionalFormatting sqref="BC251">
    <cfRule type="cellIs" dxfId="187" priority="187" operator="lessThan">
      <formula>0</formula>
    </cfRule>
    <cfRule type="cellIs" dxfId="186" priority="188" operator="greaterThan">
      <formula>0</formula>
    </cfRule>
  </conditionalFormatting>
  <conditionalFormatting sqref="BB152:BB155">
    <cfRule type="cellIs" dxfId="185" priority="186" operator="equal">
      <formula>0</formula>
    </cfRule>
  </conditionalFormatting>
  <conditionalFormatting sqref="BM208:BM215 BM125:BM151 BM3:BM6 BM8 BM68 BM114:BM115 BM187:BM192 BM100:BM102">
    <cfRule type="cellIs" dxfId="184" priority="185" operator="equal">
      <formula>0</formula>
    </cfRule>
  </conditionalFormatting>
  <conditionalFormatting sqref="BM110:BM112 BM106 BM103">
    <cfRule type="cellIs" dxfId="183" priority="184" operator="equal">
      <formula>0</formula>
    </cfRule>
  </conditionalFormatting>
  <conditionalFormatting sqref="BM152:BM155">
    <cfRule type="cellIs" dxfId="182" priority="183" operator="equal">
      <formula>0</formula>
    </cfRule>
  </conditionalFormatting>
  <conditionalFormatting sqref="BO120:BP120 BO122:BP122 BO106:BP106 BO8:BP8 BO3:BP6 BO68:BP68 BO99:BP103 BO110:BP112 BO114:BP115 BO187:BP192 BO208:BP215 BO124:BP151">
    <cfRule type="cellIs" dxfId="181" priority="182" operator="equal">
      <formula>0</formula>
    </cfRule>
  </conditionalFormatting>
  <conditionalFormatting sqref="BQ251:BR251">
    <cfRule type="cellIs" dxfId="180" priority="180" operator="lessThan">
      <formula>0</formula>
    </cfRule>
    <cfRule type="cellIs" dxfId="179" priority="181" operator="greaterThan">
      <formula>0</formula>
    </cfRule>
  </conditionalFormatting>
  <conditionalFormatting sqref="BO152:BP155">
    <cfRule type="cellIs" dxfId="178" priority="179" operator="equal">
      <formula>0</formula>
    </cfRule>
  </conditionalFormatting>
  <conditionalFormatting sqref="AN187:AN192 AN110:AN112 AN8 AN99:AN103 AN106 AN3:AN6 AN68 AN114:AN115 AN125:AN151">
    <cfRule type="cellIs" dxfId="177" priority="178" operator="equal">
      <formula>0</formula>
    </cfRule>
  </conditionalFormatting>
  <conditionalFormatting sqref="AN208:AN215">
    <cfRule type="cellIs" dxfId="176" priority="177" operator="equal">
      <formula>0</formula>
    </cfRule>
  </conditionalFormatting>
  <conditionalFormatting sqref="AN152:AN155">
    <cfRule type="cellIs" dxfId="175" priority="176" operator="equal">
      <formula>0</formula>
    </cfRule>
  </conditionalFormatting>
  <conditionalFormatting sqref="AO141:AP141 AO115:AP115 AO125:AP126 AO101:AP101 AO187:AP192 AO208:AP215 AO145:AP145">
    <cfRule type="cellIs" dxfId="174" priority="175" operator="equal">
      <formula>0</formula>
    </cfRule>
  </conditionalFormatting>
  <conditionalFormatting sqref="AO3:AP6">
    <cfRule type="cellIs" dxfId="173" priority="174" operator="equal">
      <formula>0</formula>
    </cfRule>
  </conditionalFormatting>
  <conditionalFormatting sqref="AO146:AP151 AO142:AP144">
    <cfRule type="cellIs" dxfId="172" priority="173" operator="equal">
      <formula>0</formula>
    </cfRule>
  </conditionalFormatting>
  <conditionalFormatting sqref="AO8:AP8 AO68:AP68 AO99:AP103 AO110:AP112 AO114:AP114">
    <cfRule type="cellIs" dxfId="171" priority="172" operator="equal">
      <formula>0</formula>
    </cfRule>
  </conditionalFormatting>
  <conditionalFormatting sqref="AO106:AP106">
    <cfRule type="cellIs" dxfId="170" priority="171" operator="equal">
      <formula>0</formula>
    </cfRule>
  </conditionalFormatting>
  <conditionalFormatting sqref="AO127:AP140">
    <cfRule type="cellIs" dxfId="169" priority="170" operator="equal">
      <formula>0</formula>
    </cfRule>
  </conditionalFormatting>
  <conditionalFormatting sqref="AO152:AP155">
    <cfRule type="cellIs" dxfId="168" priority="169" operator="equal">
      <formula>0</formula>
    </cfRule>
  </conditionalFormatting>
  <conditionalFormatting sqref="AT3">
    <cfRule type="cellIs" dxfId="167" priority="168" operator="equal">
      <formula>0</formula>
    </cfRule>
  </conditionalFormatting>
  <conditionalFormatting sqref="U106 U208:U215 U110:U112 U187:U192 U99:U101 U125:U126 U103 U142:U151">
    <cfRule type="cellIs" dxfId="166" priority="167" operator="equal">
      <formula>0</formula>
    </cfRule>
  </conditionalFormatting>
  <conditionalFormatting sqref="AT152:AT155">
    <cfRule type="cellIs" dxfId="165" priority="166" operator="equal">
      <formula>0</formula>
    </cfRule>
  </conditionalFormatting>
  <conditionalFormatting sqref="AY5">
    <cfRule type="cellIs" dxfId="164" priority="165" operator="equal">
      <formula>0</formula>
    </cfRule>
  </conditionalFormatting>
  <conditionalFormatting sqref="AY4">
    <cfRule type="cellIs" dxfId="163" priority="164" operator="equal">
      <formula>0</formula>
    </cfRule>
  </conditionalFormatting>
  <conditionalFormatting sqref="AT208:AT215 AT114:AT115 AT187:AT192 AT110:AT112 AT68 AT106 AT8 AT99:AT103 AT124:AT126 AT122 AT120">
    <cfRule type="cellIs" dxfId="162" priority="163" operator="equal">
      <formula>0</formula>
    </cfRule>
  </conditionalFormatting>
  <conditionalFormatting sqref="AT4">
    <cfRule type="cellIs" dxfId="161" priority="162" operator="equal">
      <formula>0</formula>
    </cfRule>
  </conditionalFormatting>
  <conditionalFormatting sqref="AT5">
    <cfRule type="cellIs" dxfId="160" priority="161" operator="equal">
      <formula>0</formula>
    </cfRule>
  </conditionalFormatting>
  <conditionalFormatting sqref="AT142:AT148">
    <cfRule type="cellIs" dxfId="159" priority="160" operator="equal">
      <formula>0</formula>
    </cfRule>
  </conditionalFormatting>
  <conditionalFormatting sqref="AT6">
    <cfRule type="cellIs" dxfId="158" priority="159" operator="equal">
      <formula>0</formula>
    </cfRule>
  </conditionalFormatting>
  <conditionalFormatting sqref="AT149:AT151">
    <cfRule type="cellIs" dxfId="157" priority="158" operator="equal">
      <formula>0</formula>
    </cfRule>
  </conditionalFormatting>
  <conditionalFormatting sqref="AW251">
    <cfRule type="cellIs" dxfId="156" priority="156" operator="lessThan">
      <formula>0</formula>
    </cfRule>
    <cfRule type="cellIs" dxfId="155" priority="157" operator="greaterThan">
      <formula>0</formula>
    </cfRule>
  </conditionalFormatting>
  <conditionalFormatting sqref="AY3">
    <cfRule type="cellIs" dxfId="154" priority="155" operator="equal">
      <formula>0</formula>
    </cfRule>
  </conditionalFormatting>
  <conditionalFormatting sqref="AA208">
    <cfRule type="cellIs" dxfId="153" priority="154" operator="equal">
      <formula>0</formula>
    </cfRule>
  </conditionalFormatting>
  <conditionalFormatting sqref="AA209:AA215">
    <cfRule type="cellIs" dxfId="152" priority="153" operator="equal">
      <formula>0</formula>
    </cfRule>
  </conditionalFormatting>
  <conditionalFormatting sqref="U152:U155">
    <cfRule type="cellIs" dxfId="151" priority="152" operator="equal">
      <formula>0</formula>
    </cfRule>
  </conditionalFormatting>
  <conditionalFormatting sqref="AA3:AA5">
    <cfRule type="cellIs" dxfId="150" priority="151" operator="equal">
      <formula>0</formula>
    </cfRule>
  </conditionalFormatting>
  <conditionalFormatting sqref="AA6 AA125:AA151 AA115 AA187:AA192 AA68 AA8">
    <cfRule type="cellIs" dxfId="149" priority="150" operator="equal">
      <formula>0</formula>
    </cfRule>
  </conditionalFormatting>
  <conditionalFormatting sqref="AA120 AA122 AA124">
    <cfRule type="cellIs" dxfId="148" priority="149" operator="equal">
      <formula>0</formula>
    </cfRule>
  </conditionalFormatting>
  <conditionalFormatting sqref="AB251">
    <cfRule type="cellIs" dxfId="147" priority="147" operator="lessThan">
      <formula>0</formula>
    </cfRule>
    <cfRule type="cellIs" dxfId="146" priority="148" operator="greaterThan">
      <formula>0</formula>
    </cfRule>
  </conditionalFormatting>
  <conditionalFormatting sqref="AA152:AA155">
    <cfRule type="cellIs" dxfId="145" priority="146" operator="equal">
      <formula>0</formula>
    </cfRule>
  </conditionalFormatting>
  <conditionalFormatting sqref="AB208:AB215 AB106 AB8 AB68 AB110:AB112 AB187:AB192 AB99:AB103 AB114:AB115 AB125:AB151 AB3:AB6">
    <cfRule type="cellIs" dxfId="144" priority="145" operator="equal">
      <formula>0</formula>
    </cfRule>
  </conditionalFormatting>
  <conditionalFormatting sqref="AC251">
    <cfRule type="cellIs" dxfId="143" priority="143" operator="lessThan">
      <formula>0</formula>
    </cfRule>
    <cfRule type="cellIs" dxfId="142" priority="144" operator="greaterThan">
      <formula>0</formula>
    </cfRule>
  </conditionalFormatting>
  <conditionalFormatting sqref="AB152:AB155">
    <cfRule type="cellIs" dxfId="141" priority="142" operator="equal">
      <formula>0</formula>
    </cfRule>
  </conditionalFormatting>
  <conditionalFormatting sqref="O251">
    <cfRule type="cellIs" dxfId="140" priority="140" operator="lessThan">
      <formula>0</formula>
    </cfRule>
    <cfRule type="cellIs" dxfId="139" priority="141" operator="greaterThan">
      <formula>0</formula>
    </cfRule>
  </conditionalFormatting>
  <conditionalFormatting sqref="M6 M208:M215 M187:M192 M114:M115 M99:M102 CV101:CW101 M125:M141">
    <cfRule type="cellIs" dxfId="138" priority="139" operator="equal">
      <formula>0</formula>
    </cfRule>
  </conditionalFormatting>
  <conditionalFormatting sqref="M128:M129">
    <cfRule type="cellIs" dxfId="137" priority="138" operator="equal">
      <formula>0</formula>
    </cfRule>
  </conditionalFormatting>
  <conditionalFormatting sqref="M128:M129">
    <cfRule type="cellIs" dxfId="136" priority="137" operator="equal">
      <formula>0</formula>
    </cfRule>
  </conditionalFormatting>
  <conditionalFormatting sqref="M129">
    <cfRule type="cellIs" dxfId="135" priority="136" operator="equal">
      <formula>0</formula>
    </cfRule>
  </conditionalFormatting>
  <conditionalFormatting sqref="M128">
    <cfRule type="cellIs" dxfId="134" priority="135" operator="equal">
      <formula>0</formula>
    </cfRule>
  </conditionalFormatting>
  <conditionalFormatting sqref="M6">
    <cfRule type="cellIs" dxfId="133" priority="134" operator="equal">
      <formula>0</formula>
    </cfRule>
  </conditionalFormatting>
  <conditionalFormatting sqref="M208:M215">
    <cfRule type="cellIs" dxfId="132" priority="133" operator="equal">
      <formula>0</formula>
    </cfRule>
  </conditionalFormatting>
  <conditionalFormatting sqref="M131:M140">
    <cfRule type="cellIs" dxfId="131" priority="132" operator="equal">
      <formula>0</formula>
    </cfRule>
  </conditionalFormatting>
  <conditionalFormatting sqref="M5">
    <cfRule type="cellIs" dxfId="130" priority="131" operator="equal">
      <formula>0</formula>
    </cfRule>
  </conditionalFormatting>
  <conditionalFormatting sqref="M4">
    <cfRule type="cellIs" dxfId="129" priority="130" operator="equal">
      <formula>0</formula>
    </cfRule>
  </conditionalFormatting>
  <conditionalFormatting sqref="M3">
    <cfRule type="cellIs" dxfId="128" priority="129" operator="equal">
      <formula>0</formula>
    </cfRule>
  </conditionalFormatting>
  <conditionalFormatting sqref="M110:M112 M106 M103">
    <cfRule type="cellIs" dxfId="127" priority="128" operator="equal">
      <formula>0</formula>
    </cfRule>
  </conditionalFormatting>
  <conditionalFormatting sqref="M142:M151">
    <cfRule type="cellIs" dxfId="126" priority="127" operator="equal">
      <formula>0</formula>
    </cfRule>
  </conditionalFormatting>
  <conditionalFormatting sqref="M152:M155">
    <cfRule type="cellIs" dxfId="125" priority="126" operator="equal">
      <formula>0</formula>
    </cfRule>
  </conditionalFormatting>
  <conditionalFormatting sqref="U3:U5">
    <cfRule type="cellIs" dxfId="124" priority="125" operator="equal">
      <formula>0</formula>
    </cfRule>
  </conditionalFormatting>
  <conditionalFormatting sqref="V3:V5">
    <cfRule type="cellIs" dxfId="123" priority="124" operator="equal">
      <formula>0</formula>
    </cfRule>
  </conditionalFormatting>
  <conditionalFormatting sqref="O6">
    <cfRule type="cellIs" dxfId="122" priority="123" operator="equal">
      <formula>0</formula>
    </cfRule>
  </conditionalFormatting>
  <conditionalFormatting sqref="N6">
    <cfRule type="cellIs" dxfId="121" priority="122" operator="equal">
      <formula>0</formula>
    </cfRule>
  </conditionalFormatting>
  <conditionalFormatting sqref="B5">
    <cfRule type="cellIs" dxfId="120" priority="121" operator="equal">
      <formula>0</formula>
    </cfRule>
  </conditionalFormatting>
  <conditionalFormatting sqref="A99">
    <cfRule type="cellIs" dxfId="119" priority="120" operator="equal">
      <formula>0</formula>
    </cfRule>
  </conditionalFormatting>
  <conditionalFormatting sqref="J3:J4">
    <cfRule type="cellIs" dxfId="118" priority="119" operator="equal">
      <formula>0</formula>
    </cfRule>
  </conditionalFormatting>
  <conditionalFormatting sqref="J5">
    <cfRule type="cellIs" dxfId="117" priority="118" operator="equal">
      <formula>0</formula>
    </cfRule>
  </conditionalFormatting>
  <conditionalFormatting sqref="B3:B4">
    <cfRule type="cellIs" dxfId="116" priority="117" operator="equal">
      <formula>0</formula>
    </cfRule>
  </conditionalFormatting>
  <conditionalFormatting sqref="Q6:S6 Q8">
    <cfRule type="cellIs" dxfId="115" priority="116" operator="equal">
      <formula>0</formula>
    </cfRule>
  </conditionalFormatting>
  <conditionalFormatting sqref="Q6:S6">
    <cfRule type="cellIs" dxfId="114" priority="115" operator="equal">
      <formula>0</formula>
    </cfRule>
  </conditionalFormatting>
  <conditionalFormatting sqref="L8 L68">
    <cfRule type="cellIs" dxfId="113" priority="114" operator="equal">
      <formula>0</formula>
    </cfRule>
  </conditionalFormatting>
  <conditionalFormatting sqref="M8 M68">
    <cfRule type="cellIs" dxfId="112" priority="113" operator="equal">
      <formula>0</formula>
    </cfRule>
  </conditionalFormatting>
  <conditionalFormatting sqref="N68">
    <cfRule type="cellIs" dxfId="111" priority="112" operator="equal">
      <formula>0</formula>
    </cfRule>
  </conditionalFormatting>
  <conditionalFormatting sqref="N66">
    <cfRule type="cellIs" dxfId="110" priority="111" operator="equal">
      <formula>0</formula>
    </cfRule>
  </conditionalFormatting>
  <conditionalFormatting sqref="N8">
    <cfRule type="cellIs" dxfId="109" priority="110" operator="equal">
      <formula>0</formula>
    </cfRule>
  </conditionalFormatting>
  <conditionalFormatting sqref="N8">
    <cfRule type="cellIs" dxfId="108" priority="109" operator="equal">
      <formula>0</formula>
    </cfRule>
  </conditionalFormatting>
  <conditionalFormatting sqref="K8 K68">
    <cfRule type="cellIs" dxfId="107" priority="108" operator="equal">
      <formula>0</formula>
    </cfRule>
  </conditionalFormatting>
  <conditionalFormatting sqref="J99">
    <cfRule type="cellIs" dxfId="106" priority="107" operator="equal">
      <formula>0</formula>
    </cfRule>
  </conditionalFormatting>
  <conditionalFormatting sqref="J8">
    <cfRule type="cellIs" dxfId="105" priority="106" operator="equal">
      <formula>0</formula>
    </cfRule>
  </conditionalFormatting>
  <conditionalFormatting sqref="P5">
    <cfRule type="cellIs" dxfId="104" priority="105" operator="equal">
      <formula>0</formula>
    </cfRule>
  </conditionalFormatting>
  <conditionalFormatting sqref="P3:P4">
    <cfRule type="cellIs" dxfId="103" priority="104" operator="equal">
      <formula>0</formula>
    </cfRule>
  </conditionalFormatting>
  <conditionalFormatting sqref="G68:H68">
    <cfRule type="cellIs" dxfId="102" priority="103" operator="equal">
      <formula>0</formula>
    </cfRule>
  </conditionalFormatting>
  <conditionalFormatting sqref="I68:J68">
    <cfRule type="cellIs" dxfId="101" priority="102" operator="equal">
      <formula>0</formula>
    </cfRule>
  </conditionalFormatting>
  <conditionalFormatting sqref="R8:S8">
    <cfRule type="cellIs" dxfId="100" priority="101" operator="equal">
      <formula>0</formula>
    </cfRule>
  </conditionalFormatting>
  <conditionalFormatting sqref="Q68:S68">
    <cfRule type="cellIs" dxfId="99" priority="100" operator="equal">
      <formula>0</formula>
    </cfRule>
  </conditionalFormatting>
  <conditionalFormatting sqref="V68">
    <cfRule type="cellIs" dxfId="98" priority="99" operator="equal">
      <formula>0</formula>
    </cfRule>
  </conditionalFormatting>
  <conditionalFormatting sqref="U68">
    <cfRule type="cellIs" dxfId="97" priority="98" operator="equal">
      <formula>0</formula>
    </cfRule>
  </conditionalFormatting>
  <conditionalFormatting sqref="U7:V8">
    <cfRule type="cellIs" dxfId="96" priority="97" operator="equal">
      <formula>0</formula>
    </cfRule>
  </conditionalFormatting>
  <conditionalFormatting sqref="P6">
    <cfRule type="cellIs" dxfId="95" priority="96" operator="equal">
      <formula>0</formula>
    </cfRule>
  </conditionalFormatting>
  <conditionalFormatting sqref="AA106 AA110:AA112 AA99:AA103 AA114">
    <cfRule type="cellIs" dxfId="94" priority="95" operator="equal">
      <formula>0</formula>
    </cfRule>
  </conditionalFormatting>
  <conditionalFormatting sqref="BN208:BN215 BN120 BN122 BN99:BN103 BN8 BN68 BN114:BN115 BN187:BN192 BN110:BN112 BN106 BN124:BN151">
    <cfRule type="cellIs" dxfId="93" priority="94" operator="equal">
      <formula>0</formula>
    </cfRule>
  </conditionalFormatting>
  <conditionalFormatting sqref="BN152:BN155">
    <cfRule type="cellIs" dxfId="92" priority="93" operator="equal">
      <formula>0</formula>
    </cfRule>
  </conditionalFormatting>
  <conditionalFormatting sqref="BN251">
    <cfRule type="cellIs" dxfId="91" priority="91" operator="lessThan">
      <formula>0</formula>
    </cfRule>
    <cfRule type="cellIs" dxfId="90" priority="92" operator="greaterThan">
      <formula>0</formula>
    </cfRule>
  </conditionalFormatting>
  <conditionalFormatting sqref="W68:Y68 W8:Y8 W3:Y6 W114:Y115 W103:Y103 W106:Y106 W208:Y215 W110:Y112 W187:Y192 W99:Y101 W125:Y126 W142:Y151">
    <cfRule type="cellIs" dxfId="89" priority="90" operator="equal">
      <formula>0</formula>
    </cfRule>
  </conditionalFormatting>
  <conditionalFormatting sqref="W120:Y120 W122:Y122 W124:Y124">
    <cfRule type="cellIs" dxfId="88" priority="89" operator="equal">
      <formula>0</formula>
    </cfRule>
  </conditionalFormatting>
  <conditionalFormatting sqref="W152:Y155">
    <cfRule type="cellIs" dxfId="87" priority="88" operator="equal">
      <formula>0</formula>
    </cfRule>
  </conditionalFormatting>
  <conditionalFormatting sqref="W251:Y251">
    <cfRule type="cellIs" dxfId="86" priority="86" operator="lessThan">
      <formula>0</formula>
    </cfRule>
    <cfRule type="cellIs" dxfId="85" priority="87" operator="greaterThan">
      <formula>0</formula>
    </cfRule>
  </conditionalFormatting>
  <conditionalFormatting sqref="W102:Y102">
    <cfRule type="cellIs" dxfId="84" priority="85" operator="equal">
      <formula>0</formula>
    </cfRule>
  </conditionalFormatting>
  <conditionalFormatting sqref="Z68 Z8 Z3:Z6 Z114:Z115 Z103 Z106 Z208:Z215 Z110:Z112 Z187:Z192 Z99:Z101 Z125:Z126 Z142:Z151">
    <cfRule type="cellIs" dxfId="83" priority="84" operator="equal">
      <formula>0</formula>
    </cfRule>
  </conditionalFormatting>
  <conditionalFormatting sqref="Z120 Z122 Z124">
    <cfRule type="cellIs" dxfId="82" priority="83" operator="equal">
      <formula>0</formula>
    </cfRule>
  </conditionalFormatting>
  <conditionalFormatting sqref="Z152:Z155">
    <cfRule type="cellIs" dxfId="81" priority="82" operator="equal">
      <formula>0</formula>
    </cfRule>
  </conditionalFormatting>
  <conditionalFormatting sqref="Z251">
    <cfRule type="cellIs" dxfId="80" priority="80" operator="lessThan">
      <formula>0</formula>
    </cfRule>
    <cfRule type="cellIs" dxfId="79" priority="81" operator="greaterThan">
      <formula>0</formula>
    </cfRule>
  </conditionalFormatting>
  <conditionalFormatting sqref="Z102">
    <cfRule type="cellIs" dxfId="78" priority="79" operator="equal">
      <formula>0</formula>
    </cfRule>
  </conditionalFormatting>
  <conditionalFormatting sqref="DP4:DS4">
    <cfRule type="cellIs" dxfId="77" priority="78" operator="equal">
      <formula>0</formula>
    </cfRule>
  </conditionalFormatting>
  <conditionalFormatting sqref="CD8:CG8 CD106:CG106 CD68:CG68 CD99:CG103 CD110:CG112 CD114:CG115 CD187:CG192 CD125:CG151">
    <cfRule type="cellIs" dxfId="76" priority="77" operator="equal">
      <formula>0</formula>
    </cfRule>
  </conditionalFormatting>
  <conditionalFormatting sqref="CD3:CD4 CG3:CG4">
    <cfRule type="cellIs" dxfId="75" priority="76" operator="equal">
      <formula>0</formula>
    </cfRule>
  </conditionalFormatting>
  <conditionalFormatting sqref="CD208:CG208">
    <cfRule type="cellIs" dxfId="74" priority="75" operator="equal">
      <formula>0</formula>
    </cfRule>
  </conditionalFormatting>
  <conditionalFormatting sqref="CD209:CG215">
    <cfRule type="cellIs" dxfId="73" priority="74" operator="equal">
      <formula>0</formula>
    </cfRule>
  </conditionalFormatting>
  <conditionalFormatting sqref="CD251:CG251">
    <cfRule type="cellIs" dxfId="72" priority="72" operator="lessThan">
      <formula>0</formula>
    </cfRule>
    <cfRule type="cellIs" dxfId="71" priority="73" operator="greaterThan">
      <formula>0</formula>
    </cfRule>
  </conditionalFormatting>
  <conditionalFormatting sqref="CD152:CG155">
    <cfRule type="cellIs" dxfId="70" priority="71" operator="equal">
      <formula>0</formula>
    </cfRule>
  </conditionalFormatting>
  <conditionalFormatting sqref="CD6:CG6">
    <cfRule type="cellIs" dxfId="69" priority="70" operator="equal">
      <formula>0</formula>
    </cfRule>
  </conditionalFormatting>
  <conditionalFormatting sqref="CD5 CG5">
    <cfRule type="cellIs" dxfId="68" priority="69" operator="equal">
      <formula>0</formula>
    </cfRule>
  </conditionalFormatting>
  <conditionalFormatting sqref="CL3:CN5">
    <cfRule type="cellIs" dxfId="67" priority="68" operator="equal">
      <formula>0</formula>
    </cfRule>
  </conditionalFormatting>
  <conditionalFormatting sqref="DH3:DI5">
    <cfRule type="cellIs" dxfId="66" priority="67" operator="equal">
      <formula>0</formula>
    </cfRule>
  </conditionalFormatting>
  <conditionalFormatting sqref="U141">
    <cfRule type="cellIs" dxfId="65" priority="66" operator="equal">
      <formula>0</formula>
    </cfRule>
  </conditionalFormatting>
  <conditionalFormatting sqref="T127:U140">
    <cfRule type="cellIs" dxfId="64" priority="65" operator="equal">
      <formula>0</formula>
    </cfRule>
  </conditionalFormatting>
  <conditionalFormatting sqref="T128:U129">
    <cfRule type="cellIs" dxfId="63" priority="64" operator="equal">
      <formula>0</formula>
    </cfRule>
  </conditionalFormatting>
  <conditionalFormatting sqref="T128:U129">
    <cfRule type="cellIs" dxfId="62" priority="63" operator="equal">
      <formula>0</formula>
    </cfRule>
  </conditionalFormatting>
  <conditionalFormatting sqref="T129:U129">
    <cfRule type="cellIs" dxfId="61" priority="62" operator="equal">
      <formula>0</formula>
    </cfRule>
  </conditionalFormatting>
  <conditionalFormatting sqref="T128:U128">
    <cfRule type="cellIs" dxfId="60" priority="61" operator="equal">
      <formula>0</formula>
    </cfRule>
  </conditionalFormatting>
  <conditionalFormatting sqref="T131:U134">
    <cfRule type="cellIs" dxfId="59" priority="60" operator="equal">
      <formula>0</formula>
    </cfRule>
  </conditionalFormatting>
  <conditionalFormatting sqref="V127:V140">
    <cfRule type="cellIs" dxfId="58" priority="59" operator="equal">
      <formula>0</formula>
    </cfRule>
  </conditionalFormatting>
  <conditionalFormatting sqref="V128:V129">
    <cfRule type="cellIs" dxfId="57" priority="58" operator="equal">
      <formula>0</formula>
    </cfRule>
  </conditionalFormatting>
  <conditionalFormatting sqref="V128:V129">
    <cfRule type="cellIs" dxfId="56" priority="57" operator="equal">
      <formula>0</formula>
    </cfRule>
  </conditionalFormatting>
  <conditionalFormatting sqref="V129">
    <cfRule type="cellIs" dxfId="55" priority="56" operator="equal">
      <formula>0</formula>
    </cfRule>
  </conditionalFormatting>
  <conditionalFormatting sqref="V128">
    <cfRule type="cellIs" dxfId="54" priority="55" operator="equal">
      <formula>0</formula>
    </cfRule>
  </conditionalFormatting>
  <conditionalFormatting sqref="V131:V134">
    <cfRule type="cellIs" dxfId="53" priority="54" operator="equal">
      <formula>0</formula>
    </cfRule>
  </conditionalFormatting>
  <conditionalFormatting sqref="R127:S141">
    <cfRule type="cellIs" dxfId="52" priority="53" operator="equal">
      <formula>0</formula>
    </cfRule>
  </conditionalFormatting>
  <conditionalFormatting sqref="Z141">
    <cfRule type="cellIs" dxfId="51" priority="52" operator="equal">
      <formula>0</formula>
    </cfRule>
  </conditionalFormatting>
  <conditionalFormatting sqref="W141:Y141">
    <cfRule type="cellIs" dxfId="50" priority="51" operator="equal">
      <formula>0</formula>
    </cfRule>
  </conditionalFormatting>
  <conditionalFormatting sqref="W127:Y140 Z127">
    <cfRule type="cellIs" dxfId="49" priority="50" operator="equal">
      <formula>0</formula>
    </cfRule>
  </conditionalFormatting>
  <conditionalFormatting sqref="W128:Y129">
    <cfRule type="cellIs" dxfId="48" priority="49" operator="equal">
      <formula>0</formula>
    </cfRule>
  </conditionalFormatting>
  <conditionalFormatting sqref="W128:Y129">
    <cfRule type="cellIs" dxfId="47" priority="48" operator="equal">
      <formula>0</formula>
    </cfRule>
  </conditionalFormatting>
  <conditionalFormatting sqref="W129:Y129">
    <cfRule type="cellIs" dxfId="46" priority="47" operator="equal">
      <formula>0</formula>
    </cfRule>
  </conditionalFormatting>
  <conditionalFormatting sqref="W128:Y128">
    <cfRule type="cellIs" dxfId="45" priority="46" operator="equal">
      <formula>0</formula>
    </cfRule>
  </conditionalFormatting>
  <conditionalFormatting sqref="W131:Y134">
    <cfRule type="cellIs" dxfId="44" priority="45" operator="equal">
      <formula>0</formula>
    </cfRule>
  </conditionalFormatting>
  <conditionalFormatting sqref="Z128:Z140">
    <cfRule type="cellIs" dxfId="43" priority="44" operator="equal">
      <formula>0</formula>
    </cfRule>
  </conditionalFormatting>
  <conditionalFormatting sqref="Z128:Z129">
    <cfRule type="cellIs" dxfId="42" priority="43" operator="equal">
      <formula>0</formula>
    </cfRule>
  </conditionalFormatting>
  <conditionalFormatting sqref="Z128:Z129">
    <cfRule type="cellIs" dxfId="41" priority="42" operator="equal">
      <formula>0</formula>
    </cfRule>
  </conditionalFormatting>
  <conditionalFormatting sqref="Z129">
    <cfRule type="cellIs" dxfId="40" priority="41" operator="equal">
      <formula>0</formula>
    </cfRule>
  </conditionalFormatting>
  <conditionalFormatting sqref="Z128">
    <cfRule type="cellIs" dxfId="39" priority="40" operator="equal">
      <formula>0</formula>
    </cfRule>
  </conditionalFormatting>
  <conditionalFormatting sqref="Z131:Z134">
    <cfRule type="cellIs" dxfId="38" priority="39" operator="equal">
      <formula>0</formula>
    </cfRule>
  </conditionalFormatting>
  <conditionalFormatting sqref="AC127:AC141">
    <cfRule type="cellIs" dxfId="37" priority="38" operator="equal">
      <formula>0</formula>
    </cfRule>
  </conditionalFormatting>
  <conditionalFormatting sqref="AW127:AW141">
    <cfRule type="cellIs" dxfId="36" priority="37" operator="equal">
      <formula>0</formula>
    </cfRule>
  </conditionalFormatting>
  <conditionalFormatting sqref="AU141:AV141">
    <cfRule type="cellIs" dxfId="35" priority="36" operator="equal">
      <formula>0</formula>
    </cfRule>
  </conditionalFormatting>
  <conditionalFormatting sqref="AU127:AV140">
    <cfRule type="cellIs" dxfId="34" priority="35" operator="equal">
      <formula>0</formula>
    </cfRule>
  </conditionalFormatting>
  <conditionalFormatting sqref="AT127:AT141">
    <cfRule type="cellIs" dxfId="33" priority="34" operator="equal">
      <formula>0</formula>
    </cfRule>
  </conditionalFormatting>
  <conditionalFormatting sqref="AS127:AS128 AS141">
    <cfRule type="cellIs" dxfId="32" priority="33" operator="equal">
      <formula>0</formula>
    </cfRule>
  </conditionalFormatting>
  <conditionalFormatting sqref="AS129:AS130 AS135:AS140">
    <cfRule type="cellIs" dxfId="31" priority="32" operator="equal">
      <formula>0</formula>
    </cfRule>
  </conditionalFormatting>
  <conditionalFormatting sqref="AS131:AS134">
    <cfRule type="cellIs" dxfId="30" priority="31" operator="equal">
      <formula>0</formula>
    </cfRule>
  </conditionalFormatting>
  <conditionalFormatting sqref="AX127:AX128 AX141 AY127:AY141">
    <cfRule type="cellIs" dxfId="29" priority="30" operator="equal">
      <formula>0</formula>
    </cfRule>
  </conditionalFormatting>
  <conditionalFormatting sqref="AX129:AX130 AX135:AX140">
    <cfRule type="cellIs" dxfId="28" priority="29" operator="equal">
      <formula>0</formula>
    </cfRule>
  </conditionalFormatting>
  <conditionalFormatting sqref="AX131:AX134">
    <cfRule type="cellIs" dxfId="27" priority="28" operator="equal">
      <formula>0</formula>
    </cfRule>
  </conditionalFormatting>
  <conditionalFormatting sqref="DD127:DD130 DD135:DD141">
    <cfRule type="cellIs" dxfId="26" priority="27" operator="equal">
      <formula>0</formula>
    </cfRule>
  </conditionalFormatting>
  <conditionalFormatting sqref="DD142">
    <cfRule type="cellIs" dxfId="25" priority="26" operator="equal">
      <formula>0</formula>
    </cfRule>
  </conditionalFormatting>
  <conditionalFormatting sqref="DD131:DD134">
    <cfRule type="cellIs" dxfId="24" priority="25" operator="equal">
      <formula>0</formula>
    </cfRule>
  </conditionalFormatting>
  <conditionalFormatting sqref="DU142">
    <cfRule type="cellIs" dxfId="23" priority="24" operator="equal">
      <formula>0</formula>
    </cfRule>
  </conditionalFormatting>
  <conditionalFormatting sqref="DU141">
    <cfRule type="cellIs" dxfId="22" priority="23" operator="equal">
      <formula>0</formula>
    </cfRule>
  </conditionalFormatting>
  <conditionalFormatting sqref="DU127:DU130 DU135:DU140">
    <cfRule type="cellIs" dxfId="21" priority="22" operator="equal">
      <formula>0</formula>
    </cfRule>
  </conditionalFormatting>
  <conditionalFormatting sqref="DU131:DU134">
    <cfRule type="cellIs" dxfId="20" priority="21" operator="equal">
      <formula>0</formula>
    </cfRule>
  </conditionalFormatting>
  <conditionalFormatting sqref="AK3:AM5">
    <cfRule type="cellIs" dxfId="19" priority="20" operator="equal">
      <formula>0</formula>
    </cfRule>
  </conditionalFormatting>
  <conditionalFormatting sqref="AK187:AM187">
    <cfRule type="cellIs" dxfId="18" priority="19" operator="equal">
      <formula>0</formula>
    </cfRule>
  </conditionalFormatting>
  <conditionalFormatting sqref="CZ3:CZ6">
    <cfRule type="cellIs" dxfId="17" priority="18" operator="equal">
      <formula>0</formula>
    </cfRule>
  </conditionalFormatting>
  <conditionalFormatting sqref="CZ199">
    <cfRule type="cellIs" dxfId="16" priority="17" operator="equal">
      <formula>0</formula>
    </cfRule>
  </conditionalFormatting>
  <conditionalFormatting sqref="DB3">
    <cfRule type="cellIs" dxfId="15" priority="16" operator="equal">
      <formula>0</formula>
    </cfRule>
  </conditionalFormatting>
  <conditionalFormatting sqref="DB4">
    <cfRule type="cellIs" dxfId="14" priority="15" operator="equal">
      <formula>0</formula>
    </cfRule>
  </conditionalFormatting>
  <conditionalFormatting sqref="DB67">
    <cfRule type="cellIs" dxfId="13" priority="14" operator="equal">
      <formula>0</formula>
    </cfRule>
  </conditionalFormatting>
  <conditionalFormatting sqref="DB127">
    <cfRule type="cellIs" dxfId="12" priority="13" operator="equal">
      <formula>0</formula>
    </cfRule>
  </conditionalFormatting>
  <conditionalFormatting sqref="DB189:DB192">
    <cfRule type="cellIs" dxfId="11" priority="12" operator="equal">
      <formula>0</formula>
    </cfRule>
  </conditionalFormatting>
  <conditionalFormatting sqref="DB199">
    <cfRule type="cellIs" dxfId="10" priority="11" operator="equal">
      <formula>0</formula>
    </cfRule>
  </conditionalFormatting>
  <conditionalFormatting sqref="DB209:DB215">
    <cfRule type="cellIs" dxfId="9" priority="10" operator="equal">
      <formula>0</formula>
    </cfRule>
  </conditionalFormatting>
  <conditionalFormatting sqref="AJ3:AJ6">
    <cfRule type="cellIs" dxfId="8" priority="9" operator="equal">
      <formula>0</formula>
    </cfRule>
  </conditionalFormatting>
  <conditionalFormatting sqref="CE3:CE4">
    <cfRule type="cellIs" dxfId="7" priority="8" operator="equal">
      <formula>0</formula>
    </cfRule>
  </conditionalFormatting>
  <conditionalFormatting sqref="CE5">
    <cfRule type="cellIs" dxfId="6" priority="7" operator="equal">
      <formula>0</formula>
    </cfRule>
  </conditionalFormatting>
  <conditionalFormatting sqref="CF3:CF4">
    <cfRule type="cellIs" dxfId="5" priority="6" operator="equal">
      <formula>0</formula>
    </cfRule>
  </conditionalFormatting>
  <conditionalFormatting sqref="CF5">
    <cfRule type="cellIs" dxfId="4" priority="5" operator="equal">
      <formula>0</formula>
    </cfRule>
  </conditionalFormatting>
  <conditionalFormatting sqref="CP187:CR187">
    <cfRule type="cellIs" dxfId="3" priority="4" operator="equal">
      <formula>0</formula>
    </cfRule>
  </conditionalFormatting>
  <conditionalFormatting sqref="BI4:BK4">
    <cfRule type="cellIs" dxfId="2" priority="3" operator="equal">
      <formula>0</formula>
    </cfRule>
  </conditionalFormatting>
  <conditionalFormatting sqref="B9:DU65">
    <cfRule type="expression" dxfId="1" priority="2">
      <formula>$B$1-$A9&gt;B$194*0.3</formula>
    </cfRule>
  </conditionalFormatting>
  <conditionalFormatting sqref="B9:DU65">
    <cfRule type="expression" dxfId="0" priority="1">
      <formula>$B$1-$A9&gt;B$194*0.2</formula>
    </cfRule>
  </conditionalFormatting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170"/>
  <sheetViews>
    <sheetView zoomScale="53" zoomScaleNormal="53" workbookViewId="0">
      <pane xSplit="2" ySplit="1" topLeftCell="C158" activePane="bottomRight" state="frozen"/>
      <selection pane="topRight" activeCell="C1" sqref="C1"/>
      <selection pane="bottomLeft" activeCell="A2" sqref="A2"/>
      <selection pane="bottomRight" activeCell="L174" sqref="L174"/>
    </sheetView>
  </sheetViews>
  <sheetFormatPr defaultRowHeight="24" customHeight="1"/>
  <cols>
    <col min="1" max="1" width="11.81640625" customWidth="1"/>
    <col min="2" max="2" width="10.453125" customWidth="1"/>
    <col min="3" max="3" width="38.453125" customWidth="1"/>
    <col min="4" max="4" width="11.81640625" customWidth="1"/>
    <col min="5" max="5" width="11.81640625" style="66" customWidth="1"/>
    <col min="6" max="6" width="11.1796875" customWidth="1"/>
    <col min="7" max="7" width="9.1796875" bestFit="1" customWidth="1"/>
    <col min="10" max="10" width="8.81640625" customWidth="1"/>
    <col min="15" max="15" width="32" customWidth="1"/>
    <col min="19" max="19" width="13.81640625" customWidth="1"/>
    <col min="35" max="35" width="7.81640625" customWidth="1"/>
  </cols>
  <sheetData>
    <row r="1" spans="1:15" s="66" customFormat="1" ht="24" customHeight="1">
      <c r="A1" s="135"/>
      <c r="B1" s="135" t="s">
        <v>74</v>
      </c>
      <c r="C1" s="135" t="s">
        <v>181</v>
      </c>
      <c r="D1" s="135" t="s">
        <v>219</v>
      </c>
      <c r="E1" s="135" t="s">
        <v>183</v>
      </c>
      <c r="F1" s="147" t="s">
        <v>182</v>
      </c>
      <c r="I1" s="2002"/>
      <c r="J1" s="2003"/>
      <c r="K1" s="135" t="s">
        <v>186</v>
      </c>
      <c r="L1" s="135" t="s">
        <v>187</v>
      </c>
      <c r="O1" s="66" t="s">
        <v>125</v>
      </c>
    </row>
    <row r="2" spans="1:15" ht="24" customHeight="1">
      <c r="A2" s="1991" t="s">
        <v>76</v>
      </c>
      <c r="B2" s="162" t="s">
        <v>19</v>
      </c>
      <c r="C2" s="298" t="s">
        <v>434</v>
      </c>
      <c r="D2" s="162">
        <f>INDEX('файл остатки'!$A$5:$DK$265,MATCH($O$1,'файл остатки'!$A$5:$A$228,0),MATCH(C2,'файл остатки'!$A$5:$DK$5,0))</f>
        <v>-817.625</v>
      </c>
      <c r="E2" s="162"/>
      <c r="F2" s="148">
        <f t="shared" ref="F2:F18" si="0">D2</f>
        <v>-817.625</v>
      </c>
      <c r="G2" s="66"/>
      <c r="I2" s="2002" t="s">
        <v>218</v>
      </c>
      <c r="J2" s="2003"/>
      <c r="K2" s="135">
        <f>-(F3+F2)/$K$7</f>
        <v>0.85442499999999999</v>
      </c>
      <c r="L2" s="135">
        <v>1</v>
      </c>
      <c r="M2" s="66"/>
      <c r="N2" s="66"/>
      <c r="O2" s="66" t="s">
        <v>77</v>
      </c>
    </row>
    <row r="3" spans="1:15" ht="24" customHeight="1">
      <c r="A3" s="1992"/>
      <c r="B3" s="162" t="s">
        <v>19</v>
      </c>
      <c r="C3" s="298" t="s">
        <v>311</v>
      </c>
      <c r="D3" s="162">
        <f>INDEX('файл остатки'!$A$5:$DK$265,MATCH($O$1,'файл остатки'!$A$5:$A$228,0),MATCH(C3,'файл остатки'!$A$5:$DK$5,0))</f>
        <v>-36.799999999999997</v>
      </c>
      <c r="E3" s="162">
        <f>INDEX('файл остатки'!$A$5:$DK$265,MATCH($O$2,'файл остатки'!$A$5:$A$228,0),MATCH(C3,'файл остатки'!$A$5:$DK$5,0))</f>
        <v>0</v>
      </c>
      <c r="F3" s="148">
        <f t="shared" si="0"/>
        <v>-36.799999999999997</v>
      </c>
      <c r="G3" s="66"/>
      <c r="I3" s="2002" t="s">
        <v>185</v>
      </c>
      <c r="J3" s="2003"/>
      <c r="K3" s="135">
        <f>-(F8+F10+F13+F14+F17+F12+F15+F16+F9+F11+F7+F6+F5)/K7</f>
        <v>1.3525499999999999</v>
      </c>
      <c r="L3" s="135">
        <v>1</v>
      </c>
    </row>
    <row r="4" spans="1:15" s="66" customFormat="1" ht="24" customHeight="1">
      <c r="A4" s="1992"/>
      <c r="B4" s="162"/>
      <c r="C4" s="298"/>
      <c r="D4" s="162"/>
      <c r="E4" s="162"/>
      <c r="F4" s="148"/>
    </row>
    <row r="5" spans="1:15" ht="32.15" customHeight="1">
      <c r="A5" s="1992"/>
      <c r="B5" s="162" t="s">
        <v>19</v>
      </c>
      <c r="C5" s="298" t="s">
        <v>435</v>
      </c>
      <c r="D5" s="162">
        <f>INDEX('файл остатки'!$A$5:$DK$265,MATCH($O$1,'файл остатки'!$A$5:$A$228,0),MATCH(C5,'файл остатки'!$A$5:$DK$5,0))</f>
        <v>-303</v>
      </c>
      <c r="E5" s="162">
        <f>INDEX('файл остатки'!$A$5:$DK$265,MATCH($O$2,'файл остатки'!$A$5:$A$228,0),MATCH(C5,'файл остатки'!$A$5:$DK$5,0))</f>
        <v>0</v>
      </c>
      <c r="F5" s="148">
        <f t="shared" si="0"/>
        <v>-303</v>
      </c>
      <c r="G5" s="66"/>
      <c r="I5" s="93"/>
      <c r="J5" s="93"/>
      <c r="K5" s="93"/>
      <c r="L5" s="93"/>
    </row>
    <row r="6" spans="1:15" s="66" customFormat="1" ht="33.75" customHeight="1">
      <c r="A6" s="1992"/>
      <c r="B6" s="299" t="s">
        <v>295</v>
      </c>
      <c r="C6" s="298" t="s">
        <v>480</v>
      </c>
      <c r="D6" s="162">
        <f>INDEX('файл остатки'!$A$5:$DK$265,MATCH($O$1,'файл остатки'!$A$5:$A$228,0),MATCH(C6,'файл остатки'!$A$5:$DK$5,0))</f>
        <v>1</v>
      </c>
      <c r="E6" s="162">
        <f>INDEX('файл остатки'!$A$5:$DK$265,MATCH($O$2,'файл остатки'!$A$5:$A$228,0),MATCH(C6,'файл остатки'!$A$5:$DK$5,0))</f>
        <v>0</v>
      </c>
      <c r="F6" s="148"/>
      <c r="I6" s="93"/>
      <c r="J6" s="93"/>
      <c r="K6" s="93"/>
      <c r="L6" s="93"/>
    </row>
    <row r="7" spans="1:15" ht="41.5" customHeight="1">
      <c r="A7" s="1992"/>
      <c r="B7" s="539" t="s">
        <v>294</v>
      </c>
      <c r="C7" s="539" t="s">
        <v>870</v>
      </c>
      <c r="D7" s="162">
        <f>INDEX('файл остатки'!$A$5:$DK$265,MATCH($O$1,'файл остатки'!$A$5:$A$228,0),MATCH(C7,'файл остатки'!$A$5:$DK$5,0))</f>
        <v>0</v>
      </c>
      <c r="E7" s="162">
        <f>INDEX('файл остатки'!$A$5:$DK$265,MATCH($O$2,'файл остатки'!$A$5:$A$228,0),MATCH(C7,'файл остатки'!$A$5:$DK$5,0))</f>
        <v>0</v>
      </c>
      <c r="F7" s="148"/>
      <c r="G7" s="66"/>
      <c r="I7" s="1973" t="s">
        <v>188</v>
      </c>
      <c r="J7" s="1973"/>
      <c r="K7" s="98">
        <v>1000</v>
      </c>
      <c r="L7" s="93"/>
    </row>
    <row r="8" spans="1:15" ht="24" customHeight="1">
      <c r="A8" s="1992"/>
      <c r="B8" s="162" t="s">
        <v>20</v>
      </c>
      <c r="C8" s="299" t="s">
        <v>437</v>
      </c>
      <c r="D8" s="162">
        <f>INDEX('файл остатки'!$A$5:$DK$265,MATCH($O$1,'файл остатки'!$A$5:$A$228,0),MATCH(C8,'файл остатки'!$A$5:$DK$5,0))</f>
        <v>-105.59999999999991</v>
      </c>
      <c r="E8" s="162">
        <f>INDEX('файл остатки'!$A$5:$DK$265,MATCH($O$2,'файл остатки'!$A$5:$A$228,0),MATCH(C8,'файл остатки'!$A$5:$DK$5,0))</f>
        <v>0</v>
      </c>
      <c r="F8" s="148">
        <f t="shared" si="0"/>
        <v>-105.59999999999991</v>
      </c>
      <c r="G8" s="66"/>
    </row>
    <row r="9" spans="1:15" s="66" customFormat="1" ht="24" customHeight="1">
      <c r="A9" s="1992"/>
      <c r="B9" s="162" t="s">
        <v>20</v>
      </c>
      <c r="C9" s="299" t="s">
        <v>436</v>
      </c>
      <c r="D9" s="162">
        <f>INDEX('файл остатки'!$A$5:$DK$265,MATCH($O$1,'файл остатки'!$A$5:$A$228,0),MATCH(C9,'файл остатки'!$A$5:$DK$5,0))</f>
        <v>-126.25</v>
      </c>
      <c r="E9" s="162">
        <f>INDEX('файл остатки'!$A$5:$DK$265,MATCH($O$2,'файл остатки'!$A$5:$A$228,0),MATCH(C9,'файл остатки'!$A$5:$DK$5,0))</f>
        <v>0</v>
      </c>
      <c r="F9" s="148">
        <f t="shared" si="0"/>
        <v>-126.25</v>
      </c>
    </row>
    <row r="10" spans="1:15" ht="24" customHeight="1">
      <c r="A10" s="1992"/>
      <c r="B10" s="162" t="s">
        <v>58</v>
      </c>
      <c r="C10" s="299" t="s">
        <v>97</v>
      </c>
      <c r="D10" s="162">
        <f>INDEX('файл остатки'!$A$5:$DK$265,MATCH($O$1,'файл остатки'!$A$5:$A$228,0),MATCH(C10,'файл остатки'!$A$5:$DK$5,0))</f>
        <v>-409.2</v>
      </c>
      <c r="E10" s="162">
        <f>INDEX('файл остатки'!$A$5:$DK$265,MATCH($O$2,'файл остатки'!$A$5:$A$228,0),MATCH(C10,'файл остатки'!$A$5:$DK$5,0))</f>
        <v>0</v>
      </c>
      <c r="F10" s="148">
        <f t="shared" si="0"/>
        <v>-409.2</v>
      </c>
      <c r="G10" s="66"/>
    </row>
    <row r="11" spans="1:15" s="66" customFormat="1" ht="24" customHeight="1">
      <c r="A11" s="1992"/>
      <c r="B11" s="162" t="s">
        <v>63</v>
      </c>
      <c r="C11" s="299" t="s">
        <v>146</v>
      </c>
      <c r="D11" s="162">
        <f>INDEX('файл остатки'!$A$5:$DK$265,MATCH($O$1,'файл остатки'!$A$5:$A$228,0),MATCH(C11,'файл остатки'!$A$5:$DK$5,0))</f>
        <v>-195</v>
      </c>
      <c r="E11" s="162">
        <f>INDEX('файл остатки'!$A$5:$DK$265,MATCH($O$2,'файл остатки'!$A$5:$A$228,0),MATCH(C11,'файл остатки'!$A$5:$DK$5,0))</f>
        <v>0</v>
      </c>
      <c r="F11" s="148">
        <f t="shared" si="0"/>
        <v>-195</v>
      </c>
    </row>
    <row r="12" spans="1:15" ht="24" customHeight="1">
      <c r="A12" s="1992"/>
      <c r="B12" s="162" t="s">
        <v>19</v>
      </c>
      <c r="C12" s="299" t="s">
        <v>438</v>
      </c>
      <c r="D12" s="162">
        <f>INDEX('файл остатки'!$A$5:$DK$265,MATCH($O$1,'файл остатки'!$A$5:$A$228,0),MATCH(C12,'файл остатки'!$A$5:$DK$5,0))</f>
        <v>-14</v>
      </c>
      <c r="E12" s="162">
        <f>INDEX('файл остатки'!$A$5:$DK$265,MATCH($O$2,'файл остатки'!$A$5:$A$228,0),MATCH(C12,'файл остатки'!$A$5:$DK$5,0))</f>
        <v>0</v>
      </c>
      <c r="F12" s="148">
        <f t="shared" si="0"/>
        <v>-14</v>
      </c>
      <c r="G12" s="66"/>
      <c r="J12" s="170"/>
      <c r="K12" s="170"/>
      <c r="L12" s="170"/>
      <c r="M12" s="170"/>
      <c r="N12" s="170"/>
    </row>
    <row r="13" spans="1:15" ht="24" customHeight="1">
      <c r="A13" s="1992"/>
      <c r="B13" s="162" t="s">
        <v>498</v>
      </c>
      <c r="C13" s="299" t="s">
        <v>499</v>
      </c>
      <c r="D13" s="162">
        <f>INDEX('файл остатки'!$A$5:$DK$265,MATCH($O$1,'файл остатки'!$A$5:$A$228,0),MATCH(C13,'файл остатки'!$A$5:$DK$5,0))</f>
        <v>0</v>
      </c>
      <c r="E13" s="162">
        <f>INDEX('файл остатки'!$A$5:$DK$265,MATCH($O$2,'файл остатки'!$A$5:$A$228,0),MATCH(C13,'файл остатки'!$A$5:$DK$5,0))</f>
        <v>0</v>
      </c>
      <c r="F13" s="148"/>
      <c r="G13" s="66"/>
      <c r="J13" s="170"/>
      <c r="K13" s="170"/>
      <c r="L13" s="170"/>
      <c r="M13" s="170"/>
      <c r="N13" s="170"/>
    </row>
    <row r="14" spans="1:15" ht="24" customHeight="1">
      <c r="A14" s="1992"/>
      <c r="B14" s="162" t="s">
        <v>785</v>
      </c>
      <c r="C14" s="539" t="s">
        <v>786</v>
      </c>
      <c r="D14" s="162">
        <f>INDEX('файл остатки'!$A$5:$DK$265,MATCH($O$1,'файл остатки'!$A$5:$A$228,0),MATCH(C14,'файл остатки'!$A$5:$DK$5,0))</f>
        <v>48.8</v>
      </c>
      <c r="E14" s="162">
        <f>INDEX('файл остатки'!$A$5:$DK$265,MATCH($O$2,'файл остатки'!$A$5:$A$228,0),MATCH(C14,'файл остатки'!$A$5:$DK$5,0))</f>
        <v>0</v>
      </c>
      <c r="F14" s="148"/>
      <c r="G14" s="66"/>
      <c r="J14" s="170"/>
      <c r="K14" s="170"/>
      <c r="L14" s="170"/>
      <c r="M14" s="170"/>
      <c r="N14" s="170"/>
    </row>
    <row r="15" spans="1:15" ht="39" customHeight="1">
      <c r="A15" s="1992"/>
      <c r="B15" s="539" t="s">
        <v>81</v>
      </c>
      <c r="C15" s="539" t="s">
        <v>971</v>
      </c>
      <c r="D15" s="162">
        <f>INDEX('файл остатки'!$A$5:$DK$265,MATCH($O$1,'файл остатки'!$A$5:$A$228,0),MATCH(C15,'файл остатки'!$A$5:$DK$5,0))</f>
        <v>0</v>
      </c>
      <c r="E15" s="162">
        <f>INDEX('файл остатки'!$A$5:$DK$265,MATCH($O$2,'файл остатки'!$A$5:$A$228,0),MATCH(C15,'файл остатки'!$A$5:$DK$5,0))</f>
        <v>0</v>
      </c>
      <c r="F15" s="148"/>
      <c r="G15" s="66"/>
    </row>
    <row r="16" spans="1:15" s="66" customFormat="1" ht="33" customHeight="1">
      <c r="A16" s="1992"/>
      <c r="B16" s="299" t="s">
        <v>294</v>
      </c>
      <c r="C16" s="299" t="s">
        <v>310</v>
      </c>
      <c r="D16" s="162">
        <f>INDEX('файл остатки'!$A$5:$DK$265,MATCH($O$1,'файл остатки'!$A$5:$A$228,0),MATCH(C16,'файл остатки'!$A$5:$DK$5,0))</f>
        <v>-199.5</v>
      </c>
      <c r="E16" s="162">
        <f>INDEX('файл остатки'!$A$5:$DK$265,MATCH($O$2,'файл остатки'!$A$5:$A$228,0),MATCH(C16,'файл остатки'!$A$5:$DK$5,0))</f>
        <v>0</v>
      </c>
      <c r="F16" s="148">
        <f t="shared" si="0"/>
        <v>-199.5</v>
      </c>
      <c r="I16" s="271"/>
    </row>
    <row r="17" spans="1:12" ht="24" customHeight="1">
      <c r="A17" s="1992"/>
      <c r="B17" s="299"/>
      <c r="C17" s="299"/>
      <c r="D17" s="162"/>
      <c r="E17" s="162"/>
      <c r="F17" s="148">
        <f t="shared" si="0"/>
        <v>0</v>
      </c>
      <c r="G17" s="66"/>
    </row>
    <row r="18" spans="1:12" ht="24" customHeight="1">
      <c r="A18" s="1992"/>
      <c r="B18" s="135"/>
      <c r="C18" s="135"/>
      <c r="D18" s="135"/>
      <c r="E18" s="135"/>
      <c r="F18" s="148">
        <f t="shared" si="0"/>
        <v>0</v>
      </c>
      <c r="G18" s="66"/>
    </row>
    <row r="19" spans="1:12" s="66" customFormat="1" ht="24" customHeight="1">
      <c r="A19" s="1992"/>
      <c r="B19" s="162"/>
      <c r="C19" s="162"/>
      <c r="D19" s="162"/>
      <c r="E19" s="162"/>
      <c r="F19" s="148">
        <f>D19</f>
        <v>0</v>
      </c>
    </row>
    <row r="20" spans="1:12" ht="24" customHeight="1">
      <c r="D20" s="66"/>
      <c r="G20" s="66"/>
    </row>
    <row r="21" spans="1:12" ht="24" customHeight="1">
      <c r="A21" s="1996" t="s">
        <v>79</v>
      </c>
      <c r="B21" s="163" t="s">
        <v>19</v>
      </c>
      <c r="C21" s="300" t="s">
        <v>439</v>
      </c>
      <c r="D21" s="163">
        <f>INDEX('файл остатки'!$A$5:$DK$265,MATCH($O$1,'файл остатки'!$A$5:$A$228,0),MATCH(C21,'файл остатки'!$A$5:$DK$5,0))</f>
        <v>-2986</v>
      </c>
      <c r="E21" s="136"/>
      <c r="F21" s="146">
        <f t="shared" ref="F21:F30" si="1">D21</f>
        <v>-2986</v>
      </c>
      <c r="G21" s="66"/>
      <c r="I21" s="2006"/>
      <c r="J21" s="2007"/>
      <c r="K21" s="136" t="s">
        <v>186</v>
      </c>
      <c r="L21" s="136" t="s">
        <v>187</v>
      </c>
    </row>
    <row r="22" spans="1:12" ht="24" customHeight="1">
      <c r="A22" s="1997"/>
      <c r="B22" s="163" t="s">
        <v>19</v>
      </c>
      <c r="C22" s="301" t="s">
        <v>484</v>
      </c>
      <c r="D22" s="136">
        <f>INDEX('файл остатки'!$A$5:$DK$265,MATCH($O$1,'файл остатки'!$A$5:$A$228,0),MATCH(C22,'файл остатки'!$A$5:$DK$5,0))</f>
        <v>-93.625</v>
      </c>
      <c r="E22" s="136">
        <f>INDEX('файл остатки'!$A$5:$DK$265,MATCH($O$2,'файл остатки'!$A$5:$A$228,0),MATCH(C22,'файл остатки'!$A$5:$DK$5,0))</f>
        <v>0</v>
      </c>
      <c r="F22" s="146">
        <f t="shared" si="1"/>
        <v>-93.625</v>
      </c>
      <c r="G22" s="66"/>
      <c r="I22" s="2006" t="s">
        <v>218</v>
      </c>
      <c r="J22" s="2007"/>
      <c r="K22" s="136">
        <f>-(F21+F22)/K25</f>
        <v>3.0796250000000001</v>
      </c>
      <c r="L22" s="136">
        <v>3</v>
      </c>
    </row>
    <row r="23" spans="1:12" ht="24" customHeight="1">
      <c r="A23" s="1997"/>
      <c r="B23" s="538" t="s">
        <v>294</v>
      </c>
      <c r="C23" s="538" t="s">
        <v>871</v>
      </c>
      <c r="D23" s="163">
        <f>INDEX('файл остатки'!$A$5:$DK$265,MATCH($O$1,'файл остатки'!$A$5:$A$228,0),MATCH(C23,'файл остатки'!$A$5:$DK$5,0))</f>
        <v>0</v>
      </c>
      <c r="E23" s="163"/>
      <c r="F23" s="146">
        <f t="shared" si="1"/>
        <v>0</v>
      </c>
      <c r="G23" s="66"/>
      <c r="I23" s="2006" t="s">
        <v>185</v>
      </c>
      <c r="J23" s="2007"/>
      <c r="K23" s="136">
        <f>-(F23+F24+F25+F27+F28+F26+F29+F30)/K25</f>
        <v>1.6965000000000001</v>
      </c>
      <c r="L23" s="136">
        <v>2</v>
      </c>
    </row>
    <row r="24" spans="1:12" ht="24" customHeight="1">
      <c r="A24" s="1997"/>
      <c r="B24" s="301" t="s">
        <v>20</v>
      </c>
      <c r="C24" s="301" t="s">
        <v>440</v>
      </c>
      <c r="D24" s="163">
        <f>INDEX('файл остатки'!$A$5:$DK$265,MATCH($O$1,'файл остатки'!$A$5:$A$228,0),MATCH(C24,'файл остатки'!$A$5:$DK$5,0))</f>
        <v>-602.40000000000009</v>
      </c>
      <c r="E24" s="163">
        <f>INDEX('файл остатки'!$A$5:$DK$265,MATCH($O$2,'файл остатки'!$A$5:$A$228,0),MATCH(C24,'файл остатки'!$A$5:$DK$5,0))</f>
        <v>0</v>
      </c>
      <c r="F24" s="146">
        <f t="shared" si="1"/>
        <v>-602.40000000000009</v>
      </c>
      <c r="G24" s="14"/>
      <c r="I24" s="93"/>
      <c r="J24" s="93"/>
      <c r="K24" s="93"/>
      <c r="L24" s="93"/>
    </row>
    <row r="25" spans="1:12" ht="24" customHeight="1">
      <c r="A25" s="1997"/>
      <c r="B25" s="301" t="s">
        <v>63</v>
      </c>
      <c r="C25" s="301" t="s">
        <v>144</v>
      </c>
      <c r="D25" s="163">
        <f>INDEX('файл остатки'!$A$5:$DK$265,MATCH($O$1,'файл остатки'!$A$5:$A$228,0),MATCH(C25,'файл остатки'!$A$5:$DK$5,0))</f>
        <v>-126</v>
      </c>
      <c r="E25" s="163">
        <f>INDEX('файл остатки'!$A$5:$DK$265,MATCH($O$2,'файл остатки'!$A$5:$A$228,0),MATCH(C25,'файл остатки'!$A$5:$DK$5,0))</f>
        <v>0</v>
      </c>
      <c r="F25" s="146">
        <f t="shared" si="1"/>
        <v>-126</v>
      </c>
      <c r="G25" s="14"/>
      <c r="I25" s="1973" t="s">
        <v>188</v>
      </c>
      <c r="J25" s="1973"/>
      <c r="K25" s="98">
        <v>1000</v>
      </c>
      <c r="L25" s="93"/>
    </row>
    <row r="26" spans="1:12" ht="24" customHeight="1">
      <c r="A26" s="1997"/>
      <c r="B26" s="301" t="s">
        <v>58</v>
      </c>
      <c r="C26" s="301" t="s">
        <v>98</v>
      </c>
      <c r="D26" s="163">
        <f>INDEX('файл остатки'!$A$5:$DK$265,MATCH($O$1,'файл остатки'!$A$5:$A$228,0),MATCH(C26,'файл остатки'!$A$5:$DK$5,0))</f>
        <v>-710.4</v>
      </c>
      <c r="E26" s="163">
        <f>INDEX('файл остатки'!$A$5:$DK$265,MATCH($O$2,'файл остатки'!$A$5:$A$228,0),MATCH(C26,'файл остатки'!$A$5:$DK$5,0))</f>
        <v>0</v>
      </c>
      <c r="F26" s="146">
        <f t="shared" si="1"/>
        <v>-710.4</v>
      </c>
      <c r="G26" s="66"/>
    </row>
    <row r="27" spans="1:12" ht="24" customHeight="1">
      <c r="A27" s="1997"/>
      <c r="B27" s="317" t="s">
        <v>294</v>
      </c>
      <c r="C27" s="317" t="s">
        <v>312</v>
      </c>
      <c r="D27" s="163">
        <f>INDEX('файл остатки'!$A$5:$DK$265,MATCH($O$1,'файл остатки'!$A$5:$A$228,0),MATCH(C27,'файл остатки'!$A$5:$DK$5,0))</f>
        <v>-256.5</v>
      </c>
      <c r="E27" s="163">
        <f>INDEX('файл остатки'!$A$5:$DK$265,MATCH($O$2,'файл остатки'!$A$5:$A$228,0),MATCH(C27,'файл остатки'!$A$5:$DK$5,0))</f>
        <v>0</v>
      </c>
      <c r="F27" s="146">
        <f t="shared" si="1"/>
        <v>-256.5</v>
      </c>
      <c r="G27" s="66"/>
    </row>
    <row r="28" spans="1:12" ht="24" customHeight="1">
      <c r="A28" s="1997"/>
      <c r="B28" s="317" t="s">
        <v>500</v>
      </c>
      <c r="C28" s="136" t="s">
        <v>500</v>
      </c>
      <c r="D28" s="163">
        <f>INDEX('файл остатки'!$A$5:$DK$265,MATCH($O$1,'файл остатки'!$A$5:$A$228,0),MATCH(C28,'файл остатки'!$A$5:$DK$5,0))</f>
        <v>0</v>
      </c>
      <c r="E28" s="163">
        <f>INDEX('файл остатки'!$A$5:$DK$265,MATCH($O$2,'файл остатки'!$A$5:$A$228,0),MATCH(C28,'файл остатки'!$A$5:$DK$5,0))</f>
        <v>0</v>
      </c>
      <c r="F28" s="146">
        <f t="shared" si="1"/>
        <v>0</v>
      </c>
      <c r="G28" s="66"/>
    </row>
    <row r="29" spans="1:12" ht="24" customHeight="1">
      <c r="A29" s="1997"/>
      <c r="B29" s="538" t="s">
        <v>785</v>
      </c>
      <c r="C29" s="538" t="s">
        <v>787</v>
      </c>
      <c r="D29" s="163">
        <f>INDEX('файл остатки'!$A$5:$DK$265,MATCH($O$1,'файл остатки'!$A$5:$A$228,0),MATCH(C29,'файл остатки'!$A$5:$DK$5,0))</f>
        <v>0.8</v>
      </c>
      <c r="E29" s="163">
        <f>INDEX('файл остатки'!$A$5:$DK$265,MATCH($O$2,'файл остатки'!$A$5:$A$228,0),MATCH(C29,'файл остатки'!$A$5:$DK$5,0))</f>
        <v>0</v>
      </c>
      <c r="F29" s="146"/>
      <c r="G29" s="66"/>
    </row>
    <row r="30" spans="1:12" ht="24" customHeight="1">
      <c r="A30" s="1997"/>
      <c r="B30" s="538" t="s">
        <v>81</v>
      </c>
      <c r="C30" s="538" t="s">
        <v>972</v>
      </c>
      <c r="D30" s="163">
        <f>INDEX('файл остатки'!$A$5:$DK$265,MATCH($O$1,'файл остатки'!$A$5:$A$228,0),MATCH(C30,'файл остатки'!$A$5:$DK$5,0))</f>
        <v>-1.2</v>
      </c>
      <c r="E30" s="163">
        <f>INDEX('файл остатки'!$A$5:$DK$265,MATCH($O$2,'файл остатки'!$A$5:$A$228,0),MATCH(C30,'файл остатки'!$A$5:$DK$5,0))</f>
        <v>0</v>
      </c>
      <c r="F30" s="146">
        <f t="shared" si="1"/>
        <v>-1.2</v>
      </c>
      <c r="G30" s="66"/>
    </row>
    <row r="31" spans="1:12" s="66" customFormat="1" ht="24" customHeight="1">
      <c r="A31" s="1997"/>
      <c r="B31" s="163"/>
      <c r="C31" s="163"/>
      <c r="D31" s="163"/>
      <c r="E31" s="163"/>
      <c r="F31" s="146">
        <f>D31</f>
        <v>0</v>
      </c>
    </row>
    <row r="32" spans="1:12" ht="24" customHeight="1">
      <c r="D32" s="66"/>
      <c r="G32" s="66"/>
    </row>
    <row r="33" spans="1:12" ht="24" customHeight="1">
      <c r="A33" s="1993" t="s">
        <v>1</v>
      </c>
      <c r="B33" s="476" t="s">
        <v>167</v>
      </c>
      <c r="C33" s="476" t="s">
        <v>168</v>
      </c>
      <c r="D33" s="476">
        <f>INDEX('файл остатки'!$A$5:$DK$265,MATCH($O$1,'файл остатки'!$A$5:$A$228,0),MATCH(C33,'файл остатки'!$A$5:$DK$5,0))</f>
        <v>0</v>
      </c>
      <c r="E33" s="475">
        <f>INDEX('файл остатки'!$A$5:$DK$265,MATCH($O$2,'файл остатки'!$A$5:$A$228,0),MATCH(C33,'файл остатки'!$A$5:$DK$5,0))</f>
        <v>238</v>
      </c>
      <c r="F33" s="145"/>
      <c r="G33" s="66"/>
      <c r="H33" s="144"/>
      <c r="I33" s="1976"/>
      <c r="J33" s="1977"/>
      <c r="K33" s="137" t="s">
        <v>186</v>
      </c>
      <c r="L33" s="137" t="s">
        <v>187</v>
      </c>
    </row>
    <row r="34" spans="1:12" ht="24" customHeight="1">
      <c r="A34" s="1994"/>
      <c r="B34" s="476" t="s">
        <v>167</v>
      </c>
      <c r="C34" s="297" t="s">
        <v>309</v>
      </c>
      <c r="D34" s="476">
        <f>INDEX('файл остатки'!$A$5:$DK$265,MATCH($O$1,'файл остатки'!$A$5:$A$228,0),MATCH(C34,'файл остатки'!$A$5:$DK$5,0))</f>
        <v>0</v>
      </c>
      <c r="E34" s="475">
        <f>INDEX('файл остатки'!$A$5:$DK$265,MATCH($O$2,'файл остатки'!$A$5:$A$228,0),MATCH(C34,'файл остатки'!$A$5:$DK$5,0))</f>
        <v>0</v>
      </c>
      <c r="F34" s="145"/>
      <c r="G34" s="66"/>
      <c r="H34" s="144"/>
      <c r="I34" s="1976"/>
      <c r="J34" s="1977"/>
      <c r="K34" s="137">
        <f>-(F34+F33)/K36</f>
        <v>0</v>
      </c>
      <c r="L34" s="137"/>
    </row>
    <row r="35" spans="1:12" ht="24" customHeight="1">
      <c r="A35" s="1994"/>
      <c r="B35" s="476"/>
      <c r="C35" s="297"/>
      <c r="D35" s="476"/>
      <c r="E35" s="475"/>
      <c r="F35" s="145">
        <f>D35</f>
        <v>0</v>
      </c>
      <c r="G35" s="66"/>
      <c r="I35" s="1976" t="s">
        <v>326</v>
      </c>
      <c r="J35" s="1977"/>
      <c r="K35" s="137">
        <f>-(F33:F35)/K36</f>
        <v>0</v>
      </c>
      <c r="L35" s="137"/>
    </row>
    <row r="36" spans="1:12" s="66" customFormat="1" ht="24" customHeight="1">
      <c r="A36" s="1995"/>
      <c r="B36" s="166"/>
      <c r="C36" s="166"/>
      <c r="D36" s="166"/>
      <c r="E36" s="161"/>
      <c r="F36" s="145">
        <f>D36</f>
        <v>0</v>
      </c>
      <c r="I36" s="2000" t="s">
        <v>188</v>
      </c>
      <c r="J36" s="2001"/>
      <c r="K36" s="98">
        <v>600</v>
      </c>
      <c r="L36" s="93"/>
    </row>
    <row r="37" spans="1:12" ht="24" customHeight="1">
      <c r="D37" s="66"/>
      <c r="G37" s="66"/>
    </row>
    <row r="38" spans="1:12" s="66" customFormat="1" ht="24" customHeight="1"/>
    <row r="39" spans="1:12" ht="24" customHeight="1">
      <c r="A39" s="2004" t="s">
        <v>82</v>
      </c>
      <c r="B39" s="138" t="s">
        <v>46</v>
      </c>
      <c r="C39" s="138" t="s">
        <v>143</v>
      </c>
      <c r="D39" s="138">
        <f>INDEX('файл остатки'!$A$5:$DK$265,MATCH($O$1,'файл остатки'!$A$5:$A$228,0),MATCH(C39,'файл остатки'!$A$5:$DK$5,0))</f>
        <v>555.52000000000021</v>
      </c>
      <c r="E39" s="477">
        <f>INDEX('файл остатки'!$A$5:$DK$265,MATCH($O$2,'файл остатки'!$A$5:$A$228,0),MATCH(C39,'файл остатки'!$A$5:$DK$5,0))</f>
        <v>878.93333333333328</v>
      </c>
      <c r="F39" s="138"/>
      <c r="G39" s="66"/>
      <c r="H39" s="144"/>
      <c r="I39" s="1998"/>
      <c r="J39" s="1999"/>
      <c r="K39" s="138" t="s">
        <v>186</v>
      </c>
      <c r="L39" s="138" t="s">
        <v>187</v>
      </c>
    </row>
    <row r="40" spans="1:12" ht="24" customHeight="1">
      <c r="A40" s="2005"/>
      <c r="B40" s="138" t="s">
        <v>46</v>
      </c>
      <c r="C40" s="138" t="s">
        <v>427</v>
      </c>
      <c r="D40" s="138">
        <f>INDEX('файл остатки'!$A$5:$DK$265,MATCH($O$1,'файл остатки'!$A$5:$A$228,0),MATCH(C40,'файл остатки'!$A$5:$DK$5,0))</f>
        <v>-690.19999999999982</v>
      </c>
      <c r="E40" s="164">
        <f>INDEX('файл остатки'!$A$5:$DK$265,MATCH($O$2,'файл остатки'!$A$5:$A$228,0),MATCH(C40,'файл остатки'!$A$5:$DK$5,0))</f>
        <v>7092.1866666666674</v>
      </c>
      <c r="F40" s="138">
        <f t="shared" ref="F40:F46" si="2">D40</f>
        <v>-690.19999999999982</v>
      </c>
      <c r="G40" s="66"/>
      <c r="H40" s="144"/>
      <c r="I40" s="1998" t="s">
        <v>327</v>
      </c>
      <c r="J40" s="1999"/>
      <c r="K40" s="138">
        <f>-(F43+F44+F45+F40+F41+F42)/K46</f>
        <v>1.059905882352941</v>
      </c>
      <c r="L40" s="138"/>
    </row>
    <row r="41" spans="1:12" s="66" customFormat="1" ht="24" customHeight="1">
      <c r="A41" s="2005"/>
      <c r="B41" s="138" t="s">
        <v>295</v>
      </c>
      <c r="C41" s="138" t="s">
        <v>497</v>
      </c>
      <c r="D41" s="138">
        <f>INDEX('файл остатки'!$A$5:$DK$265,MATCH($O$1,'файл остатки'!$A$5:$A$228,0),MATCH(C41,'файл остатки'!$A$5:$DK$5,0))</f>
        <v>15.199999999999932</v>
      </c>
      <c r="E41" s="525">
        <f>INDEX('файл остатки'!$A$5:$DK$265,MATCH($O$2,'файл остатки'!$A$5:$A$228,0),MATCH(C41,'файл остатки'!$A$5:$DK$5,0))</f>
        <v>68.419047619047618</v>
      </c>
      <c r="F41" s="138"/>
      <c r="H41" s="144"/>
      <c r="I41" s="477"/>
      <c r="J41" s="478"/>
      <c r="K41" s="138"/>
      <c r="L41" s="138"/>
    </row>
    <row r="42" spans="1:12" s="66" customFormat="1" ht="24" customHeight="1">
      <c r="A42" s="2005"/>
      <c r="B42" s="138" t="s">
        <v>46</v>
      </c>
      <c r="C42" s="316" t="s">
        <v>445</v>
      </c>
      <c r="D42" s="138">
        <f>INDEX('файл остатки'!$A$5:$DK$265,MATCH($O$1,'файл остатки'!$A$5:$A$228,0),MATCH(C42,'файл остатки'!$A$5:$DK$5,0))</f>
        <v>198.00000000000003</v>
      </c>
      <c r="E42" s="1817">
        <f>INDEX('файл остатки'!$A$5:$DK$265,MATCH($O$2,'файл остатки'!$A$5:$A$228,0),MATCH(C42,'файл остатки'!$A$5:$DK$5,0))</f>
        <v>179.9047619047619</v>
      </c>
      <c r="F42" s="138"/>
      <c r="H42" s="144"/>
      <c r="I42" s="477"/>
      <c r="J42" s="478"/>
      <c r="K42" s="138"/>
      <c r="L42" s="138"/>
    </row>
    <row r="43" spans="1:12" s="66" customFormat="1" ht="24" customHeight="1">
      <c r="A43" s="2005"/>
      <c r="B43" s="1826" t="s">
        <v>294</v>
      </c>
      <c r="C43" s="1825" t="s">
        <v>867</v>
      </c>
      <c r="D43" s="138">
        <f>INDEX('файл остатки'!$A$5:$DK$265,MATCH($O$1,'файл остатки'!$A$5:$A$228,0),MATCH(C43,'файл остатки'!$A$5:$DK$5,0))</f>
        <v>1.2</v>
      </c>
      <c r="E43" s="279">
        <f>INDEX('файл остатки'!$A$5:$DK$265,MATCH($O$2,'файл остатки'!$A$5:$A$228,0),MATCH(C43,'файл остатки'!$A$5:$DK$5,0))</f>
        <v>0</v>
      </c>
      <c r="F43" s="138"/>
      <c r="H43" s="144"/>
      <c r="I43" s="279"/>
      <c r="J43" s="280"/>
      <c r="K43" s="138"/>
      <c r="L43" s="138"/>
    </row>
    <row r="44" spans="1:12" s="66" customFormat="1" ht="24" customHeight="1">
      <c r="A44" s="2005"/>
      <c r="B44" s="138" t="s">
        <v>46</v>
      </c>
      <c r="C44" s="288" t="s">
        <v>302</v>
      </c>
      <c r="D44" s="138">
        <f>INDEX('файл остатки'!$A$5:$DK$265,MATCH($O$1,'файл остатки'!$A$5:$A$228,0),MATCH(C44,'файл остатки'!$A$5:$DK$5,0))</f>
        <v>-210.71999999999997</v>
      </c>
      <c r="E44" s="279">
        <f>INDEX('файл остатки'!$A$5:$DK$265,MATCH($O$2,'файл остатки'!$A$5:$A$228,0),MATCH(C44,'файл остатки'!$A$5:$DK$5,0))</f>
        <v>672.68571428571431</v>
      </c>
      <c r="F44" s="138">
        <f t="shared" si="2"/>
        <v>-210.71999999999997</v>
      </c>
      <c r="H44" s="144"/>
      <c r="I44" s="279"/>
      <c r="J44" s="280"/>
      <c r="K44" s="138"/>
      <c r="L44" s="138"/>
    </row>
    <row r="45" spans="1:12" ht="24" customHeight="1">
      <c r="A45" s="2005"/>
      <c r="B45" s="138" t="s">
        <v>46</v>
      </c>
      <c r="C45" s="290" t="s">
        <v>303</v>
      </c>
      <c r="D45" s="138">
        <f>INDEX('файл остатки'!$A$5:$DK$265,MATCH($O$1,'файл остатки'!$A$5:$A$228,0),MATCH(C45,'файл остатки'!$A$5:$DK$5,0))</f>
        <v>3.5999999999999943</v>
      </c>
      <c r="E45" s="279">
        <f>INDEX('файл остатки'!$A$5:$DK$265,MATCH($O$2,'файл остатки'!$A$5:$A$228,0),MATCH(C45,'файл остатки'!$A$5:$DK$5,0))</f>
        <v>320.24571428571431</v>
      </c>
      <c r="F45" s="138"/>
      <c r="G45" s="66"/>
      <c r="H45" s="144"/>
      <c r="I45" s="1998" t="s">
        <v>328</v>
      </c>
      <c r="J45" s="1999"/>
      <c r="K45" s="138">
        <f>-(F39+F46)/K46</f>
        <v>0</v>
      </c>
      <c r="L45" s="138"/>
    </row>
    <row r="46" spans="1:12" s="66" customFormat="1" ht="24" customHeight="1">
      <c r="A46" s="2005"/>
      <c r="B46" s="138" t="s">
        <v>295</v>
      </c>
      <c r="C46" s="139" t="s">
        <v>454</v>
      </c>
      <c r="D46" s="138">
        <f>INDEX('файл остатки'!$A$5:$DK$265,MATCH($O$1,'файл остатки'!$A$5:$A$228,0),MATCH(C46,'файл остатки'!$A$5:$DK$5,0))</f>
        <v>0</v>
      </c>
      <c r="E46" s="466">
        <f>INDEX('файл остатки'!$A$5:$DK$265,MATCH($O$2,'файл остатки'!$A$5:$A$228,0),MATCH(C46,'файл остатки'!$A$5:$DK$5,0))</f>
        <v>0</v>
      </c>
      <c r="F46" s="138">
        <f t="shared" si="2"/>
        <v>0</v>
      </c>
      <c r="H46" s="144"/>
      <c r="I46" s="172" t="s">
        <v>188</v>
      </c>
      <c r="J46" s="173"/>
      <c r="K46" s="160">
        <v>850</v>
      </c>
      <c r="L46" s="93"/>
    </row>
    <row r="47" spans="1:12" s="66" customFormat="1" ht="24" customHeight="1">
      <c r="A47" s="138"/>
      <c r="B47" s="138"/>
      <c r="C47" s="139"/>
      <c r="D47" s="138"/>
      <c r="E47" s="138"/>
      <c r="F47" s="138">
        <f>D47</f>
        <v>0</v>
      </c>
      <c r="H47" s="144"/>
      <c r="I47" s="481"/>
      <c r="J47" s="481"/>
      <c r="K47" s="326"/>
      <c r="L47" s="93"/>
    </row>
    <row r="48" spans="1:12" ht="24" customHeight="1">
      <c r="D48" s="66"/>
      <c r="F48" s="66"/>
      <c r="G48" s="66"/>
    </row>
    <row r="49" spans="1:12" ht="24" customHeight="1">
      <c r="A49" s="142"/>
      <c r="B49" s="142"/>
      <c r="C49" s="142"/>
      <c r="D49" s="142"/>
      <c r="E49" s="165"/>
      <c r="F49" s="482">
        <f t="shared" ref="F49:F54" si="3">D49</f>
        <v>0</v>
      </c>
      <c r="G49" s="66"/>
      <c r="H49" s="144"/>
      <c r="I49" s="2010"/>
      <c r="J49" s="2011"/>
      <c r="K49" s="142" t="s">
        <v>186</v>
      </c>
      <c r="L49" s="142" t="s">
        <v>187</v>
      </c>
    </row>
    <row r="50" spans="1:12" ht="24" customHeight="1">
      <c r="A50" s="142" t="s">
        <v>82</v>
      </c>
      <c r="B50" s="142" t="s">
        <v>46</v>
      </c>
      <c r="C50" s="142" t="s">
        <v>428</v>
      </c>
      <c r="D50" s="142">
        <f>INDEX('файл остатки'!$A$5:$DK$265,MATCH($O$1,'файл остатки'!$A$5:$A$228,0),MATCH(C50,'файл остатки'!$A$5:$DK$5,0))</f>
        <v>-1571.7599999999998</v>
      </c>
      <c r="E50" s="479">
        <f>INDEX('файл остатки'!$A$5:$DK$265,MATCH($O$2,'файл остатки'!$A$5:$A$228,0),MATCH(C50,'файл остатки'!$A$5:$DK$5,0))</f>
        <v>728.1952380952381</v>
      </c>
      <c r="F50" s="482">
        <v>-1700</v>
      </c>
      <c r="G50" s="66"/>
      <c r="H50" s="144"/>
      <c r="I50" s="2010" t="s">
        <v>329</v>
      </c>
      <c r="J50" s="2011"/>
      <c r="K50" s="142">
        <f>-(F49+F50+F55)/K53</f>
        <v>2</v>
      </c>
      <c r="L50" s="142"/>
    </row>
    <row r="51" spans="1:12" ht="24" customHeight="1">
      <c r="A51" s="142" t="s">
        <v>83</v>
      </c>
      <c r="B51" s="142" t="s">
        <v>294</v>
      </c>
      <c r="C51" s="142" t="s">
        <v>868</v>
      </c>
      <c r="D51" s="142">
        <f>INDEX('файл остатки'!$A$5:$DK$265,MATCH($O$1,'файл остатки'!$A$5:$A$228,0),MATCH(C51,'файл остатки'!$A$5:$DK$5,0))</f>
        <v>1.2</v>
      </c>
      <c r="E51" s="1818">
        <f>INDEX('файл остатки'!$A$5:$DK$265,MATCH($O$2,'файл остатки'!$A$5:$A$228,0),MATCH(C51,'файл остатки'!$A$5:$DK$5,0))</f>
        <v>0</v>
      </c>
      <c r="F51" s="482"/>
      <c r="G51" s="66"/>
      <c r="H51" s="144"/>
      <c r="I51" s="2010" t="s">
        <v>199</v>
      </c>
      <c r="J51" s="2011"/>
      <c r="K51" s="142">
        <f>-(F52+F51+F56+F57)/K53</f>
        <v>1</v>
      </c>
      <c r="L51" s="142"/>
    </row>
    <row r="52" spans="1:12" ht="24" customHeight="1">
      <c r="A52" s="142" t="s">
        <v>83</v>
      </c>
      <c r="B52" s="142" t="s">
        <v>63</v>
      </c>
      <c r="C52" s="142" t="s">
        <v>429</v>
      </c>
      <c r="D52" s="142">
        <f>INDEX('файл остатки'!$A$5:$DK$265,MATCH($O$1,'файл остатки'!$A$5:$A$228,0),MATCH(C52,'файл остатки'!$A$5:$DK$5,0))</f>
        <v>13.320000000000022</v>
      </c>
      <c r="E52" s="479">
        <f>INDEX('файл остатки'!$A$5:$DK$265,MATCH($O$2,'файл остатки'!$A$5:$A$228,0),MATCH(C52,'файл остатки'!$A$5:$DK$5,0))</f>
        <v>74.63428571428571</v>
      </c>
      <c r="F52" s="482"/>
      <c r="G52" s="66"/>
      <c r="I52" s="2010" t="s">
        <v>459</v>
      </c>
      <c r="J52" s="2011"/>
      <c r="K52" s="142">
        <f>-(F53+F54+F51)/K53</f>
        <v>0.26018823529411766</v>
      </c>
      <c r="L52" s="142"/>
    </row>
    <row r="53" spans="1:12" s="66" customFormat="1" ht="28.5" customHeight="1">
      <c r="A53" s="142" t="s">
        <v>83</v>
      </c>
      <c r="B53" s="142" t="s">
        <v>19</v>
      </c>
      <c r="C53" s="142" t="s">
        <v>304</v>
      </c>
      <c r="D53" s="142">
        <f>INDEX('файл остатки'!$A$5:$DK$265,MATCH($O$1,'файл остатки'!$A$5:$A$228,0),MATCH(C53,'файл остатки'!$A$5:$DK$5,0))</f>
        <v>-174.36</v>
      </c>
      <c r="E53" s="479">
        <f>INDEX('файл остатки'!$A$5:$DK$265,MATCH($O$2,'файл остатки'!$A$5:$A$228,0),MATCH(C53,'файл остатки'!$A$5:$DK$5,0))</f>
        <v>389.5542857142857</v>
      </c>
      <c r="F53" s="482">
        <f t="shared" si="3"/>
        <v>-174.36</v>
      </c>
      <c r="I53" s="2000" t="s">
        <v>188</v>
      </c>
      <c r="J53" s="2001"/>
      <c r="K53" s="98">
        <v>850</v>
      </c>
      <c r="L53" s="174"/>
    </row>
    <row r="54" spans="1:12" s="66" customFormat="1" ht="27.75" customHeight="1">
      <c r="A54" s="142" t="s">
        <v>83</v>
      </c>
      <c r="B54" s="142" t="s">
        <v>523</v>
      </c>
      <c r="C54" s="142" t="s">
        <v>526</v>
      </c>
      <c r="D54" s="142">
        <f>INDEX('файл остатки'!$A$5:$DK$265,MATCH($O$1,'файл остатки'!$A$5:$A$228,0),MATCH(C54,'файл остатки'!$A$5:$DK$5,0))</f>
        <v>-46.800000000000004</v>
      </c>
      <c r="E54" s="536">
        <f>INDEX('файл остатки'!$A$5:$DK$265,MATCH($O$2,'файл остатки'!$A$5:$A$228,0),MATCH(C54,'файл остатки'!$A$5:$DK$5,0))</f>
        <v>6</v>
      </c>
      <c r="F54" s="482">
        <f t="shared" si="3"/>
        <v>-46.800000000000004</v>
      </c>
      <c r="I54" s="326"/>
      <c r="J54" s="326"/>
      <c r="K54" s="326"/>
      <c r="L54" s="174"/>
    </row>
    <row r="55" spans="1:12" s="66" customFormat="1" ht="27.75" customHeight="1">
      <c r="A55" s="142" t="s">
        <v>82</v>
      </c>
      <c r="B55" s="142" t="s">
        <v>295</v>
      </c>
      <c r="C55" s="142" t="s">
        <v>973</v>
      </c>
      <c r="D55" s="142">
        <f>INDEX('файл остатки'!$A$5:$DK$265,MATCH($O$1,'файл остатки'!$A$5:$A$228,0),MATCH(C55,'файл остатки'!$A$5:$DK$5,0))</f>
        <v>4.8000000000001819</v>
      </c>
      <c r="E55" s="1835">
        <f>INDEX('файл остатки'!$A$5:$DK$265,MATCH($O$2,'файл остатки'!$A$5:$A$228,0),MATCH(C55,'файл остатки'!$A$5:$DK$5,0))</f>
        <v>0</v>
      </c>
      <c r="F55" s="482"/>
      <c r="I55" s="326"/>
      <c r="J55" s="326"/>
      <c r="K55" s="326"/>
      <c r="L55" s="174"/>
    </row>
    <row r="56" spans="1:12" s="66" customFormat="1" ht="28.5" customHeight="1">
      <c r="A56" s="142" t="s">
        <v>83</v>
      </c>
      <c r="B56" s="142" t="s">
        <v>19</v>
      </c>
      <c r="C56" s="142" t="s">
        <v>485</v>
      </c>
      <c r="D56" s="142">
        <f>INDEX('файл остатки'!$A$5:$DK$265,MATCH($O$1,'файл остатки'!$A$5:$A$228,0),MATCH(C56,'файл остатки'!$A$5:$DK$5,0))</f>
        <v>215.04</v>
      </c>
      <c r="E56" s="523">
        <f>INDEX('файл остатки'!$A$5:$DK$265,MATCH($O$2,'файл остатки'!$A$5:$A$228,0),MATCH(C56,'файл остатки'!$A$5:$DK$5,0))</f>
        <v>51.919999999999995</v>
      </c>
      <c r="F56" s="482"/>
      <c r="I56" s="326"/>
      <c r="J56" s="326"/>
      <c r="K56" s="326"/>
      <c r="L56" s="174"/>
    </row>
    <row r="57" spans="1:12" s="66" customFormat="1" ht="28.5" customHeight="1">
      <c r="A57" s="142" t="s">
        <v>83</v>
      </c>
      <c r="B57" s="142" t="s">
        <v>19</v>
      </c>
      <c r="C57" s="142" t="s">
        <v>431</v>
      </c>
      <c r="D57" s="142">
        <f>INDEX('файл остатки'!$A$5:$DK$265,MATCH($O$1,'файл остатки'!$A$5:$A$228,0),MATCH(C57,'файл остатки'!$A$5:$DK$5,0))</f>
        <v>-449.4</v>
      </c>
      <c r="E57" s="479">
        <f>INDEX('файл остатки'!$A$5:$DK$265,MATCH($O$2,'файл остатки'!$A$5:$A$228,0),MATCH(C57,'файл остатки'!$A$5:$DK$5,0))</f>
        <v>924.88</v>
      </c>
      <c r="F57" s="482">
        <v>-850</v>
      </c>
      <c r="I57" s="326"/>
      <c r="J57" s="326"/>
      <c r="K57" s="326"/>
      <c r="L57" s="174"/>
    </row>
    <row r="58" spans="1:12" s="66" customFormat="1" ht="28.5" customHeight="1">
      <c r="A58" s="142"/>
      <c r="B58" s="142"/>
      <c r="C58" s="483"/>
      <c r="D58" s="142"/>
      <c r="E58" s="142"/>
      <c r="F58" s="482">
        <f>D58</f>
        <v>0</v>
      </c>
      <c r="I58" s="326"/>
      <c r="J58" s="326"/>
      <c r="K58" s="326"/>
      <c r="L58" s="174"/>
    </row>
    <row r="59" spans="1:12" s="66" customFormat="1" ht="27.75" customHeight="1">
      <c r="A59" s="326"/>
      <c r="B59" s="326"/>
      <c r="C59" s="326"/>
      <c r="D59" s="326"/>
      <c r="E59" s="326"/>
      <c r="F59" s="326"/>
      <c r="I59" s="326"/>
      <c r="J59" s="326"/>
      <c r="K59" s="326"/>
      <c r="L59" s="174"/>
    </row>
    <row r="60" spans="1:12" ht="24" customHeight="1">
      <c r="D60" s="66"/>
      <c r="G60" s="66"/>
      <c r="L60" s="93"/>
    </row>
    <row r="61" spans="1:12" ht="24" customHeight="1">
      <c r="A61" s="1978" t="s">
        <v>83</v>
      </c>
      <c r="B61" s="140"/>
      <c r="C61" s="291"/>
      <c r="D61" s="140"/>
      <c r="E61" s="167"/>
      <c r="F61" s="175">
        <f t="shared" ref="F61:F74" si="4">D61</f>
        <v>0</v>
      </c>
      <c r="G61" s="66"/>
      <c r="H61" s="144"/>
    </row>
    <row r="62" spans="1:12" ht="24" customHeight="1">
      <c r="A62" s="1979"/>
      <c r="B62" s="140" t="s">
        <v>19</v>
      </c>
      <c r="C62" s="291" t="s">
        <v>430</v>
      </c>
      <c r="D62" s="140">
        <f>INDEX('файл остатки'!$A$5:$DK$265,MATCH($O$1,'файл остатки'!$A$5:$A$228,0),MATCH(C62,'файл остатки'!$A$5:$DK$5,0))</f>
        <v>-559.36000000000013</v>
      </c>
      <c r="E62" s="167">
        <f>INDEX('файл остатки'!$A$5:$DK$265,MATCH($O$2,'файл остатки'!$A$5:$A$228,0),MATCH(C62,'файл остатки'!$A$5:$DK$5,0))</f>
        <v>2436.6419047619047</v>
      </c>
      <c r="F62" s="175">
        <f t="shared" si="4"/>
        <v>-559.36000000000013</v>
      </c>
      <c r="G62" s="66"/>
      <c r="H62" s="144"/>
      <c r="I62" s="1989"/>
      <c r="J62" s="1990"/>
      <c r="K62" s="140" t="s">
        <v>186</v>
      </c>
      <c r="L62" s="140" t="s">
        <v>187</v>
      </c>
    </row>
    <row r="63" spans="1:12" ht="24" customHeight="1">
      <c r="A63" s="1979"/>
      <c r="B63" s="140" t="s">
        <v>20</v>
      </c>
      <c r="C63" s="291" t="s">
        <v>442</v>
      </c>
      <c r="D63" s="140">
        <f>INDEX('файл остатки'!$A$5:$DK$265,MATCH($O$1,'файл остатки'!$A$5:$A$228,0),MATCH(C63,'файл остатки'!$A$5:$DK$5,0))</f>
        <v>125.12</v>
      </c>
      <c r="E63" s="167">
        <f>INDEX('файл остатки'!$A$5:$DK$265,MATCH($O$2,'файл остатки'!$A$5:$A$228,0),MATCH(C63,'файл остатки'!$A$5:$DK$5,0))</f>
        <v>585.64571428571423</v>
      </c>
      <c r="F63" s="175"/>
      <c r="G63" s="66"/>
      <c r="H63" s="144"/>
      <c r="I63" s="1989" t="s">
        <v>221</v>
      </c>
      <c r="J63" s="1990"/>
      <c r="K63" s="140">
        <f>-(F61+F62+F71)/K67</f>
        <v>1.3498352941176472</v>
      </c>
      <c r="L63" s="140"/>
    </row>
    <row r="64" spans="1:12" ht="24" customHeight="1">
      <c r="A64" s="1979"/>
      <c r="B64" s="140"/>
      <c r="C64" s="291"/>
      <c r="D64" s="140"/>
      <c r="E64" s="1819"/>
      <c r="F64" s="175">
        <f t="shared" si="4"/>
        <v>0</v>
      </c>
      <c r="G64" s="66"/>
      <c r="H64" s="144"/>
      <c r="I64" s="1989" t="s">
        <v>197</v>
      </c>
      <c r="J64" s="1990"/>
      <c r="K64" s="140">
        <f>-(F63+F64+F73+F74+F70)/K67</f>
        <v>0.38964705882352935</v>
      </c>
      <c r="L64" s="140"/>
    </row>
    <row r="65" spans="1:12" ht="24" customHeight="1">
      <c r="A65" s="1979"/>
      <c r="B65" s="1827" t="s">
        <v>294</v>
      </c>
      <c r="C65" s="1827" t="s">
        <v>869</v>
      </c>
      <c r="D65" s="140">
        <f>INDEX('файл остатки'!$A$5:$DK$265,MATCH($O$1,'файл остатки'!$A$5:$A$228,0),MATCH(C65,'файл остатки'!$A$5:$DK$5,0))</f>
        <v>0</v>
      </c>
      <c r="E65" s="1819">
        <f>INDEX('файл остатки'!$A$5:$DK$265,MATCH($O$2,'файл остатки'!$A$5:$A$228,0),MATCH(C65,'файл остатки'!$A$5:$DK$5,0))</f>
        <v>0</v>
      </c>
      <c r="F65" s="175">
        <f t="shared" si="4"/>
        <v>0</v>
      </c>
      <c r="G65" s="66"/>
      <c r="H65" s="144"/>
      <c r="I65" s="1989" t="s">
        <v>198</v>
      </c>
      <c r="J65" s="1990"/>
      <c r="K65" s="140">
        <f>-(F65+F66+F67)/K67</f>
        <v>1.9588235294117646</v>
      </c>
      <c r="L65" s="140"/>
    </row>
    <row r="66" spans="1:12" ht="24" customHeight="1">
      <c r="A66" s="1979"/>
      <c r="B66" s="140" t="s">
        <v>19</v>
      </c>
      <c r="C66" s="325" t="s">
        <v>479</v>
      </c>
      <c r="D66" s="140">
        <f>INDEX('файл остатки'!$A$5:$DK$265,MATCH($O$1,'файл остатки'!$A$5:$A$228,0),MATCH(C66,'файл остатки'!$A$5:$DK$5,0))</f>
        <v>10.8</v>
      </c>
      <c r="E66" s="167"/>
      <c r="F66" s="175"/>
      <c r="G66" s="66"/>
      <c r="H66" s="144"/>
      <c r="I66" s="1989" t="s">
        <v>330</v>
      </c>
      <c r="J66" s="1990"/>
      <c r="K66" s="140">
        <f>-(F68+F69)/K67</f>
        <v>3</v>
      </c>
      <c r="L66" s="140"/>
    </row>
    <row r="67" spans="1:12" ht="24" customHeight="1">
      <c r="A67" s="1979"/>
      <c r="B67" s="140" t="s">
        <v>20</v>
      </c>
      <c r="C67" s="325" t="s">
        <v>432</v>
      </c>
      <c r="D67" s="140">
        <f>INDEX('файл остатки'!$A$5:$DK$265,MATCH($O$1,'файл остатки'!$A$5:$A$228,0),MATCH(C67,'файл остатки'!$A$5:$DK$5,0))</f>
        <v>-1665</v>
      </c>
      <c r="E67" s="167">
        <f>INDEX('файл остатки'!$A$5:$DK$265,MATCH($O$2,'файл остатки'!$A$5:$A$228,0),MATCH(C67,'файл остатки'!$A$5:$DK$5,0))</f>
        <v>5366.2476190476182</v>
      </c>
      <c r="F67" s="175">
        <f t="shared" si="4"/>
        <v>-1665</v>
      </c>
      <c r="G67" s="66"/>
      <c r="H67" s="144"/>
      <c r="I67" s="2000" t="s">
        <v>188</v>
      </c>
      <c r="J67" s="2001"/>
      <c r="K67" s="98">
        <v>850</v>
      </c>
    </row>
    <row r="68" spans="1:12" s="66" customFormat="1" ht="24" customHeight="1">
      <c r="A68" s="1979"/>
      <c r="B68" s="140"/>
      <c r="C68" s="1622" t="s">
        <v>822</v>
      </c>
      <c r="D68" s="140">
        <f>INDEX('файл остатки'!$A$5:$DK$265,MATCH($O$1,'файл остатки'!$A$5:$A$228,0),MATCH(C68,'файл остатки'!$A$5:$DK$5,0))</f>
        <v>-250.60000000000002</v>
      </c>
      <c r="E68" s="1621">
        <f>INDEX('файл остатки'!$A$5:$DK$265,MATCH($O$2,'файл остатки'!$A$5:$A$228,0),MATCH(C68,'файл остатки'!$A$5:$DK$5,0))</f>
        <v>0</v>
      </c>
      <c r="F68" s="175">
        <v>-850</v>
      </c>
      <c r="H68" s="144"/>
      <c r="I68" s="326"/>
      <c r="J68" s="326"/>
      <c r="K68" s="326"/>
    </row>
    <row r="69" spans="1:12" ht="24" customHeight="1">
      <c r="A69" s="1979"/>
      <c r="B69" s="140" t="s">
        <v>20</v>
      </c>
      <c r="C69" s="291" t="s">
        <v>472</v>
      </c>
      <c r="D69" s="140">
        <f>INDEX('файл остатки'!$A$5:$DK$265,MATCH($O$1,'файл остатки'!$A$5:$A$228,0),MATCH(C69,'файл остатки'!$A$5:$DK$5,0))</f>
        <v>-1767.6</v>
      </c>
      <c r="E69" s="167"/>
      <c r="F69" s="175">
        <v>-1700</v>
      </c>
      <c r="G69" s="66"/>
      <c r="H69" s="144"/>
    </row>
    <row r="70" spans="1:12" s="66" customFormat="1" ht="24" customHeight="1">
      <c r="A70" s="1979"/>
      <c r="B70" s="291" t="s">
        <v>295</v>
      </c>
      <c r="C70" s="291" t="s">
        <v>393</v>
      </c>
      <c r="D70" s="140">
        <f>INDEX('файл остатки'!$A$5:$DK$265,MATCH($O$1,'файл остатки'!$A$5:$A$228,0),MATCH(C70,'файл остатки'!$A$5:$DK$5,0))</f>
        <v>0</v>
      </c>
      <c r="E70" s="378">
        <f>INDEX('файл остатки'!$A$5:$DK$265,MATCH($O$2,'файл остатки'!$A$5:$A$228,0),MATCH(C70,'файл остатки'!$A$5:$DK$5,0))</f>
        <v>464.24571428571426</v>
      </c>
      <c r="F70" s="175">
        <f t="shared" si="4"/>
        <v>0</v>
      </c>
      <c r="H70" s="144"/>
    </row>
    <row r="71" spans="1:12" ht="24" customHeight="1">
      <c r="A71" s="1979"/>
      <c r="B71" s="141" t="s">
        <v>19</v>
      </c>
      <c r="C71" s="292" t="s">
        <v>305</v>
      </c>
      <c r="D71" s="140">
        <f>INDEX('файл остатки'!$A$5:$DK$265,MATCH($O$1,'файл остатки'!$A$5:$A$228,0),MATCH(C71,'файл остатки'!$A$5:$DK$5,0))</f>
        <v>-588</v>
      </c>
      <c r="E71" s="167">
        <f>INDEX('файл остатки'!$A$5:$DK$265,MATCH($O$2,'файл остатки'!$A$5:$A$228,0),MATCH(C71,'файл остатки'!$A$5:$DK$5,0))</f>
        <v>472.28571428571428</v>
      </c>
      <c r="F71" s="175">
        <f t="shared" si="4"/>
        <v>-588</v>
      </c>
      <c r="G71" s="66"/>
      <c r="H71" s="144"/>
    </row>
    <row r="72" spans="1:12" s="66" customFormat="1" ht="24" customHeight="1">
      <c r="A72" s="1979"/>
      <c r="B72" s="292" t="s">
        <v>19</v>
      </c>
      <c r="C72" s="292" t="s">
        <v>425</v>
      </c>
      <c r="D72" s="140">
        <f>INDEX('файл остатки'!$A$5:$DK$265,MATCH($O$1,'файл остатки'!$A$5:$A$228,0),MATCH(C72,'файл остатки'!$A$5:$DK$5,0))</f>
        <v>0</v>
      </c>
      <c r="E72" s="378">
        <f>INDEX('файл остатки'!$A$5:$DK$265,MATCH($O$2,'файл остатки'!$A$5:$A$228,0),MATCH(C72,'файл остатки'!$A$5:$DK$5,0))</f>
        <v>20.114285714285714</v>
      </c>
      <c r="F72" s="175"/>
      <c r="H72" s="144"/>
    </row>
    <row r="73" spans="1:12" ht="24" customHeight="1">
      <c r="A73" s="1979"/>
      <c r="B73" s="140"/>
      <c r="C73" s="293"/>
      <c r="D73" s="140"/>
      <c r="E73" s="167"/>
      <c r="F73" s="175">
        <f t="shared" si="4"/>
        <v>0</v>
      </c>
      <c r="G73" s="66"/>
      <c r="H73" s="144"/>
    </row>
    <row r="74" spans="1:12" ht="24" customHeight="1">
      <c r="A74" s="1979"/>
      <c r="B74" s="140" t="s">
        <v>175</v>
      </c>
      <c r="C74" s="293" t="s">
        <v>176</v>
      </c>
      <c r="D74" s="140">
        <f>INDEX('файл остатки'!$A$5:$DK$265,MATCH($O$1,'файл остатки'!$A$5:$A$228,0),MATCH(C74,'файл остатки'!$A$5:$DK$5,0))</f>
        <v>-331.19999999999993</v>
      </c>
      <c r="E74" s="167">
        <f>INDEX('файл остатки'!$A$5:$DK$265,MATCH($O$2,'файл остатки'!$A$5:$A$228,0),MATCH(C74,'файл остатки'!$A$5:$DK$5,0))</f>
        <v>735.12380952380954</v>
      </c>
      <c r="F74" s="175">
        <f t="shared" si="4"/>
        <v>-331.19999999999993</v>
      </c>
      <c r="G74" s="66"/>
      <c r="H74" s="144"/>
    </row>
    <row r="75" spans="1:12" s="66" customFormat="1" ht="24" customHeight="1">
      <c r="A75" s="1980"/>
      <c r="B75" s="140"/>
      <c r="C75" s="140"/>
      <c r="D75" s="140"/>
      <c r="E75" s="167"/>
      <c r="F75" s="175">
        <f>D75</f>
        <v>0</v>
      </c>
      <c r="H75" s="144"/>
    </row>
    <row r="76" spans="1:12" ht="24" customHeight="1">
      <c r="D76" s="66"/>
      <c r="G76" s="66"/>
    </row>
    <row r="77" spans="1:12" s="66" customFormat="1" ht="24" customHeight="1">
      <c r="A77" s="1986" t="s">
        <v>89</v>
      </c>
      <c r="B77" s="143"/>
      <c r="C77" s="289"/>
      <c r="D77" s="143"/>
      <c r="E77" s="143"/>
      <c r="F77" s="176"/>
    </row>
    <row r="78" spans="1:12" s="66" customFormat="1" ht="24" customHeight="1">
      <c r="A78" s="1987"/>
      <c r="B78" s="143" t="s">
        <v>19</v>
      </c>
      <c r="C78" s="289" t="s">
        <v>433</v>
      </c>
      <c r="D78" s="143">
        <f>INDEX('файл остатки'!$A$5:$DK$265,MATCH($O$1,'файл остатки'!$A$5:$A$228,0),MATCH(C78,'файл остатки'!$A$5:$DK$5,0))</f>
        <v>260.26000000000005</v>
      </c>
      <c r="E78" s="143">
        <f>INDEX('файл остатки'!$A$5:$DK$265,MATCH($O$2,'файл остатки'!$A$5:$A$228,0),MATCH(C78,'файл остатки'!$A$5:$DK$5,0))</f>
        <v>359.91428571428571</v>
      </c>
      <c r="F78" s="176"/>
    </row>
    <row r="79" spans="1:12" s="66" customFormat="1" ht="24" customHeight="1">
      <c r="A79" s="1987"/>
      <c r="B79" s="143" t="s">
        <v>19</v>
      </c>
      <c r="C79" s="294" t="s">
        <v>306</v>
      </c>
      <c r="D79" s="143">
        <f>INDEX('файл остатки'!$A$5:$DK$265,MATCH($O$1,'файл остатки'!$A$5:$A$228,0),MATCH(C79,'файл остатки'!$A$5:$DK$5,0))</f>
        <v>-90.164999999999992</v>
      </c>
      <c r="E79" s="143">
        <f>INDEX('файл остатки'!$A$5:$DK$265,MATCH($O$2,'файл остатки'!$A$5:$A$228,0),MATCH(C79,'файл остатки'!$A$5:$DK$5,0))</f>
        <v>66.67</v>
      </c>
      <c r="F79" s="176">
        <f t="shared" ref="F79:F82" si="5">D79</f>
        <v>-90.164999999999992</v>
      </c>
    </row>
    <row r="80" spans="1:12" s="66" customFormat="1" ht="24" customHeight="1">
      <c r="A80" s="1987"/>
      <c r="B80" s="143" t="s">
        <v>19</v>
      </c>
      <c r="C80" s="295" t="s">
        <v>307</v>
      </c>
      <c r="D80" s="143">
        <f>INDEX('файл остатки'!$A$5:$DK$265,MATCH($O$1,'файл остатки'!$A$5:$A$228,0),MATCH(C80,'файл остатки'!$A$5:$DK$5,0))</f>
        <v>-35.699999999999996</v>
      </c>
      <c r="E80" s="143">
        <f>INDEX('файл остатки'!$A$5:$DK$265,MATCH($O$2,'файл остатки'!$A$5:$A$228,0),MATCH(C80,'файл остатки'!$A$5:$DK$5,0))</f>
        <v>24.844285714285718</v>
      </c>
      <c r="F80" s="176">
        <f t="shared" si="5"/>
        <v>-35.699999999999996</v>
      </c>
    </row>
    <row r="81" spans="1:19" s="66" customFormat="1" ht="24" customHeight="1" thickBot="1">
      <c r="A81" s="1987"/>
      <c r="B81" s="143" t="s">
        <v>19</v>
      </c>
      <c r="C81" s="537" t="s">
        <v>813</v>
      </c>
      <c r="D81" s="143">
        <f>INDEX('файл остатки'!$A$5:$DK$265,MATCH($O$1,'файл остатки'!$A$5:$A$228,0),MATCH(C81,'файл остатки'!$A$5:$DK$5,0))</f>
        <v>6.9399999999999977</v>
      </c>
      <c r="E81" s="143">
        <f>INDEX('файл остатки'!$A$5:$DK$265,MATCH($O$2,'файл остатки'!$A$5:$A$228,0),MATCH(C81,'файл остатки'!$A$5:$DK$5,0))</f>
        <v>0</v>
      </c>
      <c r="F81" s="176"/>
    </row>
    <row r="82" spans="1:19" ht="24" customHeight="1" thickTop="1">
      <c r="A82" s="1988"/>
      <c r="B82" s="143" t="s">
        <v>19</v>
      </c>
      <c r="C82" s="296" t="s">
        <v>308</v>
      </c>
      <c r="D82" s="143">
        <f>INDEX('файл остатки'!$A$5:$DK$265,MATCH($O$1,'файл остатки'!$A$5:$A$228,0),MATCH(C82,'файл остатки'!$A$5:$DK$5,0))</f>
        <v>0</v>
      </c>
      <c r="E82" s="143">
        <f>INDEX('файл остатки'!$A$5:$DK$265,MATCH($O$2,'файл остатки'!$A$5:$A$228,0),MATCH(C82,'файл остатки'!$A$5:$DK$5,0))</f>
        <v>0</v>
      </c>
      <c r="F82" s="176">
        <f t="shared" si="5"/>
        <v>0</v>
      </c>
      <c r="G82" s="66"/>
      <c r="I82" s="1971"/>
      <c r="J82" s="1972"/>
      <c r="K82" s="143" t="s">
        <v>186</v>
      </c>
      <c r="L82" s="143" t="s">
        <v>187</v>
      </c>
    </row>
    <row r="83" spans="1:19" s="66" customFormat="1" ht="24" customHeight="1">
      <c r="A83" s="143"/>
      <c r="B83" s="143"/>
      <c r="C83" s="143"/>
      <c r="D83" s="143"/>
      <c r="E83" s="143"/>
      <c r="F83" s="176">
        <f>D83</f>
        <v>0</v>
      </c>
      <c r="I83" s="1971" t="s">
        <v>218</v>
      </c>
      <c r="J83" s="1972"/>
      <c r="K83" s="143">
        <f>-(F82+F81+F80+F79+F77+F78)/K84</f>
        <v>0.14807647058823528</v>
      </c>
      <c r="L83" s="143"/>
    </row>
    <row r="84" spans="1:19" ht="24" customHeight="1">
      <c r="D84" s="66"/>
      <c r="F84" s="66">
        <f t="shared" ref="F84:F99" si="6">D84</f>
        <v>0</v>
      </c>
      <c r="G84" s="66"/>
      <c r="I84" s="1973" t="s">
        <v>188</v>
      </c>
      <c r="J84" s="1973"/>
      <c r="K84" s="98">
        <v>850</v>
      </c>
      <c r="L84" s="174"/>
      <c r="O84" s="66" t="s">
        <v>441</v>
      </c>
      <c r="P84" s="66"/>
      <c r="Q84" s="66"/>
      <c r="R84" s="66"/>
      <c r="S84" s="66"/>
    </row>
    <row r="85" spans="1:19" ht="24" customHeight="1">
      <c r="A85" s="1993" t="s">
        <v>80</v>
      </c>
      <c r="B85" s="480" t="s">
        <v>46</v>
      </c>
      <c r="C85" s="321" t="s">
        <v>124</v>
      </c>
      <c r="D85" s="480">
        <f>INDEX('файл остатки'!$A$5:$DK$265,MATCH($O$1,'файл остатки'!$A$5:$A$228,0),MATCH(C85,'файл остатки'!$A$5:$DK$5,0))</f>
        <v>10.405999999999977</v>
      </c>
      <c r="E85" s="480">
        <f>INDEX('файл остатки'!$A$5:$DK$265,MATCH($O$2,'файл остатки'!$A$5:$A$228,0),MATCH(C85,'файл остатки'!$A$5:$DK$5,0))</f>
        <v>957.58600000000001</v>
      </c>
      <c r="F85" s="1882"/>
      <c r="G85" s="66"/>
      <c r="O85" s="265" t="s">
        <v>121</v>
      </c>
      <c r="P85" s="265" t="e">
        <f>INDEX('файл остатки'!$A$5:$CX$265,MATCH($O$84,'файл остатки'!$A$5:$A$228,0),MATCH(O85,'файл остатки'!$A$5:$CX$5,0))</f>
        <v>#N/A</v>
      </c>
      <c r="Q85" s="66"/>
      <c r="R85" s="266">
        <v>1</v>
      </c>
      <c r="S85" s="264" t="s">
        <v>259</v>
      </c>
    </row>
    <row r="86" spans="1:19" ht="24" customHeight="1">
      <c r="A86" s="1994"/>
      <c r="B86" s="480" t="s">
        <v>46</v>
      </c>
      <c r="C86" s="321" t="s">
        <v>131</v>
      </c>
      <c r="D86" s="480">
        <f>INDEX('файл остатки'!$A$5:$DK$265,MATCH($O$1,'файл остатки'!$A$5:$A$228,0),MATCH(C86,'файл остатки'!$A$5:$DK$5,0))</f>
        <v>9.7079999999999984</v>
      </c>
      <c r="E86" s="480">
        <f>INDEX('файл остатки'!$A$5:$DK$265,MATCH($O$2,'файл остатки'!$A$5:$A$228,0),MATCH(C86,'файл остатки'!$A$5:$DK$5,0))</f>
        <v>163.11895238095238</v>
      </c>
      <c r="F86" s="1882"/>
      <c r="G86" s="66"/>
      <c r="I86" s="1976"/>
      <c r="J86" s="1977"/>
      <c r="K86" s="182" t="s">
        <v>186</v>
      </c>
      <c r="L86" s="182" t="s">
        <v>187</v>
      </c>
      <c r="O86" s="265" t="s">
        <v>95</v>
      </c>
      <c r="P86" s="265" t="e">
        <f>INDEX('файл остатки'!$A$5:$CX$265,MATCH($O$84,'файл остатки'!$A$5:$A$228,0),MATCH(O86,'файл остатки'!$A$5:$CX$5,0))</f>
        <v>#N/A</v>
      </c>
      <c r="Q86" s="66"/>
      <c r="R86" s="266">
        <v>0.66</v>
      </c>
      <c r="S86" s="264" t="s">
        <v>260</v>
      </c>
    </row>
    <row r="87" spans="1:19" ht="24" customHeight="1">
      <c r="A87" s="1994"/>
      <c r="B87" s="480" t="s">
        <v>46</v>
      </c>
      <c r="C87" s="321" t="s">
        <v>298</v>
      </c>
      <c r="D87" s="480">
        <f>INDEX('файл остатки'!$A$5:$DK$265,MATCH($O$1,'файл остатки'!$A$5:$A$228,0),MATCH(C87,'файл остатки'!$A$5:$DK$5,0))</f>
        <v>-518.09400000000005</v>
      </c>
      <c r="E87" s="480">
        <f>INDEX('файл остатки'!$A$5:$DK$265,MATCH($O$2,'файл остатки'!$A$5:$A$228,0),MATCH(C87,'файл остатки'!$A$5:$DK$5,0))</f>
        <v>661.89119047619045</v>
      </c>
      <c r="F87" s="1882">
        <f t="shared" si="6"/>
        <v>-518.09400000000005</v>
      </c>
      <c r="G87" s="66"/>
      <c r="I87" s="1976" t="s">
        <v>185</v>
      </c>
      <c r="J87" s="1977"/>
      <c r="K87" s="182">
        <f>-(F85+F86+F87+F88+F89+F90+F91+F92+F94+F95+F96+F97+F101+F98+F99+F100)/K88</f>
        <v>13.033292307692307</v>
      </c>
      <c r="L87" s="182">
        <v>26</v>
      </c>
      <c r="O87" s="265" t="s">
        <v>94</v>
      </c>
      <c r="P87" s="265" t="e">
        <f>INDEX('файл остатки'!$A$5:$CX$265,MATCH($O$84,'файл остатки'!$A$5:$A$228,0),MATCH(O87,'файл остатки'!$A$5:$CX$5,0))</f>
        <v>#N/A</v>
      </c>
      <c r="Q87" s="66"/>
      <c r="R87" s="266">
        <v>0.61</v>
      </c>
      <c r="S87" s="264" t="s">
        <v>261</v>
      </c>
    </row>
    <row r="88" spans="1:19" ht="24" customHeight="1">
      <c r="A88" s="1994"/>
      <c r="B88" s="480" t="s">
        <v>46</v>
      </c>
      <c r="C88" s="321" t="s">
        <v>164</v>
      </c>
      <c r="D88" s="480">
        <f>INDEX('файл остатки'!$A$5:$DK$265,MATCH($O$1,'файл остатки'!$A$5:$A$228,0),MATCH(C88,'файл остатки'!$A$5:$DK$5,0))</f>
        <v>4.617999999999995</v>
      </c>
      <c r="E88" s="480">
        <f>INDEX('файл остатки'!$A$5:$DK$265,MATCH($O$2,'файл остатки'!$A$5:$A$228,0),MATCH(C88,'файл остатки'!$A$5:$DK$5,0))</f>
        <v>61.828095238095244</v>
      </c>
      <c r="F88" s="1882"/>
      <c r="G88" s="66"/>
      <c r="I88" s="1973" t="s">
        <v>188</v>
      </c>
      <c r="J88" s="1973"/>
      <c r="K88" s="181">
        <v>65</v>
      </c>
      <c r="L88" s="174"/>
      <c r="O88" s="265" t="s">
        <v>33</v>
      </c>
      <c r="P88" s="265" t="e">
        <f>INDEX('файл остатки'!$A$5:$CX$265,MATCH($O$84,'файл остатки'!$A$5:$A$228,0),MATCH(O88,'файл остатки'!$A$5:$CX$5,0))</f>
        <v>#N/A</v>
      </c>
      <c r="Q88" s="66"/>
      <c r="R88" s="266">
        <v>0.51</v>
      </c>
      <c r="S88" s="264" t="s">
        <v>262</v>
      </c>
    </row>
    <row r="89" spans="1:19" ht="24" customHeight="1">
      <c r="A89" s="1994"/>
      <c r="B89" s="480" t="s">
        <v>46</v>
      </c>
      <c r="C89" s="321" t="s">
        <v>106</v>
      </c>
      <c r="D89" s="480">
        <f>INDEX('файл остатки'!$A$5:$DK$265,MATCH($O$1,'файл остатки'!$A$5:$A$228,0),MATCH(C89,'файл остатки'!$A$5:$DK$5,0))</f>
        <v>-285.26999999999987</v>
      </c>
      <c r="E89" s="480">
        <f>INDEX('файл остатки'!$A$5:$DK$265,MATCH($O$2,'файл остатки'!$A$5:$A$228,0),MATCH(C89,'файл остатки'!$A$5:$DK$5,0))</f>
        <v>856.58523809523808</v>
      </c>
      <c r="F89" s="1882">
        <f t="shared" si="6"/>
        <v>-285.26999999999987</v>
      </c>
      <c r="G89" s="66"/>
      <c r="I89" s="66"/>
      <c r="J89" s="66"/>
      <c r="K89" s="66"/>
      <c r="L89" s="66"/>
      <c r="O89" s="265" t="s">
        <v>140</v>
      </c>
      <c r="P89" s="265" t="e">
        <f>INDEX('файл остатки'!$A$5:$CX$265,MATCH($O$84,'файл остатки'!$A$5:$A$228,0),MATCH(O89,'файл остатки'!$A$5:$CX$5,0))</f>
        <v>#N/A</v>
      </c>
      <c r="Q89" s="66"/>
      <c r="R89" s="266">
        <v>0.41</v>
      </c>
      <c r="S89" s="264" t="s">
        <v>263</v>
      </c>
    </row>
    <row r="90" spans="1:19" ht="24" customHeight="1">
      <c r="A90" s="1994"/>
      <c r="B90" s="314" t="s">
        <v>88</v>
      </c>
      <c r="C90" s="321" t="s">
        <v>299</v>
      </c>
      <c r="D90" s="480">
        <f>INDEX('файл остатки'!$A$5:$DK$265,MATCH($O$1,'файл остатки'!$A$5:$A$228,0),MATCH(C90,'файл остатки'!$A$5:$DK$5,0))</f>
        <v>0</v>
      </c>
      <c r="E90" s="480">
        <f>INDEX('файл остатки'!$A$5:$DK$265,MATCH($O$2,'файл остатки'!$A$5:$A$228,0),MATCH(C90,'файл остатки'!$A$5:$DK$5,0))</f>
        <v>29.142857142857142</v>
      </c>
      <c r="F90" s="1882">
        <f t="shared" si="6"/>
        <v>0</v>
      </c>
      <c r="G90" s="66"/>
      <c r="I90" s="1984" t="s">
        <v>265</v>
      </c>
      <c r="J90" s="1984"/>
      <c r="K90" s="1984" t="s">
        <v>266</v>
      </c>
      <c r="L90" s="1984"/>
      <c r="O90" s="265" t="s">
        <v>87</v>
      </c>
      <c r="P90" s="265" t="e">
        <f>INDEX('файл остатки'!$A$5:$CX$265,MATCH($O$84,'файл остатки'!$A$5:$A$228,0),MATCH(O90,'файл остатки'!$A$5:$CX$5,0))</f>
        <v>#N/A</v>
      </c>
      <c r="Q90" s="66"/>
      <c r="R90" s="266">
        <v>0.31</v>
      </c>
      <c r="S90" s="264" t="s">
        <v>264</v>
      </c>
    </row>
    <row r="91" spans="1:19" ht="24" customHeight="1">
      <c r="A91" s="1994"/>
      <c r="B91" s="480" t="s">
        <v>46</v>
      </c>
      <c r="C91" s="321" t="s">
        <v>107</v>
      </c>
      <c r="D91" s="480">
        <f>INDEX('файл остатки'!$A$5:$DK$265,MATCH($O$1,'файл остатки'!$A$5:$A$228,0),MATCH(C91,'файл остатки'!$A$5:$DK$5,0))</f>
        <v>0.27199999999999847</v>
      </c>
      <c r="E91" s="480">
        <f>INDEX('файл остатки'!$A$5:$DK$265,MATCH($O$2,'файл остатки'!$A$5:$A$228,0),MATCH(C91,'файл остатки'!$A$5:$DK$5,0))</f>
        <v>201.20847619047623</v>
      </c>
      <c r="F91" s="1882"/>
      <c r="G91" s="66"/>
      <c r="I91" s="1984">
        <f>-(F89)</f>
        <v>285.26999999999987</v>
      </c>
      <c r="J91" s="1984"/>
      <c r="K91" s="1985">
        <f>-I91/SUM(F85:F102)</f>
        <v>0.188895010210541</v>
      </c>
      <c r="L91" s="1985"/>
      <c r="O91" s="265" t="s">
        <v>124</v>
      </c>
      <c r="P91" s="265" t="e">
        <f>INDEX('файл остатки'!$A$5:$CX$265,MATCH($O$84,'файл остатки'!$A$5:$A$228,0),MATCH(O91,'файл остатки'!$A$5:$CX$5,0))</f>
        <v>#N/A</v>
      </c>
      <c r="Q91" s="66"/>
      <c r="R91" s="66"/>
      <c r="S91" s="66"/>
    </row>
    <row r="92" spans="1:19" ht="24" customHeight="1">
      <c r="A92" s="1994"/>
      <c r="B92" s="1838" t="s">
        <v>294</v>
      </c>
      <c r="C92" s="1839" t="s">
        <v>866</v>
      </c>
      <c r="D92" s="1832">
        <f>INDEX('файл остатки'!$A$5:$DK$265,MATCH($O$1,'файл остатки'!$A$5:$A$228,0),MATCH(C92,'файл остатки'!$A$5:$DK$5,0))</f>
        <v>0</v>
      </c>
      <c r="E92" s="1832">
        <f>INDEX('файл остатки'!$A$5:$DK$265,MATCH($O$2,'файл остатки'!$A$5:$A$228,0),MATCH(C92,'файл остатки'!$A$5:$DK$5,0))</f>
        <v>0</v>
      </c>
      <c r="F92" s="1882">
        <f t="shared" si="6"/>
        <v>0</v>
      </c>
      <c r="G92" s="66"/>
      <c r="I92" s="1981" t="str">
        <f>INDEX(R85:S90,IF($K$91&lt;$R$90,6,IF($K$91&lt;$R$89,5,IF($K$91&lt;$R$88,4,IF($K$91&lt;$R$87,3,IF($K$91&lt;$R$86,2,1))))),2)</f>
        <v>0,360-0,375</v>
      </c>
      <c r="J92" s="1982"/>
      <c r="K92" s="1982"/>
      <c r="L92" s="1983"/>
      <c r="O92" s="265" t="s">
        <v>131</v>
      </c>
      <c r="P92" s="265" t="e">
        <f>INDEX('файл остатки'!$A$5:$CX$265,MATCH($O$84,'файл остатки'!$A$5:$A$228,0),MATCH(O92,'файл остатки'!$A$5:$CX$5,0))</f>
        <v>#N/A</v>
      </c>
      <c r="Q92" s="66"/>
      <c r="R92" s="66"/>
      <c r="S92" s="66"/>
    </row>
    <row r="93" spans="1:19" s="66" customFormat="1" ht="24" customHeight="1">
      <c r="A93" s="1994"/>
      <c r="B93" s="1832" t="s">
        <v>46</v>
      </c>
      <c r="C93" s="321" t="s">
        <v>300</v>
      </c>
      <c r="D93" s="1832">
        <f>INDEX('файл остатки'!$A$5:$DK$265,MATCH($O$1,'файл остатки'!$A$5:$A$228,0),MATCH(C93,'файл остатки'!$A$5:$DK$5,0))</f>
        <v>-663.04000000000008</v>
      </c>
      <c r="E93" s="1832">
        <f>INDEX('файл остатки'!$A$5:$DK$265,MATCH($O$2,'файл остатки'!$A$5:$A$228,0),MATCH(C93,'файл остатки'!$A$5:$DK$5,0))</f>
        <v>661.2</v>
      </c>
      <c r="F93" s="1882">
        <f t="shared" si="6"/>
        <v>-663.04000000000008</v>
      </c>
      <c r="I93" s="327"/>
      <c r="J93" s="327"/>
      <c r="K93" s="327"/>
      <c r="L93" s="327"/>
      <c r="O93" s="1832"/>
      <c r="P93" s="1832"/>
    </row>
    <row r="94" spans="1:19" ht="24" customHeight="1">
      <c r="A94" s="1994"/>
      <c r="B94" s="480" t="s">
        <v>46</v>
      </c>
      <c r="C94" s="321" t="s">
        <v>410</v>
      </c>
      <c r="D94" s="480">
        <f>INDEX('файл остатки'!$A$5:$DK$265,MATCH($O$1,'файл остатки'!$A$5:$A$228,0),MATCH(C94,'файл остатки'!$A$5:$DK$5,0))</f>
        <v>5.0800000000000054</v>
      </c>
      <c r="E94" s="480">
        <f>INDEX('файл остатки'!$A$5:$DK$265,MATCH($O$2,'файл остатки'!$A$5:$A$228,0),MATCH(C94,'файл остатки'!$A$5:$DK$5,0))</f>
        <v>43.210952380952378</v>
      </c>
      <c r="F94" s="1882"/>
      <c r="G94" s="66"/>
      <c r="I94" s="66"/>
      <c r="J94" s="66"/>
      <c r="K94" s="66"/>
      <c r="L94" s="66"/>
      <c r="O94" s="265" t="s">
        <v>132</v>
      </c>
      <c r="P94" s="265" t="e">
        <f>INDEX('файл остатки'!$A$5:$CX$265,MATCH($O$84,'файл остатки'!$A$5:$A$228,0),MATCH(O94,'файл остатки'!$A$5:$CX$5,0))</f>
        <v>#N/A</v>
      </c>
      <c r="Q94" s="66"/>
      <c r="R94" s="66"/>
      <c r="S94" s="66"/>
    </row>
    <row r="95" spans="1:19" ht="24" customHeight="1">
      <c r="A95" s="1994"/>
      <c r="B95" s="480" t="s">
        <v>46</v>
      </c>
      <c r="C95" s="321" t="s">
        <v>301</v>
      </c>
      <c r="D95" s="480">
        <f>INDEX('файл остатки'!$A$5:$DK$265,MATCH($O$1,'файл остатки'!$A$5:$A$228,0),MATCH(C95,'файл остатки'!$A$5:$DK$5,0))</f>
        <v>3.3600000000000003</v>
      </c>
      <c r="E95" s="480">
        <f>INDEX('файл остатки'!$A$5:$DK$265,MATCH($O$2,'файл остатки'!$A$5:$A$228,0),MATCH(C95,'файл остатки'!$A$5:$DK$5,0))</f>
        <v>90.039428571428573</v>
      </c>
      <c r="F95" s="1882"/>
      <c r="G95" s="66"/>
      <c r="I95" s="1984" t="s">
        <v>267</v>
      </c>
      <c r="J95" s="1984"/>
      <c r="K95" s="1984" t="s">
        <v>268</v>
      </c>
      <c r="L95" s="1984"/>
      <c r="O95" s="265" t="s">
        <v>164</v>
      </c>
      <c r="P95" s="265" t="e">
        <f>INDEX('файл остатки'!$A$5:$CX$265,MATCH($O$84,'файл остатки'!$A$5:$A$228,0),MATCH(O95,'файл остатки'!$A$5:$CX$5,0))</f>
        <v>#N/A</v>
      </c>
      <c r="Q95" s="66"/>
      <c r="R95" s="66"/>
      <c r="S95" s="66"/>
    </row>
    <row r="96" spans="1:19" ht="24" customHeight="1">
      <c r="A96" s="1994"/>
      <c r="B96" s="480" t="s">
        <v>46</v>
      </c>
      <c r="C96" s="480" t="s">
        <v>426</v>
      </c>
      <c r="D96" s="526">
        <f>INDEX('файл остатки'!$A$5:$DK$265,MATCH($O$1,'файл остатки'!$A$5:$A$228,0),MATCH(C96,'файл остатки'!$A$5:$DK$5,0))</f>
        <v>0</v>
      </c>
      <c r="E96" s="526">
        <f>INDEX('файл остатки'!$A$5:$DK$265,MATCH($O$2,'файл остатки'!$A$5:$A$228,0),MATCH(C96,'файл остатки'!$A$5:$DK$5,0))</f>
        <v>0</v>
      </c>
      <c r="F96" s="1882">
        <f t="shared" si="6"/>
        <v>0</v>
      </c>
      <c r="G96" s="66"/>
      <c r="I96" s="1984" t="e">
        <f>(P88+P90+P96)</f>
        <v>#N/A</v>
      </c>
      <c r="J96" s="1984"/>
      <c r="K96" s="1985" t="e">
        <f>I96/SUM(P85:P102)</f>
        <v>#N/A</v>
      </c>
      <c r="L96" s="1985"/>
      <c r="O96" s="265" t="s">
        <v>106</v>
      </c>
      <c r="P96" s="265" t="e">
        <f>INDEX('файл остатки'!$A$5:$CX$265,MATCH($O$84,'файл остатки'!$A$5:$A$228,0),MATCH(O96,'файл остатки'!$A$5:$CX$5,0))</f>
        <v>#N/A</v>
      </c>
      <c r="Q96" s="66"/>
      <c r="R96" s="66"/>
      <c r="S96" s="66"/>
    </row>
    <row r="97" spans="1:19" ht="24" customHeight="1">
      <c r="A97" s="1994"/>
      <c r="B97" s="526" t="s">
        <v>19</v>
      </c>
      <c r="C97" s="526" t="s">
        <v>487</v>
      </c>
      <c r="D97" s="526">
        <f>INDEX('файл остатки'!$A$5:$DK$265,MATCH($O$1,'файл остатки'!$A$5:$A$228,0),MATCH(C97,'файл остатки'!$A$5:$DK$5,0))</f>
        <v>-43.8</v>
      </c>
      <c r="E97" s="526">
        <f>INDEX('файл остатки'!$A$5:$DK$265,MATCH($O$2,'файл остатки'!$A$5:$A$228,0),MATCH(C97,'файл остатки'!$A$5:$DK$5,0))</f>
        <v>0</v>
      </c>
      <c r="F97" s="1882">
        <f t="shared" si="6"/>
        <v>-43.8</v>
      </c>
      <c r="G97" s="66"/>
      <c r="I97" s="1981" t="e">
        <f>INDEX(R85:S90,IF($K$96&lt;$R$90,6,IF($K$96&lt;$R$89,5,IF($K$96&lt;R88,4,IF($K$96&lt;$R$87,3,IF($K$96&lt;$R$86,2,1))))),2)</f>
        <v>#N/A</v>
      </c>
      <c r="J97" s="1982"/>
      <c r="K97" s="1982"/>
      <c r="L97" s="1983"/>
      <c r="O97" s="265" t="s">
        <v>154</v>
      </c>
      <c r="P97" s="265" t="e">
        <f>INDEX('файл остатки'!$A$5:$CX$265,MATCH($O$84,'файл остатки'!$A$5:$A$228,0),MATCH(O97,'файл остатки'!$A$5:$CX$5,0))</f>
        <v>#N/A</v>
      </c>
      <c r="Q97" s="66"/>
      <c r="R97" s="66"/>
      <c r="S97" s="66"/>
    </row>
    <row r="98" spans="1:19" s="66" customFormat="1" ht="24" customHeight="1">
      <c r="A98" s="1994"/>
      <c r="B98" s="526" t="s">
        <v>19</v>
      </c>
      <c r="C98" s="526" t="s">
        <v>488</v>
      </c>
      <c r="D98" s="526">
        <f>INDEX('файл остатки'!$A$5:$DK$265,MATCH($O$1,'файл остатки'!$A$5:$A$228,0),MATCH(C98,'файл остатки'!$A$5:$DK$5,0))</f>
        <v>0</v>
      </c>
      <c r="E98" s="526">
        <f>INDEX('файл остатки'!$A$5:$DK$265,MATCH($O$2,'файл остатки'!$A$5:$A$228,0),MATCH(C98,'файл остатки'!$A$5:$DK$5,0))</f>
        <v>0</v>
      </c>
      <c r="F98" s="1882">
        <f t="shared" si="6"/>
        <v>0</v>
      </c>
      <c r="I98" s="327"/>
      <c r="J98" s="327"/>
      <c r="K98" s="327"/>
      <c r="L98" s="327"/>
      <c r="O98" s="283" t="s">
        <v>107</v>
      </c>
      <c r="P98" s="283" t="e">
        <f>INDEX('файл остатки'!$A$5:$CX$265,MATCH($O$84,'файл остатки'!$A$5:$A$228,0),MATCH(O98,'файл остатки'!$A$5:$CX$5,0))</f>
        <v>#N/A</v>
      </c>
    </row>
    <row r="99" spans="1:19" s="66" customFormat="1" ht="24" customHeight="1">
      <c r="A99" s="1994"/>
      <c r="B99" s="480"/>
      <c r="C99" s="321"/>
      <c r="D99" s="480"/>
      <c r="E99" s="480"/>
      <c r="F99" s="531">
        <f t="shared" si="6"/>
        <v>0</v>
      </c>
      <c r="I99" s="327"/>
      <c r="J99" s="327"/>
      <c r="K99" s="327"/>
      <c r="L99" s="327"/>
    </row>
    <row r="100" spans="1:19" s="66" customFormat="1" ht="24" customHeight="1">
      <c r="I100" s="327"/>
      <c r="J100" s="327"/>
      <c r="K100" s="327"/>
      <c r="L100" s="327"/>
    </row>
    <row r="101" spans="1:19" ht="24" customHeight="1">
      <c r="A101" s="66"/>
      <c r="B101" s="66"/>
      <c r="C101" s="66"/>
      <c r="D101" s="66"/>
      <c r="F101" s="66"/>
      <c r="G101" s="66"/>
      <c r="O101" s="66"/>
      <c r="P101" s="66"/>
      <c r="Q101" s="66"/>
      <c r="R101" s="66"/>
      <c r="S101" s="66"/>
    </row>
    <row r="102" spans="1:19" s="66" customFormat="1" ht="24" customHeight="1">
      <c r="A102" s="327"/>
      <c r="B102" s="327"/>
      <c r="C102" s="327"/>
      <c r="D102" s="327"/>
      <c r="I102" s="1971"/>
      <c r="J102" s="1972"/>
      <c r="K102" s="143" t="s">
        <v>186</v>
      </c>
      <c r="L102" s="143" t="s">
        <v>187</v>
      </c>
    </row>
    <row r="103" spans="1:19" ht="24" customHeight="1">
      <c r="A103" s="139" t="s">
        <v>163</v>
      </c>
      <c r="B103" s="315" t="s">
        <v>19</v>
      </c>
      <c r="C103" s="322" t="s">
        <v>87</v>
      </c>
      <c r="D103" s="139">
        <f>INDEX('файл остатки'!$A$5:$DK$265,MATCH($O$1,'файл остатки'!$A$5:$A$228,0),MATCH(C103,'файл остатки'!$A$5:$DK$5,0))</f>
        <v>-26.639999999999986</v>
      </c>
      <c r="E103" s="139">
        <f>INDEX('файл остатки'!$A$5:$DK$265,MATCH($O$2,'файл остатки'!$A$5:$A$228,0),MATCH(C103,'файл остатки'!$A$5:$DK$5,0))</f>
        <v>84.148571428571429</v>
      </c>
      <c r="F103" s="139">
        <f t="shared" ref="F103:F105" si="7">D103</f>
        <v>-26.639999999999986</v>
      </c>
      <c r="G103" s="66"/>
      <c r="I103" s="1971" t="s">
        <v>209</v>
      </c>
      <c r="J103" s="1972"/>
      <c r="K103" s="143">
        <f>-(F106)/K104</f>
        <v>0</v>
      </c>
      <c r="L103" s="143"/>
    </row>
    <row r="104" spans="1:19" ht="24" customHeight="1">
      <c r="A104" s="139" t="s">
        <v>163</v>
      </c>
      <c r="B104" s="139" t="s">
        <v>46</v>
      </c>
      <c r="C104" s="322" t="s">
        <v>162</v>
      </c>
      <c r="D104" s="139">
        <f>INDEX('файл остатки'!$A$5:$DK$265,MATCH($O$1,'файл остатки'!$A$5:$A$228,0),MATCH(C104,'файл остатки'!$A$5:$DK$5,0))</f>
        <v>-343.36</v>
      </c>
      <c r="E104" s="139">
        <f>INDEX('файл остатки'!$A$5:$DK$265,MATCH($O$2,'файл остатки'!$A$5:$A$228,0),MATCH(C104,'файл остатки'!$A$5:$DK$5,0))</f>
        <v>257.89</v>
      </c>
      <c r="F104" s="139">
        <f t="shared" si="7"/>
        <v>-343.36</v>
      </c>
      <c r="G104" s="66"/>
      <c r="I104" s="1973" t="s">
        <v>188</v>
      </c>
      <c r="J104" s="1973"/>
      <c r="K104" s="181">
        <v>150</v>
      </c>
      <c r="L104" s="174"/>
    </row>
    <row r="105" spans="1:19" s="66" customFormat="1" ht="24" customHeight="1">
      <c r="A105" s="139"/>
      <c r="B105" s="139"/>
      <c r="C105" s="139"/>
      <c r="D105" s="139"/>
      <c r="E105" s="139"/>
      <c r="F105" s="139">
        <f t="shared" si="7"/>
        <v>0</v>
      </c>
      <c r="I105" s="1971"/>
      <c r="J105" s="1972"/>
      <c r="K105" s="143" t="s">
        <v>186</v>
      </c>
      <c r="L105" s="143" t="s">
        <v>187</v>
      </c>
    </row>
    <row r="106" spans="1:19" ht="24" customHeight="1">
      <c r="A106" s="328"/>
      <c r="B106" s="328"/>
      <c r="C106" s="329"/>
      <c r="D106" s="273"/>
      <c r="E106" s="273"/>
      <c r="F106" s="139"/>
      <c r="G106" s="66"/>
      <c r="I106" s="1971" t="s">
        <v>207</v>
      </c>
      <c r="J106" s="1972"/>
      <c r="K106" s="143">
        <f>-(F103+F104)/K107</f>
        <v>1.2333333333333334</v>
      </c>
      <c r="L106" s="143"/>
    </row>
    <row r="107" spans="1:19" s="66" customFormat="1" ht="24" customHeight="1">
      <c r="A107" s="139"/>
      <c r="B107" s="139"/>
      <c r="C107" s="139"/>
      <c r="D107" s="139"/>
      <c r="E107" s="139"/>
      <c r="F107" s="139">
        <f>D107</f>
        <v>0</v>
      </c>
      <c r="I107" s="1973" t="s">
        <v>188</v>
      </c>
      <c r="J107" s="1973"/>
      <c r="K107" s="282">
        <v>300</v>
      </c>
    </row>
    <row r="108" spans="1:19" s="66" customFormat="1" ht="24" customHeight="1">
      <c r="A108" s="2015" t="s">
        <v>16</v>
      </c>
      <c r="B108" s="285"/>
      <c r="C108" s="323"/>
      <c r="D108" s="285"/>
      <c r="E108" s="285"/>
      <c r="F108" s="151"/>
    </row>
    <row r="109" spans="1:19" s="66" customFormat="1" ht="24" customHeight="1">
      <c r="A109" s="2016"/>
      <c r="B109" s="285"/>
      <c r="C109" s="323"/>
      <c r="D109" s="285"/>
      <c r="E109" s="285"/>
      <c r="F109" s="151"/>
    </row>
    <row r="110" spans="1:19" s="66" customFormat="1" ht="24" customHeight="1">
      <c r="A110" s="2016"/>
      <c r="B110" s="285" t="s">
        <v>20</v>
      </c>
      <c r="C110" s="324" t="s">
        <v>155</v>
      </c>
      <c r="D110" s="285">
        <f>INDEX('файл остатки'!$A$5:$DK$265,MATCH($O$1,'файл остатки'!$A$5:$A$228,0),MATCH(C110,'файл остатки'!$A$5:$DK$5,0))</f>
        <v>-233.84</v>
      </c>
      <c r="E110" s="285">
        <f>INDEX('файл остатки'!$A$5:$DK$265,MATCH($O$2,'файл остатки'!$A$5:$A$228,0),MATCH(C110,'файл остатки'!$A$5:$DK$5,0))</f>
        <v>174.25238095238095</v>
      </c>
      <c r="F110" s="151">
        <f>D110</f>
        <v>-233.84</v>
      </c>
    </row>
    <row r="111" spans="1:19" ht="24" customHeight="1">
      <c r="A111" s="2016"/>
      <c r="B111" s="149"/>
      <c r="C111" s="323"/>
      <c r="D111" s="285"/>
      <c r="E111" s="285"/>
      <c r="F111" s="151">
        <f>D111</f>
        <v>0</v>
      </c>
      <c r="G111" s="66"/>
      <c r="I111" s="66"/>
      <c r="J111" s="66"/>
      <c r="K111" s="66"/>
      <c r="L111" s="174"/>
    </row>
    <row r="112" spans="1:19" ht="24" customHeight="1">
      <c r="A112" s="2017"/>
      <c r="B112" s="149"/>
      <c r="C112" s="324"/>
      <c r="D112" s="149"/>
      <c r="E112" s="149"/>
      <c r="F112" s="151">
        <f>D112</f>
        <v>0</v>
      </c>
      <c r="G112" s="66"/>
      <c r="I112" s="2021"/>
      <c r="J112" s="2022"/>
      <c r="K112" s="285" t="s">
        <v>186</v>
      </c>
      <c r="L112" s="285" t="s">
        <v>187</v>
      </c>
    </row>
    <row r="113" spans="1:12" s="66" customFormat="1" ht="24" customHeight="1">
      <c r="A113" s="171"/>
      <c r="B113" s="168"/>
      <c r="C113" s="168"/>
      <c r="D113" s="168"/>
      <c r="E113" s="168"/>
      <c r="F113" s="151">
        <f>D113</f>
        <v>0</v>
      </c>
      <c r="I113" s="2021" t="s">
        <v>277</v>
      </c>
      <c r="J113" s="2022"/>
      <c r="K113" s="285">
        <f>-(F108+F109+F111+F112+F110)/K114</f>
        <v>1.5589333333333333</v>
      </c>
      <c r="L113" s="285"/>
    </row>
    <row r="114" spans="1:12" ht="24" customHeight="1">
      <c r="D114" s="66"/>
      <c r="G114" s="66"/>
      <c r="I114" s="2000" t="s">
        <v>188</v>
      </c>
      <c r="J114" s="2001"/>
      <c r="K114" s="532">
        <v>150</v>
      </c>
      <c r="L114" s="174"/>
    </row>
    <row r="115" spans="1:12" ht="24" customHeight="1">
      <c r="A115" s="2018" t="s">
        <v>16</v>
      </c>
      <c r="B115" s="150" t="s">
        <v>19</v>
      </c>
      <c r="C115" s="302" t="s">
        <v>313</v>
      </c>
      <c r="D115" s="149">
        <f>INDEX('файл остатки'!$A$5:$DK$265,MATCH($O$1,'файл остатки'!$A$5:$A$228,0),MATCH(C115,'файл остатки'!$A$5:$DK$5,0))</f>
        <v>-688.75</v>
      </c>
      <c r="E115" s="177">
        <f>INDEX('файл остатки'!$A$5:$DK$265,MATCH($O$2,'файл остатки'!$A$5:$A$228,0),MATCH(C115,'файл остатки'!$A$5:$DK$5,0))</f>
        <v>1424.7857142857142</v>
      </c>
      <c r="F115" s="151">
        <v>-700</v>
      </c>
      <c r="G115" s="66"/>
    </row>
    <row r="116" spans="1:12" ht="24" customHeight="1">
      <c r="A116" s="2019"/>
      <c r="B116" s="150" t="s">
        <v>19</v>
      </c>
      <c r="C116" s="303" t="s">
        <v>314</v>
      </c>
      <c r="D116" s="285">
        <f>INDEX('файл остатки'!$A$5:$DK$265,MATCH($O$1,'файл остатки'!$A$5:$A$228,0),MATCH(C116,'файл остатки'!$A$5:$DK$5,0))</f>
        <v>-333</v>
      </c>
      <c r="E116" s="281">
        <f>INDEX('файл остатки'!$A$5:$DK$265,MATCH($O$2,'файл остатки'!$A$5:$A$228,0),MATCH(C116,'файл остатки'!$A$5:$DK$5,0))</f>
        <v>191.28571428571428</v>
      </c>
      <c r="F116" s="151">
        <v>-350</v>
      </c>
      <c r="G116" s="66"/>
    </row>
    <row r="117" spans="1:12" ht="24" customHeight="1">
      <c r="A117" s="2019"/>
      <c r="B117" s="1855" t="s">
        <v>785</v>
      </c>
      <c r="C117" s="1855" t="s">
        <v>788</v>
      </c>
      <c r="D117" s="285">
        <f>INDEX('файл остатки'!$A$5:$DK$265,MATCH($O$1,'файл остатки'!$A$5:$A$228,0),MATCH(C117,'файл остатки'!$A$5:$DK$5,0))</f>
        <v>93.6</v>
      </c>
      <c r="E117" s="281">
        <f>INDEX('файл остатки'!$A$5:$DK$265,MATCH($O$2,'файл остатки'!$A$5:$A$228,0),MATCH(C117,'файл остатки'!$A$5:$DK$5,0))</f>
        <v>0</v>
      </c>
      <c r="F117" s="151"/>
      <c r="G117" s="66"/>
      <c r="I117" s="66"/>
      <c r="J117" s="66"/>
      <c r="K117" s="66"/>
      <c r="L117" s="66"/>
    </row>
    <row r="118" spans="1:12" s="66" customFormat="1" ht="24" customHeight="1">
      <c r="A118" s="2019"/>
      <c r="B118" s="150" t="s">
        <v>19</v>
      </c>
      <c r="C118" s="304" t="s">
        <v>456</v>
      </c>
      <c r="D118" s="285">
        <f>INDEX('файл остатки'!$A$5:$DK$265,MATCH($O$1,'файл остатки'!$A$5:$A$228,0),MATCH(C118,'файл остатки'!$A$5:$DK$5,0))</f>
        <v>159.59999999999997</v>
      </c>
      <c r="E118" s="486">
        <f>INDEX('файл остатки'!$A$5:$DK$265,MATCH($O$2,'файл остатки'!$A$5:$A$228,0),MATCH(C118,'файл остатки'!$A$5:$DK$5,0))</f>
        <v>407.07000000000005</v>
      </c>
      <c r="F118" s="151"/>
    </row>
    <row r="119" spans="1:12" s="66" customFormat="1" ht="24" customHeight="1">
      <c r="A119" s="2019"/>
      <c r="B119" s="304" t="s">
        <v>295</v>
      </c>
      <c r="C119" s="304" t="s">
        <v>457</v>
      </c>
      <c r="D119" s="285">
        <f>INDEX('файл остатки'!$A$5:$DK$265,MATCH($O$1,'файл остатки'!$A$5:$A$228,0),MATCH(C119,'файл остатки'!$A$5:$DK$5,0))</f>
        <v>213.36</v>
      </c>
      <c r="E119" s="486">
        <f>INDEX('файл остатки'!$A$5:$DK$265,MATCH($O$2,'файл остатки'!$A$5:$A$228,0),MATCH(C119,'файл остатки'!$A$5:$DK$5,0))</f>
        <v>376.97142857142853</v>
      </c>
      <c r="F119" s="151"/>
    </row>
    <row r="120" spans="1:12" ht="24" customHeight="1">
      <c r="A120" s="2019"/>
      <c r="B120" s="150" t="s">
        <v>19</v>
      </c>
      <c r="C120" s="304" t="s">
        <v>421</v>
      </c>
      <c r="D120" s="285">
        <f>INDEX('файл остатки'!$A$5:$DK$265,MATCH($O$1,'файл остатки'!$A$5:$A$228,0),MATCH(C120,'файл остатки'!$A$5:$DK$5,0))</f>
        <v>6.4800000000000182</v>
      </c>
      <c r="E120" s="281">
        <f>INDEX('файл остатки'!$A$5:$DK$265,MATCH($O$2,'файл остатки'!$A$5:$A$228,0),MATCH(C120,'файл остатки'!$A$5:$DK$5,0))</f>
        <v>1123.6628571428571</v>
      </c>
      <c r="F120" s="151"/>
      <c r="G120" s="66"/>
      <c r="J120" s="66"/>
      <c r="K120" s="66"/>
      <c r="L120" s="66"/>
    </row>
    <row r="121" spans="1:12" s="66" customFormat="1" ht="24" customHeight="1">
      <c r="A121" s="2019"/>
      <c r="B121" s="150" t="s">
        <v>495</v>
      </c>
      <c r="C121" s="304" t="s">
        <v>494</v>
      </c>
      <c r="D121" s="285">
        <f>INDEX('файл остатки'!$A$5:$DK$265,MATCH($O$1,'файл остатки'!$A$5:$A$228,0),MATCH(C121,'файл остатки'!$A$5:$DK$5,0))</f>
        <v>322.2</v>
      </c>
      <c r="E121" s="524">
        <f>INDEX('файл остатки'!$A$5:$DK$265,MATCH($O$2,'файл остатки'!$A$5:$A$228,0),MATCH(C121,'файл остатки'!$A$5:$DK$5,0))</f>
        <v>63.714285714285708</v>
      </c>
      <c r="F121" s="151"/>
    </row>
    <row r="122" spans="1:12" s="66" customFormat="1" ht="24" customHeight="1">
      <c r="A122" s="2019"/>
      <c r="B122" s="150" t="s">
        <v>495</v>
      </c>
      <c r="C122" s="304" t="s">
        <v>493</v>
      </c>
      <c r="D122" s="285">
        <f>INDEX('файл остатки'!$A$5:$DK$265,MATCH($O$1,'файл остатки'!$A$5:$A$228,0),MATCH(C122,'файл остатки'!$A$5:$DK$5,0))</f>
        <v>25.199999999999989</v>
      </c>
      <c r="E122" s="524">
        <f>INDEX('файл остатки'!$A$5:$DK$265,MATCH($O$2,'файл остатки'!$A$5:$A$228,0),MATCH(C122,'файл остатки'!$A$5:$DK$5,0))</f>
        <v>49.114285714285714</v>
      </c>
      <c r="F122" s="151"/>
    </row>
    <row r="123" spans="1:12" s="66" customFormat="1" ht="24" customHeight="1">
      <c r="A123" s="2019"/>
      <c r="B123" s="150" t="s">
        <v>495</v>
      </c>
      <c r="C123" s="304" t="s">
        <v>492</v>
      </c>
      <c r="D123" s="285">
        <f>INDEX('файл остатки'!$A$5:$DK$265,MATCH($O$1,'файл остатки'!$A$5:$A$228,0),MATCH(C123,'файл остатки'!$A$5:$DK$5,0))</f>
        <v>39.799999999999955</v>
      </c>
      <c r="E123" s="524">
        <f>INDEX('файл остатки'!$A$5:$DK$265,MATCH($O$2,'файл остатки'!$A$5:$A$228,0),MATCH(C123,'файл остатки'!$A$5:$DK$5,0))</f>
        <v>64.285714285714278</v>
      </c>
      <c r="F123" s="151"/>
    </row>
    <row r="124" spans="1:12" ht="24" customHeight="1">
      <c r="A124" s="2019"/>
      <c r="B124" s="149" t="s">
        <v>20</v>
      </c>
      <c r="C124" s="305" t="s">
        <v>315</v>
      </c>
      <c r="D124" s="285">
        <f>INDEX('файл остатки'!$A$5:$DK$265,MATCH($O$1,'файл остатки'!$A$5:$A$228,0),MATCH(C124,'файл остатки'!$A$5:$DK$5,0))</f>
        <v>-7659</v>
      </c>
      <c r="E124" s="524">
        <f>INDEX('файл остатки'!$A$5:$DK$265,MATCH($O$2,'файл остатки'!$A$5:$A$228,0),MATCH(C124,'файл остатки'!$A$5:$DK$5,0))</f>
        <v>25692.714285714286</v>
      </c>
      <c r="F124" s="151">
        <v>-3200</v>
      </c>
      <c r="G124" s="66"/>
      <c r="I124" s="66"/>
      <c r="J124" s="66"/>
      <c r="K124" s="66"/>
      <c r="L124" s="66"/>
    </row>
    <row r="125" spans="1:12" ht="24" customHeight="1">
      <c r="A125" s="2019"/>
      <c r="B125" s="149" t="s">
        <v>20</v>
      </c>
      <c r="C125" s="305" t="s">
        <v>316</v>
      </c>
      <c r="D125" s="285">
        <f>INDEX('файл остатки'!$A$5:$DK$265,MATCH($O$1,'файл остатки'!$A$5:$A$228,0),MATCH(C125,'файл остатки'!$A$5:$DK$5,0))</f>
        <v>-2473.1999999999998</v>
      </c>
      <c r="E125" s="281">
        <f>INDEX('файл остатки'!$A$5:$DK$265,MATCH($O$2,'файл остатки'!$A$5:$A$228,0),MATCH(C125,'файл остатки'!$A$5:$DK$5,0))</f>
        <v>10794.971428571427</v>
      </c>
      <c r="F125" s="151">
        <v>-3000</v>
      </c>
      <c r="G125" s="66"/>
      <c r="I125" s="66"/>
      <c r="J125" s="66"/>
      <c r="K125" s="66"/>
      <c r="L125" s="66"/>
    </row>
    <row r="126" spans="1:12" ht="24" customHeight="1">
      <c r="A126" s="2019"/>
      <c r="B126" s="285" t="s">
        <v>20</v>
      </c>
      <c r="C126" s="305" t="s">
        <v>478</v>
      </c>
      <c r="D126" s="285">
        <f>INDEX('файл остатки'!$A$5:$DK$265,MATCH($O$1,'файл остатки'!$A$5:$A$228,0),MATCH(C126,'файл остатки'!$A$5:$DK$5,0))</f>
        <v>109.2</v>
      </c>
      <c r="E126" s="498">
        <f>INDEX('файл остатки'!$A$5:$DK$265,MATCH($O$2,'файл остатки'!$A$5:$A$228,0),MATCH(C126,'файл остатки'!$A$5:$DK$5,0))</f>
        <v>186</v>
      </c>
      <c r="F126" s="151"/>
      <c r="G126" s="66"/>
    </row>
    <row r="127" spans="1:12" ht="24" customHeight="1">
      <c r="A127" s="2019"/>
      <c r="B127" s="305" t="s">
        <v>296</v>
      </c>
      <c r="C127" s="305" t="s">
        <v>848</v>
      </c>
      <c r="D127" s="285">
        <f>INDEX('файл остатки'!$A$5:$DK$265,MATCH($O$1,'файл остатки'!$A$5:$A$228,0),MATCH(C127,'файл остатки'!$A$5:$DK$5,0))</f>
        <v>41.039999999999736</v>
      </c>
      <c r="E127" s="498">
        <f>INDEX('файл остатки'!$A$5:$DK$265,MATCH($O$2,'файл остатки'!$A$5:$A$228,0),MATCH(C127,'файл остатки'!$A$5:$DK$5,0))</f>
        <v>2076.454285714286</v>
      </c>
      <c r="F127" s="151"/>
      <c r="G127" s="66"/>
    </row>
    <row r="128" spans="1:12" s="66" customFormat="1" ht="24" customHeight="1">
      <c r="A128" s="2019"/>
      <c r="B128" s="304" t="s">
        <v>294</v>
      </c>
      <c r="C128" s="304" t="s">
        <v>469</v>
      </c>
      <c r="D128" s="285">
        <f>INDEX('файл остатки'!$A$5:$DK$265,MATCH($O$1,'файл остатки'!$A$5:$A$228,0),MATCH(C128,'файл остатки'!$A$5:$DK$5,0))</f>
        <v>-291</v>
      </c>
      <c r="E128" s="498">
        <f>INDEX('файл остатки'!$A$5:$DK$265,MATCH($O$2,'файл остатки'!$A$5:$A$228,0),MATCH(C128,'файл остатки'!$A$5:$DK$5,0))</f>
        <v>902.57142857142844</v>
      </c>
      <c r="F128" s="151">
        <v>-350</v>
      </c>
    </row>
    <row r="129" spans="1:12" s="66" customFormat="1" ht="24" customHeight="1">
      <c r="A129" s="2019"/>
      <c r="B129" s="304" t="s">
        <v>297</v>
      </c>
      <c r="C129" s="304" t="s">
        <v>318</v>
      </c>
      <c r="D129" s="285">
        <f>INDEX('файл остатки'!$A$5:$DK$265,MATCH($O$1,'файл остатки'!$A$5:$A$228,0),MATCH(C129,'файл остатки'!$A$5:$DK$5,0))</f>
        <v>117.6</v>
      </c>
      <c r="E129" s="498">
        <f>INDEX('файл остатки'!$A$5:$DK$265,MATCH($O$2,'файл остатки'!$A$5:$A$228,0),MATCH(C129,'файл остатки'!$A$5:$DK$5,0))</f>
        <v>217.71428571428572</v>
      </c>
      <c r="F129" s="151"/>
    </row>
    <row r="130" spans="1:12" s="66" customFormat="1" ht="24" customHeight="1">
      <c r="A130" s="2019"/>
      <c r="B130" s="304" t="s">
        <v>88</v>
      </c>
      <c r="C130" s="304" t="s">
        <v>101</v>
      </c>
      <c r="D130" s="285">
        <f>INDEX('файл остатки'!$A$5:$DK$265,MATCH($O$1,'файл остатки'!$A$5:$A$228,0),MATCH(C130,'файл остатки'!$A$5:$DK$5,0))</f>
        <v>-46.5</v>
      </c>
      <c r="E130" s="498">
        <f>INDEX('файл остатки'!$A$5:$DK$265,MATCH($O$2,'файл остатки'!$A$5:$A$228,0),MATCH(C130,'файл остатки'!$A$5:$DK$5,0))</f>
        <v>38.357142857142861</v>
      </c>
      <c r="F130" s="151">
        <v>-60</v>
      </c>
    </row>
    <row r="131" spans="1:12" s="66" customFormat="1" ht="24" customHeight="1">
      <c r="A131" s="2019"/>
      <c r="B131" s="1841" t="s">
        <v>294</v>
      </c>
      <c r="C131" s="1840" t="s">
        <v>872</v>
      </c>
      <c r="D131" s="285">
        <f>INDEX('файл остатки'!$A$5:$DK$265,MATCH($O$1,'файл остатки'!$A$5:$A$228,0),MATCH(C131,'файл остатки'!$A$5:$DK$5,0))</f>
        <v>0</v>
      </c>
      <c r="E131" s="1833">
        <f>INDEX('файл остатки'!$A$5:$DK$265,MATCH($O$2,'файл остатки'!$A$5:$A$228,0),MATCH(C131,'файл остатки'!$A$5:$DK$5,0))</f>
        <v>0</v>
      </c>
      <c r="F131" s="151">
        <f>D131</f>
        <v>0</v>
      </c>
    </row>
    <row r="132" spans="1:12" s="66" customFormat="1" ht="24" customHeight="1">
      <c r="A132" s="2019"/>
      <c r="B132" s="1841" t="s">
        <v>294</v>
      </c>
      <c r="C132" s="1840" t="s">
        <v>873</v>
      </c>
      <c r="D132" s="285">
        <f>INDEX('файл остатки'!$A$5:$DK$265,MATCH($O$1,'файл остатки'!$A$5:$A$228,0),MATCH(C132,'файл остатки'!$A$5:$DK$5,0))</f>
        <v>0</v>
      </c>
      <c r="E132" s="1833">
        <f>INDEX('файл остатки'!$A$5:$DK$265,MATCH($O$2,'файл остатки'!$A$5:$A$228,0),MATCH(C132,'файл остатки'!$A$5:$DK$5,0))</f>
        <v>0</v>
      </c>
      <c r="F132" s="151">
        <f>D132</f>
        <v>0</v>
      </c>
    </row>
    <row r="133" spans="1:12" s="66" customFormat="1" ht="24" customHeight="1">
      <c r="A133" s="2020"/>
      <c r="B133" s="318"/>
      <c r="C133" s="306"/>
      <c r="D133" s="285"/>
      <c r="E133" s="498"/>
      <c r="F133" s="151">
        <f>D133</f>
        <v>0</v>
      </c>
    </row>
    <row r="134" spans="1:12" ht="24" customHeight="1">
      <c r="A134" s="491"/>
      <c r="B134" s="491"/>
      <c r="C134" s="491"/>
      <c r="D134" s="491"/>
      <c r="E134" s="491"/>
      <c r="F134" s="151">
        <f>D134</f>
        <v>0</v>
      </c>
      <c r="G134" s="66"/>
    </row>
    <row r="135" spans="1:12" s="66" customFormat="1" ht="24" customHeight="1">
      <c r="A135" s="150"/>
      <c r="B135" s="150"/>
      <c r="C135" s="150"/>
      <c r="D135" s="168"/>
      <c r="E135" s="177"/>
      <c r="F135" s="151">
        <f>D135</f>
        <v>0</v>
      </c>
    </row>
    <row r="136" spans="1:12" ht="24" customHeight="1">
      <c r="D136" s="66"/>
      <c r="G136" s="66"/>
      <c r="I136" s="1976"/>
      <c r="J136" s="1977"/>
      <c r="K136" s="182" t="s">
        <v>186</v>
      </c>
      <c r="L136" s="182" t="s">
        <v>187</v>
      </c>
    </row>
    <row r="137" spans="1:12" ht="24" customHeight="1">
      <c r="A137" s="1993" t="s">
        <v>179</v>
      </c>
      <c r="B137" s="137" t="s">
        <v>19</v>
      </c>
      <c r="C137" s="583" t="s">
        <v>816</v>
      </c>
      <c r="D137" s="1623">
        <f>INDEX('файл остатки'!$A$5:$DK$265,MATCH($O$1,'файл остатки'!$A$5:$A$228,0),MATCH(C137,'файл остатки'!$A$5:$DK$5,0))</f>
        <v>-66</v>
      </c>
      <c r="E137" s="542">
        <f>INDEX('файл остатки'!$A$5:$DK$265,MATCH($O$2,'файл остатки'!$A$5:$A$228,0),MATCH(C137,'файл остатки'!$A$5:$DK$5,0))</f>
        <v>335.71428571428567</v>
      </c>
      <c r="F137" s="145">
        <v>-100</v>
      </c>
      <c r="G137" s="66"/>
      <c r="H137" s="66"/>
      <c r="I137" s="1976" t="s">
        <v>211</v>
      </c>
      <c r="J137" s="1977"/>
      <c r="K137" s="543">
        <f>-(F137+F138+F139+F143)/K138</f>
        <v>1296.2962962962963</v>
      </c>
      <c r="L137" s="543"/>
    </row>
    <row r="138" spans="1:12" ht="24" customHeight="1">
      <c r="A138" s="1994"/>
      <c r="B138" s="137" t="s">
        <v>20</v>
      </c>
      <c r="C138" s="307" t="s">
        <v>177</v>
      </c>
      <c r="D138" s="137">
        <f>INDEX('файл остатки'!$A$5:$DK$265,MATCH($O$1,'файл остатки'!$A$5:$A$228,0),MATCH(C138,'файл остатки'!$A$5:$DK$5,0))</f>
        <v>117.20000000000002</v>
      </c>
      <c r="E138" s="161">
        <f>INDEX('файл остатки'!$A$5:$DK$265,MATCH($O$2,'файл остатки'!$A$5:$A$228,0),MATCH(C138,'файл остатки'!$A$5:$DK$5,0))</f>
        <v>405.08571428571423</v>
      </c>
      <c r="F138" s="145">
        <v>-200</v>
      </c>
      <c r="G138" s="66"/>
      <c r="I138" s="1973" t="s">
        <v>210</v>
      </c>
      <c r="J138" s="1973"/>
      <c r="K138" s="191">
        <v>0.54</v>
      </c>
      <c r="L138" s="174"/>
    </row>
    <row r="139" spans="1:12" s="66" customFormat="1" ht="24" customHeight="1">
      <c r="A139" s="1994"/>
      <c r="B139" s="319" t="s">
        <v>296</v>
      </c>
      <c r="C139" s="1624" t="s">
        <v>849</v>
      </c>
      <c r="D139" s="283">
        <f>INDEX('файл остатки'!$A$5:$DK$265,MATCH($O$1,'файл остатки'!$A$5:$A$228,0),MATCH(C139,'файл остатки'!$A$5:$DK$5,0))</f>
        <v>452.52</v>
      </c>
      <c r="E139" s="284">
        <f>INDEX('файл остатки'!$A$5:$DK$265,MATCH($O$2,'файл остатки'!$A$5:$A$228,0),MATCH(C139,'файл остатки'!$A$5:$DK$5,0))</f>
        <v>946.64571428571435</v>
      </c>
      <c r="F139" s="145"/>
    </row>
    <row r="140" spans="1:12" s="66" customFormat="1" ht="24" customHeight="1">
      <c r="A140" s="1994"/>
      <c r="B140" s="497"/>
      <c r="C140" s="319" t="s">
        <v>476</v>
      </c>
      <c r="D140" s="496">
        <f>INDEX('файл остатки'!$A$5:$DK$265,MATCH($O$1,'файл остатки'!$A$5:$A$228,0),MATCH(C140,'файл остатки'!$A$5:$DK$5,0))</f>
        <v>54</v>
      </c>
      <c r="E140" s="495">
        <f>INDEX('файл остатки'!$A$5:$DK$265,MATCH($O$2,'файл остатки'!$A$5:$A$228,0),MATCH(C140,'файл остатки'!$A$5:$DK$5,0))</f>
        <v>77.828571428571422</v>
      </c>
      <c r="F140" s="145"/>
    </row>
    <row r="141" spans="1:12" s="66" customFormat="1" ht="24" customHeight="1">
      <c r="A141" s="1994"/>
      <c r="B141" s="1624" t="s">
        <v>294</v>
      </c>
      <c r="C141" s="1624" t="s">
        <v>875</v>
      </c>
      <c r="D141" s="1836">
        <f>INDEX('файл остатки'!$A$5:$DK$265,MATCH($O$1,'файл остатки'!$A$5:$A$228,0),MATCH(C141,'файл остатки'!$A$5:$DK$5,0))</f>
        <v>0</v>
      </c>
      <c r="E141" s="1834">
        <f>INDEX('файл остатки'!$A$5:$DK$265,MATCH($O$2,'файл остатки'!$A$5:$A$228,0),MATCH(C141,'файл остатки'!$A$5:$DK$5,0))</f>
        <v>0</v>
      </c>
      <c r="F141" s="145"/>
    </row>
    <row r="142" spans="1:12" s="66" customFormat="1" ht="24" customHeight="1">
      <c r="A142" s="1994"/>
      <c r="B142" s="506" t="s">
        <v>19</v>
      </c>
      <c r="C142" s="297" t="s">
        <v>422</v>
      </c>
      <c r="D142" s="521">
        <f>INDEX('файл остатки'!$A$5:$DK$265,MATCH($O$1,'файл остатки'!$A$5:$A$228,0),MATCH(C142,'файл остатки'!$A$5:$DK$5,0))</f>
        <v>-559.44000000000005</v>
      </c>
      <c r="E142" s="505"/>
      <c r="F142" s="145">
        <v>-600</v>
      </c>
    </row>
    <row r="143" spans="1:12" s="66" customFormat="1" ht="24" customHeight="1">
      <c r="A143" s="1995"/>
      <c r="B143" s="308" t="s">
        <v>20</v>
      </c>
      <c r="C143" s="308" t="s">
        <v>320</v>
      </c>
      <c r="D143" s="283">
        <f>INDEX('файл остатки'!$A$5:$DK$265,MATCH($O$1,'файл остатки'!$A$5:$A$228,0),MATCH(C143,'файл остатки'!$A$5:$DK$5,0))</f>
        <v>-390.05999999999995</v>
      </c>
      <c r="E143" s="284">
        <f>INDEX('файл остатки'!$A$5:$DK$265,MATCH($O$2,'файл остатки'!$A$5:$A$228,0),MATCH(C143,'файл остатки'!$A$5:$DK$5,0))</f>
        <v>1191.4457142857141</v>
      </c>
      <c r="F143" s="145">
        <v>-400</v>
      </c>
    </row>
    <row r="144" spans="1:12" ht="24" customHeight="1">
      <c r="A144" s="308" t="s">
        <v>57</v>
      </c>
      <c r="B144" s="309"/>
      <c r="C144" s="308" t="s">
        <v>477</v>
      </c>
      <c r="D144" s="283">
        <f>INDEX('файл остатки'!$A$5:$DK$265,MATCH($O$1,'файл остатки'!$A$5:$A$228,0),MATCH(C144,'файл остатки'!$A$5:$DK$5,0))</f>
        <v>-5.4000000000000057</v>
      </c>
      <c r="E144" s="284">
        <f>INDEX('файл остатки'!$A$5:$DK$265,MATCH($O$2,'файл остатки'!$A$5:$A$228,0),MATCH(C144,'файл остатки'!$A$5:$DK$5,0))</f>
        <v>54.154285714285706</v>
      </c>
      <c r="F144" s="145">
        <v>-20</v>
      </c>
      <c r="G144" s="66"/>
      <c r="I144" s="1976"/>
      <c r="J144" s="1977"/>
      <c r="K144" s="182" t="s">
        <v>186</v>
      </c>
      <c r="L144" s="182" t="s">
        <v>187</v>
      </c>
    </row>
    <row r="145" spans="1:12" ht="24" customHeight="1">
      <c r="A145" s="309"/>
      <c r="B145" s="319"/>
      <c r="C145" s="308"/>
      <c r="D145" s="496"/>
      <c r="E145" s="495"/>
      <c r="F145" s="145">
        <f t="shared" ref="F145" si="8">D145</f>
        <v>0</v>
      </c>
      <c r="G145" s="66"/>
      <c r="I145" s="1976" t="s">
        <v>212</v>
      </c>
      <c r="J145" s="1977"/>
      <c r="K145" s="182">
        <f>-(F144)/K146</f>
        <v>43.478260869565219</v>
      </c>
      <c r="L145" s="182"/>
    </row>
    <row r="146" spans="1:12" ht="24" customHeight="1">
      <c r="A146" s="297" t="s">
        <v>78</v>
      </c>
      <c r="B146" s="297" t="s">
        <v>19</v>
      </c>
      <c r="C146" s="297" t="s">
        <v>135</v>
      </c>
      <c r="D146" s="137">
        <f>INDEX('файл остатки'!$A$5:$DK$265,MATCH($O$1,'файл остатки'!$A$5:$A$228,0),MATCH(C146,'файл остатки'!$A$5:$DK$5,0))</f>
        <v>-13.14</v>
      </c>
      <c r="E146" s="161">
        <f>INDEX('файл остатки'!$A$5:$DK$265,MATCH($O$2,'файл остатки'!$A$5:$A$228,0),MATCH(C146,'файл остатки'!$A$5:$DK$5,0))</f>
        <v>329.24571428571426</v>
      </c>
      <c r="F146" s="145">
        <v>-100</v>
      </c>
      <c r="G146" s="66"/>
      <c r="I146" s="1973" t="s">
        <v>210</v>
      </c>
      <c r="J146" s="1973"/>
      <c r="K146" s="191">
        <v>0.46</v>
      </c>
      <c r="L146" s="174"/>
    </row>
    <row r="147" spans="1:12" s="66" customFormat="1" ht="24" customHeight="1">
      <c r="A147" s="166"/>
      <c r="B147" s="166"/>
      <c r="C147" s="166"/>
      <c r="D147" s="166"/>
      <c r="E147" s="161"/>
      <c r="F147" s="145">
        <f>D147</f>
        <v>0</v>
      </c>
      <c r="I147" s="1976"/>
      <c r="J147" s="1977"/>
      <c r="K147" s="182" t="s">
        <v>186</v>
      </c>
      <c r="L147" s="182" t="s">
        <v>187</v>
      </c>
    </row>
    <row r="148" spans="1:12" ht="24" customHeight="1">
      <c r="D148" s="66"/>
      <c r="G148" s="66"/>
      <c r="I148" s="1976" t="s">
        <v>213</v>
      </c>
      <c r="J148" s="1977"/>
      <c r="K148" s="182">
        <f>-(F144+F146)/K149</f>
        <v>260.86956521739131</v>
      </c>
      <c r="L148" s="182"/>
    </row>
    <row r="149" spans="1:12" ht="24" customHeight="1">
      <c r="A149" s="2012" t="s">
        <v>3</v>
      </c>
      <c r="B149" s="178" t="s">
        <v>85</v>
      </c>
      <c r="C149" s="310" t="s">
        <v>424</v>
      </c>
      <c r="D149" s="178">
        <f>INDEX('файл остатки'!$A$5:$DK$265,MATCH($O$1,'файл остатки'!$A$5:$A$228,0),MATCH(C149,'файл остатки'!$A$5:$DK$5,0))</f>
        <v>-4968.25</v>
      </c>
      <c r="E149" s="179">
        <f>INDEX('файл остатки'!$A$5:$DK$265,MATCH($O$2,'файл остатки'!$A$5:$A$228,0),MATCH(C149,'файл остатки'!$A$5:$DK$5,0))</f>
        <v>691</v>
      </c>
      <c r="F149" s="180">
        <v>-5000</v>
      </c>
      <c r="G149" s="66"/>
      <c r="I149" s="1973" t="s">
        <v>210</v>
      </c>
      <c r="J149" s="1973"/>
      <c r="K149" s="191">
        <v>0.46</v>
      </c>
      <c r="L149" s="174"/>
    </row>
    <row r="150" spans="1:12" ht="24" customHeight="1">
      <c r="A150" s="2014"/>
      <c r="B150" s="178" t="s">
        <v>20</v>
      </c>
      <c r="C150" s="311" t="s">
        <v>91</v>
      </c>
      <c r="D150" s="533">
        <f>INDEX('файл остатки'!$A$5:$DK$265,MATCH($O$1,'файл остатки'!$A$5:$A$228,0),MATCH(C150,'файл остатки'!$A$5:$DK$5,0))</f>
        <v>-607.5</v>
      </c>
      <c r="E150" s="179">
        <f>INDEX('файл остатки'!$A$5:$DK$265,MATCH($O$2,'файл остатки'!$A$5:$A$228,0),MATCH(C150,'файл остатки'!$A$5:$DK$5,0))</f>
        <v>4411.6071428571431</v>
      </c>
      <c r="F150" s="180">
        <v>-610</v>
      </c>
      <c r="G150" s="66"/>
    </row>
    <row r="151" spans="1:12" ht="24" customHeight="1">
      <c r="A151" s="2014"/>
      <c r="B151" s="178" t="s">
        <v>20</v>
      </c>
      <c r="C151" s="311" t="s">
        <v>92</v>
      </c>
      <c r="D151" s="533">
        <f>INDEX('файл остатки'!$A$5:$DK$265,MATCH($O$1,'файл остатки'!$A$5:$A$228,0),MATCH(C151,'файл остатки'!$A$5:$DK$5,0))</f>
        <v>-1041</v>
      </c>
      <c r="E151" s="179">
        <f>INDEX('файл остатки'!$A$5:$DK$265,MATCH($O$2,'файл остатки'!$A$5:$A$228,0),MATCH(C151,'файл остатки'!$A$5:$DK$5,0))</f>
        <v>3310.1428571428569</v>
      </c>
      <c r="F151" s="180">
        <v>-1050</v>
      </c>
      <c r="G151" s="66"/>
      <c r="I151" s="1974"/>
      <c r="J151" s="1975"/>
      <c r="K151" s="183" t="s">
        <v>186</v>
      </c>
      <c r="L151" s="183" t="s">
        <v>187</v>
      </c>
    </row>
    <row r="152" spans="1:12" ht="31.5" customHeight="1">
      <c r="A152" s="2014"/>
      <c r="B152" s="178" t="s">
        <v>81</v>
      </c>
      <c r="C152" s="311" t="s">
        <v>470</v>
      </c>
      <c r="D152" s="533">
        <f>INDEX('файл остатки'!$A$5:$DK$265,MATCH($O$1,'файл остатки'!$A$5:$A$228,0),MATCH(C152,'файл остатки'!$A$5:$DK$5,0))</f>
        <v>-421.5</v>
      </c>
      <c r="E152" s="286">
        <f>INDEX('файл остатки'!$A$5:$DK$265,MATCH($O$2,'файл остатки'!$A$5:$A$228,0),MATCH(C152,'файл остатки'!$A$5:$DK$5,0))</f>
        <v>1035.2142857142858</v>
      </c>
      <c r="F152" s="180">
        <v>-430</v>
      </c>
      <c r="G152" s="66"/>
      <c r="I152" s="1974" t="s">
        <v>214</v>
      </c>
      <c r="J152" s="1975"/>
      <c r="K152" s="183">
        <f>-(F149+F150+F151+F152+F153+F155+F156+F158+F157)/K153</f>
        <v>17.644444444444446</v>
      </c>
      <c r="L152" s="183">
        <v>8</v>
      </c>
    </row>
    <row r="153" spans="1:12" ht="24" customHeight="1">
      <c r="A153" s="2014"/>
      <c r="B153" s="311" t="s">
        <v>295</v>
      </c>
      <c r="C153" s="311" t="s">
        <v>321</v>
      </c>
      <c r="D153" s="533">
        <f>INDEX('файл остатки'!$A$5:$DK$265,MATCH($O$1,'файл остатки'!$A$5:$A$228,0),MATCH(C153,'файл остатки'!$A$5:$DK$5,0))</f>
        <v>213</v>
      </c>
      <c r="E153" s="286">
        <f>INDEX('файл остатки'!$A$5:$DK$265,MATCH($O$2,'файл остатки'!$A$5:$A$228,0),MATCH(C153,'файл остатки'!$A$5:$DK$5,0))</f>
        <v>827.03571428571433</v>
      </c>
      <c r="F153" s="180"/>
      <c r="G153" s="66"/>
      <c r="I153" s="1973" t="s">
        <v>210</v>
      </c>
      <c r="J153" s="1973"/>
      <c r="K153" s="192">
        <v>450</v>
      </c>
      <c r="L153" s="174"/>
    </row>
    <row r="154" spans="1:12" s="66" customFormat="1" ht="24" customHeight="1">
      <c r="A154" s="2014"/>
      <c r="B154" s="311" t="s">
        <v>88</v>
      </c>
      <c r="C154" s="311" t="s">
        <v>96</v>
      </c>
      <c r="D154" s="533">
        <f>INDEX('файл остатки'!$A$5:$DK$265,MATCH($O$1,'файл остатки'!$A$5:$A$228,0),MATCH(C154,'файл остатки'!$A$5:$DK$5,0))</f>
        <v>-31.5</v>
      </c>
      <c r="E154" s="286">
        <f>INDEX('файл остатки'!$A$5:$DK$265,MATCH($O$2,'файл остатки'!$A$5:$A$228,0),MATCH(C154,'файл остатки'!$A$5:$DK$5,0))</f>
        <v>11.142857142857142</v>
      </c>
      <c r="F154" s="180">
        <v>-40</v>
      </c>
      <c r="I154" s="326"/>
      <c r="J154" s="326"/>
      <c r="K154" s="287"/>
      <c r="L154" s="174"/>
    </row>
    <row r="155" spans="1:12" ht="24" customHeight="1">
      <c r="A155" s="2014"/>
      <c r="B155" s="1843" t="s">
        <v>85</v>
      </c>
      <c r="C155" s="1844" t="s">
        <v>473</v>
      </c>
      <c r="D155" s="533" t="e">
        <f>INDEX('файл остатки'!$A$5:$DK$265,MATCH($O$1,'файл остатки'!$A$5:$A$228,0),MATCH(C155,'файл остатки'!$A$5:$DK$5,0))</f>
        <v>#N/A</v>
      </c>
      <c r="E155" s="1837" t="e">
        <f>INDEX('файл остатки'!$A$5:$DK$265,MATCH($O$2,'файл остатки'!$A$5:$A$228,0),MATCH(C155,'файл остатки'!$A$5:$DK$5,0))</f>
        <v>#N/A</v>
      </c>
      <c r="F155" s="180">
        <v>-850</v>
      </c>
      <c r="G155" s="66"/>
    </row>
    <row r="156" spans="1:12" s="66" customFormat="1" ht="24" customHeight="1">
      <c r="A156" s="2014"/>
      <c r="B156" s="1844" t="s">
        <v>523</v>
      </c>
      <c r="C156" s="1844" t="s">
        <v>496</v>
      </c>
      <c r="D156" s="533" t="e">
        <f>INDEX('файл остатки'!$A$5:$DK$265,MATCH($O$1,'файл остатки'!$A$5:$A$228,0),MATCH(C156,'файл остатки'!$A$5:$DK$5,0))</f>
        <v>#N/A</v>
      </c>
      <c r="E156" s="1837" t="e">
        <f>INDEX('файл остатки'!$A$5:$DK$265,MATCH($O$2,'файл остатки'!$A$5:$A$228,0),MATCH(C156,'файл остатки'!$A$5:$DK$5,0))</f>
        <v>#N/A</v>
      </c>
      <c r="F156" s="180"/>
    </row>
    <row r="157" spans="1:12" s="66" customFormat="1" ht="24" customHeight="1">
      <c r="A157" s="2014"/>
      <c r="B157" s="1843" t="s">
        <v>294</v>
      </c>
      <c r="C157" s="1843" t="s">
        <v>876</v>
      </c>
      <c r="D157" s="533">
        <f>INDEX('файл остатки'!$A$5:$DK$265,MATCH($O$1,'файл остатки'!$A$5:$A$228,0),MATCH(C157,'файл остатки'!$A$5:$DK$5,0))</f>
        <v>0</v>
      </c>
      <c r="E157" s="1837">
        <f>INDEX('файл остатки'!$A$5:$DK$265,MATCH($O$2,'файл остатки'!$A$5:$A$228,0),MATCH(C157,'файл остатки'!$A$5:$DK$5,0))</f>
        <v>0</v>
      </c>
      <c r="F157" s="180"/>
    </row>
    <row r="158" spans="1:12" ht="24" customHeight="1">
      <c r="A158" s="2013"/>
      <c r="B158" s="533"/>
      <c r="C158" s="311"/>
      <c r="D158" s="533"/>
      <c r="E158" s="1837"/>
      <c r="F158" s="180"/>
      <c r="G158" s="66"/>
    </row>
    <row r="159" spans="1:12" s="66" customFormat="1" ht="24" customHeight="1">
      <c r="A159" s="2012" t="s">
        <v>4</v>
      </c>
      <c r="B159" s="533" t="s">
        <v>294</v>
      </c>
      <c r="C159" s="534" t="s">
        <v>874</v>
      </c>
      <c r="D159" s="533">
        <f>INDEX('файл остатки'!$A$5:$DK$265,MATCH($O$1,'файл остатки'!$A$5:$A$228,0),MATCH(C159,'файл остатки'!$A$5:$DK$5,0))</f>
        <v>0</v>
      </c>
      <c r="E159" s="1837">
        <f>INDEX('файл остатки'!$A$5:$DK$265,MATCH($O$2,'файл остатки'!$A$5:$A$228,0),MATCH(C159,'файл остатки'!$A$5:$DK$5,0))</f>
        <v>0</v>
      </c>
      <c r="F159" s="180"/>
    </row>
    <row r="160" spans="1:12" s="66" customFormat="1" ht="24" customHeight="1">
      <c r="A160" s="2013"/>
      <c r="B160" s="533" t="s">
        <v>19</v>
      </c>
      <c r="C160" s="534" t="s">
        <v>423</v>
      </c>
      <c r="D160" s="533">
        <f>INDEX('файл остатки'!$A$5:$DK$265,MATCH($O$1,'файл остатки'!$A$5:$A$228,0),MATCH(C160,'файл остатки'!$A$5:$DK$5,0))</f>
        <v>188.5</v>
      </c>
      <c r="E160" s="1837">
        <f>INDEX('файл остатки'!$A$5:$DK$265,MATCH($O$2,'файл остатки'!$A$5:$A$228,0),MATCH(C160,'файл остатки'!$A$5:$DK$5,0))</f>
        <v>171.61904761904762</v>
      </c>
      <c r="F160" s="180"/>
    </row>
    <row r="161" spans="1:9" s="66" customFormat="1" ht="24" customHeight="1">
      <c r="A161" s="535"/>
      <c r="B161" s="178"/>
      <c r="C161" s="178"/>
      <c r="D161" s="178"/>
      <c r="E161" s="179"/>
      <c r="F161" s="180">
        <f>D161</f>
        <v>0</v>
      </c>
      <c r="I161"/>
    </row>
    <row r="162" spans="1:9" ht="24" customHeight="1">
      <c r="G162" s="66"/>
    </row>
    <row r="163" spans="1:9" ht="24" customHeight="1">
      <c r="A163" s="2008" t="s">
        <v>68</v>
      </c>
      <c r="B163" s="312" t="s">
        <v>75</v>
      </c>
      <c r="C163" s="312" t="s">
        <v>322</v>
      </c>
      <c r="D163" s="152" t="e">
        <f>INDEX('файл остатки'!$A$5:$DK$265,MATCH($O$1,'файл остатки'!$A$5:$A$228,0),MATCH(C163,'файл остатки'!$A$5:$DK$5,0))</f>
        <v>#N/A</v>
      </c>
      <c r="E163" s="153" t="e">
        <f>INDEX('файл остатки'!$A$5:$DK$265,MATCH($O$2,'файл остатки'!$A$5:$A$228,0),MATCH(C163,'файл остатки'!$A$5:$DK$5,0))</f>
        <v>#N/A</v>
      </c>
      <c r="F163" s="154"/>
      <c r="G163" s="66"/>
    </row>
    <row r="164" spans="1:9" ht="24" customHeight="1">
      <c r="A164" s="2009"/>
      <c r="B164" s="152" t="s">
        <v>75</v>
      </c>
      <c r="C164" s="313" t="s">
        <v>323</v>
      </c>
      <c r="D164" s="169" t="e">
        <f>INDEX('файл остатки'!$A$5:$DK$265,MATCH($O$1,'файл остатки'!$A$5:$A$228,0),MATCH(C164,'файл остатки'!$A$5:$DK$5,0))</f>
        <v>#N/A</v>
      </c>
      <c r="E164" s="153" t="e">
        <f>INDEX('файл остатки'!$A$5:$DK$265,MATCH($O$2,'файл остатки'!$A$5:$A$228,0),MATCH(C164,'файл остатки'!$A$5:$DK$5,0))</f>
        <v>#N/A</v>
      </c>
      <c r="F164" s="154"/>
      <c r="G164" s="66"/>
    </row>
    <row r="165" spans="1:9" s="66" customFormat="1" ht="38.15" customHeight="1">
      <c r="A165" s="2009"/>
      <c r="B165" s="545" t="s">
        <v>19</v>
      </c>
      <c r="C165" s="544" t="s">
        <v>789</v>
      </c>
      <c r="D165" s="169" t="e">
        <f>INDEX('файл остатки'!$A$5:$DK$265,MATCH($O$1,'файл остатки'!$A$5:$A$228,0),MATCH(C165,'файл остатки'!$A$5:$DK$5,0))</f>
        <v>#N/A</v>
      </c>
      <c r="E165" s="153" t="e">
        <f>INDEX('файл остатки'!$A$5:$DK$265,MATCH($O$2,'файл остатки'!$A$5:$A$228,0),MATCH(C165,'файл остатки'!$A$5:$DK$5,0))</f>
        <v>#N/A</v>
      </c>
      <c r="F165" s="154"/>
    </row>
    <row r="166" spans="1:9" s="66" customFormat="1" ht="27" customHeight="1">
      <c r="A166" s="2009"/>
      <c r="B166" s="545" t="s">
        <v>19</v>
      </c>
      <c r="C166" s="544" t="s">
        <v>790</v>
      </c>
      <c r="D166" s="169" t="e">
        <f>INDEX('файл остатки'!$A$5:$DK$265,MATCH($O$1,'файл остатки'!$A$5:$A$228,0),MATCH(C166,'файл остатки'!$A$5:$DK$5,0))</f>
        <v>#N/A</v>
      </c>
      <c r="E166" s="153" t="e">
        <f>INDEX('файл остатки'!$A$5:$DK$265,MATCH($O$2,'файл остатки'!$A$5:$A$228,0),MATCH(C166,'файл остатки'!$A$5:$DK$5,0))</f>
        <v>#N/A</v>
      </c>
      <c r="F166" s="154"/>
    </row>
    <row r="167" spans="1:9" ht="34.5" customHeight="1">
      <c r="A167" s="2009"/>
      <c r="B167" s="313" t="s">
        <v>75</v>
      </c>
      <c r="C167" s="320" t="s">
        <v>324</v>
      </c>
      <c r="D167" s="169" t="e">
        <f>INDEX('файл остатки'!$A$5:$DK$265,MATCH($O$1,'файл остатки'!$A$5:$A$228,0),MATCH(C167,'файл остатки'!$A$5:$DK$5,0))</f>
        <v>#N/A</v>
      </c>
      <c r="E167" s="153" t="e">
        <f>INDEX('файл остатки'!$A$5:$DK$265,MATCH($O$2,'файл остатки'!$A$5:$A$228,0),MATCH(C167,'файл остатки'!$A$5:$DK$5,0))</f>
        <v>#N/A</v>
      </c>
      <c r="F167" s="154"/>
      <c r="G167" s="66"/>
      <c r="H167" s="66"/>
      <c r="I167" s="66"/>
    </row>
    <row r="168" spans="1:9" ht="35.25" customHeight="1">
      <c r="A168" s="2009"/>
      <c r="B168" s="545" t="s">
        <v>19</v>
      </c>
      <c r="C168" s="320" t="s">
        <v>791</v>
      </c>
      <c r="D168" s="169" t="e">
        <f>INDEX('файл остатки'!$A$5:$DK$265,MATCH($O$1,'файл остатки'!$A$5:$A$228,0),MATCH(C168,'файл остатки'!$A$5:$DK$5,0))</f>
        <v>#N/A</v>
      </c>
      <c r="E168" s="153" t="e">
        <f>INDEX('файл остатки'!$A$5:$DK$265,MATCH($O$2,'файл остатки'!$A$5:$A$228,0),MATCH(C168,'файл остатки'!$A$5:$DK$5,0))</f>
        <v>#N/A</v>
      </c>
      <c r="F168" s="154"/>
      <c r="G168" s="66"/>
      <c r="H168" s="66"/>
      <c r="I168" s="66"/>
    </row>
    <row r="169" spans="1:9" ht="29.15" customHeight="1">
      <c r="A169" s="2009"/>
      <c r="B169" s="152" t="s">
        <v>75</v>
      </c>
      <c r="C169" s="313" t="s">
        <v>160</v>
      </c>
      <c r="D169" s="169" t="e">
        <f>INDEX('файл остатки'!$A$5:$DK$265,MATCH($O$1,'файл остатки'!$A$5:$A$228,0),MATCH(C169,'файл остатки'!$A$5:$DK$5,0))</f>
        <v>#N/A</v>
      </c>
      <c r="E169" s="153" t="e">
        <f>INDEX('файл остатки'!$A$5:$DK$265,MATCH($O$2,'файл остатки'!$A$5:$A$228,0),MATCH(C169,'файл остатки'!$A$5:$DK$5,0))</f>
        <v>#N/A</v>
      </c>
      <c r="F169" s="154"/>
      <c r="G169" s="66"/>
    </row>
    <row r="170" spans="1:9" s="66" customFormat="1" ht="24" customHeight="1">
      <c r="A170" s="2009"/>
      <c r="B170" s="169"/>
      <c r="C170" s="169"/>
      <c r="D170" s="169"/>
      <c r="E170" s="153"/>
      <c r="F170" s="154">
        <f>D170</f>
        <v>0</v>
      </c>
    </row>
  </sheetData>
  <sheetProtection formatCells="0" formatColumns="0" formatRows="0" insertColumns="0" insertRows="0" deleteColumns="0" deleteRows="0"/>
  <protectedRanges>
    <protectedRange password="CA30" sqref="C39:C40" name="Диапазон13_1"/>
    <protectedRange sqref="C49:C50" name="Диапазон14_1"/>
    <protectedRange sqref="C34:C35" name="Диапазон15_1"/>
  </protectedRanges>
  <mergeCells count="76">
    <mergeCell ref="A149:A158"/>
    <mergeCell ref="A85:A99"/>
    <mergeCell ref="A108:A112"/>
    <mergeCell ref="I107:J107"/>
    <mergeCell ref="A115:A133"/>
    <mergeCell ref="A137:A143"/>
    <mergeCell ref="I113:J113"/>
    <mergeCell ref="I114:J114"/>
    <mergeCell ref="I112:J112"/>
    <mergeCell ref="I136:J136"/>
    <mergeCell ref="I137:J137"/>
    <mergeCell ref="I138:J138"/>
    <mergeCell ref="I153:J153"/>
    <mergeCell ref="I146:J146"/>
    <mergeCell ref="I147:J147"/>
    <mergeCell ref="I149:J149"/>
    <mergeCell ref="A163:A170"/>
    <mergeCell ref="I45:J45"/>
    <mergeCell ref="I49:J49"/>
    <mergeCell ref="I50:J50"/>
    <mergeCell ref="I51:J51"/>
    <mergeCell ref="I53:J53"/>
    <mergeCell ref="I52:J52"/>
    <mergeCell ref="I62:J62"/>
    <mergeCell ref="I63:J63"/>
    <mergeCell ref="I83:J83"/>
    <mergeCell ref="I84:J84"/>
    <mergeCell ref="I86:J86"/>
    <mergeCell ref="I64:J64"/>
    <mergeCell ref="I65:J65"/>
    <mergeCell ref="I67:J67"/>
    <mergeCell ref="A159:A160"/>
    <mergeCell ref="I1:J1"/>
    <mergeCell ref="I21:J21"/>
    <mergeCell ref="I22:J22"/>
    <mergeCell ref="I23:J23"/>
    <mergeCell ref="I25:J25"/>
    <mergeCell ref="A2:A19"/>
    <mergeCell ref="A33:A36"/>
    <mergeCell ref="A21:A31"/>
    <mergeCell ref="I39:J39"/>
    <mergeCell ref="I40:J40"/>
    <mergeCell ref="I34:J34"/>
    <mergeCell ref="I35:J35"/>
    <mergeCell ref="I33:J33"/>
    <mergeCell ref="I36:J36"/>
    <mergeCell ref="I2:J2"/>
    <mergeCell ref="I3:J3"/>
    <mergeCell ref="I7:J7"/>
    <mergeCell ref="A39:A46"/>
    <mergeCell ref="A61:A75"/>
    <mergeCell ref="I82:J82"/>
    <mergeCell ref="I97:L97"/>
    <mergeCell ref="I90:J90"/>
    <mergeCell ref="K90:L90"/>
    <mergeCell ref="I91:J91"/>
    <mergeCell ref="K91:L91"/>
    <mergeCell ref="I92:L92"/>
    <mergeCell ref="A77:A82"/>
    <mergeCell ref="I95:J95"/>
    <mergeCell ref="K95:L95"/>
    <mergeCell ref="I96:J96"/>
    <mergeCell ref="K96:L96"/>
    <mergeCell ref="I87:J87"/>
    <mergeCell ref="I88:J88"/>
    <mergeCell ref="I66:J66"/>
    <mergeCell ref="I151:J151"/>
    <mergeCell ref="I144:J144"/>
    <mergeCell ref="I145:J145"/>
    <mergeCell ref="I152:J152"/>
    <mergeCell ref="I148:J148"/>
    <mergeCell ref="I102:J102"/>
    <mergeCell ref="I103:J103"/>
    <mergeCell ref="I104:J104"/>
    <mergeCell ref="I105:J105"/>
    <mergeCell ref="I106:J106"/>
  </mergeCells>
  <conditionalFormatting sqref="B18 A2 B4 D115:E125 F115:F135 D126:D133 D163:F170">
    <cfRule type="cellIs" dxfId="4241" priority="1237" operator="equal">
      <formula>0</formula>
    </cfRule>
  </conditionalFormatting>
  <conditionalFormatting sqref="F21:F31">
    <cfRule type="cellIs" dxfId="4240" priority="1188" operator="equal">
      <formula>0</formula>
    </cfRule>
  </conditionalFormatting>
  <conditionalFormatting sqref="C18">
    <cfRule type="cellIs" dxfId="4239" priority="1235" operator="equal">
      <formula>0</formula>
    </cfRule>
  </conditionalFormatting>
  <conditionalFormatting sqref="D1:E1">
    <cfRule type="cellIs" dxfId="4238" priority="1208" operator="equal">
      <formula>0</formula>
    </cfRule>
  </conditionalFormatting>
  <conditionalFormatting sqref="B1">
    <cfRule type="cellIs" dxfId="4237" priority="1210" operator="equal">
      <formula>0</formula>
    </cfRule>
  </conditionalFormatting>
  <conditionalFormatting sqref="I63:I66">
    <cfRule type="cellIs" dxfId="4236" priority="1099" operator="equal">
      <formula>0</formula>
    </cfRule>
  </conditionalFormatting>
  <conditionalFormatting sqref="B27">
    <cfRule type="cellIs" dxfId="4235" priority="1199" operator="equal">
      <formula>0</formula>
    </cfRule>
  </conditionalFormatting>
  <conditionalFormatting sqref="F33:F36">
    <cfRule type="cellIs" dxfId="4234" priority="1182" operator="equal">
      <formula>0</formula>
    </cfRule>
  </conditionalFormatting>
  <conditionalFormatting sqref="B50 B56:B58 B52:B53">
    <cfRule type="cellIs" dxfId="4233" priority="1175" operator="equal">
      <formula>0</formula>
    </cfRule>
  </conditionalFormatting>
  <conditionalFormatting sqref="B36">
    <cfRule type="cellIs" dxfId="4232" priority="1186" operator="equal">
      <formula>0</formula>
    </cfRule>
  </conditionalFormatting>
  <conditionalFormatting sqref="C1">
    <cfRule type="cellIs" dxfId="4231" priority="1209" operator="equal">
      <formula>0</formula>
    </cfRule>
  </conditionalFormatting>
  <conditionalFormatting sqref="F1">
    <cfRule type="cellIs" dxfId="4230" priority="1207" operator="equal">
      <formula>0</formula>
    </cfRule>
  </conditionalFormatting>
  <conditionalFormatting sqref="A1">
    <cfRule type="cellIs" dxfId="4229" priority="1204" operator="equal">
      <formula>0</formula>
    </cfRule>
  </conditionalFormatting>
  <conditionalFormatting sqref="A21">
    <cfRule type="cellIs" dxfId="4228" priority="1203" operator="equal">
      <formula>0</formula>
    </cfRule>
  </conditionalFormatting>
  <conditionalFormatting sqref="C27:C28">
    <cfRule type="cellIs" dxfId="4227" priority="1198" operator="equal">
      <formula>0</formula>
    </cfRule>
  </conditionalFormatting>
  <conditionalFormatting sqref="A49:B49">
    <cfRule type="cellIs" dxfId="4226" priority="1177" operator="equal">
      <formula>0</formula>
    </cfRule>
  </conditionalFormatting>
  <conditionalFormatting sqref="A61:B61 B75:C75 B71 B73:B74 B62:B64 B66:B69">
    <cfRule type="cellIs" dxfId="4225" priority="1171" operator="equal">
      <formula>0</formula>
    </cfRule>
  </conditionalFormatting>
  <conditionalFormatting sqref="A33">
    <cfRule type="cellIs" dxfId="4224" priority="1185" operator="equal">
      <formula>0</formula>
    </cfRule>
  </conditionalFormatting>
  <conditionalFormatting sqref="A39 B40 B45">
    <cfRule type="cellIs" dxfId="4223" priority="1179" operator="equal">
      <formula>0</formula>
    </cfRule>
  </conditionalFormatting>
  <conditionalFormatting sqref="C83">
    <cfRule type="cellIs" dxfId="4222" priority="1166" operator="equal">
      <formula>0</formula>
    </cfRule>
  </conditionalFormatting>
  <conditionalFormatting sqref="A50:A58">
    <cfRule type="cellIs" dxfId="4221" priority="1176" operator="equal">
      <formula>0</formula>
    </cfRule>
  </conditionalFormatting>
  <conditionalFormatting sqref="C50 C53 C57:C58">
    <cfRule type="cellIs" dxfId="4220" priority="1174" operator="equal">
      <formula>0</formula>
    </cfRule>
  </conditionalFormatting>
  <conditionalFormatting sqref="A77:B78 A83:B83 B78:B82">
    <cfRule type="cellIs" dxfId="4219" priority="1167" operator="equal">
      <formula>0</formula>
    </cfRule>
  </conditionalFormatting>
  <conditionalFormatting sqref="I22:I23">
    <cfRule type="cellIs" dxfId="4218" priority="1133" operator="equal">
      <formula>0</formula>
    </cfRule>
  </conditionalFormatting>
  <conditionalFormatting sqref="K22:L23">
    <cfRule type="cellIs" dxfId="4217" priority="1132" operator="equal">
      <formula>0</formula>
    </cfRule>
  </conditionalFormatting>
  <conditionalFormatting sqref="K40:L45">
    <cfRule type="cellIs" dxfId="4216" priority="1115" operator="equal">
      <formula>0</formula>
    </cfRule>
  </conditionalFormatting>
  <conditionalFormatting sqref="I62 K62:L62">
    <cfRule type="cellIs" dxfId="4215" priority="1100" operator="equal">
      <formula>0</formula>
    </cfRule>
  </conditionalFormatting>
  <conditionalFormatting sqref="I50:I52">
    <cfRule type="cellIs" dxfId="4214" priority="1108" operator="equal">
      <formula>0</formula>
    </cfRule>
  </conditionalFormatting>
  <conditionalFormatting sqref="B164">
    <cfRule type="cellIs" dxfId="4213" priority="983" operator="equal">
      <formula>0</formula>
    </cfRule>
  </conditionalFormatting>
  <conditionalFormatting sqref="B91">
    <cfRule type="cellIs" dxfId="4212" priority="1088" operator="equal">
      <formula>0</formula>
    </cfRule>
  </conditionalFormatting>
  <conditionalFormatting sqref="B96">
    <cfRule type="cellIs" dxfId="4211" priority="1090" operator="equal">
      <formula>0</formula>
    </cfRule>
  </conditionalFormatting>
  <conditionalFormatting sqref="A104:B105 A103">
    <cfRule type="cellIs" dxfId="4210" priority="1075" operator="equal">
      <formula>0</formula>
    </cfRule>
  </conditionalFormatting>
  <conditionalFormatting sqref="B85">
    <cfRule type="cellIs" dxfId="4209" priority="1094" operator="equal">
      <formula>0</formula>
    </cfRule>
  </conditionalFormatting>
  <conditionalFormatting sqref="I1">
    <cfRule type="cellIs" dxfId="4208" priority="1145" operator="equal">
      <formula>0</formula>
    </cfRule>
  </conditionalFormatting>
  <conditionalFormatting sqref="I2:I3">
    <cfRule type="cellIs" dxfId="4207" priority="1144" operator="equal">
      <formula>0</formula>
    </cfRule>
  </conditionalFormatting>
  <conditionalFormatting sqref="K1:L1">
    <cfRule type="cellIs" dxfId="4206" priority="1143" operator="equal">
      <formula>0</formula>
    </cfRule>
  </conditionalFormatting>
  <conditionalFormatting sqref="K2:K3">
    <cfRule type="cellIs" dxfId="4205" priority="1142" operator="equal">
      <formula>0</formula>
    </cfRule>
  </conditionalFormatting>
  <conditionalFormatting sqref="L2:L3">
    <cfRule type="cellIs" dxfId="4204" priority="1141" operator="equal">
      <formula>0</formula>
    </cfRule>
  </conditionalFormatting>
  <conditionalFormatting sqref="I39 K39:L39">
    <cfRule type="cellIs" dxfId="4203" priority="1117" operator="equal">
      <formula>0</formula>
    </cfRule>
  </conditionalFormatting>
  <conditionalFormatting sqref="I49 K49:L49">
    <cfRule type="cellIs" dxfId="4202" priority="1109" operator="equal">
      <formula>0</formula>
    </cfRule>
  </conditionalFormatting>
  <conditionalFormatting sqref="L53:L59 K50:L52">
    <cfRule type="cellIs" dxfId="4201" priority="1107" operator="equal">
      <formula>0</formula>
    </cfRule>
  </conditionalFormatting>
  <conditionalFormatting sqref="K21:L21">
    <cfRule type="cellIs" dxfId="4200" priority="1135" operator="equal">
      <formula>0</formula>
    </cfRule>
  </conditionalFormatting>
  <conditionalFormatting sqref="I21">
    <cfRule type="cellIs" dxfId="4199" priority="1134" operator="equal">
      <formula>0</formula>
    </cfRule>
  </conditionalFormatting>
  <conditionalFormatting sqref="I82">
    <cfRule type="cellIs" dxfId="4198" priority="935" operator="equal">
      <formula>0</formula>
    </cfRule>
  </conditionalFormatting>
  <conditionalFormatting sqref="K33:L33">
    <cfRule type="cellIs" dxfId="4197" priority="1127" operator="equal">
      <formula>0</formula>
    </cfRule>
  </conditionalFormatting>
  <conditionalFormatting sqref="I34">
    <cfRule type="cellIs" dxfId="4196" priority="1126" operator="equal">
      <formula>0</formula>
    </cfRule>
  </conditionalFormatting>
  <conditionalFormatting sqref="I33">
    <cfRule type="cellIs" dxfId="4195" priority="1125" operator="equal">
      <formula>0</formula>
    </cfRule>
  </conditionalFormatting>
  <conditionalFormatting sqref="I35">
    <cfRule type="cellIs" dxfId="4194" priority="1124" operator="equal">
      <formula>0</formula>
    </cfRule>
  </conditionalFormatting>
  <conditionalFormatting sqref="K34:L35">
    <cfRule type="cellIs" dxfId="4193" priority="1123" operator="equal">
      <formula>0</formula>
    </cfRule>
  </conditionalFormatting>
  <conditionalFormatting sqref="K63:L66">
    <cfRule type="cellIs" dxfId="4192" priority="1098" operator="equal">
      <formula>0</formula>
    </cfRule>
  </conditionalFormatting>
  <conditionalFormatting sqref="B86:B89">
    <cfRule type="cellIs" dxfId="4191" priority="1097" operator="equal">
      <formula>0</formula>
    </cfRule>
  </conditionalFormatting>
  <conditionalFormatting sqref="F108:F113">
    <cfRule type="cellIs" dxfId="4190" priority="1070" operator="equal">
      <formula>0</formula>
    </cfRule>
  </conditionalFormatting>
  <conditionalFormatting sqref="A163 B170:C170 B169">
    <cfRule type="cellIs" dxfId="4189" priority="985" operator="equal">
      <formula>0</formula>
    </cfRule>
  </conditionalFormatting>
  <conditionalFormatting sqref="A85">
    <cfRule type="cellIs" dxfId="4188" priority="1089" operator="equal">
      <formula>0</formula>
    </cfRule>
  </conditionalFormatting>
  <conditionalFormatting sqref="B112:B113">
    <cfRule type="cellIs" dxfId="4187" priority="1077" operator="equal">
      <formula>0</formula>
    </cfRule>
  </conditionalFormatting>
  <conditionalFormatting sqref="B94:B95">
    <cfRule type="cellIs" dxfId="4186" priority="1086" operator="equal">
      <formula>0</formula>
    </cfRule>
  </conditionalFormatting>
  <conditionalFormatting sqref="A108:B109 B108:B111">
    <cfRule type="cellIs" dxfId="4185" priority="1079" operator="equal">
      <formula>0</formula>
    </cfRule>
  </conditionalFormatting>
  <conditionalFormatting sqref="B116">
    <cfRule type="cellIs" dxfId="4184" priority="1064" operator="equal">
      <formula>0</formula>
    </cfRule>
  </conditionalFormatting>
  <conditionalFormatting sqref="C113">
    <cfRule type="cellIs" dxfId="4183" priority="1076" operator="equal">
      <formula>0</formula>
    </cfRule>
  </conditionalFormatting>
  <conditionalFormatting sqref="C105">
    <cfRule type="cellIs" dxfId="4182" priority="1074" operator="equal">
      <formula>0</formula>
    </cfRule>
  </conditionalFormatting>
  <conditionalFormatting sqref="E85:E99">
    <cfRule type="cellIs" dxfId="4181" priority="1018" operator="equal">
      <formula>0</formula>
    </cfRule>
  </conditionalFormatting>
  <conditionalFormatting sqref="E21:E30">
    <cfRule type="cellIs" dxfId="4180" priority="1024" operator="equal">
      <formula>0</formula>
    </cfRule>
  </conditionalFormatting>
  <conditionalFormatting sqref="E103:E105">
    <cfRule type="cellIs" dxfId="4179" priority="1017" operator="equal">
      <formula>0</formula>
    </cfRule>
  </conditionalFormatting>
  <conditionalFormatting sqref="A115:B115">
    <cfRule type="cellIs" dxfId="4178" priority="1066" operator="equal">
      <formula>0</formula>
    </cfRule>
  </conditionalFormatting>
  <conditionalFormatting sqref="E137:E147">
    <cfRule type="cellIs" dxfId="4177" priority="1014" operator="equal">
      <formula>0</formula>
    </cfRule>
  </conditionalFormatting>
  <conditionalFormatting sqref="B124">
    <cfRule type="cellIs" dxfId="4176" priority="1063" operator="equal">
      <formula>0</formula>
    </cfRule>
  </conditionalFormatting>
  <conditionalFormatting sqref="B118 B120">
    <cfRule type="cellIs" dxfId="4175" priority="1061" operator="equal">
      <formula>0</formula>
    </cfRule>
  </conditionalFormatting>
  <conditionalFormatting sqref="E49:E58">
    <cfRule type="cellIs" dxfId="4174" priority="1021" operator="equal">
      <formula>0</formula>
    </cfRule>
  </conditionalFormatting>
  <conditionalFormatting sqref="B125:B126">
    <cfRule type="cellIs" dxfId="4173" priority="1058" operator="equal">
      <formula>0</formula>
    </cfRule>
  </conditionalFormatting>
  <conditionalFormatting sqref="A137:B137 B138">
    <cfRule type="cellIs" dxfId="4172" priority="1054" operator="equal">
      <formula>0</formula>
    </cfRule>
  </conditionalFormatting>
  <conditionalFormatting sqref="A147:C147">
    <cfRule type="cellIs" dxfId="4171" priority="1051" operator="equal">
      <formula>0</formula>
    </cfRule>
  </conditionalFormatting>
  <conditionalFormatting sqref="F137:F147">
    <cfRule type="cellIs" dxfId="4170" priority="1048" operator="equal">
      <formula>0</formula>
    </cfRule>
  </conditionalFormatting>
  <conditionalFormatting sqref="A149:B149 B150 B152">
    <cfRule type="cellIs" dxfId="4169" priority="1046" operator="equal">
      <formula>0</formula>
    </cfRule>
  </conditionalFormatting>
  <conditionalFormatting sqref="B158 B160">
    <cfRule type="cellIs" dxfId="4168" priority="1044" operator="equal">
      <formula>0</formula>
    </cfRule>
  </conditionalFormatting>
  <conditionalFormatting sqref="B151">
    <cfRule type="cellIs" dxfId="4167" priority="1043" operator="equal">
      <formula>0</formula>
    </cfRule>
  </conditionalFormatting>
  <conditionalFormatting sqref="D149:E160">
    <cfRule type="cellIs" dxfId="4166" priority="987" operator="equal">
      <formula>0</formula>
    </cfRule>
  </conditionalFormatting>
  <conditionalFormatting sqref="E4 E17:E18">
    <cfRule type="cellIs" dxfId="4165" priority="1025" operator="equal">
      <formula>0</formula>
    </cfRule>
  </conditionalFormatting>
  <conditionalFormatting sqref="E33:E34 E36">
    <cfRule type="cellIs" dxfId="4164" priority="1023" operator="equal">
      <formula>0</formula>
    </cfRule>
  </conditionalFormatting>
  <conditionalFormatting sqref="E40:E47">
    <cfRule type="cellIs" dxfId="4163" priority="1022" operator="equal">
      <formula>0</formula>
    </cfRule>
  </conditionalFormatting>
  <conditionalFormatting sqref="E61:E75">
    <cfRule type="cellIs" dxfId="4162" priority="1020" operator="equal">
      <formula>0</formula>
    </cfRule>
  </conditionalFormatting>
  <conditionalFormatting sqref="E77:E83">
    <cfRule type="cellIs" dxfId="4161" priority="1019" operator="equal">
      <formula>0</formula>
    </cfRule>
  </conditionalFormatting>
  <conditionalFormatting sqref="E108:E113">
    <cfRule type="cellIs" dxfId="4160" priority="1016" operator="equal">
      <formula>0</formula>
    </cfRule>
  </conditionalFormatting>
  <conditionalFormatting sqref="D4 D17:D18">
    <cfRule type="cellIs" dxfId="4159" priority="1001" operator="equal">
      <formula>0</formula>
    </cfRule>
  </conditionalFormatting>
  <conditionalFormatting sqref="D33:D34 D36">
    <cfRule type="cellIs" dxfId="4158" priority="999" operator="equal">
      <formula>0</formula>
    </cfRule>
  </conditionalFormatting>
  <conditionalFormatting sqref="D22:D30">
    <cfRule type="cellIs" dxfId="4157" priority="1000" operator="equal">
      <formula>0</formula>
    </cfRule>
  </conditionalFormatting>
  <conditionalFormatting sqref="D40:D47">
    <cfRule type="cellIs" dxfId="4156" priority="998" operator="equal">
      <formula>0</formula>
    </cfRule>
  </conditionalFormatting>
  <conditionalFormatting sqref="D49:D58">
    <cfRule type="cellIs" dxfId="4155" priority="997" operator="equal">
      <formula>0</formula>
    </cfRule>
  </conditionalFormatting>
  <conditionalFormatting sqref="D61:D75">
    <cfRule type="cellIs" dxfId="4154" priority="996" operator="equal">
      <formula>0</formula>
    </cfRule>
  </conditionalFormatting>
  <conditionalFormatting sqref="D77:D83">
    <cfRule type="cellIs" dxfId="4153" priority="995" operator="equal">
      <formula>0</formula>
    </cfRule>
  </conditionalFormatting>
  <conditionalFormatting sqref="D85:D99">
    <cfRule type="cellIs" dxfId="4152" priority="994" operator="equal">
      <formula>0</formula>
    </cfRule>
  </conditionalFormatting>
  <conditionalFormatting sqref="D103:D105">
    <cfRule type="cellIs" dxfId="4151" priority="993" operator="equal">
      <formula>0</formula>
    </cfRule>
  </conditionalFormatting>
  <conditionalFormatting sqref="D108:D113">
    <cfRule type="cellIs" dxfId="4150" priority="992" operator="equal">
      <formula>0</formula>
    </cfRule>
  </conditionalFormatting>
  <conditionalFormatting sqref="D137:D147">
    <cfRule type="cellIs" dxfId="4149" priority="990" operator="equal">
      <formula>0</formula>
    </cfRule>
  </conditionalFormatting>
  <conditionalFormatting sqref="I83">
    <cfRule type="cellIs" dxfId="4148" priority="974" operator="equal">
      <formula>0</formula>
    </cfRule>
  </conditionalFormatting>
  <conditionalFormatting sqref="K83:L83 L84">
    <cfRule type="cellIs" dxfId="4147" priority="973" operator="equal">
      <formula>0</formula>
    </cfRule>
  </conditionalFormatting>
  <conditionalFormatting sqref="C36">
    <cfRule type="cellIs" dxfId="4146" priority="972" operator="equal">
      <formula>0</formula>
    </cfRule>
  </conditionalFormatting>
  <conditionalFormatting sqref="B19">
    <cfRule type="cellIs" dxfId="4145" priority="971" operator="equal">
      <formula>0</formula>
    </cfRule>
  </conditionalFormatting>
  <conditionalFormatting sqref="C19">
    <cfRule type="cellIs" dxfId="4144" priority="970" operator="equal">
      <formula>0</formula>
    </cfRule>
  </conditionalFormatting>
  <conditionalFormatting sqref="E19">
    <cfRule type="cellIs" dxfId="4143" priority="966" operator="equal">
      <formula>0</formula>
    </cfRule>
  </conditionalFormatting>
  <conditionalFormatting sqref="D19">
    <cfRule type="cellIs" dxfId="4142" priority="965" operator="equal">
      <formula>0</formula>
    </cfRule>
  </conditionalFormatting>
  <conditionalFormatting sqref="B31">
    <cfRule type="cellIs" dxfId="4141" priority="964" operator="equal">
      <formula>0</formula>
    </cfRule>
  </conditionalFormatting>
  <conditionalFormatting sqref="C31">
    <cfRule type="cellIs" dxfId="4140" priority="963" operator="equal">
      <formula>0</formula>
    </cfRule>
  </conditionalFormatting>
  <conditionalFormatting sqref="D31">
    <cfRule type="cellIs" dxfId="4139" priority="959" operator="equal">
      <formula>0</formula>
    </cfRule>
  </conditionalFormatting>
  <conditionalFormatting sqref="E31">
    <cfRule type="cellIs" dxfId="4138" priority="960" operator="equal">
      <formula>0</formula>
    </cfRule>
  </conditionalFormatting>
  <conditionalFormatting sqref="C46:C47">
    <cfRule type="cellIs" dxfId="4137" priority="958" operator="equal">
      <formula>0</formula>
    </cfRule>
  </conditionalFormatting>
  <conditionalFormatting sqref="I40:I45">
    <cfRule type="cellIs" dxfId="4136" priority="955" operator="equal">
      <formula>0</formula>
    </cfRule>
  </conditionalFormatting>
  <conditionalFormatting sqref="D135">
    <cfRule type="cellIs" dxfId="4135" priority="930" operator="equal">
      <formula>0</formula>
    </cfRule>
  </conditionalFormatting>
  <conditionalFormatting sqref="K82:L82">
    <cfRule type="cellIs" dxfId="4134" priority="934" operator="equal">
      <formula>0</formula>
    </cfRule>
  </conditionalFormatting>
  <conditionalFormatting sqref="D161:E161">
    <cfRule type="cellIs" dxfId="4133" priority="928" operator="equal">
      <formula>0</formula>
    </cfRule>
  </conditionalFormatting>
  <conditionalFormatting sqref="F61:F75">
    <cfRule type="cellIs" dxfId="4132" priority="939" operator="equal">
      <formula>0</formula>
    </cfRule>
  </conditionalFormatting>
  <conditionalFormatting sqref="F77:F84">
    <cfRule type="cellIs" dxfId="4131" priority="937" operator="equal">
      <formula>0</formula>
    </cfRule>
  </conditionalFormatting>
  <conditionalFormatting sqref="A135:C135">
    <cfRule type="cellIs" dxfId="4130" priority="932" operator="equal">
      <formula>0</formula>
    </cfRule>
  </conditionalFormatting>
  <conditionalFormatting sqref="E135">
    <cfRule type="cellIs" dxfId="4129" priority="931" operator="equal">
      <formula>0</formula>
    </cfRule>
  </conditionalFormatting>
  <conditionalFormatting sqref="B161:C161">
    <cfRule type="cellIs" dxfId="4128" priority="929" operator="equal">
      <formula>0</formula>
    </cfRule>
  </conditionalFormatting>
  <conditionalFormatting sqref="F149:F161">
    <cfRule type="cellIs" dxfId="4127" priority="927" operator="equal">
      <formula>0</formula>
    </cfRule>
  </conditionalFormatting>
  <conditionalFormatting sqref="L88">
    <cfRule type="cellIs" dxfId="4126" priority="923" operator="equal">
      <formula>0</formula>
    </cfRule>
  </conditionalFormatting>
  <conditionalFormatting sqref="K103:L103 L104">
    <cfRule type="cellIs" dxfId="4125" priority="919" operator="equal">
      <formula>0</formula>
    </cfRule>
  </conditionalFormatting>
  <conditionalFormatting sqref="I102">
    <cfRule type="cellIs" dxfId="4124" priority="918" operator="equal">
      <formula>0</formula>
    </cfRule>
  </conditionalFormatting>
  <conditionalFormatting sqref="I103">
    <cfRule type="cellIs" dxfId="4123" priority="920" operator="equal">
      <formula>0</formula>
    </cfRule>
  </conditionalFormatting>
  <conditionalFormatting sqref="I87">
    <cfRule type="cellIs" dxfId="4122" priority="902" operator="equal">
      <formula>0</formula>
    </cfRule>
  </conditionalFormatting>
  <conditionalFormatting sqref="K102:L102">
    <cfRule type="cellIs" dxfId="4121" priority="917" operator="equal">
      <formula>0</formula>
    </cfRule>
  </conditionalFormatting>
  <conditionalFormatting sqref="L111">
    <cfRule type="cellIs" dxfId="4120" priority="915" operator="equal">
      <formula>0</formula>
    </cfRule>
  </conditionalFormatting>
  <conditionalFormatting sqref="K87:L87">
    <cfRule type="cellIs" dxfId="4119" priority="903" operator="equal">
      <formula>0</formula>
    </cfRule>
  </conditionalFormatting>
  <conditionalFormatting sqref="L114">
    <cfRule type="cellIs" dxfId="4118" priority="911" operator="equal">
      <formula>0</formula>
    </cfRule>
  </conditionalFormatting>
  <conditionalFormatting sqref="I113">
    <cfRule type="cellIs" dxfId="4117" priority="896" operator="equal">
      <formula>0</formula>
    </cfRule>
  </conditionalFormatting>
  <conditionalFormatting sqref="I86 K86:L86">
    <cfRule type="cellIs" dxfId="4116" priority="904" operator="equal">
      <formula>0</formula>
    </cfRule>
  </conditionalFormatting>
  <conditionalFormatting sqref="I112 K112:L112">
    <cfRule type="cellIs" dxfId="4115" priority="897" operator="equal">
      <formula>0</formula>
    </cfRule>
  </conditionalFormatting>
  <conditionalFormatting sqref="K113:L113">
    <cfRule type="cellIs" dxfId="4114" priority="895" operator="equal">
      <formula>0</formula>
    </cfRule>
  </conditionalFormatting>
  <conditionalFormatting sqref="L138">
    <cfRule type="cellIs" dxfId="4113" priority="894" operator="equal">
      <formula>0</formula>
    </cfRule>
  </conditionalFormatting>
  <conditionalFormatting sqref="I136:I137 K136:L137">
    <cfRule type="cellIs" dxfId="4112" priority="885" operator="equal">
      <formula>0</formula>
    </cfRule>
  </conditionalFormatting>
  <conditionalFormatting sqref="K106:L106">
    <cfRule type="cellIs" dxfId="4111" priority="888" operator="equal">
      <formula>0</formula>
    </cfRule>
  </conditionalFormatting>
  <conditionalFormatting sqref="I105">
    <cfRule type="cellIs" dxfId="4110" priority="887" operator="equal">
      <formula>0</formula>
    </cfRule>
  </conditionalFormatting>
  <conditionalFormatting sqref="I106">
    <cfRule type="cellIs" dxfId="4109" priority="889" operator="equal">
      <formula>0</formula>
    </cfRule>
  </conditionalFormatting>
  <conditionalFormatting sqref="K105:L105">
    <cfRule type="cellIs" dxfId="4108" priority="886" operator="equal">
      <formula>0</formula>
    </cfRule>
  </conditionalFormatting>
  <conditionalFormatting sqref="L146">
    <cfRule type="cellIs" dxfId="4107" priority="884" operator="equal">
      <formula>0</formula>
    </cfRule>
  </conditionalFormatting>
  <conditionalFormatting sqref="I144:I145 K144:L145">
    <cfRule type="cellIs" dxfId="4106" priority="883" operator="equal">
      <formula>0</formula>
    </cfRule>
  </conditionalFormatting>
  <conditionalFormatting sqref="L149">
    <cfRule type="cellIs" dxfId="4105" priority="882" operator="equal">
      <formula>0</formula>
    </cfRule>
  </conditionalFormatting>
  <conditionalFormatting sqref="I147:I148 K147:L148">
    <cfRule type="cellIs" dxfId="4104" priority="881" operator="equal">
      <formula>0</formula>
    </cfRule>
  </conditionalFormatting>
  <conditionalFormatting sqref="L153:L154">
    <cfRule type="cellIs" dxfId="4103" priority="880" operator="equal">
      <formula>0</formula>
    </cfRule>
  </conditionalFormatting>
  <conditionalFormatting sqref="I151:I152 K151:L152">
    <cfRule type="cellIs" dxfId="4102" priority="878" operator="equal">
      <formula>0</formula>
    </cfRule>
  </conditionalFormatting>
  <conditionalFormatting sqref="O85">
    <cfRule type="cellIs" dxfId="4101" priority="866" operator="equal">
      <formula>0</formula>
    </cfRule>
  </conditionalFormatting>
  <conditionalFormatting sqref="O86:O97">
    <cfRule type="cellIs" dxfId="4100" priority="867" operator="equal">
      <formula>0</formula>
    </cfRule>
  </conditionalFormatting>
  <conditionalFormatting sqref="O97">
    <cfRule type="cellIs" dxfId="4099" priority="865" operator="equal">
      <formula>0</formula>
    </cfRule>
  </conditionalFormatting>
  <conditionalFormatting sqref="P85:P97">
    <cfRule type="cellIs" dxfId="4098" priority="864" operator="equal">
      <formula>0</formula>
    </cfRule>
  </conditionalFormatting>
  <conditionalFormatting sqref="K91">
    <cfRule type="cellIs" dxfId="4097" priority="860" operator="equal">
      <formula>0</formula>
    </cfRule>
  </conditionalFormatting>
  <conditionalFormatting sqref="K96">
    <cfRule type="cellIs" dxfId="4096" priority="856" operator="equal">
      <formula>0</formula>
    </cfRule>
  </conditionalFormatting>
  <conditionalFormatting sqref="I90">
    <cfRule type="cellIs" dxfId="4095" priority="863" operator="equal">
      <formula>0</formula>
    </cfRule>
  </conditionalFormatting>
  <conditionalFormatting sqref="I91">
    <cfRule type="cellIs" dxfId="4094" priority="862" operator="equal">
      <formula>0</formula>
    </cfRule>
  </conditionalFormatting>
  <conditionalFormatting sqref="K90">
    <cfRule type="cellIs" dxfId="4093" priority="861" operator="equal">
      <formula>0</formula>
    </cfRule>
  </conditionalFormatting>
  <conditionalFormatting sqref="I95">
    <cfRule type="cellIs" dxfId="4092" priority="859" operator="equal">
      <formula>0</formula>
    </cfRule>
  </conditionalFormatting>
  <conditionalFormatting sqref="I96">
    <cfRule type="cellIs" dxfId="4091" priority="858" operator="equal">
      <formula>0</formula>
    </cfRule>
  </conditionalFormatting>
  <conditionalFormatting sqref="K95">
    <cfRule type="cellIs" dxfId="4090" priority="857" operator="equal">
      <formula>0</formula>
    </cfRule>
  </conditionalFormatting>
  <conditionalFormatting sqref="C26">
    <cfRule type="cellIs" dxfId="4089" priority="829" operator="equal">
      <formula>0</formula>
    </cfRule>
  </conditionalFormatting>
  <conditionalFormatting sqref="C44">
    <cfRule type="cellIs" dxfId="4088" priority="817" operator="equal">
      <formula>0</formula>
    </cfRule>
  </conditionalFormatting>
  <conditionalFormatting sqref="B34">
    <cfRule type="cellIs" dxfId="4087" priority="824" operator="equal">
      <formula>0</formula>
    </cfRule>
  </conditionalFormatting>
  <conditionalFormatting sqref="C72">
    <cfRule type="cellIs" dxfId="4086" priority="693" operator="equal">
      <formula>0</formula>
    </cfRule>
  </conditionalFormatting>
  <conditionalFormatting sqref="C150">
    <cfRule type="cellIs" dxfId="4085" priority="719" operator="equal">
      <formula>0</formula>
    </cfRule>
  </conditionalFormatting>
  <conditionalFormatting sqref="C146">
    <cfRule type="cellIs" dxfId="4084" priority="725" operator="equal">
      <formula>0</formula>
    </cfRule>
  </conditionalFormatting>
  <conditionalFormatting sqref="B146">
    <cfRule type="cellIs" dxfId="4083" priority="724" operator="equal">
      <formula>0</formula>
    </cfRule>
  </conditionalFormatting>
  <conditionalFormatting sqref="C45">
    <cfRule type="cellIs" dxfId="4082" priority="816" operator="equal">
      <formula>0</formula>
    </cfRule>
  </conditionalFormatting>
  <conditionalFormatting sqref="C13">
    <cfRule type="cellIs" dxfId="4081" priority="842" operator="equal">
      <formula>0</formula>
    </cfRule>
  </conditionalFormatting>
  <conditionalFormatting sqref="C73">
    <cfRule type="cellIs" dxfId="4080" priority="801" operator="equal">
      <formula>0</formula>
    </cfRule>
  </conditionalFormatting>
  <conditionalFormatting sqref="C77">
    <cfRule type="cellIs" dxfId="4079" priority="799" operator="equal">
      <formula>0</formula>
    </cfRule>
  </conditionalFormatting>
  <conditionalFormatting sqref="B24">
    <cfRule type="cellIs" dxfId="4078" priority="834" operator="equal">
      <formula>0</formula>
    </cfRule>
  </conditionalFormatting>
  <conditionalFormatting sqref="B26">
    <cfRule type="cellIs" dxfId="4077" priority="830" operator="equal">
      <formula>0</formula>
    </cfRule>
  </conditionalFormatting>
  <conditionalFormatting sqref="E33">
    <cfRule type="cellIs" dxfId="4076" priority="827" operator="equal">
      <formula>0</formula>
    </cfRule>
  </conditionalFormatting>
  <conditionalFormatting sqref="B33">
    <cfRule type="cellIs" dxfId="4075" priority="828" operator="equal">
      <formula>0</formula>
    </cfRule>
  </conditionalFormatting>
  <conditionalFormatting sqref="D33">
    <cfRule type="cellIs" dxfId="4074" priority="826" operator="equal">
      <formula>0</formula>
    </cfRule>
  </conditionalFormatting>
  <conditionalFormatting sqref="C33">
    <cfRule type="cellIs" dxfId="4073" priority="825" operator="equal">
      <formula>0</formula>
    </cfRule>
  </conditionalFormatting>
  <conditionalFormatting sqref="C34">
    <cfRule type="cellIs" dxfId="4072" priority="823" operator="equal">
      <formula>0</formula>
    </cfRule>
  </conditionalFormatting>
  <conditionalFormatting sqref="C74">
    <cfRule type="cellIs" dxfId="4071" priority="800" operator="equal">
      <formula>0</formula>
    </cfRule>
  </conditionalFormatting>
  <conditionalFormatting sqref="B44">
    <cfRule type="cellIs" dxfId="4070" priority="819" operator="equal">
      <formula>0</formula>
    </cfRule>
  </conditionalFormatting>
  <conditionalFormatting sqref="C61">
    <cfRule type="cellIs" dxfId="4069" priority="812" operator="equal">
      <formula>0</formula>
    </cfRule>
  </conditionalFormatting>
  <conditionalFormatting sqref="C80">
    <cfRule type="cellIs" dxfId="4068" priority="797" operator="equal">
      <formula>0</formula>
    </cfRule>
  </conditionalFormatting>
  <conditionalFormatting sqref="C63">
    <cfRule type="cellIs" dxfId="4067" priority="810" operator="equal">
      <formula>0</formula>
    </cfRule>
  </conditionalFormatting>
  <conditionalFormatting sqref="C71">
    <cfRule type="cellIs" dxfId="4066" priority="802" operator="equal">
      <formula>0</formula>
    </cfRule>
  </conditionalFormatting>
  <conditionalFormatting sqref="C79">
    <cfRule type="cellIs" dxfId="4065" priority="798" operator="equal">
      <formula>0</formula>
    </cfRule>
  </conditionalFormatting>
  <conditionalFormatting sqref="C82">
    <cfRule type="cellIs" dxfId="4064" priority="795" operator="equal">
      <formula>0</formula>
    </cfRule>
  </conditionalFormatting>
  <conditionalFormatting sqref="C85">
    <cfRule type="cellIs" dxfId="4063" priority="794" operator="equal">
      <formula>0</formula>
    </cfRule>
  </conditionalFormatting>
  <conditionalFormatting sqref="C86">
    <cfRule type="cellIs" dxfId="4062" priority="793" operator="equal">
      <formula>0</formula>
    </cfRule>
  </conditionalFormatting>
  <conditionalFormatting sqref="C87">
    <cfRule type="cellIs" dxfId="4061" priority="792" operator="equal">
      <formula>0</formula>
    </cfRule>
  </conditionalFormatting>
  <conditionalFormatting sqref="C88">
    <cfRule type="cellIs" dxfId="4060" priority="791" operator="equal">
      <formula>0</formula>
    </cfRule>
  </conditionalFormatting>
  <conditionalFormatting sqref="C89">
    <cfRule type="cellIs" dxfId="4059" priority="790" operator="equal">
      <formula>0</formula>
    </cfRule>
  </conditionalFormatting>
  <conditionalFormatting sqref="C90">
    <cfRule type="cellIs" dxfId="4058" priority="789" operator="equal">
      <formula>0</formula>
    </cfRule>
  </conditionalFormatting>
  <conditionalFormatting sqref="C91">
    <cfRule type="cellIs" dxfId="4057" priority="788" operator="equal">
      <formula>0</formula>
    </cfRule>
  </conditionalFormatting>
  <conditionalFormatting sqref="C94">
    <cfRule type="cellIs" dxfId="4056" priority="786" operator="equal">
      <formula>0</formula>
    </cfRule>
  </conditionalFormatting>
  <conditionalFormatting sqref="C95">
    <cfRule type="cellIs" dxfId="4055" priority="785" operator="equal">
      <formula>0</formula>
    </cfRule>
  </conditionalFormatting>
  <conditionalFormatting sqref="C96">
    <cfRule type="cellIs" dxfId="4054" priority="784" operator="equal">
      <formula>0</formula>
    </cfRule>
  </conditionalFormatting>
  <conditionalFormatting sqref="C99">
    <cfRule type="cellIs" dxfId="4053" priority="775" operator="equal">
      <formula>0</formula>
    </cfRule>
  </conditionalFormatting>
  <conditionalFormatting sqref="B99">
    <cfRule type="cellIs" dxfId="4052" priority="779" operator="equal">
      <formula>0</formula>
    </cfRule>
  </conditionalFormatting>
  <conditionalFormatting sqref="B99">
    <cfRule type="cellIs" dxfId="4051" priority="780" operator="equal">
      <formula>0</formula>
    </cfRule>
  </conditionalFormatting>
  <conditionalFormatting sqref="C103">
    <cfRule type="cellIs" dxfId="4050" priority="771" operator="equal">
      <formula>0</formula>
    </cfRule>
  </conditionalFormatting>
  <conditionalFormatting sqref="B103">
    <cfRule type="cellIs" dxfId="4049" priority="770" operator="equal">
      <formula>0</formula>
    </cfRule>
  </conditionalFormatting>
  <conditionalFormatting sqref="C104">
    <cfRule type="cellIs" dxfId="4048" priority="772" operator="equal">
      <formula>0</formula>
    </cfRule>
  </conditionalFormatting>
  <conditionalFormatting sqref="O98">
    <cfRule type="cellIs" dxfId="4047" priority="774" operator="equal">
      <formula>0</formula>
    </cfRule>
  </conditionalFormatting>
  <conditionalFormatting sqref="P98">
    <cfRule type="cellIs" dxfId="4046" priority="773" operator="equal">
      <formula>0</formula>
    </cfRule>
  </conditionalFormatting>
  <conditionalFormatting sqref="C108">
    <cfRule type="cellIs" dxfId="4045" priority="764" operator="equal">
      <formula>0</formula>
    </cfRule>
  </conditionalFormatting>
  <conditionalFormatting sqref="B106:B107">
    <cfRule type="cellIs" dxfId="4044" priority="768" operator="equal">
      <formula>0</formula>
    </cfRule>
  </conditionalFormatting>
  <conditionalFormatting sqref="C106:C107">
    <cfRule type="cellIs" dxfId="4043" priority="767" operator="equal">
      <formula>0</formula>
    </cfRule>
  </conditionalFormatting>
  <conditionalFormatting sqref="A106:A107">
    <cfRule type="cellIs" dxfId="4042" priority="769" operator="equal">
      <formula>0</formula>
    </cfRule>
  </conditionalFormatting>
  <conditionalFormatting sqref="D107:E107">
    <cfRule type="cellIs" dxfId="4041" priority="766" operator="equal">
      <formula>0</formula>
    </cfRule>
  </conditionalFormatting>
  <conditionalFormatting sqref="D106:E106">
    <cfRule type="cellIs" dxfId="4040" priority="765" operator="equal">
      <formula>0</formula>
    </cfRule>
  </conditionalFormatting>
  <conditionalFormatting sqref="C112">
    <cfRule type="cellIs" dxfId="4039" priority="760" operator="equal">
      <formula>0</formula>
    </cfRule>
  </conditionalFormatting>
  <conditionalFormatting sqref="C111">
    <cfRule type="cellIs" dxfId="4038" priority="759" operator="equal">
      <formula>0</formula>
    </cfRule>
  </conditionalFormatting>
  <conditionalFormatting sqref="C109">
    <cfRule type="cellIs" dxfId="4037" priority="763" operator="equal">
      <formula>0</formula>
    </cfRule>
  </conditionalFormatting>
  <conditionalFormatting sqref="B144">
    <cfRule type="cellIs" dxfId="4036" priority="728" operator="equal">
      <formula>0</formula>
    </cfRule>
  </conditionalFormatting>
  <conditionalFormatting sqref="A145">
    <cfRule type="cellIs" dxfId="4035" priority="722" operator="equal">
      <formula>0</formula>
    </cfRule>
  </conditionalFormatting>
  <conditionalFormatting sqref="C115">
    <cfRule type="cellIs" dxfId="4034" priority="758" operator="equal">
      <formula>0</formula>
    </cfRule>
  </conditionalFormatting>
  <conditionalFormatting sqref="C116">
    <cfRule type="cellIs" dxfId="4033" priority="757" operator="equal">
      <formula>0</formula>
    </cfRule>
  </conditionalFormatting>
  <conditionalFormatting sqref="C120">
    <cfRule type="cellIs" dxfId="4032" priority="755" operator="equal">
      <formula>0</formula>
    </cfRule>
  </conditionalFormatting>
  <conditionalFormatting sqref="C124">
    <cfRule type="cellIs" dxfId="4031" priority="754" operator="equal">
      <formula>0</formula>
    </cfRule>
  </conditionalFormatting>
  <conditionalFormatting sqref="C125">
    <cfRule type="cellIs" dxfId="4030" priority="753" operator="equal">
      <formula>0</formula>
    </cfRule>
  </conditionalFormatting>
  <conditionalFormatting sqref="B127">
    <cfRule type="cellIs" dxfId="4029" priority="751" operator="equal">
      <formula>0</formula>
    </cfRule>
  </conditionalFormatting>
  <conditionalFormatting sqref="B128">
    <cfRule type="cellIs" dxfId="4028" priority="749" operator="equal">
      <formula>0</formula>
    </cfRule>
  </conditionalFormatting>
  <conditionalFormatting sqref="C129">
    <cfRule type="cellIs" dxfId="4027" priority="748" operator="equal">
      <formula>0</formula>
    </cfRule>
  </conditionalFormatting>
  <conditionalFormatting sqref="B129">
    <cfRule type="cellIs" dxfId="4026" priority="747" operator="equal">
      <formula>0</formula>
    </cfRule>
  </conditionalFormatting>
  <conditionalFormatting sqref="C130">
    <cfRule type="cellIs" dxfId="4025" priority="746" operator="equal">
      <formula>0</formula>
    </cfRule>
  </conditionalFormatting>
  <conditionalFormatting sqref="B130">
    <cfRule type="cellIs" dxfId="4024" priority="745" operator="equal">
      <formula>0</formula>
    </cfRule>
  </conditionalFormatting>
  <conditionalFormatting sqref="C133">
    <cfRule type="cellIs" dxfId="4023" priority="744" operator="equal">
      <formula>0</formula>
    </cfRule>
  </conditionalFormatting>
  <conditionalFormatting sqref="B133">
    <cfRule type="cellIs" dxfId="4022" priority="743" operator="equal">
      <formula>0</formula>
    </cfRule>
  </conditionalFormatting>
  <conditionalFormatting sqref="C153">
    <cfRule type="cellIs" dxfId="4021" priority="716" operator="equal">
      <formula>0</formula>
    </cfRule>
  </conditionalFormatting>
  <conditionalFormatting sqref="C138">
    <cfRule type="cellIs" dxfId="4020" priority="737" operator="equal">
      <formula>0</formula>
    </cfRule>
  </conditionalFormatting>
  <conditionalFormatting sqref="A144">
    <cfRule type="cellIs" dxfId="4019" priority="721" operator="equal">
      <formula>0</formula>
    </cfRule>
  </conditionalFormatting>
  <conditionalFormatting sqref="B139:B140 B142">
    <cfRule type="cellIs" dxfId="4018" priority="732" operator="equal">
      <formula>0</formula>
    </cfRule>
  </conditionalFormatting>
  <conditionalFormatting sqref="B143">
    <cfRule type="cellIs" dxfId="4017" priority="731" operator="equal">
      <formula>0</formula>
    </cfRule>
  </conditionalFormatting>
  <conditionalFormatting sqref="C143">
    <cfRule type="cellIs" dxfId="4016" priority="730" operator="equal">
      <formula>0</formula>
    </cfRule>
  </conditionalFormatting>
  <conditionalFormatting sqref="C144">
    <cfRule type="cellIs" dxfId="4015" priority="729" operator="equal">
      <formula>0</formula>
    </cfRule>
  </conditionalFormatting>
  <conditionalFormatting sqref="C151">
    <cfRule type="cellIs" dxfId="4014" priority="718" operator="equal">
      <formula>0</formula>
    </cfRule>
  </conditionalFormatting>
  <conditionalFormatting sqref="C152">
    <cfRule type="cellIs" dxfId="4013" priority="717" operator="equal">
      <formula>0</formula>
    </cfRule>
  </conditionalFormatting>
  <conditionalFormatting sqref="A146">
    <cfRule type="cellIs" dxfId="4012" priority="723" operator="equal">
      <formula>0</formula>
    </cfRule>
  </conditionalFormatting>
  <conditionalFormatting sqref="C149">
    <cfRule type="cellIs" dxfId="4011" priority="720" operator="equal">
      <formula>0</formula>
    </cfRule>
  </conditionalFormatting>
  <conditionalFormatting sqref="B153">
    <cfRule type="cellIs" dxfId="4010" priority="715" operator="equal">
      <formula>0</formula>
    </cfRule>
  </conditionalFormatting>
  <conditionalFormatting sqref="C154">
    <cfRule type="cellIs" dxfId="4009" priority="714" operator="equal">
      <formula>0</formula>
    </cfRule>
  </conditionalFormatting>
  <conditionalFormatting sqref="B154">
    <cfRule type="cellIs" dxfId="4008" priority="713" operator="equal">
      <formula>0</formula>
    </cfRule>
  </conditionalFormatting>
  <conditionalFormatting sqref="B163">
    <cfRule type="cellIs" dxfId="4007" priority="710" operator="equal">
      <formula>0</formula>
    </cfRule>
  </conditionalFormatting>
  <conditionalFormatting sqref="C163">
    <cfRule type="cellIs" dxfId="4006" priority="709" operator="equal">
      <formula>0</formula>
    </cfRule>
  </conditionalFormatting>
  <conditionalFormatting sqref="C164">
    <cfRule type="cellIs" dxfId="4005" priority="708" operator="equal">
      <formula>0</formula>
    </cfRule>
  </conditionalFormatting>
  <conditionalFormatting sqref="C167">
    <cfRule type="cellIs" dxfId="4004" priority="702" operator="equal">
      <formula>0</formula>
    </cfRule>
  </conditionalFormatting>
  <conditionalFormatting sqref="B167">
    <cfRule type="cellIs" dxfId="4003" priority="701" operator="equal">
      <formula>0</formula>
    </cfRule>
  </conditionalFormatting>
  <conditionalFormatting sqref="C169">
    <cfRule type="cellIs" dxfId="4002" priority="698" operator="equal">
      <formula>0</formula>
    </cfRule>
  </conditionalFormatting>
  <conditionalFormatting sqref="B70">
    <cfRule type="cellIs" dxfId="4001" priority="696" operator="equal">
      <formula>0</formula>
    </cfRule>
  </conditionalFormatting>
  <conditionalFormatting sqref="C70">
    <cfRule type="cellIs" dxfId="4000" priority="695" operator="equal">
      <formula>0</formula>
    </cfRule>
  </conditionalFormatting>
  <conditionalFormatting sqref="B72">
    <cfRule type="cellIs" dxfId="3999" priority="694" operator="equal">
      <formula>0</formula>
    </cfRule>
  </conditionalFormatting>
  <conditionalFormatting sqref="B25">
    <cfRule type="cellIs" dxfId="3998" priority="692" operator="equal">
      <formula>0</formula>
    </cfRule>
  </conditionalFormatting>
  <conditionalFormatting sqref="C25">
    <cfRule type="cellIs" dxfId="3997" priority="691" operator="equal">
      <formula>0</formula>
    </cfRule>
  </conditionalFormatting>
  <conditionalFormatting sqref="C110">
    <cfRule type="cellIs" dxfId="3996" priority="684" operator="equal">
      <formula>0</formula>
    </cfRule>
  </conditionalFormatting>
  <conditionalFormatting sqref="F49:F58">
    <cfRule type="cellIs" dxfId="3995" priority="688" operator="equal">
      <formula>0</formula>
    </cfRule>
  </conditionalFormatting>
  <conditionalFormatting sqref="D7">
    <cfRule type="cellIs" dxfId="3994" priority="538" operator="equal">
      <formula>0</formula>
    </cfRule>
  </conditionalFormatting>
  <conditionalFormatting sqref="D9">
    <cfRule type="cellIs" dxfId="3993" priority="503" operator="equal">
      <formula>0</formula>
    </cfRule>
  </conditionalFormatting>
  <conditionalFormatting sqref="B24">
    <cfRule type="cellIs" dxfId="3992" priority="666" operator="equal">
      <formula>0</formula>
    </cfRule>
  </conditionalFormatting>
  <conditionalFormatting sqref="F39:F47">
    <cfRule type="cellIs" dxfId="3991" priority="677" operator="equal">
      <formula>0</formula>
    </cfRule>
  </conditionalFormatting>
  <conditionalFormatting sqref="C4">
    <cfRule type="cellIs" dxfId="3990" priority="669" operator="equal">
      <formula>0</formula>
    </cfRule>
  </conditionalFormatting>
  <conditionalFormatting sqref="C62">
    <cfRule type="cellIs" dxfId="3989" priority="675" operator="equal">
      <formula>0</formula>
    </cfRule>
  </conditionalFormatting>
  <conditionalFormatting sqref="C4">
    <cfRule type="cellIs" dxfId="3988" priority="670" operator="equal">
      <formula>0</formula>
    </cfRule>
  </conditionalFormatting>
  <conditionalFormatting sqref="B26">
    <cfRule type="cellIs" dxfId="3987" priority="653" operator="equal">
      <formula>0</formula>
    </cfRule>
  </conditionalFormatting>
  <conditionalFormatting sqref="B35">
    <cfRule type="cellIs" dxfId="3986" priority="633" operator="equal">
      <formula>0</formula>
    </cfRule>
  </conditionalFormatting>
  <conditionalFormatting sqref="C35">
    <cfRule type="cellIs" dxfId="3985" priority="632" operator="equal">
      <formula>0</formula>
    </cfRule>
  </conditionalFormatting>
  <conditionalFormatting sqref="C26">
    <cfRule type="cellIs" dxfId="3984" priority="659" operator="equal">
      <formula>0</formula>
    </cfRule>
  </conditionalFormatting>
  <conditionalFormatting sqref="E7:E11">
    <cfRule type="cellIs" dxfId="3983" priority="531" operator="equal">
      <formula>0</formula>
    </cfRule>
  </conditionalFormatting>
  <conditionalFormatting sqref="D7:D11">
    <cfRule type="cellIs" dxfId="3982" priority="530" operator="equal">
      <formula>0</formula>
    </cfRule>
  </conditionalFormatting>
  <conditionalFormatting sqref="C25">
    <cfRule type="cellIs" dxfId="3981" priority="661" operator="equal">
      <formula>0</formula>
    </cfRule>
  </conditionalFormatting>
  <conditionalFormatting sqref="C25">
    <cfRule type="cellIs" dxfId="3980" priority="656" operator="equal">
      <formula>0</formula>
    </cfRule>
  </conditionalFormatting>
  <conditionalFormatting sqref="C25">
    <cfRule type="cellIs" dxfId="3979" priority="650" operator="equal">
      <formula>0</formula>
    </cfRule>
  </conditionalFormatting>
  <conditionalFormatting sqref="B26">
    <cfRule type="cellIs" dxfId="3978" priority="649" operator="equal">
      <formula>0</formula>
    </cfRule>
  </conditionalFormatting>
  <conditionalFormatting sqref="B25">
    <cfRule type="cellIs" dxfId="3977" priority="662" operator="equal">
      <formula>0</formula>
    </cfRule>
  </conditionalFormatting>
  <conditionalFormatting sqref="B26">
    <cfRule type="cellIs" dxfId="3976" priority="660" operator="equal">
      <formula>0</formula>
    </cfRule>
  </conditionalFormatting>
  <conditionalFormatting sqref="C26">
    <cfRule type="cellIs" dxfId="3975" priority="648" operator="equal">
      <formula>0</formula>
    </cfRule>
  </conditionalFormatting>
  <conditionalFormatting sqref="B27">
    <cfRule type="cellIs" dxfId="3974" priority="655" operator="equal">
      <formula>0</formula>
    </cfRule>
  </conditionalFormatting>
  <conditionalFormatting sqref="B25">
    <cfRule type="cellIs" dxfId="3973" priority="651" operator="equal">
      <formula>0</formula>
    </cfRule>
  </conditionalFormatting>
  <conditionalFormatting sqref="B25">
    <cfRule type="cellIs" dxfId="3972" priority="657" operator="equal">
      <formula>0</formula>
    </cfRule>
  </conditionalFormatting>
  <conditionalFormatting sqref="C26">
    <cfRule type="cellIs" dxfId="3971" priority="652" operator="equal">
      <formula>0</formula>
    </cfRule>
  </conditionalFormatting>
  <conditionalFormatting sqref="C27">
    <cfRule type="cellIs" dxfId="3970" priority="654" operator="equal">
      <formula>0</formula>
    </cfRule>
  </conditionalFormatting>
  <conditionalFormatting sqref="C24">
    <cfRule type="cellIs" dxfId="3969" priority="645" operator="equal">
      <formula>0</formula>
    </cfRule>
  </conditionalFormatting>
  <conditionalFormatting sqref="B27">
    <cfRule type="cellIs" dxfId="3968" priority="647" operator="equal">
      <formula>0</formula>
    </cfRule>
  </conditionalFormatting>
  <conditionalFormatting sqref="C27">
    <cfRule type="cellIs" dxfId="3967" priority="646" operator="equal">
      <formula>0</formula>
    </cfRule>
  </conditionalFormatting>
  <conditionalFormatting sqref="C24">
    <cfRule type="cellIs" dxfId="3966" priority="644" operator="equal">
      <formula>0</formula>
    </cfRule>
  </conditionalFormatting>
  <conditionalFormatting sqref="B34">
    <cfRule type="cellIs" dxfId="3965" priority="643" operator="equal">
      <formula>0</formula>
    </cfRule>
  </conditionalFormatting>
  <conditionalFormatting sqref="B33">
    <cfRule type="cellIs" dxfId="3964" priority="642" operator="equal">
      <formula>0</formula>
    </cfRule>
  </conditionalFormatting>
  <conditionalFormatting sqref="C33">
    <cfRule type="cellIs" dxfId="3963" priority="641" operator="equal">
      <formula>0</formula>
    </cfRule>
  </conditionalFormatting>
  <conditionalFormatting sqref="C34">
    <cfRule type="cellIs" dxfId="3962" priority="640" operator="equal">
      <formula>0</formula>
    </cfRule>
  </conditionalFormatting>
  <conditionalFormatting sqref="E35">
    <cfRule type="cellIs" dxfId="3961" priority="637" operator="equal">
      <formula>0</formula>
    </cfRule>
  </conditionalFormatting>
  <conditionalFormatting sqref="D35">
    <cfRule type="cellIs" dxfId="3960" priority="636" operator="equal">
      <formula>0</formula>
    </cfRule>
  </conditionalFormatting>
  <conditionalFormatting sqref="B35">
    <cfRule type="cellIs" dxfId="3959" priority="635" operator="equal">
      <formula>0</formula>
    </cfRule>
  </conditionalFormatting>
  <conditionalFormatting sqref="C35">
    <cfRule type="cellIs" dxfId="3958" priority="634" operator="equal">
      <formula>0</formula>
    </cfRule>
  </conditionalFormatting>
  <conditionalFormatting sqref="C96">
    <cfRule type="cellIs" dxfId="3957" priority="631" operator="equal">
      <formula>0</formula>
    </cfRule>
  </conditionalFormatting>
  <conditionalFormatting sqref="C85">
    <cfRule type="cellIs" dxfId="3956" priority="630" operator="equal">
      <formula>0</formula>
    </cfRule>
  </conditionalFormatting>
  <conditionalFormatting sqref="C86">
    <cfRule type="cellIs" dxfId="3955" priority="629" operator="equal">
      <formula>0</formula>
    </cfRule>
  </conditionalFormatting>
  <conditionalFormatting sqref="C87">
    <cfRule type="cellIs" dxfId="3954" priority="628" operator="equal">
      <formula>0</formula>
    </cfRule>
  </conditionalFormatting>
  <conditionalFormatting sqref="C88">
    <cfRule type="cellIs" dxfId="3953" priority="627" operator="equal">
      <formula>0</formula>
    </cfRule>
  </conditionalFormatting>
  <conditionalFormatting sqref="C89">
    <cfRule type="cellIs" dxfId="3952" priority="626" operator="equal">
      <formula>0</formula>
    </cfRule>
  </conditionalFormatting>
  <conditionalFormatting sqref="C90">
    <cfRule type="cellIs" dxfId="3951" priority="625" operator="equal">
      <formula>0</formula>
    </cfRule>
  </conditionalFormatting>
  <conditionalFormatting sqref="C95">
    <cfRule type="cellIs" dxfId="3950" priority="623" operator="equal">
      <formula>0</formula>
    </cfRule>
  </conditionalFormatting>
  <conditionalFormatting sqref="C91">
    <cfRule type="cellIs" dxfId="3949" priority="624" operator="equal">
      <formula>0</formula>
    </cfRule>
  </conditionalFormatting>
  <conditionalFormatting sqref="C94">
    <cfRule type="cellIs" dxfId="3948" priority="622" operator="equal">
      <formula>0</formula>
    </cfRule>
  </conditionalFormatting>
  <conditionalFormatting sqref="B90">
    <cfRule type="cellIs" dxfId="3947" priority="621" operator="equal">
      <formula>0</formula>
    </cfRule>
  </conditionalFormatting>
  <conditionalFormatting sqref="F103:F107">
    <cfRule type="cellIs" dxfId="3946" priority="616" operator="equal">
      <formula>0</formula>
    </cfRule>
  </conditionalFormatting>
  <conditionalFormatting sqref="C52">
    <cfRule type="cellIs" dxfId="3945" priority="605" operator="equal">
      <formula>0</formula>
    </cfRule>
  </conditionalFormatting>
  <conditionalFormatting sqref="B46:B47">
    <cfRule type="cellIs" dxfId="3944" priority="595" operator="equal">
      <formula>0</formula>
    </cfRule>
  </conditionalFormatting>
  <conditionalFormatting sqref="C40">
    <cfRule type="cellIs" dxfId="3943" priority="585" operator="equal">
      <formula>0</formula>
    </cfRule>
  </conditionalFormatting>
  <conditionalFormatting sqref="C64">
    <cfRule type="cellIs" dxfId="3942" priority="582" operator="equal">
      <formula>0</formula>
    </cfRule>
  </conditionalFormatting>
  <conditionalFormatting sqref="B110">
    <cfRule type="cellIs" dxfId="3941" priority="620" operator="equal">
      <formula>0</formula>
    </cfRule>
  </conditionalFormatting>
  <conditionalFormatting sqref="C110">
    <cfRule type="cellIs" dxfId="3940" priority="619" operator="equal">
      <formula>0</formula>
    </cfRule>
  </conditionalFormatting>
  <conditionalFormatting sqref="C109">
    <cfRule type="cellIs" dxfId="3939" priority="618" operator="equal">
      <formula>0</formula>
    </cfRule>
  </conditionalFormatting>
  <conditionalFormatting sqref="C108">
    <cfRule type="cellIs" dxfId="3938" priority="617" operator="equal">
      <formula>0</formula>
    </cfRule>
  </conditionalFormatting>
  <conditionalFormatting sqref="A50:B50">
    <cfRule type="cellIs" dxfId="3937" priority="615" operator="equal">
      <formula>0</formula>
    </cfRule>
  </conditionalFormatting>
  <conditionalFormatting sqref="C50">
    <cfRule type="cellIs" dxfId="3936" priority="612" operator="equal">
      <formula>0</formula>
    </cfRule>
  </conditionalFormatting>
  <conditionalFormatting sqref="C53">
    <cfRule type="cellIs" dxfId="3935" priority="613" operator="equal">
      <formula>0</formula>
    </cfRule>
  </conditionalFormatting>
  <conditionalFormatting sqref="C49">
    <cfRule type="cellIs" dxfId="3934" priority="611" operator="equal">
      <formula>0</formula>
    </cfRule>
  </conditionalFormatting>
  <conditionalFormatting sqref="C49">
    <cfRule type="cellIs" dxfId="3933" priority="610" operator="equal">
      <formula>0</formula>
    </cfRule>
  </conditionalFormatting>
  <conditionalFormatting sqref="C53">
    <cfRule type="cellIs" dxfId="3932" priority="609" operator="equal">
      <formula>0</formula>
    </cfRule>
  </conditionalFormatting>
  <conditionalFormatting sqref="C53">
    <cfRule type="cellIs" dxfId="3931" priority="608" operator="equal">
      <formula>0</formula>
    </cfRule>
  </conditionalFormatting>
  <conditionalFormatting sqref="C57">
    <cfRule type="cellIs" dxfId="3930" priority="607" operator="equal">
      <formula>0</formula>
    </cfRule>
  </conditionalFormatting>
  <conditionalFormatting sqref="C52">
    <cfRule type="cellIs" dxfId="3929" priority="606" operator="equal">
      <formula>0</formula>
    </cfRule>
  </conditionalFormatting>
  <conditionalFormatting sqref="B39">
    <cfRule type="cellIs" dxfId="3928" priority="589" operator="equal">
      <formula>0</formula>
    </cfRule>
  </conditionalFormatting>
  <conditionalFormatting sqref="E39">
    <cfRule type="cellIs" dxfId="3927" priority="588" operator="equal">
      <formula>0</formula>
    </cfRule>
  </conditionalFormatting>
  <conditionalFormatting sqref="D39">
    <cfRule type="cellIs" dxfId="3926" priority="587" operator="equal">
      <formula>0</formula>
    </cfRule>
  </conditionalFormatting>
  <conditionalFormatting sqref="C67">
    <cfRule type="cellIs" dxfId="3925" priority="580" operator="equal">
      <formula>0</formula>
    </cfRule>
  </conditionalFormatting>
  <conditionalFormatting sqref="C78">
    <cfRule type="cellIs" dxfId="3924" priority="583" operator="equal">
      <formula>0</formula>
    </cfRule>
  </conditionalFormatting>
  <conditionalFormatting sqref="C118">
    <cfRule type="cellIs" dxfId="3923" priority="579" operator="equal">
      <formula>0</formula>
    </cfRule>
  </conditionalFormatting>
  <conditionalFormatting sqref="C128">
    <cfRule type="cellIs" dxfId="3922" priority="574" operator="equal">
      <formula>0</formula>
    </cfRule>
  </conditionalFormatting>
  <conditionalFormatting sqref="B119">
    <cfRule type="cellIs" dxfId="3921" priority="575" operator="equal">
      <formula>0</formula>
    </cfRule>
  </conditionalFormatting>
  <conditionalFormatting sqref="B2">
    <cfRule type="cellIs" dxfId="3920" priority="573" operator="equal">
      <formula>0</formula>
    </cfRule>
  </conditionalFormatting>
  <conditionalFormatting sqref="E2">
    <cfRule type="cellIs" dxfId="3919" priority="569" operator="equal">
      <formula>0</formula>
    </cfRule>
  </conditionalFormatting>
  <conditionalFormatting sqref="E5">
    <cfRule type="cellIs" dxfId="3918" priority="489" operator="equal">
      <formula>0</formula>
    </cfRule>
  </conditionalFormatting>
  <conditionalFormatting sqref="D5">
    <cfRule type="cellIs" dxfId="3917" priority="488" operator="equal">
      <formula>0</formula>
    </cfRule>
  </conditionalFormatting>
  <conditionalFormatting sqref="C3">
    <cfRule type="cellIs" dxfId="3916" priority="479" operator="equal">
      <formula>0</formula>
    </cfRule>
  </conditionalFormatting>
  <conditionalFormatting sqref="E3">
    <cfRule type="cellIs" dxfId="3915" priority="474" operator="equal">
      <formula>0</formula>
    </cfRule>
  </conditionalFormatting>
  <conditionalFormatting sqref="D2:D3">
    <cfRule type="cellIs" dxfId="3914" priority="473" operator="equal">
      <formula>0</formula>
    </cfRule>
  </conditionalFormatting>
  <conditionalFormatting sqref="C3">
    <cfRule type="cellIs" dxfId="3913" priority="472" operator="equal">
      <formula>0</formula>
    </cfRule>
  </conditionalFormatting>
  <conditionalFormatting sqref="C13">
    <cfRule type="cellIs" dxfId="3912" priority="494" operator="equal">
      <formula>0</formula>
    </cfRule>
  </conditionalFormatting>
  <conditionalFormatting sqref="C5">
    <cfRule type="cellIs" dxfId="3911" priority="487" operator="equal">
      <formula>0</formula>
    </cfRule>
  </conditionalFormatting>
  <conditionalFormatting sqref="C8">
    <cfRule type="cellIs" dxfId="3910" priority="529" operator="equal">
      <formula>0</formula>
    </cfRule>
  </conditionalFormatting>
  <conditionalFormatting sqref="E7">
    <cfRule type="cellIs" dxfId="3909" priority="539" operator="equal">
      <formula>0</formula>
    </cfRule>
  </conditionalFormatting>
  <conditionalFormatting sqref="E7">
    <cfRule type="cellIs" dxfId="3908" priority="519" operator="equal">
      <formula>0</formula>
    </cfRule>
  </conditionalFormatting>
  <conditionalFormatting sqref="B8">
    <cfRule type="cellIs" dxfId="3907" priority="536" operator="equal">
      <formula>0</formula>
    </cfRule>
  </conditionalFormatting>
  <conditionalFormatting sqref="E9">
    <cfRule type="cellIs" dxfId="3906" priority="504" operator="equal">
      <formula>0</formula>
    </cfRule>
  </conditionalFormatting>
  <conditionalFormatting sqref="B11">
    <cfRule type="cellIs" dxfId="3905" priority="525" operator="equal">
      <formula>0</formula>
    </cfRule>
  </conditionalFormatting>
  <conditionalFormatting sqref="B5">
    <cfRule type="cellIs" dxfId="3904" priority="493" operator="equal">
      <formula>0</formula>
    </cfRule>
  </conditionalFormatting>
  <conditionalFormatting sqref="C11">
    <cfRule type="cellIs" dxfId="3903" priority="524" operator="equal">
      <formula>0</formula>
    </cfRule>
  </conditionalFormatting>
  <conditionalFormatting sqref="C8">
    <cfRule type="cellIs" dxfId="3902" priority="509" operator="equal">
      <formula>0</formula>
    </cfRule>
  </conditionalFormatting>
  <conditionalFormatting sqref="D7">
    <cfRule type="cellIs" dxfId="3901" priority="518" operator="equal">
      <formula>0</formula>
    </cfRule>
  </conditionalFormatting>
  <conditionalFormatting sqref="B11">
    <cfRule type="cellIs" dxfId="3900" priority="498" operator="equal">
      <formula>0</formula>
    </cfRule>
  </conditionalFormatting>
  <conditionalFormatting sqref="B8">
    <cfRule type="cellIs" dxfId="3899" priority="515" operator="equal">
      <formula>0</formula>
    </cfRule>
  </conditionalFormatting>
  <conditionalFormatting sqref="E8">
    <cfRule type="cellIs" dxfId="3898" priority="511" operator="equal">
      <formula>0</formula>
    </cfRule>
  </conditionalFormatting>
  <conditionalFormatting sqref="D8">
    <cfRule type="cellIs" dxfId="3897" priority="510" operator="equal">
      <formula>0</formula>
    </cfRule>
  </conditionalFormatting>
  <conditionalFormatting sqref="B3">
    <cfRule type="cellIs" dxfId="3896" priority="485" operator="equal">
      <formula>0</formula>
    </cfRule>
  </conditionalFormatting>
  <conditionalFormatting sqref="D6">
    <cfRule type="cellIs" dxfId="3895" priority="466" operator="equal">
      <formula>0</formula>
    </cfRule>
  </conditionalFormatting>
  <conditionalFormatting sqref="C11">
    <cfRule type="cellIs" dxfId="3894" priority="497" operator="equal">
      <formula>0</formula>
    </cfRule>
  </conditionalFormatting>
  <conditionalFormatting sqref="C5">
    <cfRule type="cellIs" dxfId="3893" priority="486" operator="equal">
      <formula>0</formula>
    </cfRule>
  </conditionalFormatting>
  <conditionalFormatting sqref="E3">
    <cfRule type="cellIs" dxfId="3892" priority="481" operator="equal">
      <formula>0</formula>
    </cfRule>
  </conditionalFormatting>
  <conditionalFormatting sqref="D2:D3">
    <cfRule type="cellIs" dxfId="3891" priority="480" operator="equal">
      <formula>0</formula>
    </cfRule>
  </conditionalFormatting>
  <conditionalFormatting sqref="B3">
    <cfRule type="cellIs" dxfId="3890" priority="478" operator="equal">
      <formula>0</formula>
    </cfRule>
  </conditionalFormatting>
  <conditionalFormatting sqref="C3">
    <cfRule type="cellIs" dxfId="3889" priority="471" operator="equal">
      <formula>0</formula>
    </cfRule>
  </conditionalFormatting>
  <conditionalFormatting sqref="E6">
    <cfRule type="cellIs" dxfId="3888" priority="467" operator="equal">
      <formula>0</formula>
    </cfRule>
  </conditionalFormatting>
  <conditionalFormatting sqref="B6">
    <cfRule type="cellIs" dxfId="3887" priority="465" operator="equal">
      <formula>0</formula>
    </cfRule>
  </conditionalFormatting>
  <conditionalFormatting sqref="E6">
    <cfRule type="cellIs" dxfId="3886" priority="460" operator="equal">
      <formula>0</formula>
    </cfRule>
  </conditionalFormatting>
  <conditionalFormatting sqref="D6">
    <cfRule type="cellIs" dxfId="3885" priority="459" operator="equal">
      <formula>0</formula>
    </cfRule>
  </conditionalFormatting>
  <conditionalFormatting sqref="B6">
    <cfRule type="cellIs" dxfId="3884" priority="458" operator="equal">
      <formula>0</formula>
    </cfRule>
  </conditionalFormatting>
  <conditionalFormatting sqref="B11">
    <cfRule type="cellIs" dxfId="3883" priority="456" operator="equal">
      <formula>0</formula>
    </cfRule>
  </conditionalFormatting>
  <conditionalFormatting sqref="E11">
    <cfRule type="cellIs" dxfId="3882" priority="452" operator="equal">
      <formula>0</formula>
    </cfRule>
  </conditionalFormatting>
  <conditionalFormatting sqref="D11">
    <cfRule type="cellIs" dxfId="3881" priority="451" operator="equal">
      <formula>0</formula>
    </cfRule>
  </conditionalFormatting>
  <conditionalFormatting sqref="C11">
    <cfRule type="cellIs" dxfId="3880" priority="450" operator="equal">
      <formula>0</formula>
    </cfRule>
  </conditionalFormatting>
  <conditionalFormatting sqref="B12">
    <cfRule type="cellIs" dxfId="3879" priority="421" operator="equal">
      <formula>0</formula>
    </cfRule>
  </conditionalFormatting>
  <conditionalFormatting sqref="D8">
    <cfRule type="cellIs" dxfId="3878" priority="429" operator="equal">
      <formula>0</formula>
    </cfRule>
  </conditionalFormatting>
  <conditionalFormatting sqref="B8">
    <cfRule type="cellIs" dxfId="3877" priority="446" operator="equal">
      <formula>0</formula>
    </cfRule>
  </conditionalFormatting>
  <conditionalFormatting sqref="C8">
    <cfRule type="cellIs" dxfId="3876" priority="445" operator="equal">
      <formula>0</formula>
    </cfRule>
  </conditionalFormatting>
  <conditionalFormatting sqref="C158 C160">
    <cfRule type="cellIs" dxfId="3875" priority="411" operator="equal">
      <formula>0</formula>
    </cfRule>
  </conditionalFormatting>
  <conditionalFormatting sqref="E7">
    <cfRule type="cellIs" dxfId="3874" priority="437" operator="equal">
      <formula>0</formula>
    </cfRule>
  </conditionalFormatting>
  <conditionalFormatting sqref="D7">
    <cfRule type="cellIs" dxfId="3873" priority="436" operator="equal">
      <formula>0</formula>
    </cfRule>
  </conditionalFormatting>
  <conditionalFormatting sqref="E12:E16">
    <cfRule type="cellIs" dxfId="3872" priority="417" operator="equal">
      <formula>0</formula>
    </cfRule>
  </conditionalFormatting>
  <conditionalFormatting sqref="B8">
    <cfRule type="cellIs" dxfId="3871" priority="434" operator="equal">
      <formula>0</formula>
    </cfRule>
  </conditionalFormatting>
  <conditionalFormatting sqref="E8">
    <cfRule type="cellIs" dxfId="3870" priority="430" operator="equal">
      <formula>0</formula>
    </cfRule>
  </conditionalFormatting>
  <conditionalFormatting sqref="C8">
    <cfRule type="cellIs" dxfId="3869" priority="428" operator="equal">
      <formula>0</formula>
    </cfRule>
  </conditionalFormatting>
  <conditionalFormatting sqref="C126">
    <cfRule type="cellIs" dxfId="3868" priority="404" operator="equal">
      <formula>0</formula>
    </cfRule>
  </conditionalFormatting>
  <conditionalFormatting sqref="B11">
    <cfRule type="cellIs" dxfId="3867" priority="426" operator="equal">
      <formula>0</formula>
    </cfRule>
  </conditionalFormatting>
  <conditionalFormatting sqref="C2">
    <cfRule type="cellIs" dxfId="3866" priority="402" operator="equal">
      <formula>0</formula>
    </cfRule>
  </conditionalFormatting>
  <conditionalFormatting sqref="C145">
    <cfRule type="cellIs" dxfId="3865" priority="393" operator="equal">
      <formula>0</formula>
    </cfRule>
  </conditionalFormatting>
  <conditionalFormatting sqref="B145">
    <cfRule type="cellIs" dxfId="3864" priority="392" operator="equal">
      <formula>0</formula>
    </cfRule>
  </conditionalFormatting>
  <conditionalFormatting sqref="C11">
    <cfRule type="cellIs" dxfId="3863" priority="422" operator="equal">
      <formula>0</formula>
    </cfRule>
  </conditionalFormatting>
  <conditionalFormatting sqref="D12:D16">
    <cfRule type="cellIs" dxfId="3862" priority="416" operator="equal">
      <formula>0</formula>
    </cfRule>
  </conditionalFormatting>
  <conditionalFormatting sqref="C12">
    <cfRule type="cellIs" dxfId="3861" priority="415" operator="equal">
      <formula>0</formula>
    </cfRule>
  </conditionalFormatting>
  <conditionalFormatting sqref="C69">
    <cfRule type="cellIs" dxfId="3860" priority="414" operator="equal">
      <formula>0</formula>
    </cfRule>
  </conditionalFormatting>
  <conditionalFormatting sqref="A134:E134 E126:E133">
    <cfRule type="cellIs" dxfId="3859" priority="413" operator="equal">
      <formula>0</formula>
    </cfRule>
  </conditionalFormatting>
  <conditionalFormatting sqref="C39">
    <cfRule type="cellIs" dxfId="3858" priority="410" operator="equal">
      <formula>0</formula>
    </cfRule>
  </conditionalFormatting>
  <conditionalFormatting sqref="C6">
    <cfRule type="cellIs" dxfId="3857" priority="409" operator="equal">
      <formula>0</formula>
    </cfRule>
  </conditionalFormatting>
  <conditionalFormatting sqref="C6">
    <cfRule type="cellIs" dxfId="3856" priority="408" operator="equal">
      <formula>0</formula>
    </cfRule>
  </conditionalFormatting>
  <conditionalFormatting sqref="B142">
    <cfRule type="cellIs" dxfId="3855" priority="400" operator="equal">
      <formula>0</formula>
    </cfRule>
  </conditionalFormatting>
  <conditionalFormatting sqref="C140 C142">
    <cfRule type="cellIs" dxfId="3854" priority="406" operator="equal">
      <formula>0</formula>
    </cfRule>
  </conditionalFormatting>
  <conditionalFormatting sqref="C66">
    <cfRule type="cellIs" dxfId="3853" priority="405" operator="equal">
      <formula>0</formula>
    </cfRule>
  </conditionalFormatting>
  <conditionalFormatting sqref="C2">
    <cfRule type="cellIs" dxfId="3852" priority="403" operator="equal">
      <formula>0</formula>
    </cfRule>
  </conditionalFormatting>
  <conditionalFormatting sqref="C2">
    <cfRule type="cellIs" dxfId="3851" priority="401" operator="equal">
      <formula>0</formula>
    </cfRule>
  </conditionalFormatting>
  <conditionalFormatting sqref="B143">
    <cfRule type="cellIs" dxfId="3850" priority="397" operator="equal">
      <formula>0</formula>
    </cfRule>
  </conditionalFormatting>
  <conditionalFormatting sqref="B144">
    <cfRule type="cellIs" dxfId="3849" priority="396" operator="equal">
      <formula>0</formula>
    </cfRule>
  </conditionalFormatting>
  <conditionalFormatting sqref="C143">
    <cfRule type="cellIs" dxfId="3848" priority="398" operator="equal">
      <formula>0</formula>
    </cfRule>
  </conditionalFormatting>
  <conditionalFormatting sqref="C142">
    <cfRule type="cellIs" dxfId="3847" priority="399" operator="equal">
      <formula>0</formula>
    </cfRule>
  </conditionalFormatting>
  <conditionalFormatting sqref="C144">
    <cfRule type="cellIs" dxfId="3846" priority="395" operator="equal">
      <formula>0</formula>
    </cfRule>
  </conditionalFormatting>
  <conditionalFormatting sqref="C145">
    <cfRule type="cellIs" dxfId="3845" priority="394" operator="equal">
      <formula>0</formula>
    </cfRule>
  </conditionalFormatting>
  <conditionalFormatting sqref="C56">
    <cfRule type="cellIs" dxfId="3844" priority="391" operator="equal">
      <formula>0</formula>
    </cfRule>
  </conditionalFormatting>
  <conditionalFormatting sqref="C56">
    <cfRule type="cellIs" dxfId="3843" priority="390" operator="equal">
      <formula>0</formula>
    </cfRule>
  </conditionalFormatting>
  <conditionalFormatting sqref="B121:B123">
    <cfRule type="cellIs" dxfId="3842" priority="385" operator="equal">
      <formula>0</formula>
    </cfRule>
  </conditionalFormatting>
  <conditionalFormatting sqref="C121:C123">
    <cfRule type="cellIs" dxfId="3841" priority="384" operator="equal">
      <formula>0</formula>
    </cfRule>
  </conditionalFormatting>
  <conditionalFormatting sqref="C41">
    <cfRule type="cellIs" dxfId="3840" priority="373" operator="equal">
      <formula>0</formula>
    </cfRule>
  </conditionalFormatting>
  <conditionalFormatting sqref="B41">
    <cfRule type="cellIs" dxfId="3839" priority="372" operator="equal">
      <formula>0</formula>
    </cfRule>
  </conditionalFormatting>
  <conditionalFormatting sqref="B13">
    <cfRule type="cellIs" dxfId="3838" priority="371" operator="equal">
      <formula>0</formula>
    </cfRule>
  </conditionalFormatting>
  <conditionalFormatting sqref="B28">
    <cfRule type="cellIs" dxfId="3837" priority="370" operator="equal">
      <formula>0</formula>
    </cfRule>
  </conditionalFormatting>
  <conditionalFormatting sqref="B28">
    <cfRule type="cellIs" dxfId="3836" priority="369" operator="equal">
      <formula>0</formula>
    </cfRule>
  </conditionalFormatting>
  <conditionalFormatting sqref="B28">
    <cfRule type="cellIs" dxfId="3835" priority="368" operator="equal">
      <formula>0</formula>
    </cfRule>
  </conditionalFormatting>
  <conditionalFormatting sqref="B97:C98">
    <cfRule type="cellIs" dxfId="3834" priority="365" operator="equal">
      <formula>0</formula>
    </cfRule>
  </conditionalFormatting>
  <conditionalFormatting sqref="B97:C98">
    <cfRule type="cellIs" dxfId="3833" priority="364" operator="equal">
      <formula>0</formula>
    </cfRule>
  </conditionalFormatting>
  <conditionalFormatting sqref="F85:F99">
    <cfRule type="cellIs" dxfId="3832" priority="363" operator="equal">
      <formula>0</formula>
    </cfRule>
  </conditionalFormatting>
  <conditionalFormatting sqref="C54">
    <cfRule type="cellIs" dxfId="3831" priority="357" operator="equal">
      <formula>0</formula>
    </cfRule>
  </conditionalFormatting>
  <conditionalFormatting sqref="C54">
    <cfRule type="cellIs" dxfId="3830" priority="356" operator="equal">
      <formula>0</formula>
    </cfRule>
  </conditionalFormatting>
  <conditionalFormatting sqref="B54">
    <cfRule type="cellIs" dxfId="3829" priority="360" operator="equal">
      <formula>0</formula>
    </cfRule>
  </conditionalFormatting>
  <conditionalFormatting sqref="C54">
    <cfRule type="cellIs" dxfId="3828" priority="359" operator="equal">
      <formula>0</formula>
    </cfRule>
  </conditionalFormatting>
  <conditionalFormatting sqref="C54">
    <cfRule type="cellIs" dxfId="3827" priority="358" operator="equal">
      <formula>0</formula>
    </cfRule>
  </conditionalFormatting>
  <conditionalFormatting sqref="B14">
    <cfRule type="cellIs" dxfId="3826" priority="335" operator="equal">
      <formula>0</formula>
    </cfRule>
  </conditionalFormatting>
  <conditionalFormatting sqref="C168">
    <cfRule type="cellIs" dxfId="3825" priority="278" operator="equal">
      <formula>0</formula>
    </cfRule>
  </conditionalFormatting>
  <conditionalFormatting sqref="C127">
    <cfRule type="cellIs" dxfId="3824" priority="178" operator="equal">
      <formula>0</formula>
    </cfRule>
  </conditionalFormatting>
  <conditionalFormatting sqref="C119">
    <cfRule type="cellIs" dxfId="3823" priority="104" operator="equal">
      <formula>0</formula>
    </cfRule>
  </conditionalFormatting>
  <conditionalFormatting sqref="B17">
    <cfRule type="cellIs" dxfId="3822" priority="65" operator="equal">
      <formula>0</formula>
    </cfRule>
  </conditionalFormatting>
  <conditionalFormatting sqref="C17">
    <cfRule type="cellIs" dxfId="3821" priority="64" operator="equal">
      <formula>0</formula>
    </cfRule>
  </conditionalFormatting>
  <conditionalFormatting sqref="B17">
    <cfRule type="cellIs" dxfId="3820" priority="63" operator="equal">
      <formula>0</formula>
    </cfRule>
  </conditionalFormatting>
  <conditionalFormatting sqref="C17">
    <cfRule type="cellIs" dxfId="3819" priority="62" operator="equal">
      <formula>0</formula>
    </cfRule>
  </conditionalFormatting>
  <conditionalFormatting sqref="B17">
    <cfRule type="cellIs" dxfId="3818" priority="61" operator="equal">
      <formula>0</formula>
    </cfRule>
  </conditionalFormatting>
  <conditionalFormatting sqref="C17">
    <cfRule type="cellIs" dxfId="3817" priority="60" operator="equal">
      <formula>0</formula>
    </cfRule>
  </conditionalFormatting>
  <conditionalFormatting sqref="B17">
    <cfRule type="cellIs" dxfId="3816" priority="59" operator="equal">
      <formula>0</formula>
    </cfRule>
  </conditionalFormatting>
  <conditionalFormatting sqref="C17">
    <cfRule type="cellIs" dxfId="3815" priority="58" operator="equal">
      <formula>0</formula>
    </cfRule>
  </conditionalFormatting>
  <conditionalFormatting sqref="B10">
    <cfRule type="cellIs" dxfId="3814" priority="57" operator="equal">
      <formula>0</formula>
    </cfRule>
  </conditionalFormatting>
  <conditionalFormatting sqref="C10">
    <cfRule type="cellIs" dxfId="3813" priority="56" operator="equal">
      <formula>0</formula>
    </cfRule>
  </conditionalFormatting>
  <conditionalFormatting sqref="B10">
    <cfRule type="cellIs" dxfId="3812" priority="55" operator="equal">
      <formula>0</formula>
    </cfRule>
  </conditionalFormatting>
  <conditionalFormatting sqref="C10">
    <cfRule type="cellIs" dxfId="3811" priority="54" operator="equal">
      <formula>0</formula>
    </cfRule>
  </conditionalFormatting>
  <conditionalFormatting sqref="B10">
    <cfRule type="cellIs" dxfId="3810" priority="53" operator="equal">
      <formula>0</formula>
    </cfRule>
  </conditionalFormatting>
  <conditionalFormatting sqref="C10">
    <cfRule type="cellIs" dxfId="3809" priority="52" operator="equal">
      <formula>0</formula>
    </cfRule>
  </conditionalFormatting>
  <conditionalFormatting sqref="B10">
    <cfRule type="cellIs" dxfId="3808" priority="51" operator="equal">
      <formula>0</formula>
    </cfRule>
  </conditionalFormatting>
  <conditionalFormatting sqref="C10">
    <cfRule type="cellIs" dxfId="3807" priority="50" operator="equal">
      <formula>0</formula>
    </cfRule>
  </conditionalFormatting>
  <conditionalFormatting sqref="B9">
    <cfRule type="cellIs" dxfId="3806" priority="49" operator="equal">
      <formula>0</formula>
    </cfRule>
  </conditionalFormatting>
  <conditionalFormatting sqref="C9">
    <cfRule type="cellIs" dxfId="3805" priority="48" operator="equal">
      <formula>0</formula>
    </cfRule>
  </conditionalFormatting>
  <conditionalFormatting sqref="B9">
    <cfRule type="cellIs" dxfId="3804" priority="47" operator="equal">
      <formula>0</formula>
    </cfRule>
  </conditionalFormatting>
  <conditionalFormatting sqref="C9">
    <cfRule type="cellIs" dxfId="3803" priority="46" operator="equal">
      <formula>0</formula>
    </cfRule>
  </conditionalFormatting>
  <conditionalFormatting sqref="C9">
    <cfRule type="cellIs" dxfId="3802" priority="45" operator="equal">
      <formula>0</formula>
    </cfRule>
  </conditionalFormatting>
  <conditionalFormatting sqref="B9">
    <cfRule type="cellIs" dxfId="3801" priority="44" operator="equal">
      <formula>0</formula>
    </cfRule>
  </conditionalFormatting>
  <conditionalFormatting sqref="C9">
    <cfRule type="cellIs" dxfId="3800" priority="43" operator="equal">
      <formula>0</formula>
    </cfRule>
  </conditionalFormatting>
  <conditionalFormatting sqref="B9">
    <cfRule type="cellIs" dxfId="3799" priority="42" operator="equal">
      <formula>0</formula>
    </cfRule>
  </conditionalFormatting>
  <conditionalFormatting sqref="C9">
    <cfRule type="cellIs" dxfId="3798" priority="41" operator="equal">
      <formula>0</formula>
    </cfRule>
  </conditionalFormatting>
  <conditionalFormatting sqref="B16">
    <cfRule type="cellIs" dxfId="3797" priority="40" operator="equal">
      <formula>0</formula>
    </cfRule>
  </conditionalFormatting>
  <conditionalFormatting sqref="C16">
    <cfRule type="cellIs" dxfId="3796" priority="39" operator="equal">
      <formula>0</formula>
    </cfRule>
  </conditionalFormatting>
  <conditionalFormatting sqref="B16">
    <cfRule type="cellIs" dxfId="3795" priority="38" operator="equal">
      <formula>0</formula>
    </cfRule>
  </conditionalFormatting>
  <conditionalFormatting sqref="C16">
    <cfRule type="cellIs" dxfId="3794" priority="37" operator="equal">
      <formula>0</formula>
    </cfRule>
  </conditionalFormatting>
  <conditionalFormatting sqref="B16">
    <cfRule type="cellIs" dxfId="3793" priority="36" operator="equal">
      <formula>0</formula>
    </cfRule>
  </conditionalFormatting>
  <conditionalFormatting sqref="C16">
    <cfRule type="cellIs" dxfId="3792" priority="35" operator="equal">
      <formula>0</formula>
    </cfRule>
  </conditionalFormatting>
  <conditionalFormatting sqref="B16">
    <cfRule type="cellIs" dxfId="3791" priority="34" operator="equal">
      <formula>0</formula>
    </cfRule>
  </conditionalFormatting>
  <conditionalFormatting sqref="C16">
    <cfRule type="cellIs" dxfId="3790" priority="33" operator="equal">
      <formula>0</formula>
    </cfRule>
  </conditionalFormatting>
  <conditionalFormatting sqref="B21">
    <cfRule type="cellIs" dxfId="3789" priority="32" operator="equal">
      <formula>0</formula>
    </cfRule>
  </conditionalFormatting>
  <conditionalFormatting sqref="D21">
    <cfRule type="cellIs" dxfId="3788" priority="31" operator="equal">
      <formula>0</formula>
    </cfRule>
  </conditionalFormatting>
  <conditionalFormatting sqref="C21">
    <cfRule type="cellIs" dxfId="3787" priority="30" operator="equal">
      <formula>0</formula>
    </cfRule>
  </conditionalFormatting>
  <conditionalFormatting sqref="B22">
    <cfRule type="cellIs" dxfId="3786" priority="29" operator="equal">
      <formula>0</formula>
    </cfRule>
  </conditionalFormatting>
  <conditionalFormatting sqref="C22">
    <cfRule type="cellIs" dxfId="3785" priority="28" operator="equal">
      <formula>0</formula>
    </cfRule>
  </conditionalFormatting>
  <conditionalFormatting sqref="C22">
    <cfRule type="cellIs" dxfId="3784" priority="27" operator="equal">
      <formula>0</formula>
    </cfRule>
  </conditionalFormatting>
  <conditionalFormatting sqref="C42">
    <cfRule type="cellIs" dxfId="3783" priority="25" operator="equal">
      <formula>0</formula>
    </cfRule>
  </conditionalFormatting>
  <conditionalFormatting sqref="B42">
    <cfRule type="cellIs" dxfId="3782" priority="26" operator="equal">
      <formula>0</formula>
    </cfRule>
  </conditionalFormatting>
  <conditionalFormatting sqref="B51:C51">
    <cfRule type="cellIs" dxfId="3781" priority="23" operator="equal">
      <formula>0</formula>
    </cfRule>
  </conditionalFormatting>
  <conditionalFormatting sqref="B51:C51">
    <cfRule type="cellIs" dxfId="3780" priority="24" operator="equal">
      <formula>0</formula>
    </cfRule>
  </conditionalFormatting>
  <conditionalFormatting sqref="B93">
    <cfRule type="cellIs" dxfId="3779" priority="16" operator="equal">
      <formula>0</formula>
    </cfRule>
  </conditionalFormatting>
  <conditionalFormatting sqref="C93">
    <cfRule type="cellIs" dxfId="3778" priority="15" operator="equal">
      <formula>0</formula>
    </cfRule>
  </conditionalFormatting>
  <conditionalFormatting sqref="C93">
    <cfRule type="cellIs" dxfId="3777" priority="14" operator="equal">
      <formula>0</formula>
    </cfRule>
  </conditionalFormatting>
  <conditionalFormatting sqref="C159">
    <cfRule type="cellIs" dxfId="3776" priority="13" operator="equal">
      <formula>0</formula>
    </cfRule>
  </conditionalFormatting>
  <conditionalFormatting sqref="B159">
    <cfRule type="cellIs" dxfId="3775" priority="12" operator="equal">
      <formula>0</formula>
    </cfRule>
  </conditionalFormatting>
  <conditionalFormatting sqref="B55">
    <cfRule type="cellIs" dxfId="3774" priority="3" operator="equal">
      <formula>0</formula>
    </cfRule>
  </conditionalFormatting>
  <conditionalFormatting sqref="C55">
    <cfRule type="cellIs" dxfId="3773" priority="6" operator="equal">
      <formula>0</formula>
    </cfRule>
  </conditionalFormatting>
  <conditionalFormatting sqref="A55">
    <cfRule type="cellIs" dxfId="3772" priority="9" operator="equal">
      <formula>0</formula>
    </cfRule>
  </conditionalFormatting>
  <conditionalFormatting sqref="C55">
    <cfRule type="cellIs" dxfId="3771" priority="5" operator="equal">
      <formula>0</formula>
    </cfRule>
  </conditionalFormatting>
  <conditionalFormatting sqref="C55">
    <cfRule type="cellIs" dxfId="3770" priority="8" operator="equal">
      <formula>0</formula>
    </cfRule>
  </conditionalFormatting>
  <conditionalFormatting sqref="C55">
    <cfRule type="cellIs" dxfId="3769" priority="7" operator="equal">
      <formula>0</formula>
    </cfRule>
  </conditionalFormatting>
  <conditionalFormatting sqref="B55">
    <cfRule type="cellIs" dxfId="3768" priority="2" operator="equal">
      <formula>0</formula>
    </cfRule>
  </conditionalFormatting>
  <conditionalFormatting sqref="B55">
    <cfRule type="cellIs" dxfId="3767" priority="1" operator="equal">
      <formula>0</formula>
    </cfRule>
  </conditionalFormatting>
  <conditionalFormatting sqref="B55">
    <cfRule type="cellIs" dxfId="3766" priority="4" operator="equal">
      <formula>0</formula>
    </cfRule>
  </conditionalFormatting>
  <pageMargins left="0.25" right="0.25" top="0.75" bottom="0.75" header="0.3" footer="0.3"/>
  <pageSetup paperSize="9" scale="40" fitToHeight="0"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M226"/>
  <sheetViews>
    <sheetView tabSelected="1" showWhiteSpace="0" topLeftCell="A179" zoomScale="55" zoomScaleNormal="55" zoomScalePageLayoutView="90" workbookViewId="0">
      <selection activeCell="R188" sqref="R188"/>
    </sheetView>
  </sheetViews>
  <sheetFormatPr defaultRowHeight="14.5"/>
  <cols>
    <col min="1" max="1" width="4.54296875" customWidth="1"/>
    <col min="2" max="2" width="5.54296875" customWidth="1"/>
    <col min="3" max="3" width="14.1796875" customWidth="1"/>
    <col min="4" max="4" width="17.1796875" customWidth="1"/>
    <col min="5" max="5" width="21.54296875" customWidth="1"/>
    <col min="6" max="6" width="15.54296875" customWidth="1"/>
    <col min="7" max="7" width="11.81640625" customWidth="1"/>
    <col min="8" max="8" width="10.453125" customWidth="1"/>
    <col min="9" max="9" width="15.453125" customWidth="1"/>
    <col min="10" max="10" width="13.1796875" hidden="1" customWidth="1"/>
    <col min="11" max="11" width="17.54296875" customWidth="1"/>
    <col min="12" max="12" width="16.54296875" style="93" customWidth="1"/>
    <col min="13" max="13" width="13" customWidth="1"/>
    <col min="14" max="14" width="11.81640625" customWidth="1"/>
    <col min="15" max="15" width="14.1796875" customWidth="1"/>
    <col min="16" max="16" width="14.54296875" customWidth="1"/>
    <col min="17" max="17" width="6.453125" customWidth="1"/>
    <col min="18" max="18" width="6" customWidth="1"/>
    <col min="19" max="19" width="9.54296875" customWidth="1"/>
    <col min="20" max="20" width="11.453125" customWidth="1"/>
    <col min="21" max="21" width="13.1796875" customWidth="1"/>
    <col min="22" max="22" width="0" hidden="1" customWidth="1"/>
    <col min="23" max="23" width="14.1796875" style="66" customWidth="1"/>
    <col min="24" max="24" width="11.1796875" customWidth="1"/>
    <col min="25" max="25" width="11.81640625" customWidth="1"/>
    <col min="257" max="257" width="3.1796875" customWidth="1"/>
    <col min="258" max="258" width="4.1796875" customWidth="1"/>
    <col min="259" max="259" width="14.1796875" bestFit="1" customWidth="1"/>
    <col min="261" max="261" width="14" customWidth="1"/>
    <col min="262" max="262" width="8.1796875" customWidth="1"/>
    <col min="263" max="263" width="7.1796875" customWidth="1"/>
    <col min="264" max="264" width="9.1796875" customWidth="1"/>
    <col min="265" max="265" width="9" customWidth="1"/>
    <col min="266" max="266" width="0" hidden="1" customWidth="1"/>
    <col min="267" max="267" width="16" customWidth="1"/>
    <col min="513" max="513" width="3.1796875" customWidth="1"/>
    <col min="514" max="514" width="4.1796875" customWidth="1"/>
    <col min="515" max="515" width="14.1796875" bestFit="1" customWidth="1"/>
    <col min="517" max="517" width="14" customWidth="1"/>
    <col min="518" max="518" width="8.1796875" customWidth="1"/>
    <col min="519" max="519" width="7.1796875" customWidth="1"/>
    <col min="520" max="520" width="9.1796875" customWidth="1"/>
    <col min="521" max="521" width="9" customWidth="1"/>
    <col min="522" max="522" width="0" hidden="1" customWidth="1"/>
    <col min="523" max="523" width="16" customWidth="1"/>
    <col min="769" max="769" width="3.1796875" customWidth="1"/>
    <col min="770" max="770" width="4.1796875" customWidth="1"/>
    <col min="771" max="771" width="14.1796875" bestFit="1" customWidth="1"/>
    <col min="773" max="773" width="14" customWidth="1"/>
    <col min="774" max="774" width="8.1796875" customWidth="1"/>
    <col min="775" max="775" width="7.1796875" customWidth="1"/>
    <col min="776" max="776" width="9.1796875" customWidth="1"/>
    <col min="777" max="777" width="9" customWidth="1"/>
    <col min="778" max="778" width="0" hidden="1" customWidth="1"/>
    <col min="779" max="779" width="16" customWidth="1"/>
    <col min="1025" max="1025" width="3.1796875" customWidth="1"/>
    <col min="1026" max="1026" width="4.1796875" customWidth="1"/>
    <col min="1027" max="1027" width="14.1796875" bestFit="1" customWidth="1"/>
    <col min="1029" max="1029" width="14" customWidth="1"/>
    <col min="1030" max="1030" width="8.1796875" customWidth="1"/>
    <col min="1031" max="1031" width="7.1796875" customWidth="1"/>
    <col min="1032" max="1032" width="9.1796875" customWidth="1"/>
    <col min="1033" max="1033" width="9" customWidth="1"/>
    <col min="1034" max="1034" width="0" hidden="1" customWidth="1"/>
    <col min="1035" max="1035" width="16" customWidth="1"/>
    <col min="1281" max="1281" width="3.1796875" customWidth="1"/>
    <col min="1282" max="1282" width="4.1796875" customWidth="1"/>
    <col min="1283" max="1283" width="14.1796875" bestFit="1" customWidth="1"/>
    <col min="1285" max="1285" width="14" customWidth="1"/>
    <col min="1286" max="1286" width="8.1796875" customWidth="1"/>
    <col min="1287" max="1287" width="7.1796875" customWidth="1"/>
    <col min="1288" max="1288" width="9.1796875" customWidth="1"/>
    <col min="1289" max="1289" width="9" customWidth="1"/>
    <col min="1290" max="1290" width="0" hidden="1" customWidth="1"/>
    <col min="1291" max="1291" width="16" customWidth="1"/>
    <col min="1537" max="1537" width="3.1796875" customWidth="1"/>
    <col min="1538" max="1538" width="4.1796875" customWidth="1"/>
    <col min="1539" max="1539" width="14.1796875" bestFit="1" customWidth="1"/>
    <col min="1541" max="1541" width="14" customWidth="1"/>
    <col min="1542" max="1542" width="8.1796875" customWidth="1"/>
    <col min="1543" max="1543" width="7.1796875" customWidth="1"/>
    <col min="1544" max="1544" width="9.1796875" customWidth="1"/>
    <col min="1545" max="1545" width="9" customWidth="1"/>
    <col min="1546" max="1546" width="0" hidden="1" customWidth="1"/>
    <col min="1547" max="1547" width="16" customWidth="1"/>
    <col min="1793" max="1793" width="3.1796875" customWidth="1"/>
    <col min="1794" max="1794" width="4.1796875" customWidth="1"/>
    <col min="1795" max="1795" width="14.1796875" bestFit="1" customWidth="1"/>
    <col min="1797" max="1797" width="14" customWidth="1"/>
    <col min="1798" max="1798" width="8.1796875" customWidth="1"/>
    <col min="1799" max="1799" width="7.1796875" customWidth="1"/>
    <col min="1800" max="1800" width="9.1796875" customWidth="1"/>
    <col min="1801" max="1801" width="9" customWidth="1"/>
    <col min="1802" max="1802" width="0" hidden="1" customWidth="1"/>
    <col min="1803" max="1803" width="16" customWidth="1"/>
    <col min="2049" max="2049" width="3.1796875" customWidth="1"/>
    <col min="2050" max="2050" width="4.1796875" customWidth="1"/>
    <col min="2051" max="2051" width="14.1796875" bestFit="1" customWidth="1"/>
    <col min="2053" max="2053" width="14" customWidth="1"/>
    <col min="2054" max="2054" width="8.1796875" customWidth="1"/>
    <col min="2055" max="2055" width="7.1796875" customWidth="1"/>
    <col min="2056" max="2056" width="9.1796875" customWidth="1"/>
    <col min="2057" max="2057" width="9" customWidth="1"/>
    <col min="2058" max="2058" width="0" hidden="1" customWidth="1"/>
    <col min="2059" max="2059" width="16" customWidth="1"/>
    <col min="2305" max="2305" width="3.1796875" customWidth="1"/>
    <col min="2306" max="2306" width="4.1796875" customWidth="1"/>
    <col min="2307" max="2307" width="14.1796875" bestFit="1" customWidth="1"/>
    <col min="2309" max="2309" width="14" customWidth="1"/>
    <col min="2310" max="2310" width="8.1796875" customWidth="1"/>
    <col min="2311" max="2311" width="7.1796875" customWidth="1"/>
    <col min="2312" max="2312" width="9.1796875" customWidth="1"/>
    <col min="2313" max="2313" width="9" customWidth="1"/>
    <col min="2314" max="2314" width="0" hidden="1" customWidth="1"/>
    <col min="2315" max="2315" width="16" customWidth="1"/>
    <col min="2561" max="2561" width="3.1796875" customWidth="1"/>
    <col min="2562" max="2562" width="4.1796875" customWidth="1"/>
    <col min="2563" max="2563" width="14.1796875" bestFit="1" customWidth="1"/>
    <col min="2565" max="2565" width="14" customWidth="1"/>
    <col min="2566" max="2566" width="8.1796875" customWidth="1"/>
    <col min="2567" max="2567" width="7.1796875" customWidth="1"/>
    <col min="2568" max="2568" width="9.1796875" customWidth="1"/>
    <col min="2569" max="2569" width="9" customWidth="1"/>
    <col min="2570" max="2570" width="0" hidden="1" customWidth="1"/>
    <col min="2571" max="2571" width="16" customWidth="1"/>
    <col min="2817" max="2817" width="3.1796875" customWidth="1"/>
    <col min="2818" max="2818" width="4.1796875" customWidth="1"/>
    <col min="2819" max="2819" width="14.1796875" bestFit="1" customWidth="1"/>
    <col min="2821" max="2821" width="14" customWidth="1"/>
    <col min="2822" max="2822" width="8.1796875" customWidth="1"/>
    <col min="2823" max="2823" width="7.1796875" customWidth="1"/>
    <col min="2824" max="2824" width="9.1796875" customWidth="1"/>
    <col min="2825" max="2825" width="9" customWidth="1"/>
    <col min="2826" max="2826" width="0" hidden="1" customWidth="1"/>
    <col min="2827" max="2827" width="16" customWidth="1"/>
    <col min="3073" max="3073" width="3.1796875" customWidth="1"/>
    <col min="3074" max="3074" width="4.1796875" customWidth="1"/>
    <col min="3075" max="3075" width="14.1796875" bestFit="1" customWidth="1"/>
    <col min="3077" max="3077" width="14" customWidth="1"/>
    <col min="3078" max="3078" width="8.1796875" customWidth="1"/>
    <col min="3079" max="3079" width="7.1796875" customWidth="1"/>
    <col min="3080" max="3080" width="9.1796875" customWidth="1"/>
    <col min="3081" max="3081" width="9" customWidth="1"/>
    <col min="3082" max="3082" width="0" hidden="1" customWidth="1"/>
    <col min="3083" max="3083" width="16" customWidth="1"/>
    <col min="3329" max="3329" width="3.1796875" customWidth="1"/>
    <col min="3330" max="3330" width="4.1796875" customWidth="1"/>
    <col min="3331" max="3331" width="14.1796875" bestFit="1" customWidth="1"/>
    <col min="3333" max="3333" width="14" customWidth="1"/>
    <col min="3334" max="3334" width="8.1796875" customWidth="1"/>
    <col min="3335" max="3335" width="7.1796875" customWidth="1"/>
    <col min="3336" max="3336" width="9.1796875" customWidth="1"/>
    <col min="3337" max="3337" width="9" customWidth="1"/>
    <col min="3338" max="3338" width="0" hidden="1" customWidth="1"/>
    <col min="3339" max="3339" width="16" customWidth="1"/>
    <col min="3585" max="3585" width="3.1796875" customWidth="1"/>
    <col min="3586" max="3586" width="4.1796875" customWidth="1"/>
    <col min="3587" max="3587" width="14.1796875" bestFit="1" customWidth="1"/>
    <col min="3589" max="3589" width="14" customWidth="1"/>
    <col min="3590" max="3590" width="8.1796875" customWidth="1"/>
    <col min="3591" max="3591" width="7.1796875" customWidth="1"/>
    <col min="3592" max="3592" width="9.1796875" customWidth="1"/>
    <col min="3593" max="3593" width="9" customWidth="1"/>
    <col min="3594" max="3594" width="0" hidden="1" customWidth="1"/>
    <col min="3595" max="3595" width="16" customWidth="1"/>
    <col min="3841" max="3841" width="3.1796875" customWidth="1"/>
    <col min="3842" max="3842" width="4.1796875" customWidth="1"/>
    <col min="3843" max="3843" width="14.1796875" bestFit="1" customWidth="1"/>
    <col min="3845" max="3845" width="14" customWidth="1"/>
    <col min="3846" max="3846" width="8.1796875" customWidth="1"/>
    <col min="3847" max="3847" width="7.1796875" customWidth="1"/>
    <col min="3848" max="3848" width="9.1796875" customWidth="1"/>
    <col min="3849" max="3849" width="9" customWidth="1"/>
    <col min="3850" max="3850" width="0" hidden="1" customWidth="1"/>
    <col min="3851" max="3851" width="16" customWidth="1"/>
    <col min="4097" max="4097" width="3.1796875" customWidth="1"/>
    <col min="4098" max="4098" width="4.1796875" customWidth="1"/>
    <col min="4099" max="4099" width="14.1796875" bestFit="1" customWidth="1"/>
    <col min="4101" max="4101" width="14" customWidth="1"/>
    <col min="4102" max="4102" width="8.1796875" customWidth="1"/>
    <col min="4103" max="4103" width="7.1796875" customWidth="1"/>
    <col min="4104" max="4104" width="9.1796875" customWidth="1"/>
    <col min="4105" max="4105" width="9" customWidth="1"/>
    <col min="4106" max="4106" width="0" hidden="1" customWidth="1"/>
    <col min="4107" max="4107" width="16" customWidth="1"/>
    <col min="4353" max="4353" width="3.1796875" customWidth="1"/>
    <col min="4354" max="4354" width="4.1796875" customWidth="1"/>
    <col min="4355" max="4355" width="14.1796875" bestFit="1" customWidth="1"/>
    <col min="4357" max="4357" width="14" customWidth="1"/>
    <col min="4358" max="4358" width="8.1796875" customWidth="1"/>
    <col min="4359" max="4359" width="7.1796875" customWidth="1"/>
    <col min="4360" max="4360" width="9.1796875" customWidth="1"/>
    <col min="4361" max="4361" width="9" customWidth="1"/>
    <col min="4362" max="4362" width="0" hidden="1" customWidth="1"/>
    <col min="4363" max="4363" width="16" customWidth="1"/>
    <col min="4609" max="4609" width="3.1796875" customWidth="1"/>
    <col min="4610" max="4610" width="4.1796875" customWidth="1"/>
    <col min="4611" max="4611" width="14.1796875" bestFit="1" customWidth="1"/>
    <col min="4613" max="4613" width="14" customWidth="1"/>
    <col min="4614" max="4614" width="8.1796875" customWidth="1"/>
    <col min="4615" max="4615" width="7.1796875" customWidth="1"/>
    <col min="4616" max="4616" width="9.1796875" customWidth="1"/>
    <col min="4617" max="4617" width="9" customWidth="1"/>
    <col min="4618" max="4618" width="0" hidden="1" customWidth="1"/>
    <col min="4619" max="4619" width="16" customWidth="1"/>
    <col min="4865" max="4865" width="3.1796875" customWidth="1"/>
    <col min="4866" max="4866" width="4.1796875" customWidth="1"/>
    <col min="4867" max="4867" width="14.1796875" bestFit="1" customWidth="1"/>
    <col min="4869" max="4869" width="14" customWidth="1"/>
    <col min="4870" max="4870" width="8.1796875" customWidth="1"/>
    <col min="4871" max="4871" width="7.1796875" customWidth="1"/>
    <col min="4872" max="4872" width="9.1796875" customWidth="1"/>
    <col min="4873" max="4873" width="9" customWidth="1"/>
    <col min="4874" max="4874" width="0" hidden="1" customWidth="1"/>
    <col min="4875" max="4875" width="16" customWidth="1"/>
    <col min="5121" max="5121" width="3.1796875" customWidth="1"/>
    <col min="5122" max="5122" width="4.1796875" customWidth="1"/>
    <col min="5123" max="5123" width="14.1796875" bestFit="1" customWidth="1"/>
    <col min="5125" max="5125" width="14" customWidth="1"/>
    <col min="5126" max="5126" width="8.1796875" customWidth="1"/>
    <col min="5127" max="5127" width="7.1796875" customWidth="1"/>
    <col min="5128" max="5128" width="9.1796875" customWidth="1"/>
    <col min="5129" max="5129" width="9" customWidth="1"/>
    <col min="5130" max="5130" width="0" hidden="1" customWidth="1"/>
    <col min="5131" max="5131" width="16" customWidth="1"/>
    <col min="5377" max="5377" width="3.1796875" customWidth="1"/>
    <col min="5378" max="5378" width="4.1796875" customWidth="1"/>
    <col min="5379" max="5379" width="14.1796875" bestFit="1" customWidth="1"/>
    <col min="5381" max="5381" width="14" customWidth="1"/>
    <col min="5382" max="5382" width="8.1796875" customWidth="1"/>
    <col min="5383" max="5383" width="7.1796875" customWidth="1"/>
    <col min="5384" max="5384" width="9.1796875" customWidth="1"/>
    <col min="5385" max="5385" width="9" customWidth="1"/>
    <col min="5386" max="5386" width="0" hidden="1" customWidth="1"/>
    <col min="5387" max="5387" width="16" customWidth="1"/>
    <col min="5633" max="5633" width="3.1796875" customWidth="1"/>
    <col min="5634" max="5634" width="4.1796875" customWidth="1"/>
    <col min="5635" max="5635" width="14.1796875" bestFit="1" customWidth="1"/>
    <col min="5637" max="5637" width="14" customWidth="1"/>
    <col min="5638" max="5638" width="8.1796875" customWidth="1"/>
    <col min="5639" max="5639" width="7.1796875" customWidth="1"/>
    <col min="5640" max="5640" width="9.1796875" customWidth="1"/>
    <col min="5641" max="5641" width="9" customWidth="1"/>
    <col min="5642" max="5642" width="0" hidden="1" customWidth="1"/>
    <col min="5643" max="5643" width="16" customWidth="1"/>
    <col min="5889" max="5889" width="3.1796875" customWidth="1"/>
    <col min="5890" max="5890" width="4.1796875" customWidth="1"/>
    <col min="5891" max="5891" width="14.1796875" bestFit="1" customWidth="1"/>
    <col min="5893" max="5893" width="14" customWidth="1"/>
    <col min="5894" max="5894" width="8.1796875" customWidth="1"/>
    <col min="5895" max="5895" width="7.1796875" customWidth="1"/>
    <col min="5896" max="5896" width="9.1796875" customWidth="1"/>
    <col min="5897" max="5897" width="9" customWidth="1"/>
    <col min="5898" max="5898" width="0" hidden="1" customWidth="1"/>
    <col min="5899" max="5899" width="16" customWidth="1"/>
    <col min="6145" max="6145" width="3.1796875" customWidth="1"/>
    <col min="6146" max="6146" width="4.1796875" customWidth="1"/>
    <col min="6147" max="6147" width="14.1796875" bestFit="1" customWidth="1"/>
    <col min="6149" max="6149" width="14" customWidth="1"/>
    <col min="6150" max="6150" width="8.1796875" customWidth="1"/>
    <col min="6151" max="6151" width="7.1796875" customWidth="1"/>
    <col min="6152" max="6152" width="9.1796875" customWidth="1"/>
    <col min="6153" max="6153" width="9" customWidth="1"/>
    <col min="6154" max="6154" width="0" hidden="1" customWidth="1"/>
    <col min="6155" max="6155" width="16" customWidth="1"/>
    <col min="6401" max="6401" width="3.1796875" customWidth="1"/>
    <col min="6402" max="6402" width="4.1796875" customWidth="1"/>
    <col min="6403" max="6403" width="14.1796875" bestFit="1" customWidth="1"/>
    <col min="6405" max="6405" width="14" customWidth="1"/>
    <col min="6406" max="6406" width="8.1796875" customWidth="1"/>
    <col min="6407" max="6407" width="7.1796875" customWidth="1"/>
    <col min="6408" max="6408" width="9.1796875" customWidth="1"/>
    <col min="6409" max="6409" width="9" customWidth="1"/>
    <col min="6410" max="6410" width="0" hidden="1" customWidth="1"/>
    <col min="6411" max="6411" width="16" customWidth="1"/>
    <col min="6657" max="6657" width="3.1796875" customWidth="1"/>
    <col min="6658" max="6658" width="4.1796875" customWidth="1"/>
    <col min="6659" max="6659" width="14.1796875" bestFit="1" customWidth="1"/>
    <col min="6661" max="6661" width="14" customWidth="1"/>
    <col min="6662" max="6662" width="8.1796875" customWidth="1"/>
    <col min="6663" max="6663" width="7.1796875" customWidth="1"/>
    <col min="6664" max="6664" width="9.1796875" customWidth="1"/>
    <col min="6665" max="6665" width="9" customWidth="1"/>
    <col min="6666" max="6666" width="0" hidden="1" customWidth="1"/>
    <col min="6667" max="6667" width="16" customWidth="1"/>
    <col min="6913" max="6913" width="3.1796875" customWidth="1"/>
    <col min="6914" max="6914" width="4.1796875" customWidth="1"/>
    <col min="6915" max="6915" width="14.1796875" bestFit="1" customWidth="1"/>
    <col min="6917" max="6917" width="14" customWidth="1"/>
    <col min="6918" max="6918" width="8.1796875" customWidth="1"/>
    <col min="6919" max="6919" width="7.1796875" customWidth="1"/>
    <col min="6920" max="6920" width="9.1796875" customWidth="1"/>
    <col min="6921" max="6921" width="9" customWidth="1"/>
    <col min="6922" max="6922" width="0" hidden="1" customWidth="1"/>
    <col min="6923" max="6923" width="16" customWidth="1"/>
    <col min="7169" max="7169" width="3.1796875" customWidth="1"/>
    <col min="7170" max="7170" width="4.1796875" customWidth="1"/>
    <col min="7171" max="7171" width="14.1796875" bestFit="1" customWidth="1"/>
    <col min="7173" max="7173" width="14" customWidth="1"/>
    <col min="7174" max="7174" width="8.1796875" customWidth="1"/>
    <col min="7175" max="7175" width="7.1796875" customWidth="1"/>
    <col min="7176" max="7176" width="9.1796875" customWidth="1"/>
    <col min="7177" max="7177" width="9" customWidth="1"/>
    <col min="7178" max="7178" width="0" hidden="1" customWidth="1"/>
    <col min="7179" max="7179" width="16" customWidth="1"/>
    <col min="7425" max="7425" width="3.1796875" customWidth="1"/>
    <col min="7426" max="7426" width="4.1796875" customWidth="1"/>
    <col min="7427" max="7427" width="14.1796875" bestFit="1" customWidth="1"/>
    <col min="7429" max="7429" width="14" customWidth="1"/>
    <col min="7430" max="7430" width="8.1796875" customWidth="1"/>
    <col min="7431" max="7431" width="7.1796875" customWidth="1"/>
    <col min="7432" max="7432" width="9.1796875" customWidth="1"/>
    <col min="7433" max="7433" width="9" customWidth="1"/>
    <col min="7434" max="7434" width="0" hidden="1" customWidth="1"/>
    <col min="7435" max="7435" width="16" customWidth="1"/>
    <col min="7681" max="7681" width="3.1796875" customWidth="1"/>
    <col min="7682" max="7682" width="4.1796875" customWidth="1"/>
    <col min="7683" max="7683" width="14.1796875" bestFit="1" customWidth="1"/>
    <col min="7685" max="7685" width="14" customWidth="1"/>
    <col min="7686" max="7686" width="8.1796875" customWidth="1"/>
    <col min="7687" max="7687" width="7.1796875" customWidth="1"/>
    <col min="7688" max="7688" width="9.1796875" customWidth="1"/>
    <col min="7689" max="7689" width="9" customWidth="1"/>
    <col min="7690" max="7690" width="0" hidden="1" customWidth="1"/>
    <col min="7691" max="7691" width="16" customWidth="1"/>
    <col min="7937" max="7937" width="3.1796875" customWidth="1"/>
    <col min="7938" max="7938" width="4.1796875" customWidth="1"/>
    <col min="7939" max="7939" width="14.1796875" bestFit="1" customWidth="1"/>
    <col min="7941" max="7941" width="14" customWidth="1"/>
    <col min="7942" max="7942" width="8.1796875" customWidth="1"/>
    <col min="7943" max="7943" width="7.1796875" customWidth="1"/>
    <col min="7944" max="7944" width="9.1796875" customWidth="1"/>
    <col min="7945" max="7945" width="9" customWidth="1"/>
    <col min="7946" max="7946" width="0" hidden="1" customWidth="1"/>
    <col min="7947" max="7947" width="16" customWidth="1"/>
    <col min="8193" max="8193" width="3.1796875" customWidth="1"/>
    <col min="8194" max="8194" width="4.1796875" customWidth="1"/>
    <col min="8195" max="8195" width="14.1796875" bestFit="1" customWidth="1"/>
    <col min="8197" max="8197" width="14" customWidth="1"/>
    <col min="8198" max="8198" width="8.1796875" customWidth="1"/>
    <col min="8199" max="8199" width="7.1796875" customWidth="1"/>
    <col min="8200" max="8200" width="9.1796875" customWidth="1"/>
    <col min="8201" max="8201" width="9" customWidth="1"/>
    <col min="8202" max="8202" width="0" hidden="1" customWidth="1"/>
    <col min="8203" max="8203" width="16" customWidth="1"/>
    <col min="8449" max="8449" width="3.1796875" customWidth="1"/>
    <col min="8450" max="8450" width="4.1796875" customWidth="1"/>
    <col min="8451" max="8451" width="14.1796875" bestFit="1" customWidth="1"/>
    <col min="8453" max="8453" width="14" customWidth="1"/>
    <col min="8454" max="8454" width="8.1796875" customWidth="1"/>
    <col min="8455" max="8455" width="7.1796875" customWidth="1"/>
    <col min="8456" max="8456" width="9.1796875" customWidth="1"/>
    <col min="8457" max="8457" width="9" customWidth="1"/>
    <col min="8458" max="8458" width="0" hidden="1" customWidth="1"/>
    <col min="8459" max="8459" width="16" customWidth="1"/>
    <col min="8705" max="8705" width="3.1796875" customWidth="1"/>
    <col min="8706" max="8706" width="4.1796875" customWidth="1"/>
    <col min="8707" max="8707" width="14.1796875" bestFit="1" customWidth="1"/>
    <col min="8709" max="8709" width="14" customWidth="1"/>
    <col min="8710" max="8710" width="8.1796875" customWidth="1"/>
    <col min="8711" max="8711" width="7.1796875" customWidth="1"/>
    <col min="8712" max="8712" width="9.1796875" customWidth="1"/>
    <col min="8713" max="8713" width="9" customWidth="1"/>
    <col min="8714" max="8714" width="0" hidden="1" customWidth="1"/>
    <col min="8715" max="8715" width="16" customWidth="1"/>
    <col min="8961" max="8961" width="3.1796875" customWidth="1"/>
    <col min="8962" max="8962" width="4.1796875" customWidth="1"/>
    <col min="8963" max="8963" width="14.1796875" bestFit="1" customWidth="1"/>
    <col min="8965" max="8965" width="14" customWidth="1"/>
    <col min="8966" max="8966" width="8.1796875" customWidth="1"/>
    <col min="8967" max="8967" width="7.1796875" customWidth="1"/>
    <col min="8968" max="8968" width="9.1796875" customWidth="1"/>
    <col min="8969" max="8969" width="9" customWidth="1"/>
    <col min="8970" max="8970" width="0" hidden="1" customWidth="1"/>
    <col min="8971" max="8971" width="16" customWidth="1"/>
    <col min="9217" max="9217" width="3.1796875" customWidth="1"/>
    <col min="9218" max="9218" width="4.1796875" customWidth="1"/>
    <col min="9219" max="9219" width="14.1796875" bestFit="1" customWidth="1"/>
    <col min="9221" max="9221" width="14" customWidth="1"/>
    <col min="9222" max="9222" width="8.1796875" customWidth="1"/>
    <col min="9223" max="9223" width="7.1796875" customWidth="1"/>
    <col min="9224" max="9224" width="9.1796875" customWidth="1"/>
    <col min="9225" max="9225" width="9" customWidth="1"/>
    <col min="9226" max="9226" width="0" hidden="1" customWidth="1"/>
    <col min="9227" max="9227" width="16" customWidth="1"/>
    <col min="9473" max="9473" width="3.1796875" customWidth="1"/>
    <col min="9474" max="9474" width="4.1796875" customWidth="1"/>
    <col min="9475" max="9475" width="14.1796875" bestFit="1" customWidth="1"/>
    <col min="9477" max="9477" width="14" customWidth="1"/>
    <col min="9478" max="9478" width="8.1796875" customWidth="1"/>
    <col min="9479" max="9479" width="7.1796875" customWidth="1"/>
    <col min="9480" max="9480" width="9.1796875" customWidth="1"/>
    <col min="9481" max="9481" width="9" customWidth="1"/>
    <col min="9482" max="9482" width="0" hidden="1" customWidth="1"/>
    <col min="9483" max="9483" width="16" customWidth="1"/>
    <col min="9729" max="9729" width="3.1796875" customWidth="1"/>
    <col min="9730" max="9730" width="4.1796875" customWidth="1"/>
    <col min="9731" max="9731" width="14.1796875" bestFit="1" customWidth="1"/>
    <col min="9733" max="9733" width="14" customWidth="1"/>
    <col min="9734" max="9734" width="8.1796875" customWidth="1"/>
    <col min="9735" max="9735" width="7.1796875" customWidth="1"/>
    <col min="9736" max="9736" width="9.1796875" customWidth="1"/>
    <col min="9737" max="9737" width="9" customWidth="1"/>
    <col min="9738" max="9738" width="0" hidden="1" customWidth="1"/>
    <col min="9739" max="9739" width="16" customWidth="1"/>
    <col min="9985" max="9985" width="3.1796875" customWidth="1"/>
    <col min="9986" max="9986" width="4.1796875" customWidth="1"/>
    <col min="9987" max="9987" width="14.1796875" bestFit="1" customWidth="1"/>
    <col min="9989" max="9989" width="14" customWidth="1"/>
    <col min="9990" max="9990" width="8.1796875" customWidth="1"/>
    <col min="9991" max="9991" width="7.1796875" customWidth="1"/>
    <col min="9992" max="9992" width="9.1796875" customWidth="1"/>
    <col min="9993" max="9993" width="9" customWidth="1"/>
    <col min="9994" max="9994" width="0" hidden="1" customWidth="1"/>
    <col min="9995" max="9995" width="16" customWidth="1"/>
    <col min="10241" max="10241" width="3.1796875" customWidth="1"/>
    <col min="10242" max="10242" width="4.1796875" customWidth="1"/>
    <col min="10243" max="10243" width="14.1796875" bestFit="1" customWidth="1"/>
    <col min="10245" max="10245" width="14" customWidth="1"/>
    <col min="10246" max="10246" width="8.1796875" customWidth="1"/>
    <col min="10247" max="10247" width="7.1796875" customWidth="1"/>
    <col min="10248" max="10248" width="9.1796875" customWidth="1"/>
    <col min="10249" max="10249" width="9" customWidth="1"/>
    <col min="10250" max="10250" width="0" hidden="1" customWidth="1"/>
    <col min="10251" max="10251" width="16" customWidth="1"/>
    <col min="10497" max="10497" width="3.1796875" customWidth="1"/>
    <col min="10498" max="10498" width="4.1796875" customWidth="1"/>
    <col min="10499" max="10499" width="14.1796875" bestFit="1" customWidth="1"/>
    <col min="10501" max="10501" width="14" customWidth="1"/>
    <col min="10502" max="10502" width="8.1796875" customWidth="1"/>
    <col min="10503" max="10503" width="7.1796875" customWidth="1"/>
    <col min="10504" max="10504" width="9.1796875" customWidth="1"/>
    <col min="10505" max="10505" width="9" customWidth="1"/>
    <col min="10506" max="10506" width="0" hidden="1" customWidth="1"/>
    <col min="10507" max="10507" width="16" customWidth="1"/>
    <col min="10753" max="10753" width="3.1796875" customWidth="1"/>
    <col min="10754" max="10754" width="4.1796875" customWidth="1"/>
    <col min="10755" max="10755" width="14.1796875" bestFit="1" customWidth="1"/>
    <col min="10757" max="10757" width="14" customWidth="1"/>
    <col min="10758" max="10758" width="8.1796875" customWidth="1"/>
    <col min="10759" max="10759" width="7.1796875" customWidth="1"/>
    <col min="10760" max="10760" width="9.1796875" customWidth="1"/>
    <col min="10761" max="10761" width="9" customWidth="1"/>
    <col min="10762" max="10762" width="0" hidden="1" customWidth="1"/>
    <col min="10763" max="10763" width="16" customWidth="1"/>
    <col min="11009" max="11009" width="3.1796875" customWidth="1"/>
    <col min="11010" max="11010" width="4.1796875" customWidth="1"/>
    <col min="11011" max="11011" width="14.1796875" bestFit="1" customWidth="1"/>
    <col min="11013" max="11013" width="14" customWidth="1"/>
    <col min="11014" max="11014" width="8.1796875" customWidth="1"/>
    <col min="11015" max="11015" width="7.1796875" customWidth="1"/>
    <col min="11016" max="11016" width="9.1796875" customWidth="1"/>
    <col min="11017" max="11017" width="9" customWidth="1"/>
    <col min="11018" max="11018" width="0" hidden="1" customWidth="1"/>
    <col min="11019" max="11019" width="16" customWidth="1"/>
    <col min="11265" max="11265" width="3.1796875" customWidth="1"/>
    <col min="11266" max="11266" width="4.1796875" customWidth="1"/>
    <col min="11267" max="11267" width="14.1796875" bestFit="1" customWidth="1"/>
    <col min="11269" max="11269" width="14" customWidth="1"/>
    <col min="11270" max="11270" width="8.1796875" customWidth="1"/>
    <col min="11271" max="11271" width="7.1796875" customWidth="1"/>
    <col min="11272" max="11272" width="9.1796875" customWidth="1"/>
    <col min="11273" max="11273" width="9" customWidth="1"/>
    <col min="11274" max="11274" width="0" hidden="1" customWidth="1"/>
    <col min="11275" max="11275" width="16" customWidth="1"/>
    <col min="11521" max="11521" width="3.1796875" customWidth="1"/>
    <col min="11522" max="11522" width="4.1796875" customWidth="1"/>
    <col min="11523" max="11523" width="14.1796875" bestFit="1" customWidth="1"/>
    <col min="11525" max="11525" width="14" customWidth="1"/>
    <col min="11526" max="11526" width="8.1796875" customWidth="1"/>
    <col min="11527" max="11527" width="7.1796875" customWidth="1"/>
    <col min="11528" max="11528" width="9.1796875" customWidth="1"/>
    <col min="11529" max="11529" width="9" customWidth="1"/>
    <col min="11530" max="11530" width="0" hidden="1" customWidth="1"/>
    <col min="11531" max="11531" width="16" customWidth="1"/>
    <col min="11777" max="11777" width="3.1796875" customWidth="1"/>
    <col min="11778" max="11778" width="4.1796875" customWidth="1"/>
    <col min="11779" max="11779" width="14.1796875" bestFit="1" customWidth="1"/>
    <col min="11781" max="11781" width="14" customWidth="1"/>
    <col min="11782" max="11782" width="8.1796875" customWidth="1"/>
    <col min="11783" max="11783" width="7.1796875" customWidth="1"/>
    <col min="11784" max="11784" width="9.1796875" customWidth="1"/>
    <col min="11785" max="11785" width="9" customWidth="1"/>
    <col min="11786" max="11786" width="0" hidden="1" customWidth="1"/>
    <col min="11787" max="11787" width="16" customWidth="1"/>
    <col min="12033" max="12033" width="3.1796875" customWidth="1"/>
    <col min="12034" max="12034" width="4.1796875" customWidth="1"/>
    <col min="12035" max="12035" width="14.1796875" bestFit="1" customWidth="1"/>
    <col min="12037" max="12037" width="14" customWidth="1"/>
    <col min="12038" max="12038" width="8.1796875" customWidth="1"/>
    <col min="12039" max="12039" width="7.1796875" customWidth="1"/>
    <col min="12040" max="12040" width="9.1796875" customWidth="1"/>
    <col min="12041" max="12041" width="9" customWidth="1"/>
    <col min="12042" max="12042" width="0" hidden="1" customWidth="1"/>
    <col min="12043" max="12043" width="16" customWidth="1"/>
    <col min="12289" max="12289" width="3.1796875" customWidth="1"/>
    <col min="12290" max="12290" width="4.1796875" customWidth="1"/>
    <col min="12291" max="12291" width="14.1796875" bestFit="1" customWidth="1"/>
    <col min="12293" max="12293" width="14" customWidth="1"/>
    <col min="12294" max="12294" width="8.1796875" customWidth="1"/>
    <col min="12295" max="12295" width="7.1796875" customWidth="1"/>
    <col min="12296" max="12296" width="9.1796875" customWidth="1"/>
    <col min="12297" max="12297" width="9" customWidth="1"/>
    <col min="12298" max="12298" width="0" hidden="1" customWidth="1"/>
    <col min="12299" max="12299" width="16" customWidth="1"/>
    <col min="12545" max="12545" width="3.1796875" customWidth="1"/>
    <col min="12546" max="12546" width="4.1796875" customWidth="1"/>
    <col min="12547" max="12547" width="14.1796875" bestFit="1" customWidth="1"/>
    <col min="12549" max="12549" width="14" customWidth="1"/>
    <col min="12550" max="12550" width="8.1796875" customWidth="1"/>
    <col min="12551" max="12551" width="7.1796875" customWidth="1"/>
    <col min="12552" max="12552" width="9.1796875" customWidth="1"/>
    <col min="12553" max="12553" width="9" customWidth="1"/>
    <col min="12554" max="12554" width="0" hidden="1" customWidth="1"/>
    <col min="12555" max="12555" width="16" customWidth="1"/>
    <col min="12801" max="12801" width="3.1796875" customWidth="1"/>
    <col min="12802" max="12802" width="4.1796875" customWidth="1"/>
    <col min="12803" max="12803" width="14.1796875" bestFit="1" customWidth="1"/>
    <col min="12805" max="12805" width="14" customWidth="1"/>
    <col min="12806" max="12806" width="8.1796875" customWidth="1"/>
    <col min="12807" max="12807" width="7.1796875" customWidth="1"/>
    <col min="12808" max="12808" width="9.1796875" customWidth="1"/>
    <col min="12809" max="12809" width="9" customWidth="1"/>
    <col min="12810" max="12810" width="0" hidden="1" customWidth="1"/>
    <col min="12811" max="12811" width="16" customWidth="1"/>
    <col min="13057" max="13057" width="3.1796875" customWidth="1"/>
    <col min="13058" max="13058" width="4.1796875" customWidth="1"/>
    <col min="13059" max="13059" width="14.1796875" bestFit="1" customWidth="1"/>
    <col min="13061" max="13061" width="14" customWidth="1"/>
    <col min="13062" max="13062" width="8.1796875" customWidth="1"/>
    <col min="13063" max="13063" width="7.1796875" customWidth="1"/>
    <col min="13064" max="13064" width="9.1796875" customWidth="1"/>
    <col min="13065" max="13065" width="9" customWidth="1"/>
    <col min="13066" max="13066" width="0" hidden="1" customWidth="1"/>
    <col min="13067" max="13067" width="16" customWidth="1"/>
    <col min="13313" max="13313" width="3.1796875" customWidth="1"/>
    <col min="13314" max="13314" width="4.1796875" customWidth="1"/>
    <col min="13315" max="13315" width="14.1796875" bestFit="1" customWidth="1"/>
    <col min="13317" max="13317" width="14" customWidth="1"/>
    <col min="13318" max="13318" width="8.1796875" customWidth="1"/>
    <col min="13319" max="13319" width="7.1796875" customWidth="1"/>
    <col min="13320" max="13320" width="9.1796875" customWidth="1"/>
    <col min="13321" max="13321" width="9" customWidth="1"/>
    <col min="13322" max="13322" width="0" hidden="1" customWidth="1"/>
    <col min="13323" max="13323" width="16" customWidth="1"/>
    <col min="13569" max="13569" width="3.1796875" customWidth="1"/>
    <col min="13570" max="13570" width="4.1796875" customWidth="1"/>
    <col min="13571" max="13571" width="14.1796875" bestFit="1" customWidth="1"/>
    <col min="13573" max="13573" width="14" customWidth="1"/>
    <col min="13574" max="13574" width="8.1796875" customWidth="1"/>
    <col min="13575" max="13575" width="7.1796875" customWidth="1"/>
    <col min="13576" max="13576" width="9.1796875" customWidth="1"/>
    <col min="13577" max="13577" width="9" customWidth="1"/>
    <col min="13578" max="13578" width="0" hidden="1" customWidth="1"/>
    <col min="13579" max="13579" width="16" customWidth="1"/>
    <col min="13825" max="13825" width="3.1796875" customWidth="1"/>
    <col min="13826" max="13826" width="4.1796875" customWidth="1"/>
    <col min="13827" max="13827" width="14.1796875" bestFit="1" customWidth="1"/>
    <col min="13829" max="13829" width="14" customWidth="1"/>
    <col min="13830" max="13830" width="8.1796875" customWidth="1"/>
    <col min="13831" max="13831" width="7.1796875" customWidth="1"/>
    <col min="13832" max="13832" width="9.1796875" customWidth="1"/>
    <col min="13833" max="13833" width="9" customWidth="1"/>
    <col min="13834" max="13834" width="0" hidden="1" customWidth="1"/>
    <col min="13835" max="13835" width="16" customWidth="1"/>
    <col min="14081" max="14081" width="3.1796875" customWidth="1"/>
    <col min="14082" max="14082" width="4.1796875" customWidth="1"/>
    <col min="14083" max="14083" width="14.1796875" bestFit="1" customWidth="1"/>
    <col min="14085" max="14085" width="14" customWidth="1"/>
    <col min="14086" max="14086" width="8.1796875" customWidth="1"/>
    <col min="14087" max="14087" width="7.1796875" customWidth="1"/>
    <col min="14088" max="14088" width="9.1796875" customWidth="1"/>
    <col min="14089" max="14089" width="9" customWidth="1"/>
    <col min="14090" max="14090" width="0" hidden="1" customWidth="1"/>
    <col min="14091" max="14091" width="16" customWidth="1"/>
    <col min="14337" max="14337" width="3.1796875" customWidth="1"/>
    <col min="14338" max="14338" width="4.1796875" customWidth="1"/>
    <col min="14339" max="14339" width="14.1796875" bestFit="1" customWidth="1"/>
    <col min="14341" max="14341" width="14" customWidth="1"/>
    <col min="14342" max="14342" width="8.1796875" customWidth="1"/>
    <col min="14343" max="14343" width="7.1796875" customWidth="1"/>
    <col min="14344" max="14344" width="9.1796875" customWidth="1"/>
    <col min="14345" max="14345" width="9" customWidth="1"/>
    <col min="14346" max="14346" width="0" hidden="1" customWidth="1"/>
    <col min="14347" max="14347" width="16" customWidth="1"/>
    <col min="14593" max="14593" width="3.1796875" customWidth="1"/>
    <col min="14594" max="14594" width="4.1796875" customWidth="1"/>
    <col min="14595" max="14595" width="14.1796875" bestFit="1" customWidth="1"/>
    <col min="14597" max="14597" width="14" customWidth="1"/>
    <col min="14598" max="14598" width="8.1796875" customWidth="1"/>
    <col min="14599" max="14599" width="7.1796875" customWidth="1"/>
    <col min="14600" max="14600" width="9.1796875" customWidth="1"/>
    <col min="14601" max="14601" width="9" customWidth="1"/>
    <col min="14602" max="14602" width="0" hidden="1" customWidth="1"/>
    <col min="14603" max="14603" width="16" customWidth="1"/>
    <col min="14849" max="14849" width="3.1796875" customWidth="1"/>
    <col min="14850" max="14850" width="4.1796875" customWidth="1"/>
    <col min="14851" max="14851" width="14.1796875" bestFit="1" customWidth="1"/>
    <col min="14853" max="14853" width="14" customWidth="1"/>
    <col min="14854" max="14854" width="8.1796875" customWidth="1"/>
    <col min="14855" max="14855" width="7.1796875" customWidth="1"/>
    <col min="14856" max="14856" width="9.1796875" customWidth="1"/>
    <col min="14857" max="14857" width="9" customWidth="1"/>
    <col min="14858" max="14858" width="0" hidden="1" customWidth="1"/>
    <col min="14859" max="14859" width="16" customWidth="1"/>
    <col min="15105" max="15105" width="3.1796875" customWidth="1"/>
    <col min="15106" max="15106" width="4.1796875" customWidth="1"/>
    <col min="15107" max="15107" width="14.1796875" bestFit="1" customWidth="1"/>
    <col min="15109" max="15109" width="14" customWidth="1"/>
    <col min="15110" max="15110" width="8.1796875" customWidth="1"/>
    <col min="15111" max="15111" width="7.1796875" customWidth="1"/>
    <col min="15112" max="15112" width="9.1796875" customWidth="1"/>
    <col min="15113" max="15113" width="9" customWidth="1"/>
    <col min="15114" max="15114" width="0" hidden="1" customWidth="1"/>
    <col min="15115" max="15115" width="16" customWidth="1"/>
    <col min="15361" max="15361" width="3.1796875" customWidth="1"/>
    <col min="15362" max="15362" width="4.1796875" customWidth="1"/>
    <col min="15363" max="15363" width="14.1796875" bestFit="1" customWidth="1"/>
    <col min="15365" max="15365" width="14" customWidth="1"/>
    <col min="15366" max="15366" width="8.1796875" customWidth="1"/>
    <col min="15367" max="15367" width="7.1796875" customWidth="1"/>
    <col min="15368" max="15368" width="9.1796875" customWidth="1"/>
    <col min="15369" max="15369" width="9" customWidth="1"/>
    <col min="15370" max="15370" width="0" hidden="1" customWidth="1"/>
    <col min="15371" max="15371" width="16" customWidth="1"/>
    <col min="15617" max="15617" width="3.1796875" customWidth="1"/>
    <col min="15618" max="15618" width="4.1796875" customWidth="1"/>
    <col min="15619" max="15619" width="14.1796875" bestFit="1" customWidth="1"/>
    <col min="15621" max="15621" width="14" customWidth="1"/>
    <col min="15622" max="15622" width="8.1796875" customWidth="1"/>
    <col min="15623" max="15623" width="7.1796875" customWidth="1"/>
    <col min="15624" max="15624" width="9.1796875" customWidth="1"/>
    <col min="15625" max="15625" width="9" customWidth="1"/>
    <col min="15626" max="15626" width="0" hidden="1" customWidth="1"/>
    <col min="15627" max="15627" width="16" customWidth="1"/>
    <col min="15873" max="15873" width="3.1796875" customWidth="1"/>
    <col min="15874" max="15874" width="4.1796875" customWidth="1"/>
    <col min="15875" max="15875" width="14.1796875" bestFit="1" customWidth="1"/>
    <col min="15877" max="15877" width="14" customWidth="1"/>
    <col min="15878" max="15878" width="8.1796875" customWidth="1"/>
    <col min="15879" max="15879" width="7.1796875" customWidth="1"/>
    <col min="15880" max="15880" width="9.1796875" customWidth="1"/>
    <col min="15881" max="15881" width="9" customWidth="1"/>
    <col min="15882" max="15882" width="0" hidden="1" customWidth="1"/>
    <col min="15883" max="15883" width="16" customWidth="1"/>
    <col min="16129" max="16129" width="3.1796875" customWidth="1"/>
    <col min="16130" max="16130" width="4.1796875" customWidth="1"/>
    <col min="16131" max="16131" width="14.1796875" bestFit="1" customWidth="1"/>
    <col min="16133" max="16133" width="14" customWidth="1"/>
    <col min="16134" max="16134" width="8.1796875" customWidth="1"/>
    <col min="16135" max="16135" width="7.1796875" customWidth="1"/>
    <col min="16136" max="16136" width="9.1796875" customWidth="1"/>
    <col min="16137" max="16137" width="9" customWidth="1"/>
    <col min="16138" max="16138" width="0" hidden="1" customWidth="1"/>
    <col min="16139" max="16139" width="16" customWidth="1"/>
  </cols>
  <sheetData>
    <row r="1" spans="1:31" ht="18">
      <c r="A1" s="4"/>
      <c r="M1" s="2"/>
      <c r="N1" s="2"/>
      <c r="O1" s="2"/>
      <c r="P1" s="2"/>
      <c r="Q1" s="2"/>
      <c r="R1" s="2"/>
      <c r="S1" s="2"/>
      <c r="T1" s="2"/>
      <c r="U1" s="2"/>
      <c r="V1" s="1"/>
      <c r="W1" s="1"/>
    </row>
    <row r="2" spans="1:31" ht="18.5">
      <c r="A2" s="5" t="s">
        <v>21</v>
      </c>
      <c r="B2" s="5"/>
      <c r="M2" s="2"/>
      <c r="N2" s="2"/>
      <c r="O2" s="2"/>
      <c r="P2" s="2"/>
      <c r="Q2" s="2"/>
      <c r="R2" s="82"/>
      <c r="S2" s="82"/>
      <c r="T2" s="82"/>
      <c r="U2" s="82"/>
      <c r="V2" s="1"/>
      <c r="W2" s="1"/>
    </row>
    <row r="3" spans="1:31" ht="15.75" customHeight="1" thickBot="1">
      <c r="M3" s="2"/>
      <c r="N3" s="21"/>
      <c r="O3" s="90"/>
      <c r="P3" s="2"/>
      <c r="Q3" s="22"/>
      <c r="R3" s="22"/>
      <c r="S3" s="22"/>
      <c r="T3" s="2"/>
      <c r="U3" s="2"/>
      <c r="V3" s="1"/>
      <c r="W3" s="1"/>
    </row>
    <row r="4" spans="1:31" ht="27.75" customHeight="1" thickBot="1">
      <c r="A4" s="16" t="s">
        <v>22</v>
      </c>
      <c r="B4" s="17"/>
      <c r="C4" s="351">
        <v>44181</v>
      </c>
      <c r="D4" s="352"/>
      <c r="E4" s="4"/>
      <c r="F4" s="6"/>
      <c r="G4" s="6"/>
      <c r="H4" s="352"/>
      <c r="I4" s="6"/>
      <c r="J4" s="6"/>
      <c r="M4" s="2"/>
      <c r="N4" s="2"/>
      <c r="O4" s="2"/>
      <c r="P4" s="2"/>
      <c r="Q4" s="2"/>
      <c r="R4" s="2"/>
      <c r="S4" s="2"/>
      <c r="T4" s="2"/>
      <c r="U4" s="2"/>
      <c r="V4" s="1"/>
      <c r="W4" s="1"/>
    </row>
    <row r="5" spans="1:31" ht="37.5" customHeight="1">
      <c r="A5" s="6"/>
      <c r="B5" s="6"/>
      <c r="C5" s="6"/>
      <c r="D5" s="6"/>
      <c r="E5" s="6"/>
      <c r="F5" s="6"/>
      <c r="G5" s="6"/>
      <c r="H5" s="6"/>
      <c r="I5" s="6"/>
      <c r="J5" s="6"/>
      <c r="K5" s="20"/>
      <c r="M5" s="83"/>
      <c r="N5" s="83"/>
      <c r="O5" s="83"/>
      <c r="P5" s="83"/>
      <c r="Q5" s="83"/>
      <c r="R5" s="23"/>
      <c r="S5" s="23"/>
      <c r="T5" s="23"/>
      <c r="U5" s="78"/>
      <c r="V5" s="23"/>
      <c r="W5" s="23"/>
    </row>
    <row r="6" spans="1:31" ht="27" customHeight="1">
      <c r="A6" s="6"/>
      <c r="B6" s="6"/>
      <c r="C6" s="2110" t="s">
        <v>369</v>
      </c>
      <c r="D6" s="2110"/>
      <c r="E6" s="2110"/>
      <c r="F6" s="2110"/>
      <c r="G6" s="2110"/>
      <c r="H6" s="2110"/>
      <c r="I6" s="2110"/>
      <c r="J6" s="7"/>
      <c r="M6" s="78"/>
      <c r="N6" s="78"/>
      <c r="O6" s="78"/>
      <c r="P6" s="78"/>
      <c r="Q6" s="78"/>
      <c r="R6" s="24"/>
      <c r="S6" s="24"/>
      <c r="T6" s="25"/>
      <c r="U6" s="26"/>
      <c r="V6" s="15"/>
      <c r="W6" s="15"/>
      <c r="Z6" s="1"/>
      <c r="AA6" s="1"/>
      <c r="AB6" s="1"/>
      <c r="AC6" s="1"/>
      <c r="AD6" s="1"/>
      <c r="AE6" s="1"/>
    </row>
    <row r="7" spans="1:31" ht="18.75" customHeight="1">
      <c r="A7" s="6"/>
      <c r="B7" s="6"/>
      <c r="C7" s="2110" t="s">
        <v>23</v>
      </c>
      <c r="D7" s="2110"/>
      <c r="E7" s="2110"/>
      <c r="F7" s="2110"/>
      <c r="G7" s="2110"/>
      <c r="H7" s="2110"/>
      <c r="I7" s="2110"/>
      <c r="J7" s="7"/>
      <c r="M7" s="78"/>
      <c r="N7" s="78"/>
      <c r="O7" s="78"/>
      <c r="P7" s="78"/>
      <c r="Q7" s="78"/>
      <c r="R7" s="25"/>
      <c r="S7" s="24"/>
      <c r="T7" s="25"/>
      <c r="U7" s="27"/>
      <c r="V7" s="15"/>
      <c r="W7" s="15"/>
      <c r="Z7" s="12"/>
      <c r="AA7" s="12"/>
      <c r="AB7" s="13"/>
      <c r="AC7" s="13"/>
      <c r="AD7" s="13"/>
      <c r="AE7" s="13"/>
    </row>
    <row r="8" spans="1:31" ht="28.5" customHeight="1" thickBot="1">
      <c r="A8" s="6"/>
      <c r="B8" s="6"/>
      <c r="C8" s="6"/>
      <c r="D8" s="6"/>
      <c r="E8" s="6"/>
      <c r="F8" s="6"/>
      <c r="G8" s="6"/>
      <c r="H8" s="6"/>
      <c r="I8" s="6" t="s">
        <v>65</v>
      </c>
      <c r="J8" s="6"/>
      <c r="K8">
        <v>4</v>
      </c>
      <c r="L8" s="94" t="s">
        <v>66</v>
      </c>
      <c r="M8" s="99" t="s">
        <v>69</v>
      </c>
      <c r="N8" s="78"/>
      <c r="O8" s="78"/>
      <c r="P8" s="78"/>
      <c r="Q8" s="78"/>
      <c r="R8" s="25"/>
      <c r="S8" s="25"/>
      <c r="T8" s="25"/>
      <c r="U8" s="26"/>
      <c r="V8" s="15"/>
      <c r="W8" s="15"/>
      <c r="Z8" s="1"/>
      <c r="AA8" s="1"/>
      <c r="AB8" s="1"/>
      <c r="AC8" s="1"/>
      <c r="AD8" s="1"/>
      <c r="AE8" s="1"/>
    </row>
    <row r="9" spans="1:31" ht="22.5" customHeight="1" thickBot="1">
      <c r="A9" s="6"/>
      <c r="B9" s="2063" t="s">
        <v>24</v>
      </c>
      <c r="C9" s="2064"/>
      <c r="D9" s="2065"/>
      <c r="E9" s="88"/>
      <c r="F9" s="2064" t="s">
        <v>25</v>
      </c>
      <c r="G9" s="2064"/>
      <c r="H9" s="2064"/>
      <c r="I9" s="2065"/>
      <c r="J9" s="18"/>
      <c r="K9" s="2061" t="s">
        <v>26</v>
      </c>
      <c r="M9" s="78"/>
      <c r="N9" s="78"/>
      <c r="O9" s="78"/>
      <c r="P9" s="78"/>
      <c r="Q9" s="78"/>
      <c r="R9" s="25"/>
      <c r="S9" s="25"/>
      <c r="T9" s="25"/>
      <c r="U9" s="26"/>
      <c r="V9" s="15"/>
      <c r="W9" s="15"/>
    </row>
    <row r="10" spans="1:31" ht="23.25" customHeight="1">
      <c r="A10" s="6"/>
      <c r="B10" s="2050" t="s">
        <v>27</v>
      </c>
      <c r="C10" s="2066" t="s">
        <v>45</v>
      </c>
      <c r="D10" s="2111"/>
      <c r="E10" s="86"/>
      <c r="F10" s="2116" t="s">
        <v>35</v>
      </c>
      <c r="G10" s="2050" t="s">
        <v>34</v>
      </c>
      <c r="H10" s="2050" t="s">
        <v>28</v>
      </c>
      <c r="I10" s="2066" t="s">
        <v>42</v>
      </c>
      <c r="J10" s="18"/>
      <c r="K10" s="2062"/>
      <c r="M10" s="78"/>
      <c r="N10" s="78"/>
      <c r="O10" s="78"/>
      <c r="P10" s="78"/>
      <c r="Q10" s="78"/>
      <c r="R10" s="25"/>
      <c r="S10" s="25"/>
      <c r="T10" s="28"/>
      <c r="U10" s="26"/>
      <c r="V10" s="15"/>
      <c r="W10" s="15"/>
    </row>
    <row r="11" spans="1:31" ht="24" customHeight="1" thickBot="1">
      <c r="A11" s="6"/>
      <c r="B11" s="2051"/>
      <c r="C11" s="2067"/>
      <c r="D11" s="2112"/>
      <c r="E11" s="87"/>
      <c r="F11" s="2117"/>
      <c r="G11" s="2051"/>
      <c r="H11" s="2051"/>
      <c r="I11" s="2067"/>
      <c r="J11" s="19"/>
      <c r="K11" s="2062"/>
      <c r="M11" s="78"/>
      <c r="N11" s="78"/>
      <c r="O11" s="78"/>
      <c r="P11" s="78"/>
      <c r="Q11" s="78"/>
      <c r="R11" s="25"/>
      <c r="S11" s="25"/>
      <c r="T11" s="25"/>
      <c r="U11" s="26"/>
      <c r="V11" s="15"/>
      <c r="W11" s="15"/>
    </row>
    <row r="12" spans="1:31" ht="26.25" customHeight="1">
      <c r="A12" s="6"/>
      <c r="B12" s="106">
        <v>1</v>
      </c>
      <c r="C12" s="2098" t="s">
        <v>780</v>
      </c>
      <c r="D12" s="2099"/>
      <c r="E12" s="2100"/>
      <c r="F12" s="124">
        <v>1.2</v>
      </c>
      <c r="G12" s="107">
        <f>'планирование суточное'!L34</f>
        <v>0</v>
      </c>
      <c r="H12" s="108">
        <v>400</v>
      </c>
      <c r="I12" s="2114">
        <f t="shared" ref="I12:I22" si="0">G12*H12</f>
        <v>0</v>
      </c>
      <c r="J12" s="2115"/>
      <c r="K12" s="109"/>
      <c r="L12" s="95">
        <f>I12*F12/K8</f>
        <v>0</v>
      </c>
      <c r="M12" s="100">
        <f>I12-L12</f>
        <v>0</v>
      </c>
      <c r="N12" s="78"/>
      <c r="O12" s="78"/>
      <c r="P12" s="78"/>
      <c r="Q12" s="78"/>
      <c r="R12" s="25"/>
      <c r="S12" s="25"/>
      <c r="T12" s="25"/>
      <c r="U12" s="26"/>
      <c r="V12" s="15"/>
      <c r="W12" s="15"/>
    </row>
    <row r="13" spans="1:31" ht="25.5" customHeight="1" thickBot="1">
      <c r="A13" s="6"/>
      <c r="B13" s="110">
        <v>2</v>
      </c>
      <c r="C13" s="2098" t="s">
        <v>71</v>
      </c>
      <c r="D13" s="2099"/>
      <c r="E13" s="2100"/>
      <c r="F13" s="125"/>
      <c r="G13" s="111">
        <f>'планирование суточное'!L103</f>
        <v>0</v>
      </c>
      <c r="H13" s="112"/>
      <c r="I13" s="2068">
        <f t="shared" si="0"/>
        <v>0</v>
      </c>
      <c r="J13" s="2069"/>
      <c r="K13" s="113"/>
      <c r="L13" s="95">
        <f>I13*F13/K8</f>
        <v>0</v>
      </c>
      <c r="M13" s="100">
        <f t="shared" ref="M13:M30" si="1">I13-L13</f>
        <v>0</v>
      </c>
      <c r="N13" s="77"/>
      <c r="O13" s="77"/>
      <c r="P13" s="77"/>
      <c r="Q13" s="77"/>
      <c r="R13" s="25"/>
      <c r="S13" s="25"/>
      <c r="T13" s="25"/>
      <c r="U13" s="26"/>
      <c r="V13" s="15"/>
      <c r="W13" s="15"/>
    </row>
    <row r="14" spans="1:31" ht="21.75" customHeight="1">
      <c r="A14" s="6"/>
      <c r="B14" s="106">
        <v>3</v>
      </c>
      <c r="C14" s="2113" t="s">
        <v>72</v>
      </c>
      <c r="D14" s="2113"/>
      <c r="E14" s="2113"/>
      <c r="F14" s="125"/>
      <c r="G14" s="111">
        <f>'планирование суточное'!L106</f>
        <v>0</v>
      </c>
      <c r="H14" s="112"/>
      <c r="I14" s="2068">
        <f t="shared" si="0"/>
        <v>0</v>
      </c>
      <c r="J14" s="2069"/>
      <c r="K14" s="113"/>
      <c r="L14" s="95">
        <f>I14*F14/K8</f>
        <v>0</v>
      </c>
      <c r="M14" s="100">
        <f t="shared" si="1"/>
        <v>0</v>
      </c>
      <c r="N14" s="84"/>
      <c r="O14" s="84"/>
      <c r="P14" s="84"/>
      <c r="Q14" s="84"/>
      <c r="R14" s="80"/>
      <c r="S14" s="29"/>
      <c r="T14" s="30"/>
      <c r="U14" s="26"/>
      <c r="V14" s="15"/>
      <c r="W14" s="15"/>
      <c r="X14" s="15"/>
    </row>
    <row r="15" spans="1:31" ht="22.5" customHeight="1" thickBot="1">
      <c r="A15" s="6"/>
      <c r="B15" s="110">
        <v>4</v>
      </c>
      <c r="C15" s="2098" t="s">
        <v>73</v>
      </c>
      <c r="D15" s="2099"/>
      <c r="E15" s="2100"/>
      <c r="F15" s="125"/>
      <c r="G15" s="111">
        <f>'планирование суточное'!L113</f>
        <v>0</v>
      </c>
      <c r="H15" s="112"/>
      <c r="I15" s="2068">
        <f t="shared" si="0"/>
        <v>0</v>
      </c>
      <c r="J15" s="2069"/>
      <c r="K15" s="113"/>
      <c r="L15" s="95">
        <f>I15*F15/K8</f>
        <v>0</v>
      </c>
      <c r="M15" s="100">
        <f t="shared" si="1"/>
        <v>0</v>
      </c>
      <c r="N15" s="85"/>
      <c r="O15" s="85"/>
      <c r="P15" s="85"/>
      <c r="Q15" s="85"/>
      <c r="R15" s="31"/>
      <c r="S15" s="25"/>
      <c r="T15" s="25"/>
      <c r="U15" s="26"/>
      <c r="V15" s="15"/>
      <c r="W15" s="15"/>
    </row>
    <row r="16" spans="1:31" ht="37.5" customHeight="1">
      <c r="A16" s="6"/>
      <c r="B16" s="106">
        <v>5</v>
      </c>
      <c r="C16" s="2070" t="s">
        <v>1</v>
      </c>
      <c r="D16" s="2070"/>
      <c r="E16" s="2070"/>
      <c r="F16" s="125">
        <v>2.7</v>
      </c>
      <c r="G16" s="114">
        <f>'планирование суточное'!L51+'планирование суточное'!L63+'планирование суточное'!L64+'планирование суточное'!L65+'планирование суточное'!L66</f>
        <v>0</v>
      </c>
      <c r="H16" s="114">
        <v>8000</v>
      </c>
      <c r="I16" s="2068">
        <f t="shared" si="0"/>
        <v>0</v>
      </c>
      <c r="J16" s="2069"/>
      <c r="K16" s="126"/>
      <c r="L16" s="95">
        <f>I16*F16/K8</f>
        <v>0</v>
      </c>
      <c r="M16" s="100">
        <f t="shared" si="1"/>
        <v>0</v>
      </c>
      <c r="N16" s="85"/>
      <c r="O16" s="85"/>
      <c r="P16" s="85"/>
      <c r="Q16" s="85"/>
      <c r="R16" s="31"/>
      <c r="S16" s="25"/>
      <c r="T16" s="30"/>
      <c r="U16" s="26"/>
      <c r="V16" s="15"/>
      <c r="W16" s="15"/>
    </row>
    <row r="17" spans="1:23" ht="32.25" customHeight="1" thickBot="1">
      <c r="A17" s="6"/>
      <c r="B17" s="110">
        <v>6</v>
      </c>
      <c r="C17" s="2070" t="s">
        <v>29</v>
      </c>
      <c r="D17" s="2070"/>
      <c r="E17" s="2070"/>
      <c r="F17" s="125">
        <v>3.6</v>
      </c>
      <c r="G17" s="114">
        <f>'планирование суточное'!L2</f>
        <v>1</v>
      </c>
      <c r="H17" s="330">
        <v>8000</v>
      </c>
      <c r="I17" s="2068">
        <f t="shared" si="0"/>
        <v>8000</v>
      </c>
      <c r="J17" s="2069"/>
      <c r="K17" s="109"/>
      <c r="L17" s="95">
        <f>I17*F17/K8</f>
        <v>7200</v>
      </c>
      <c r="M17" s="100">
        <f t="shared" si="1"/>
        <v>800</v>
      </c>
      <c r="N17" s="77"/>
      <c r="O17" s="77"/>
      <c r="P17" s="77"/>
      <c r="Q17" s="77"/>
      <c r="R17" s="25"/>
      <c r="S17" s="89"/>
      <c r="T17" s="89"/>
      <c r="U17" s="89"/>
    </row>
    <row r="18" spans="1:23" ht="32.25" customHeight="1">
      <c r="A18" s="6"/>
      <c r="B18" s="106">
        <v>7</v>
      </c>
      <c r="C18" s="2070" t="s">
        <v>29</v>
      </c>
      <c r="D18" s="2070"/>
      <c r="E18" s="2070"/>
      <c r="F18" s="125">
        <v>3.3</v>
      </c>
      <c r="G18" s="114">
        <f>'планирование суточное'!L3</f>
        <v>1</v>
      </c>
      <c r="H18" s="330">
        <v>8000</v>
      </c>
      <c r="I18" s="114">
        <f t="shared" si="0"/>
        <v>8000</v>
      </c>
      <c r="J18" s="112"/>
      <c r="K18" s="115"/>
      <c r="L18" s="95">
        <f>I18*F18/K8</f>
        <v>6600</v>
      </c>
      <c r="M18" s="100">
        <f t="shared" si="1"/>
        <v>1400</v>
      </c>
      <c r="N18" s="77"/>
      <c r="O18" s="77"/>
      <c r="P18" s="77"/>
      <c r="Q18" s="77"/>
      <c r="R18" s="25"/>
      <c r="S18" s="89"/>
      <c r="T18" s="89"/>
      <c r="U18" s="89"/>
    </row>
    <row r="19" spans="1:23" ht="30" customHeight="1" thickBot="1">
      <c r="A19" s="6"/>
      <c r="B19" s="110">
        <v>8</v>
      </c>
      <c r="C19" s="2070" t="s">
        <v>32</v>
      </c>
      <c r="D19" s="2070"/>
      <c r="E19" s="2070"/>
      <c r="F19" s="125">
        <v>3.6</v>
      </c>
      <c r="G19" s="114">
        <f>'планирование суточное'!L22</f>
        <v>3</v>
      </c>
      <c r="H19" s="330">
        <v>8000</v>
      </c>
      <c r="I19" s="2068">
        <f t="shared" si="0"/>
        <v>24000</v>
      </c>
      <c r="J19" s="2069"/>
      <c r="K19" s="109"/>
      <c r="L19" s="95">
        <f>I19*F19/K8</f>
        <v>21600</v>
      </c>
      <c r="M19" s="100">
        <f t="shared" si="1"/>
        <v>2400</v>
      </c>
      <c r="N19" s="78"/>
      <c r="O19" s="78"/>
      <c r="P19" s="78"/>
      <c r="Q19" s="78"/>
      <c r="R19" s="25"/>
      <c r="S19" s="89"/>
      <c r="T19" s="89"/>
      <c r="U19" s="89"/>
    </row>
    <row r="20" spans="1:23" ht="30" customHeight="1">
      <c r="A20" s="6"/>
      <c r="B20" s="106">
        <v>9</v>
      </c>
      <c r="C20" s="2070" t="s">
        <v>32</v>
      </c>
      <c r="D20" s="2070"/>
      <c r="E20" s="2070"/>
      <c r="F20" s="125">
        <v>3.3</v>
      </c>
      <c r="G20" s="114">
        <f>'планирование суточное'!L23</f>
        <v>2</v>
      </c>
      <c r="H20" s="330">
        <v>8000</v>
      </c>
      <c r="I20" s="114">
        <f t="shared" si="0"/>
        <v>16000</v>
      </c>
      <c r="J20" s="112"/>
      <c r="K20" s="115"/>
      <c r="L20" s="95">
        <f>I20*F20/K8</f>
        <v>13200</v>
      </c>
      <c r="M20" s="100">
        <f t="shared" si="1"/>
        <v>2800</v>
      </c>
      <c r="N20" s="78"/>
      <c r="O20" s="78"/>
      <c r="P20" s="78"/>
      <c r="Q20" s="78"/>
      <c r="R20" s="25"/>
      <c r="S20" s="89"/>
      <c r="T20" s="89"/>
      <c r="U20" s="89"/>
    </row>
    <row r="21" spans="1:23" ht="31.5" customHeight="1" thickBot="1">
      <c r="A21" s="6"/>
      <c r="B21" s="110">
        <v>10</v>
      </c>
      <c r="C21" s="2070" t="s">
        <v>2</v>
      </c>
      <c r="D21" s="2070"/>
      <c r="E21" s="2070"/>
      <c r="F21" s="125">
        <v>2.7</v>
      </c>
      <c r="G21" s="114">
        <f>'планирование суточное'!L40+'планирование суточное'!L45+'планирование суточное'!L50</f>
        <v>0</v>
      </c>
      <c r="H21" s="330">
        <v>8000</v>
      </c>
      <c r="I21" s="2068">
        <f t="shared" si="0"/>
        <v>0</v>
      </c>
      <c r="J21" s="2069"/>
      <c r="K21" s="116"/>
      <c r="L21" s="95">
        <f>I21*F21/K8</f>
        <v>0</v>
      </c>
      <c r="M21" s="100">
        <f t="shared" si="1"/>
        <v>0</v>
      </c>
      <c r="N21" s="78"/>
      <c r="O21" s="78"/>
      <c r="P21" s="78"/>
      <c r="Q21" s="78"/>
      <c r="R21" s="31"/>
      <c r="S21" s="89"/>
      <c r="T21" s="89"/>
      <c r="U21" s="89"/>
    </row>
    <row r="22" spans="1:23" ht="26.25" customHeight="1">
      <c r="A22" s="6"/>
      <c r="B22" s="106">
        <v>11</v>
      </c>
      <c r="C22" s="2070" t="s">
        <v>89</v>
      </c>
      <c r="D22" s="2070"/>
      <c r="E22" s="2070"/>
      <c r="F22" s="125">
        <v>3.6</v>
      </c>
      <c r="G22" s="114">
        <f>'планирование суточное'!L83</f>
        <v>0</v>
      </c>
      <c r="H22" s="330">
        <v>8000</v>
      </c>
      <c r="I22" s="2068">
        <f t="shared" si="0"/>
        <v>0</v>
      </c>
      <c r="J22" s="2069"/>
      <c r="K22" s="127"/>
      <c r="L22" s="95">
        <f>I22*F22/K8</f>
        <v>0</v>
      </c>
      <c r="M22" s="100">
        <f t="shared" si="1"/>
        <v>0</v>
      </c>
      <c r="N22" s="78"/>
      <c r="O22" s="78"/>
      <c r="P22" s="78"/>
      <c r="Q22" s="78"/>
      <c r="R22" s="31"/>
      <c r="S22" s="89"/>
      <c r="T22" s="89"/>
      <c r="U22" s="89"/>
    </row>
    <row r="23" spans="1:23" ht="24.75" customHeight="1" thickBot="1">
      <c r="A23" s="6"/>
      <c r="B23" s="110">
        <v>12</v>
      </c>
      <c r="C23" s="2073"/>
      <c r="D23" s="2074"/>
      <c r="E23" s="2075"/>
      <c r="F23" s="125"/>
      <c r="G23" s="114"/>
      <c r="H23" s="114"/>
      <c r="I23" s="114"/>
      <c r="J23" s="112"/>
      <c r="K23" s="127"/>
      <c r="L23" s="95">
        <f>I23*F23/K8</f>
        <v>0</v>
      </c>
      <c r="M23" s="100">
        <f t="shared" si="1"/>
        <v>0</v>
      </c>
      <c r="N23" s="92"/>
      <c r="O23" s="92"/>
      <c r="P23" s="92"/>
      <c r="Q23" s="92"/>
      <c r="R23" s="24"/>
      <c r="S23" s="89"/>
      <c r="T23" s="89"/>
      <c r="U23" s="89"/>
    </row>
    <row r="24" spans="1:23" ht="29.25" customHeight="1" thickBot="1">
      <c r="A24" s="6"/>
      <c r="B24" s="106">
        <v>13</v>
      </c>
      <c r="C24" s="2076"/>
      <c r="D24" s="2077"/>
      <c r="E24" s="2078"/>
      <c r="F24" s="128"/>
      <c r="G24" s="114"/>
      <c r="H24" s="114"/>
      <c r="I24" s="118"/>
      <c r="J24" s="117"/>
      <c r="K24" s="129"/>
      <c r="L24" s="95">
        <f>I24*F24/K8</f>
        <v>0</v>
      </c>
      <c r="M24" s="100">
        <f t="shared" si="1"/>
        <v>0</v>
      </c>
      <c r="N24" s="84"/>
      <c r="O24" s="84"/>
      <c r="P24" s="84"/>
      <c r="Q24" s="84"/>
      <c r="R24" s="80"/>
      <c r="S24" s="89"/>
      <c r="T24" s="89"/>
      <c r="U24" s="89"/>
    </row>
    <row r="25" spans="1:23" ht="27.75" customHeight="1" thickBot="1">
      <c r="A25" s="6"/>
      <c r="B25" s="110">
        <v>14</v>
      </c>
      <c r="C25" s="2085" t="s">
        <v>0</v>
      </c>
      <c r="D25" s="2085"/>
      <c r="E25" s="2085"/>
      <c r="F25" s="130" t="s">
        <v>62</v>
      </c>
      <c r="G25" s="119">
        <f>'планирование суточное'!L87</f>
        <v>26</v>
      </c>
      <c r="H25" s="120">
        <v>400</v>
      </c>
      <c r="I25" s="2087">
        <f>G25*H25</f>
        <v>10400</v>
      </c>
      <c r="J25" s="2088"/>
      <c r="K25" s="200"/>
      <c r="L25" s="96">
        <f>I25</f>
        <v>10400</v>
      </c>
      <c r="M25" s="100">
        <f t="shared" si="1"/>
        <v>0</v>
      </c>
      <c r="N25" s="81"/>
      <c r="O25" s="81"/>
      <c r="P25" s="81"/>
      <c r="Q25" s="81"/>
      <c r="R25" s="80"/>
      <c r="S25" s="89"/>
      <c r="T25" s="89"/>
      <c r="U25" s="89"/>
      <c r="V25" s="15"/>
      <c r="W25" s="15"/>
    </row>
    <row r="26" spans="1:23" ht="23.25" customHeight="1" thickBot="1">
      <c r="A26" s="6"/>
      <c r="B26" s="194">
        <v>15</v>
      </c>
      <c r="C26" s="2052" t="s">
        <v>30</v>
      </c>
      <c r="D26" s="2053"/>
      <c r="E26" s="2053"/>
      <c r="F26" s="198"/>
      <c r="G26" s="199">
        <f>SUM(G12:G25)</f>
        <v>33</v>
      </c>
      <c r="H26" s="198"/>
      <c r="I26" s="2057">
        <f>SUM(I12:I25)</f>
        <v>66400</v>
      </c>
      <c r="J26" s="2058"/>
      <c r="L26" s="101">
        <f>SUM(L12:L25)</f>
        <v>59000</v>
      </c>
      <c r="M26" s="102">
        <f t="shared" si="1"/>
        <v>7400</v>
      </c>
      <c r="N26" s="80"/>
      <c r="O26" s="80"/>
      <c r="P26" s="79"/>
      <c r="Q26" s="91"/>
      <c r="R26" s="80"/>
      <c r="S26" s="89"/>
      <c r="T26" s="89"/>
      <c r="U26" s="89"/>
      <c r="V26" s="28"/>
      <c r="W26" s="28"/>
    </row>
    <row r="27" spans="1:23" ht="20.5" thickBot="1">
      <c r="A27" s="6"/>
      <c r="B27" s="122">
        <v>16</v>
      </c>
      <c r="C27" s="2079" t="s">
        <v>3</v>
      </c>
      <c r="D27" s="2080"/>
      <c r="E27" s="2081"/>
      <c r="F27" s="195" t="s">
        <v>61</v>
      </c>
      <c r="G27" s="196">
        <f>'планирование суточное'!L152</f>
        <v>8</v>
      </c>
      <c r="H27" s="196">
        <v>800</v>
      </c>
      <c r="I27" s="196">
        <f>G27*H27</f>
        <v>6400</v>
      </c>
      <c r="J27" s="197"/>
      <c r="K27" s="197"/>
      <c r="L27" s="97">
        <f>I27*F27/K8</f>
        <v>40000</v>
      </c>
      <c r="M27" s="100">
        <f t="shared" si="1"/>
        <v>-33600</v>
      </c>
      <c r="N27" s="80"/>
      <c r="O27" s="80"/>
      <c r="P27" s="79"/>
      <c r="Q27" s="91"/>
      <c r="R27" s="80"/>
      <c r="S27" s="89"/>
      <c r="T27" s="89"/>
      <c r="U27" s="89"/>
      <c r="V27" s="28"/>
      <c r="W27" s="28"/>
    </row>
    <row r="28" spans="1:23" ht="20.25" customHeight="1">
      <c r="A28" s="6"/>
      <c r="B28" s="121">
        <v>17</v>
      </c>
      <c r="C28" s="2082" t="s">
        <v>43</v>
      </c>
      <c r="D28" s="2083"/>
      <c r="E28" s="2084"/>
      <c r="F28" s="193" t="s">
        <v>60</v>
      </c>
      <c r="G28" s="353">
        <f>'планирование суточное'!L148+'планирование суточное'!L145</f>
        <v>0</v>
      </c>
      <c r="H28" s="185">
        <v>800</v>
      </c>
      <c r="I28" s="185">
        <f>G28*H28</f>
        <v>0</v>
      </c>
      <c r="J28" s="184"/>
      <c r="K28" s="184"/>
      <c r="L28" s="97">
        <f>I28*F28/K8</f>
        <v>0</v>
      </c>
      <c r="M28" s="100">
        <f t="shared" si="1"/>
        <v>0</v>
      </c>
      <c r="N28" s="79"/>
      <c r="O28" s="79"/>
      <c r="P28" s="2"/>
      <c r="Q28" s="2"/>
      <c r="R28" s="80"/>
      <c r="S28" s="80"/>
      <c r="T28" s="28"/>
      <c r="U28" s="26"/>
      <c r="V28" s="15"/>
      <c r="W28" s="15"/>
    </row>
    <row r="29" spans="1:23" ht="20.5" thickBot="1">
      <c r="A29" s="6"/>
      <c r="B29" s="122">
        <v>18</v>
      </c>
      <c r="C29" s="2072" t="s">
        <v>59</v>
      </c>
      <c r="D29" s="2072"/>
      <c r="E29" s="2072"/>
      <c r="F29" s="105">
        <v>15</v>
      </c>
      <c r="G29" s="123">
        <f>'планирование суточное'!L137</f>
        <v>0</v>
      </c>
      <c r="H29" s="184">
        <v>800</v>
      </c>
      <c r="I29" s="2059">
        <f>G29*H29</f>
        <v>0</v>
      </c>
      <c r="J29" s="2060"/>
      <c r="K29" s="184"/>
      <c r="L29" s="95">
        <f>I29*F29/K8</f>
        <v>0</v>
      </c>
      <c r="M29" s="100">
        <f t="shared" si="1"/>
        <v>0</v>
      </c>
      <c r="N29" s="79"/>
      <c r="O29" s="79"/>
      <c r="P29" s="10"/>
      <c r="Q29" s="91"/>
      <c r="R29" s="91"/>
      <c r="S29" s="2"/>
      <c r="T29" s="2"/>
      <c r="U29" s="2"/>
      <c r="V29" s="1"/>
      <c r="W29" s="1"/>
    </row>
    <row r="30" spans="1:23" ht="18">
      <c r="A30" s="6"/>
      <c r="B30" s="121">
        <v>19</v>
      </c>
      <c r="C30" s="2082" t="s">
        <v>67</v>
      </c>
      <c r="D30" s="2083"/>
      <c r="E30" s="2084"/>
      <c r="F30" s="185">
        <v>36</v>
      </c>
      <c r="G30" s="185">
        <v>1</v>
      </c>
      <c r="H30" s="185"/>
      <c r="I30" s="185">
        <f>G30*H30</f>
        <v>0</v>
      </c>
      <c r="J30" s="184"/>
      <c r="K30" s="184"/>
      <c r="L30" s="93">
        <f>I30*F30/K8</f>
        <v>0</v>
      </c>
      <c r="M30" s="100">
        <f t="shared" si="1"/>
        <v>0</v>
      </c>
      <c r="N30" s="79"/>
      <c r="O30" s="79"/>
      <c r="P30" s="79"/>
      <c r="Q30" s="79"/>
      <c r="R30" s="2"/>
      <c r="S30" s="2"/>
      <c r="T30" s="2"/>
      <c r="U30" s="2"/>
      <c r="V30" s="1"/>
      <c r="W30" s="1"/>
    </row>
    <row r="31" spans="1:23" ht="15.5">
      <c r="A31" s="6"/>
      <c r="B31" s="8"/>
      <c r="C31" s="1" t="s">
        <v>70</v>
      </c>
      <c r="D31" s="2086"/>
      <c r="E31" s="2086"/>
      <c r="F31" s="2086"/>
      <c r="G31" s="2086"/>
      <c r="H31" s="1"/>
      <c r="I31" s="1"/>
      <c r="J31" s="8"/>
      <c r="K31" s="9"/>
      <c r="L31" s="103">
        <f>L26+L27+L28+L29+L30</f>
        <v>99000</v>
      </c>
      <c r="M31" s="104">
        <f>M26+M27+M28+M29+M30</f>
        <v>-26200</v>
      </c>
      <c r="N31" s="79"/>
      <c r="O31" s="79"/>
      <c r="P31" s="2"/>
      <c r="Q31" s="2"/>
      <c r="R31" s="2"/>
      <c r="S31" s="2"/>
      <c r="T31" s="2"/>
      <c r="U31" s="2"/>
      <c r="V31" s="1"/>
      <c r="W31" s="1"/>
    </row>
    <row r="32" spans="1:23" ht="23.15" customHeight="1">
      <c r="A32" s="6"/>
      <c r="B32" s="8"/>
      <c r="C32" s="2101"/>
      <c r="D32" s="2101"/>
      <c r="E32" s="2101"/>
      <c r="F32" s="2101"/>
      <c r="G32" s="2101"/>
      <c r="H32" s="2101"/>
      <c r="I32" s="2101"/>
      <c r="J32" s="2101"/>
      <c r="K32" s="2101"/>
      <c r="M32" s="79"/>
      <c r="N32" s="79"/>
      <c r="O32" s="79"/>
      <c r="P32" s="79"/>
      <c r="Q32" s="2"/>
      <c r="R32" s="2"/>
      <c r="S32" s="2"/>
      <c r="T32" s="2"/>
      <c r="U32" s="2"/>
      <c r="V32" s="1"/>
      <c r="W32" s="1"/>
    </row>
    <row r="33" spans="1:39" ht="15.5">
      <c r="A33" s="6"/>
      <c r="B33" s="8"/>
      <c r="C33" s="8"/>
      <c r="D33" s="8"/>
      <c r="E33" s="8"/>
      <c r="F33" s="8"/>
      <c r="G33" s="8"/>
      <c r="H33" s="8"/>
      <c r="I33" s="8"/>
      <c r="J33" s="8"/>
      <c r="K33" s="9"/>
      <c r="M33" s="2"/>
      <c r="N33" s="2"/>
      <c r="O33" s="2"/>
      <c r="P33" s="1"/>
      <c r="Q33" s="1"/>
      <c r="R33" s="1"/>
      <c r="S33" s="1"/>
      <c r="T33" s="1"/>
      <c r="U33" s="1"/>
      <c r="V33" s="1"/>
      <c r="W33" s="1"/>
    </row>
    <row r="34" spans="1:39" ht="33.75" customHeight="1">
      <c r="A34" s="6"/>
      <c r="B34" s="8"/>
      <c r="C34" s="8"/>
      <c r="D34" s="8"/>
      <c r="E34" s="8"/>
      <c r="F34" s="8"/>
      <c r="G34" s="8"/>
      <c r="H34" s="8"/>
      <c r="I34" s="8"/>
      <c r="J34" s="8"/>
      <c r="K34" s="9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  <row r="35" spans="1:39" ht="17.5" customHeight="1">
      <c r="A35" s="6"/>
      <c r="B35" s="8"/>
      <c r="C35" s="2"/>
      <c r="D35" s="2"/>
      <c r="E35" s="2"/>
      <c r="F35" s="1"/>
      <c r="G35" s="1"/>
      <c r="H35" s="1"/>
      <c r="I35" s="1"/>
      <c r="J35" s="8"/>
      <c r="K35" s="9"/>
    </row>
    <row r="36" spans="1:39" ht="16" thickBot="1">
      <c r="A36" s="6"/>
      <c r="B36" s="8"/>
      <c r="C36" s="8"/>
      <c r="D36" s="8"/>
      <c r="E36" s="8"/>
      <c r="F36" s="8"/>
      <c r="G36" s="8"/>
      <c r="H36" s="8"/>
      <c r="I36" s="8"/>
      <c r="J36" s="8"/>
      <c r="K36" s="9"/>
    </row>
    <row r="37" spans="1:39" ht="40" customHeight="1" thickBot="1">
      <c r="A37" s="6"/>
      <c r="B37" s="2027" t="s">
        <v>48</v>
      </c>
      <c r="C37" s="2028"/>
      <c r="D37" s="2028"/>
      <c r="E37" s="2028"/>
      <c r="F37" s="2028"/>
      <c r="G37" s="2028"/>
      <c r="H37" s="2028"/>
      <c r="I37" s="2028"/>
      <c r="J37" s="2028"/>
      <c r="K37" s="2028"/>
      <c r="L37" s="2029"/>
      <c r="O37" s="9"/>
      <c r="P37" s="9"/>
      <c r="Q37" s="9"/>
      <c r="R37" s="9"/>
      <c r="U37" s="9"/>
    </row>
    <row r="38" spans="1:39" ht="40" customHeight="1" thickBot="1">
      <c r="B38" s="2030">
        <f>C4</f>
        <v>44181</v>
      </c>
      <c r="C38" s="2031"/>
      <c r="D38" s="2031"/>
      <c r="E38" s="2031"/>
      <c r="F38" s="2031"/>
      <c r="G38" s="2031"/>
      <c r="H38" s="2031"/>
      <c r="I38" s="2031"/>
      <c r="J38" s="2031"/>
      <c r="K38" s="2031"/>
      <c r="L38" s="203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</row>
    <row r="39" spans="1:39" ht="35.15" customHeight="1" thickBot="1">
      <c r="B39" s="354"/>
      <c r="C39" s="2089" t="s">
        <v>370</v>
      </c>
      <c r="D39" s="2090"/>
      <c r="E39" s="2090"/>
      <c r="F39" s="2091"/>
      <c r="G39" s="356" t="s">
        <v>31</v>
      </c>
      <c r="H39" s="357" t="s">
        <v>39</v>
      </c>
      <c r="I39" s="356" t="s">
        <v>36</v>
      </c>
      <c r="J39" s="358"/>
      <c r="K39" s="359" t="s">
        <v>38</v>
      </c>
      <c r="L39" s="360" t="s">
        <v>47</v>
      </c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</row>
    <row r="40" spans="1:39" ht="35.15" customHeight="1">
      <c r="B40" s="131">
        <v>1</v>
      </c>
      <c r="C40" s="2041" t="s">
        <v>313</v>
      </c>
      <c r="D40" s="2054"/>
      <c r="E40" s="2054"/>
      <c r="F40" s="2055"/>
      <c r="G40" s="423">
        <v>0.25</v>
      </c>
      <c r="H40" s="424">
        <f t="shared" ref="H40:H54" si="2">I40/G40</f>
        <v>2800</v>
      </c>
      <c r="I40" s="428">
        <f>-VLOOKUP(C40,'планирование суточное'!$C:$H,4,FALSE)</f>
        <v>700</v>
      </c>
      <c r="J40" s="425"/>
      <c r="K40" s="424">
        <f>I40/1.5</f>
        <v>466.66666666666669</v>
      </c>
      <c r="L40" s="155" t="s">
        <v>1121</v>
      </c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</row>
    <row r="41" spans="1:39" ht="35.15" customHeight="1">
      <c r="B41" s="131">
        <v>2</v>
      </c>
      <c r="C41" s="2041" t="s">
        <v>314</v>
      </c>
      <c r="D41" s="2054"/>
      <c r="E41" s="2054"/>
      <c r="F41" s="2055"/>
      <c r="G41" s="426">
        <v>0.5</v>
      </c>
      <c r="H41" s="427">
        <f>I41/G41</f>
        <v>700</v>
      </c>
      <c r="I41" s="428">
        <f>-VLOOKUP(C41,'планирование суточное'!$C:$H,4,FALSE)</f>
        <v>350</v>
      </c>
      <c r="J41" s="429"/>
      <c r="K41" s="427">
        <f>I41/3</f>
        <v>116.66666666666667</v>
      </c>
      <c r="L41" s="155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</row>
    <row r="42" spans="1:39" ht="35.15" customHeight="1">
      <c r="B42" s="131">
        <v>3</v>
      </c>
      <c r="C42" s="2041" t="s">
        <v>316</v>
      </c>
      <c r="D42" s="2054"/>
      <c r="E42" s="2054"/>
      <c r="F42" s="2055"/>
      <c r="G42" s="426">
        <v>0.2</v>
      </c>
      <c r="H42" s="427">
        <f>I42/G42</f>
        <v>15000</v>
      </c>
      <c r="I42" s="428">
        <f>-VLOOKUP(C42,'планирование суточное'!$C:$H,4,FALSE)</f>
        <v>3000</v>
      </c>
      <c r="J42" s="429"/>
      <c r="K42" s="427">
        <f>I42/1.2</f>
        <v>2500</v>
      </c>
      <c r="L42" s="366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</row>
    <row r="43" spans="1:39" ht="35.15" customHeight="1">
      <c r="B43" s="131">
        <v>4</v>
      </c>
      <c r="C43" s="2041" t="s">
        <v>315</v>
      </c>
      <c r="D43" s="2054"/>
      <c r="E43" s="2054"/>
      <c r="F43" s="2055"/>
      <c r="G43" s="426">
        <v>0.5</v>
      </c>
      <c r="H43" s="427">
        <f>I43/G43</f>
        <v>6400</v>
      </c>
      <c r="I43" s="428">
        <f>-VLOOKUP(C43,'планирование суточное'!$C:$H,4,FALSE)</f>
        <v>3200</v>
      </c>
      <c r="J43" s="429"/>
      <c r="K43" s="427">
        <f>I43/3</f>
        <v>1066.6666666666667</v>
      </c>
      <c r="L43" s="155" t="s">
        <v>1121</v>
      </c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1:39" ht="35.15" customHeight="1">
      <c r="B44" s="131">
        <v>5</v>
      </c>
      <c r="C44" s="2041" t="s">
        <v>318</v>
      </c>
      <c r="D44" s="2054"/>
      <c r="E44" s="2054"/>
      <c r="F44" s="2055"/>
      <c r="G44" s="430">
        <v>0.2</v>
      </c>
      <c r="H44" s="427">
        <f t="shared" si="2"/>
        <v>0</v>
      </c>
      <c r="I44" s="428">
        <f>-VLOOKUP(C44,'планирование суточное'!$C:$H,4,FALSE)</f>
        <v>0</v>
      </c>
      <c r="J44" s="429"/>
      <c r="K44" s="427">
        <f>K40</f>
        <v>466.66666666666669</v>
      </c>
      <c r="L44" s="36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1:39" ht="35.15" customHeight="1">
      <c r="B45" s="131">
        <v>6</v>
      </c>
      <c r="C45" s="2041" t="s">
        <v>788</v>
      </c>
      <c r="D45" s="2054"/>
      <c r="E45" s="2054"/>
      <c r="F45" s="2055"/>
      <c r="G45" s="426">
        <v>0.2</v>
      </c>
      <c r="H45" s="428">
        <f t="shared" si="2"/>
        <v>0</v>
      </c>
      <c r="I45" s="428">
        <f>-VLOOKUP(C45,'планирование суточное'!$C:$H,4,FALSE)</f>
        <v>0</v>
      </c>
      <c r="J45" s="429"/>
      <c r="K45" s="427">
        <v>0</v>
      </c>
      <c r="L45" s="363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</row>
    <row r="46" spans="1:39" ht="35.15" customHeight="1">
      <c r="B46" s="131">
        <v>7</v>
      </c>
      <c r="C46" s="2041" t="s">
        <v>101</v>
      </c>
      <c r="D46" s="2054"/>
      <c r="E46" s="2054"/>
      <c r="F46" s="2055"/>
      <c r="G46" s="426">
        <v>0.25</v>
      </c>
      <c r="H46" s="428">
        <f t="shared" si="2"/>
        <v>240</v>
      </c>
      <c r="I46" s="428">
        <f>-VLOOKUP(C46,'планирование суточное'!$C:$H,4,FALSE)</f>
        <v>60</v>
      </c>
      <c r="J46" s="429"/>
      <c r="K46" s="427">
        <f>I46/1.5</f>
        <v>40</v>
      </c>
      <c r="L46" s="361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</row>
    <row r="47" spans="1:39" ht="35.15" customHeight="1">
      <c r="B47" s="131">
        <v>8</v>
      </c>
      <c r="C47" s="2041" t="s">
        <v>478</v>
      </c>
      <c r="D47" s="2054"/>
      <c r="E47" s="2054"/>
      <c r="F47" s="2055"/>
      <c r="G47" s="430">
        <v>0.2</v>
      </c>
      <c r="H47" s="428">
        <f t="shared" si="2"/>
        <v>0</v>
      </c>
      <c r="I47" s="428">
        <f>-VLOOKUP(C47,'планирование суточное'!$C:$H,4,FALSE)</f>
        <v>0</v>
      </c>
      <c r="J47" s="429"/>
      <c r="K47" s="427">
        <f>I47/1.2</f>
        <v>0</v>
      </c>
      <c r="L47" s="364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</row>
    <row r="48" spans="1:39" s="66" customFormat="1" ht="35.15" customHeight="1">
      <c r="B48" s="131">
        <v>9</v>
      </c>
      <c r="C48" s="2041" t="s">
        <v>492</v>
      </c>
      <c r="D48" s="2054"/>
      <c r="E48" s="2054"/>
      <c r="F48" s="2055"/>
      <c r="G48" s="430">
        <v>0.2</v>
      </c>
      <c r="H48" s="428">
        <f t="shared" si="2"/>
        <v>0</v>
      </c>
      <c r="I48" s="428">
        <f>-VLOOKUP(C48,'планирование суточное'!$C:$H,4,FALSE)</f>
        <v>0</v>
      </c>
      <c r="J48" s="429"/>
      <c r="K48" s="427">
        <f>I48/1.2</f>
        <v>0</v>
      </c>
      <c r="L48" s="364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</row>
    <row r="49" spans="2:39" s="66" customFormat="1" ht="35.15" customHeight="1">
      <c r="B49" s="131">
        <v>10</v>
      </c>
      <c r="C49" s="2041" t="s">
        <v>493</v>
      </c>
      <c r="D49" s="2054"/>
      <c r="E49" s="2054"/>
      <c r="F49" s="2055"/>
      <c r="G49" s="430">
        <v>0.2</v>
      </c>
      <c r="H49" s="428">
        <f t="shared" si="2"/>
        <v>0</v>
      </c>
      <c r="I49" s="428">
        <f>-VLOOKUP(C49,'планирование суточное'!$C:$H,4,FALSE)</f>
        <v>0</v>
      </c>
      <c r="J49" s="429"/>
      <c r="K49" s="427">
        <f>I49/1.2</f>
        <v>0</v>
      </c>
      <c r="L49" s="364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</row>
    <row r="50" spans="2:39" s="66" customFormat="1" ht="35.15" customHeight="1">
      <c r="B50" s="131">
        <v>11</v>
      </c>
      <c r="C50" s="2041" t="s">
        <v>494</v>
      </c>
      <c r="D50" s="2054"/>
      <c r="E50" s="2054"/>
      <c r="F50" s="2055"/>
      <c r="G50" s="430">
        <v>0.2</v>
      </c>
      <c r="H50" s="428">
        <f t="shared" si="2"/>
        <v>0</v>
      </c>
      <c r="I50" s="428">
        <f>-VLOOKUP(C50,'планирование суточное'!$C:$H,4,FALSE)</f>
        <v>0</v>
      </c>
      <c r="J50" s="429"/>
      <c r="K50" s="427">
        <f>I50/1.2</f>
        <v>0</v>
      </c>
      <c r="L50" s="361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</row>
    <row r="51" spans="2:39" s="66" customFormat="1" ht="35.15" customHeight="1">
      <c r="B51" s="131">
        <v>12</v>
      </c>
      <c r="C51" s="2039" t="s">
        <v>469</v>
      </c>
      <c r="D51" s="2040"/>
      <c r="E51" s="2040"/>
      <c r="F51" s="2056"/>
      <c r="G51" s="431">
        <v>0.25</v>
      </c>
      <c r="H51" s="428">
        <f t="shared" si="2"/>
        <v>1400</v>
      </c>
      <c r="I51" s="428">
        <f>-VLOOKUP(C51,'планирование суточное'!$C:$H,4,FALSE)</f>
        <v>350</v>
      </c>
      <c r="J51" s="433"/>
      <c r="K51" s="427">
        <f>I51/1.5</f>
        <v>233.33333333333334</v>
      </c>
      <c r="L51" s="487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</row>
    <row r="52" spans="2:39" s="66" customFormat="1" ht="35.15" customHeight="1">
      <c r="B52" s="131">
        <v>13</v>
      </c>
      <c r="C52" s="2039" t="s">
        <v>456</v>
      </c>
      <c r="D52" s="2040"/>
      <c r="E52" s="2040"/>
      <c r="F52" s="2056"/>
      <c r="G52" s="431">
        <v>0.14000000000000001</v>
      </c>
      <c r="H52" s="428">
        <f t="shared" si="2"/>
        <v>0</v>
      </c>
      <c r="I52" s="428">
        <f>-VLOOKUP(C52,'планирование суточное'!$C:$H,4,FALSE)</f>
        <v>0</v>
      </c>
      <c r="J52" s="433"/>
      <c r="K52" s="427">
        <f>I52/0.84</f>
        <v>0</v>
      </c>
      <c r="L52" s="487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</row>
    <row r="53" spans="2:39" s="66" customFormat="1" ht="35.15" customHeight="1">
      <c r="B53" s="131">
        <v>14</v>
      </c>
      <c r="C53" s="2039" t="s">
        <v>457</v>
      </c>
      <c r="D53" s="2040"/>
      <c r="E53" s="2040"/>
      <c r="F53" s="2056"/>
      <c r="G53" s="431">
        <v>0.14000000000000001</v>
      </c>
      <c r="H53" s="428">
        <f t="shared" si="2"/>
        <v>0</v>
      </c>
      <c r="I53" s="428">
        <f>-VLOOKUP(C53,'планирование суточное'!$C:$H,4,FALSE)</f>
        <v>0</v>
      </c>
      <c r="J53" s="433"/>
      <c r="K53" s="427">
        <f>I53/0.84</f>
        <v>0</v>
      </c>
      <c r="L53" s="487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</row>
    <row r="54" spans="2:39" ht="35.15" customHeight="1" thickBot="1">
      <c r="B54" s="131">
        <v>15</v>
      </c>
      <c r="C54" s="2041" t="s">
        <v>421</v>
      </c>
      <c r="D54" s="2054"/>
      <c r="E54" s="2054"/>
      <c r="F54" s="2055"/>
      <c r="G54" s="431">
        <v>0.18</v>
      </c>
      <c r="H54" s="432">
        <f t="shared" si="2"/>
        <v>0</v>
      </c>
      <c r="I54" s="428">
        <f>-VLOOKUP(C54,'планирование суточное'!$C:$H,4,FALSE)</f>
        <v>0</v>
      </c>
      <c r="J54" s="433"/>
      <c r="K54" s="432">
        <v>0</v>
      </c>
      <c r="L54" s="367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</row>
    <row r="55" spans="2:39" ht="35.15" customHeight="1" thickBot="1">
      <c r="B55" s="131">
        <v>16</v>
      </c>
      <c r="C55" s="2102" t="s">
        <v>848</v>
      </c>
      <c r="D55" s="2103"/>
      <c r="E55" s="2103"/>
      <c r="F55" s="2104"/>
      <c r="G55" s="434">
        <v>0.18</v>
      </c>
      <c r="H55" s="427">
        <f>I55/G55</f>
        <v>0</v>
      </c>
      <c r="I55" s="428">
        <f>-VLOOKUP(C55,'планирование суточное'!$C:$H,4,FALSE)</f>
        <v>0</v>
      </c>
      <c r="J55" s="429"/>
      <c r="K55" s="427">
        <f>I55/1.08</f>
        <v>0</v>
      </c>
      <c r="L55" s="368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</row>
    <row r="56" spans="2:39" s="66" customFormat="1" ht="35.15" customHeight="1" thickBot="1">
      <c r="B56" s="131">
        <v>17</v>
      </c>
      <c r="C56" s="2045" t="s">
        <v>872</v>
      </c>
      <c r="D56" s="2046"/>
      <c r="E56" s="2046"/>
      <c r="F56" s="2047"/>
      <c r="G56" s="430">
        <v>0.2</v>
      </c>
      <c r="H56" s="427">
        <f t="shared" ref="H56:H57" si="3">I56/G56</f>
        <v>0</v>
      </c>
      <c r="I56" s="428">
        <f>-VLOOKUP(C56,'планирование суточное'!$C:$H,4,FALSE)</f>
        <v>0</v>
      </c>
      <c r="J56" s="433"/>
      <c r="K56" s="427">
        <f>I56/1.2</f>
        <v>0</v>
      </c>
      <c r="L56" s="184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</row>
    <row r="57" spans="2:39" ht="35.15" customHeight="1" thickBot="1">
      <c r="B57" s="131">
        <v>18</v>
      </c>
      <c r="C57" s="2102" t="s">
        <v>873</v>
      </c>
      <c r="D57" s="2103"/>
      <c r="E57" s="2103"/>
      <c r="F57" s="2104"/>
      <c r="G57" s="430">
        <v>0.2</v>
      </c>
      <c r="H57" s="427">
        <f t="shared" si="3"/>
        <v>0</v>
      </c>
      <c r="I57" s="428">
        <f>-VLOOKUP(C57,'планирование суточное'!$C:$H,4,FALSE)</f>
        <v>0</v>
      </c>
      <c r="J57" s="435"/>
      <c r="K57" s="427">
        <f>I57/1.2</f>
        <v>0</v>
      </c>
      <c r="L57" s="365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</row>
    <row r="58" spans="2:39" ht="24" customHeight="1"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</row>
    <row r="59" spans="2:39" ht="30" customHeight="1"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</row>
    <row r="60" spans="2:39" ht="27.75" customHeight="1" thickBot="1"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</row>
    <row r="61" spans="2:39" ht="40" customHeight="1" thickBot="1">
      <c r="B61" s="2027" t="s">
        <v>371</v>
      </c>
      <c r="C61" s="2028"/>
      <c r="D61" s="2028"/>
      <c r="E61" s="2028"/>
      <c r="F61" s="2028"/>
      <c r="G61" s="2028"/>
      <c r="H61" s="2028"/>
      <c r="I61" s="2028"/>
      <c r="J61" s="2028"/>
      <c r="K61" s="2028"/>
      <c r="L61" s="2029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</row>
    <row r="62" spans="2:39" ht="40" customHeight="1" thickBot="1">
      <c r="B62" s="2030">
        <f>C4</f>
        <v>44181</v>
      </c>
      <c r="C62" s="2031"/>
      <c r="D62" s="2031"/>
      <c r="E62" s="2031"/>
      <c r="F62" s="2031"/>
      <c r="G62" s="2031"/>
      <c r="H62" s="2031"/>
      <c r="I62" s="2031"/>
      <c r="J62" s="2031"/>
      <c r="K62" s="2031"/>
      <c r="L62" s="203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</row>
    <row r="63" spans="2:39" ht="40" customHeight="1" thickBot="1">
      <c r="B63" s="354"/>
      <c r="C63" s="2089" t="s">
        <v>370</v>
      </c>
      <c r="D63" s="2090"/>
      <c r="E63" s="2090"/>
      <c r="F63" s="2091"/>
      <c r="G63" s="373" t="s">
        <v>31</v>
      </c>
      <c r="H63" s="374" t="s">
        <v>39</v>
      </c>
      <c r="I63" s="373" t="s">
        <v>36</v>
      </c>
      <c r="J63" s="375"/>
      <c r="K63" s="376" t="s">
        <v>38</v>
      </c>
      <c r="L63" s="377" t="s">
        <v>47</v>
      </c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</row>
    <row r="64" spans="2:39" ht="35.15" customHeight="1" thickBot="1">
      <c r="B64" s="354">
        <v>1</v>
      </c>
      <c r="C64" s="2118" t="s">
        <v>424</v>
      </c>
      <c r="D64" s="2119"/>
      <c r="E64" s="2119"/>
      <c r="F64" s="2120"/>
      <c r="G64" s="423">
        <v>0.25</v>
      </c>
      <c r="H64" s="440">
        <f t="shared" ref="H64:H83" si="4">I64/G64</f>
        <v>20000</v>
      </c>
      <c r="I64" s="439">
        <f>-VLOOKUP(C64,'планирование суточное'!$C:$H,4,FALSE)</f>
        <v>5000</v>
      </c>
      <c r="J64" s="425"/>
      <c r="K64" s="424">
        <f>I64/1.5</f>
        <v>3333.3333333333335</v>
      </c>
      <c r="L64" s="274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</row>
    <row r="65" spans="2:39" ht="35.15" customHeight="1" thickBot="1">
      <c r="B65" s="354">
        <v>2</v>
      </c>
      <c r="C65" s="2108" t="s">
        <v>91</v>
      </c>
      <c r="D65" s="2054"/>
      <c r="E65" s="2054"/>
      <c r="F65" s="2109"/>
      <c r="G65" s="426">
        <v>0.25</v>
      </c>
      <c r="H65" s="428">
        <f t="shared" si="4"/>
        <v>2440</v>
      </c>
      <c r="I65" s="439">
        <f>-VLOOKUP(C65,'планирование суточное'!$C:$H,4,FALSE)</f>
        <v>610</v>
      </c>
      <c r="J65" s="429"/>
      <c r="K65" s="427">
        <f>I65/1.5</f>
        <v>406.66666666666669</v>
      </c>
      <c r="L65" s="507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</row>
    <row r="66" spans="2:39" ht="35.15" customHeight="1" thickBot="1">
      <c r="B66" s="354">
        <v>3</v>
      </c>
      <c r="C66" s="2108" t="s">
        <v>92</v>
      </c>
      <c r="D66" s="2054"/>
      <c r="E66" s="2054"/>
      <c r="F66" s="2109"/>
      <c r="G66" s="426">
        <v>0.5</v>
      </c>
      <c r="H66" s="428">
        <f t="shared" si="4"/>
        <v>2100</v>
      </c>
      <c r="I66" s="439">
        <f>-VLOOKUP(C66,'планирование суточное'!$C:$H,4,FALSE)</f>
        <v>1050</v>
      </c>
      <c r="J66" s="429"/>
      <c r="K66" s="427">
        <f>I66/3</f>
        <v>350</v>
      </c>
      <c r="L66" s="489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</row>
    <row r="67" spans="2:39" ht="35.15" customHeight="1" thickBot="1">
      <c r="B67" s="354">
        <v>4</v>
      </c>
      <c r="C67" s="2039" t="s">
        <v>473</v>
      </c>
      <c r="D67" s="2040"/>
      <c r="E67" s="2040"/>
      <c r="F67" s="2056"/>
      <c r="G67" s="426">
        <v>0.5</v>
      </c>
      <c r="H67" s="428">
        <f t="shared" si="4"/>
        <v>1700</v>
      </c>
      <c r="I67" s="439">
        <f>-VLOOKUP(C67,'планирование суточное'!$C:$H,4,FALSE)</f>
        <v>850</v>
      </c>
      <c r="J67" s="429"/>
      <c r="K67" s="427">
        <f>I67/3</f>
        <v>283.33333333333331</v>
      </c>
      <c r="L67" s="485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</row>
    <row r="68" spans="2:39" ht="35.15" customHeight="1" thickBot="1">
      <c r="B68" s="354">
        <v>5</v>
      </c>
      <c r="C68" s="2092" t="s">
        <v>470</v>
      </c>
      <c r="D68" s="2093"/>
      <c r="E68" s="2093"/>
      <c r="F68" s="2094"/>
      <c r="G68" s="426">
        <v>0.25</v>
      </c>
      <c r="H68" s="428">
        <f t="shared" si="4"/>
        <v>1720</v>
      </c>
      <c r="I68" s="439">
        <f>-VLOOKUP(C68,'планирование суточное'!$C:$H,4,FALSE)</f>
        <v>430</v>
      </c>
      <c r="J68" s="429"/>
      <c r="K68" s="427">
        <f>I68/1.5</f>
        <v>286.66666666666669</v>
      </c>
      <c r="L68" s="488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</row>
    <row r="69" spans="2:39" ht="35.15" customHeight="1" thickBot="1">
      <c r="B69" s="354">
        <v>6</v>
      </c>
      <c r="C69" s="2130" t="s">
        <v>96</v>
      </c>
      <c r="D69" s="2131"/>
      <c r="E69" s="2131"/>
      <c r="F69" s="2132"/>
      <c r="G69" s="426">
        <v>0.25</v>
      </c>
      <c r="H69" s="428">
        <f t="shared" si="4"/>
        <v>160</v>
      </c>
      <c r="I69" s="439">
        <f>-VLOOKUP(C69,'планирование суточное'!$C:$H,4,FALSE)</f>
        <v>40</v>
      </c>
      <c r="J69" s="429"/>
      <c r="K69" s="427">
        <f>I69/1.5</f>
        <v>26.666666666666668</v>
      </c>
      <c r="L69" s="133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</row>
    <row r="70" spans="2:39" s="66" customFormat="1" ht="35.15" customHeight="1" thickBot="1">
      <c r="B70" s="354">
        <v>7</v>
      </c>
      <c r="C70" s="2127" t="s">
        <v>321</v>
      </c>
      <c r="D70" s="2128"/>
      <c r="E70" s="2128"/>
      <c r="F70" s="2129"/>
      <c r="G70" s="426">
        <v>0.25</v>
      </c>
      <c r="H70" s="428">
        <f>I70/G70</f>
        <v>0</v>
      </c>
      <c r="I70" s="439">
        <f>-VLOOKUP(C70,'планирование суточное'!$C:$H,4,FALSE)</f>
        <v>0</v>
      </c>
      <c r="J70" s="429"/>
      <c r="K70" s="427">
        <f>I70/1.5</f>
        <v>0</v>
      </c>
      <c r="L70" s="507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</row>
    <row r="71" spans="2:39" ht="35.15" customHeight="1" thickBot="1">
      <c r="B71" s="354">
        <v>8</v>
      </c>
      <c r="C71" s="2108" t="s">
        <v>876</v>
      </c>
      <c r="D71" s="2054"/>
      <c r="E71" s="2054"/>
      <c r="F71" s="2109"/>
      <c r="G71" s="437">
        <v>0.2</v>
      </c>
      <c r="H71" s="428">
        <f>I71/G71</f>
        <v>0</v>
      </c>
      <c r="I71" s="439">
        <f>-VLOOKUP(C71,'планирование суточное'!$C:$H,4,FALSE)</f>
        <v>0</v>
      </c>
      <c r="J71" s="429"/>
      <c r="K71" s="427">
        <f>I71/1.2</f>
        <v>0</v>
      </c>
      <c r="L71" s="370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</row>
    <row r="72" spans="2:39" s="66" customFormat="1" ht="35.15" customHeight="1" thickBot="1">
      <c r="B72" s="354">
        <v>9</v>
      </c>
      <c r="C72" s="2108" t="s">
        <v>496</v>
      </c>
      <c r="D72" s="2054"/>
      <c r="E72" s="2054"/>
      <c r="F72" s="2109"/>
      <c r="G72" s="426">
        <v>0.2</v>
      </c>
      <c r="H72" s="427">
        <f t="shared" si="4"/>
        <v>0</v>
      </c>
      <c r="I72" s="439">
        <f>-VLOOKUP(C72,'планирование суточное'!$C:$H,4,FALSE)</f>
        <v>0</v>
      </c>
      <c r="J72" s="429"/>
      <c r="K72" s="427">
        <f>I72/1.2</f>
        <v>0</v>
      </c>
      <c r="L72" s="370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</row>
    <row r="73" spans="2:39" s="66" customFormat="1" ht="35.15" customHeight="1" thickBot="1">
      <c r="B73" s="131">
        <v>10</v>
      </c>
      <c r="C73" s="2102" t="s">
        <v>423</v>
      </c>
      <c r="D73" s="2103"/>
      <c r="E73" s="2103"/>
      <c r="F73" s="2104"/>
      <c r="G73" s="438">
        <v>0.5</v>
      </c>
      <c r="H73" s="427">
        <f t="shared" si="4"/>
        <v>0</v>
      </c>
      <c r="I73" s="439">
        <f>-VLOOKUP(C73,'планирование суточное'!$C:$H,4,FALSE)</f>
        <v>0</v>
      </c>
      <c r="J73" s="429"/>
      <c r="K73" s="427">
        <f>I73/3</f>
        <v>0</v>
      </c>
      <c r="L73" s="370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</row>
    <row r="74" spans="2:39" ht="35.15" customHeight="1" thickBot="1">
      <c r="B74" s="131">
        <v>11</v>
      </c>
      <c r="C74" s="2108" t="s">
        <v>874</v>
      </c>
      <c r="D74" s="2054"/>
      <c r="E74" s="2054"/>
      <c r="F74" s="2109"/>
      <c r="G74" s="437">
        <v>0.25</v>
      </c>
      <c r="H74" s="427">
        <f t="shared" si="4"/>
        <v>0</v>
      </c>
      <c r="I74" s="439">
        <f>-VLOOKUP(C74,'планирование суточное'!$C:$H,4,FALSE)</f>
        <v>0</v>
      </c>
      <c r="J74" s="442"/>
      <c r="K74" s="427">
        <f>I74/1.5</f>
        <v>0</v>
      </c>
      <c r="L74" s="368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</row>
    <row r="75" spans="2:39" s="66" customFormat="1" ht="35.15" customHeight="1" thickBot="1">
      <c r="B75" s="131">
        <v>12</v>
      </c>
      <c r="C75" s="2108" t="s">
        <v>135</v>
      </c>
      <c r="D75" s="2054"/>
      <c r="E75" s="2054"/>
      <c r="F75" s="2109"/>
      <c r="G75" s="437">
        <v>0.18</v>
      </c>
      <c r="H75" s="441">
        <f t="shared" ref="H75" si="5">I75/G75</f>
        <v>555.55555555555554</v>
      </c>
      <c r="I75" s="439">
        <f>-VLOOKUP(C75,'планирование суточное'!$C:$H,4,FALSE)</f>
        <v>100</v>
      </c>
      <c r="J75" s="442"/>
      <c r="K75" s="443">
        <f>I75/1.08</f>
        <v>92.592592592592581</v>
      </c>
      <c r="L75" s="368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</row>
    <row r="76" spans="2:39" s="66" customFormat="1" ht="35.15" customHeight="1" thickBot="1">
      <c r="B76" s="131">
        <v>13</v>
      </c>
      <c r="C76" s="2039" t="s">
        <v>476</v>
      </c>
      <c r="D76" s="2040"/>
      <c r="E76" s="2040"/>
      <c r="F76" s="2056"/>
      <c r="G76" s="437">
        <v>0.2</v>
      </c>
      <c r="H76" s="441">
        <f t="shared" si="4"/>
        <v>0</v>
      </c>
      <c r="I76" s="439">
        <f>-VLOOKUP(C76,'планирование суточное'!$C:$H,4,FALSE)</f>
        <v>0</v>
      </c>
      <c r="J76" s="442"/>
      <c r="K76" s="443">
        <f>I76/1.2</f>
        <v>0</v>
      </c>
      <c r="L76" s="368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</row>
    <row r="77" spans="2:39" ht="35.15" customHeight="1" thickBot="1">
      <c r="B77" s="131">
        <v>14</v>
      </c>
      <c r="C77" s="2108" t="s">
        <v>477</v>
      </c>
      <c r="D77" s="2054"/>
      <c r="E77" s="2054"/>
      <c r="F77" s="2109"/>
      <c r="G77" s="437">
        <v>0.18</v>
      </c>
      <c r="H77" s="441">
        <f>I77/G77</f>
        <v>111.11111111111111</v>
      </c>
      <c r="I77" s="439">
        <f>-VLOOKUP(C77,'планирование суточное'!$C:$H,4,FALSE)</f>
        <v>20</v>
      </c>
      <c r="J77" s="436"/>
      <c r="K77" s="443">
        <f>I77/1.08</f>
        <v>18.518518518518519</v>
      </c>
      <c r="L77" s="37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</row>
    <row r="78" spans="2:39" ht="35.15" customHeight="1" thickBot="1">
      <c r="B78" s="131">
        <v>15</v>
      </c>
      <c r="C78" s="2108" t="s">
        <v>320</v>
      </c>
      <c r="D78" s="2054"/>
      <c r="E78" s="2054"/>
      <c r="F78" s="2109"/>
      <c r="G78" s="437">
        <v>0.18</v>
      </c>
      <c r="H78" s="441">
        <f t="shared" si="4"/>
        <v>2222.2222222222222</v>
      </c>
      <c r="I78" s="439">
        <f>-VLOOKUP(C78,'планирование суточное'!$C:$H,4,FALSE)</f>
        <v>400</v>
      </c>
      <c r="J78" s="436"/>
      <c r="K78" s="441">
        <f>I78/1.08</f>
        <v>370.37037037037032</v>
      </c>
      <c r="L78" s="368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</row>
    <row r="79" spans="2:39" ht="35.15" customHeight="1" thickBot="1">
      <c r="B79" s="131">
        <v>16</v>
      </c>
      <c r="C79" s="2039" t="s">
        <v>177</v>
      </c>
      <c r="D79" s="2040"/>
      <c r="E79" s="2040"/>
      <c r="F79" s="2056"/>
      <c r="G79" s="437">
        <v>0.2</v>
      </c>
      <c r="H79" s="441">
        <f t="shared" si="4"/>
        <v>1000</v>
      </c>
      <c r="I79" s="439">
        <f>-VLOOKUP(C79,'планирование суточное'!$C:$H,4,FALSE)</f>
        <v>200</v>
      </c>
      <c r="J79" s="436"/>
      <c r="K79" s="441">
        <f>I79/1.2</f>
        <v>166.66666666666669</v>
      </c>
      <c r="L79" s="371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</row>
    <row r="80" spans="2:39" s="66" customFormat="1" ht="35.15" customHeight="1" thickBot="1">
      <c r="B80" s="131">
        <v>17</v>
      </c>
      <c r="C80" s="2039" t="s">
        <v>875</v>
      </c>
      <c r="D80" s="2040"/>
      <c r="E80" s="2040"/>
      <c r="F80" s="2056"/>
      <c r="G80" s="437">
        <v>0.2</v>
      </c>
      <c r="H80" s="441">
        <f t="shared" si="4"/>
        <v>0</v>
      </c>
      <c r="I80" s="439">
        <f>-VLOOKUP(C80,'планирование суточное'!$C:$H,4,FALSE)</f>
        <v>0</v>
      </c>
      <c r="J80" s="436"/>
      <c r="K80" s="441">
        <f>I80/1.2</f>
        <v>0</v>
      </c>
      <c r="L80" s="371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</row>
    <row r="81" spans="1:39" ht="35.15" customHeight="1" thickBot="1">
      <c r="B81" s="131">
        <v>18</v>
      </c>
      <c r="C81" s="2039" t="s">
        <v>422</v>
      </c>
      <c r="D81" s="2040"/>
      <c r="E81" s="2040"/>
      <c r="F81" s="2056"/>
      <c r="G81" s="437">
        <v>0.18</v>
      </c>
      <c r="H81" s="441">
        <f t="shared" si="4"/>
        <v>3333.3333333333335</v>
      </c>
      <c r="I81" s="439">
        <f>-VLOOKUP(C81,'планирование суточное'!$C:$H,4,FALSE)</f>
        <v>600</v>
      </c>
      <c r="J81" s="436"/>
      <c r="K81" s="441">
        <f>I81/1.08</f>
        <v>555.55555555555554</v>
      </c>
      <c r="L81" s="368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</row>
    <row r="82" spans="1:39" ht="35.15" customHeight="1" thickBot="1">
      <c r="B82" s="131">
        <v>19</v>
      </c>
      <c r="C82" s="2108" t="s">
        <v>849</v>
      </c>
      <c r="D82" s="2054"/>
      <c r="E82" s="2054"/>
      <c r="F82" s="2109"/>
      <c r="G82" s="437">
        <v>0.18</v>
      </c>
      <c r="H82" s="441">
        <f t="shared" si="4"/>
        <v>0</v>
      </c>
      <c r="I82" s="439">
        <f>-VLOOKUP(C82,'планирование суточное'!$C:$H,4,FALSE)</f>
        <v>0</v>
      </c>
      <c r="J82" s="436"/>
      <c r="K82" s="441">
        <f>I82/1.08</f>
        <v>0</v>
      </c>
      <c r="L82" s="368" t="s">
        <v>1121</v>
      </c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</row>
    <row r="83" spans="1:39" ht="35.15" customHeight="1" thickBot="1">
      <c r="B83" s="131">
        <v>20</v>
      </c>
      <c r="C83" s="2121" t="s">
        <v>816</v>
      </c>
      <c r="D83" s="2122"/>
      <c r="E83" s="2122"/>
      <c r="F83" s="2123"/>
      <c r="G83" s="438">
        <v>0.5</v>
      </c>
      <c r="H83" s="444">
        <f t="shared" si="4"/>
        <v>200</v>
      </c>
      <c r="I83" s="439">
        <f>-VLOOKUP(C83,'планирование суточное'!$C:$H,4,FALSE)</f>
        <v>100</v>
      </c>
      <c r="J83" s="439"/>
      <c r="K83" s="444">
        <f>I83/3</f>
        <v>33.333333333333336</v>
      </c>
      <c r="L83" s="1627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</row>
    <row r="84" spans="1:39" s="66" customFormat="1"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</row>
    <row r="85" spans="1:39"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</row>
    <row r="86" spans="1:39" ht="15" thickBot="1"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</row>
    <row r="87" spans="1:39" ht="40" customHeight="1" thickBot="1">
      <c r="B87" s="2027" t="s">
        <v>372</v>
      </c>
      <c r="C87" s="2028"/>
      <c r="D87" s="2028"/>
      <c r="E87" s="2028"/>
      <c r="F87" s="2028"/>
      <c r="G87" s="2028"/>
      <c r="H87" s="2028"/>
      <c r="I87" s="2028"/>
      <c r="J87" s="2028"/>
      <c r="K87" s="2028"/>
      <c r="L87" s="2029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</row>
    <row r="88" spans="1:39" ht="40" customHeight="1" thickBot="1">
      <c r="B88" s="2030">
        <f>C4</f>
        <v>44181</v>
      </c>
      <c r="C88" s="2031"/>
      <c r="D88" s="2031"/>
      <c r="E88" s="2031"/>
      <c r="F88" s="2031"/>
      <c r="G88" s="2031"/>
      <c r="H88" s="2031"/>
      <c r="I88" s="2031"/>
      <c r="J88" s="2031"/>
      <c r="K88" s="2031"/>
      <c r="L88" s="203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</row>
    <row r="89" spans="1:39" ht="40" customHeight="1" thickBot="1">
      <c r="A89" s="1"/>
      <c r="B89" s="354"/>
      <c r="C89" s="2089" t="s">
        <v>370</v>
      </c>
      <c r="D89" s="2090"/>
      <c r="E89" s="2090"/>
      <c r="F89" s="2091"/>
      <c r="G89" s="356" t="s">
        <v>31</v>
      </c>
      <c r="H89" s="357" t="s">
        <v>39</v>
      </c>
      <c r="I89" s="356" t="s">
        <v>36</v>
      </c>
      <c r="J89" s="358"/>
      <c r="K89" s="359" t="s">
        <v>38</v>
      </c>
      <c r="L89" s="360" t="s">
        <v>47</v>
      </c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</row>
    <row r="90" spans="1:39" ht="35.15" customHeight="1" thickBot="1">
      <c r="A90" s="1"/>
      <c r="B90" s="354">
        <v>1</v>
      </c>
      <c r="C90" s="2105" t="s">
        <v>322</v>
      </c>
      <c r="D90" s="2106"/>
      <c r="E90" s="2106"/>
      <c r="F90" s="2107"/>
      <c r="G90" s="418">
        <v>3</v>
      </c>
      <c r="H90" s="446">
        <v>6</v>
      </c>
      <c r="I90" s="447">
        <f>-VLOOKUP(C90,'планирование суточное'!$C:$H,4,FALSE)</f>
        <v>0</v>
      </c>
      <c r="J90" s="420"/>
      <c r="K90" s="419">
        <f>I90/3</f>
        <v>0</v>
      </c>
      <c r="L90" s="386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</row>
    <row r="91" spans="1:39" ht="35.15" customHeight="1" thickBot="1">
      <c r="B91" s="354">
        <v>2</v>
      </c>
      <c r="C91" s="2039" t="s">
        <v>323</v>
      </c>
      <c r="D91" s="2040"/>
      <c r="E91" s="2040"/>
      <c r="F91" s="2056"/>
      <c r="G91" s="421">
        <v>6</v>
      </c>
      <c r="H91" s="448">
        <v>3</v>
      </c>
      <c r="I91" s="449">
        <f>-VLOOKUP(C91,'планирование суточное'!$C:$H,4,FALSE)</f>
        <v>0</v>
      </c>
      <c r="J91" s="450"/>
      <c r="K91" s="422">
        <f>I91/6</f>
        <v>0</v>
      </c>
      <c r="L91" s="1637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</row>
    <row r="92" spans="1:39" ht="35.15" customHeight="1" thickBot="1">
      <c r="B92" s="354">
        <v>3</v>
      </c>
      <c r="C92" s="2039" t="s">
        <v>789</v>
      </c>
      <c r="D92" s="2040"/>
      <c r="E92" s="2040"/>
      <c r="F92" s="2056"/>
      <c r="G92" s="421">
        <v>3</v>
      </c>
      <c r="H92" s="448">
        <v>6</v>
      </c>
      <c r="I92" s="449">
        <f>-VLOOKUP(C92,'планирование суточное'!$C:$H,4,FALSE)</f>
        <v>0</v>
      </c>
      <c r="J92" s="451"/>
      <c r="K92" s="422">
        <f>I92/3</f>
        <v>0</v>
      </c>
      <c r="L92" s="380"/>
      <c r="M92" s="2"/>
      <c r="N92" s="2"/>
      <c r="O92" s="2"/>
      <c r="P92" s="2"/>
      <c r="Q92" s="2"/>
      <c r="R92" s="2"/>
      <c r="S92" s="2"/>
      <c r="T92" s="2"/>
      <c r="U92" s="2"/>
      <c r="V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</row>
    <row r="93" spans="1:39" ht="35.15" customHeight="1" thickBot="1">
      <c r="B93" s="354">
        <v>4</v>
      </c>
      <c r="C93" s="2039" t="s">
        <v>790</v>
      </c>
      <c r="D93" s="2040"/>
      <c r="E93" s="2040"/>
      <c r="F93" s="2056"/>
      <c r="G93" s="421">
        <v>3</v>
      </c>
      <c r="H93" s="448">
        <v>6</v>
      </c>
      <c r="I93" s="449">
        <f>-VLOOKUP(C93,'планирование суточное'!$C:$H,4,FALSE)</f>
        <v>0</v>
      </c>
      <c r="J93" s="450"/>
      <c r="K93" s="422">
        <f>I93/3</f>
        <v>0</v>
      </c>
      <c r="L93" s="361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</row>
    <row r="94" spans="1:39" ht="35.15" customHeight="1" thickBot="1">
      <c r="B94" s="354">
        <v>5</v>
      </c>
      <c r="C94" s="2039" t="s">
        <v>791</v>
      </c>
      <c r="D94" s="2040"/>
      <c r="E94" s="2040"/>
      <c r="F94" s="2056"/>
      <c r="G94" s="421">
        <v>3</v>
      </c>
      <c r="H94" s="448">
        <v>6</v>
      </c>
      <c r="I94" s="449">
        <f>-VLOOKUP(C94,'планирование суточное'!$C:$H,4,FALSE)</f>
        <v>0</v>
      </c>
      <c r="J94" s="450"/>
      <c r="K94" s="422">
        <f>I94/3</f>
        <v>0</v>
      </c>
      <c r="L94" s="361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</row>
    <row r="95" spans="1:39" ht="35.15" customHeight="1" thickBot="1">
      <c r="B95" s="354">
        <v>6</v>
      </c>
      <c r="C95" s="2039" t="s">
        <v>324</v>
      </c>
      <c r="D95" s="2040"/>
      <c r="E95" s="2040"/>
      <c r="F95" s="2056"/>
      <c r="G95" s="421">
        <v>6</v>
      </c>
      <c r="H95" s="448">
        <v>3</v>
      </c>
      <c r="I95" s="449">
        <f>-VLOOKUP(C95,'планирование суточное'!$C:$H,4,FALSE)</f>
        <v>0</v>
      </c>
      <c r="J95" s="450"/>
      <c r="K95" s="422">
        <f>I95/6</f>
        <v>0</v>
      </c>
      <c r="L95" s="133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</row>
    <row r="96" spans="1:39" ht="35.15" customHeight="1" thickBot="1">
      <c r="B96" s="354">
        <v>7</v>
      </c>
      <c r="C96" s="2039" t="s">
        <v>160</v>
      </c>
      <c r="D96" s="2040"/>
      <c r="E96" s="2040"/>
      <c r="F96" s="2056"/>
      <c r="G96" s="421">
        <v>6</v>
      </c>
      <c r="H96" s="452">
        <v>3</v>
      </c>
      <c r="I96" s="449">
        <f>-VLOOKUP(C96,'планирование суточное'!$C:$H,4,FALSE)</f>
        <v>0</v>
      </c>
      <c r="J96" s="450"/>
      <c r="K96" s="422">
        <f>I96/6</f>
        <v>0</v>
      </c>
      <c r="L96" s="369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</row>
    <row r="97" spans="2:39" ht="35.15" customHeight="1" thickBot="1">
      <c r="B97" s="354"/>
      <c r="C97" s="2039"/>
      <c r="D97" s="2040"/>
      <c r="E97" s="2040"/>
      <c r="F97" s="2056"/>
      <c r="G97" s="156"/>
      <c r="H97" s="381"/>
      <c r="I97" s="379"/>
      <c r="J97" s="382"/>
      <c r="K97" s="132"/>
      <c r="L97" s="361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</row>
    <row r="98" spans="2:39" ht="35.15" customHeight="1" thickBot="1">
      <c r="B98" s="354"/>
      <c r="C98" s="2042"/>
      <c r="D98" s="2043"/>
      <c r="E98" s="2043"/>
      <c r="F98" s="2136"/>
      <c r="G98" s="156"/>
      <c r="H98" s="381"/>
      <c r="I98" s="379"/>
      <c r="J98" s="383"/>
      <c r="K98" s="132"/>
      <c r="L98" s="384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</row>
    <row r="99" spans="2:39" ht="35.15" customHeight="1" thickBot="1">
      <c r="B99" s="354"/>
      <c r="C99" s="2095"/>
      <c r="D99" s="2096"/>
      <c r="E99" s="2096"/>
      <c r="F99" s="2097"/>
      <c r="G99" s="157"/>
      <c r="H99" s="70"/>
      <c r="I99" s="159"/>
      <c r="J99" s="71"/>
      <c r="K99" s="70"/>
      <c r="L99" s="385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</row>
    <row r="100" spans="2:39" ht="25" customHeight="1"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</row>
    <row r="101" spans="2:39" ht="25" customHeight="1" thickBot="1"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</row>
    <row r="102" spans="2:39" ht="40" customHeight="1" thickBot="1">
      <c r="B102" s="2027" t="s">
        <v>373</v>
      </c>
      <c r="C102" s="2028"/>
      <c r="D102" s="2028"/>
      <c r="E102" s="2028"/>
      <c r="F102" s="2028"/>
      <c r="G102" s="2028"/>
      <c r="H102" s="2028"/>
      <c r="I102" s="2028"/>
      <c r="J102" s="2028"/>
      <c r="K102" s="2028"/>
      <c r="L102" s="2029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</row>
    <row r="103" spans="2:39" ht="40" customHeight="1" thickBot="1">
      <c r="B103" s="2030">
        <f>B62</f>
        <v>44181</v>
      </c>
      <c r="C103" s="2031"/>
      <c r="D103" s="2031"/>
      <c r="E103" s="2031"/>
      <c r="F103" s="2031"/>
      <c r="G103" s="2031"/>
      <c r="H103" s="2031"/>
      <c r="I103" s="2031"/>
      <c r="J103" s="2031"/>
      <c r="K103" s="2031"/>
      <c r="L103" s="203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</row>
    <row r="104" spans="2:39" ht="40" customHeight="1" thickBot="1">
      <c r="B104" s="2124" t="s">
        <v>1033</v>
      </c>
      <c r="C104" s="2125"/>
      <c r="D104" s="2125"/>
      <c r="E104" s="2125"/>
      <c r="F104" s="2126"/>
      <c r="G104" s="2133"/>
      <c r="H104" s="2134"/>
      <c r="I104" s="2134"/>
      <c r="J104" s="2134"/>
      <c r="K104" s="2134"/>
      <c r="L104" s="2135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</row>
    <row r="105" spans="2:39" ht="40" customHeight="1" thickBot="1">
      <c r="B105" s="355"/>
      <c r="C105" s="2089" t="s">
        <v>374</v>
      </c>
      <c r="D105" s="2090"/>
      <c r="E105" s="2090"/>
      <c r="F105" s="2091"/>
      <c r="G105" s="387" t="s">
        <v>375</v>
      </c>
      <c r="H105" s="387" t="s">
        <v>376</v>
      </c>
      <c r="I105" s="356" t="s">
        <v>36</v>
      </c>
      <c r="J105" s="387" t="s">
        <v>31</v>
      </c>
      <c r="K105" s="387" t="s">
        <v>377</v>
      </c>
      <c r="L105" s="388" t="s">
        <v>378</v>
      </c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</row>
    <row r="106" spans="2:39" ht="35.15" customHeight="1" thickBot="1">
      <c r="B106" s="389">
        <v>1</v>
      </c>
      <c r="C106" s="2105" t="s">
        <v>107</v>
      </c>
      <c r="D106" s="2106"/>
      <c r="E106" s="2106"/>
      <c r="F106" s="2137"/>
      <c r="G106" s="453">
        <v>8</v>
      </c>
      <c r="H106" s="457" t="s">
        <v>455</v>
      </c>
      <c r="I106" s="445">
        <f>-VLOOKUP(C106,'планирование суточное'!$C:$H,4,FALSE)</f>
        <v>0</v>
      </c>
      <c r="J106" s="454" t="e">
        <f>-VLOOKUP(C106,#REF!,4,FALSE)</f>
        <v>#REF!</v>
      </c>
      <c r="K106" s="454"/>
      <c r="L106" s="39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</row>
    <row r="107" spans="2:39" ht="35.15" customHeight="1" thickBot="1">
      <c r="B107" s="357">
        <v>2</v>
      </c>
      <c r="C107" s="2039" t="s">
        <v>124</v>
      </c>
      <c r="D107" s="2040"/>
      <c r="E107" s="2040"/>
      <c r="F107" s="2071"/>
      <c r="G107" s="453">
        <v>8</v>
      </c>
      <c r="H107" s="457" t="s">
        <v>455</v>
      </c>
      <c r="I107" s="445">
        <f>-VLOOKUP(C107,'планирование суточное'!$C:$H,4,FALSE)</f>
        <v>0</v>
      </c>
      <c r="J107" s="454" t="e">
        <f>-VLOOKUP(C107,#REF!,4,FALSE)</f>
        <v>#REF!</v>
      </c>
      <c r="K107" s="454"/>
      <c r="L107" s="541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</row>
    <row r="108" spans="2:39" ht="35.15" customHeight="1" thickBot="1">
      <c r="B108" s="357">
        <v>3</v>
      </c>
      <c r="C108" s="2039" t="s">
        <v>131</v>
      </c>
      <c r="D108" s="2040"/>
      <c r="E108" s="2040"/>
      <c r="F108" s="2071"/>
      <c r="G108" s="453">
        <v>8</v>
      </c>
      <c r="H108" s="457" t="s">
        <v>455</v>
      </c>
      <c r="I108" s="445">
        <f>-VLOOKUP(C108,'планирование суточное'!$C:$H,4,FALSE)</f>
        <v>0</v>
      </c>
      <c r="J108" s="464" t="e">
        <f>-VLOOKUP(C108,#REF!,4,FALSE)</f>
        <v>#REF!</v>
      </c>
      <c r="K108" s="473"/>
      <c r="L108" s="474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</row>
    <row r="109" spans="2:39" ht="35.15" customHeight="1" thickBot="1">
      <c r="B109" s="357">
        <v>4</v>
      </c>
      <c r="C109" s="2039" t="s">
        <v>298</v>
      </c>
      <c r="D109" s="2040"/>
      <c r="E109" s="2040"/>
      <c r="F109" s="2071"/>
      <c r="G109" s="455">
        <v>8</v>
      </c>
      <c r="H109" s="457" t="s">
        <v>455</v>
      </c>
      <c r="I109" s="445">
        <f>-VLOOKUP(C109,'планирование суточное'!$C:$H,4,FALSE)</f>
        <v>518.09400000000005</v>
      </c>
      <c r="J109" s="454" t="e">
        <f>-VLOOKUP(C109,#REF!,4,FALSE)</f>
        <v>#REF!</v>
      </c>
      <c r="K109" s="454"/>
      <c r="L109" s="530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</row>
    <row r="110" spans="2:39" ht="35.15" customHeight="1" thickBot="1">
      <c r="B110" s="357">
        <v>5</v>
      </c>
      <c r="C110" s="2039" t="s">
        <v>164</v>
      </c>
      <c r="D110" s="2040"/>
      <c r="E110" s="2040"/>
      <c r="F110" s="2071"/>
      <c r="G110" s="455">
        <v>8</v>
      </c>
      <c r="H110" s="457" t="s">
        <v>455</v>
      </c>
      <c r="I110" s="445">
        <f>-VLOOKUP(C110,'планирование суточное'!$C:$H,4,FALSE)</f>
        <v>0</v>
      </c>
      <c r="J110" s="454" t="e">
        <f>-VLOOKUP(C110,#REF!,4,FALSE)</f>
        <v>#REF!</v>
      </c>
      <c r="K110" s="454"/>
      <c r="L110" s="463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</row>
    <row r="111" spans="2:39" ht="35.15" customHeight="1" thickBot="1">
      <c r="B111" s="357">
        <v>6</v>
      </c>
      <c r="C111" s="2039" t="s">
        <v>299</v>
      </c>
      <c r="D111" s="2040"/>
      <c r="E111" s="2040"/>
      <c r="F111" s="2071"/>
      <c r="G111" s="456">
        <v>16</v>
      </c>
      <c r="H111" s="457" t="s">
        <v>379</v>
      </c>
      <c r="I111" s="445">
        <f>-VLOOKUP(C111,'планирование суточное'!$C:$H,4,FALSE)</f>
        <v>0</v>
      </c>
      <c r="J111" s="454" t="e">
        <f>-VLOOKUP(C111,#REF!,4,FALSE)</f>
        <v>#REF!</v>
      </c>
      <c r="K111" s="454"/>
      <c r="L111" s="396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</row>
    <row r="112" spans="2:39" ht="35.15" customHeight="1" thickBot="1">
      <c r="B112" s="357">
        <v>7</v>
      </c>
      <c r="C112" s="2039" t="s">
        <v>106</v>
      </c>
      <c r="D112" s="2040"/>
      <c r="E112" s="2040"/>
      <c r="F112" s="2071"/>
      <c r="G112" s="453">
        <v>8</v>
      </c>
      <c r="H112" s="457" t="s">
        <v>455</v>
      </c>
      <c r="I112" s="445">
        <f>-VLOOKUP(C112,'планирование суточное'!$C:$H,4,FALSE)</f>
        <v>285.26999999999987</v>
      </c>
      <c r="J112" s="454" t="e">
        <f>-VLOOKUP(C112,#REF!,4,FALSE)</f>
        <v>#REF!</v>
      </c>
      <c r="K112" s="454"/>
      <c r="L112" s="39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</row>
    <row r="113" spans="1:39" s="66" customFormat="1" ht="35.15" customHeight="1" thickBot="1">
      <c r="B113" s="357">
        <v>8</v>
      </c>
      <c r="C113" s="2039" t="s">
        <v>866</v>
      </c>
      <c r="D113" s="2040"/>
      <c r="E113" s="2040"/>
      <c r="F113" s="2071"/>
      <c r="G113" s="453">
        <v>8</v>
      </c>
      <c r="H113" s="457" t="s">
        <v>455</v>
      </c>
      <c r="I113" s="445">
        <f>-VLOOKUP(C113,'планирование суточное'!$C:$H,4,FALSE)</f>
        <v>0</v>
      </c>
      <c r="J113" s="454"/>
      <c r="K113" s="454"/>
      <c r="L113" s="39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</row>
    <row r="114" spans="1:39" ht="35.15" customHeight="1" thickBot="1">
      <c r="B114" s="357">
        <v>9</v>
      </c>
      <c r="C114" s="2041" t="s">
        <v>426</v>
      </c>
      <c r="D114" s="2054"/>
      <c r="E114" s="2054"/>
      <c r="F114" s="2055"/>
      <c r="G114" s="455">
        <v>8</v>
      </c>
      <c r="H114" s="457" t="s">
        <v>455</v>
      </c>
      <c r="I114" s="445">
        <f>-VLOOKUP(C114,'планирование суточное'!$C:$H,4,FALSE)</f>
        <v>0</v>
      </c>
      <c r="J114" s="454" t="e">
        <f>-VLOOKUP(C114,#REF!,4,FALSE)</f>
        <v>#REF!</v>
      </c>
      <c r="K114" s="454"/>
      <c r="L114" s="393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</row>
    <row r="115" spans="1:39" ht="35.15" customHeight="1" thickBot="1">
      <c r="B115" s="357">
        <v>10</v>
      </c>
      <c r="C115" s="2039" t="s">
        <v>300</v>
      </c>
      <c r="D115" s="2040"/>
      <c r="E115" s="2040"/>
      <c r="F115" s="2041"/>
      <c r="G115" s="453">
        <v>8</v>
      </c>
      <c r="H115" s="457" t="s">
        <v>455</v>
      </c>
      <c r="I115" s="445">
        <f>-VLOOKUP(C115,'планирование суточное'!$C:$H,4,FALSE)</f>
        <v>663.04000000000008</v>
      </c>
      <c r="J115" s="454" t="e">
        <f>-VLOOKUP(C115,#REF!,4,FALSE)</f>
        <v>#REF!</v>
      </c>
      <c r="K115" s="454"/>
      <c r="L115" s="541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</row>
    <row r="116" spans="1:39" s="66" customFormat="1" ht="35.15" customHeight="1" thickBot="1">
      <c r="B116" s="357">
        <v>11</v>
      </c>
      <c r="C116" s="2039" t="s">
        <v>301</v>
      </c>
      <c r="D116" s="2040"/>
      <c r="E116" s="2040"/>
      <c r="F116" s="2041"/>
      <c r="G116" s="453">
        <v>8</v>
      </c>
      <c r="H116" s="457" t="s">
        <v>455</v>
      </c>
      <c r="I116" s="445">
        <f>-VLOOKUP(C116,'планирование суточное'!$C:$H,4,FALSE)</f>
        <v>0</v>
      </c>
      <c r="J116" s="454" t="e">
        <f>-VLOOKUP(C116,#REF!,4,FALSE)</f>
        <v>#REF!</v>
      </c>
      <c r="K116" s="454"/>
      <c r="L116" s="394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</row>
    <row r="117" spans="1:39" ht="35.15" customHeight="1" thickBot="1">
      <c r="B117" s="357">
        <v>12</v>
      </c>
      <c r="C117" s="2039" t="s">
        <v>410</v>
      </c>
      <c r="D117" s="2040"/>
      <c r="E117" s="2040"/>
      <c r="F117" s="2041"/>
      <c r="G117" s="459">
        <v>8</v>
      </c>
      <c r="H117" s="457" t="s">
        <v>455</v>
      </c>
      <c r="I117" s="445">
        <f>-VLOOKUP(C117,'планирование суточное'!$C:$H,4,FALSE)</f>
        <v>0</v>
      </c>
      <c r="J117" s="454" t="e">
        <f>-VLOOKUP(C117,#REF!,4,FALSE)</f>
        <v>#REF!</v>
      </c>
      <c r="K117" s="454"/>
      <c r="L117" s="514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</row>
    <row r="118" spans="1:39" ht="35.15" customHeight="1" thickBot="1">
      <c r="B118" s="357">
        <v>13</v>
      </c>
      <c r="C118" s="2039" t="s">
        <v>87</v>
      </c>
      <c r="D118" s="2040"/>
      <c r="E118" s="2040"/>
      <c r="F118" s="2041"/>
      <c r="G118" s="459">
        <v>8</v>
      </c>
      <c r="H118" s="457" t="s">
        <v>455</v>
      </c>
      <c r="I118" s="445">
        <f>-VLOOKUP(C118,'планирование суточное'!$C:$H,4,FALSE)</f>
        <v>26.639999999999986</v>
      </c>
      <c r="J118" s="454" t="e">
        <f>-VLOOKUP(C118,#REF!,4,FALSE)</f>
        <v>#REF!</v>
      </c>
      <c r="K118" s="458"/>
      <c r="L118" s="398"/>
      <c r="M118" s="66"/>
      <c r="O118" s="66"/>
    </row>
    <row r="119" spans="1:39" s="66" customFormat="1" ht="35.15" customHeight="1" thickBot="1">
      <c r="B119" s="357">
        <v>14</v>
      </c>
      <c r="C119" s="2039" t="s">
        <v>162</v>
      </c>
      <c r="D119" s="2040"/>
      <c r="E119" s="2040"/>
      <c r="F119" s="2041"/>
      <c r="G119" s="459">
        <v>8</v>
      </c>
      <c r="H119" s="457" t="s">
        <v>455</v>
      </c>
      <c r="I119" s="445">
        <f>-VLOOKUP(C119,'планирование суточное'!$C:$H,4,FALSE)</f>
        <v>343.36</v>
      </c>
      <c r="J119" s="454" t="e">
        <f>-VLOOKUP(C119,#REF!,4,FALSE)</f>
        <v>#REF!</v>
      </c>
      <c r="K119" s="454"/>
      <c r="L119" s="393"/>
    </row>
    <row r="120" spans="1:39" ht="57" customHeight="1" thickBot="1">
      <c r="B120" s="357">
        <v>15</v>
      </c>
      <c r="C120" s="2039" t="s">
        <v>155</v>
      </c>
      <c r="D120" s="2040"/>
      <c r="E120" s="2040"/>
      <c r="F120" s="2041"/>
      <c r="G120" s="459">
        <v>8</v>
      </c>
      <c r="H120" s="457" t="s">
        <v>455</v>
      </c>
      <c r="I120" s="494">
        <f>-VLOOKUP(C120,'планирование суточное'!$C:$H,4,FALSE)</f>
        <v>233.84</v>
      </c>
      <c r="J120" s="454" t="e">
        <f>-VLOOKUP(C120,#REF!,4,FALSE)</f>
        <v>#REF!</v>
      </c>
      <c r="K120" s="454"/>
      <c r="L120" s="395"/>
      <c r="M120" s="465"/>
    </row>
    <row r="121" spans="1:39" ht="35.15" customHeight="1" thickBot="1">
      <c r="B121" s="357">
        <v>16</v>
      </c>
      <c r="C121" s="2039" t="s">
        <v>487</v>
      </c>
      <c r="D121" s="2040"/>
      <c r="E121" s="2040"/>
      <c r="F121" s="2041"/>
      <c r="G121" s="459">
        <v>6</v>
      </c>
      <c r="H121" s="457" t="s">
        <v>815</v>
      </c>
      <c r="I121" s="494">
        <f>-VLOOKUP(C121,'планирование суточное'!$C:$H,4,FALSE)</f>
        <v>43.8</v>
      </c>
      <c r="J121" s="454" t="e">
        <f>-VLOOKUP(C121,#REF!,4,FALSE)</f>
        <v>#REF!</v>
      </c>
      <c r="K121" s="458"/>
      <c r="L121" s="472"/>
      <c r="M121" s="66"/>
    </row>
    <row r="122" spans="1:39" ht="54.75" customHeight="1" thickBot="1">
      <c r="B122" s="357">
        <v>17</v>
      </c>
      <c r="C122" s="2039" t="s">
        <v>488</v>
      </c>
      <c r="D122" s="2040"/>
      <c r="E122" s="2040"/>
      <c r="F122" s="2041"/>
      <c r="G122" s="459">
        <v>6</v>
      </c>
      <c r="H122" s="457" t="s">
        <v>815</v>
      </c>
      <c r="I122" s="494">
        <f>-VLOOKUP(C122,'планирование суточное'!$C:$H,4,FALSE)</f>
        <v>0</v>
      </c>
      <c r="J122" s="454" t="e">
        <f>-VLOOKUP(C122,#REF!,4,FALSE)</f>
        <v>#REF!</v>
      </c>
      <c r="K122" s="454"/>
      <c r="L122" s="395"/>
      <c r="M122" s="66"/>
    </row>
    <row r="123" spans="1:39" ht="35.15" customHeight="1" thickBot="1">
      <c r="B123" s="357"/>
      <c r="C123" s="2039"/>
      <c r="D123" s="2040"/>
      <c r="E123" s="2040"/>
      <c r="F123" s="2041"/>
      <c r="G123" s="460"/>
      <c r="H123" s="457"/>
      <c r="I123" s="445"/>
      <c r="J123" s="454" t="e">
        <f>-VLOOKUP(C123,#REF!,4,FALSE)</f>
        <v>#REF!</v>
      </c>
      <c r="K123" s="458"/>
      <c r="L123" s="398"/>
      <c r="M123" s="66"/>
      <c r="Q123" s="66"/>
      <c r="R123" s="66"/>
      <c r="S123" s="66"/>
      <c r="T123" s="66"/>
      <c r="U123" s="66"/>
      <c r="V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</row>
    <row r="124" spans="1:39" ht="35.15" customHeight="1" thickBot="1">
      <c r="B124" s="357"/>
      <c r="C124" s="2042"/>
      <c r="D124" s="2043"/>
      <c r="E124" s="2043"/>
      <c r="F124" s="2044"/>
      <c r="G124" s="399"/>
      <c r="H124" s="390"/>
      <c r="I124" s="397"/>
      <c r="J124" s="391" t="e">
        <f>-VLOOKUP(C124,#REF!,4,FALSE)</f>
        <v>#REF!</v>
      </c>
      <c r="K124" s="397"/>
      <c r="L124" s="400"/>
      <c r="M124" s="66"/>
      <c r="Q124" s="66"/>
      <c r="R124" s="66"/>
      <c r="S124" s="66"/>
      <c r="T124" s="66"/>
      <c r="U124" s="66"/>
      <c r="V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</row>
    <row r="125" spans="1:39" ht="35.15" customHeight="1" thickBot="1">
      <c r="B125" s="2089"/>
      <c r="C125" s="2090"/>
      <c r="D125" s="2090"/>
      <c r="E125" s="2090"/>
      <c r="F125" s="2090"/>
      <c r="G125" s="2090"/>
      <c r="H125" s="2090"/>
      <c r="I125" s="2090"/>
      <c r="J125" s="2090"/>
      <c r="K125" s="2090"/>
      <c r="L125" s="2091"/>
      <c r="M125" s="66"/>
      <c r="Q125" s="66"/>
      <c r="R125" s="66"/>
      <c r="S125" s="66"/>
      <c r="T125" s="66"/>
      <c r="U125" s="66"/>
      <c r="V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</row>
    <row r="126" spans="1:39" s="66" customFormat="1" ht="35.25" customHeight="1" thickBot="1"/>
    <row r="127" spans="1:39" s="66" customFormat="1" ht="40" customHeight="1" thickBot="1">
      <c r="B127" s="2027" t="s">
        <v>482</v>
      </c>
      <c r="C127" s="2028"/>
      <c r="D127" s="2028"/>
      <c r="E127" s="2028"/>
      <c r="F127" s="2028"/>
      <c r="G127" s="2028"/>
      <c r="H127" s="2028"/>
      <c r="I127" s="2028"/>
      <c r="J127" s="2028"/>
      <c r="K127" s="2028"/>
      <c r="L127" s="2028"/>
      <c r="M127" s="2029"/>
    </row>
    <row r="128" spans="1:39" ht="40" customHeight="1" thickBot="1">
      <c r="A128" s="66"/>
      <c r="B128" s="2030">
        <f>C4</f>
        <v>44181</v>
      </c>
      <c r="C128" s="2031"/>
      <c r="D128" s="2031"/>
      <c r="E128" s="2031"/>
      <c r="F128" s="2031"/>
      <c r="G128" s="2031"/>
      <c r="H128" s="2031"/>
      <c r="I128" s="2031"/>
      <c r="J128" s="2031"/>
      <c r="K128" s="2031"/>
      <c r="L128" s="2031"/>
      <c r="M128" s="2032"/>
      <c r="N128" s="66"/>
      <c r="O128" s="66"/>
      <c r="Q128" s="66"/>
      <c r="R128" s="66"/>
      <c r="S128" s="66"/>
      <c r="T128" s="66"/>
      <c r="U128" s="66"/>
      <c r="V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</row>
    <row r="129" spans="1:33" s="66" customFormat="1" ht="40" customHeight="1" thickBot="1">
      <c r="B129" s="357"/>
      <c r="C129" s="2033" t="s">
        <v>370</v>
      </c>
      <c r="D129" s="2034"/>
      <c r="E129" s="2034"/>
      <c r="F129" s="2034"/>
      <c r="G129" s="2034"/>
      <c r="H129" s="2035"/>
      <c r="I129" s="499" t="s">
        <v>375</v>
      </c>
      <c r="J129" s="499" t="s">
        <v>376</v>
      </c>
      <c r="K129" s="499" t="s">
        <v>380</v>
      </c>
      <c r="L129" s="500" t="s">
        <v>381</v>
      </c>
      <c r="M129" s="501" t="s">
        <v>382</v>
      </c>
    </row>
    <row r="130" spans="1:33" s="66" customFormat="1" ht="40" customHeight="1" thickBot="1">
      <c r="B130" s="357">
        <v>1</v>
      </c>
      <c r="C130" s="2024" t="s">
        <v>480</v>
      </c>
      <c r="D130" s="2025"/>
      <c r="E130" s="2025"/>
      <c r="F130" s="2025"/>
      <c r="G130" s="2025"/>
      <c r="H130" s="2025"/>
      <c r="I130" s="407">
        <v>8</v>
      </c>
      <c r="J130" s="408"/>
      <c r="K130" s="414">
        <f>-VLOOKUP(C130,'планирование суточное'!$C:$H,4,FALSE)</f>
        <v>0</v>
      </c>
      <c r="L130" s="409">
        <f>K130/1</f>
        <v>0</v>
      </c>
      <c r="M130" s="462"/>
    </row>
    <row r="131" spans="1:33" ht="35.15" customHeight="1" thickBot="1">
      <c r="A131" s="66"/>
      <c r="B131" s="357">
        <v>2</v>
      </c>
      <c r="C131" s="2024" t="s">
        <v>451</v>
      </c>
      <c r="D131" s="2025"/>
      <c r="E131" s="2025"/>
      <c r="F131" s="2025"/>
      <c r="G131" s="2025"/>
      <c r="H131" s="2025"/>
      <c r="I131" s="407">
        <v>8</v>
      </c>
      <c r="J131" s="408" t="s">
        <v>383</v>
      </c>
      <c r="K131" s="414">
        <f>-VLOOKUP(C131,'планирование суточное'!$C:$H,4,FALSE)</f>
        <v>303</v>
      </c>
      <c r="L131" s="409">
        <f>K131/1</f>
        <v>303</v>
      </c>
      <c r="M131" s="462"/>
      <c r="N131" s="66"/>
      <c r="O131" s="66"/>
      <c r="Q131" s="66"/>
      <c r="R131" s="66"/>
      <c r="S131" s="66"/>
      <c r="T131" s="66"/>
      <c r="U131" s="66"/>
      <c r="V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</row>
    <row r="132" spans="1:33" s="66" customFormat="1" ht="35.15" customHeight="1" thickBot="1">
      <c r="B132" s="357">
        <v>3</v>
      </c>
      <c r="C132" s="2024" t="s">
        <v>870</v>
      </c>
      <c r="D132" s="2025"/>
      <c r="E132" s="2025"/>
      <c r="F132" s="2025"/>
      <c r="G132" s="2025"/>
      <c r="H132" s="2025"/>
      <c r="I132" s="407">
        <v>8</v>
      </c>
      <c r="J132" s="1820"/>
      <c r="K132" s="414">
        <f>-VLOOKUP(C132,'планирование суточное'!$C:$H,4,FALSE)</f>
        <v>0</v>
      </c>
      <c r="L132" s="1821"/>
      <c r="M132" s="1822"/>
    </row>
    <row r="133" spans="1:33" s="66" customFormat="1" ht="35.15" customHeight="1" thickBot="1">
      <c r="B133" s="357">
        <v>4</v>
      </c>
      <c r="C133" s="2024" t="s">
        <v>311</v>
      </c>
      <c r="D133" s="2025"/>
      <c r="E133" s="2025"/>
      <c r="F133" s="2025"/>
      <c r="G133" s="2025"/>
      <c r="H133" s="2025"/>
      <c r="I133" s="410">
        <v>8</v>
      </c>
      <c r="J133" s="411"/>
      <c r="K133" s="414">
        <f>-VLOOKUP(C133,'планирование суточное'!$C:$H,4,FALSE)</f>
        <v>36.799999999999997</v>
      </c>
      <c r="L133" s="413">
        <f>K133/1.6</f>
        <v>22.999999999999996</v>
      </c>
      <c r="M133" s="395"/>
    </row>
    <row r="134" spans="1:33" s="66" customFormat="1" ht="35.15" customHeight="1" thickBot="1">
      <c r="B134" s="357">
        <v>5</v>
      </c>
      <c r="C134" s="2036" t="s">
        <v>460</v>
      </c>
      <c r="D134" s="2037"/>
      <c r="E134" s="2037"/>
      <c r="F134" s="2037"/>
      <c r="G134" s="2037"/>
      <c r="H134" s="2037"/>
      <c r="I134" s="410">
        <v>8</v>
      </c>
      <c r="J134" s="411"/>
      <c r="K134" s="414">
        <f>-VLOOKUP(C134,'планирование суточное'!$C:$H,4,FALSE)</f>
        <v>817.625</v>
      </c>
      <c r="L134" s="413">
        <f>K134/1</f>
        <v>817.625</v>
      </c>
      <c r="M134" s="395"/>
    </row>
    <row r="135" spans="1:33" ht="41.25" customHeight="1" thickBot="1">
      <c r="A135" s="66"/>
      <c r="B135" s="401">
        <v>6</v>
      </c>
      <c r="C135" s="2024" t="s">
        <v>453</v>
      </c>
      <c r="D135" s="2025"/>
      <c r="E135" s="2025"/>
      <c r="F135" s="2025"/>
      <c r="G135" s="2025"/>
      <c r="H135" s="2025"/>
      <c r="I135" s="410">
        <v>8</v>
      </c>
      <c r="J135" s="411" t="s">
        <v>384</v>
      </c>
      <c r="K135" s="414">
        <f>-VLOOKUP(C135,'планирование суточное'!$C:$H,4,FALSE)</f>
        <v>14</v>
      </c>
      <c r="L135" s="413">
        <f>K135/1</f>
        <v>14</v>
      </c>
      <c r="M135" s="395"/>
      <c r="N135" s="66"/>
      <c r="O135" s="66"/>
      <c r="Q135" s="66"/>
      <c r="R135" s="66"/>
      <c r="S135" s="66"/>
      <c r="T135" s="66"/>
      <c r="U135" s="66"/>
      <c r="V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</row>
    <row r="136" spans="1:33" s="66" customFormat="1" ht="41.25" customHeight="1" thickBot="1">
      <c r="B136" s="357">
        <v>7</v>
      </c>
      <c r="C136" s="2024" t="s">
        <v>146</v>
      </c>
      <c r="D136" s="2025"/>
      <c r="E136" s="2025"/>
      <c r="F136" s="2025"/>
      <c r="G136" s="2025"/>
      <c r="H136" s="2025"/>
      <c r="I136" s="410">
        <v>12</v>
      </c>
      <c r="J136" s="411" t="s">
        <v>385</v>
      </c>
      <c r="K136" s="414">
        <f>-VLOOKUP(C136,'планирование суточное'!$C:$H,4,FALSE)</f>
        <v>195</v>
      </c>
      <c r="L136" s="413">
        <f>K136/1.5</f>
        <v>130</v>
      </c>
      <c r="M136" s="395"/>
    </row>
    <row r="137" spans="1:33" ht="35.15" customHeight="1" thickBot="1">
      <c r="A137" s="66"/>
      <c r="B137" s="357">
        <v>8</v>
      </c>
      <c r="C137" s="2024" t="s">
        <v>310</v>
      </c>
      <c r="D137" s="2025"/>
      <c r="E137" s="2025"/>
      <c r="F137" s="2025"/>
      <c r="G137" s="2025"/>
      <c r="H137" s="2025"/>
      <c r="I137" s="410">
        <v>12</v>
      </c>
      <c r="J137" s="411" t="s">
        <v>383</v>
      </c>
      <c r="K137" s="414">
        <f>-VLOOKUP(C137,'планирование суточное'!$C:$H,4,FALSE)</f>
        <v>199.5</v>
      </c>
      <c r="L137" s="413">
        <f>K137/1.5</f>
        <v>133</v>
      </c>
      <c r="M137" s="395"/>
      <c r="N137" s="66"/>
      <c r="O137" s="66"/>
      <c r="Q137" s="66"/>
      <c r="R137" s="66"/>
      <c r="S137" s="66"/>
      <c r="T137" s="66"/>
      <c r="U137" s="66"/>
      <c r="V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</row>
    <row r="138" spans="1:33" ht="35.15" customHeight="1" thickBot="1">
      <c r="A138" s="66"/>
      <c r="B138" s="401">
        <v>9</v>
      </c>
      <c r="C138" s="2036" t="s">
        <v>461</v>
      </c>
      <c r="D138" s="2037"/>
      <c r="E138" s="2037"/>
      <c r="F138" s="2037"/>
      <c r="G138" s="2037"/>
      <c r="H138" s="2037"/>
      <c r="I138" s="410">
        <v>8</v>
      </c>
      <c r="J138" s="411"/>
      <c r="K138" s="414">
        <f>-VLOOKUP(C138,'планирование суточное'!$C:$H,4,FALSE)</f>
        <v>105.59999999999991</v>
      </c>
      <c r="L138" s="413">
        <f>K138/0.8</f>
        <v>131.99999999999989</v>
      </c>
      <c r="M138" s="395"/>
      <c r="N138" s="66"/>
      <c r="O138" s="66"/>
      <c r="Q138" s="66"/>
      <c r="R138" s="66"/>
      <c r="S138" s="66"/>
      <c r="T138" s="66"/>
      <c r="U138" s="66"/>
      <c r="V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</row>
    <row r="139" spans="1:33" ht="35.15" customHeight="1" thickBot="1">
      <c r="A139" s="66"/>
      <c r="B139" s="357">
        <v>10</v>
      </c>
      <c r="C139" s="2024" t="s">
        <v>462</v>
      </c>
      <c r="D139" s="2025"/>
      <c r="E139" s="2025"/>
      <c r="F139" s="2025"/>
      <c r="G139" s="2025"/>
      <c r="H139" s="2025"/>
      <c r="I139" s="410">
        <v>8</v>
      </c>
      <c r="J139" s="411"/>
      <c r="K139" s="414">
        <f>-VLOOKUP(C139,'планирование суточное'!$C:$H,4,FALSE)</f>
        <v>126.25</v>
      </c>
      <c r="L139" s="413">
        <f>K139/1</f>
        <v>126.25</v>
      </c>
      <c r="M139" s="395"/>
      <c r="N139" s="66"/>
      <c r="O139" s="66"/>
      <c r="Q139" s="66"/>
      <c r="R139" s="66"/>
      <c r="S139" s="66"/>
      <c r="T139" s="66"/>
      <c r="U139" s="66"/>
      <c r="V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</row>
    <row r="140" spans="1:33" ht="35.15" customHeight="1" thickBot="1">
      <c r="A140" s="66"/>
      <c r="B140" s="401">
        <v>11</v>
      </c>
      <c r="C140" s="2024" t="s">
        <v>97</v>
      </c>
      <c r="D140" s="2025"/>
      <c r="E140" s="2025"/>
      <c r="F140" s="2025"/>
      <c r="G140" s="2025"/>
      <c r="H140" s="2025"/>
      <c r="I140" s="410">
        <v>12</v>
      </c>
      <c r="J140" s="411" t="s">
        <v>383</v>
      </c>
      <c r="K140" s="414">
        <f>-VLOOKUP(C140,'планирование суточное'!$C:$H,4,FALSE)</f>
        <v>409.2</v>
      </c>
      <c r="L140" s="413">
        <f>K140/1.2</f>
        <v>341</v>
      </c>
      <c r="M140" s="395"/>
      <c r="N140" s="66"/>
      <c r="O140" s="66"/>
      <c r="Q140" s="66"/>
      <c r="R140" s="66"/>
      <c r="S140" s="66"/>
      <c r="T140" s="66"/>
      <c r="U140" s="66"/>
      <c r="V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</row>
    <row r="141" spans="1:33" s="66" customFormat="1" ht="35.15" customHeight="1" thickBot="1">
      <c r="B141" s="357">
        <v>12</v>
      </c>
      <c r="C141" s="2024" t="s">
        <v>499</v>
      </c>
      <c r="D141" s="2025"/>
      <c r="E141" s="2025"/>
      <c r="F141" s="2025"/>
      <c r="G141" s="2025"/>
      <c r="H141" s="2025"/>
      <c r="I141" s="410">
        <v>8</v>
      </c>
      <c r="J141" s="411"/>
      <c r="K141" s="414">
        <f>-VLOOKUP(C141,'планирование суточное'!$C:$H,4,FALSE)</f>
        <v>0</v>
      </c>
      <c r="L141" s="413">
        <f>K141/0.8</f>
        <v>0</v>
      </c>
      <c r="M141" s="395"/>
    </row>
    <row r="142" spans="1:33" s="66" customFormat="1" ht="35.15" customHeight="1" thickBot="1">
      <c r="B142" s="357">
        <v>13</v>
      </c>
      <c r="C142" s="2024" t="s">
        <v>786</v>
      </c>
      <c r="D142" s="2025"/>
      <c r="E142" s="2025"/>
      <c r="F142" s="2025"/>
      <c r="G142" s="2025"/>
      <c r="H142" s="2025"/>
      <c r="I142" s="410">
        <v>8</v>
      </c>
      <c r="J142" s="411"/>
      <c r="K142" s="414">
        <f>-VLOOKUP(C142,'планирование суточное'!$C:$H,4,FALSE)</f>
        <v>0</v>
      </c>
      <c r="L142" s="413">
        <f>K142/0.8</f>
        <v>0</v>
      </c>
      <c r="M142" s="395"/>
    </row>
    <row r="143" spans="1:33" s="66" customFormat="1" ht="35.15" customHeight="1" thickBot="1">
      <c r="B143" s="357">
        <v>14</v>
      </c>
      <c r="C143" s="2024" t="s">
        <v>971</v>
      </c>
      <c r="D143" s="2025"/>
      <c r="E143" s="2025"/>
      <c r="F143" s="2025"/>
      <c r="G143" s="2025"/>
      <c r="H143" s="2025"/>
      <c r="I143" s="410">
        <v>8</v>
      </c>
      <c r="J143" s="411"/>
      <c r="K143" s="414">
        <f>-VLOOKUP(C143,'планирование суточное'!$C:$H,4,FALSE)</f>
        <v>0</v>
      </c>
      <c r="L143" s="413"/>
      <c r="M143" s="395"/>
    </row>
    <row r="144" spans="1:33" ht="35.15" customHeight="1" thickBot="1">
      <c r="A144" s="66"/>
      <c r="B144" s="508"/>
      <c r="C144" s="2048"/>
      <c r="D144" s="2049"/>
      <c r="E144" s="2049"/>
      <c r="F144" s="2049"/>
      <c r="G144" s="2049"/>
      <c r="H144" s="2049"/>
      <c r="I144" s="509"/>
      <c r="J144" s="510"/>
      <c r="K144" s="511"/>
      <c r="L144" s="512"/>
      <c r="M144" s="513"/>
      <c r="N144" s="66"/>
      <c r="O144" s="66"/>
      <c r="Q144" s="66"/>
      <c r="R144" s="66"/>
      <c r="S144" s="66"/>
      <c r="T144" s="66"/>
      <c r="U144" s="66"/>
      <c r="V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</row>
    <row r="145" spans="1:33" s="66" customFormat="1" ht="35.15" customHeight="1" thickBot="1">
      <c r="B145" s="357">
        <v>15</v>
      </c>
      <c r="C145" s="2024" t="s">
        <v>463</v>
      </c>
      <c r="D145" s="2025"/>
      <c r="E145" s="2025"/>
      <c r="F145" s="2025"/>
      <c r="G145" s="2025"/>
      <c r="H145" s="2025"/>
      <c r="I145" s="410">
        <v>8</v>
      </c>
      <c r="J145" s="411"/>
      <c r="K145" s="412">
        <f>-VLOOKUP(C145,'планирование суточное'!$C:$H,4,FALSE)</f>
        <v>2986</v>
      </c>
      <c r="L145" s="413">
        <f>K145/1</f>
        <v>2986</v>
      </c>
      <c r="M145" s="395"/>
    </row>
    <row r="146" spans="1:33" ht="35.15" customHeight="1" thickBot="1">
      <c r="A146" s="66"/>
      <c r="B146" s="357">
        <v>16</v>
      </c>
      <c r="C146" s="2024" t="s">
        <v>464</v>
      </c>
      <c r="D146" s="2025"/>
      <c r="E146" s="2025"/>
      <c r="F146" s="2025"/>
      <c r="G146" s="2025"/>
      <c r="H146" s="2026"/>
      <c r="I146" s="410">
        <v>8</v>
      </c>
      <c r="J146" s="411"/>
      <c r="K146" s="412">
        <f>-VLOOKUP(C146,'планирование суточное'!$C:$H,4,FALSE)</f>
        <v>602.40000000000009</v>
      </c>
      <c r="L146" s="413">
        <f>K146/0.8</f>
        <v>753.00000000000011</v>
      </c>
      <c r="M146" s="403"/>
      <c r="N146" s="66"/>
      <c r="O146" s="66"/>
      <c r="Q146" s="66"/>
      <c r="R146" s="66"/>
      <c r="S146" s="66"/>
      <c r="T146" s="66"/>
      <c r="U146" s="66"/>
      <c r="V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</row>
    <row r="147" spans="1:33" s="66" customFormat="1" ht="35.15" customHeight="1" thickBot="1">
      <c r="B147" s="401">
        <v>17</v>
      </c>
      <c r="C147" s="2024" t="s">
        <v>312</v>
      </c>
      <c r="D147" s="2025"/>
      <c r="E147" s="2025"/>
      <c r="F147" s="2025"/>
      <c r="G147" s="2025"/>
      <c r="H147" s="2026"/>
      <c r="I147" s="410">
        <v>12</v>
      </c>
      <c r="J147" s="411" t="s">
        <v>383</v>
      </c>
      <c r="K147" s="412">
        <f>-VLOOKUP(C147,'планирование суточное'!$C:$H,4,FALSE)</f>
        <v>256.5</v>
      </c>
      <c r="L147" s="413">
        <f>K147/1.5</f>
        <v>171</v>
      </c>
      <c r="M147" s="395"/>
    </row>
    <row r="148" spans="1:33" ht="35.15" customHeight="1" thickBot="1">
      <c r="A148" s="66"/>
      <c r="B148" s="357">
        <v>18</v>
      </c>
      <c r="C148" s="2024" t="s">
        <v>144</v>
      </c>
      <c r="D148" s="2025"/>
      <c r="E148" s="2025"/>
      <c r="F148" s="2025"/>
      <c r="G148" s="2025"/>
      <c r="H148" s="2026"/>
      <c r="I148" s="410">
        <v>12</v>
      </c>
      <c r="J148" s="411" t="s">
        <v>383</v>
      </c>
      <c r="K148" s="412">
        <f>-VLOOKUP(C148,'планирование суточное'!$C:$H,4,FALSE)</f>
        <v>126</v>
      </c>
      <c r="L148" s="413">
        <f>K148/1.5</f>
        <v>84</v>
      </c>
      <c r="M148" s="395"/>
      <c r="N148" s="66"/>
      <c r="O148" s="66"/>
      <c r="P148" s="527"/>
      <c r="Q148" s="66"/>
      <c r="R148" s="66"/>
      <c r="S148" s="66"/>
      <c r="T148" s="66"/>
      <c r="U148" s="66"/>
      <c r="V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</row>
    <row r="149" spans="1:33" s="66" customFormat="1" ht="35.15" customHeight="1" thickBot="1">
      <c r="B149" s="357">
        <v>19</v>
      </c>
      <c r="C149" s="2024" t="s">
        <v>972</v>
      </c>
      <c r="D149" s="2025"/>
      <c r="E149" s="2025"/>
      <c r="F149" s="2025"/>
      <c r="G149" s="2025"/>
      <c r="H149" s="2026"/>
      <c r="I149" s="410">
        <v>8</v>
      </c>
      <c r="J149" s="411"/>
      <c r="K149" s="412">
        <f>-VLOOKUP(C149,'планирование суточное'!$C:$H,4,FALSE)</f>
        <v>1.2</v>
      </c>
      <c r="L149" s="413">
        <f>K149/0.8</f>
        <v>1.4999999999999998</v>
      </c>
      <c r="M149" s="395"/>
      <c r="P149" s="527"/>
    </row>
    <row r="150" spans="1:33" s="66" customFormat="1" ht="35.15" customHeight="1" thickBot="1">
      <c r="B150" s="357">
        <v>20</v>
      </c>
      <c r="C150" s="2024" t="s">
        <v>500</v>
      </c>
      <c r="D150" s="2025"/>
      <c r="E150" s="2025"/>
      <c r="F150" s="2025"/>
      <c r="G150" s="2025"/>
      <c r="H150" s="2026"/>
      <c r="I150" s="410">
        <v>8</v>
      </c>
      <c r="J150" s="411"/>
      <c r="K150" s="412">
        <f>-VLOOKUP(C150,'планирование суточное'!$C:$H,4,FALSE)</f>
        <v>0</v>
      </c>
      <c r="L150" s="413">
        <f>K150/0.8</f>
        <v>0</v>
      </c>
      <c r="M150" s="395"/>
    </row>
    <row r="151" spans="1:33" s="66" customFormat="1" ht="35.15" customHeight="1" thickBot="1">
      <c r="B151" s="357">
        <v>21</v>
      </c>
      <c r="C151" s="2024" t="s">
        <v>787</v>
      </c>
      <c r="D151" s="2025"/>
      <c r="E151" s="2025"/>
      <c r="F151" s="2025"/>
      <c r="G151" s="2025"/>
      <c r="H151" s="2026"/>
      <c r="I151" s="410">
        <v>8</v>
      </c>
      <c r="J151" s="411"/>
      <c r="K151" s="412">
        <f>-VLOOKUP(C151,'планирование суточное'!$C:$H,4,FALSE)</f>
        <v>0</v>
      </c>
      <c r="L151" s="413">
        <f>K151/0.8</f>
        <v>0</v>
      </c>
      <c r="M151" s="395"/>
    </row>
    <row r="152" spans="1:33" ht="35.15" customHeight="1" thickBot="1">
      <c r="A152" s="66"/>
      <c r="B152" s="357">
        <v>22</v>
      </c>
      <c r="C152" s="2024" t="s">
        <v>98</v>
      </c>
      <c r="D152" s="2025"/>
      <c r="E152" s="2025"/>
      <c r="F152" s="2025"/>
      <c r="G152" s="2025"/>
      <c r="H152" s="2026"/>
      <c r="I152" s="410">
        <v>12</v>
      </c>
      <c r="J152" s="411" t="s">
        <v>383</v>
      </c>
      <c r="K152" s="412">
        <f>-VLOOKUP(C152,'планирование суточное'!$C:$H,4,FALSE)</f>
        <v>710.4</v>
      </c>
      <c r="L152" s="413">
        <f>K152/1.2</f>
        <v>592</v>
      </c>
      <c r="M152" s="395"/>
      <c r="N152" s="66"/>
      <c r="O152" s="66"/>
      <c r="Q152" s="66"/>
      <c r="R152" s="66"/>
      <c r="S152" s="66"/>
      <c r="T152" s="66"/>
      <c r="U152" s="66"/>
      <c r="V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</row>
    <row r="153" spans="1:33" s="66" customFormat="1" ht="35.15" customHeight="1" thickBot="1">
      <c r="B153" s="357">
        <v>23</v>
      </c>
      <c r="C153" s="2024" t="s">
        <v>871</v>
      </c>
      <c r="D153" s="2025"/>
      <c r="E153" s="2025"/>
      <c r="F153" s="2025"/>
      <c r="G153" s="2025"/>
      <c r="H153" s="2026"/>
      <c r="I153" s="528">
        <v>8</v>
      </c>
      <c r="J153" s="1823"/>
      <c r="K153" s="412">
        <f>-VLOOKUP(C153,'планирование суточное'!$C:$H,4,FALSE)</f>
        <v>0</v>
      </c>
      <c r="L153" s="503">
        <f>K153/1.2</f>
        <v>0</v>
      </c>
      <c r="M153" s="1824"/>
    </row>
    <row r="154" spans="1:33" s="66" customFormat="1" ht="35.15" customHeight="1" thickBot="1">
      <c r="B154" s="357">
        <v>24</v>
      </c>
      <c r="C154" s="2045" t="s">
        <v>484</v>
      </c>
      <c r="D154" s="2046"/>
      <c r="E154" s="2046"/>
      <c r="F154" s="2046"/>
      <c r="G154" s="2046"/>
      <c r="H154" s="2047"/>
      <c r="I154" s="528">
        <v>8</v>
      </c>
      <c r="J154" s="502"/>
      <c r="K154" s="540">
        <f>-VLOOKUP(C154,'планирование суточное'!$C:$H,4,FALSE)</f>
        <v>93.625</v>
      </c>
      <c r="L154" s="503">
        <f>K154/1.2</f>
        <v>78.020833333333343</v>
      </c>
      <c r="M154" s="529"/>
    </row>
    <row r="155" spans="1:33" s="66" customFormat="1" ht="35.15" customHeight="1" thickBot="1"/>
    <row r="156" spans="1:33" s="66" customFormat="1" ht="35.15" customHeight="1" thickBot="1">
      <c r="B156" s="2027" t="s">
        <v>483</v>
      </c>
      <c r="C156" s="2028"/>
      <c r="D156" s="2028"/>
      <c r="E156" s="2028"/>
      <c r="F156" s="2028"/>
      <c r="G156" s="2028"/>
      <c r="H156" s="2028"/>
      <c r="I156" s="2028"/>
      <c r="J156" s="2028"/>
      <c r="K156" s="2028"/>
      <c r="L156" s="2028"/>
      <c r="M156" s="2029"/>
    </row>
    <row r="157" spans="1:33" s="66" customFormat="1" ht="35.15" customHeight="1" thickBot="1">
      <c r="B157" s="2030">
        <f>C4</f>
        <v>44181</v>
      </c>
      <c r="C157" s="2031"/>
      <c r="D157" s="2031"/>
      <c r="E157" s="2031"/>
      <c r="F157" s="2031"/>
      <c r="G157" s="2031"/>
      <c r="H157" s="2031"/>
      <c r="I157" s="2031"/>
      <c r="J157" s="2031"/>
      <c r="K157" s="2031"/>
      <c r="L157" s="2031"/>
      <c r="M157" s="2032"/>
    </row>
    <row r="158" spans="1:33" s="66" customFormat="1" ht="35.15" customHeight="1" thickBot="1">
      <c r="B158" s="357"/>
      <c r="C158" s="2033" t="s">
        <v>370</v>
      </c>
      <c r="D158" s="2034"/>
      <c r="E158" s="2034"/>
      <c r="F158" s="2034"/>
      <c r="G158" s="2034"/>
      <c r="H158" s="2035"/>
      <c r="I158" s="499" t="s">
        <v>375</v>
      </c>
      <c r="J158" s="499" t="s">
        <v>376</v>
      </c>
      <c r="K158" s="499" t="s">
        <v>380</v>
      </c>
      <c r="L158" s="500" t="s">
        <v>381</v>
      </c>
      <c r="M158" s="501" t="s">
        <v>382</v>
      </c>
    </row>
    <row r="159" spans="1:33" ht="35.15" customHeight="1" thickBot="1">
      <c r="A159" s="66"/>
      <c r="B159" s="357">
        <v>1</v>
      </c>
      <c r="C159" s="2024" t="s">
        <v>465</v>
      </c>
      <c r="D159" s="2025"/>
      <c r="E159" s="2025"/>
      <c r="F159" s="2025"/>
      <c r="G159" s="2025"/>
      <c r="H159" s="2025"/>
      <c r="I159" s="410">
        <v>6</v>
      </c>
      <c r="J159" s="411"/>
      <c r="K159" s="412">
        <f>-VLOOKUP(C159,'планирование суточное'!$C:$H,4,FALSE)</f>
        <v>0</v>
      </c>
      <c r="L159" s="413">
        <f>K159/2.22</f>
        <v>0</v>
      </c>
      <c r="M159" s="403"/>
      <c r="N159" s="66"/>
      <c r="O159" s="66"/>
      <c r="Q159" s="66"/>
      <c r="R159" s="66"/>
      <c r="S159" s="66"/>
      <c r="T159" s="66"/>
      <c r="U159" s="66"/>
      <c r="V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</row>
    <row r="160" spans="1:33" s="66" customFormat="1" ht="35.15" customHeight="1" thickBot="1">
      <c r="B160" s="357">
        <v>2</v>
      </c>
      <c r="C160" s="2024" t="s">
        <v>472</v>
      </c>
      <c r="D160" s="2025"/>
      <c r="E160" s="2025"/>
      <c r="F160" s="2025"/>
      <c r="G160" s="2025"/>
      <c r="H160" s="2025"/>
      <c r="I160" s="410">
        <v>8</v>
      </c>
      <c r="J160" s="411" t="s">
        <v>387</v>
      </c>
      <c r="K160" s="412">
        <f>-VLOOKUP(C160,'планирование суточное'!$C:$H,4,FALSE)</f>
        <v>1700</v>
      </c>
      <c r="L160" s="413">
        <f>K160/9</f>
        <v>188.88888888888889</v>
      </c>
      <c r="M160" s="395"/>
    </row>
    <row r="161" spans="1:33" s="66" customFormat="1" ht="35.15" customHeight="1" thickBot="1">
      <c r="B161" s="357">
        <v>3</v>
      </c>
      <c r="C161" s="2024" t="s">
        <v>822</v>
      </c>
      <c r="D161" s="2025"/>
      <c r="E161" s="2025"/>
      <c r="F161" s="2025"/>
      <c r="G161" s="2025"/>
      <c r="H161" s="2026"/>
      <c r="I161" s="484">
        <v>8</v>
      </c>
      <c r="J161" s="411"/>
      <c r="K161" s="412">
        <f>-VLOOKUP(C161,'планирование суточное'!$C:$H,4,FALSE)</f>
        <v>850</v>
      </c>
      <c r="L161" s="413">
        <f>K161/9</f>
        <v>94.444444444444443</v>
      </c>
      <c r="M161" s="395"/>
    </row>
    <row r="162" spans="1:33" ht="35.15" customHeight="1" thickBot="1">
      <c r="A162" s="66"/>
      <c r="B162" s="401">
        <v>4</v>
      </c>
      <c r="C162" s="2024" t="s">
        <v>442</v>
      </c>
      <c r="D162" s="2025"/>
      <c r="E162" s="2025"/>
      <c r="F162" s="2025"/>
      <c r="G162" s="2025"/>
      <c r="H162" s="2025"/>
      <c r="I162" s="484">
        <v>8</v>
      </c>
      <c r="J162" s="411" t="s">
        <v>389</v>
      </c>
      <c r="K162" s="412">
        <f>-VLOOKUP(C162,'планирование суточное'!$C:$H,4,FALSE)</f>
        <v>0</v>
      </c>
      <c r="L162" s="413">
        <f>K162/3.68</f>
        <v>0</v>
      </c>
      <c r="M162" s="403"/>
      <c r="N162" s="66"/>
      <c r="O162" s="66"/>
      <c r="Q162" s="66"/>
      <c r="R162" s="66"/>
      <c r="S162" s="66"/>
      <c r="T162" s="66"/>
      <c r="U162" s="66"/>
      <c r="V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</row>
    <row r="163" spans="1:33" ht="35.15" customHeight="1" thickBot="1">
      <c r="A163" s="66"/>
      <c r="B163" s="357">
        <v>5</v>
      </c>
      <c r="C163" s="2024" t="s">
        <v>443</v>
      </c>
      <c r="D163" s="2025"/>
      <c r="E163" s="2025"/>
      <c r="F163" s="2025"/>
      <c r="G163" s="2025"/>
      <c r="H163" s="2025"/>
      <c r="I163" s="410">
        <v>8</v>
      </c>
      <c r="J163" s="411" t="s">
        <v>386</v>
      </c>
      <c r="K163" s="417">
        <f>-VLOOKUP(C163,'планирование суточное'!$C:$H,4,FALSE)</f>
        <v>559.36000000000013</v>
      </c>
      <c r="L163" s="413">
        <f>K163/9.2</f>
        <v>60.800000000000018</v>
      </c>
      <c r="M163" s="404"/>
      <c r="N163" s="66"/>
      <c r="O163" s="66"/>
      <c r="Q163" s="66"/>
      <c r="R163" s="66"/>
      <c r="S163" s="66"/>
      <c r="T163" s="66"/>
      <c r="U163" s="66"/>
      <c r="V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</row>
    <row r="164" spans="1:33" ht="35.15" customHeight="1" thickBot="1">
      <c r="B164" s="401">
        <v>6</v>
      </c>
      <c r="C164" s="2024" t="s">
        <v>452</v>
      </c>
      <c r="D164" s="2025"/>
      <c r="E164" s="2025"/>
      <c r="F164" s="2025"/>
      <c r="G164" s="2025"/>
      <c r="H164" s="2026"/>
      <c r="I164" s="410">
        <v>8</v>
      </c>
      <c r="J164" s="411" t="s">
        <v>391</v>
      </c>
      <c r="K164" s="416">
        <f>-VLOOKUP(C164,'планирование суточное'!$C:$H,4,FALSE)</f>
        <v>850</v>
      </c>
      <c r="L164" s="413">
        <f>K164/2.24</f>
        <v>379.46428571428567</v>
      </c>
      <c r="M164" s="405"/>
      <c r="Q164" s="66"/>
      <c r="R164" s="66"/>
      <c r="S164" s="66"/>
      <c r="T164" s="66"/>
      <c r="U164" s="66"/>
      <c r="V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</row>
    <row r="165" spans="1:33" s="66" customFormat="1" ht="35.15" customHeight="1" thickBot="1">
      <c r="B165" s="357">
        <v>7</v>
      </c>
      <c r="C165" s="2024" t="s">
        <v>485</v>
      </c>
      <c r="D165" s="2025"/>
      <c r="E165" s="2025"/>
      <c r="F165" s="2025"/>
      <c r="G165" s="2025"/>
      <c r="H165" s="2026"/>
      <c r="I165" s="410">
        <v>8</v>
      </c>
      <c r="J165" s="411"/>
      <c r="K165" s="416">
        <f>-VLOOKUP(C165,'планирование суточное'!$C:$H,4,FALSE)</f>
        <v>0</v>
      </c>
      <c r="L165" s="413">
        <f>K165/2.24</f>
        <v>0</v>
      </c>
      <c r="M165" s="405"/>
    </row>
    <row r="166" spans="1:33" s="66" customFormat="1" ht="35.15" customHeight="1" thickBot="1">
      <c r="B166" s="357"/>
      <c r="C166" s="2024" t="s">
        <v>869</v>
      </c>
      <c r="D166" s="2025"/>
      <c r="E166" s="2025"/>
      <c r="F166" s="2025"/>
      <c r="G166" s="2025"/>
      <c r="H166" s="2026"/>
      <c r="I166" s="410">
        <v>8</v>
      </c>
      <c r="J166" s="411"/>
      <c r="K166" s="416">
        <f>-VLOOKUP(C166,'планирование суточное'!$C:$H,4,FALSE)</f>
        <v>0</v>
      </c>
      <c r="L166" s="413">
        <f>K166/2.24</f>
        <v>0</v>
      </c>
      <c r="M166" s="405"/>
    </row>
    <row r="167" spans="1:33" ht="35.15" customHeight="1" thickBot="1">
      <c r="B167" s="357">
        <v>8</v>
      </c>
      <c r="C167" s="2024" t="s">
        <v>176</v>
      </c>
      <c r="D167" s="2025"/>
      <c r="E167" s="2025"/>
      <c r="F167" s="2025"/>
      <c r="G167" s="2025"/>
      <c r="H167" s="2026"/>
      <c r="I167" s="410">
        <v>5</v>
      </c>
      <c r="J167" s="411" t="s">
        <v>386</v>
      </c>
      <c r="K167" s="415">
        <f>-VLOOKUP(C167,'планирование суточное'!$C:$H,4,FALSE)</f>
        <v>331.19999999999993</v>
      </c>
      <c r="L167" s="413">
        <f>K167/9</f>
        <v>36.79999999999999</v>
      </c>
      <c r="M167" s="405"/>
      <c r="Q167" s="66"/>
      <c r="R167" s="66"/>
      <c r="S167" s="66"/>
      <c r="T167" s="66"/>
      <c r="U167" s="66"/>
      <c r="V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</row>
    <row r="168" spans="1:33" s="66" customFormat="1" ht="35.15" customHeight="1" thickBot="1">
      <c r="B168" s="357">
        <v>9</v>
      </c>
      <c r="C168" s="2024" t="s">
        <v>479</v>
      </c>
      <c r="D168" s="2025"/>
      <c r="E168" s="2025"/>
      <c r="F168" s="2025"/>
      <c r="G168" s="2025"/>
      <c r="H168" s="2026"/>
      <c r="I168" s="410">
        <v>9</v>
      </c>
      <c r="J168" s="411"/>
      <c r="K168" s="412">
        <f>-VLOOKUP(C168,'планирование суточное'!$C:$H,4,FALSE)</f>
        <v>0</v>
      </c>
      <c r="L168" s="413">
        <f>K168/1.8</f>
        <v>0</v>
      </c>
      <c r="M168" s="406"/>
    </row>
    <row r="169" spans="1:33" ht="35.15" customHeight="1" thickBot="1">
      <c r="B169" s="357">
        <v>10</v>
      </c>
      <c r="C169" s="2036" t="s">
        <v>467</v>
      </c>
      <c r="D169" s="2037"/>
      <c r="E169" s="2037"/>
      <c r="F169" s="2037"/>
      <c r="G169" s="2037"/>
      <c r="H169" s="2038"/>
      <c r="I169" s="410">
        <v>9</v>
      </c>
      <c r="J169" s="411"/>
      <c r="K169" s="412">
        <f>-VLOOKUP(C169,'планирование суточное'!$C:$H,4,FALSE)</f>
        <v>1665</v>
      </c>
      <c r="L169" s="413">
        <f>K169/1.8</f>
        <v>925</v>
      </c>
      <c r="M169" s="1628"/>
      <c r="Q169" s="66"/>
      <c r="R169" s="66"/>
      <c r="S169" s="66"/>
      <c r="T169" s="66"/>
      <c r="U169" s="66"/>
      <c r="V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</row>
    <row r="170" spans="1:33" ht="35.15" customHeight="1" thickBot="1">
      <c r="B170" s="357">
        <v>11</v>
      </c>
      <c r="C170" s="2024" t="s">
        <v>304</v>
      </c>
      <c r="D170" s="2025"/>
      <c r="E170" s="2025"/>
      <c r="F170" s="2025"/>
      <c r="G170" s="2025"/>
      <c r="H170" s="2026"/>
      <c r="I170" s="410">
        <v>10</v>
      </c>
      <c r="J170" s="411" t="s">
        <v>392</v>
      </c>
      <c r="K170" s="416">
        <f>-VLOOKUP(C170,'планирование суточное'!$C:$H,4,FALSE)</f>
        <v>174.36</v>
      </c>
      <c r="L170" s="413">
        <f>K170/1.2</f>
        <v>145.30000000000001</v>
      </c>
      <c r="M170" s="406"/>
      <c r="Q170" s="66"/>
      <c r="R170" s="66"/>
      <c r="S170" s="66"/>
      <c r="T170" s="66"/>
      <c r="U170" s="66"/>
      <c r="V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</row>
    <row r="171" spans="1:33" s="66" customFormat="1" ht="43.5" customHeight="1" thickBot="1">
      <c r="B171" s="357">
        <v>12</v>
      </c>
      <c r="C171" s="2024" t="s">
        <v>393</v>
      </c>
      <c r="D171" s="2025"/>
      <c r="E171" s="2025"/>
      <c r="F171" s="2025"/>
      <c r="G171" s="2025"/>
      <c r="H171" s="2026"/>
      <c r="I171" s="410">
        <v>10</v>
      </c>
      <c r="J171" s="411"/>
      <c r="K171" s="416">
        <f>-VLOOKUP(C171,'планирование суточное'!$C:$H,4,FALSE)</f>
        <v>0</v>
      </c>
      <c r="L171" s="413">
        <f>K171/1.2</f>
        <v>0</v>
      </c>
      <c r="M171" s="469"/>
    </row>
    <row r="172" spans="1:33" s="66" customFormat="1" ht="35.15" customHeight="1" thickBot="1">
      <c r="B172" s="357">
        <v>13</v>
      </c>
      <c r="C172" s="2024" t="s">
        <v>305</v>
      </c>
      <c r="D172" s="2025"/>
      <c r="E172" s="2025"/>
      <c r="F172" s="2025"/>
      <c r="G172" s="2025"/>
      <c r="H172" s="2026"/>
      <c r="I172" s="410">
        <v>2</v>
      </c>
      <c r="J172" s="411" t="s">
        <v>388</v>
      </c>
      <c r="K172" s="416">
        <f>-VLOOKUP(C172,'планирование суточное'!$C:$H,4,FALSE)</f>
        <v>588</v>
      </c>
      <c r="L172" s="413">
        <f>K172/6</f>
        <v>98</v>
      </c>
      <c r="M172" s="468"/>
    </row>
    <row r="173" spans="1:33" s="66" customFormat="1" ht="35.15" customHeight="1" thickBot="1">
      <c r="B173" s="357">
        <v>14</v>
      </c>
      <c r="C173" s="2024" t="s">
        <v>526</v>
      </c>
      <c r="D173" s="2025"/>
      <c r="E173" s="2025"/>
      <c r="F173" s="2025"/>
      <c r="G173" s="2025"/>
      <c r="H173" s="2026"/>
      <c r="I173" s="484">
        <v>10</v>
      </c>
      <c r="J173" s="411"/>
      <c r="K173" s="415">
        <f>-VLOOKUP(C173,'планирование суточное'!$C:$H,4,FALSE)</f>
        <v>46.800000000000004</v>
      </c>
      <c r="L173" s="413">
        <f>K173/1.2</f>
        <v>39.000000000000007</v>
      </c>
      <c r="M173" s="468"/>
    </row>
    <row r="174" spans="1:33" s="66" customFormat="1" ht="35.15" customHeight="1" thickBot="1">
      <c r="B174" s="357"/>
      <c r="C174" s="2024" t="s">
        <v>868</v>
      </c>
      <c r="D174" s="2025"/>
      <c r="E174" s="2025"/>
      <c r="F174" s="2025"/>
      <c r="G174" s="2025"/>
      <c r="H174" s="2026"/>
      <c r="I174" s="484">
        <v>10</v>
      </c>
      <c r="J174" s="411"/>
      <c r="K174" s="415">
        <f>-VLOOKUP(C174,'планирование суточное'!$C:$H,4,FALSE)</f>
        <v>0</v>
      </c>
      <c r="L174" s="413">
        <f>K174/1.2</f>
        <v>0</v>
      </c>
      <c r="M174" s="468"/>
    </row>
    <row r="175" spans="1:33" ht="35.15" customHeight="1" thickBot="1">
      <c r="B175" s="357">
        <v>15</v>
      </c>
      <c r="C175" s="2024" t="s">
        <v>303</v>
      </c>
      <c r="D175" s="2025"/>
      <c r="E175" s="2025"/>
      <c r="F175" s="2025"/>
      <c r="G175" s="2025"/>
      <c r="H175" s="2026"/>
      <c r="I175" s="410">
        <v>10</v>
      </c>
      <c r="J175" s="411" t="s">
        <v>383</v>
      </c>
      <c r="K175" s="416">
        <f>-VLOOKUP(C175,'планирование суточное'!$C:$H,4,FALSE)</f>
        <v>0</v>
      </c>
      <c r="L175" s="413">
        <f>K175/1.2</f>
        <v>0</v>
      </c>
      <c r="M175" s="469"/>
      <c r="Q175" s="66"/>
      <c r="R175" s="66"/>
      <c r="S175" s="66"/>
      <c r="T175" s="66"/>
      <c r="U175" s="66"/>
      <c r="V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</row>
    <row r="176" spans="1:33" ht="37.5" customHeight="1" thickBot="1">
      <c r="B176" s="357">
        <v>16</v>
      </c>
      <c r="C176" s="2024" t="s">
        <v>302</v>
      </c>
      <c r="D176" s="2025"/>
      <c r="E176" s="2025"/>
      <c r="F176" s="2025"/>
      <c r="G176" s="2025"/>
      <c r="H176" s="2026"/>
      <c r="I176" s="410">
        <v>10</v>
      </c>
      <c r="J176" s="411" t="s">
        <v>392</v>
      </c>
      <c r="K176" s="416">
        <f>-VLOOKUP(C176,'планирование суточное'!$C:$H,4,FALSE)</f>
        <v>210.71999999999997</v>
      </c>
      <c r="L176" s="413">
        <f>K176/1.2</f>
        <v>175.6</v>
      </c>
      <c r="M176" s="395"/>
      <c r="Q176" s="66"/>
      <c r="R176" s="66"/>
      <c r="S176" s="66"/>
      <c r="T176" s="66"/>
      <c r="U176" s="66"/>
      <c r="V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</row>
    <row r="177" spans="2:33" s="66" customFormat="1" ht="37.5" customHeight="1" thickBot="1">
      <c r="B177" s="357"/>
      <c r="C177" s="2024" t="s">
        <v>867</v>
      </c>
      <c r="D177" s="2025"/>
      <c r="E177" s="2025"/>
      <c r="F177" s="2025"/>
      <c r="G177" s="2025"/>
      <c r="H177" s="2026"/>
      <c r="I177" s="410">
        <v>10</v>
      </c>
      <c r="J177" s="411"/>
      <c r="K177" s="416">
        <f>-VLOOKUP(C177,'планирование суточное'!$C:$H,4,FALSE)</f>
        <v>0</v>
      </c>
      <c r="L177" s="413">
        <f>K177/1.2</f>
        <v>0</v>
      </c>
      <c r="M177" s="395"/>
    </row>
    <row r="178" spans="2:33" ht="35.15" customHeight="1" thickBot="1">
      <c r="B178" s="357">
        <v>17</v>
      </c>
      <c r="C178" s="2024" t="s">
        <v>445</v>
      </c>
      <c r="D178" s="2025"/>
      <c r="E178" s="2025"/>
      <c r="F178" s="2025"/>
      <c r="G178" s="2025"/>
      <c r="H178" s="2026"/>
      <c r="I178" s="484">
        <v>9</v>
      </c>
      <c r="J178" s="411" t="s">
        <v>385</v>
      </c>
      <c r="K178" s="415">
        <f>-VLOOKUP(C178,'планирование суточное'!$C:$H,4,FALSE)</f>
        <v>0</v>
      </c>
      <c r="L178" s="413">
        <f>K178/1.8</f>
        <v>0</v>
      </c>
      <c r="M178" s="470"/>
      <c r="N178" s="66"/>
      <c r="Q178" s="66"/>
      <c r="R178" s="66"/>
      <c r="S178" s="66"/>
      <c r="T178" s="66"/>
      <c r="U178" s="66"/>
      <c r="V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</row>
    <row r="179" spans="2:33" ht="35.15" customHeight="1" thickBot="1">
      <c r="B179" s="357">
        <v>18</v>
      </c>
      <c r="C179" s="2024" t="s">
        <v>444</v>
      </c>
      <c r="D179" s="2025"/>
      <c r="E179" s="2025"/>
      <c r="F179" s="2025"/>
      <c r="G179" s="2025"/>
      <c r="H179" s="2026"/>
      <c r="I179" s="410">
        <v>6</v>
      </c>
      <c r="J179" s="411" t="s">
        <v>390</v>
      </c>
      <c r="K179" s="416">
        <f>-VLOOKUP(C179,'планирование суточное'!$C:$H,4,FALSE)</f>
        <v>1700</v>
      </c>
      <c r="L179" s="413">
        <f>K179/2.22</f>
        <v>765.76576576576565</v>
      </c>
      <c r="M179" s="467"/>
      <c r="Q179" s="66"/>
      <c r="R179" s="66"/>
      <c r="S179" s="66"/>
      <c r="T179" s="66"/>
      <c r="U179" s="66"/>
      <c r="V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</row>
    <row r="180" spans="2:33" ht="35.15" customHeight="1" thickBot="1">
      <c r="B180" s="357">
        <v>19</v>
      </c>
      <c r="C180" s="2024" t="s">
        <v>446</v>
      </c>
      <c r="D180" s="2025"/>
      <c r="E180" s="2025"/>
      <c r="F180" s="2025"/>
      <c r="G180" s="2025"/>
      <c r="H180" s="2026"/>
      <c r="I180" s="410">
        <v>8</v>
      </c>
      <c r="J180" s="411"/>
      <c r="K180" s="416">
        <f>-VLOOKUP(C180,'планирование суточное'!$C:$H,4,FALSE)</f>
        <v>690.19999999999982</v>
      </c>
      <c r="L180" s="413">
        <f>K180/2.24</f>
        <v>308.12499999999989</v>
      </c>
      <c r="M180" s="467"/>
      <c r="Q180" s="66"/>
      <c r="R180" s="66"/>
      <c r="S180" s="66"/>
      <c r="T180" s="66"/>
      <c r="U180" s="66"/>
      <c r="V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</row>
    <row r="181" spans="2:33" s="66" customFormat="1" ht="35.15" customHeight="1" thickBot="1">
      <c r="B181" s="357">
        <v>20</v>
      </c>
      <c r="C181" s="2024" t="s">
        <v>973</v>
      </c>
      <c r="D181" s="2025"/>
      <c r="E181" s="2025"/>
      <c r="F181" s="2025"/>
      <c r="G181" s="2025"/>
      <c r="H181" s="2026"/>
      <c r="I181" s="410">
        <v>9</v>
      </c>
      <c r="J181" s="411"/>
      <c r="K181" s="416">
        <f>-VLOOKUP(C181,'планирование суточное'!$C:$H,4,FALSE)</f>
        <v>0</v>
      </c>
      <c r="L181" s="413">
        <f>K181/1.8</f>
        <v>0</v>
      </c>
      <c r="M181" s="467"/>
    </row>
    <row r="182" spans="2:33" ht="35.15" customHeight="1" thickBot="1">
      <c r="B182" s="357">
        <v>21</v>
      </c>
      <c r="C182" s="2024" t="s">
        <v>143</v>
      </c>
      <c r="D182" s="2025"/>
      <c r="E182" s="2025"/>
      <c r="F182" s="2025"/>
      <c r="G182" s="2025"/>
      <c r="H182" s="2026"/>
      <c r="I182" s="410">
        <v>8</v>
      </c>
      <c r="J182" s="411" t="s">
        <v>391</v>
      </c>
      <c r="K182" s="416">
        <f>-VLOOKUP(C182,'планирование суточное'!$C:$H,4,FALSE)</f>
        <v>0</v>
      </c>
      <c r="L182" s="413">
        <f>K182/2.24</f>
        <v>0</v>
      </c>
      <c r="M182" s="469"/>
      <c r="Q182" s="66"/>
      <c r="R182" s="66"/>
      <c r="S182" s="66"/>
      <c r="T182" s="66"/>
      <c r="U182" s="66"/>
      <c r="V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</row>
    <row r="183" spans="2:33" s="66" customFormat="1" ht="35.15" customHeight="1" thickBot="1">
      <c r="B183" s="357">
        <v>22</v>
      </c>
      <c r="C183" s="2024" t="s">
        <v>497</v>
      </c>
      <c r="D183" s="2025"/>
      <c r="E183" s="2025"/>
      <c r="F183" s="2025"/>
      <c r="G183" s="2025"/>
      <c r="H183" s="2026"/>
      <c r="I183" s="410">
        <v>8</v>
      </c>
      <c r="J183" s="411"/>
      <c r="K183" s="416">
        <f>-VLOOKUP(C183,'планирование суточное'!$C:$H,4,FALSE)</f>
        <v>0</v>
      </c>
      <c r="L183" s="413">
        <f>K183/2.24</f>
        <v>0</v>
      </c>
      <c r="M183" s="469"/>
    </row>
    <row r="184" spans="2:33" s="66" customFormat="1" ht="35.15" customHeight="1" thickBot="1">
      <c r="B184" s="357">
        <v>23</v>
      </c>
      <c r="C184" s="2024" t="s">
        <v>168</v>
      </c>
      <c r="D184" s="2025"/>
      <c r="E184" s="2025"/>
      <c r="F184" s="2025"/>
      <c r="G184" s="2025"/>
      <c r="H184" s="2025"/>
      <c r="I184" s="410">
        <v>2</v>
      </c>
      <c r="J184" s="411"/>
      <c r="K184" s="416">
        <f>-VLOOKUP(C184,'планирование суточное'!$C:$H,4,FALSE)</f>
        <v>0</v>
      </c>
      <c r="L184" s="413">
        <f>K184/7</f>
        <v>0</v>
      </c>
      <c r="M184" s="395"/>
    </row>
    <row r="185" spans="2:33" ht="35.15" customHeight="1" thickBot="1">
      <c r="B185" s="357">
        <v>24</v>
      </c>
      <c r="C185" s="2024" t="s">
        <v>309</v>
      </c>
      <c r="D185" s="2025"/>
      <c r="E185" s="2025"/>
      <c r="F185" s="2025"/>
      <c r="G185" s="2025"/>
      <c r="H185" s="2025"/>
      <c r="I185" s="410">
        <v>2</v>
      </c>
      <c r="J185" s="411"/>
      <c r="K185" s="416">
        <f>-VLOOKUP(C185,'планирование суточное'!$C:$H,4,FALSE)</f>
        <v>0</v>
      </c>
      <c r="L185" s="413">
        <f>K185/7</f>
        <v>0</v>
      </c>
      <c r="M185" s="402"/>
      <c r="Q185" s="66"/>
      <c r="R185" s="66"/>
      <c r="S185" s="66"/>
      <c r="T185" s="66"/>
      <c r="U185" s="66"/>
      <c r="V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</row>
    <row r="186" spans="2:33" ht="35.15" customHeight="1" thickBot="1">
      <c r="B186" s="357">
        <v>25</v>
      </c>
      <c r="C186" s="2024" t="s">
        <v>466</v>
      </c>
      <c r="D186" s="2025"/>
      <c r="E186" s="2025"/>
      <c r="F186" s="2025"/>
      <c r="G186" s="2025"/>
      <c r="H186" s="2026"/>
      <c r="I186" s="484">
        <v>8</v>
      </c>
      <c r="J186" s="411"/>
      <c r="K186" s="415">
        <f>-VLOOKUP(C186,'планирование суточное'!$C:$H,4,FALSE)</f>
        <v>0</v>
      </c>
      <c r="L186" s="413">
        <f>K186/2.08</f>
        <v>0</v>
      </c>
      <c r="M186" s="395"/>
      <c r="Q186" s="66"/>
      <c r="R186" s="66"/>
      <c r="S186" s="66"/>
      <c r="T186" s="66"/>
      <c r="U186" s="66"/>
      <c r="V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</row>
    <row r="187" spans="2:33" ht="35.15" customHeight="1" thickBot="1">
      <c r="B187" s="357">
        <v>26</v>
      </c>
      <c r="C187" s="2024" t="s">
        <v>306</v>
      </c>
      <c r="D187" s="2025"/>
      <c r="E187" s="2025"/>
      <c r="F187" s="2025"/>
      <c r="G187" s="2025"/>
      <c r="H187" s="2026"/>
      <c r="I187" s="410">
        <v>2</v>
      </c>
      <c r="J187" s="411" t="s">
        <v>392</v>
      </c>
      <c r="K187" s="416">
        <f>-VLOOKUP(C187,'планирование суточное'!$C:$H,4,FALSE)</f>
        <v>90.164999999999992</v>
      </c>
      <c r="L187" s="413">
        <f>K187/2</f>
        <v>45.082499999999996</v>
      </c>
      <c r="M187" s="402"/>
      <c r="Q187" s="66"/>
      <c r="R187" s="66"/>
      <c r="S187" s="66"/>
      <c r="T187" s="66"/>
      <c r="U187" s="66"/>
      <c r="V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</row>
    <row r="188" spans="2:33" ht="35.15" customHeight="1" thickBot="1">
      <c r="B188" s="357">
        <v>27</v>
      </c>
      <c r="C188" s="2024" t="s">
        <v>308</v>
      </c>
      <c r="D188" s="2025"/>
      <c r="E188" s="2025"/>
      <c r="F188" s="2025"/>
      <c r="G188" s="2025"/>
      <c r="H188" s="2026"/>
      <c r="I188" s="410">
        <v>2</v>
      </c>
      <c r="J188" s="411" t="s">
        <v>392</v>
      </c>
      <c r="K188" s="416">
        <f>-VLOOKUP(C188,'планирование суточное'!$C:$H,4,FALSE)</f>
        <v>0</v>
      </c>
      <c r="L188" s="413">
        <f>K188/2</f>
        <v>0</v>
      </c>
      <c r="M188" s="402"/>
      <c r="Q188" s="66"/>
      <c r="R188" s="66"/>
      <c r="S188" s="66"/>
      <c r="T188" s="66"/>
      <c r="U188" s="66"/>
      <c r="V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</row>
    <row r="189" spans="2:33" ht="35.15" customHeight="1" thickBot="1">
      <c r="B189" s="357">
        <v>28</v>
      </c>
      <c r="C189" s="2024" t="s">
        <v>307</v>
      </c>
      <c r="D189" s="2025"/>
      <c r="E189" s="2025"/>
      <c r="F189" s="2025"/>
      <c r="G189" s="2025"/>
      <c r="H189" s="2026"/>
      <c r="I189" s="410">
        <v>2</v>
      </c>
      <c r="J189" s="411" t="s">
        <v>392</v>
      </c>
      <c r="K189" s="416">
        <f>-VLOOKUP(C189,'планирование суточное'!$C:$H,4,FALSE)</f>
        <v>35.699999999999996</v>
      </c>
      <c r="L189" s="413">
        <f>K189/2</f>
        <v>17.849999999999998</v>
      </c>
      <c r="M189" s="471"/>
      <c r="Q189" s="66"/>
      <c r="R189" s="66"/>
      <c r="S189" s="66"/>
      <c r="T189" s="66"/>
      <c r="U189" s="66"/>
      <c r="V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</row>
    <row r="190" spans="2:33" s="66" customFormat="1" ht="35.15" customHeight="1" thickBot="1">
      <c r="B190" s="357">
        <v>29</v>
      </c>
      <c r="C190" s="2024" t="s">
        <v>813</v>
      </c>
      <c r="D190" s="2025"/>
      <c r="E190" s="2025"/>
      <c r="F190" s="2025"/>
      <c r="G190" s="2025"/>
      <c r="H190" s="2026"/>
      <c r="I190" s="410">
        <v>2</v>
      </c>
      <c r="J190" s="411"/>
      <c r="K190" s="416">
        <f>-VLOOKUP(C190,'планирование суточное'!$C:$H,4,FALSE)</f>
        <v>0</v>
      </c>
      <c r="L190" s="413">
        <f>K190/2</f>
        <v>0</v>
      </c>
      <c r="M190" s="471"/>
    </row>
    <row r="191" spans="2:33" ht="35.15" customHeight="1" thickBot="1">
      <c r="B191" s="357">
        <v>30</v>
      </c>
      <c r="C191" s="2138" t="s">
        <v>454</v>
      </c>
      <c r="D191" s="2139"/>
      <c r="E191" s="2139"/>
      <c r="F191" s="2139"/>
      <c r="G191" s="2139"/>
      <c r="H191" s="2140"/>
      <c r="I191" s="493">
        <v>6</v>
      </c>
      <c r="J191" s="492"/>
      <c r="K191" s="415">
        <f>-VLOOKUP(C191,'планирование суточное'!$C:$H,4,FALSE)</f>
        <v>0</v>
      </c>
      <c r="L191" s="413">
        <f>K191/0.72</f>
        <v>0</v>
      </c>
      <c r="M191" s="490"/>
      <c r="Q191" s="66"/>
      <c r="R191" s="66"/>
      <c r="S191" s="66"/>
      <c r="T191" s="66"/>
      <c r="U191" s="66"/>
      <c r="V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</row>
    <row r="192" spans="2:33" ht="35.15" customHeight="1" thickBot="1">
      <c r="B192" s="357">
        <v>31</v>
      </c>
      <c r="C192" s="2024" t="s">
        <v>425</v>
      </c>
      <c r="D192" s="2025"/>
      <c r="E192" s="2025"/>
      <c r="F192" s="2025"/>
      <c r="G192" s="2025"/>
      <c r="H192" s="2026"/>
      <c r="I192" s="493">
        <v>6</v>
      </c>
      <c r="J192" s="502"/>
      <c r="K192" s="415">
        <f>-VLOOKUP(C192,'планирование суточное'!$C:$H,4,FALSE)</f>
        <v>0</v>
      </c>
      <c r="L192" s="503"/>
      <c r="M192" s="504"/>
      <c r="Q192" s="66"/>
      <c r="R192" s="66"/>
      <c r="S192" s="66"/>
      <c r="T192" s="66"/>
      <c r="U192" s="66"/>
      <c r="V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</row>
    <row r="193" spans="1:14" ht="42.75" customHeight="1">
      <c r="B193" s="2023"/>
      <c r="C193" s="2023"/>
      <c r="D193" s="2023"/>
      <c r="E193" s="2023"/>
      <c r="F193" s="2023"/>
      <c r="G193" s="2023"/>
      <c r="H193" s="2023"/>
      <c r="I193" s="2023"/>
      <c r="J193" s="2023"/>
      <c r="K193" s="2023"/>
      <c r="L193" s="2023"/>
      <c r="M193" s="2023"/>
    </row>
    <row r="198" spans="1:14" ht="24" customHeight="1">
      <c r="A198" s="66"/>
      <c r="B198" s="66"/>
      <c r="C198" s="66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</row>
    <row r="199" spans="1:14" ht="68.150000000000006" customHeight="1">
      <c r="A199" s="66"/>
      <c r="B199" s="66"/>
      <c r="C199" s="66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</row>
    <row r="200" spans="1:14" ht="45.65" customHeight="1">
      <c r="A200" s="66"/>
      <c r="B200" s="66"/>
      <c r="C200" s="66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</row>
    <row r="201" spans="1:14" ht="68.150000000000006" customHeight="1">
      <c r="A201" s="66"/>
      <c r="B201" s="66"/>
      <c r="C201" s="66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</row>
    <row r="202" spans="1:14" ht="45.65" customHeight="1">
      <c r="A202" s="66"/>
      <c r="B202" s="66"/>
      <c r="C202" s="66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</row>
    <row r="203" spans="1:14" ht="68.150000000000006" customHeight="1">
      <c r="A203" s="66"/>
      <c r="B203" s="66"/>
      <c r="C203" s="66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</row>
    <row r="204" spans="1:14">
      <c r="A204" s="66"/>
      <c r="B204" s="66"/>
      <c r="C204" s="66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</row>
    <row r="205" spans="1:14">
      <c r="A205" s="66"/>
      <c r="B205" s="66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</row>
    <row r="206" spans="1:14" ht="24" customHeight="1">
      <c r="A206" s="6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</row>
    <row r="207" spans="1:14" ht="24" customHeight="1">
      <c r="A207" s="6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</row>
    <row r="208" spans="1:14" ht="68.150000000000006" customHeight="1">
      <c r="A208" s="66"/>
      <c r="B208" s="66"/>
      <c r="C208" s="66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</row>
    <row r="209" spans="1:14" ht="24" customHeight="1">
      <c r="A209" s="66"/>
      <c r="B209" s="66"/>
      <c r="C209" s="66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</row>
    <row r="210" spans="1:14" ht="45.65" customHeight="1">
      <c r="A210" s="66"/>
      <c r="B210" s="66"/>
      <c r="C210" s="66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</row>
    <row r="211" spans="1:14" ht="45.65" customHeight="1">
      <c r="A211" s="66"/>
      <c r="B211" s="66"/>
      <c r="C211" s="66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</row>
    <row r="212" spans="1:14" ht="68.150000000000006" customHeight="1">
      <c r="A212" s="66"/>
      <c r="B212" s="66"/>
      <c r="C212" s="66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</row>
    <row r="213" spans="1:14" ht="45.65" customHeight="1">
      <c r="A213" s="66"/>
      <c r="B213" s="66"/>
      <c r="C213" s="66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</row>
    <row r="214" spans="1:14" ht="45.65" customHeight="1">
      <c r="A214" s="66"/>
      <c r="B214" s="66"/>
      <c r="C214" s="66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</row>
    <row r="215" spans="1:14" ht="24" customHeight="1">
      <c r="A215" s="66"/>
      <c r="B215" s="66"/>
      <c r="C215" s="66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</row>
    <row r="216" spans="1:14" ht="45.65" customHeight="1">
      <c r="A216" s="66"/>
      <c r="B216" s="66"/>
      <c r="C216" s="66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</row>
    <row r="217" spans="1:14" ht="24" customHeight="1">
      <c r="A217" s="66"/>
      <c r="B217" s="66"/>
      <c r="C217" s="66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</row>
    <row r="218" spans="1:14" ht="24" customHeight="1">
      <c r="A218" s="66"/>
      <c r="B218" s="66"/>
      <c r="C218" s="66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</row>
    <row r="219" spans="1:14">
      <c r="A219" s="66"/>
      <c r="B219" s="66"/>
      <c r="C219" s="66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</row>
    <row r="220" spans="1:14" ht="24" customHeight="1">
      <c r="A220" s="66"/>
      <c r="B220" s="66"/>
      <c r="C220" s="66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</row>
    <row r="221" spans="1:14" ht="68.150000000000006" customHeight="1">
      <c r="A221" s="66"/>
      <c r="B221" s="66"/>
      <c r="C221" s="66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</row>
    <row r="222" spans="1:14" ht="68.150000000000006" customHeight="1">
      <c r="A222" s="66"/>
      <c r="B222" s="66"/>
      <c r="C222" s="66"/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</row>
    <row r="223" spans="1:14" ht="68.150000000000006" customHeight="1">
      <c r="A223" s="66"/>
      <c r="B223" s="66"/>
      <c r="C223" s="66"/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</row>
    <row r="224" spans="1:14" ht="24" customHeight="1">
      <c r="A224" s="66"/>
      <c r="B224" s="66"/>
      <c r="C224" s="66"/>
      <c r="D224" s="66"/>
      <c r="E224" s="66"/>
      <c r="F224" s="66"/>
      <c r="G224" s="66"/>
      <c r="H224" s="66"/>
      <c r="I224" s="66"/>
      <c r="J224" s="66"/>
      <c r="K224" s="66"/>
      <c r="L224" s="66"/>
      <c r="M224" s="66"/>
      <c r="N224" s="66"/>
    </row>
    <row r="225" spans="1:14">
      <c r="A225" s="66"/>
      <c r="B225" s="66"/>
      <c r="C225" s="66"/>
      <c r="D225" s="66"/>
      <c r="E225" s="66"/>
      <c r="F225" s="66"/>
      <c r="G225" s="66"/>
      <c r="H225" s="66"/>
      <c r="I225" s="66"/>
      <c r="J225" s="66"/>
      <c r="K225" s="66"/>
      <c r="L225" s="66"/>
      <c r="M225" s="66"/>
      <c r="N225" s="66"/>
    </row>
    <row r="226" spans="1:14">
      <c r="A226" s="66"/>
      <c r="B226" s="66"/>
      <c r="C226" s="66"/>
      <c r="D226" s="66"/>
      <c r="E226" s="66"/>
      <c r="F226" s="66"/>
      <c r="G226" s="66"/>
      <c r="H226" s="66"/>
      <c r="I226" s="66"/>
      <c r="J226" s="66"/>
      <c r="K226" s="66"/>
      <c r="L226" s="66"/>
      <c r="M226" s="66"/>
      <c r="N226" s="66"/>
    </row>
  </sheetData>
  <mergeCells count="192">
    <mergeCell ref="C56:F56"/>
    <mergeCell ref="C80:F80"/>
    <mergeCell ref="C181:H181"/>
    <mergeCell ref="C190:H190"/>
    <mergeCell ref="C142:H142"/>
    <mergeCell ref="C151:H151"/>
    <mergeCell ref="C191:H191"/>
    <mergeCell ref="C192:H192"/>
    <mergeCell ref="C145:H145"/>
    <mergeCell ref="C147:H147"/>
    <mergeCell ref="C130:H130"/>
    <mergeCell ref="C158:H158"/>
    <mergeCell ref="C160:H160"/>
    <mergeCell ref="C168:H168"/>
    <mergeCell ref="C184:H184"/>
    <mergeCell ref="C175:H175"/>
    <mergeCell ref="C176:H176"/>
    <mergeCell ref="C178:H178"/>
    <mergeCell ref="C179:H179"/>
    <mergeCell ref="C180:H180"/>
    <mergeCell ref="C182:H182"/>
    <mergeCell ref="C185:H185"/>
    <mergeCell ref="C140:H140"/>
    <mergeCell ref="B102:L102"/>
    <mergeCell ref="C39:F39"/>
    <mergeCell ref="C189:H189"/>
    <mergeCell ref="C186:H186"/>
    <mergeCell ref="C134:H134"/>
    <mergeCell ref="C136:H136"/>
    <mergeCell ref="C98:F98"/>
    <mergeCell ref="C105:F105"/>
    <mergeCell ref="C106:F106"/>
    <mergeCell ref="C107:F107"/>
    <mergeCell ref="C108:F108"/>
    <mergeCell ref="C109:F109"/>
    <mergeCell ref="C110:F110"/>
    <mergeCell ref="C111:F111"/>
    <mergeCell ref="C112:F112"/>
    <mergeCell ref="C114:F114"/>
    <mergeCell ref="C172:H172"/>
    <mergeCell ref="C115:F115"/>
    <mergeCell ref="C116:F116"/>
    <mergeCell ref="C117:F117"/>
    <mergeCell ref="C118:F118"/>
    <mergeCell ref="B125:L125"/>
    <mergeCell ref="C177:H177"/>
    <mergeCell ref="C174:H174"/>
    <mergeCell ref="C166:H166"/>
    <mergeCell ref="B103:L103"/>
    <mergeCell ref="B104:F104"/>
    <mergeCell ref="C71:F71"/>
    <mergeCell ref="C66:F66"/>
    <mergeCell ref="C70:F70"/>
    <mergeCell ref="C69:F69"/>
    <mergeCell ref="C67:F67"/>
    <mergeCell ref="C77:F77"/>
    <mergeCell ref="C79:F79"/>
    <mergeCell ref="C94:F94"/>
    <mergeCell ref="C95:F95"/>
    <mergeCell ref="C96:F96"/>
    <mergeCell ref="C97:F97"/>
    <mergeCell ref="G104:L104"/>
    <mergeCell ref="C64:F64"/>
    <mergeCell ref="C74:F74"/>
    <mergeCell ref="C78:F78"/>
    <mergeCell ref="C76:F76"/>
    <mergeCell ref="C75:F75"/>
    <mergeCell ref="C72:F72"/>
    <mergeCell ref="C73:F73"/>
    <mergeCell ref="C93:F93"/>
    <mergeCell ref="C81:F81"/>
    <mergeCell ref="C82:F82"/>
    <mergeCell ref="B87:L87"/>
    <mergeCell ref="B88:L88"/>
    <mergeCell ref="C83:F83"/>
    <mergeCell ref="C89:F89"/>
    <mergeCell ref="C6:I6"/>
    <mergeCell ref="C10:D11"/>
    <mergeCell ref="G10:G11"/>
    <mergeCell ref="H10:H11"/>
    <mergeCell ref="C21:E21"/>
    <mergeCell ref="I17:J17"/>
    <mergeCell ref="C7:I7"/>
    <mergeCell ref="C14:E14"/>
    <mergeCell ref="I13:J13"/>
    <mergeCell ref="I14:J14"/>
    <mergeCell ref="I12:J12"/>
    <mergeCell ref="C12:E12"/>
    <mergeCell ref="C19:E19"/>
    <mergeCell ref="I19:J19"/>
    <mergeCell ref="F10:F11"/>
    <mergeCell ref="C13:E13"/>
    <mergeCell ref="C54:F54"/>
    <mergeCell ref="C47:F47"/>
    <mergeCell ref="I25:J25"/>
    <mergeCell ref="C63:F63"/>
    <mergeCell ref="B62:L62"/>
    <mergeCell ref="C68:F68"/>
    <mergeCell ref="C99:F99"/>
    <mergeCell ref="C15:E15"/>
    <mergeCell ref="C17:E17"/>
    <mergeCell ref="C18:E18"/>
    <mergeCell ref="C20:E20"/>
    <mergeCell ref="C46:F46"/>
    <mergeCell ref="C50:F50"/>
    <mergeCell ref="C51:F51"/>
    <mergeCell ref="C52:F52"/>
    <mergeCell ref="C32:K32"/>
    <mergeCell ref="C48:F48"/>
    <mergeCell ref="C49:F49"/>
    <mergeCell ref="C55:F55"/>
    <mergeCell ref="C57:F57"/>
    <mergeCell ref="C90:F90"/>
    <mergeCell ref="C91:F91"/>
    <mergeCell ref="C92:F92"/>
    <mergeCell ref="C65:F65"/>
    <mergeCell ref="C29:E29"/>
    <mergeCell ref="I22:J22"/>
    <mergeCell ref="C23:E23"/>
    <mergeCell ref="C24:E24"/>
    <mergeCell ref="C27:E27"/>
    <mergeCell ref="C28:E28"/>
    <mergeCell ref="C25:E25"/>
    <mergeCell ref="I21:J21"/>
    <mergeCell ref="D31:G31"/>
    <mergeCell ref="C30:E30"/>
    <mergeCell ref="B10:B11"/>
    <mergeCell ref="C26:E26"/>
    <mergeCell ref="C44:F44"/>
    <mergeCell ref="C53:F53"/>
    <mergeCell ref="C45:F45"/>
    <mergeCell ref="I26:J26"/>
    <mergeCell ref="C119:F119"/>
    <mergeCell ref="I29:J29"/>
    <mergeCell ref="B37:L37"/>
    <mergeCell ref="B38:L38"/>
    <mergeCell ref="C40:F40"/>
    <mergeCell ref="C41:F41"/>
    <mergeCell ref="C42:F42"/>
    <mergeCell ref="C43:F43"/>
    <mergeCell ref="B61:L61"/>
    <mergeCell ref="K9:K11"/>
    <mergeCell ref="B9:D9"/>
    <mergeCell ref="F9:I9"/>
    <mergeCell ref="I10:I11"/>
    <mergeCell ref="I15:J15"/>
    <mergeCell ref="C16:E16"/>
    <mergeCell ref="I16:J16"/>
    <mergeCell ref="C22:E22"/>
    <mergeCell ref="C113:F113"/>
    <mergeCell ref="C120:F120"/>
    <mergeCell ref="C121:F121"/>
    <mergeCell ref="C122:F122"/>
    <mergeCell ref="C123:F123"/>
    <mergeCell ref="C124:F124"/>
    <mergeCell ref="C173:H173"/>
    <mergeCell ref="B157:M157"/>
    <mergeCell ref="C154:H154"/>
    <mergeCell ref="C165:H165"/>
    <mergeCell ref="B156:M156"/>
    <mergeCell ref="C161:H161"/>
    <mergeCell ref="C132:H132"/>
    <mergeCell ref="C143:H143"/>
    <mergeCell ref="C153:H153"/>
    <mergeCell ref="C149:H149"/>
    <mergeCell ref="C144:H144"/>
    <mergeCell ref="C146:H146"/>
    <mergeCell ref="C148:H148"/>
    <mergeCell ref="B193:M193"/>
    <mergeCell ref="C141:H141"/>
    <mergeCell ref="C150:H150"/>
    <mergeCell ref="B127:M127"/>
    <mergeCell ref="B128:M128"/>
    <mergeCell ref="C129:H129"/>
    <mergeCell ref="C131:H131"/>
    <mergeCell ref="C133:H133"/>
    <mergeCell ref="C135:H135"/>
    <mergeCell ref="C137:H137"/>
    <mergeCell ref="C138:H138"/>
    <mergeCell ref="C139:H139"/>
    <mergeCell ref="C152:H152"/>
    <mergeCell ref="C188:H188"/>
    <mergeCell ref="C187:H187"/>
    <mergeCell ref="C164:H164"/>
    <mergeCell ref="C167:H167"/>
    <mergeCell ref="C169:H169"/>
    <mergeCell ref="C170:H170"/>
    <mergeCell ref="C159:H159"/>
    <mergeCell ref="C162:H162"/>
    <mergeCell ref="C163:H163"/>
    <mergeCell ref="C171:H171"/>
    <mergeCell ref="C183:H183"/>
  </mergeCells>
  <conditionalFormatting sqref="G116:G120 G123:G124">
    <cfRule type="cellIs" dxfId="3765" priority="482" stopIfTrue="1" operator="equal">
      <formula>0</formula>
    </cfRule>
  </conditionalFormatting>
  <conditionalFormatting sqref="G116">
    <cfRule type="cellIs" dxfId="3764" priority="483" stopIfTrue="1" operator="equal">
      <formula>0</formula>
    </cfRule>
  </conditionalFormatting>
  <conditionalFormatting sqref="G117">
    <cfRule type="cellIs" dxfId="3763" priority="484" stopIfTrue="1" operator="equal">
      <formula>0</formula>
    </cfRule>
  </conditionalFormatting>
  <conditionalFormatting sqref="G115">
    <cfRule type="cellIs" dxfId="3762" priority="485" stopIfTrue="1" operator="equal">
      <formula>0</formula>
    </cfRule>
  </conditionalFormatting>
  <conditionalFormatting sqref="G118">
    <cfRule type="cellIs" dxfId="3761" priority="481" stopIfTrue="1" operator="equal">
      <formula>0</formula>
    </cfRule>
  </conditionalFormatting>
  <conditionalFormatting sqref="G118">
    <cfRule type="cellIs" dxfId="3760" priority="475" stopIfTrue="1" operator="equal">
      <formula>0</formula>
    </cfRule>
  </conditionalFormatting>
  <conditionalFormatting sqref="G116">
    <cfRule type="cellIs" dxfId="3759" priority="476" stopIfTrue="1" operator="equal">
      <formula>0</formula>
    </cfRule>
  </conditionalFormatting>
  <conditionalFormatting sqref="G117">
    <cfRule type="cellIs" dxfId="3758" priority="474" stopIfTrue="1" operator="equal">
      <formula>0</formula>
    </cfRule>
  </conditionalFormatting>
  <conditionalFormatting sqref="G117">
    <cfRule type="cellIs" dxfId="3757" priority="473" stopIfTrue="1" operator="equal">
      <formula>0</formula>
    </cfRule>
  </conditionalFormatting>
  <conditionalFormatting sqref="G111">
    <cfRule type="cellIs" dxfId="3756" priority="452" stopIfTrue="1" operator="equal">
      <formula>0</formula>
    </cfRule>
  </conditionalFormatting>
  <conditionalFormatting sqref="G123">
    <cfRule type="cellIs" dxfId="3755" priority="469" stopIfTrue="1" operator="equal">
      <formula>0</formula>
    </cfRule>
  </conditionalFormatting>
  <conditionalFormatting sqref="G123">
    <cfRule type="cellIs" dxfId="3754" priority="466" stopIfTrue="1" operator="equal">
      <formula>0</formula>
    </cfRule>
  </conditionalFormatting>
  <conditionalFormatting sqref="G123">
    <cfRule type="cellIs" dxfId="3753" priority="464" stopIfTrue="1" operator="equal">
      <formula>0</formula>
    </cfRule>
  </conditionalFormatting>
  <conditionalFormatting sqref="G123">
    <cfRule type="cellIs" dxfId="3752" priority="461" stopIfTrue="1" operator="equal">
      <formula>0</formula>
    </cfRule>
  </conditionalFormatting>
  <conditionalFormatting sqref="G123">
    <cfRule type="cellIs" dxfId="3751" priority="458" stopIfTrue="1" operator="equal">
      <formula>0</formula>
    </cfRule>
  </conditionalFormatting>
  <conditionalFormatting sqref="G124">
    <cfRule type="cellIs" dxfId="3750" priority="456" stopIfTrue="1" operator="equal">
      <formula>0</formula>
    </cfRule>
  </conditionalFormatting>
  <conditionalFormatting sqref="G112:G113">
    <cfRule type="cellIs" dxfId="3749" priority="453" stopIfTrue="1" operator="equal">
      <formula>0</formula>
    </cfRule>
  </conditionalFormatting>
  <conditionalFormatting sqref="G110">
    <cfRule type="cellIs" dxfId="3748" priority="454" stopIfTrue="1" operator="equal">
      <formula>0</formula>
    </cfRule>
  </conditionalFormatting>
  <conditionalFormatting sqref="G111">
    <cfRule type="cellIs" dxfId="3747" priority="451" stopIfTrue="1" operator="equal">
      <formula>0</formula>
    </cfRule>
  </conditionalFormatting>
  <conditionalFormatting sqref="G114">
    <cfRule type="cellIs" dxfId="3746" priority="450" stopIfTrue="1" operator="equal">
      <formula>0</formula>
    </cfRule>
  </conditionalFormatting>
  <conditionalFormatting sqref="G115:G118">
    <cfRule type="cellIs" dxfId="3745" priority="449" stopIfTrue="1" operator="equal">
      <formula>0</formula>
    </cfRule>
  </conditionalFormatting>
  <conditionalFormatting sqref="G115:G118">
    <cfRule type="cellIs" dxfId="3744" priority="448" stopIfTrue="1" operator="equal">
      <formula>0</formula>
    </cfRule>
  </conditionalFormatting>
  <conditionalFormatting sqref="G112:G113">
    <cfRule type="cellIs" dxfId="3743" priority="445" stopIfTrue="1" operator="equal">
      <formula>0</formula>
    </cfRule>
  </conditionalFormatting>
  <conditionalFormatting sqref="G114">
    <cfRule type="cellIs" dxfId="3742" priority="446" stopIfTrue="1" operator="equal">
      <formula>0</formula>
    </cfRule>
  </conditionalFormatting>
  <conditionalFormatting sqref="G111">
    <cfRule type="cellIs" dxfId="3741" priority="447" stopIfTrue="1" operator="equal">
      <formula>0</formula>
    </cfRule>
  </conditionalFormatting>
  <conditionalFormatting sqref="G112:G113">
    <cfRule type="cellIs" dxfId="3740" priority="444" stopIfTrue="1" operator="equal">
      <formula>0</formula>
    </cfRule>
  </conditionalFormatting>
  <conditionalFormatting sqref="G115">
    <cfRule type="cellIs" dxfId="3739" priority="443" stopIfTrue="1" operator="equal">
      <formula>0</formula>
    </cfRule>
  </conditionalFormatting>
  <conditionalFormatting sqref="G119">
    <cfRule type="cellIs" dxfId="3738" priority="441" stopIfTrue="1" operator="equal">
      <formula>0</formula>
    </cfRule>
  </conditionalFormatting>
  <conditionalFormatting sqref="G119">
    <cfRule type="cellIs" dxfId="3737" priority="440" stopIfTrue="1" operator="equal">
      <formula>0</formula>
    </cfRule>
  </conditionalFormatting>
  <conditionalFormatting sqref="G119">
    <cfRule type="cellIs" dxfId="3736" priority="439" stopIfTrue="1" operator="equal">
      <formula>0</formula>
    </cfRule>
  </conditionalFormatting>
  <conditionalFormatting sqref="G119">
    <cfRule type="cellIs" dxfId="3735" priority="437" stopIfTrue="1" operator="equal">
      <formula>0</formula>
    </cfRule>
  </conditionalFormatting>
  <conditionalFormatting sqref="G119">
    <cfRule type="cellIs" dxfId="3734" priority="435" stopIfTrue="1" operator="equal">
      <formula>0</formula>
    </cfRule>
  </conditionalFormatting>
  <conditionalFormatting sqref="G119">
    <cfRule type="cellIs" dxfId="3733" priority="433" stopIfTrue="1" operator="equal">
      <formula>0</formula>
    </cfRule>
  </conditionalFormatting>
  <conditionalFormatting sqref="G119">
    <cfRule type="cellIs" dxfId="3732" priority="431" stopIfTrue="1" operator="equal">
      <formula>0</formula>
    </cfRule>
  </conditionalFormatting>
  <conditionalFormatting sqref="G120">
    <cfRule type="cellIs" dxfId="3731" priority="429" stopIfTrue="1" operator="equal">
      <formula>0</formula>
    </cfRule>
  </conditionalFormatting>
  <conditionalFormatting sqref="G120">
    <cfRule type="cellIs" dxfId="3730" priority="428" stopIfTrue="1" operator="equal">
      <formula>0</formula>
    </cfRule>
  </conditionalFormatting>
  <conditionalFormatting sqref="G120">
    <cfRule type="cellIs" dxfId="3729" priority="427" stopIfTrue="1" operator="equal">
      <formula>0</formula>
    </cfRule>
  </conditionalFormatting>
  <conditionalFormatting sqref="G120">
    <cfRule type="cellIs" dxfId="3728" priority="426" stopIfTrue="1" operator="equal">
      <formula>0</formula>
    </cfRule>
  </conditionalFormatting>
  <conditionalFormatting sqref="G122">
    <cfRule type="cellIs" dxfId="3727" priority="423" stopIfTrue="1" operator="equal">
      <formula>0</formula>
    </cfRule>
  </conditionalFormatting>
  <conditionalFormatting sqref="K152:K154">
    <cfRule type="cellIs" dxfId="3726" priority="331" stopIfTrue="1" operator="equal">
      <formula>0</formula>
    </cfRule>
  </conditionalFormatting>
  <conditionalFormatting sqref="K152:K154">
    <cfRule type="cellIs" dxfId="3725" priority="286" stopIfTrue="1" operator="equal">
      <formula>0</formula>
    </cfRule>
  </conditionalFormatting>
  <conditionalFormatting sqref="G122">
    <cfRule type="cellIs" dxfId="3724" priority="160" stopIfTrue="1" operator="equal">
      <formula>0</formula>
    </cfRule>
  </conditionalFormatting>
  <conditionalFormatting sqref="G122">
    <cfRule type="cellIs" dxfId="3723" priority="159" stopIfTrue="1" operator="equal">
      <formula>0</formula>
    </cfRule>
  </conditionalFormatting>
  <conditionalFormatting sqref="G120">
    <cfRule type="cellIs" dxfId="3722" priority="173" stopIfTrue="1" operator="equal">
      <formula>0</formula>
    </cfRule>
  </conditionalFormatting>
  <conditionalFormatting sqref="G120">
    <cfRule type="cellIs" dxfId="3721" priority="171" stopIfTrue="1" operator="equal">
      <formula>0</formula>
    </cfRule>
  </conditionalFormatting>
  <conditionalFormatting sqref="G120">
    <cfRule type="cellIs" dxfId="3720" priority="169" stopIfTrue="1" operator="equal">
      <formula>0</formula>
    </cfRule>
  </conditionalFormatting>
  <conditionalFormatting sqref="G120">
    <cfRule type="cellIs" dxfId="3719" priority="167" stopIfTrue="1" operator="equal">
      <formula>0</formula>
    </cfRule>
  </conditionalFormatting>
  <conditionalFormatting sqref="G120">
    <cfRule type="cellIs" dxfId="3718" priority="165" stopIfTrue="1" operator="equal">
      <formula>0</formula>
    </cfRule>
  </conditionalFormatting>
  <conditionalFormatting sqref="G107">
    <cfRule type="cellIs" dxfId="3717" priority="152" stopIfTrue="1" operator="equal">
      <formula>0</formula>
    </cfRule>
  </conditionalFormatting>
  <conditionalFormatting sqref="G109">
    <cfRule type="cellIs" dxfId="3716" priority="151" stopIfTrue="1" operator="equal">
      <formula>0</formula>
    </cfRule>
  </conditionalFormatting>
  <conditionalFormatting sqref="G108">
    <cfRule type="cellIs" dxfId="3715" priority="150" stopIfTrue="1" operator="equal">
      <formula>0</formula>
    </cfRule>
  </conditionalFormatting>
  <conditionalFormatting sqref="G108">
    <cfRule type="cellIs" dxfId="3714" priority="149" stopIfTrue="1" operator="equal">
      <formula>0</formula>
    </cfRule>
  </conditionalFormatting>
  <conditionalFormatting sqref="G123">
    <cfRule type="cellIs" dxfId="3713" priority="158" stopIfTrue="1" operator="equal">
      <formula>0</formula>
    </cfRule>
  </conditionalFormatting>
  <conditionalFormatting sqref="G112:G113">
    <cfRule type="cellIs" dxfId="3712" priority="154" stopIfTrue="1" operator="equal">
      <formula>0</formula>
    </cfRule>
  </conditionalFormatting>
  <conditionalFormatting sqref="G112:G113">
    <cfRule type="cellIs" dxfId="3711" priority="155" stopIfTrue="1" operator="equal">
      <formula>0</formula>
    </cfRule>
  </conditionalFormatting>
  <conditionalFormatting sqref="G111">
    <cfRule type="cellIs" dxfId="3710" priority="156" stopIfTrue="1" operator="equal">
      <formula>0</formula>
    </cfRule>
  </conditionalFormatting>
  <conditionalFormatting sqref="G112:G113">
    <cfRule type="cellIs" dxfId="3709" priority="153" stopIfTrue="1" operator="equal">
      <formula>0</formula>
    </cfRule>
  </conditionalFormatting>
  <conditionalFormatting sqref="G110">
    <cfRule type="cellIs" dxfId="3708" priority="148" stopIfTrue="1" operator="equal">
      <formula>0</formula>
    </cfRule>
  </conditionalFormatting>
  <conditionalFormatting sqref="G112:G113">
    <cfRule type="cellIs" dxfId="3707" priority="147" stopIfTrue="1" operator="equal">
      <formula>0</formula>
    </cfRule>
  </conditionalFormatting>
  <conditionalFormatting sqref="G112:G113">
    <cfRule type="cellIs" dxfId="3706" priority="146" stopIfTrue="1" operator="equal">
      <formula>0</formula>
    </cfRule>
  </conditionalFormatting>
  <conditionalFormatting sqref="G109">
    <cfRule type="cellIs" dxfId="3705" priority="143" stopIfTrue="1" operator="equal">
      <formula>0</formula>
    </cfRule>
  </conditionalFormatting>
  <conditionalFormatting sqref="G110">
    <cfRule type="cellIs" dxfId="3704" priority="144" stopIfTrue="1" operator="equal">
      <formula>0</formula>
    </cfRule>
  </conditionalFormatting>
  <conditionalFormatting sqref="G108">
    <cfRule type="cellIs" dxfId="3703" priority="145" stopIfTrue="1" operator="equal">
      <formula>0</formula>
    </cfRule>
  </conditionalFormatting>
  <conditionalFormatting sqref="G109">
    <cfRule type="cellIs" dxfId="3702" priority="142" stopIfTrue="1" operator="equal">
      <formula>0</formula>
    </cfRule>
  </conditionalFormatting>
  <conditionalFormatting sqref="G111">
    <cfRule type="cellIs" dxfId="3701" priority="141" stopIfTrue="1" operator="equal">
      <formula>0</formula>
    </cfRule>
  </conditionalFormatting>
  <conditionalFormatting sqref="G122">
    <cfRule type="cellIs" dxfId="3700" priority="138" stopIfTrue="1" operator="equal">
      <formula>0</formula>
    </cfRule>
  </conditionalFormatting>
  <conditionalFormatting sqref="G115">
    <cfRule type="cellIs" dxfId="3699" priority="140" stopIfTrue="1" operator="equal">
      <formula>0</formula>
    </cfRule>
  </conditionalFormatting>
  <conditionalFormatting sqref="G116">
    <cfRule type="cellIs" dxfId="3698" priority="139" stopIfTrue="1" operator="equal">
      <formula>0</formula>
    </cfRule>
  </conditionalFormatting>
  <conditionalFormatting sqref="G116">
    <cfRule type="cellIs" dxfId="3697" priority="137" stopIfTrue="1" operator="equal">
      <formula>0</formula>
    </cfRule>
  </conditionalFormatting>
  <conditionalFormatting sqref="G115">
    <cfRule type="cellIs" dxfId="3696" priority="136" stopIfTrue="1" operator="equal">
      <formula>0</formula>
    </cfRule>
  </conditionalFormatting>
  <conditionalFormatting sqref="G115">
    <cfRule type="cellIs" dxfId="3695" priority="135" stopIfTrue="1" operator="equal">
      <formula>0</formula>
    </cfRule>
  </conditionalFormatting>
  <conditionalFormatting sqref="G117">
    <cfRule type="cellIs" dxfId="3694" priority="122" stopIfTrue="1" operator="equal">
      <formula>0</formula>
    </cfRule>
  </conditionalFormatting>
  <conditionalFormatting sqref="G118">
    <cfRule type="cellIs" dxfId="3693" priority="121" stopIfTrue="1" operator="equal">
      <formula>0</formula>
    </cfRule>
  </conditionalFormatting>
  <conditionalFormatting sqref="G117">
    <cfRule type="cellIs" dxfId="3692" priority="120" stopIfTrue="1" operator="equal">
      <formula>0</formula>
    </cfRule>
  </conditionalFormatting>
  <conditionalFormatting sqref="G122">
    <cfRule type="cellIs" dxfId="3691" priority="131" stopIfTrue="1" operator="equal">
      <formula>0</formula>
    </cfRule>
  </conditionalFormatting>
  <conditionalFormatting sqref="G117">
    <cfRule type="cellIs" dxfId="3690" priority="118" stopIfTrue="1" operator="equal">
      <formula>0</formula>
    </cfRule>
  </conditionalFormatting>
  <conditionalFormatting sqref="G122">
    <cfRule type="cellIs" dxfId="3689" priority="129" stopIfTrue="1" operator="equal">
      <formula>0</formula>
    </cfRule>
  </conditionalFormatting>
  <conditionalFormatting sqref="G117">
    <cfRule type="cellIs" dxfId="3688" priority="116" stopIfTrue="1" operator="equal">
      <formula>0</formula>
    </cfRule>
  </conditionalFormatting>
  <conditionalFormatting sqref="G122">
    <cfRule type="cellIs" dxfId="3687" priority="127" stopIfTrue="1" operator="equal">
      <formula>0</formula>
    </cfRule>
  </conditionalFormatting>
  <conditionalFormatting sqref="G117">
    <cfRule type="cellIs" dxfId="3686" priority="126" stopIfTrue="1" operator="equal">
      <formula>0</formula>
    </cfRule>
  </conditionalFormatting>
  <conditionalFormatting sqref="G117">
    <cfRule type="cellIs" dxfId="3685" priority="125" stopIfTrue="1" operator="equal">
      <formula>0</formula>
    </cfRule>
  </conditionalFormatting>
  <conditionalFormatting sqref="G117">
    <cfRule type="cellIs" dxfId="3684" priority="124" stopIfTrue="1" operator="equal">
      <formula>0</formula>
    </cfRule>
  </conditionalFormatting>
  <conditionalFormatting sqref="G118">
    <cfRule type="cellIs" dxfId="3683" priority="123" stopIfTrue="1" operator="equal">
      <formula>0</formula>
    </cfRule>
  </conditionalFormatting>
  <conditionalFormatting sqref="G118">
    <cfRule type="cellIs" dxfId="3682" priority="119" stopIfTrue="1" operator="equal">
      <formula>0</formula>
    </cfRule>
  </conditionalFormatting>
  <conditionalFormatting sqref="G118">
    <cfRule type="cellIs" dxfId="3681" priority="117" stopIfTrue="1" operator="equal">
      <formula>0</formula>
    </cfRule>
  </conditionalFormatting>
  <conditionalFormatting sqref="G118">
    <cfRule type="cellIs" dxfId="3680" priority="115" stopIfTrue="1" operator="equal">
      <formula>0</formula>
    </cfRule>
  </conditionalFormatting>
  <conditionalFormatting sqref="G119">
    <cfRule type="cellIs" dxfId="3679" priority="114" stopIfTrue="1" operator="equal">
      <formula>0</formula>
    </cfRule>
  </conditionalFormatting>
  <conditionalFormatting sqref="G119">
    <cfRule type="cellIs" dxfId="3678" priority="113" stopIfTrue="1" operator="equal">
      <formula>0</formula>
    </cfRule>
  </conditionalFormatting>
  <conditionalFormatting sqref="G119">
    <cfRule type="cellIs" dxfId="3677" priority="112" stopIfTrue="1" operator="equal">
      <formula>0</formula>
    </cfRule>
  </conditionalFormatting>
  <conditionalFormatting sqref="G119">
    <cfRule type="cellIs" dxfId="3676" priority="111" stopIfTrue="1" operator="equal">
      <formula>0</formula>
    </cfRule>
  </conditionalFormatting>
  <conditionalFormatting sqref="G120">
    <cfRule type="cellIs" dxfId="3675" priority="108" stopIfTrue="1" operator="equal">
      <formula>0</formula>
    </cfRule>
  </conditionalFormatting>
  <conditionalFormatting sqref="G120">
    <cfRule type="cellIs" dxfId="3674" priority="86" stopIfTrue="1" operator="equal">
      <formula>0</formula>
    </cfRule>
  </conditionalFormatting>
  <conditionalFormatting sqref="G120">
    <cfRule type="cellIs" dxfId="3673" priority="85" stopIfTrue="1" operator="equal">
      <formula>0</formula>
    </cfRule>
  </conditionalFormatting>
  <conditionalFormatting sqref="G122">
    <cfRule type="cellIs" dxfId="3672" priority="107" stopIfTrue="1" operator="equal">
      <formula>0</formula>
    </cfRule>
  </conditionalFormatting>
  <conditionalFormatting sqref="G122">
    <cfRule type="cellIs" dxfId="3671" priority="106" stopIfTrue="1" operator="equal">
      <formula>0</formula>
    </cfRule>
  </conditionalFormatting>
  <conditionalFormatting sqref="G122">
    <cfRule type="cellIs" dxfId="3670" priority="105" stopIfTrue="1" operator="equal">
      <formula>0</formula>
    </cfRule>
  </conditionalFormatting>
  <conditionalFormatting sqref="G122">
    <cfRule type="cellIs" dxfId="3669" priority="104" stopIfTrue="1" operator="equal">
      <formula>0</formula>
    </cfRule>
  </conditionalFormatting>
  <conditionalFormatting sqref="G122">
    <cfRule type="cellIs" dxfId="3668" priority="103" stopIfTrue="1" operator="equal">
      <formula>0</formula>
    </cfRule>
  </conditionalFormatting>
  <conditionalFormatting sqref="G118">
    <cfRule type="cellIs" dxfId="3667" priority="102" stopIfTrue="1" operator="equal">
      <formula>0</formula>
    </cfRule>
  </conditionalFormatting>
  <conditionalFormatting sqref="G118">
    <cfRule type="cellIs" dxfId="3666" priority="101" stopIfTrue="1" operator="equal">
      <formula>0</formula>
    </cfRule>
  </conditionalFormatting>
  <conditionalFormatting sqref="G118">
    <cfRule type="cellIs" dxfId="3665" priority="100" stopIfTrue="1" operator="equal">
      <formula>0</formula>
    </cfRule>
  </conditionalFormatting>
  <conditionalFormatting sqref="G119">
    <cfRule type="cellIs" dxfId="3664" priority="99" stopIfTrue="1" operator="equal">
      <formula>0</formula>
    </cfRule>
  </conditionalFormatting>
  <conditionalFormatting sqref="G118">
    <cfRule type="cellIs" dxfId="3663" priority="98" stopIfTrue="1" operator="equal">
      <formula>0</formula>
    </cfRule>
  </conditionalFormatting>
  <conditionalFormatting sqref="G119">
    <cfRule type="cellIs" dxfId="3662" priority="97" stopIfTrue="1" operator="equal">
      <formula>0</formula>
    </cfRule>
  </conditionalFormatting>
  <conditionalFormatting sqref="G118">
    <cfRule type="cellIs" dxfId="3661" priority="96" stopIfTrue="1" operator="equal">
      <formula>0</formula>
    </cfRule>
  </conditionalFormatting>
  <conditionalFormatting sqref="G119">
    <cfRule type="cellIs" dxfId="3660" priority="95" stopIfTrue="1" operator="equal">
      <formula>0</formula>
    </cfRule>
  </conditionalFormatting>
  <conditionalFormatting sqref="G118">
    <cfRule type="cellIs" dxfId="3659" priority="94" stopIfTrue="1" operator="equal">
      <formula>0</formula>
    </cfRule>
  </conditionalFormatting>
  <conditionalFormatting sqref="G119">
    <cfRule type="cellIs" dxfId="3658" priority="93" stopIfTrue="1" operator="equal">
      <formula>0</formula>
    </cfRule>
  </conditionalFormatting>
  <conditionalFormatting sqref="G119">
    <cfRule type="cellIs" dxfId="3657" priority="91" stopIfTrue="1" operator="equal">
      <formula>0</formula>
    </cfRule>
  </conditionalFormatting>
  <conditionalFormatting sqref="G118">
    <cfRule type="cellIs" dxfId="3656" priority="92" stopIfTrue="1" operator="equal">
      <formula>0</formula>
    </cfRule>
  </conditionalFormatting>
  <conditionalFormatting sqref="K163">
    <cfRule type="cellIs" dxfId="3655" priority="53" stopIfTrue="1" operator="equal">
      <formula>0</formula>
    </cfRule>
  </conditionalFormatting>
  <conditionalFormatting sqref="K167:K169">
    <cfRule type="cellIs" dxfId="3654" priority="52" stopIfTrue="1" operator="equal">
      <formula>0</formula>
    </cfRule>
  </conditionalFormatting>
  <conditionalFormatting sqref="K144">
    <cfRule type="cellIs" dxfId="3653" priority="63" stopIfTrue="1" operator="equal">
      <formula>0</formula>
    </cfRule>
  </conditionalFormatting>
  <conditionalFormatting sqref="K145:K154">
    <cfRule type="cellIs" dxfId="3652" priority="59" stopIfTrue="1" operator="equal">
      <formula>0</formula>
    </cfRule>
  </conditionalFormatting>
  <conditionalFormatting sqref="K145:K154">
    <cfRule type="cellIs" dxfId="3651" priority="58" stopIfTrue="1" operator="equal">
      <formula>0</formula>
    </cfRule>
  </conditionalFormatting>
  <conditionalFormatting sqref="K159">
    <cfRule type="cellIs" dxfId="3650" priority="57" stopIfTrue="1" operator="equal">
      <formula>0</formula>
    </cfRule>
  </conditionalFormatting>
  <conditionalFormatting sqref="K159">
    <cfRule type="cellIs" dxfId="3649" priority="56" stopIfTrue="1" operator="equal">
      <formula>0</formula>
    </cfRule>
  </conditionalFormatting>
  <conditionalFormatting sqref="K160:K162">
    <cfRule type="cellIs" dxfId="3648" priority="55" stopIfTrue="1" operator="equal">
      <formula>0</formula>
    </cfRule>
  </conditionalFormatting>
  <conditionalFormatting sqref="K160:K162">
    <cfRule type="cellIs" dxfId="3647" priority="54" stopIfTrue="1" operator="equal">
      <formula>0</formula>
    </cfRule>
  </conditionalFormatting>
  <conditionalFormatting sqref="K172:K175">
    <cfRule type="cellIs" dxfId="3646" priority="47" stopIfTrue="1" operator="equal">
      <formula>0</formula>
    </cfRule>
  </conditionalFormatting>
  <conditionalFormatting sqref="K167:K169">
    <cfRule type="cellIs" dxfId="3645" priority="51" stopIfTrue="1" operator="equal">
      <formula>0</formula>
    </cfRule>
  </conditionalFormatting>
  <conditionalFormatting sqref="K168:K174">
    <cfRule type="cellIs" dxfId="3644" priority="50" stopIfTrue="1" operator="equal">
      <formula>0</formula>
    </cfRule>
  </conditionalFormatting>
  <conditionalFormatting sqref="K172:K175">
    <cfRule type="cellIs" dxfId="3643" priority="49" stopIfTrue="1" operator="equal">
      <formula>0</formula>
    </cfRule>
  </conditionalFormatting>
  <conditionalFormatting sqref="K172:K175">
    <cfRule type="cellIs" dxfId="3642" priority="48" stopIfTrue="1" operator="equal">
      <formula>0</formula>
    </cfRule>
  </conditionalFormatting>
  <conditionalFormatting sqref="G121">
    <cfRule type="cellIs" dxfId="3641" priority="46" stopIfTrue="1" operator="equal">
      <formula>0</formula>
    </cfRule>
  </conditionalFormatting>
  <conditionalFormatting sqref="G121">
    <cfRule type="cellIs" dxfId="3640" priority="45" stopIfTrue="1" operator="equal">
      <formula>0</formula>
    </cfRule>
  </conditionalFormatting>
  <conditionalFormatting sqref="G121">
    <cfRule type="cellIs" dxfId="3639" priority="44" stopIfTrue="1" operator="equal">
      <formula>0</formula>
    </cfRule>
  </conditionalFormatting>
  <conditionalFormatting sqref="G121">
    <cfRule type="cellIs" dxfId="3638" priority="43" stopIfTrue="1" operator="equal">
      <formula>0</formula>
    </cfRule>
  </conditionalFormatting>
  <conditionalFormatting sqref="G121">
    <cfRule type="cellIs" dxfId="3637" priority="42" stopIfTrue="1" operator="equal">
      <formula>0</formula>
    </cfRule>
  </conditionalFormatting>
  <conditionalFormatting sqref="G121">
    <cfRule type="cellIs" dxfId="3636" priority="41" stopIfTrue="1" operator="equal">
      <formula>0</formula>
    </cfRule>
  </conditionalFormatting>
  <conditionalFormatting sqref="G121">
    <cfRule type="cellIs" dxfId="3635" priority="40" stopIfTrue="1" operator="equal">
      <formula>0</formula>
    </cfRule>
  </conditionalFormatting>
  <conditionalFormatting sqref="G121">
    <cfRule type="cellIs" dxfId="3634" priority="39" stopIfTrue="1" operator="equal">
      <formula>0</formula>
    </cfRule>
  </conditionalFormatting>
  <conditionalFormatting sqref="G121">
    <cfRule type="cellIs" dxfId="3633" priority="38" stopIfTrue="1" operator="equal">
      <formula>0</formula>
    </cfRule>
  </conditionalFormatting>
  <conditionalFormatting sqref="G121">
    <cfRule type="cellIs" dxfId="3632" priority="37" stopIfTrue="1" operator="equal">
      <formula>0</formula>
    </cfRule>
  </conditionalFormatting>
  <conditionalFormatting sqref="G121">
    <cfRule type="cellIs" dxfId="3631" priority="36" stopIfTrue="1" operator="equal">
      <formula>0</formula>
    </cfRule>
  </conditionalFormatting>
  <conditionalFormatting sqref="G121">
    <cfRule type="cellIs" dxfId="3630" priority="35" stopIfTrue="1" operator="equal">
      <formula>0</formula>
    </cfRule>
  </conditionalFormatting>
  <conditionalFormatting sqref="K145">
    <cfRule type="cellIs" dxfId="3629" priority="34" stopIfTrue="1" operator="equal">
      <formula>0</formula>
    </cfRule>
  </conditionalFormatting>
  <conditionalFormatting sqref="K145">
    <cfRule type="cellIs" dxfId="3628" priority="33" stopIfTrue="1" operator="equal">
      <formula>0</formula>
    </cfRule>
  </conditionalFormatting>
  <conditionalFormatting sqref="K170:K171">
    <cfRule type="cellIs" dxfId="3627" priority="19" stopIfTrue="1" operator="equal">
      <formula>0</formula>
    </cfRule>
  </conditionalFormatting>
  <conditionalFormatting sqref="K170:K171">
    <cfRule type="cellIs" dxfId="3626" priority="21" stopIfTrue="1" operator="equal">
      <formula>0</formula>
    </cfRule>
  </conditionalFormatting>
  <conditionalFormatting sqref="K170:K171">
    <cfRule type="cellIs" dxfId="3625" priority="20" stopIfTrue="1" operator="equal">
      <formula>0</formula>
    </cfRule>
  </conditionalFormatting>
  <pageMargins left="0.25" right="0.25" top="0.75" bottom="0.75" header="0.3" footer="0.3"/>
  <pageSetup paperSize="9" scale="11" orientation="portrait" r:id="rId1"/>
  <colBreaks count="2" manualBreakCount="2">
    <brk id="12" max="91" man="1"/>
    <brk id="25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H205"/>
  <sheetViews>
    <sheetView topLeftCell="EN46" zoomScale="40" zoomScaleNormal="40" zoomScaleSheetLayoutView="93" workbookViewId="0">
      <selection activeCell="F205" sqref="F205"/>
    </sheetView>
  </sheetViews>
  <sheetFormatPr defaultColWidth="9.1796875" defaultRowHeight="25" customHeight="1"/>
  <cols>
    <col min="1" max="1" width="9.81640625" style="75" customWidth="1"/>
    <col min="2" max="2" width="13.1796875" style="75" customWidth="1"/>
    <col min="3" max="3" width="21.1796875" style="75" customWidth="1"/>
    <col min="4" max="4" width="27.54296875" style="1695" customWidth="1"/>
    <col min="5" max="5" width="27.54296875" style="1772" customWidth="1"/>
    <col min="6" max="6" width="2" style="1730" customWidth="1"/>
    <col min="7" max="7" width="2" style="62" customWidth="1"/>
    <col min="8" max="17" width="2" style="75" customWidth="1"/>
    <col min="18" max="18" width="2" style="62" customWidth="1"/>
    <col min="19" max="31" width="2" style="75" customWidth="1"/>
    <col min="32" max="32" width="2.1796875" style="75" customWidth="1"/>
    <col min="33" max="43" width="2" style="75" customWidth="1"/>
    <col min="44" max="44" width="2.81640625" style="75" customWidth="1"/>
    <col min="45" max="54" width="2" style="75" customWidth="1"/>
    <col min="55" max="55" width="2.1796875" style="75" customWidth="1"/>
    <col min="56" max="57" width="2" style="75" customWidth="1"/>
    <col min="58" max="58" width="2.453125" style="75" customWidth="1"/>
    <col min="59" max="59" width="2.1796875" style="75" customWidth="1"/>
    <col min="60" max="66" width="2" style="75" customWidth="1"/>
    <col min="67" max="67" width="3.453125" style="75" customWidth="1"/>
    <col min="68" max="68" width="2" style="75" customWidth="1"/>
    <col min="69" max="69" width="2.08984375" style="75" customWidth="1"/>
    <col min="70" max="71" width="2" style="75" customWidth="1"/>
    <col min="72" max="72" width="2.81640625" style="75" customWidth="1"/>
    <col min="73" max="79" width="2" style="75" customWidth="1"/>
    <col min="80" max="80" width="2.1796875" style="75" customWidth="1"/>
    <col min="81" max="85" width="2" style="75" customWidth="1"/>
    <col min="86" max="86" width="2.453125" style="75" customWidth="1"/>
    <col min="87" max="97" width="2" style="75" customWidth="1"/>
    <col min="98" max="98" width="2.81640625" style="75" customWidth="1"/>
    <col min="99" max="101" width="2" style="75" customWidth="1"/>
    <col min="102" max="102" width="1.81640625" style="75" customWidth="1"/>
    <col min="103" max="103" width="2" style="75" customWidth="1"/>
    <col min="104" max="104" width="3.453125" style="75" customWidth="1"/>
    <col min="105" max="105" width="2" style="75" customWidth="1"/>
    <col min="106" max="106" width="2.36328125" style="75" customWidth="1"/>
    <col min="107" max="107" width="2.81640625" style="75" customWidth="1"/>
    <col min="108" max="108" width="1.81640625" style="75" customWidth="1"/>
    <col min="109" max="111" width="2" style="75" customWidth="1"/>
    <col min="112" max="112" width="2.453125" style="75" customWidth="1"/>
    <col min="113" max="113" width="2" style="75" customWidth="1"/>
    <col min="114" max="114" width="1.81640625" style="75" customWidth="1"/>
    <col min="115" max="119" width="2" style="75" customWidth="1"/>
    <col min="120" max="120" width="2.453125" style="75" customWidth="1"/>
    <col min="121" max="122" width="2" style="75" customWidth="1"/>
    <col min="123" max="215" width="1.90625" style="75" customWidth="1"/>
    <col min="216" max="216" width="4.08984375" style="75" customWidth="1"/>
    <col min="217" max="218" width="1.90625" style="75" customWidth="1"/>
    <col min="219" max="219" width="2.453125" style="75" customWidth="1"/>
    <col min="220" max="223" width="1.90625" style="75" customWidth="1"/>
    <col min="224" max="224" width="2.08984375" style="75" customWidth="1"/>
    <col min="225" max="231" width="1.90625" style="75" customWidth="1"/>
    <col min="232" max="232" width="2.1796875" style="75" customWidth="1"/>
    <col min="233" max="233" width="1.90625" style="75" customWidth="1"/>
    <col min="234" max="234" width="2.1796875" style="75" customWidth="1"/>
    <col min="235" max="239" width="1.90625" style="75" customWidth="1"/>
    <col min="240" max="260" width="2" style="75" customWidth="1"/>
    <col min="261" max="261" width="3.54296875" style="75" customWidth="1"/>
    <col min="262" max="268" width="2" style="75" customWidth="1"/>
    <col min="269" max="269" width="3" style="75" customWidth="1"/>
    <col min="270" max="287" width="2" style="75" customWidth="1"/>
    <col min="288" max="288" width="3.453125" style="75" customWidth="1"/>
    <col min="289" max="341" width="2" style="75" customWidth="1"/>
    <col min="342" max="342" width="2.54296875" style="75" customWidth="1"/>
    <col min="343" max="348" width="2" style="75" customWidth="1"/>
    <col min="349" max="349" width="2.81640625" style="75" customWidth="1"/>
    <col min="350" max="417" width="2" style="75" customWidth="1"/>
    <col min="418" max="418" width="2.54296875" style="75" customWidth="1"/>
    <col min="419" max="443" width="2" style="75" customWidth="1"/>
    <col min="444" max="444" width="3.1796875" style="75" customWidth="1"/>
    <col min="445" max="460" width="2" style="75" customWidth="1"/>
    <col min="461" max="461" width="3.81640625" style="75" customWidth="1"/>
    <col min="462" max="462" width="2" style="75" customWidth="1"/>
    <col min="463" max="463" width="2.54296875" style="75" customWidth="1"/>
    <col min="464" max="665" width="2" style="75" customWidth="1"/>
    <col min="666" max="16384" width="9.1796875" style="75"/>
  </cols>
  <sheetData>
    <row r="1" spans="1:665" ht="23.5">
      <c r="E1" s="1773"/>
      <c r="DJ1" s="331"/>
      <c r="DK1" s="331"/>
      <c r="DL1" s="331"/>
      <c r="DM1" s="331"/>
      <c r="DN1" s="331"/>
      <c r="DO1" s="331"/>
      <c r="DP1" s="331"/>
      <c r="DQ1" s="331"/>
      <c r="DR1" s="331"/>
      <c r="DS1" s="331"/>
      <c r="DT1" s="331"/>
      <c r="DU1" s="331"/>
      <c r="DV1" s="331"/>
      <c r="DW1" s="331"/>
      <c r="DX1" s="331"/>
      <c r="DY1" s="331"/>
      <c r="DZ1" s="331"/>
      <c r="EA1" s="331"/>
      <c r="EB1" s="331"/>
      <c r="EC1" s="331"/>
      <c r="ED1" s="331"/>
      <c r="EE1" s="331"/>
      <c r="EF1" s="331"/>
      <c r="EG1" s="331"/>
      <c r="EH1" s="331"/>
      <c r="EI1" s="331"/>
      <c r="EJ1" s="331"/>
      <c r="EK1" s="331"/>
      <c r="EL1" s="331"/>
      <c r="EM1" s="331"/>
      <c r="EN1" s="331"/>
      <c r="EO1" s="331"/>
      <c r="EP1" s="331"/>
      <c r="EQ1" s="331"/>
    </row>
    <row r="2" spans="1:665" s="32" customFormat="1" ht="25" customHeight="1">
      <c r="C2" s="33" t="s">
        <v>37</v>
      </c>
      <c r="D2" s="1679">
        <f>'ПЕЧАТЬ ЗАДАНИЙ'!C4</f>
        <v>44181</v>
      </c>
      <c r="E2" s="1773"/>
      <c r="F2" s="1696">
        <v>0</v>
      </c>
      <c r="G2" s="1708" t="s">
        <v>5</v>
      </c>
      <c r="H2" s="35" t="s">
        <v>6</v>
      </c>
      <c r="I2" s="35" t="s">
        <v>7</v>
      </c>
      <c r="J2" s="35" t="s">
        <v>8</v>
      </c>
      <c r="K2" s="35" t="s">
        <v>9</v>
      </c>
      <c r="L2" s="35" t="s">
        <v>10</v>
      </c>
      <c r="M2" s="35" t="s">
        <v>11</v>
      </c>
      <c r="N2" s="35" t="s">
        <v>12</v>
      </c>
      <c r="O2" s="35" t="s">
        <v>13</v>
      </c>
      <c r="P2" s="35" t="s">
        <v>14</v>
      </c>
      <c r="Q2" s="35" t="s">
        <v>15</v>
      </c>
      <c r="R2" s="1696">
        <v>1</v>
      </c>
      <c r="S2" s="34" t="s">
        <v>5</v>
      </c>
      <c r="T2" s="34" t="s">
        <v>6</v>
      </c>
      <c r="U2" s="34" t="s">
        <v>7</v>
      </c>
      <c r="V2" s="34" t="s">
        <v>8</v>
      </c>
      <c r="W2" s="34" t="s">
        <v>9</v>
      </c>
      <c r="X2" s="34" t="s">
        <v>10</v>
      </c>
      <c r="Y2" s="34" t="s">
        <v>11</v>
      </c>
      <c r="Z2" s="34" t="s">
        <v>12</v>
      </c>
      <c r="AA2" s="34" t="s">
        <v>13</v>
      </c>
      <c r="AB2" s="34" t="s">
        <v>14</v>
      </c>
      <c r="AC2" s="34" t="s">
        <v>15</v>
      </c>
      <c r="AD2" s="64">
        <f>IF(R2=24,1,R2+1)</f>
        <v>2</v>
      </c>
      <c r="AE2" s="35" t="s">
        <v>5</v>
      </c>
      <c r="AF2" s="35" t="s">
        <v>6</v>
      </c>
      <c r="AG2" s="35" t="s">
        <v>7</v>
      </c>
      <c r="AH2" s="35" t="s">
        <v>8</v>
      </c>
      <c r="AI2" s="35" t="s">
        <v>9</v>
      </c>
      <c r="AJ2" s="35" t="s">
        <v>10</v>
      </c>
      <c r="AK2" s="35" t="s">
        <v>11</v>
      </c>
      <c r="AL2" s="35" t="s">
        <v>12</v>
      </c>
      <c r="AM2" s="35" t="s">
        <v>13</v>
      </c>
      <c r="AN2" s="35" t="s">
        <v>14</v>
      </c>
      <c r="AO2" s="35" t="s">
        <v>15</v>
      </c>
      <c r="AP2" s="64">
        <f>IF(AD2=24,1,AD2+1)</f>
        <v>3</v>
      </c>
      <c r="AQ2" s="34" t="s">
        <v>5</v>
      </c>
      <c r="AR2" s="34" t="s">
        <v>6</v>
      </c>
      <c r="AS2" s="34" t="s">
        <v>7</v>
      </c>
      <c r="AT2" s="34" t="s">
        <v>8</v>
      </c>
      <c r="AU2" s="34" t="s">
        <v>9</v>
      </c>
      <c r="AV2" s="34" t="s">
        <v>10</v>
      </c>
      <c r="AW2" s="34" t="s">
        <v>11</v>
      </c>
      <c r="AX2" s="34" t="s">
        <v>12</v>
      </c>
      <c r="AY2" s="34" t="s">
        <v>13</v>
      </c>
      <c r="AZ2" s="34" t="s">
        <v>14</v>
      </c>
      <c r="BA2" s="34" t="s">
        <v>15</v>
      </c>
      <c r="BB2" s="64">
        <f>IF(AP2=24,1,AP2+1)</f>
        <v>4</v>
      </c>
      <c r="BC2" s="34" t="s">
        <v>5</v>
      </c>
      <c r="BD2" s="34" t="s">
        <v>6</v>
      </c>
      <c r="BE2" s="34" t="s">
        <v>7</v>
      </c>
      <c r="BF2" s="34" t="s">
        <v>8</v>
      </c>
      <c r="BG2" s="34" t="s">
        <v>9</v>
      </c>
      <c r="BH2" s="34" t="s">
        <v>10</v>
      </c>
      <c r="BI2" s="34" t="s">
        <v>11</v>
      </c>
      <c r="BJ2" s="34" t="s">
        <v>12</v>
      </c>
      <c r="BK2" s="34" t="s">
        <v>13</v>
      </c>
      <c r="BL2" s="34" t="s">
        <v>14</v>
      </c>
      <c r="BM2" s="34" t="s">
        <v>15</v>
      </c>
      <c r="BN2" s="64">
        <f>IF(BB2=24,1,BB2+1)</f>
        <v>5</v>
      </c>
      <c r="BO2" s="35" t="s">
        <v>5</v>
      </c>
      <c r="BP2" s="35" t="s">
        <v>6</v>
      </c>
      <c r="BQ2" s="35" t="s">
        <v>7</v>
      </c>
      <c r="BR2" s="35" t="s">
        <v>8</v>
      </c>
      <c r="BS2" s="35" t="s">
        <v>9</v>
      </c>
      <c r="BT2" s="35" t="s">
        <v>10</v>
      </c>
      <c r="BU2" s="35" t="s">
        <v>11</v>
      </c>
      <c r="BV2" s="35" t="s">
        <v>12</v>
      </c>
      <c r="BW2" s="35" t="s">
        <v>13</v>
      </c>
      <c r="BX2" s="35" t="s">
        <v>14</v>
      </c>
      <c r="BY2" s="35" t="s">
        <v>15</v>
      </c>
      <c r="BZ2" s="64">
        <f>IF(BN2=24,1,BN2+1)</f>
        <v>6</v>
      </c>
      <c r="CA2" s="34" t="s">
        <v>5</v>
      </c>
      <c r="CB2" s="34" t="s">
        <v>6</v>
      </c>
      <c r="CC2" s="34" t="s">
        <v>7</v>
      </c>
      <c r="CD2" s="34" t="s">
        <v>8</v>
      </c>
      <c r="CE2" s="34" t="s">
        <v>9</v>
      </c>
      <c r="CF2" s="34" t="s">
        <v>10</v>
      </c>
      <c r="CG2" s="34" t="s">
        <v>11</v>
      </c>
      <c r="CH2" s="34" t="s">
        <v>12</v>
      </c>
      <c r="CI2" s="34" t="s">
        <v>13</v>
      </c>
      <c r="CJ2" s="34" t="s">
        <v>14</v>
      </c>
      <c r="CK2" s="34" t="s">
        <v>15</v>
      </c>
      <c r="CL2" s="64">
        <f>IF(BZ2=24,1,BZ2+1)</f>
        <v>7</v>
      </c>
      <c r="CM2" s="36" t="s">
        <v>5</v>
      </c>
      <c r="CN2" s="36" t="s">
        <v>6</v>
      </c>
      <c r="CO2" s="36" t="s">
        <v>7</v>
      </c>
      <c r="CP2" s="36" t="s">
        <v>8</v>
      </c>
      <c r="CQ2" s="36" t="s">
        <v>9</v>
      </c>
      <c r="CR2" s="36" t="s">
        <v>10</v>
      </c>
      <c r="CS2" s="36" t="s">
        <v>11</v>
      </c>
      <c r="CT2" s="36" t="s">
        <v>12</v>
      </c>
      <c r="CU2" s="36" t="s">
        <v>13</v>
      </c>
      <c r="CV2" s="36" t="s">
        <v>14</v>
      </c>
      <c r="CW2" s="36" t="s">
        <v>15</v>
      </c>
      <c r="CX2" s="64">
        <f>IF(CL2=24,1,CL2+1)</f>
        <v>8</v>
      </c>
      <c r="CY2" s="65" t="s">
        <v>5</v>
      </c>
      <c r="CZ2" s="65" t="s">
        <v>6</v>
      </c>
      <c r="DA2" s="65" t="s">
        <v>7</v>
      </c>
      <c r="DB2" s="65" t="s">
        <v>8</v>
      </c>
      <c r="DC2" s="65" t="s">
        <v>9</v>
      </c>
      <c r="DD2" s="65" t="s">
        <v>10</v>
      </c>
      <c r="DE2" s="65" t="s">
        <v>11</v>
      </c>
      <c r="DF2" s="65" t="s">
        <v>12</v>
      </c>
      <c r="DG2" s="65" t="s">
        <v>13</v>
      </c>
      <c r="DH2" s="65" t="s">
        <v>14</v>
      </c>
      <c r="DI2" s="65" t="s">
        <v>15</v>
      </c>
      <c r="DJ2" s="64">
        <f>IF(CX2=24,1,CX2+1)</f>
        <v>9</v>
      </c>
      <c r="DK2" s="65" t="s">
        <v>5</v>
      </c>
      <c r="DL2" s="65" t="s">
        <v>6</v>
      </c>
      <c r="DM2" s="65" t="s">
        <v>7</v>
      </c>
      <c r="DN2" s="65" t="s">
        <v>8</v>
      </c>
      <c r="DO2" s="65" t="s">
        <v>9</v>
      </c>
      <c r="DP2" s="65" t="s">
        <v>10</v>
      </c>
      <c r="DQ2" s="65" t="s">
        <v>11</v>
      </c>
      <c r="DR2" s="65" t="s">
        <v>12</v>
      </c>
      <c r="DS2" s="65" t="s">
        <v>13</v>
      </c>
      <c r="DT2" s="65" t="s">
        <v>14</v>
      </c>
      <c r="DU2" s="65" t="s">
        <v>15</v>
      </c>
      <c r="DV2" s="64">
        <f>IF(DJ2=24,1,DJ2+1)</f>
        <v>10</v>
      </c>
      <c r="DW2" s="65" t="s">
        <v>5</v>
      </c>
      <c r="DX2" s="65" t="s">
        <v>6</v>
      </c>
      <c r="DY2" s="65" t="s">
        <v>7</v>
      </c>
      <c r="DZ2" s="65" t="s">
        <v>8</v>
      </c>
      <c r="EA2" s="65" t="s">
        <v>9</v>
      </c>
      <c r="EB2" s="65" t="s">
        <v>10</v>
      </c>
      <c r="EC2" s="65" t="s">
        <v>11</v>
      </c>
      <c r="ED2" s="65" t="s">
        <v>12</v>
      </c>
      <c r="EE2" s="65" t="s">
        <v>13</v>
      </c>
      <c r="EF2" s="65" t="s">
        <v>14</v>
      </c>
      <c r="EG2" s="65" t="s">
        <v>15</v>
      </c>
      <c r="EH2" s="64">
        <f>IF(DV2=24,1,DV2+1)</f>
        <v>11</v>
      </c>
      <c r="EI2" s="65" t="s">
        <v>5</v>
      </c>
      <c r="EJ2" s="65" t="s">
        <v>6</v>
      </c>
      <c r="EK2" s="65" t="s">
        <v>7</v>
      </c>
      <c r="EL2" s="65" t="s">
        <v>8</v>
      </c>
      <c r="EM2" s="65" t="s">
        <v>9</v>
      </c>
      <c r="EN2" s="65" t="s">
        <v>10</v>
      </c>
      <c r="EO2" s="65" t="s">
        <v>11</v>
      </c>
      <c r="EP2" s="65" t="s">
        <v>12</v>
      </c>
      <c r="EQ2" s="65" t="s">
        <v>13</v>
      </c>
      <c r="ER2" s="65" t="s">
        <v>14</v>
      </c>
      <c r="ES2" s="65" t="s">
        <v>15</v>
      </c>
      <c r="ET2" s="64">
        <f>IF(EH2=24,1,EH2+1)</f>
        <v>12</v>
      </c>
      <c r="EU2" s="65" t="s">
        <v>5</v>
      </c>
      <c r="EV2" s="65" t="s">
        <v>6</v>
      </c>
      <c r="EW2" s="65" t="s">
        <v>7</v>
      </c>
      <c r="EX2" s="65" t="s">
        <v>8</v>
      </c>
      <c r="EY2" s="65" t="s">
        <v>9</v>
      </c>
      <c r="EZ2" s="65" t="s">
        <v>10</v>
      </c>
      <c r="FA2" s="65" t="s">
        <v>11</v>
      </c>
      <c r="FB2" s="65" t="s">
        <v>12</v>
      </c>
      <c r="FC2" s="65" t="s">
        <v>13</v>
      </c>
      <c r="FD2" s="65" t="s">
        <v>14</v>
      </c>
      <c r="FE2" s="65" t="s">
        <v>15</v>
      </c>
      <c r="FF2" s="64">
        <f>IF(ET2=24,1,ET2+1)</f>
        <v>13</v>
      </c>
      <c r="FG2" s="65" t="s">
        <v>5</v>
      </c>
      <c r="FH2" s="65" t="s">
        <v>6</v>
      </c>
      <c r="FI2" s="65" t="s">
        <v>7</v>
      </c>
      <c r="FJ2" s="65" t="s">
        <v>8</v>
      </c>
      <c r="FK2" s="65" t="s">
        <v>9</v>
      </c>
      <c r="FL2" s="65" t="s">
        <v>10</v>
      </c>
      <c r="FM2" s="65" t="s">
        <v>11</v>
      </c>
      <c r="FN2" s="65" t="s">
        <v>12</v>
      </c>
      <c r="FO2" s="65" t="s">
        <v>13</v>
      </c>
      <c r="FP2" s="65" t="s">
        <v>14</v>
      </c>
      <c r="FQ2" s="65" t="s">
        <v>15</v>
      </c>
      <c r="FR2" s="64">
        <f>IF(FF2=24,1,FF2+1)</f>
        <v>14</v>
      </c>
      <c r="FS2" s="65" t="s">
        <v>5</v>
      </c>
      <c r="FT2" s="65" t="s">
        <v>6</v>
      </c>
      <c r="FU2" s="65" t="s">
        <v>7</v>
      </c>
      <c r="FV2" s="65" t="s">
        <v>8</v>
      </c>
      <c r="FW2" s="65" t="s">
        <v>9</v>
      </c>
      <c r="FX2" s="65" t="s">
        <v>10</v>
      </c>
      <c r="FY2" s="65" t="s">
        <v>11</v>
      </c>
      <c r="FZ2" s="65" t="s">
        <v>12</v>
      </c>
      <c r="GA2" s="65" t="s">
        <v>13</v>
      </c>
      <c r="GB2" s="65" t="s">
        <v>14</v>
      </c>
      <c r="GC2" s="65" t="s">
        <v>15</v>
      </c>
      <c r="GD2" s="64">
        <f>IF(FR2=24,1,FR2+1)</f>
        <v>15</v>
      </c>
      <c r="GE2" s="65" t="s">
        <v>5</v>
      </c>
      <c r="GF2" s="65" t="s">
        <v>6</v>
      </c>
      <c r="GG2" s="65" t="s">
        <v>7</v>
      </c>
      <c r="GH2" s="65" t="s">
        <v>8</v>
      </c>
      <c r="GI2" s="65" t="s">
        <v>9</v>
      </c>
      <c r="GJ2" s="65" t="s">
        <v>10</v>
      </c>
      <c r="GK2" s="65" t="s">
        <v>11</v>
      </c>
      <c r="GL2" s="65" t="s">
        <v>12</v>
      </c>
      <c r="GM2" s="65" t="s">
        <v>13</v>
      </c>
      <c r="GN2" s="65" t="s">
        <v>14</v>
      </c>
      <c r="GO2" s="65" t="s">
        <v>15</v>
      </c>
      <c r="GP2" s="64">
        <f>IF(GD2=24,1,GD2+1)</f>
        <v>16</v>
      </c>
      <c r="GQ2" s="65" t="s">
        <v>5</v>
      </c>
      <c r="GR2" s="65" t="s">
        <v>6</v>
      </c>
      <c r="GS2" s="65" t="s">
        <v>7</v>
      </c>
      <c r="GT2" s="65" t="s">
        <v>8</v>
      </c>
      <c r="GU2" s="65" t="s">
        <v>9</v>
      </c>
      <c r="GV2" s="65" t="s">
        <v>10</v>
      </c>
      <c r="GW2" s="65" t="s">
        <v>11</v>
      </c>
      <c r="GX2" s="65" t="s">
        <v>12</v>
      </c>
      <c r="GY2" s="65" t="s">
        <v>13</v>
      </c>
      <c r="GZ2" s="65" t="s">
        <v>14</v>
      </c>
      <c r="HA2" s="65" t="s">
        <v>15</v>
      </c>
      <c r="HB2" s="64">
        <f>IF(GP2=24,1,GP2+1)</f>
        <v>17</v>
      </c>
      <c r="HC2" s="65" t="s">
        <v>5</v>
      </c>
      <c r="HD2" s="65" t="s">
        <v>6</v>
      </c>
      <c r="HE2" s="65" t="s">
        <v>7</v>
      </c>
      <c r="HF2" s="65" t="s">
        <v>8</v>
      </c>
      <c r="HG2" s="65" t="s">
        <v>9</v>
      </c>
      <c r="HH2" s="65" t="s">
        <v>10</v>
      </c>
      <c r="HI2" s="65" t="s">
        <v>11</v>
      </c>
      <c r="HJ2" s="65" t="s">
        <v>12</v>
      </c>
      <c r="HK2" s="65" t="s">
        <v>13</v>
      </c>
      <c r="HL2" s="65" t="s">
        <v>14</v>
      </c>
      <c r="HM2" s="65" t="s">
        <v>15</v>
      </c>
      <c r="HN2" s="64">
        <f>IF(HB2=24,1,HB2+1)</f>
        <v>18</v>
      </c>
      <c r="HO2" s="65" t="s">
        <v>5</v>
      </c>
      <c r="HP2" s="65" t="s">
        <v>6</v>
      </c>
      <c r="HQ2" s="65" t="s">
        <v>7</v>
      </c>
      <c r="HR2" s="65" t="s">
        <v>8</v>
      </c>
      <c r="HS2" s="65" t="s">
        <v>9</v>
      </c>
      <c r="HT2" s="65" t="s">
        <v>10</v>
      </c>
      <c r="HU2" s="65" t="s">
        <v>11</v>
      </c>
      <c r="HV2" s="65" t="s">
        <v>12</v>
      </c>
      <c r="HW2" s="65" t="s">
        <v>13</v>
      </c>
      <c r="HX2" s="65" t="s">
        <v>14</v>
      </c>
      <c r="HY2" s="65" t="s">
        <v>15</v>
      </c>
      <c r="HZ2" s="64">
        <f>IF(HN2=24,1,HN2+1)</f>
        <v>19</v>
      </c>
      <c r="IA2" s="65" t="s">
        <v>5</v>
      </c>
      <c r="IB2" s="65" t="s">
        <v>6</v>
      </c>
      <c r="IC2" s="65" t="s">
        <v>7</v>
      </c>
      <c r="ID2" s="65" t="s">
        <v>8</v>
      </c>
      <c r="IE2" s="65" t="s">
        <v>9</v>
      </c>
      <c r="IF2" s="65" t="s">
        <v>10</v>
      </c>
      <c r="IG2" s="65" t="s">
        <v>11</v>
      </c>
      <c r="IH2" s="65" t="s">
        <v>12</v>
      </c>
      <c r="II2" s="65" t="s">
        <v>13</v>
      </c>
      <c r="IJ2" s="65" t="s">
        <v>14</v>
      </c>
      <c r="IK2" s="65" t="s">
        <v>15</v>
      </c>
      <c r="IL2" s="64">
        <f>IF(HZ2=24,1,HZ2+1)</f>
        <v>20</v>
      </c>
      <c r="IM2" s="65" t="s">
        <v>5</v>
      </c>
      <c r="IN2" s="65" t="s">
        <v>6</v>
      </c>
      <c r="IO2" s="65" t="s">
        <v>7</v>
      </c>
      <c r="IP2" s="65" t="s">
        <v>8</v>
      </c>
      <c r="IQ2" s="65" t="s">
        <v>9</v>
      </c>
      <c r="IR2" s="65" t="s">
        <v>10</v>
      </c>
      <c r="IS2" s="65" t="s">
        <v>11</v>
      </c>
      <c r="IT2" s="65" t="s">
        <v>12</v>
      </c>
      <c r="IU2" s="65" t="s">
        <v>13</v>
      </c>
      <c r="IV2" s="65" t="s">
        <v>14</v>
      </c>
      <c r="IW2" s="65" t="s">
        <v>15</v>
      </c>
      <c r="IX2" s="64">
        <f>IF(IL2=24,1,IL2+1)</f>
        <v>21</v>
      </c>
      <c r="IY2" s="65" t="s">
        <v>5</v>
      </c>
      <c r="IZ2" s="65" t="s">
        <v>6</v>
      </c>
      <c r="JA2" s="65" t="s">
        <v>7</v>
      </c>
      <c r="JB2" s="65" t="s">
        <v>8</v>
      </c>
      <c r="JC2" s="65" t="s">
        <v>9</v>
      </c>
      <c r="JD2" s="65" t="s">
        <v>10</v>
      </c>
      <c r="JE2" s="65" t="s">
        <v>11</v>
      </c>
      <c r="JF2" s="65" t="s">
        <v>12</v>
      </c>
      <c r="JG2" s="65" t="s">
        <v>13</v>
      </c>
      <c r="JH2" s="65" t="s">
        <v>14</v>
      </c>
      <c r="JI2" s="65" t="s">
        <v>15</v>
      </c>
      <c r="JJ2" s="64">
        <f>IF(IX2=24,1,IX2+1)</f>
        <v>22</v>
      </c>
      <c r="JK2" s="65" t="s">
        <v>5</v>
      </c>
      <c r="JL2" s="65" t="s">
        <v>6</v>
      </c>
      <c r="JM2" s="65" t="s">
        <v>7</v>
      </c>
      <c r="JN2" s="65" t="s">
        <v>8</v>
      </c>
      <c r="JO2" s="65" t="s">
        <v>9</v>
      </c>
      <c r="JP2" s="65" t="s">
        <v>10</v>
      </c>
      <c r="JQ2" s="65" t="s">
        <v>11</v>
      </c>
      <c r="JR2" s="65" t="s">
        <v>12</v>
      </c>
      <c r="JS2" s="65" t="s">
        <v>13</v>
      </c>
      <c r="JT2" s="65" t="s">
        <v>14</v>
      </c>
      <c r="JU2" s="65" t="s">
        <v>15</v>
      </c>
      <c r="JV2" s="64">
        <f>IF(JJ2=24,1,JJ2+1)</f>
        <v>23</v>
      </c>
      <c r="JW2" s="65" t="s">
        <v>5</v>
      </c>
      <c r="JX2" s="65" t="s">
        <v>6</v>
      </c>
      <c r="JY2" s="65" t="s">
        <v>7</v>
      </c>
      <c r="JZ2" s="65" t="s">
        <v>8</v>
      </c>
      <c r="KA2" s="65" t="s">
        <v>9</v>
      </c>
      <c r="KB2" s="65" t="s">
        <v>10</v>
      </c>
      <c r="KC2" s="65" t="s">
        <v>11</v>
      </c>
      <c r="KD2" s="65" t="s">
        <v>12</v>
      </c>
      <c r="KE2" s="65" t="s">
        <v>13</v>
      </c>
      <c r="KF2" s="65" t="s">
        <v>14</v>
      </c>
      <c r="KG2" s="65" t="s">
        <v>15</v>
      </c>
      <c r="KH2" s="64">
        <f>IF(JV2=24,1,JV2+1)</f>
        <v>24</v>
      </c>
      <c r="KI2" s="65" t="s">
        <v>5</v>
      </c>
      <c r="KJ2" s="65" t="s">
        <v>6</v>
      </c>
      <c r="KK2" s="65" t="s">
        <v>7</v>
      </c>
      <c r="KL2" s="65" t="s">
        <v>8</v>
      </c>
      <c r="KM2" s="65" t="s">
        <v>9</v>
      </c>
      <c r="KN2" s="65" t="s">
        <v>10</v>
      </c>
      <c r="KO2" s="65" t="s">
        <v>11</v>
      </c>
      <c r="KP2" s="65" t="s">
        <v>12</v>
      </c>
      <c r="KQ2" s="65" t="s">
        <v>13</v>
      </c>
      <c r="KR2" s="65" t="s">
        <v>14</v>
      </c>
      <c r="KS2" s="65" t="s">
        <v>15</v>
      </c>
      <c r="KT2" s="64">
        <f>IF(KH2=24,1,KH2+1)</f>
        <v>1</v>
      </c>
      <c r="KU2" s="65" t="s">
        <v>5</v>
      </c>
      <c r="KV2" s="65" t="s">
        <v>6</v>
      </c>
      <c r="KW2" s="65" t="s">
        <v>7</v>
      </c>
      <c r="KX2" s="65" t="s">
        <v>8</v>
      </c>
      <c r="KY2" s="65" t="s">
        <v>9</v>
      </c>
      <c r="KZ2" s="65" t="s">
        <v>10</v>
      </c>
      <c r="LA2" s="65" t="s">
        <v>11</v>
      </c>
      <c r="LB2" s="65" t="s">
        <v>12</v>
      </c>
      <c r="LC2" s="65" t="s">
        <v>13</v>
      </c>
      <c r="LD2" s="65" t="s">
        <v>14</v>
      </c>
      <c r="LE2" s="65" t="s">
        <v>15</v>
      </c>
      <c r="LF2" s="64">
        <f>IF(KT2=24,1,KT2+1)</f>
        <v>2</v>
      </c>
      <c r="LG2" s="65" t="s">
        <v>5</v>
      </c>
      <c r="LH2" s="65" t="s">
        <v>6</v>
      </c>
      <c r="LI2" s="65" t="s">
        <v>7</v>
      </c>
      <c r="LJ2" s="65" t="s">
        <v>8</v>
      </c>
      <c r="LK2" s="65" t="s">
        <v>9</v>
      </c>
      <c r="LL2" s="65" t="s">
        <v>10</v>
      </c>
      <c r="LM2" s="65" t="s">
        <v>11</v>
      </c>
      <c r="LN2" s="65" t="s">
        <v>12</v>
      </c>
      <c r="LO2" s="65" t="s">
        <v>13</v>
      </c>
      <c r="LP2" s="65" t="s">
        <v>14</v>
      </c>
      <c r="LQ2" s="65" t="s">
        <v>15</v>
      </c>
      <c r="LR2" s="64">
        <f>IF(LF2=24,1,LF2+1)</f>
        <v>3</v>
      </c>
      <c r="LS2" s="65" t="s">
        <v>5</v>
      </c>
      <c r="LT2" s="65" t="s">
        <v>6</v>
      </c>
      <c r="LU2" s="65" t="s">
        <v>7</v>
      </c>
      <c r="LV2" s="65" t="s">
        <v>8</v>
      </c>
      <c r="LW2" s="65" t="s">
        <v>9</v>
      </c>
      <c r="LX2" s="65" t="s">
        <v>10</v>
      </c>
      <c r="LY2" s="65" t="s">
        <v>11</v>
      </c>
      <c r="LZ2" s="65" t="s">
        <v>12</v>
      </c>
      <c r="MA2" s="65" t="s">
        <v>13</v>
      </c>
      <c r="MB2" s="65" t="s">
        <v>14</v>
      </c>
      <c r="MC2" s="65" t="s">
        <v>15</v>
      </c>
      <c r="MD2" s="64">
        <f>IF(LR2=24,1,LR2+1)</f>
        <v>4</v>
      </c>
      <c r="ME2" s="65" t="s">
        <v>5</v>
      </c>
      <c r="MF2" s="65" t="s">
        <v>6</v>
      </c>
      <c r="MG2" s="65" t="s">
        <v>7</v>
      </c>
      <c r="MH2" s="65" t="s">
        <v>8</v>
      </c>
      <c r="MI2" s="65" t="s">
        <v>9</v>
      </c>
      <c r="MJ2" s="65" t="s">
        <v>10</v>
      </c>
      <c r="MK2" s="65" t="s">
        <v>11</v>
      </c>
      <c r="ML2" s="65" t="s">
        <v>12</v>
      </c>
      <c r="MM2" s="65" t="s">
        <v>13</v>
      </c>
      <c r="MN2" s="65" t="s">
        <v>14</v>
      </c>
      <c r="MO2" s="65" t="s">
        <v>15</v>
      </c>
      <c r="MP2" s="64">
        <f>IF(MD2=24,1,MD2+1)</f>
        <v>5</v>
      </c>
      <c r="MQ2" s="65" t="s">
        <v>5</v>
      </c>
      <c r="MR2" s="65" t="s">
        <v>6</v>
      </c>
      <c r="MS2" s="65" t="s">
        <v>7</v>
      </c>
      <c r="MT2" s="65" t="s">
        <v>8</v>
      </c>
      <c r="MU2" s="65" t="s">
        <v>9</v>
      </c>
      <c r="MV2" s="65" t="s">
        <v>10</v>
      </c>
      <c r="MW2" s="65" t="s">
        <v>11</v>
      </c>
      <c r="MX2" s="65" t="s">
        <v>12</v>
      </c>
      <c r="MY2" s="65" t="s">
        <v>13</v>
      </c>
      <c r="MZ2" s="65" t="s">
        <v>14</v>
      </c>
      <c r="NA2" s="65" t="s">
        <v>15</v>
      </c>
      <c r="NB2" s="64">
        <f>IF(MP2=24,1,MP2+1)</f>
        <v>6</v>
      </c>
      <c r="NC2" s="65" t="s">
        <v>5</v>
      </c>
      <c r="ND2" s="65" t="s">
        <v>6</v>
      </c>
      <c r="NE2" s="65" t="s">
        <v>7</v>
      </c>
      <c r="NF2" s="65" t="s">
        <v>8</v>
      </c>
      <c r="NG2" s="65" t="s">
        <v>9</v>
      </c>
      <c r="NH2" s="65" t="s">
        <v>10</v>
      </c>
      <c r="NI2" s="65" t="s">
        <v>11</v>
      </c>
      <c r="NJ2" s="65" t="s">
        <v>12</v>
      </c>
      <c r="NK2" s="65" t="s">
        <v>13</v>
      </c>
      <c r="NL2" s="65" t="s">
        <v>14</v>
      </c>
      <c r="NM2" s="65" t="s">
        <v>15</v>
      </c>
      <c r="NN2" s="64">
        <f>IF(NB2=24,1,NB2+1)</f>
        <v>7</v>
      </c>
      <c r="NO2" s="65" t="s">
        <v>5</v>
      </c>
      <c r="NP2" s="65" t="s">
        <v>6</v>
      </c>
      <c r="NQ2" s="65" t="s">
        <v>7</v>
      </c>
      <c r="NR2" s="65" t="s">
        <v>8</v>
      </c>
      <c r="NS2" s="65" t="s">
        <v>9</v>
      </c>
      <c r="NT2" s="65" t="s">
        <v>10</v>
      </c>
      <c r="NU2" s="65" t="s">
        <v>11</v>
      </c>
      <c r="NV2" s="65" t="s">
        <v>12</v>
      </c>
      <c r="NW2" s="65" t="s">
        <v>13</v>
      </c>
      <c r="NX2" s="65" t="s">
        <v>14</v>
      </c>
      <c r="NY2" s="65" t="s">
        <v>15</v>
      </c>
      <c r="NZ2" s="64">
        <f>IF(NN2=24,1,NN2+1)</f>
        <v>8</v>
      </c>
      <c r="OA2" s="65" t="s">
        <v>5</v>
      </c>
      <c r="OB2" s="65" t="s">
        <v>6</v>
      </c>
      <c r="OC2" s="65" t="s">
        <v>7</v>
      </c>
      <c r="OD2" s="65" t="s">
        <v>8</v>
      </c>
      <c r="OE2" s="65" t="s">
        <v>9</v>
      </c>
      <c r="OF2" s="65" t="s">
        <v>10</v>
      </c>
      <c r="OG2" s="65" t="s">
        <v>11</v>
      </c>
      <c r="OH2" s="65" t="s">
        <v>12</v>
      </c>
      <c r="OI2" s="65" t="s">
        <v>13</v>
      </c>
      <c r="OJ2" s="65" t="s">
        <v>14</v>
      </c>
      <c r="OK2" s="65" t="s">
        <v>15</v>
      </c>
      <c r="OL2" s="64">
        <f>IF(NZ2=24,1,NZ2+1)</f>
        <v>9</v>
      </c>
      <c r="OM2" s="65" t="s">
        <v>5</v>
      </c>
      <c r="ON2" s="65" t="s">
        <v>6</v>
      </c>
      <c r="OO2" s="65" t="s">
        <v>7</v>
      </c>
      <c r="OP2" s="65" t="s">
        <v>8</v>
      </c>
      <c r="OQ2" s="65" t="s">
        <v>9</v>
      </c>
      <c r="OR2" s="65" t="s">
        <v>10</v>
      </c>
      <c r="OS2" s="65" t="s">
        <v>11</v>
      </c>
      <c r="OT2" s="65" t="s">
        <v>12</v>
      </c>
      <c r="OU2" s="65" t="s">
        <v>13</v>
      </c>
      <c r="OV2" s="65" t="s">
        <v>14</v>
      </c>
      <c r="OW2" s="65" t="s">
        <v>15</v>
      </c>
      <c r="OX2" s="64">
        <f>IF(OL2=24,1,OL2+1)</f>
        <v>10</v>
      </c>
      <c r="OY2" s="65" t="s">
        <v>5</v>
      </c>
      <c r="OZ2" s="65" t="s">
        <v>6</v>
      </c>
      <c r="PA2" s="65" t="s">
        <v>7</v>
      </c>
      <c r="PB2" s="65" t="s">
        <v>8</v>
      </c>
      <c r="PC2" s="65" t="s">
        <v>9</v>
      </c>
      <c r="PD2" s="65" t="s">
        <v>10</v>
      </c>
      <c r="PE2" s="65" t="s">
        <v>11</v>
      </c>
      <c r="PF2" s="65" t="s">
        <v>12</v>
      </c>
      <c r="PG2" s="65" t="s">
        <v>13</v>
      </c>
      <c r="PH2" s="65" t="s">
        <v>14</v>
      </c>
      <c r="PI2" s="65" t="s">
        <v>15</v>
      </c>
      <c r="PJ2" s="64">
        <f>IF(OX2=24,1,OX2+1)</f>
        <v>11</v>
      </c>
      <c r="PK2" s="65" t="s">
        <v>5</v>
      </c>
      <c r="PL2" s="65" t="s">
        <v>6</v>
      </c>
      <c r="PM2" s="65" t="s">
        <v>7</v>
      </c>
      <c r="PN2" s="65" t="s">
        <v>8</v>
      </c>
      <c r="PO2" s="65" t="s">
        <v>9</v>
      </c>
      <c r="PP2" s="65" t="s">
        <v>10</v>
      </c>
      <c r="PQ2" s="65" t="s">
        <v>11</v>
      </c>
      <c r="PR2" s="65" t="s">
        <v>12</v>
      </c>
      <c r="PS2" s="65" t="s">
        <v>13</v>
      </c>
      <c r="PT2" s="65" t="s">
        <v>14</v>
      </c>
      <c r="PU2" s="65" t="s">
        <v>15</v>
      </c>
      <c r="PV2" s="64">
        <f>IF(PJ2=24,1,PJ2+1)</f>
        <v>12</v>
      </c>
      <c r="PW2" s="65" t="s">
        <v>5</v>
      </c>
      <c r="PX2" s="65" t="s">
        <v>6</v>
      </c>
      <c r="PY2" s="65" t="s">
        <v>7</v>
      </c>
      <c r="PZ2" s="65" t="s">
        <v>8</v>
      </c>
      <c r="QA2" s="65" t="s">
        <v>9</v>
      </c>
      <c r="QB2" s="65" t="s">
        <v>10</v>
      </c>
      <c r="QC2" s="65" t="s">
        <v>11</v>
      </c>
      <c r="QD2" s="65" t="s">
        <v>12</v>
      </c>
      <c r="QE2" s="65" t="s">
        <v>13</v>
      </c>
      <c r="QF2" s="65" t="s">
        <v>14</v>
      </c>
      <c r="QG2" s="65" t="s">
        <v>15</v>
      </c>
      <c r="QH2" s="64">
        <f>IF(PV2=24,1,PV2+1)</f>
        <v>13</v>
      </c>
      <c r="QI2" s="65" t="s">
        <v>5</v>
      </c>
      <c r="QJ2" s="65" t="s">
        <v>6</v>
      </c>
      <c r="QK2" s="65" t="s">
        <v>7</v>
      </c>
      <c r="QL2" s="65" t="s">
        <v>8</v>
      </c>
      <c r="QM2" s="65" t="s">
        <v>9</v>
      </c>
      <c r="QN2" s="65" t="s">
        <v>10</v>
      </c>
      <c r="QO2" s="65" t="s">
        <v>11</v>
      </c>
      <c r="QP2" s="65" t="s">
        <v>12</v>
      </c>
      <c r="QQ2" s="65" t="s">
        <v>13</v>
      </c>
      <c r="QR2" s="65" t="s">
        <v>14</v>
      </c>
      <c r="QS2" s="65" t="s">
        <v>15</v>
      </c>
      <c r="QT2" s="64">
        <f>IF(QH2=24,1,QH2+1)</f>
        <v>14</v>
      </c>
      <c r="QU2" s="65" t="s">
        <v>5</v>
      </c>
      <c r="QV2" s="65" t="s">
        <v>6</v>
      </c>
      <c r="QW2" s="65" t="s">
        <v>7</v>
      </c>
      <c r="QX2" s="65" t="s">
        <v>8</v>
      </c>
      <c r="QY2" s="65" t="s">
        <v>9</v>
      </c>
      <c r="QZ2" s="65" t="s">
        <v>10</v>
      </c>
      <c r="RA2" s="65" t="s">
        <v>11</v>
      </c>
      <c r="RB2" s="65" t="s">
        <v>12</v>
      </c>
      <c r="RC2" s="65" t="s">
        <v>13</v>
      </c>
      <c r="RD2" s="65" t="s">
        <v>14</v>
      </c>
      <c r="RE2" s="65" t="s">
        <v>15</v>
      </c>
      <c r="RF2" s="64">
        <f>IF(QT2=24,1,QT2+1)</f>
        <v>15</v>
      </c>
      <c r="RG2" s="65" t="s">
        <v>5</v>
      </c>
      <c r="RH2" s="65" t="s">
        <v>6</v>
      </c>
      <c r="RI2" s="65" t="s">
        <v>7</v>
      </c>
      <c r="RJ2" s="65" t="s">
        <v>8</v>
      </c>
      <c r="RK2" s="65" t="s">
        <v>9</v>
      </c>
      <c r="RL2" s="65" t="s">
        <v>10</v>
      </c>
      <c r="RM2" s="65" t="s">
        <v>11</v>
      </c>
      <c r="RN2" s="65" t="s">
        <v>12</v>
      </c>
      <c r="RO2" s="65" t="s">
        <v>13</v>
      </c>
      <c r="RP2" s="65" t="s">
        <v>14</v>
      </c>
      <c r="RQ2" s="65" t="s">
        <v>15</v>
      </c>
      <c r="RR2" s="64">
        <f>IF(RF2=24,1,RF2+1)</f>
        <v>16</v>
      </c>
      <c r="RS2" s="65" t="s">
        <v>5</v>
      </c>
      <c r="RT2" s="65" t="s">
        <v>6</v>
      </c>
      <c r="RU2" s="65" t="s">
        <v>7</v>
      </c>
      <c r="RV2" s="65" t="s">
        <v>8</v>
      </c>
      <c r="RW2" s="65" t="s">
        <v>9</v>
      </c>
      <c r="RX2" s="65" t="s">
        <v>10</v>
      </c>
      <c r="RY2" s="65" t="s">
        <v>11</v>
      </c>
      <c r="RZ2" s="65" t="s">
        <v>12</v>
      </c>
      <c r="SA2" s="65" t="s">
        <v>13</v>
      </c>
      <c r="SB2" s="65" t="s">
        <v>14</v>
      </c>
      <c r="SC2" s="65" t="s">
        <v>15</v>
      </c>
      <c r="SD2" s="64">
        <f>IF(RR2=24,1,RR2+1)</f>
        <v>17</v>
      </c>
      <c r="SE2" s="65" t="s">
        <v>5</v>
      </c>
      <c r="SF2" s="65" t="s">
        <v>6</v>
      </c>
      <c r="SG2" s="65" t="s">
        <v>7</v>
      </c>
      <c r="SH2" s="65" t="s">
        <v>8</v>
      </c>
      <c r="SI2" s="65" t="s">
        <v>9</v>
      </c>
      <c r="SJ2" s="65" t="s">
        <v>10</v>
      </c>
      <c r="SK2" s="65" t="s">
        <v>11</v>
      </c>
      <c r="SL2" s="65" t="s">
        <v>12</v>
      </c>
      <c r="SM2" s="65" t="s">
        <v>13</v>
      </c>
      <c r="SN2" s="65" t="s">
        <v>14</v>
      </c>
      <c r="SO2" s="65" t="s">
        <v>15</v>
      </c>
      <c r="SP2" s="64">
        <f>IF(SD2=24,1,SD2+1)</f>
        <v>18</v>
      </c>
      <c r="SQ2" s="65" t="s">
        <v>5</v>
      </c>
      <c r="SR2" s="65" t="s">
        <v>6</v>
      </c>
      <c r="SS2" s="65" t="s">
        <v>7</v>
      </c>
      <c r="ST2" s="65" t="s">
        <v>8</v>
      </c>
      <c r="SU2" s="65" t="s">
        <v>9</v>
      </c>
      <c r="SV2" s="65" t="s">
        <v>10</v>
      </c>
      <c r="SW2" s="65" t="s">
        <v>11</v>
      </c>
      <c r="SX2" s="65" t="s">
        <v>12</v>
      </c>
      <c r="SY2" s="65" t="s">
        <v>13</v>
      </c>
      <c r="SZ2" s="65" t="s">
        <v>14</v>
      </c>
      <c r="TA2" s="65" t="s">
        <v>15</v>
      </c>
      <c r="TB2" s="64">
        <f>IF(SP2=24,1,SP2+1)</f>
        <v>19</v>
      </c>
      <c r="TC2" s="65" t="s">
        <v>5</v>
      </c>
      <c r="TD2" s="65" t="s">
        <v>6</v>
      </c>
      <c r="TE2" s="65" t="s">
        <v>7</v>
      </c>
      <c r="TF2" s="65" t="s">
        <v>8</v>
      </c>
      <c r="TG2" s="65" t="s">
        <v>9</v>
      </c>
      <c r="TH2" s="65" t="s">
        <v>10</v>
      </c>
      <c r="TI2" s="65" t="s">
        <v>11</v>
      </c>
      <c r="TJ2" s="65" t="s">
        <v>12</v>
      </c>
      <c r="TK2" s="65" t="s">
        <v>13</v>
      </c>
      <c r="TL2" s="65" t="s">
        <v>14</v>
      </c>
      <c r="TM2" s="65" t="s">
        <v>15</v>
      </c>
      <c r="TN2" s="64">
        <f>IF(TB2=24,1,TB2+1)</f>
        <v>20</v>
      </c>
      <c r="TO2" s="65" t="s">
        <v>5</v>
      </c>
      <c r="TP2" s="65" t="s">
        <v>6</v>
      </c>
      <c r="TQ2" s="65" t="s">
        <v>7</v>
      </c>
      <c r="TR2" s="65" t="s">
        <v>8</v>
      </c>
      <c r="TS2" s="65" t="s">
        <v>9</v>
      </c>
      <c r="TT2" s="65" t="s">
        <v>10</v>
      </c>
      <c r="TU2" s="65" t="s">
        <v>11</v>
      </c>
      <c r="TV2" s="65" t="s">
        <v>12</v>
      </c>
      <c r="TW2" s="65" t="s">
        <v>13</v>
      </c>
      <c r="TX2" s="65" t="s">
        <v>14</v>
      </c>
      <c r="TY2" s="65" t="s">
        <v>15</v>
      </c>
      <c r="TZ2" s="64">
        <f>IF(TN2=24,1,TN2+1)</f>
        <v>21</v>
      </c>
      <c r="UA2" s="65" t="s">
        <v>5</v>
      </c>
      <c r="UB2" s="65" t="s">
        <v>6</v>
      </c>
      <c r="UC2" s="65" t="s">
        <v>7</v>
      </c>
      <c r="UD2" s="65" t="s">
        <v>8</v>
      </c>
      <c r="UE2" s="65" t="s">
        <v>9</v>
      </c>
      <c r="UF2" s="65" t="s">
        <v>10</v>
      </c>
      <c r="UG2" s="65" t="s">
        <v>11</v>
      </c>
      <c r="UH2" s="65" t="s">
        <v>12</v>
      </c>
      <c r="UI2" s="65" t="s">
        <v>13</v>
      </c>
      <c r="UJ2" s="65" t="s">
        <v>14</v>
      </c>
      <c r="UK2" s="65" t="s">
        <v>15</v>
      </c>
      <c r="UL2" s="64">
        <f>IF(TZ2=24,1,TZ2+1)</f>
        <v>22</v>
      </c>
      <c r="UM2" s="65" t="s">
        <v>5</v>
      </c>
      <c r="UN2" s="65" t="s">
        <v>6</v>
      </c>
      <c r="UO2" s="65" t="s">
        <v>7</v>
      </c>
      <c r="UP2" s="65" t="s">
        <v>8</v>
      </c>
      <c r="UQ2" s="65" t="s">
        <v>9</v>
      </c>
      <c r="UR2" s="65" t="s">
        <v>10</v>
      </c>
      <c r="US2" s="65" t="s">
        <v>11</v>
      </c>
      <c r="UT2" s="65" t="s">
        <v>12</v>
      </c>
      <c r="UU2" s="65" t="s">
        <v>13</v>
      </c>
      <c r="UV2" s="65" t="s">
        <v>14</v>
      </c>
      <c r="UW2" s="65" t="s">
        <v>15</v>
      </c>
      <c r="UX2" s="64">
        <f>IF(UL2=24,1,UL2+1)</f>
        <v>23</v>
      </c>
      <c r="UY2" s="65" t="s">
        <v>5</v>
      </c>
      <c r="UZ2" s="65" t="s">
        <v>6</v>
      </c>
      <c r="VA2" s="65" t="s">
        <v>7</v>
      </c>
      <c r="VB2" s="65" t="s">
        <v>8</v>
      </c>
      <c r="VC2" s="65" t="s">
        <v>9</v>
      </c>
      <c r="VD2" s="65" t="s">
        <v>10</v>
      </c>
      <c r="VE2" s="65" t="s">
        <v>11</v>
      </c>
      <c r="VF2" s="65" t="s">
        <v>12</v>
      </c>
      <c r="VG2" s="65" t="s">
        <v>13</v>
      </c>
      <c r="VH2" s="65" t="s">
        <v>14</v>
      </c>
      <c r="VI2" s="65" t="s">
        <v>15</v>
      </c>
      <c r="VJ2" s="64">
        <f>IF(UX2=24,1,UX2+1)</f>
        <v>24</v>
      </c>
      <c r="VK2" s="65" t="s">
        <v>5</v>
      </c>
      <c r="VL2" s="65" t="s">
        <v>6</v>
      </c>
      <c r="VM2" s="65" t="s">
        <v>7</v>
      </c>
      <c r="VN2" s="65" t="s">
        <v>8</v>
      </c>
      <c r="VO2" s="65" t="s">
        <v>9</v>
      </c>
      <c r="VP2" s="65" t="s">
        <v>10</v>
      </c>
      <c r="VQ2" s="65" t="s">
        <v>11</v>
      </c>
      <c r="VR2" s="65" t="s">
        <v>12</v>
      </c>
      <c r="VS2" s="65" t="s">
        <v>13</v>
      </c>
      <c r="VT2" s="65" t="s">
        <v>14</v>
      </c>
      <c r="VU2" s="65" t="s">
        <v>15</v>
      </c>
      <c r="VV2" s="64">
        <f>IF(VJ2=24,1,VJ2+1)</f>
        <v>1</v>
      </c>
      <c r="VW2" s="65" t="s">
        <v>5</v>
      </c>
      <c r="VX2" s="65" t="s">
        <v>6</v>
      </c>
      <c r="VY2" s="65" t="s">
        <v>7</v>
      </c>
      <c r="VZ2" s="65" t="s">
        <v>8</v>
      </c>
      <c r="WA2" s="65" t="s">
        <v>9</v>
      </c>
      <c r="WB2" s="65" t="s">
        <v>10</v>
      </c>
      <c r="WC2" s="65" t="s">
        <v>11</v>
      </c>
      <c r="WD2" s="65" t="s">
        <v>12</v>
      </c>
      <c r="WE2" s="65" t="s">
        <v>13</v>
      </c>
      <c r="WF2" s="65" t="s">
        <v>14</v>
      </c>
      <c r="WG2" s="65" t="s">
        <v>15</v>
      </c>
      <c r="WH2" s="64">
        <f>IF(VV2=24,1,VV2+1)</f>
        <v>2</v>
      </c>
      <c r="WI2" s="65" t="s">
        <v>5</v>
      </c>
      <c r="WJ2" s="65" t="s">
        <v>6</v>
      </c>
      <c r="WK2" s="65" t="s">
        <v>7</v>
      </c>
      <c r="WL2" s="65" t="s">
        <v>8</v>
      </c>
      <c r="WM2" s="65" t="s">
        <v>9</v>
      </c>
      <c r="WN2" s="65" t="s">
        <v>10</v>
      </c>
      <c r="WO2" s="65" t="s">
        <v>11</v>
      </c>
      <c r="WP2" s="65" t="s">
        <v>12</v>
      </c>
      <c r="WQ2" s="65" t="s">
        <v>13</v>
      </c>
      <c r="WR2" s="65" t="s">
        <v>14</v>
      </c>
      <c r="WS2" s="65" t="s">
        <v>15</v>
      </c>
      <c r="WT2" s="64">
        <f>IF(WH2=24,1,WH2+1)</f>
        <v>3</v>
      </c>
      <c r="WU2" s="65" t="s">
        <v>5</v>
      </c>
      <c r="WV2" s="65" t="s">
        <v>6</v>
      </c>
      <c r="WW2" s="65" t="s">
        <v>7</v>
      </c>
      <c r="WX2" s="65" t="s">
        <v>8</v>
      </c>
      <c r="WY2" s="65" t="s">
        <v>9</v>
      </c>
      <c r="WZ2" s="65" t="s">
        <v>10</v>
      </c>
      <c r="XA2" s="65" t="s">
        <v>11</v>
      </c>
      <c r="XB2" s="65" t="s">
        <v>12</v>
      </c>
      <c r="XC2" s="65" t="s">
        <v>13</v>
      </c>
      <c r="XD2" s="65" t="s">
        <v>14</v>
      </c>
      <c r="XE2" s="65" t="s">
        <v>15</v>
      </c>
      <c r="XF2" s="64">
        <f>IF(WT2=24,1,WT2+1)</f>
        <v>4</v>
      </c>
      <c r="XG2" s="65" t="s">
        <v>5</v>
      </c>
      <c r="XH2" s="65" t="s">
        <v>6</v>
      </c>
      <c r="XI2" s="65" t="s">
        <v>7</v>
      </c>
      <c r="XJ2" s="65" t="s">
        <v>8</v>
      </c>
      <c r="XK2" s="65" t="s">
        <v>9</v>
      </c>
      <c r="XL2" s="65" t="s">
        <v>10</v>
      </c>
      <c r="XM2" s="65" t="s">
        <v>11</v>
      </c>
      <c r="XN2" s="65" t="s">
        <v>12</v>
      </c>
      <c r="XO2" s="65" t="s">
        <v>13</v>
      </c>
      <c r="XP2" s="65" t="s">
        <v>14</v>
      </c>
      <c r="XQ2" s="65" t="s">
        <v>15</v>
      </c>
      <c r="XR2" s="64">
        <f>IF(XF2=24,1,XF2+1)</f>
        <v>5</v>
      </c>
      <c r="XS2" s="65" t="s">
        <v>5</v>
      </c>
      <c r="XT2" s="65" t="s">
        <v>6</v>
      </c>
      <c r="XU2" s="65" t="s">
        <v>7</v>
      </c>
      <c r="XV2" s="65" t="s">
        <v>8</v>
      </c>
      <c r="XW2" s="65" t="s">
        <v>9</v>
      </c>
      <c r="XX2" s="65" t="s">
        <v>10</v>
      </c>
      <c r="XY2" s="65" t="s">
        <v>11</v>
      </c>
      <c r="XZ2" s="65" t="s">
        <v>12</v>
      </c>
      <c r="YA2" s="65" t="s">
        <v>13</v>
      </c>
      <c r="YB2" s="65" t="s">
        <v>14</v>
      </c>
      <c r="YC2" s="65" t="s">
        <v>15</v>
      </c>
      <c r="YD2" s="64">
        <f>IF(XR2=24,1,XR2+1)</f>
        <v>6</v>
      </c>
      <c r="YE2" s="65" t="s">
        <v>5</v>
      </c>
      <c r="YF2" s="65" t="s">
        <v>6</v>
      </c>
      <c r="YG2" s="65" t="s">
        <v>7</v>
      </c>
      <c r="YH2" s="65" t="s">
        <v>8</v>
      </c>
      <c r="YI2" s="65" t="s">
        <v>9</v>
      </c>
      <c r="YJ2" s="65" t="s">
        <v>10</v>
      </c>
      <c r="YK2" s="65" t="s">
        <v>11</v>
      </c>
      <c r="YL2" s="65" t="s">
        <v>12</v>
      </c>
      <c r="YM2" s="65" t="s">
        <v>13</v>
      </c>
      <c r="YN2" s="65" t="s">
        <v>14</v>
      </c>
      <c r="YO2" s="65" t="s">
        <v>15</v>
      </c>
    </row>
    <row r="3" spans="1:665" s="3" customFormat="1" ht="25" customHeight="1">
      <c r="D3" s="1680"/>
      <c r="E3" s="1774"/>
      <c r="F3" s="1731"/>
      <c r="G3" s="1709"/>
      <c r="R3" s="169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7"/>
      <c r="BO3" s="67"/>
      <c r="BP3" s="67"/>
      <c r="BQ3" s="67"/>
      <c r="BR3" s="67"/>
      <c r="BS3" s="67"/>
      <c r="BT3" s="67"/>
      <c r="BU3" s="67"/>
      <c r="BV3" s="67"/>
      <c r="BW3" s="67"/>
      <c r="BX3" s="67"/>
      <c r="BY3" s="67"/>
      <c r="BZ3" s="67"/>
      <c r="CA3" s="67"/>
      <c r="CB3" s="67"/>
      <c r="CC3" s="67"/>
      <c r="CD3" s="67"/>
      <c r="CE3" s="67"/>
      <c r="CF3" s="67"/>
      <c r="CG3" s="67"/>
      <c r="CH3" s="67"/>
      <c r="CI3" s="67"/>
      <c r="CJ3" s="67"/>
      <c r="CK3" s="67"/>
      <c r="CL3" s="67"/>
      <c r="CM3" s="67"/>
      <c r="CN3" s="67"/>
      <c r="CO3" s="67"/>
      <c r="CP3" s="67"/>
      <c r="CQ3" s="67"/>
      <c r="CR3" s="67"/>
      <c r="CS3" s="67"/>
      <c r="CT3" s="67"/>
      <c r="CU3" s="67"/>
      <c r="CV3" s="67"/>
      <c r="CW3" s="67"/>
      <c r="CX3" s="67"/>
      <c r="CY3" s="67"/>
      <c r="CZ3" s="67"/>
      <c r="DA3" s="67"/>
      <c r="DB3" s="67"/>
      <c r="DC3" s="67"/>
      <c r="DD3" s="67"/>
      <c r="DE3" s="67"/>
      <c r="DF3" s="67"/>
      <c r="DG3" s="67"/>
      <c r="DH3" s="67"/>
      <c r="DI3" s="67"/>
      <c r="DJ3" s="67"/>
      <c r="DK3" s="67"/>
      <c r="DL3" s="67"/>
      <c r="DM3" s="67"/>
      <c r="DN3" s="67"/>
      <c r="DO3" s="67"/>
      <c r="DP3" s="67"/>
      <c r="DQ3" s="67"/>
      <c r="DR3" s="67"/>
      <c r="DS3" s="67"/>
      <c r="DT3" s="67"/>
      <c r="DU3" s="67"/>
      <c r="DV3" s="67"/>
      <c r="DW3" s="67"/>
      <c r="DX3" s="67"/>
      <c r="DY3" s="67"/>
      <c r="DZ3" s="67"/>
      <c r="EA3" s="67"/>
      <c r="EB3" s="67"/>
      <c r="EC3" s="67"/>
      <c r="ED3" s="67"/>
      <c r="EE3" s="67"/>
      <c r="EF3" s="67"/>
      <c r="EG3" s="67"/>
      <c r="EH3" s="67"/>
      <c r="EI3" s="67"/>
      <c r="EJ3" s="67"/>
      <c r="EK3" s="67"/>
      <c r="EL3" s="67"/>
      <c r="EM3" s="67"/>
      <c r="EN3" s="67"/>
      <c r="EO3" s="67"/>
      <c r="EP3" s="67"/>
      <c r="EQ3" s="67"/>
      <c r="ER3" s="67"/>
      <c r="ES3" s="67"/>
      <c r="ET3" s="67"/>
      <c r="EU3" s="67"/>
      <c r="EV3" s="67"/>
      <c r="EW3" s="67"/>
      <c r="EX3" s="67"/>
      <c r="EY3" s="67"/>
      <c r="EZ3" s="67"/>
      <c r="FA3" s="67"/>
      <c r="FB3" s="67"/>
      <c r="FC3" s="67"/>
      <c r="FD3" s="67"/>
      <c r="FE3" s="67"/>
      <c r="FF3" s="67"/>
      <c r="FG3" s="67"/>
      <c r="FH3" s="67"/>
      <c r="FI3" s="67"/>
      <c r="FJ3" s="67"/>
      <c r="FK3" s="67"/>
      <c r="FL3" s="67"/>
      <c r="FM3" s="67"/>
      <c r="FN3" s="67"/>
      <c r="FO3" s="67"/>
      <c r="FP3" s="67"/>
      <c r="FQ3" s="67"/>
      <c r="FR3" s="67"/>
      <c r="FS3" s="67"/>
      <c r="FT3" s="67"/>
      <c r="FU3" s="67"/>
      <c r="FV3" s="67"/>
      <c r="FW3" s="67"/>
      <c r="FX3" s="67"/>
      <c r="FY3" s="67"/>
      <c r="FZ3" s="67"/>
      <c r="GA3" s="67"/>
      <c r="GB3" s="67"/>
      <c r="GC3" s="67"/>
      <c r="GD3" s="67"/>
      <c r="GE3" s="67"/>
      <c r="GF3" s="67"/>
      <c r="GG3" s="67"/>
      <c r="GH3" s="67"/>
      <c r="GI3" s="67"/>
      <c r="GJ3" s="67"/>
      <c r="GK3" s="67"/>
      <c r="GL3" s="67"/>
      <c r="GM3" s="67"/>
      <c r="GN3" s="67"/>
      <c r="GO3" s="67"/>
      <c r="GP3" s="67"/>
      <c r="GQ3" s="67"/>
      <c r="GR3" s="67"/>
      <c r="GS3" s="67"/>
      <c r="GT3" s="67"/>
      <c r="GU3" s="67"/>
      <c r="GV3" s="67"/>
      <c r="GW3" s="67"/>
      <c r="GX3" s="67"/>
      <c r="GY3" s="67"/>
      <c r="GZ3" s="67"/>
      <c r="HA3" s="67"/>
      <c r="HB3" s="67"/>
      <c r="HC3" s="67"/>
      <c r="HD3" s="67"/>
      <c r="HE3" s="67"/>
      <c r="HF3" s="67"/>
      <c r="HG3" s="67"/>
      <c r="HH3" s="67"/>
      <c r="HI3" s="67"/>
      <c r="HJ3" s="67"/>
      <c r="HK3" s="67"/>
      <c r="HL3" s="67"/>
      <c r="HM3" s="67"/>
      <c r="HN3" s="67"/>
      <c r="HO3" s="67"/>
      <c r="HP3" s="67"/>
      <c r="HQ3" s="67"/>
      <c r="HR3" s="67"/>
      <c r="HS3" s="67"/>
      <c r="HT3" s="67"/>
      <c r="HU3" s="67"/>
      <c r="HV3" s="67"/>
      <c r="HW3" s="67"/>
      <c r="HX3" s="67"/>
      <c r="HY3" s="67"/>
      <c r="HZ3" s="67"/>
      <c r="IA3" s="67"/>
      <c r="IB3" s="67"/>
      <c r="IC3" s="67"/>
      <c r="ID3" s="67"/>
      <c r="IE3" s="67"/>
      <c r="IF3" s="67"/>
      <c r="IG3" s="67"/>
      <c r="IH3" s="67"/>
      <c r="II3" s="67"/>
      <c r="IJ3" s="67"/>
      <c r="IK3" s="67"/>
      <c r="IL3" s="67"/>
      <c r="IM3" s="67"/>
      <c r="IN3" s="67"/>
      <c r="IO3" s="67"/>
      <c r="IP3" s="67"/>
      <c r="IQ3" s="67"/>
      <c r="IR3" s="67"/>
      <c r="IS3" s="67"/>
      <c r="IT3" s="67"/>
      <c r="IU3" s="67"/>
      <c r="IV3" s="67"/>
      <c r="IW3" s="67"/>
      <c r="JE3" s="67"/>
      <c r="JF3" s="67"/>
      <c r="JG3" s="67"/>
      <c r="JH3" s="67"/>
      <c r="JI3" s="67"/>
      <c r="JJ3" s="67"/>
      <c r="JK3" s="67"/>
      <c r="JL3" s="67"/>
      <c r="JM3" s="67"/>
      <c r="JN3" s="67"/>
      <c r="JO3" s="67"/>
      <c r="JP3" s="67"/>
      <c r="JQ3" s="67"/>
      <c r="JR3" s="67"/>
      <c r="JS3" s="67"/>
      <c r="JT3" s="67"/>
      <c r="JU3" s="67"/>
      <c r="JV3" s="67"/>
      <c r="JW3" s="67"/>
      <c r="JX3" s="67"/>
      <c r="JY3" s="67"/>
      <c r="JZ3" s="67"/>
      <c r="KA3" s="67"/>
      <c r="KB3" s="67"/>
      <c r="KC3" s="67"/>
      <c r="KD3" s="67"/>
      <c r="KE3" s="67"/>
    </row>
    <row r="4" spans="1:665" s="74" customFormat="1" ht="24.75" customHeight="1">
      <c r="A4" s="516"/>
      <c r="B4" s="516"/>
      <c r="C4" s="516"/>
      <c r="D4" s="1717"/>
      <c r="E4" s="1775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2485" t="s">
        <v>486</v>
      </c>
      <c r="S4" s="2486"/>
      <c r="T4" s="2486"/>
      <c r="U4" s="2486"/>
      <c r="V4" s="2486"/>
      <c r="W4" s="2486"/>
      <c r="X4" s="2486"/>
      <c r="Y4" s="2486"/>
      <c r="Z4" s="2486"/>
      <c r="AA4" s="2486"/>
      <c r="AB4" s="2486"/>
      <c r="AC4" s="2486"/>
      <c r="AD4" s="2486"/>
      <c r="AE4" s="2486"/>
      <c r="AF4" s="2486"/>
      <c r="AG4" s="2486"/>
      <c r="AH4" s="2486"/>
      <c r="AI4" s="2486"/>
      <c r="AJ4" s="2486"/>
      <c r="AK4" s="2486"/>
      <c r="AL4" s="2486"/>
      <c r="AM4" s="2486"/>
      <c r="AN4" s="2486"/>
      <c r="AO4" s="2486"/>
      <c r="AP4" s="2486"/>
      <c r="AQ4" s="2486"/>
      <c r="AR4" s="2486"/>
      <c r="AS4" s="2486"/>
      <c r="AT4" s="2486"/>
      <c r="AU4" s="2486"/>
      <c r="AV4" s="2486"/>
      <c r="AW4" s="2486"/>
      <c r="AX4" s="2486"/>
      <c r="AY4" s="2486"/>
      <c r="AZ4" s="2486"/>
      <c r="BA4" s="2486"/>
      <c r="BB4" s="2486"/>
      <c r="BC4" s="2486"/>
      <c r="BD4" s="2486"/>
      <c r="BE4" s="2486"/>
      <c r="BF4" s="2486"/>
      <c r="BG4" s="2486"/>
      <c r="BH4" s="2486"/>
      <c r="BI4" s="2486"/>
      <c r="BJ4" s="2486"/>
      <c r="BK4" s="2486"/>
      <c r="BL4" s="2486"/>
      <c r="BM4" s="2486"/>
      <c r="BN4" s="2486"/>
      <c r="BO4" s="2486"/>
      <c r="BP4" s="2486"/>
      <c r="BQ4" s="2486"/>
      <c r="BR4" s="2486"/>
      <c r="BS4" s="2486"/>
      <c r="BT4" s="2486"/>
      <c r="BU4" s="2486"/>
      <c r="BV4" s="2486"/>
      <c r="BW4" s="2486"/>
      <c r="BX4" s="2486"/>
      <c r="BY4" s="2486"/>
      <c r="BZ4" s="2486"/>
      <c r="CA4" s="2486"/>
      <c r="CB4" s="2486"/>
      <c r="CC4" s="2486"/>
      <c r="CD4" s="2486"/>
      <c r="CE4" s="2486"/>
      <c r="CF4" s="2486"/>
      <c r="CG4" s="2486"/>
      <c r="CH4" s="2486"/>
      <c r="CI4" s="2486"/>
      <c r="CJ4" s="2486"/>
      <c r="CK4" s="2486"/>
      <c r="CL4" s="2486"/>
      <c r="CM4" s="2486"/>
      <c r="CN4" s="2486"/>
      <c r="CO4" s="2486"/>
      <c r="CP4" s="2486"/>
      <c r="CQ4" s="2486"/>
      <c r="CR4" s="2486"/>
      <c r="CS4" s="2486"/>
      <c r="CT4" s="2486"/>
      <c r="CU4" s="2486"/>
      <c r="CV4" s="2486"/>
      <c r="CW4" s="2486"/>
      <c r="CX4" s="2486"/>
      <c r="CY4" s="2486"/>
      <c r="CZ4" s="2486"/>
      <c r="DA4" s="2486"/>
      <c r="DB4" s="2486"/>
      <c r="DC4" s="2486"/>
      <c r="DD4" s="2486"/>
      <c r="DE4" s="2486"/>
      <c r="DF4" s="2486"/>
      <c r="DG4" s="2486"/>
      <c r="DH4" s="2486"/>
      <c r="DI4" s="2486"/>
      <c r="DJ4" s="2486"/>
      <c r="DK4" s="2486"/>
      <c r="DL4" s="2486"/>
      <c r="DM4" s="2486"/>
      <c r="DN4" s="2486"/>
      <c r="DO4" s="2486"/>
      <c r="DP4" s="2486"/>
      <c r="DQ4" s="2486"/>
      <c r="DR4" s="2486"/>
      <c r="DS4" s="2486"/>
      <c r="DT4" s="2486"/>
      <c r="DU4" s="2486"/>
      <c r="DV4" s="2486"/>
      <c r="DW4" s="2486"/>
      <c r="DX4" s="2486"/>
      <c r="DY4" s="2486"/>
      <c r="DZ4" s="2486"/>
      <c r="EA4" s="2486"/>
      <c r="EB4" s="2486"/>
      <c r="EC4" s="2486"/>
      <c r="ED4" s="2486"/>
      <c r="EE4" s="2486"/>
      <c r="EF4" s="2486"/>
      <c r="EG4" s="2486"/>
      <c r="EH4" s="2486"/>
      <c r="EI4" s="2486"/>
      <c r="EJ4" s="2486"/>
      <c r="EK4" s="2486"/>
      <c r="EL4" s="2486"/>
      <c r="EM4" s="2486"/>
      <c r="EN4" s="2486"/>
      <c r="EO4" s="2486"/>
      <c r="EP4" s="2486"/>
      <c r="EQ4" s="2486"/>
      <c r="ER4" s="2486"/>
      <c r="ES4" s="2486"/>
      <c r="ET4" s="2486"/>
      <c r="EU4" s="2486"/>
      <c r="EV4" s="2486"/>
      <c r="EW4" s="2486"/>
      <c r="EX4" s="2486"/>
      <c r="EY4" s="2486"/>
      <c r="EZ4" s="2486"/>
      <c r="FA4" s="2486"/>
      <c r="FB4" s="2486"/>
      <c r="FC4" s="2486"/>
      <c r="FD4" s="2486"/>
      <c r="FE4" s="2486"/>
      <c r="FF4" s="2196" t="s">
        <v>825</v>
      </c>
      <c r="FG4" s="2196"/>
      <c r="FH4" s="2196"/>
      <c r="FI4" s="2196"/>
      <c r="FJ4" s="2196"/>
      <c r="FK4" s="2196"/>
      <c r="FL4" s="2196"/>
      <c r="FM4" s="2196"/>
      <c r="FN4" s="2196"/>
      <c r="FO4" s="2196"/>
      <c r="FP4" s="2196"/>
      <c r="FQ4" s="2196"/>
      <c r="FR4" s="2196"/>
      <c r="FS4" s="2196"/>
      <c r="FT4" s="2196"/>
      <c r="FU4" s="2196"/>
      <c r="FV4" s="2196"/>
      <c r="FW4" s="2196"/>
      <c r="FX4" s="2196"/>
      <c r="FY4" s="2196"/>
      <c r="FZ4" s="2196"/>
      <c r="GA4" s="2196"/>
      <c r="GB4" s="2196"/>
      <c r="GC4" s="2196"/>
      <c r="GD4" s="2196"/>
      <c r="GE4" s="2196"/>
      <c r="GF4" s="2196"/>
      <c r="GG4" s="2196"/>
      <c r="GH4" s="2196"/>
      <c r="GI4" s="2196"/>
      <c r="GJ4" s="2196"/>
      <c r="GK4" s="2196"/>
      <c r="GL4" s="2196"/>
      <c r="GM4" s="2196"/>
      <c r="GN4" s="2196"/>
      <c r="GO4" s="2196"/>
      <c r="GP4" s="2196"/>
      <c r="GQ4" s="2196"/>
      <c r="GR4" s="2196"/>
      <c r="GS4" s="2196"/>
      <c r="GT4" s="2196"/>
      <c r="GU4" s="2196"/>
      <c r="GV4" s="2196"/>
      <c r="GW4" s="2196"/>
      <c r="GX4" s="2196"/>
      <c r="GY4" s="2196"/>
      <c r="GZ4" s="2196"/>
      <c r="HA4" s="2196"/>
      <c r="HB4" s="2196"/>
      <c r="HC4" s="2196"/>
      <c r="HD4" s="2196"/>
      <c r="HE4" s="2196"/>
      <c r="HF4" s="2196"/>
      <c r="HG4" s="2196"/>
      <c r="HH4" s="2196"/>
      <c r="HI4" s="2196"/>
      <c r="HJ4" s="2196"/>
      <c r="HK4" s="2196"/>
      <c r="HL4" s="2196"/>
      <c r="HM4" s="2196"/>
      <c r="HN4" s="2196"/>
      <c r="HO4" s="2196"/>
      <c r="HP4" s="2196"/>
      <c r="HQ4" s="2196"/>
      <c r="HR4" s="2196"/>
      <c r="HS4" s="2196"/>
      <c r="HT4" s="2196"/>
      <c r="HU4" s="2196"/>
      <c r="HV4" s="2196"/>
      <c r="HW4" s="2196"/>
      <c r="HX4" s="2196"/>
      <c r="HY4" s="2196"/>
      <c r="HZ4" s="2196"/>
      <c r="IA4" s="2196"/>
      <c r="IB4" s="2196"/>
      <c r="IC4" s="2196"/>
      <c r="ID4" s="2196"/>
      <c r="IE4" s="2196"/>
      <c r="IF4" s="2196"/>
      <c r="IG4" s="2196"/>
      <c r="IH4" s="2196"/>
      <c r="II4" s="2196"/>
      <c r="IJ4" s="2196"/>
      <c r="IK4" s="2196"/>
      <c r="IL4" s="2196"/>
      <c r="IM4" s="2196"/>
      <c r="IN4" s="2196"/>
      <c r="IO4" s="2196"/>
      <c r="IP4" s="2196"/>
      <c r="IQ4" s="2196"/>
      <c r="IR4" s="2196"/>
      <c r="IS4" s="2196"/>
      <c r="IT4" s="2196"/>
      <c r="IU4" s="2196"/>
      <c r="IV4" s="2196"/>
      <c r="IW4" s="2196"/>
      <c r="IX4" s="2196"/>
      <c r="IY4" s="2196"/>
      <c r="IZ4" s="2196"/>
      <c r="JA4" s="2196"/>
      <c r="JB4" s="2196"/>
      <c r="JC4" s="2196"/>
      <c r="JD4" s="2196"/>
      <c r="JE4" s="2196"/>
      <c r="JF4" s="2196"/>
      <c r="JG4" s="2196"/>
      <c r="JH4" s="2196"/>
      <c r="JI4" s="2196"/>
      <c r="JJ4" s="2196"/>
      <c r="JK4" s="2196"/>
      <c r="JL4" s="2196"/>
      <c r="JM4" s="2196"/>
      <c r="JN4" s="2196"/>
      <c r="JO4" s="2196"/>
      <c r="JP4" s="2196"/>
      <c r="JQ4" s="2196"/>
      <c r="JR4" s="2196"/>
      <c r="JS4" s="2196"/>
      <c r="JT4" s="2196"/>
      <c r="JU4" s="2196"/>
      <c r="JV4" s="2196"/>
      <c r="JW4" s="2196"/>
      <c r="JX4" s="2196"/>
      <c r="JY4" s="2196"/>
      <c r="JZ4" s="2196"/>
      <c r="KA4" s="2196"/>
      <c r="KB4" s="2196"/>
      <c r="KC4" s="2196"/>
      <c r="KD4" s="2196"/>
      <c r="KE4" s="2196"/>
      <c r="KF4" s="2196"/>
      <c r="KG4" s="2196"/>
      <c r="KH4" s="2196"/>
      <c r="KI4" s="2196"/>
      <c r="KJ4" s="2196"/>
      <c r="KK4" s="2196"/>
      <c r="KL4" s="2196"/>
      <c r="KM4" s="2196"/>
      <c r="KN4" s="2196"/>
      <c r="KO4" s="2196"/>
      <c r="KP4" s="2196"/>
      <c r="KQ4" s="2196"/>
      <c r="KR4" s="2196"/>
      <c r="KS4" s="2196"/>
      <c r="KT4" s="2197"/>
      <c r="KU4" s="331"/>
      <c r="KV4" s="331"/>
      <c r="KW4" s="331"/>
      <c r="KX4" s="331"/>
      <c r="KY4" s="331"/>
      <c r="KZ4" s="331"/>
      <c r="LA4" s="331"/>
      <c r="LB4" s="331"/>
      <c r="LC4" s="331"/>
      <c r="LD4" s="331"/>
      <c r="LE4" s="331"/>
      <c r="LF4" s="331"/>
      <c r="LG4" s="331"/>
      <c r="LH4" s="331"/>
      <c r="LI4" s="331"/>
      <c r="LJ4" s="331"/>
      <c r="LK4" s="331"/>
      <c r="LL4" s="331"/>
      <c r="LM4" s="331"/>
      <c r="LN4" s="331"/>
      <c r="LO4" s="331"/>
      <c r="LP4" s="331"/>
      <c r="LQ4" s="331"/>
      <c r="LR4" s="331"/>
      <c r="LS4" s="331"/>
      <c r="LT4" s="331"/>
      <c r="LU4" s="331"/>
      <c r="LV4" s="331"/>
      <c r="LW4" s="331"/>
      <c r="LX4" s="331"/>
      <c r="LY4" s="331"/>
      <c r="LZ4" s="331"/>
      <c r="MA4" s="331"/>
      <c r="MB4" s="331"/>
      <c r="MC4" s="331"/>
      <c r="MD4" s="331"/>
      <c r="ME4" s="331"/>
      <c r="MF4" s="331"/>
      <c r="MG4" s="331"/>
      <c r="MH4" s="331"/>
      <c r="MI4" s="331"/>
      <c r="MJ4" s="331"/>
      <c r="MK4" s="331"/>
      <c r="ML4" s="331"/>
      <c r="MM4" s="331"/>
      <c r="MN4" s="331"/>
      <c r="MO4" s="331"/>
      <c r="MP4" s="331"/>
      <c r="MQ4" s="331"/>
      <c r="MR4" s="331"/>
      <c r="MS4" s="331"/>
      <c r="MT4" s="331"/>
      <c r="MU4" s="331"/>
      <c r="MV4" s="331"/>
      <c r="MW4" s="331"/>
      <c r="MX4" s="331"/>
      <c r="MY4" s="331"/>
      <c r="MZ4" s="331"/>
      <c r="NA4" s="331"/>
      <c r="NB4" s="331"/>
      <c r="NC4" s="331"/>
      <c r="ND4" s="331"/>
      <c r="NE4" s="331"/>
      <c r="NF4" s="331"/>
      <c r="NG4" s="331"/>
      <c r="NH4" s="331"/>
      <c r="NI4" s="331"/>
      <c r="NJ4" s="331"/>
      <c r="NK4" s="331"/>
      <c r="NL4" s="331"/>
      <c r="NM4" s="331"/>
      <c r="NN4" s="331"/>
      <c r="NO4" s="331"/>
      <c r="NP4" s="331"/>
      <c r="NQ4" s="331"/>
      <c r="NR4" s="331"/>
      <c r="NS4" s="331"/>
      <c r="NT4" s="331"/>
      <c r="NU4" s="331"/>
      <c r="NV4" s="331"/>
      <c r="NW4" s="331"/>
      <c r="NX4" s="331"/>
      <c r="NY4" s="331"/>
      <c r="NZ4" s="331"/>
      <c r="OA4" s="331"/>
      <c r="OB4" s="331"/>
      <c r="OC4" s="331"/>
      <c r="OD4" s="331"/>
      <c r="OE4" s="331"/>
      <c r="OF4" s="331"/>
      <c r="OG4" s="331"/>
      <c r="OH4" s="331"/>
      <c r="OI4" s="331"/>
      <c r="OJ4" s="331"/>
      <c r="OK4" s="331"/>
      <c r="OL4" s="331"/>
      <c r="OM4" s="331"/>
      <c r="ON4" s="331"/>
    </row>
    <row r="5" spans="1:665" s="76" customFormat="1" ht="25" customHeight="1" thickBot="1">
      <c r="B5" s="55"/>
      <c r="C5" s="55"/>
      <c r="D5" s="55"/>
      <c r="E5" s="1773"/>
      <c r="F5" s="1732"/>
      <c r="G5" s="1710"/>
      <c r="AS5" s="331">
        <v>1</v>
      </c>
      <c r="AT5" s="331"/>
      <c r="AU5" s="331"/>
      <c r="AV5" s="331"/>
      <c r="AW5" s="331"/>
      <c r="AX5" s="331"/>
      <c r="AY5" s="331"/>
      <c r="AZ5" s="331"/>
      <c r="BA5" s="331"/>
      <c r="BB5" s="331"/>
      <c r="BC5" s="331"/>
      <c r="BD5" s="331"/>
      <c r="BE5" s="331"/>
      <c r="BF5" s="331"/>
      <c r="BG5" s="331"/>
      <c r="BH5" s="331"/>
      <c r="BI5" s="331"/>
      <c r="BJ5" s="331"/>
      <c r="BK5" s="331"/>
      <c r="BL5" s="331"/>
      <c r="BM5" s="331"/>
      <c r="BN5" s="331"/>
      <c r="BO5" s="331"/>
      <c r="BP5" s="331"/>
      <c r="BQ5" s="331"/>
      <c r="BR5" s="331"/>
      <c r="BS5" s="331"/>
      <c r="BT5" s="331"/>
      <c r="BU5" s="331"/>
      <c r="BV5" s="331"/>
      <c r="BW5" s="331"/>
      <c r="BX5" s="331"/>
      <c r="BY5" s="331"/>
      <c r="BZ5" s="331"/>
      <c r="CA5" s="331"/>
      <c r="CB5" s="331"/>
      <c r="CC5" s="331">
        <v>2</v>
      </c>
      <c r="CD5" s="331"/>
      <c r="CE5" s="331"/>
      <c r="CF5" s="331"/>
      <c r="CG5" s="331"/>
      <c r="CH5" s="331"/>
      <c r="CI5" s="331"/>
      <c r="CJ5" s="331"/>
      <c r="CK5" s="331"/>
      <c r="CL5" s="331"/>
      <c r="CM5" s="331"/>
      <c r="CN5" s="331"/>
      <c r="CO5" s="331"/>
      <c r="CP5" s="331"/>
      <c r="CQ5" s="331"/>
      <c r="CR5" s="331"/>
      <c r="CS5" s="331"/>
      <c r="CT5" s="331"/>
      <c r="CU5" s="331"/>
      <c r="CV5" s="331"/>
      <c r="CW5" s="331"/>
      <c r="CX5" s="331"/>
      <c r="CY5" s="331"/>
      <c r="CZ5" s="331"/>
      <c r="DA5" s="331"/>
      <c r="DB5" s="331"/>
      <c r="DC5" s="331"/>
      <c r="DD5" s="331"/>
      <c r="DE5" s="331"/>
      <c r="DF5" s="331"/>
      <c r="DG5" s="331"/>
      <c r="DH5" s="331"/>
      <c r="DI5" s="331"/>
      <c r="DJ5" s="331"/>
      <c r="DK5" s="331"/>
      <c r="DL5" s="331"/>
      <c r="DM5" s="331"/>
      <c r="DN5" s="331"/>
      <c r="DO5" s="331"/>
      <c r="DP5" s="331">
        <v>1</v>
      </c>
      <c r="DQ5" s="331"/>
      <c r="DR5" s="331"/>
      <c r="DS5" s="331"/>
      <c r="DT5" s="331"/>
      <c r="DU5" s="331"/>
      <c r="DV5" s="331"/>
      <c r="DW5" s="331"/>
      <c r="DX5" s="331"/>
      <c r="DY5" s="331"/>
      <c r="DZ5" s="331"/>
      <c r="EA5" s="331"/>
      <c r="EB5" s="331"/>
      <c r="EC5" s="331"/>
      <c r="ED5" s="331"/>
      <c r="EE5" s="331"/>
      <c r="EF5" s="331"/>
      <c r="EG5" s="331"/>
      <c r="EH5" s="331"/>
      <c r="EI5" s="331"/>
      <c r="EJ5" s="331"/>
      <c r="EK5" s="331"/>
      <c r="EL5" s="331"/>
      <c r="EM5" s="331"/>
      <c r="EN5" s="331"/>
      <c r="EO5" s="331"/>
      <c r="EP5" s="331"/>
      <c r="EQ5" s="331"/>
      <c r="ER5" s="331"/>
      <c r="ES5" s="331"/>
      <c r="ET5" s="331"/>
      <c r="EU5" s="331"/>
      <c r="EV5" s="331"/>
      <c r="EW5" s="331"/>
      <c r="EX5" s="331"/>
      <c r="EY5" s="331"/>
      <c r="EZ5" s="331"/>
      <c r="FA5" s="331"/>
      <c r="FB5" s="331"/>
      <c r="FC5" s="331"/>
      <c r="FD5" s="331"/>
      <c r="FE5" s="331"/>
      <c r="FF5" s="331"/>
      <c r="FG5" s="331"/>
      <c r="FH5" s="331"/>
      <c r="FI5" s="331"/>
      <c r="FJ5" s="331"/>
      <c r="FK5" s="331"/>
      <c r="FL5" s="331"/>
      <c r="FM5" s="331"/>
      <c r="FN5" s="331"/>
      <c r="FO5" s="331"/>
      <c r="FP5" s="331"/>
      <c r="FQ5" s="331"/>
      <c r="FR5" s="331"/>
      <c r="FS5" s="331"/>
      <c r="FT5" s="331"/>
      <c r="FU5" s="331"/>
      <c r="FV5" s="331"/>
      <c r="FW5" s="331"/>
      <c r="FX5" s="331"/>
      <c r="FY5" s="331"/>
      <c r="FZ5" s="331"/>
      <c r="GA5" s="331"/>
      <c r="GB5" s="331"/>
      <c r="GC5" s="331"/>
      <c r="GD5" s="331"/>
      <c r="GE5" s="331"/>
      <c r="GF5" s="331"/>
      <c r="GG5" s="331"/>
      <c r="GH5" s="331"/>
      <c r="GI5" s="331"/>
      <c r="GJ5" s="331"/>
      <c r="GK5" s="331"/>
      <c r="GL5" s="331"/>
      <c r="GM5" s="331"/>
      <c r="GN5" s="331"/>
      <c r="GO5" s="331"/>
      <c r="GP5" s="331"/>
      <c r="GQ5" s="331"/>
      <c r="GR5" s="331"/>
      <c r="GS5" s="331"/>
      <c r="GT5" s="331"/>
      <c r="GU5" s="331"/>
      <c r="GV5" s="331"/>
      <c r="GW5" s="331"/>
      <c r="GX5" s="331"/>
      <c r="GY5" s="331"/>
      <c r="GZ5" s="331"/>
      <c r="HA5" s="331"/>
      <c r="HB5" s="331"/>
      <c r="HC5" s="331"/>
      <c r="HD5" s="331"/>
      <c r="HE5" s="331"/>
      <c r="HF5" s="331"/>
      <c r="HG5" s="331"/>
      <c r="HH5" s="331"/>
      <c r="HI5" s="331"/>
      <c r="HJ5" s="331"/>
      <c r="HK5" s="331"/>
      <c r="HL5" s="331"/>
      <c r="HM5" s="331"/>
      <c r="HN5" s="331"/>
      <c r="HO5" s="331"/>
      <c r="HP5" s="331"/>
      <c r="HQ5" s="331"/>
      <c r="HR5" s="331"/>
      <c r="HS5" s="331"/>
      <c r="HT5" s="331"/>
      <c r="HU5" s="331"/>
      <c r="HV5" s="331"/>
      <c r="HW5" s="331"/>
      <c r="HX5" s="331"/>
      <c r="HY5" s="331"/>
      <c r="HZ5" s="331"/>
      <c r="IA5" s="331"/>
      <c r="IB5" s="331"/>
      <c r="IC5" s="331"/>
      <c r="ID5" s="331"/>
      <c r="IE5" s="331"/>
      <c r="IF5" s="331"/>
      <c r="IG5" s="331"/>
      <c r="IH5" s="331"/>
      <c r="II5" s="331"/>
      <c r="IJ5" s="331"/>
      <c r="IK5" s="331"/>
      <c r="IL5" s="331"/>
      <c r="IM5" s="331"/>
      <c r="IN5" s="331"/>
      <c r="IO5" s="331"/>
      <c r="IP5" s="331"/>
      <c r="IQ5" s="331"/>
      <c r="IR5" s="331"/>
      <c r="IS5" s="331"/>
      <c r="IT5" s="331"/>
      <c r="IU5" s="331"/>
      <c r="IV5" s="331"/>
      <c r="IW5" s="331"/>
      <c r="IX5" s="331"/>
      <c r="IY5" s="331"/>
      <c r="IZ5" s="331"/>
      <c r="JA5" s="331"/>
      <c r="JB5" s="331"/>
      <c r="JC5" s="331"/>
      <c r="JD5" s="331"/>
      <c r="JE5" s="331"/>
      <c r="JF5" s="331"/>
      <c r="JG5" s="331"/>
      <c r="JH5" s="331"/>
      <c r="JI5" s="331"/>
      <c r="JJ5" s="331"/>
      <c r="JK5" s="331"/>
      <c r="JL5" s="331"/>
      <c r="JM5" s="331"/>
      <c r="JN5" s="331"/>
      <c r="JO5" s="331"/>
      <c r="JP5" s="331"/>
      <c r="JQ5" s="331"/>
      <c r="JR5" s="331"/>
      <c r="JS5" s="331"/>
      <c r="JT5" s="331"/>
      <c r="JU5" s="331"/>
      <c r="JV5" s="331"/>
      <c r="JW5" s="331"/>
      <c r="JX5" s="331"/>
      <c r="JY5" s="331"/>
      <c r="JZ5" s="331"/>
      <c r="KA5" s="331"/>
      <c r="KB5" s="331"/>
      <c r="KC5" s="331"/>
      <c r="KD5" s="331"/>
      <c r="KE5" s="331"/>
      <c r="KF5" s="331"/>
      <c r="KG5" s="331"/>
      <c r="KH5" s="331"/>
      <c r="KI5" s="331"/>
      <c r="KJ5" s="331"/>
      <c r="KK5" s="331"/>
      <c r="KL5" s="331"/>
      <c r="KM5" s="331"/>
      <c r="KN5" s="331"/>
      <c r="KO5" s="331"/>
      <c r="KP5" s="331"/>
      <c r="KQ5" s="331"/>
      <c r="KR5" s="331"/>
      <c r="KS5" s="331"/>
      <c r="KT5" s="331"/>
      <c r="KU5" s="331"/>
      <c r="KV5" s="331"/>
      <c r="KW5" s="331"/>
      <c r="KX5" s="331"/>
      <c r="KY5" s="331"/>
      <c r="KZ5" s="331"/>
      <c r="LA5" s="331"/>
      <c r="LB5" s="331"/>
      <c r="LC5" s="331"/>
      <c r="LD5" s="331"/>
      <c r="LE5" s="331"/>
      <c r="LF5" s="331"/>
      <c r="LG5" s="331"/>
      <c r="LH5" s="331"/>
      <c r="LI5" s="331"/>
      <c r="LJ5" s="331"/>
      <c r="LK5" s="331"/>
      <c r="LL5" s="331"/>
      <c r="LM5" s="331"/>
      <c r="LN5" s="331"/>
      <c r="LO5" s="331"/>
      <c r="LP5" s="331"/>
      <c r="LQ5" s="331"/>
      <c r="LR5" s="331"/>
      <c r="LS5" s="331"/>
      <c r="LT5" s="331"/>
      <c r="LU5" s="331"/>
      <c r="LV5" s="331"/>
      <c r="LW5" s="331"/>
      <c r="LX5" s="331"/>
      <c r="LY5" s="331"/>
      <c r="LZ5" s="331"/>
      <c r="MA5" s="331"/>
      <c r="MB5" s="331"/>
      <c r="MC5" s="331"/>
      <c r="MD5" s="331"/>
      <c r="ME5" s="331"/>
      <c r="MF5" s="331"/>
      <c r="MG5" s="331"/>
      <c r="MH5" s="331"/>
      <c r="MI5" s="331"/>
      <c r="MJ5" s="331"/>
      <c r="MK5" s="331"/>
      <c r="ML5" s="331"/>
      <c r="MM5" s="331"/>
      <c r="MN5" s="331"/>
      <c r="MO5" s="331"/>
      <c r="MP5" s="331"/>
      <c r="MQ5" s="331"/>
      <c r="MR5" s="331"/>
      <c r="MS5" s="331"/>
      <c r="MT5" s="331"/>
      <c r="MU5" s="331"/>
      <c r="MV5" s="331"/>
      <c r="MW5" s="331"/>
      <c r="MX5" s="331"/>
      <c r="MY5" s="331"/>
      <c r="MZ5" s="331"/>
      <c r="NA5" s="331"/>
      <c r="NB5" s="331"/>
      <c r="NC5" s="331"/>
      <c r="ND5" s="331"/>
      <c r="NE5" s="331"/>
      <c r="NF5" s="331"/>
      <c r="NG5" s="331"/>
      <c r="NH5" s="331"/>
      <c r="NI5" s="331"/>
      <c r="NJ5" s="331"/>
      <c r="NK5" s="331"/>
      <c r="NL5" s="331"/>
      <c r="NM5" s="331"/>
      <c r="NN5" s="331"/>
      <c r="NO5" s="331"/>
      <c r="NP5" s="331"/>
      <c r="NQ5" s="331"/>
      <c r="NR5" s="331"/>
      <c r="NS5" s="331"/>
      <c r="NT5" s="331"/>
      <c r="NU5" s="331"/>
      <c r="NV5" s="331"/>
      <c r="NW5" s="331"/>
      <c r="NX5" s="74"/>
      <c r="NY5" s="74"/>
      <c r="NZ5" s="74"/>
      <c r="OA5" s="74"/>
      <c r="OB5" s="74"/>
      <c r="OC5" s="74"/>
      <c r="OD5" s="74"/>
      <c r="OE5" s="74"/>
      <c r="OF5" s="74"/>
      <c r="OG5" s="74"/>
      <c r="OH5" s="74"/>
      <c r="OI5" s="74"/>
      <c r="OJ5" s="74"/>
      <c r="OK5" s="74"/>
      <c r="OL5" s="74"/>
      <c r="OM5" s="74"/>
      <c r="ON5" s="74"/>
      <c r="OO5" s="74"/>
      <c r="OP5" s="74"/>
      <c r="OQ5" s="74"/>
      <c r="OR5" s="74"/>
      <c r="OS5" s="74"/>
      <c r="OT5" s="74"/>
      <c r="OU5" s="74"/>
      <c r="OV5" s="74"/>
      <c r="OW5" s="74"/>
      <c r="OX5" s="74"/>
      <c r="OY5" s="74"/>
      <c r="OZ5" s="74"/>
      <c r="PA5" s="74"/>
      <c r="PB5" s="74"/>
      <c r="PC5" s="74"/>
      <c r="PD5" s="74"/>
      <c r="PE5" s="74"/>
      <c r="PF5" s="74"/>
      <c r="PG5" s="74"/>
      <c r="PH5" s="74"/>
      <c r="PI5" s="74"/>
      <c r="PJ5" s="74"/>
      <c r="PK5" s="74"/>
      <c r="PL5" s="74"/>
      <c r="PM5" s="74"/>
      <c r="PN5" s="74"/>
      <c r="PO5" s="74"/>
      <c r="PP5" s="74"/>
      <c r="PQ5" s="74"/>
      <c r="PR5" s="74"/>
      <c r="PS5" s="74"/>
      <c r="PT5" s="74"/>
      <c r="PU5" s="74"/>
    </row>
    <row r="6" spans="1:665" s="76" customFormat="1" ht="28.5" customHeight="1" thickBot="1">
      <c r="B6" s="56" t="s">
        <v>56</v>
      </c>
      <c r="C6" s="56"/>
      <c r="D6" s="56"/>
      <c r="E6" s="1773"/>
      <c r="F6" s="1732"/>
      <c r="G6" s="1710"/>
      <c r="R6" s="32"/>
      <c r="S6" s="32"/>
      <c r="T6" s="32"/>
      <c r="U6" s="32"/>
      <c r="V6" s="32"/>
      <c r="W6" s="32"/>
      <c r="X6" s="32"/>
      <c r="Y6" s="32"/>
      <c r="Z6" s="32"/>
      <c r="AA6" s="1848"/>
      <c r="AB6" s="1848"/>
      <c r="AC6" s="1848"/>
      <c r="AD6" s="1848"/>
      <c r="AE6" s="1848"/>
      <c r="AF6" s="2372" t="s">
        <v>1013</v>
      </c>
      <c r="AG6" s="2373"/>
      <c r="AH6" s="2373"/>
      <c r="AI6" s="2373"/>
      <c r="AJ6" s="2373"/>
      <c r="AK6" s="2374"/>
      <c r="AL6" s="2372" t="s">
        <v>988</v>
      </c>
      <c r="AM6" s="2373"/>
      <c r="AN6" s="2373"/>
      <c r="AO6" s="2373"/>
      <c r="AP6" s="2373"/>
      <c r="AQ6" s="2373"/>
      <c r="AR6" s="2373"/>
      <c r="AS6" s="2373"/>
      <c r="AT6" s="2373"/>
      <c r="AU6" s="2373"/>
      <c r="AV6" s="2373"/>
      <c r="AW6" s="2373"/>
      <c r="AX6" s="2373"/>
      <c r="AY6" s="2373"/>
      <c r="AZ6" s="2373"/>
      <c r="BA6" s="2373"/>
      <c r="BB6" s="2373"/>
      <c r="BC6" s="2373"/>
      <c r="BD6" s="2373"/>
      <c r="BE6" s="2373"/>
      <c r="BF6" s="2374"/>
      <c r="BG6" s="1856"/>
      <c r="BH6" s="32"/>
      <c r="BI6" s="32"/>
      <c r="BJ6" s="32"/>
      <c r="BK6" s="32"/>
      <c r="BL6" s="32"/>
      <c r="BM6" s="32"/>
      <c r="BN6" s="32"/>
      <c r="BO6" s="1848"/>
      <c r="BP6" s="1848"/>
      <c r="BQ6" s="1848"/>
      <c r="BR6" s="1848"/>
      <c r="BS6" s="1848"/>
      <c r="BT6" s="1848"/>
      <c r="BU6" s="1848"/>
      <c r="BV6" s="1848"/>
      <c r="BW6" s="1848"/>
      <c r="BX6" s="1848"/>
      <c r="BY6" s="1848"/>
      <c r="BZ6" s="1848"/>
      <c r="CA6" s="2372" t="s">
        <v>1022</v>
      </c>
      <c r="CB6" s="2373"/>
      <c r="CC6" s="2373"/>
      <c r="CD6" s="2373"/>
      <c r="CE6" s="2373"/>
      <c r="CF6" s="2374"/>
      <c r="CG6" s="2372" t="s">
        <v>989</v>
      </c>
      <c r="CH6" s="2373"/>
      <c r="CI6" s="2373"/>
      <c r="CJ6" s="2373"/>
      <c r="CK6" s="2373"/>
      <c r="CL6" s="2373"/>
      <c r="CM6" s="2373"/>
      <c r="CN6" s="2373"/>
      <c r="CO6" s="2373"/>
      <c r="CP6" s="2373"/>
      <c r="CQ6" s="2373"/>
      <c r="CR6" s="2373"/>
      <c r="CS6" s="2373"/>
      <c r="CT6" s="2373"/>
      <c r="CU6" s="2373"/>
      <c r="CV6" s="2373"/>
      <c r="CW6" s="2373"/>
      <c r="CX6" s="2373"/>
      <c r="CY6" s="2374"/>
      <c r="CZ6" s="1850"/>
      <c r="DA6" s="1848"/>
      <c r="DB6" s="1848"/>
      <c r="DC6" s="1848"/>
      <c r="DD6" s="1848"/>
      <c r="DE6" s="1848"/>
      <c r="DF6" s="1848"/>
      <c r="DG6" s="1848"/>
      <c r="DH6" s="1848"/>
      <c r="DI6" s="1848"/>
      <c r="DJ6" s="1848"/>
      <c r="DK6" s="1848"/>
      <c r="DL6" s="1848"/>
      <c r="DM6" s="1848"/>
      <c r="DN6" s="1848"/>
      <c r="DO6" s="1848"/>
      <c r="DP6" s="1848"/>
      <c r="DQ6" s="1848"/>
      <c r="DR6" s="1848"/>
      <c r="DS6" s="1848"/>
      <c r="DT6" s="1848"/>
      <c r="DU6" s="1848"/>
      <c r="DV6" s="2372" t="s">
        <v>1025</v>
      </c>
      <c r="DW6" s="2373"/>
      <c r="DX6" s="2373"/>
      <c r="DY6" s="2373"/>
      <c r="DZ6" s="2373"/>
      <c r="EA6" s="2374"/>
      <c r="EB6" s="2372" t="s">
        <v>1024</v>
      </c>
      <c r="EC6" s="2373"/>
      <c r="ED6" s="2373"/>
      <c r="EE6" s="2373"/>
      <c r="EF6" s="2373"/>
      <c r="EG6" s="2373"/>
      <c r="EH6" s="2373"/>
      <c r="EI6" s="2373"/>
      <c r="EJ6" s="2373"/>
      <c r="EK6" s="2373"/>
      <c r="EL6" s="2373"/>
      <c r="EM6" s="2373"/>
      <c r="EN6" s="2373"/>
      <c r="EO6" s="2373"/>
      <c r="EP6" s="2373"/>
      <c r="EQ6" s="2373"/>
      <c r="ER6" s="2373"/>
      <c r="ES6" s="2373"/>
      <c r="ET6" s="2373"/>
      <c r="EU6" s="2373"/>
      <c r="EV6" s="2374"/>
      <c r="EW6" s="1850"/>
      <c r="EX6" s="1848"/>
      <c r="EY6" s="1848"/>
      <c r="EZ6" s="2372" t="s">
        <v>1027</v>
      </c>
      <c r="FA6" s="2373"/>
      <c r="FB6" s="2373"/>
      <c r="FC6" s="2373"/>
      <c r="FD6" s="2373"/>
      <c r="FE6" s="2374"/>
      <c r="FF6" s="2372" t="s">
        <v>1024</v>
      </c>
      <c r="FG6" s="2373"/>
      <c r="FH6" s="2373"/>
      <c r="FI6" s="2373"/>
      <c r="FJ6" s="2373"/>
      <c r="FK6" s="2373"/>
      <c r="FL6" s="2373"/>
      <c r="FM6" s="2373"/>
      <c r="FN6" s="2373"/>
      <c r="FO6" s="2373"/>
      <c r="FP6" s="2373"/>
      <c r="FQ6" s="2373"/>
      <c r="FR6" s="2373"/>
      <c r="FS6" s="2373"/>
      <c r="FT6" s="2373"/>
      <c r="FU6" s="2373"/>
      <c r="FV6" s="2373"/>
      <c r="FW6" s="2373"/>
      <c r="FX6" s="2373"/>
      <c r="FY6" s="2373"/>
      <c r="FZ6" s="2374"/>
      <c r="GA6" s="1848"/>
      <c r="GB6" s="1848"/>
      <c r="GC6" s="1848"/>
      <c r="GD6" s="1848"/>
      <c r="GE6" s="1848"/>
      <c r="GF6" s="1848"/>
      <c r="GG6" s="1848"/>
      <c r="GH6" s="1848"/>
      <c r="GI6" s="1848"/>
      <c r="GJ6" s="1848"/>
      <c r="GK6" s="1848"/>
      <c r="GL6" s="1848"/>
      <c r="GM6" s="1848"/>
      <c r="GN6" s="1848"/>
      <c r="GO6" s="1848"/>
      <c r="GP6" s="1848"/>
      <c r="GQ6" s="1848"/>
      <c r="GR6" s="1848"/>
      <c r="GS6" s="1848"/>
      <c r="GT6" s="1848"/>
      <c r="GU6" s="1848"/>
      <c r="GV6" s="1848"/>
      <c r="GW6" s="1848"/>
      <c r="GX6" s="1848"/>
      <c r="GY6" s="1848"/>
      <c r="GZ6" s="1848"/>
      <c r="HA6" s="1848"/>
      <c r="HB6" s="1848"/>
      <c r="HC6" s="1848"/>
      <c r="HD6" s="1848"/>
      <c r="HE6" s="1848"/>
      <c r="HF6" s="1848"/>
      <c r="HG6" s="1848"/>
      <c r="HH6" s="1848"/>
      <c r="HI6" s="1848"/>
      <c r="HJ6" s="1848"/>
      <c r="HK6" s="1848"/>
      <c r="HL6" s="1848"/>
      <c r="HM6" s="1848"/>
      <c r="HN6" s="1848"/>
      <c r="HO6" s="1848"/>
      <c r="HP6" s="1848"/>
      <c r="HQ6" s="1848"/>
      <c r="HR6" s="1848"/>
      <c r="HS6" s="1848"/>
      <c r="HT6" s="331"/>
      <c r="HU6" s="331"/>
      <c r="HV6" s="331"/>
      <c r="HW6" s="331"/>
      <c r="HX6" s="331"/>
      <c r="HY6" s="331"/>
      <c r="HZ6" s="331"/>
      <c r="IA6" s="331"/>
      <c r="IB6" s="331"/>
      <c r="IC6" s="331"/>
      <c r="ID6" s="331"/>
      <c r="IE6" s="331"/>
      <c r="IF6" s="331"/>
      <c r="IG6" s="331"/>
      <c r="IH6" s="331"/>
      <c r="II6" s="331"/>
      <c r="IJ6" s="331"/>
      <c r="IK6" s="331"/>
      <c r="IL6" s="331"/>
      <c r="IM6" s="331"/>
      <c r="IN6" s="331"/>
      <c r="IO6" s="331"/>
      <c r="IP6" s="331"/>
      <c r="IQ6" s="331"/>
      <c r="IR6" s="331"/>
      <c r="IS6" s="331"/>
      <c r="IT6" s="331"/>
      <c r="IU6" s="331"/>
      <c r="IV6" s="331"/>
      <c r="IW6" s="331"/>
      <c r="IX6" s="331"/>
      <c r="IY6" s="331"/>
      <c r="IZ6" s="331"/>
      <c r="JA6" s="331"/>
      <c r="JB6" s="331"/>
      <c r="JC6" s="331"/>
      <c r="JD6" s="331"/>
      <c r="JE6" s="331"/>
      <c r="JF6" s="331"/>
      <c r="JG6" s="331"/>
      <c r="JH6" s="331"/>
      <c r="JI6" s="331"/>
      <c r="JJ6" s="331"/>
      <c r="JK6" s="331"/>
      <c r="JL6" s="331"/>
      <c r="JM6" s="331"/>
      <c r="JN6" s="331"/>
      <c r="JO6" s="331"/>
      <c r="JP6" s="331"/>
      <c r="JQ6" s="331"/>
      <c r="JR6" s="331"/>
      <c r="JS6" s="331"/>
      <c r="JT6" s="331"/>
      <c r="JU6" s="331"/>
      <c r="JV6" s="331"/>
      <c r="JW6" s="331"/>
      <c r="JX6" s="331"/>
      <c r="JY6" s="331"/>
      <c r="JZ6" s="331"/>
      <c r="KA6" s="331"/>
      <c r="KB6" s="331"/>
      <c r="KC6" s="331"/>
      <c r="KD6" s="331"/>
      <c r="KE6" s="331"/>
      <c r="KF6" s="331"/>
      <c r="KG6" s="331"/>
      <c r="KH6" s="331"/>
      <c r="KI6" s="331"/>
      <c r="KJ6" s="331"/>
      <c r="KK6" s="331"/>
      <c r="KL6" s="331"/>
      <c r="KM6" s="331"/>
      <c r="KN6" s="331"/>
      <c r="KO6" s="331"/>
      <c r="KP6" s="331"/>
      <c r="KQ6" s="331"/>
      <c r="KR6" s="331"/>
      <c r="KS6" s="331"/>
      <c r="KT6" s="331"/>
      <c r="KU6" s="331"/>
      <c r="KV6" s="331"/>
      <c r="KW6" s="331"/>
      <c r="KX6" s="331"/>
      <c r="KY6" s="331"/>
      <c r="KZ6" s="331"/>
      <c r="LA6" s="331"/>
      <c r="LB6" s="331"/>
      <c r="LC6" s="331"/>
      <c r="LD6" s="331"/>
      <c r="LE6" s="331"/>
      <c r="LF6" s="331"/>
      <c r="LG6" s="331"/>
      <c r="LH6" s="331"/>
      <c r="LI6" s="331"/>
      <c r="LJ6" s="331"/>
      <c r="LK6" s="331"/>
      <c r="LL6" s="331"/>
      <c r="LM6" s="331"/>
      <c r="LN6" s="331"/>
      <c r="LO6" s="331"/>
      <c r="LP6" s="331"/>
      <c r="LQ6" s="331"/>
      <c r="LR6" s="331"/>
      <c r="LS6" s="331"/>
      <c r="LT6" s="331"/>
      <c r="LU6" s="331"/>
      <c r="LV6" s="331"/>
      <c r="LW6" s="331"/>
      <c r="LX6" s="331"/>
      <c r="LY6" s="331"/>
      <c r="LZ6" s="331"/>
      <c r="MA6" s="331"/>
      <c r="MB6" s="331"/>
      <c r="MC6" s="331"/>
      <c r="MD6" s="331"/>
      <c r="ME6" s="331"/>
      <c r="MF6" s="331"/>
      <c r="MG6" s="331"/>
      <c r="MH6" s="331"/>
      <c r="MI6" s="331"/>
      <c r="MJ6" s="331"/>
      <c r="MK6" s="331"/>
      <c r="ML6" s="331"/>
      <c r="MM6" s="331"/>
      <c r="MN6" s="331"/>
      <c r="MO6" s="331"/>
      <c r="MP6" s="331"/>
      <c r="MQ6" s="331"/>
      <c r="MR6" s="331"/>
      <c r="MS6" s="331"/>
      <c r="MT6" s="331"/>
      <c r="MU6" s="331"/>
      <c r="MV6" s="331"/>
      <c r="MW6" s="331"/>
      <c r="MX6" s="331"/>
      <c r="MY6" s="331"/>
      <c r="MZ6" s="331"/>
      <c r="NA6" s="331"/>
      <c r="NB6" s="331"/>
      <c r="NC6" s="331"/>
      <c r="ND6" s="331"/>
      <c r="NN6" s="74"/>
      <c r="NO6" s="74"/>
      <c r="NP6" s="74"/>
      <c r="NQ6" s="74"/>
      <c r="NR6" s="74"/>
      <c r="NS6" s="74"/>
      <c r="NT6" s="74"/>
      <c r="NU6" s="74"/>
      <c r="NV6" s="74"/>
      <c r="NW6" s="74"/>
      <c r="NX6" s="74"/>
      <c r="NY6" s="74"/>
      <c r="NZ6" s="74"/>
      <c r="OA6" s="74"/>
      <c r="OB6" s="74"/>
      <c r="OC6" s="74"/>
      <c r="OD6" s="74"/>
      <c r="OE6" s="74"/>
      <c r="OF6" s="74"/>
      <c r="OG6" s="74"/>
      <c r="OH6" s="74"/>
      <c r="OI6" s="74"/>
      <c r="OJ6" s="74"/>
      <c r="OK6" s="74"/>
      <c r="OL6" s="74"/>
      <c r="OM6" s="74"/>
      <c r="ON6" s="74"/>
      <c r="OO6" s="74"/>
      <c r="OP6" s="74"/>
      <c r="OQ6" s="74"/>
      <c r="OR6" s="74"/>
      <c r="OS6" s="74"/>
      <c r="OT6" s="74"/>
      <c r="OU6" s="74"/>
      <c r="OV6" s="74"/>
      <c r="OW6" s="74"/>
      <c r="OX6" s="74"/>
      <c r="OY6" s="74"/>
      <c r="OZ6" s="74"/>
      <c r="PA6" s="74"/>
      <c r="PB6" s="74"/>
    </row>
    <row r="7" spans="1:665" s="1808" customFormat="1" ht="37.5" customHeight="1" thickBot="1">
      <c r="B7" s="56"/>
      <c r="C7" s="56"/>
      <c r="D7" s="56"/>
      <c r="E7" s="1776"/>
      <c r="F7" s="1809"/>
      <c r="G7" s="1810"/>
      <c r="R7" s="32"/>
      <c r="S7" s="32"/>
      <c r="T7" s="32"/>
      <c r="U7" s="32"/>
      <c r="V7" s="32"/>
      <c r="W7" s="32"/>
      <c r="X7" s="32"/>
      <c r="Y7" s="32"/>
      <c r="Z7" s="32"/>
      <c r="AA7" s="1848"/>
      <c r="AB7" s="1848"/>
      <c r="AC7" s="1848"/>
      <c r="AD7" s="1848"/>
      <c r="AE7" s="1848"/>
      <c r="AF7" s="2394" t="s">
        <v>817</v>
      </c>
      <c r="AG7" s="2395"/>
      <c r="AH7" s="2395"/>
      <c r="AI7" s="2395"/>
      <c r="AJ7" s="2395"/>
      <c r="AK7" s="2395"/>
      <c r="AL7" s="2395"/>
      <c r="AM7" s="2395"/>
      <c r="AN7" s="2395"/>
      <c r="AO7" s="2395"/>
      <c r="AP7" s="2395"/>
      <c r="AQ7" s="2396"/>
      <c r="AR7" s="2397" t="s">
        <v>818</v>
      </c>
      <c r="AS7" s="2398"/>
      <c r="AT7" s="2398"/>
      <c r="AU7" s="2399"/>
      <c r="AV7" s="2400" t="s">
        <v>819</v>
      </c>
      <c r="AW7" s="2401"/>
      <c r="AX7" s="2401"/>
      <c r="AY7" s="2401"/>
      <c r="AZ7" s="2401"/>
      <c r="BA7" s="2401"/>
      <c r="BB7" s="2386" t="s">
        <v>820</v>
      </c>
      <c r="BC7" s="2387"/>
      <c r="BD7" s="2388"/>
      <c r="BE7" s="2389"/>
      <c r="BF7" s="2390"/>
      <c r="BG7" s="32"/>
      <c r="BH7" s="32"/>
      <c r="BI7" s="32"/>
      <c r="BJ7" s="32"/>
      <c r="BK7" s="32"/>
      <c r="BL7" s="32"/>
      <c r="BM7" s="32"/>
      <c r="BN7" s="32"/>
      <c r="BO7" s="1848"/>
      <c r="BP7" s="1848"/>
      <c r="BQ7" s="1848"/>
      <c r="BR7" s="1848"/>
      <c r="BS7" s="1848"/>
      <c r="BT7" s="1848"/>
      <c r="BU7" s="1848"/>
      <c r="BV7" s="1848"/>
      <c r="BW7" s="1848"/>
      <c r="BX7" s="1848"/>
      <c r="BY7" s="1848"/>
      <c r="BZ7" s="1848"/>
      <c r="CA7" s="2394" t="s">
        <v>817</v>
      </c>
      <c r="CB7" s="2395"/>
      <c r="CC7" s="2395"/>
      <c r="CD7" s="2395"/>
      <c r="CE7" s="2395"/>
      <c r="CF7" s="2395"/>
      <c r="CG7" s="2395"/>
      <c r="CH7" s="2395"/>
      <c r="CI7" s="2396"/>
      <c r="CJ7" s="2397" t="s">
        <v>818</v>
      </c>
      <c r="CK7" s="2398"/>
      <c r="CL7" s="2398"/>
      <c r="CM7" s="2399"/>
      <c r="CN7" s="2424" t="s">
        <v>819</v>
      </c>
      <c r="CO7" s="2425"/>
      <c r="CP7" s="2425"/>
      <c r="CQ7" s="2425"/>
      <c r="CR7" s="2425"/>
      <c r="CS7" s="2425"/>
      <c r="CT7" s="2426"/>
      <c r="CU7" s="2386" t="s">
        <v>820</v>
      </c>
      <c r="CV7" s="2387"/>
      <c r="CW7" s="2388"/>
      <c r="CX7" s="2389"/>
      <c r="CY7" s="2390"/>
      <c r="CZ7" s="1848"/>
      <c r="DA7" s="1848"/>
      <c r="DB7" s="1848"/>
      <c r="DC7" s="1848"/>
      <c r="DD7" s="1848"/>
      <c r="DE7" s="1848"/>
      <c r="DF7" s="1848"/>
      <c r="DG7" s="1848"/>
      <c r="DH7" s="1848"/>
      <c r="DI7" s="1848"/>
      <c r="DJ7" s="1848"/>
      <c r="DK7" s="1848"/>
      <c r="DL7" s="1848"/>
      <c r="DM7" s="1848"/>
      <c r="DN7" s="1848"/>
      <c r="DO7" s="1848"/>
      <c r="DP7" s="1848"/>
      <c r="DQ7" s="1848"/>
      <c r="DR7" s="1848"/>
      <c r="DS7" s="1848"/>
      <c r="DT7" s="1848"/>
      <c r="DU7" s="1848"/>
      <c r="DV7" s="2421" t="s">
        <v>817</v>
      </c>
      <c r="DW7" s="2422"/>
      <c r="DX7" s="2422"/>
      <c r="DY7" s="2422"/>
      <c r="DZ7" s="2422"/>
      <c r="EA7" s="2422"/>
      <c r="EB7" s="2422"/>
      <c r="EC7" s="2423"/>
      <c r="ED7" s="2216" t="s">
        <v>818</v>
      </c>
      <c r="EE7" s="2217"/>
      <c r="EF7" s="2217"/>
      <c r="EG7" s="2217"/>
      <c r="EH7" s="2217"/>
      <c r="EI7" s="2217"/>
      <c r="EJ7" s="2218"/>
      <c r="EK7" s="2424" t="s">
        <v>819</v>
      </c>
      <c r="EL7" s="2425"/>
      <c r="EM7" s="2425"/>
      <c r="EN7" s="2425"/>
      <c r="EO7" s="2425"/>
      <c r="EP7" s="2425"/>
      <c r="EQ7" s="2426"/>
      <c r="ER7" s="2386" t="s">
        <v>820</v>
      </c>
      <c r="ES7" s="2387"/>
      <c r="ET7" s="2388"/>
      <c r="EU7" s="2389"/>
      <c r="EV7" s="2390"/>
      <c r="EW7" s="1848"/>
      <c r="EX7" s="1848"/>
      <c r="EY7" s="1848"/>
      <c r="EZ7" s="2421" t="s">
        <v>817</v>
      </c>
      <c r="FA7" s="2422"/>
      <c r="FB7" s="2422"/>
      <c r="FC7" s="2422"/>
      <c r="FD7" s="2422"/>
      <c r="FE7" s="2422"/>
      <c r="FF7" s="2422"/>
      <c r="FG7" s="2423"/>
      <c r="FH7" s="2216" t="s">
        <v>818</v>
      </c>
      <c r="FI7" s="2217"/>
      <c r="FJ7" s="2217"/>
      <c r="FK7" s="2217"/>
      <c r="FL7" s="2217"/>
      <c r="FM7" s="2217"/>
      <c r="FN7" s="2218"/>
      <c r="FO7" s="2424" t="s">
        <v>819</v>
      </c>
      <c r="FP7" s="2425"/>
      <c r="FQ7" s="2425"/>
      <c r="FR7" s="2425"/>
      <c r="FS7" s="2425"/>
      <c r="FT7" s="2425"/>
      <c r="FU7" s="2426"/>
      <c r="FV7" s="2386" t="s">
        <v>820</v>
      </c>
      <c r="FW7" s="2387"/>
      <c r="FX7" s="2388"/>
      <c r="FY7" s="2389"/>
      <c r="FZ7" s="2390"/>
      <c r="GA7" s="1848"/>
      <c r="GB7" s="1848"/>
      <c r="GC7" s="1848"/>
      <c r="GD7" s="1848"/>
      <c r="GE7" s="1848"/>
      <c r="GF7" s="1848"/>
      <c r="GG7" s="1848"/>
      <c r="GH7" s="1848"/>
      <c r="GI7" s="1848"/>
      <c r="GJ7" s="1848"/>
      <c r="GK7" s="1848"/>
      <c r="GL7" s="1848"/>
      <c r="GM7" s="1848"/>
      <c r="GN7" s="1848"/>
      <c r="GO7" s="1848"/>
      <c r="GP7" s="1848"/>
      <c r="GQ7" s="1848"/>
      <c r="GR7" s="1848"/>
      <c r="GS7" s="1848"/>
      <c r="GT7" s="1848"/>
      <c r="GU7" s="1848"/>
      <c r="GV7" s="1848"/>
      <c r="GW7" s="1848"/>
      <c r="GX7" s="1848"/>
      <c r="GY7" s="1848"/>
      <c r="GZ7" s="1848"/>
      <c r="HA7" s="1848"/>
      <c r="HB7" s="1848"/>
      <c r="HC7" s="1848"/>
      <c r="HD7" s="1848"/>
      <c r="HE7" s="1848"/>
      <c r="HF7" s="1848"/>
      <c r="HG7" s="1848"/>
      <c r="HH7" s="1848"/>
      <c r="HI7" s="1848"/>
      <c r="HJ7" s="1848"/>
      <c r="HK7" s="1848"/>
      <c r="HL7" s="1848"/>
      <c r="HM7" s="1848"/>
      <c r="HN7" s="1848"/>
      <c r="HO7" s="1848"/>
      <c r="HP7" s="1848"/>
      <c r="HQ7" s="1848"/>
      <c r="HR7" s="1848"/>
      <c r="HS7" s="1848"/>
      <c r="HT7" s="331"/>
      <c r="HU7" s="331"/>
      <c r="HV7" s="331"/>
      <c r="HW7" s="331"/>
      <c r="HX7" s="331"/>
      <c r="HY7" s="331"/>
      <c r="HZ7" s="331"/>
      <c r="IA7" s="331"/>
      <c r="IB7" s="331"/>
      <c r="IC7" s="331"/>
      <c r="ID7" s="331"/>
      <c r="IE7" s="331"/>
      <c r="IF7" s="331"/>
      <c r="IG7" s="331"/>
      <c r="IH7" s="331"/>
      <c r="II7" s="331"/>
      <c r="IJ7" s="331"/>
      <c r="IK7" s="331"/>
      <c r="IL7" s="331"/>
      <c r="IM7" s="331"/>
      <c r="IN7" s="331"/>
      <c r="IO7" s="331"/>
      <c r="IP7" s="331"/>
      <c r="IQ7" s="331"/>
      <c r="IR7" s="331"/>
      <c r="IS7" s="331"/>
      <c r="IT7" s="331"/>
      <c r="IU7" s="331"/>
      <c r="IV7" s="331"/>
      <c r="IW7" s="331"/>
      <c r="IX7" s="331"/>
      <c r="IY7" s="331"/>
      <c r="IZ7" s="331"/>
      <c r="JA7" s="331"/>
      <c r="JB7" s="331"/>
      <c r="JC7" s="331"/>
      <c r="JD7" s="331"/>
      <c r="JE7" s="331"/>
      <c r="JF7" s="331"/>
      <c r="JG7" s="331"/>
      <c r="JH7" s="331"/>
      <c r="JI7" s="331"/>
      <c r="JJ7" s="331"/>
      <c r="JK7" s="331"/>
      <c r="JL7" s="331"/>
      <c r="JM7" s="331"/>
      <c r="JN7" s="331"/>
      <c r="JO7" s="331"/>
      <c r="JP7" s="331"/>
      <c r="JQ7" s="331"/>
      <c r="JR7" s="331"/>
      <c r="JS7" s="331"/>
      <c r="JT7" s="331"/>
      <c r="JU7" s="331"/>
      <c r="JV7" s="331"/>
      <c r="JW7" s="331"/>
      <c r="JX7" s="331"/>
      <c r="JY7" s="331"/>
      <c r="JZ7" s="331"/>
      <c r="KA7" s="331"/>
      <c r="KB7" s="331"/>
      <c r="KC7" s="331"/>
      <c r="KD7" s="331"/>
      <c r="KE7" s="331"/>
      <c r="KF7" s="331"/>
      <c r="KG7" s="331"/>
      <c r="KH7" s="331"/>
      <c r="KI7" s="331"/>
      <c r="KJ7" s="331"/>
      <c r="KK7" s="331"/>
      <c r="KL7" s="331"/>
      <c r="KM7" s="331"/>
      <c r="KN7" s="331"/>
      <c r="KO7" s="331"/>
      <c r="KP7" s="331"/>
      <c r="KQ7" s="331"/>
      <c r="KR7" s="331"/>
      <c r="KS7" s="331"/>
      <c r="KT7" s="331"/>
      <c r="KU7" s="331"/>
      <c r="KV7" s="331"/>
      <c r="KW7" s="331"/>
      <c r="KX7" s="331"/>
      <c r="KY7" s="331"/>
      <c r="KZ7" s="331"/>
      <c r="LA7" s="331"/>
      <c r="LB7" s="331"/>
      <c r="LC7" s="331"/>
      <c r="LD7" s="331"/>
      <c r="LE7" s="331"/>
      <c r="LF7" s="331"/>
      <c r="LG7" s="331"/>
      <c r="LH7" s="331"/>
      <c r="LI7" s="331"/>
      <c r="LJ7" s="331"/>
      <c r="LK7" s="331"/>
      <c r="LL7" s="331"/>
      <c r="LM7" s="331"/>
      <c r="LN7" s="331"/>
      <c r="LO7" s="331"/>
      <c r="LP7" s="331"/>
      <c r="LQ7" s="331"/>
      <c r="LR7" s="331"/>
      <c r="LS7" s="331"/>
      <c r="LT7" s="331"/>
      <c r="LU7" s="331"/>
      <c r="LV7" s="331"/>
      <c r="LW7" s="331"/>
      <c r="LX7" s="331"/>
      <c r="LY7" s="331"/>
      <c r="LZ7" s="331"/>
      <c r="MA7" s="331"/>
      <c r="MB7" s="331"/>
      <c r="MC7" s="331"/>
      <c r="MD7" s="331"/>
      <c r="ME7" s="331"/>
      <c r="MF7" s="331"/>
      <c r="MG7" s="331"/>
      <c r="MH7" s="331"/>
      <c r="MI7" s="331"/>
      <c r="MJ7" s="331"/>
      <c r="MK7" s="331"/>
      <c r="ML7" s="331"/>
      <c r="MM7" s="331"/>
      <c r="MN7" s="331"/>
      <c r="MO7" s="331"/>
      <c r="MP7" s="331"/>
      <c r="MQ7" s="331"/>
      <c r="MR7" s="331"/>
      <c r="MS7" s="331"/>
      <c r="MT7" s="331"/>
      <c r="MU7" s="331"/>
      <c r="MV7" s="331"/>
      <c r="MW7" s="331"/>
      <c r="MX7" s="331"/>
      <c r="MY7" s="331"/>
      <c r="MZ7" s="331"/>
      <c r="NA7" s="331"/>
      <c r="NB7" s="331"/>
      <c r="NC7" s="331"/>
      <c r="ND7" s="331"/>
      <c r="NE7" s="331"/>
      <c r="NF7" s="331"/>
      <c r="NG7" s="331"/>
      <c r="NH7" s="331"/>
      <c r="NI7" s="331"/>
      <c r="NJ7" s="331"/>
    </row>
    <row r="8" spans="1:665" s="1748" customFormat="1" ht="35.15" customHeight="1">
      <c r="B8" s="1749"/>
      <c r="C8" s="1749"/>
      <c r="D8" s="1750"/>
      <c r="E8" s="1776" t="s">
        <v>926</v>
      </c>
      <c r="F8" s="1746"/>
      <c r="G8" s="1746"/>
      <c r="H8" s="1747"/>
      <c r="I8" s="1747"/>
      <c r="J8" s="1747"/>
      <c r="K8" s="1747"/>
      <c r="L8" s="1747"/>
      <c r="M8" s="1747"/>
      <c r="N8" s="1747"/>
      <c r="O8" s="1747"/>
      <c r="P8" s="1747"/>
      <c r="Q8" s="1747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1672">
        <v>1100</v>
      </c>
      <c r="AH8" s="1672">
        <v>1100</v>
      </c>
      <c r="AI8" s="1672">
        <v>1100</v>
      </c>
      <c r="AJ8" s="1672">
        <v>1100</v>
      </c>
      <c r="AK8" s="1672">
        <v>1100</v>
      </c>
      <c r="AL8" s="1672">
        <v>1100</v>
      </c>
      <c r="AM8" s="1848"/>
      <c r="AN8" s="1848"/>
      <c r="AO8" s="1848"/>
      <c r="AP8" s="1848"/>
      <c r="AQ8" s="1848"/>
      <c r="AR8" s="1848"/>
      <c r="AS8" s="1848"/>
      <c r="AT8" s="1848"/>
      <c r="AU8" s="1848"/>
      <c r="AV8" s="1848"/>
      <c r="AW8" s="1848"/>
      <c r="AX8" s="1848"/>
      <c r="AY8" s="1848"/>
      <c r="AZ8" s="1848"/>
      <c r="BA8" s="1848"/>
      <c r="BB8" s="1848"/>
      <c r="BC8" s="1848"/>
      <c r="BD8" s="1848"/>
      <c r="BE8" s="1848"/>
      <c r="BF8" s="1848"/>
      <c r="BG8" s="32"/>
      <c r="BH8" s="32"/>
      <c r="BI8" s="32"/>
      <c r="BJ8" s="32"/>
      <c r="BK8" s="32"/>
      <c r="BL8" s="32"/>
      <c r="BM8" s="32"/>
      <c r="BN8" s="32"/>
      <c r="BO8" s="1848"/>
      <c r="BP8" s="1848"/>
      <c r="BQ8" s="1848"/>
      <c r="BR8" s="1848"/>
      <c r="BS8" s="1848"/>
      <c r="BT8" s="1848"/>
      <c r="BU8" s="1848"/>
      <c r="BV8" s="1848"/>
      <c r="BW8" s="1848"/>
      <c r="BX8" s="1848"/>
      <c r="BY8" s="1848"/>
      <c r="BZ8" s="1848"/>
      <c r="CA8" s="1672">
        <v>1100</v>
      </c>
      <c r="CB8" s="1672">
        <v>1100</v>
      </c>
      <c r="CC8" s="1672">
        <v>1100</v>
      </c>
      <c r="CD8" s="1672">
        <v>1100</v>
      </c>
      <c r="CE8" s="1672">
        <v>1100</v>
      </c>
      <c r="CF8" s="1672">
        <v>1100</v>
      </c>
      <c r="CG8" s="1848"/>
      <c r="CH8" s="1848"/>
      <c r="CI8" s="1848"/>
      <c r="CJ8" s="1848"/>
      <c r="CK8" s="1848"/>
      <c r="CL8" s="1848"/>
      <c r="CM8" s="1848"/>
      <c r="CN8" s="1848"/>
      <c r="CO8" s="1848"/>
      <c r="CP8" s="1848"/>
      <c r="CQ8" s="1848"/>
      <c r="CR8" s="1848"/>
      <c r="CS8" s="1848"/>
      <c r="CT8" s="1848"/>
      <c r="CU8" s="1848"/>
      <c r="CV8" s="1848"/>
      <c r="CW8" s="1848"/>
      <c r="CX8" s="1848"/>
      <c r="CY8" s="1848"/>
      <c r="CZ8" s="1848"/>
      <c r="DA8" s="1848"/>
      <c r="DB8" s="1848"/>
      <c r="DC8" s="1848"/>
      <c r="DD8" s="1848"/>
      <c r="DE8" s="1848"/>
      <c r="DF8" s="1848"/>
      <c r="DG8" s="1848"/>
      <c r="DH8" s="1848"/>
      <c r="DI8" s="1848"/>
      <c r="DJ8" s="1848"/>
      <c r="DK8" s="1848"/>
      <c r="DL8" s="1848"/>
      <c r="DM8" s="1848"/>
      <c r="DN8" s="1848"/>
      <c r="DO8" s="1848"/>
      <c r="DP8" s="1848"/>
      <c r="DQ8" s="1848"/>
      <c r="DR8" s="1848"/>
      <c r="DS8" s="1848"/>
      <c r="DT8" s="1848"/>
      <c r="DU8" s="1848"/>
      <c r="DV8" s="1672">
        <v>1100</v>
      </c>
      <c r="DW8" s="1672">
        <v>1100</v>
      </c>
      <c r="DX8" s="1672">
        <v>1100</v>
      </c>
      <c r="DY8" s="1672">
        <v>1100</v>
      </c>
      <c r="DZ8" s="1672">
        <v>1100</v>
      </c>
      <c r="EA8" s="1672">
        <v>1100</v>
      </c>
      <c r="EB8" s="1848"/>
      <c r="EC8" s="1848"/>
      <c r="ED8" s="1848"/>
      <c r="EE8" s="1848"/>
      <c r="EF8" s="1848"/>
      <c r="EG8" s="1848"/>
      <c r="EH8" s="1848"/>
      <c r="EI8" s="1848"/>
      <c r="EJ8" s="1848"/>
      <c r="EK8" s="1848"/>
      <c r="EL8" s="1848"/>
      <c r="EM8" s="1848"/>
      <c r="EN8" s="1848"/>
      <c r="EO8" s="1848"/>
      <c r="EP8" s="1848"/>
      <c r="EQ8" s="1848"/>
      <c r="ER8" s="1848"/>
      <c r="ES8" s="1848"/>
      <c r="ET8" s="1848"/>
      <c r="EU8" s="1848"/>
      <c r="EV8" s="1848"/>
      <c r="EW8" s="1848"/>
      <c r="EX8" s="1848"/>
      <c r="EY8" s="1848"/>
      <c r="EZ8" s="1672">
        <v>1100</v>
      </c>
      <c r="FA8" s="1672">
        <v>1100</v>
      </c>
      <c r="FB8" s="1672">
        <v>1100</v>
      </c>
      <c r="FC8" s="1672">
        <v>1100</v>
      </c>
      <c r="FD8" s="1672">
        <v>1100</v>
      </c>
      <c r="FE8" s="1672">
        <v>1100</v>
      </c>
      <c r="FF8" s="1848"/>
      <c r="FG8" s="1848"/>
      <c r="FH8" s="1848"/>
      <c r="FI8" s="1848"/>
      <c r="FJ8" s="1848"/>
      <c r="FK8" s="1848"/>
      <c r="FL8" s="1848"/>
      <c r="FM8" s="1848"/>
      <c r="FN8" s="1848"/>
      <c r="FO8" s="1848"/>
      <c r="FP8" s="1848"/>
      <c r="FQ8" s="1848"/>
      <c r="FR8" s="1848"/>
      <c r="FS8" s="1848"/>
      <c r="FT8" s="1848"/>
      <c r="FU8" s="1848"/>
      <c r="FV8" s="1848"/>
      <c r="FW8" s="1848"/>
      <c r="FX8" s="1848"/>
      <c r="FY8" s="1848"/>
      <c r="FZ8" s="1848"/>
      <c r="GA8" s="1848"/>
      <c r="GB8" s="1848"/>
      <c r="GC8" s="1848"/>
      <c r="GD8" s="1848"/>
      <c r="GE8" s="1848"/>
      <c r="GF8" s="1848"/>
      <c r="GG8" s="1848"/>
      <c r="GH8" s="1848"/>
      <c r="GI8" s="1848"/>
      <c r="GJ8" s="1848"/>
      <c r="GK8" s="1848"/>
      <c r="GL8" s="1848"/>
      <c r="GM8" s="1848"/>
      <c r="GN8" s="1848"/>
      <c r="GO8" s="1848"/>
      <c r="GP8" s="1848"/>
      <c r="GQ8" s="1848"/>
      <c r="GR8" s="1848"/>
      <c r="GS8" s="1848"/>
      <c r="GT8" s="1848"/>
      <c r="GU8" s="1848"/>
      <c r="GV8" s="1848"/>
      <c r="GW8" s="1848"/>
      <c r="GX8" s="1848"/>
      <c r="GY8" s="1848"/>
      <c r="GZ8" s="1848"/>
      <c r="HA8" s="1848"/>
      <c r="HB8" s="1848"/>
      <c r="HC8" s="1848"/>
      <c r="HD8" s="1848"/>
      <c r="HE8" s="1751"/>
      <c r="HF8" s="1751"/>
      <c r="HG8" s="1751"/>
      <c r="HH8" s="1751"/>
      <c r="HI8" s="1751"/>
      <c r="HJ8" s="1751"/>
      <c r="HK8" s="1751"/>
      <c r="HL8" s="1751"/>
      <c r="HM8" s="1751"/>
      <c r="HN8" s="1751"/>
      <c r="HO8" s="1751"/>
      <c r="HP8" s="1751"/>
      <c r="HQ8" s="1751"/>
      <c r="HR8" s="1751"/>
      <c r="HS8" s="1751"/>
      <c r="HT8" s="1751"/>
      <c r="HU8" s="1751"/>
      <c r="HV8" s="1751"/>
      <c r="HW8" s="1751"/>
      <c r="HX8" s="1751"/>
      <c r="HY8" s="1751"/>
      <c r="HZ8" s="1751"/>
      <c r="IA8" s="1751"/>
      <c r="IB8" s="1751"/>
      <c r="IC8" s="1751"/>
      <c r="ID8" s="1751"/>
      <c r="IE8" s="1751"/>
      <c r="IF8" s="1751"/>
      <c r="IG8" s="1751"/>
      <c r="IH8" s="1751"/>
      <c r="II8" s="1751"/>
      <c r="IJ8" s="1751"/>
      <c r="IK8" s="1751"/>
      <c r="IL8" s="1751"/>
      <c r="IM8" s="1751"/>
      <c r="IN8" s="1751"/>
      <c r="IO8" s="1751"/>
      <c r="IP8" s="1751"/>
      <c r="IQ8" s="1751"/>
      <c r="IR8" s="1751"/>
      <c r="IS8" s="1751"/>
      <c r="IT8" s="1751"/>
      <c r="IU8" s="1751"/>
      <c r="IV8" s="1751"/>
      <c r="IW8" s="1751"/>
      <c r="IX8" s="1751"/>
      <c r="IY8" s="1751"/>
      <c r="IZ8" s="1751"/>
      <c r="JA8" s="1751"/>
      <c r="JB8" s="1751"/>
      <c r="JC8" s="1751"/>
      <c r="JD8" s="1751"/>
      <c r="JE8" s="1751"/>
      <c r="JF8" s="1751"/>
      <c r="JG8" s="1751"/>
      <c r="JH8" s="1751"/>
      <c r="JI8" s="1751"/>
      <c r="JJ8" s="1751"/>
      <c r="JK8" s="1751"/>
      <c r="JL8" s="1751"/>
      <c r="JM8" s="1751"/>
      <c r="JN8" s="1751"/>
      <c r="JO8" s="1751"/>
      <c r="JP8" s="1751"/>
      <c r="JQ8" s="1751"/>
      <c r="JR8" s="1751"/>
      <c r="JS8" s="1751"/>
      <c r="JT8" s="1751"/>
      <c r="JU8" s="1751"/>
      <c r="JV8" s="1751"/>
      <c r="JW8" s="1751"/>
      <c r="JX8" s="1751"/>
      <c r="JY8" s="1751"/>
      <c r="JZ8" s="1751"/>
      <c r="KA8" s="1751"/>
      <c r="KB8" s="1751"/>
      <c r="KC8" s="1751"/>
      <c r="KD8" s="1751"/>
      <c r="KE8" s="1751"/>
      <c r="KF8" s="1751"/>
      <c r="KG8" s="1751"/>
      <c r="KH8" s="1751"/>
      <c r="KI8" s="1751"/>
      <c r="KJ8" s="1751"/>
      <c r="KK8" s="1751"/>
      <c r="KL8" s="1751"/>
      <c r="KM8" s="1751"/>
      <c r="KN8" s="1751"/>
      <c r="KO8" s="1751"/>
      <c r="KP8" s="1751"/>
      <c r="KQ8" s="1751"/>
      <c r="KR8" s="1751"/>
      <c r="KS8" s="1751"/>
      <c r="KT8" s="1751"/>
      <c r="KU8" s="1751"/>
      <c r="KV8" s="1751"/>
      <c r="KW8" s="1751"/>
      <c r="KX8" s="1751"/>
      <c r="KY8" s="1751"/>
      <c r="KZ8" s="1751"/>
      <c r="LA8" s="1751"/>
      <c r="LB8" s="1751"/>
      <c r="LC8" s="1751"/>
      <c r="LD8" s="1751"/>
      <c r="LE8" s="1751"/>
      <c r="LF8" s="1751"/>
      <c r="LG8" s="1751"/>
      <c r="LH8" s="1751"/>
      <c r="LI8" s="1751"/>
      <c r="LJ8" s="1751"/>
      <c r="LK8" s="1751"/>
      <c r="LL8" s="1751"/>
      <c r="LM8" s="1751"/>
      <c r="LN8" s="1751"/>
      <c r="LO8" s="1751"/>
      <c r="LP8" s="1751"/>
      <c r="LQ8" s="1751"/>
      <c r="LR8" s="1751"/>
      <c r="LS8" s="1751"/>
      <c r="LT8" s="1751"/>
      <c r="LU8" s="1751"/>
      <c r="LV8" s="1751"/>
      <c r="LW8" s="1751"/>
      <c r="LX8" s="1751"/>
      <c r="LY8" s="1751"/>
      <c r="LZ8" s="1751"/>
      <c r="MA8" s="1751"/>
      <c r="MB8" s="1751"/>
      <c r="MC8" s="1751"/>
      <c r="MD8" s="1751"/>
      <c r="ME8" s="1751"/>
      <c r="MF8" s="1751"/>
      <c r="MG8" s="1751"/>
      <c r="MH8" s="1751"/>
      <c r="MI8" s="1751"/>
      <c r="MJ8" s="1751"/>
      <c r="MK8" s="1751"/>
      <c r="ML8" s="1751"/>
      <c r="MM8" s="1751"/>
      <c r="MN8" s="1751"/>
      <c r="MO8" s="1751"/>
      <c r="MP8" s="1751"/>
      <c r="MQ8" s="1751"/>
      <c r="MR8" s="1751"/>
      <c r="MS8" s="1751"/>
      <c r="MT8" s="1751"/>
      <c r="MU8" s="1751"/>
      <c r="MV8" s="1751"/>
      <c r="MW8" s="1751"/>
      <c r="MX8" s="1751"/>
      <c r="MY8" s="1751"/>
      <c r="MZ8" s="1751"/>
      <c r="NA8" s="1751"/>
      <c r="NB8" s="1751"/>
      <c r="NC8" s="1751"/>
      <c r="ND8" s="1751"/>
      <c r="NE8" s="1751"/>
      <c r="NF8" s="1751"/>
      <c r="NG8" s="1751"/>
      <c r="NH8" s="1751"/>
      <c r="NI8" s="1751"/>
      <c r="NJ8" s="1751"/>
      <c r="NK8" s="1751"/>
      <c r="NL8" s="1751"/>
      <c r="NM8" s="1751"/>
      <c r="NN8" s="1747"/>
      <c r="NO8" s="1747"/>
      <c r="NP8" s="1747"/>
      <c r="NQ8" s="1747"/>
      <c r="NR8" s="1747"/>
      <c r="NS8" s="1747"/>
      <c r="NT8" s="1747"/>
      <c r="NU8" s="1747"/>
      <c r="NV8" s="1747"/>
      <c r="NW8" s="1747"/>
      <c r="NX8" s="1747"/>
      <c r="NY8" s="1747"/>
      <c r="NZ8" s="1747"/>
      <c r="OA8" s="1747"/>
      <c r="OB8" s="1747"/>
      <c r="OC8" s="1747"/>
      <c r="OD8" s="1747"/>
      <c r="OE8" s="1747"/>
      <c r="OF8" s="1747"/>
      <c r="OG8" s="1747"/>
      <c r="OH8" s="1747"/>
      <c r="OI8" s="1747"/>
      <c r="OJ8" s="1747"/>
      <c r="OK8" s="1747"/>
      <c r="OL8" s="1747"/>
      <c r="OM8" s="1747"/>
      <c r="ON8" s="1747"/>
      <c r="OO8" s="1747"/>
      <c r="OP8" s="1747"/>
      <c r="OQ8" s="1747"/>
      <c r="OR8" s="1747"/>
      <c r="OS8" s="1747"/>
      <c r="OT8" s="1747"/>
      <c r="OU8" s="1747"/>
      <c r="OV8" s="1747"/>
      <c r="OW8" s="1747"/>
      <c r="OX8" s="1747"/>
      <c r="OY8" s="1747"/>
      <c r="OZ8" s="1747"/>
      <c r="PA8" s="1747"/>
      <c r="PB8" s="1747"/>
      <c r="PC8" s="1747"/>
      <c r="PD8" s="1747"/>
      <c r="PE8" s="1747"/>
      <c r="PF8" s="1747"/>
      <c r="PG8" s="1747"/>
      <c r="PH8" s="1747"/>
      <c r="PI8" s="1747"/>
      <c r="PJ8" s="1747"/>
      <c r="PK8" s="1747"/>
      <c r="PL8" s="1747"/>
      <c r="PM8" s="1747"/>
      <c r="PN8" s="1747"/>
      <c r="PO8" s="1747"/>
      <c r="PP8" s="1747"/>
      <c r="PQ8" s="1747"/>
      <c r="PR8" s="1747"/>
      <c r="PS8" s="1747"/>
      <c r="PT8" s="1747"/>
      <c r="PU8" s="1747"/>
      <c r="PV8" s="1747"/>
      <c r="PW8" s="1747"/>
      <c r="PX8" s="1747"/>
      <c r="PY8" s="1747"/>
      <c r="PZ8" s="1747"/>
      <c r="QA8" s="1747"/>
      <c r="QB8" s="1747"/>
      <c r="QC8" s="1747"/>
      <c r="QD8" s="1747"/>
      <c r="QE8" s="1747"/>
      <c r="QF8" s="1747"/>
      <c r="QG8" s="1747"/>
      <c r="QH8" s="1747"/>
      <c r="QI8" s="1747"/>
      <c r="QJ8" s="1747"/>
      <c r="QK8" s="1747"/>
      <c r="QL8" s="1747"/>
      <c r="QM8" s="1747"/>
      <c r="QN8" s="1747"/>
      <c r="QO8" s="1747"/>
      <c r="QP8" s="1747"/>
      <c r="QQ8" s="1747"/>
      <c r="QR8" s="1747"/>
      <c r="QS8" s="1747"/>
      <c r="QT8" s="1747"/>
      <c r="QU8" s="1747"/>
      <c r="QV8" s="1747"/>
      <c r="QW8" s="1747"/>
      <c r="QX8" s="1747"/>
      <c r="QY8" s="1747"/>
      <c r="QZ8" s="1747"/>
      <c r="RA8" s="1747"/>
      <c r="RB8" s="1747"/>
      <c r="RC8" s="1747"/>
      <c r="RD8" s="1747"/>
      <c r="RE8" s="1747"/>
      <c r="RF8" s="1747"/>
      <c r="RG8" s="1747"/>
      <c r="RH8" s="1747"/>
      <c r="RI8" s="1747"/>
      <c r="RJ8" s="1747"/>
      <c r="RK8" s="1747"/>
      <c r="RL8" s="1747"/>
      <c r="RM8" s="1747"/>
      <c r="RN8" s="1747"/>
      <c r="RO8" s="1747"/>
      <c r="RP8" s="1747"/>
      <c r="RQ8" s="1747"/>
      <c r="RR8" s="1747"/>
      <c r="RS8" s="1747"/>
      <c r="RT8" s="1747"/>
      <c r="RU8" s="1747"/>
      <c r="RV8" s="1747"/>
      <c r="RW8" s="1747"/>
      <c r="RX8" s="1747"/>
      <c r="RY8" s="1747"/>
      <c r="RZ8" s="1747"/>
      <c r="SA8" s="1747"/>
      <c r="SB8" s="1747"/>
      <c r="SC8" s="1747"/>
      <c r="SD8" s="1747"/>
      <c r="SE8" s="1747"/>
      <c r="SF8" s="1747"/>
      <c r="SG8" s="1747"/>
      <c r="SH8" s="1747"/>
      <c r="SI8" s="1747"/>
      <c r="SJ8" s="1747"/>
      <c r="SK8" s="1747"/>
      <c r="SL8" s="1747"/>
      <c r="SM8" s="1747"/>
      <c r="SN8" s="1747"/>
      <c r="SO8" s="1747"/>
      <c r="SP8" s="1747"/>
      <c r="SQ8" s="1747"/>
      <c r="SR8" s="1747"/>
      <c r="SS8" s="1747"/>
      <c r="ST8" s="1747"/>
      <c r="SU8" s="1747"/>
      <c r="SV8" s="1747"/>
      <c r="SW8" s="1747"/>
      <c r="SX8" s="1747"/>
      <c r="SY8" s="1747"/>
      <c r="SZ8" s="1747"/>
      <c r="TA8" s="1747"/>
      <c r="TB8" s="1747"/>
      <c r="TC8" s="1747"/>
      <c r="TD8" s="1747"/>
      <c r="TE8" s="1747"/>
      <c r="TF8" s="1747"/>
      <c r="TG8" s="1747"/>
      <c r="TH8" s="1747"/>
      <c r="TI8" s="1747"/>
      <c r="TJ8" s="1747"/>
      <c r="TK8" s="1747"/>
      <c r="TL8" s="1747"/>
      <c r="TM8" s="1747"/>
      <c r="TN8" s="1747"/>
      <c r="TO8" s="1747"/>
      <c r="TP8" s="1747"/>
      <c r="TQ8" s="1747"/>
      <c r="TR8" s="1747"/>
      <c r="TS8" s="1747"/>
      <c r="TT8" s="1747"/>
      <c r="TU8" s="1747"/>
      <c r="TV8" s="1747"/>
      <c r="TW8" s="1747"/>
      <c r="TX8" s="1747"/>
      <c r="TY8" s="1747"/>
      <c r="TZ8" s="1747"/>
      <c r="UA8" s="1747"/>
      <c r="UB8" s="1747"/>
      <c r="UC8" s="1747"/>
      <c r="UD8" s="1747"/>
      <c r="UE8" s="1747"/>
      <c r="UF8" s="1747"/>
      <c r="UG8" s="1747"/>
      <c r="UH8" s="1747"/>
      <c r="UI8" s="1747"/>
      <c r="UJ8" s="1747"/>
      <c r="UK8" s="1747"/>
      <c r="UL8" s="1747"/>
      <c r="UM8" s="1747"/>
      <c r="UN8" s="1747"/>
      <c r="UO8" s="1747"/>
      <c r="UP8" s="1747"/>
      <c r="UQ8" s="1747"/>
      <c r="UR8" s="1747"/>
      <c r="US8" s="1747"/>
      <c r="UT8" s="1747"/>
      <c r="UU8" s="1747"/>
      <c r="UV8" s="1747"/>
      <c r="UW8" s="1747"/>
      <c r="UX8" s="1747"/>
      <c r="UY8" s="1747"/>
      <c r="UZ8" s="1747"/>
      <c r="VA8" s="1747"/>
      <c r="VB8" s="1747"/>
      <c r="VC8" s="1747"/>
      <c r="VD8" s="1747"/>
      <c r="VE8" s="1747"/>
      <c r="VF8" s="1747"/>
      <c r="VG8" s="1747"/>
      <c r="VH8" s="1747"/>
      <c r="VI8" s="1747"/>
      <c r="VJ8" s="1747"/>
      <c r="VK8" s="1747"/>
      <c r="VL8" s="1747"/>
      <c r="VM8" s="1747"/>
      <c r="VN8" s="1747"/>
      <c r="VO8" s="1747"/>
      <c r="VP8" s="1747"/>
      <c r="VQ8" s="1747"/>
      <c r="VR8" s="1747"/>
      <c r="VS8" s="1747"/>
      <c r="VT8" s="1747"/>
      <c r="VU8" s="1747"/>
      <c r="VV8" s="1747"/>
      <c r="VW8" s="1747"/>
      <c r="VX8" s="1747"/>
      <c r="VY8" s="1747"/>
      <c r="VZ8" s="1747"/>
      <c r="WA8" s="1747"/>
      <c r="WB8" s="1747"/>
      <c r="WC8" s="1747"/>
      <c r="WD8" s="1747"/>
      <c r="WE8" s="1747"/>
      <c r="WF8" s="1747"/>
      <c r="WG8" s="1747"/>
      <c r="WH8" s="1747"/>
      <c r="WI8" s="1747"/>
      <c r="WJ8" s="1747"/>
      <c r="WK8" s="1747"/>
      <c r="WL8" s="1747"/>
      <c r="WM8" s="1747"/>
      <c r="WN8" s="1747"/>
      <c r="WO8" s="1747"/>
      <c r="WP8" s="1747"/>
      <c r="WQ8" s="1747"/>
      <c r="WR8" s="1747"/>
      <c r="WS8" s="1747"/>
      <c r="WT8" s="1747"/>
      <c r="WU8" s="1747"/>
      <c r="WV8" s="1747"/>
      <c r="WW8" s="1747"/>
      <c r="WX8" s="1747"/>
      <c r="WY8" s="1747"/>
      <c r="WZ8" s="1747"/>
      <c r="XA8" s="1747"/>
      <c r="XB8" s="1747"/>
      <c r="XC8" s="1747"/>
      <c r="XD8" s="1747"/>
      <c r="XE8" s="1747"/>
      <c r="XF8" s="1747"/>
      <c r="XG8" s="1747"/>
      <c r="XH8" s="1747"/>
      <c r="XI8" s="1747"/>
      <c r="XJ8" s="1747"/>
      <c r="XK8" s="1747"/>
      <c r="XL8" s="1747"/>
      <c r="XM8" s="1747"/>
      <c r="XN8" s="1747"/>
      <c r="XO8" s="1747"/>
    </row>
    <row r="9" spans="1:665" s="76" customFormat="1" ht="25" customHeight="1" thickBot="1">
      <c r="D9" s="55"/>
      <c r="E9" s="1773"/>
      <c r="F9" s="1732"/>
      <c r="G9" s="1710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1848"/>
      <c r="AT9" s="1848"/>
      <c r="AU9" s="1848"/>
      <c r="AV9" s="1848"/>
      <c r="AW9" s="1848"/>
      <c r="AX9" s="1848"/>
      <c r="AY9" s="1848"/>
      <c r="AZ9" s="1848"/>
      <c r="BA9" s="1848"/>
      <c r="BB9" s="1848"/>
      <c r="BC9" s="1848"/>
      <c r="BD9" s="1848"/>
      <c r="BE9" s="1848"/>
      <c r="BF9" s="1848">
        <v>3</v>
      </c>
      <c r="BG9" s="1848"/>
      <c r="BH9" s="1848"/>
      <c r="BI9" s="1848"/>
      <c r="BJ9" s="1848"/>
      <c r="BK9" s="1848"/>
      <c r="BL9" s="1848"/>
      <c r="BM9" s="1848"/>
      <c r="BN9" s="1848"/>
      <c r="BO9" s="1848"/>
      <c r="BP9" s="1848"/>
      <c r="BQ9" s="1848"/>
      <c r="BR9" s="1848"/>
      <c r="BS9" s="1848"/>
      <c r="BT9" s="1848"/>
      <c r="BU9" s="1848"/>
      <c r="BV9" s="1848"/>
      <c r="BW9" s="1848"/>
      <c r="BX9" s="1848"/>
      <c r="BY9" s="1848"/>
      <c r="BZ9" s="1848"/>
      <c r="CA9" s="1848"/>
      <c r="CB9" s="1848"/>
      <c r="CC9" s="1848"/>
      <c r="CD9" s="1848"/>
      <c r="CE9" s="1848"/>
      <c r="CF9" s="1848"/>
      <c r="CG9" s="1848"/>
      <c r="CH9" s="1848"/>
      <c r="CI9" s="1848"/>
      <c r="CJ9" s="1848"/>
      <c r="CK9" s="1848"/>
      <c r="CL9" s="1848"/>
      <c r="CM9" s="1848"/>
      <c r="CN9" s="1848"/>
      <c r="CO9" s="1848"/>
      <c r="CP9" s="1848"/>
      <c r="CQ9" s="1848"/>
      <c r="CR9" s="1848"/>
      <c r="CS9" s="1848"/>
      <c r="CT9" s="1848">
        <v>4</v>
      </c>
      <c r="CU9" s="1848"/>
      <c r="CV9" s="1848"/>
      <c r="CW9" s="1848"/>
      <c r="CX9" s="1848"/>
      <c r="CY9" s="1848"/>
      <c r="CZ9" s="1848"/>
      <c r="DA9" s="1848"/>
      <c r="DB9" s="1848"/>
      <c r="DC9" s="1848"/>
      <c r="DD9" s="1848"/>
      <c r="DE9" s="1848"/>
      <c r="DF9" s="1848"/>
      <c r="DG9" s="1848"/>
      <c r="DH9" s="1848"/>
      <c r="DI9" s="1848"/>
      <c r="DJ9" s="1848"/>
      <c r="DK9" s="1848"/>
      <c r="DL9" s="1848"/>
      <c r="DM9" s="1848"/>
      <c r="DN9" s="1848"/>
      <c r="DO9" s="1848"/>
      <c r="DP9" s="1848"/>
      <c r="DQ9" s="1848"/>
      <c r="DR9" s="1848"/>
      <c r="DS9" s="1848"/>
      <c r="DT9" s="1848"/>
      <c r="DU9" s="1848"/>
      <c r="DV9" s="1848"/>
      <c r="DW9" s="1848"/>
      <c r="DX9" s="1848"/>
      <c r="DY9" s="1848"/>
      <c r="DZ9" s="1848"/>
      <c r="EA9" s="1848"/>
      <c r="EB9" s="1848"/>
      <c r="EC9" s="1848">
        <v>3</v>
      </c>
      <c r="ED9" s="1848"/>
      <c r="EE9" s="1848"/>
      <c r="EF9" s="1848"/>
      <c r="EG9" s="1848"/>
      <c r="EH9" s="1848"/>
      <c r="EI9" s="1848"/>
      <c r="EJ9" s="1848"/>
      <c r="EK9" s="1848"/>
      <c r="EL9" s="1848"/>
      <c r="EM9" s="1848"/>
      <c r="EN9" s="1848"/>
      <c r="EO9" s="1848"/>
      <c r="EP9" s="1848"/>
      <c r="EQ9" s="1848"/>
      <c r="ER9" s="1848"/>
      <c r="ES9" s="1848"/>
      <c r="ET9" s="1848"/>
      <c r="EU9" s="1848"/>
      <c r="EV9" s="1848"/>
      <c r="EW9" s="1848"/>
      <c r="EX9" s="1848"/>
      <c r="EY9" s="1848"/>
      <c r="EZ9" s="1848"/>
      <c r="FA9" s="1848"/>
      <c r="FB9" s="1848"/>
      <c r="FC9" s="1848"/>
      <c r="FD9" s="1848"/>
      <c r="FE9" s="1848"/>
      <c r="FF9" s="1848"/>
      <c r="FG9" s="1848"/>
      <c r="FH9" s="1848"/>
      <c r="FI9" s="1848"/>
      <c r="FJ9" s="1848"/>
      <c r="FK9" s="1848"/>
      <c r="FL9" s="1848"/>
      <c r="FM9" s="1848"/>
      <c r="FN9" s="1848"/>
      <c r="FO9" s="1848"/>
      <c r="FP9" s="1848"/>
      <c r="FQ9" s="1848"/>
      <c r="FR9" s="1848"/>
      <c r="FS9" s="1848"/>
      <c r="FT9" s="1848"/>
      <c r="FU9" s="1848"/>
      <c r="FV9" s="1848"/>
      <c r="FW9" s="1848"/>
      <c r="FX9" s="1848"/>
      <c r="FY9" s="1848"/>
      <c r="FZ9" s="1848"/>
      <c r="GA9" s="1848"/>
      <c r="GB9" s="1848"/>
      <c r="GC9" s="1848"/>
      <c r="GD9" s="1848"/>
      <c r="GE9" s="1848"/>
      <c r="GF9" s="1848"/>
      <c r="GG9" s="1848"/>
      <c r="GH9" s="1848"/>
      <c r="GI9" s="1848"/>
      <c r="GJ9" s="1848"/>
      <c r="GK9" s="1848"/>
      <c r="GL9" s="1848"/>
      <c r="GM9" s="1848"/>
      <c r="GN9" s="1848"/>
      <c r="GO9" s="1848"/>
      <c r="GP9" s="1848"/>
      <c r="GQ9" s="1848"/>
      <c r="GR9" s="1848"/>
      <c r="GS9" s="1848"/>
      <c r="GT9" s="1848"/>
      <c r="GU9" s="1848"/>
      <c r="GV9" s="1848"/>
      <c r="GW9" s="1848"/>
      <c r="GX9" s="1848"/>
      <c r="GY9" s="1848"/>
      <c r="GZ9" s="1848"/>
      <c r="HA9" s="1848"/>
      <c r="HB9" s="1848"/>
      <c r="HC9" s="1848"/>
      <c r="HD9" s="1848"/>
      <c r="HE9" s="1848"/>
      <c r="HF9" s="1848"/>
      <c r="HG9" s="1848"/>
      <c r="HH9" s="1848"/>
      <c r="HI9" s="1848"/>
      <c r="HJ9" s="1848"/>
      <c r="HK9" s="1848"/>
      <c r="HL9" s="1848"/>
      <c r="HM9" s="1848"/>
      <c r="HN9" s="1848"/>
      <c r="HO9" s="1848"/>
      <c r="HP9" s="1848"/>
      <c r="HQ9" s="1848"/>
      <c r="HR9" s="1848"/>
      <c r="HS9" s="1848"/>
      <c r="HT9" s="331"/>
      <c r="HU9" s="331"/>
      <c r="HV9" s="331"/>
      <c r="HW9" s="331"/>
      <c r="HX9" s="331"/>
      <c r="HY9" s="331"/>
      <c r="HZ9" s="331"/>
      <c r="IA9" s="331"/>
      <c r="IB9" s="331"/>
      <c r="IC9" s="331"/>
      <c r="ID9" s="331"/>
      <c r="IE9" s="331"/>
      <c r="IF9" s="331"/>
      <c r="IG9" s="331"/>
      <c r="IH9" s="331"/>
      <c r="II9" s="331"/>
      <c r="IJ9" s="331"/>
      <c r="IK9" s="331"/>
      <c r="IL9" s="331"/>
      <c r="IM9" s="331"/>
      <c r="IN9" s="331"/>
      <c r="IO9" s="331"/>
      <c r="IP9" s="331"/>
      <c r="IQ9" s="331"/>
      <c r="IR9" s="331"/>
      <c r="IS9" s="331"/>
      <c r="IT9" s="331"/>
      <c r="IU9" s="331"/>
      <c r="IV9" s="331"/>
      <c r="IW9" s="331"/>
      <c r="IX9" s="331"/>
      <c r="IY9" s="331"/>
      <c r="IZ9" s="331"/>
      <c r="JA9" s="331"/>
      <c r="JB9" s="331"/>
      <c r="JC9" s="331"/>
      <c r="JD9" s="331"/>
      <c r="JE9" s="331"/>
      <c r="JF9" s="331"/>
      <c r="JG9" s="331"/>
      <c r="JH9" s="331"/>
      <c r="JI9" s="331"/>
      <c r="JJ9" s="331"/>
      <c r="JK9" s="331"/>
      <c r="JL9" s="331"/>
      <c r="JM9" s="331"/>
      <c r="JN9" s="331"/>
      <c r="JO9" s="331"/>
      <c r="JP9" s="331"/>
      <c r="JQ9" s="331"/>
      <c r="JR9" s="331"/>
      <c r="JS9" s="331"/>
      <c r="JT9" s="331"/>
      <c r="JU9" s="331"/>
      <c r="JV9" s="331"/>
      <c r="JW9" s="331"/>
      <c r="JX9" s="331"/>
      <c r="JY9" s="331"/>
      <c r="JZ9" s="331"/>
      <c r="KA9" s="331"/>
      <c r="KB9" s="331"/>
      <c r="KC9" s="331"/>
      <c r="KD9" s="331"/>
      <c r="KE9" s="331"/>
      <c r="KF9" s="331"/>
      <c r="KG9" s="331"/>
      <c r="KH9" s="331"/>
      <c r="KI9" s="331"/>
      <c r="KJ9" s="331"/>
      <c r="KK9" s="331"/>
      <c r="KL9" s="331"/>
      <c r="KM9" s="331"/>
      <c r="KN9" s="331"/>
      <c r="KO9" s="331"/>
      <c r="KP9" s="331"/>
      <c r="KQ9" s="331"/>
      <c r="KR9" s="331"/>
      <c r="KS9" s="331"/>
      <c r="KT9" s="331"/>
      <c r="KU9" s="331"/>
      <c r="KV9" s="331"/>
      <c r="KW9" s="331"/>
      <c r="KX9" s="331"/>
      <c r="KY9" s="331"/>
      <c r="KZ9" s="331"/>
      <c r="LA9" s="331"/>
      <c r="LB9" s="331"/>
      <c r="LC9" s="331"/>
      <c r="LD9" s="331"/>
      <c r="LE9" s="331"/>
      <c r="LF9" s="331"/>
      <c r="LG9" s="331"/>
      <c r="LH9" s="331"/>
      <c r="LI9" s="331"/>
      <c r="LJ9" s="331"/>
      <c r="LK9" s="331"/>
      <c r="LL9" s="331"/>
      <c r="LM9" s="331"/>
      <c r="LN9" s="331"/>
      <c r="LO9" s="331"/>
      <c r="LP9" s="331"/>
      <c r="LQ9" s="331"/>
      <c r="LR9" s="331"/>
      <c r="LS9" s="331"/>
      <c r="LT9" s="331"/>
      <c r="LU9" s="331"/>
      <c r="LV9" s="331"/>
      <c r="LW9" s="331"/>
      <c r="LX9" s="331"/>
      <c r="LY9" s="331"/>
      <c r="LZ9" s="331"/>
      <c r="MA9" s="331"/>
      <c r="MB9" s="331"/>
      <c r="MC9" s="331"/>
      <c r="MD9" s="331"/>
      <c r="ME9" s="331"/>
      <c r="MF9" s="331"/>
      <c r="MG9" s="331"/>
      <c r="MH9" s="331"/>
      <c r="MI9" s="331"/>
      <c r="MJ9" s="331"/>
      <c r="MK9" s="331"/>
      <c r="ML9" s="331"/>
      <c r="MM9" s="331"/>
      <c r="MN9" s="331"/>
      <c r="MO9" s="331"/>
      <c r="MP9" s="331"/>
      <c r="MQ9" s="331"/>
      <c r="MR9" s="331"/>
      <c r="MS9" s="331"/>
      <c r="MT9" s="331"/>
      <c r="MU9" s="331"/>
      <c r="MV9" s="331"/>
      <c r="MW9" s="331"/>
      <c r="MX9" s="331"/>
      <c r="MY9" s="331"/>
      <c r="MZ9" s="331"/>
      <c r="NA9" s="331"/>
      <c r="NB9" s="331"/>
      <c r="NC9" s="331"/>
      <c r="ND9" s="331"/>
      <c r="NE9" s="331"/>
      <c r="NF9" s="331"/>
      <c r="NG9" s="331"/>
      <c r="NH9" s="331"/>
      <c r="NI9" s="331"/>
      <c r="NJ9" s="331"/>
      <c r="NK9" s="331"/>
      <c r="NL9" s="331"/>
      <c r="NM9" s="331"/>
      <c r="NN9" s="331"/>
      <c r="NO9" s="331"/>
      <c r="NP9" s="331"/>
      <c r="NQ9" s="331"/>
      <c r="NR9" s="331"/>
      <c r="NS9" s="331"/>
      <c r="NT9" s="331"/>
      <c r="NU9" s="331"/>
      <c r="NV9" s="331"/>
      <c r="NW9" s="331"/>
      <c r="NX9" s="331"/>
      <c r="NY9" s="331"/>
      <c r="NZ9" s="331"/>
      <c r="OA9" s="331"/>
      <c r="OB9" s="331"/>
      <c r="OC9" s="331"/>
      <c r="OD9" s="331"/>
      <c r="OE9" s="331"/>
    </row>
    <row r="10" spans="1:665" s="72" customFormat="1" ht="29.25" customHeight="1" thickBot="1">
      <c r="B10" s="38" t="s">
        <v>53</v>
      </c>
      <c r="C10" s="38"/>
      <c r="D10" s="56"/>
      <c r="E10" s="1773"/>
      <c r="F10" s="1732"/>
      <c r="G10" s="1710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1848"/>
      <c r="AT10" s="1848"/>
      <c r="AU10" s="32"/>
      <c r="AV10" s="32"/>
      <c r="AW10" s="32"/>
      <c r="AX10" s="32"/>
      <c r="AY10" s="32"/>
      <c r="AZ10" s="32"/>
      <c r="BA10" s="32"/>
      <c r="BB10" s="2372" t="s">
        <v>1020</v>
      </c>
      <c r="BC10" s="2373"/>
      <c r="BD10" s="2373"/>
      <c r="BE10" s="2373"/>
      <c r="BF10" s="2373"/>
      <c r="BG10" s="2374"/>
      <c r="BH10" s="2372" t="s">
        <v>978</v>
      </c>
      <c r="BI10" s="2373"/>
      <c r="BJ10" s="2373"/>
      <c r="BK10" s="2373"/>
      <c r="BL10" s="2373"/>
      <c r="BM10" s="2373"/>
      <c r="BN10" s="2373"/>
      <c r="BO10" s="2373"/>
      <c r="BP10" s="2373"/>
      <c r="BQ10" s="2373"/>
      <c r="BR10" s="2373"/>
      <c r="BS10" s="2373"/>
      <c r="BT10" s="2373"/>
      <c r="BU10" s="2373"/>
      <c r="BV10" s="2373"/>
      <c r="BW10" s="2373"/>
      <c r="BX10" s="2373"/>
      <c r="BY10" s="2373"/>
      <c r="BZ10" s="2373"/>
      <c r="CA10" s="2373"/>
      <c r="CB10" s="2374"/>
      <c r="CC10" s="1850"/>
      <c r="CD10" s="1848"/>
      <c r="CE10" s="1848"/>
      <c r="CF10" s="1848"/>
      <c r="CG10" s="1848"/>
      <c r="CH10" s="1848"/>
      <c r="CI10" s="1848"/>
      <c r="CJ10" s="1848"/>
      <c r="CK10" s="1848"/>
      <c r="CL10" s="1848"/>
      <c r="CM10" s="1848"/>
      <c r="CN10" s="1848"/>
      <c r="CO10" s="2372" t="s">
        <v>1023</v>
      </c>
      <c r="CP10" s="2373"/>
      <c r="CQ10" s="2373"/>
      <c r="CR10" s="2373"/>
      <c r="CS10" s="2373"/>
      <c r="CT10" s="2374"/>
      <c r="CU10" s="2372" t="s">
        <v>989</v>
      </c>
      <c r="CV10" s="2373"/>
      <c r="CW10" s="2373"/>
      <c r="CX10" s="2373"/>
      <c r="CY10" s="2373"/>
      <c r="CZ10" s="2373"/>
      <c r="DA10" s="2373"/>
      <c r="DB10" s="2373"/>
      <c r="DC10" s="2373"/>
      <c r="DD10" s="2373"/>
      <c r="DE10" s="2373"/>
      <c r="DF10" s="2373"/>
      <c r="DG10" s="2373"/>
      <c r="DH10" s="2373"/>
      <c r="DI10" s="2373"/>
      <c r="DJ10" s="2373"/>
      <c r="DK10" s="2373"/>
      <c r="DL10" s="2373"/>
      <c r="DM10" s="2374"/>
      <c r="DN10" s="1850"/>
      <c r="DO10" s="1848"/>
      <c r="DP10" s="1848"/>
      <c r="DQ10" s="1848"/>
      <c r="DR10" s="1848"/>
      <c r="DS10" s="1848"/>
      <c r="DT10" s="1848"/>
      <c r="DU10" s="1848"/>
      <c r="DV10" s="1848"/>
      <c r="DW10" s="1848"/>
      <c r="DX10" s="1848"/>
      <c r="DY10" s="1848"/>
      <c r="DZ10" s="1848"/>
      <c r="EA10" s="1848"/>
      <c r="EB10" s="1848"/>
      <c r="EC10" s="1848"/>
      <c r="ED10" s="1848"/>
      <c r="EE10" s="1848"/>
      <c r="EF10" s="1848"/>
      <c r="EG10" s="1848"/>
      <c r="EH10" s="1848"/>
      <c r="EI10" s="1848"/>
      <c r="EJ10" s="1848"/>
      <c r="EK10" s="1848"/>
      <c r="EL10" s="2372" t="s">
        <v>1026</v>
      </c>
      <c r="EM10" s="2373"/>
      <c r="EN10" s="2373"/>
      <c r="EO10" s="2373"/>
      <c r="EP10" s="2373"/>
      <c r="EQ10" s="2374"/>
      <c r="ER10" s="2372" t="s">
        <v>1024</v>
      </c>
      <c r="ES10" s="2373"/>
      <c r="ET10" s="2373"/>
      <c r="EU10" s="2373"/>
      <c r="EV10" s="2373"/>
      <c r="EW10" s="2373"/>
      <c r="EX10" s="2373"/>
      <c r="EY10" s="2373"/>
      <c r="EZ10" s="2373"/>
      <c r="FA10" s="2373"/>
      <c r="FB10" s="2373"/>
      <c r="FC10" s="2373"/>
      <c r="FD10" s="2373"/>
      <c r="FE10" s="2373"/>
      <c r="FF10" s="2373"/>
      <c r="FG10" s="2373"/>
      <c r="FH10" s="2373"/>
      <c r="FI10" s="2373"/>
      <c r="FJ10" s="2373"/>
      <c r="FK10" s="2373"/>
      <c r="FL10" s="2374"/>
      <c r="FM10" s="1848"/>
      <c r="FN10" s="1848"/>
      <c r="FO10" s="1848"/>
      <c r="FP10" s="1848"/>
      <c r="FQ10" s="1848"/>
      <c r="FR10" s="1848"/>
      <c r="FS10" s="1848"/>
      <c r="FT10" s="1848"/>
      <c r="FU10" s="1848"/>
      <c r="FV10" s="1848"/>
      <c r="FW10" s="1848"/>
      <c r="FX10" s="1848"/>
      <c r="FY10" s="1848"/>
      <c r="FZ10" s="1848"/>
      <c r="GA10" s="1848"/>
      <c r="GB10" s="1848"/>
      <c r="GC10" s="1848"/>
      <c r="GD10" s="1848"/>
      <c r="GE10" s="1848"/>
      <c r="GF10" s="1848"/>
      <c r="GG10" s="1848"/>
      <c r="GH10" s="1848"/>
      <c r="GI10" s="1848"/>
      <c r="GJ10" s="1848"/>
      <c r="GK10" s="1848"/>
      <c r="GL10" s="1848"/>
      <c r="GM10" s="1848"/>
      <c r="GN10" s="1848"/>
      <c r="GO10" s="1848"/>
      <c r="GP10" s="1848"/>
      <c r="GQ10" s="1848"/>
      <c r="GR10" s="1848"/>
      <c r="GS10" s="1848"/>
      <c r="GT10" s="1848"/>
      <c r="GU10" s="1848"/>
      <c r="GV10" s="1848"/>
      <c r="GW10" s="1848"/>
      <c r="GX10" s="1848"/>
      <c r="GY10" s="1848"/>
      <c r="GZ10" s="1848"/>
      <c r="HA10" s="1848"/>
      <c r="HB10" s="1848"/>
      <c r="HC10" s="1848"/>
      <c r="HD10" s="1848"/>
      <c r="HE10" s="1848"/>
      <c r="HF10" s="1848"/>
      <c r="HG10" s="1848"/>
      <c r="HH10" s="1848"/>
      <c r="HI10" s="1848"/>
      <c r="HJ10" s="1848"/>
      <c r="HK10" s="1848"/>
      <c r="HL10" s="1848"/>
      <c r="HM10" s="1848"/>
      <c r="HN10" s="1848"/>
      <c r="HO10" s="1848"/>
      <c r="HP10" s="1848"/>
      <c r="HQ10" s="1848"/>
      <c r="HR10" s="1848"/>
      <c r="HS10" s="1848"/>
      <c r="HT10" s="1848"/>
      <c r="HU10" s="331"/>
      <c r="HV10" s="331"/>
      <c r="HW10" s="331"/>
      <c r="HX10" s="331"/>
      <c r="HY10" s="331"/>
      <c r="HZ10" s="331"/>
      <c r="IA10" s="331"/>
      <c r="IB10" s="331"/>
      <c r="IC10" s="331"/>
      <c r="ID10" s="331"/>
      <c r="IE10" s="331"/>
      <c r="IF10" s="331"/>
      <c r="IG10" s="331"/>
      <c r="IH10" s="331"/>
      <c r="II10" s="331"/>
      <c r="IJ10" s="331"/>
      <c r="IK10" s="331"/>
      <c r="IL10" s="331"/>
      <c r="IM10" s="331"/>
      <c r="IN10" s="331"/>
      <c r="IO10" s="331"/>
      <c r="IP10" s="331"/>
      <c r="IQ10" s="331"/>
      <c r="IR10" s="331"/>
      <c r="IS10" s="331"/>
      <c r="IT10" s="331"/>
      <c r="IU10" s="331"/>
      <c r="IV10" s="331"/>
      <c r="IW10" s="331"/>
      <c r="IX10" s="331"/>
      <c r="IY10" s="331"/>
      <c r="IZ10" s="331"/>
      <c r="JA10" s="331"/>
      <c r="JB10" s="331"/>
      <c r="JC10" s="331"/>
      <c r="JD10" s="331"/>
      <c r="JE10" s="331"/>
      <c r="JF10" s="331"/>
      <c r="JG10" s="331"/>
      <c r="JH10" s="331"/>
      <c r="JI10" s="331"/>
      <c r="JJ10" s="331"/>
      <c r="JK10" s="331"/>
      <c r="JL10" s="331"/>
      <c r="JM10" s="331"/>
      <c r="JN10" s="331"/>
      <c r="JO10" s="331"/>
      <c r="JP10" s="331"/>
      <c r="JQ10" s="331"/>
      <c r="JR10" s="331"/>
      <c r="JS10" s="331"/>
      <c r="JT10" s="331"/>
      <c r="JU10" s="331"/>
      <c r="JV10" s="331"/>
      <c r="JW10" s="331"/>
      <c r="JX10" s="331"/>
      <c r="JY10" s="331"/>
      <c r="JZ10" s="331"/>
      <c r="KA10" s="331"/>
      <c r="KB10" s="331"/>
      <c r="KC10" s="331"/>
      <c r="KD10" s="331"/>
      <c r="KE10" s="331"/>
      <c r="KF10" s="331"/>
      <c r="KG10" s="331"/>
      <c r="KH10" s="331"/>
      <c r="KI10" s="331"/>
      <c r="KJ10" s="331"/>
      <c r="KK10" s="331"/>
      <c r="KL10" s="331"/>
      <c r="KM10" s="331"/>
      <c r="KN10" s="331"/>
      <c r="KO10" s="331"/>
      <c r="KP10" s="331"/>
      <c r="KQ10" s="331"/>
      <c r="KR10" s="331"/>
      <c r="KS10" s="331"/>
      <c r="KT10" s="331"/>
      <c r="KU10" s="331"/>
      <c r="KV10" s="331"/>
      <c r="KW10" s="331"/>
      <c r="KX10" s="331"/>
      <c r="KY10" s="331"/>
      <c r="KZ10" s="331"/>
      <c r="LA10" s="331"/>
      <c r="LB10" s="331"/>
      <c r="LC10" s="331"/>
      <c r="LD10" s="331"/>
      <c r="LE10" s="331"/>
      <c r="LF10" s="331"/>
      <c r="LG10" s="331"/>
      <c r="LH10" s="331"/>
      <c r="LI10" s="331"/>
      <c r="LJ10" s="331"/>
      <c r="LK10" s="331"/>
      <c r="LL10" s="331"/>
      <c r="LM10" s="331"/>
      <c r="LN10" s="331"/>
      <c r="LO10" s="331"/>
      <c r="LP10" s="331"/>
      <c r="LQ10" s="331"/>
      <c r="LR10" s="331"/>
      <c r="LS10" s="331"/>
      <c r="LT10" s="331"/>
      <c r="LU10" s="331"/>
      <c r="LV10" s="331"/>
      <c r="LW10" s="331"/>
      <c r="LX10" s="331"/>
      <c r="LY10" s="331"/>
      <c r="LZ10" s="331"/>
      <c r="MA10" s="331"/>
      <c r="MB10" s="331"/>
      <c r="MC10" s="331"/>
      <c r="MD10" s="331"/>
      <c r="ME10" s="331"/>
      <c r="MF10" s="331"/>
      <c r="MG10" s="331"/>
      <c r="MH10" s="331"/>
      <c r="MI10" s="331"/>
      <c r="MJ10" s="331"/>
      <c r="MK10" s="331"/>
      <c r="ML10" s="331"/>
      <c r="MM10" s="331"/>
      <c r="MN10" s="331"/>
      <c r="MO10" s="331"/>
      <c r="MP10" s="331"/>
      <c r="MQ10" s="331"/>
      <c r="MR10" s="331"/>
      <c r="MS10" s="331"/>
      <c r="MT10" s="331"/>
      <c r="MU10" s="331"/>
      <c r="MV10" s="331"/>
      <c r="MW10" s="331"/>
    </row>
    <row r="11" spans="1:665" s="74" customFormat="1" ht="38.15" customHeight="1" thickBot="1">
      <c r="B11" s="38"/>
      <c r="C11" s="38"/>
      <c r="D11" s="56"/>
      <c r="E11" s="1773"/>
      <c r="F11" s="1732"/>
      <c r="G11" s="1710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1848"/>
      <c r="AT11" s="1848"/>
      <c r="AU11" s="32"/>
      <c r="AV11" s="32"/>
      <c r="AW11" s="32"/>
      <c r="AX11" s="32"/>
      <c r="AY11" s="32"/>
      <c r="AZ11" s="32"/>
      <c r="BA11" s="32"/>
      <c r="BB11" s="2421" t="s">
        <v>817</v>
      </c>
      <c r="BC11" s="2422"/>
      <c r="BD11" s="2422"/>
      <c r="BE11" s="2422"/>
      <c r="BF11" s="2422"/>
      <c r="BG11" s="2422"/>
      <c r="BH11" s="2422"/>
      <c r="BI11" s="2423"/>
      <c r="BJ11" s="2216" t="s">
        <v>818</v>
      </c>
      <c r="BK11" s="2217"/>
      <c r="BL11" s="2217"/>
      <c r="BM11" s="2217"/>
      <c r="BN11" s="2217"/>
      <c r="BO11" s="2217"/>
      <c r="BP11" s="2218"/>
      <c r="BQ11" s="2424" t="s">
        <v>819</v>
      </c>
      <c r="BR11" s="2425"/>
      <c r="BS11" s="2425"/>
      <c r="BT11" s="2425"/>
      <c r="BU11" s="2425"/>
      <c r="BV11" s="2425"/>
      <c r="BW11" s="2426"/>
      <c r="BX11" s="2386" t="s">
        <v>820</v>
      </c>
      <c r="BY11" s="2387"/>
      <c r="BZ11" s="2388"/>
      <c r="CA11" s="2389"/>
      <c r="CB11" s="2390"/>
      <c r="CC11" s="1848"/>
      <c r="CD11" s="1848"/>
      <c r="CE11" s="1848"/>
      <c r="CF11" s="1848"/>
      <c r="CG11" s="1848"/>
      <c r="CH11" s="1848"/>
      <c r="CI11" s="1848"/>
      <c r="CJ11" s="1848"/>
      <c r="CK11" s="1848"/>
      <c r="CL11" s="1848"/>
      <c r="CM11" s="1848"/>
      <c r="CN11" s="1848"/>
      <c r="CO11" s="2394" t="s">
        <v>817</v>
      </c>
      <c r="CP11" s="2395"/>
      <c r="CQ11" s="2395"/>
      <c r="CR11" s="2395"/>
      <c r="CS11" s="2395"/>
      <c r="CT11" s="2395"/>
      <c r="CU11" s="2395"/>
      <c r="CV11" s="2395"/>
      <c r="CW11" s="2396"/>
      <c r="CX11" s="2397" t="s">
        <v>818</v>
      </c>
      <c r="CY11" s="2398"/>
      <c r="CZ11" s="2398"/>
      <c r="DA11" s="2399"/>
      <c r="DB11" s="2424" t="s">
        <v>819</v>
      </c>
      <c r="DC11" s="2425"/>
      <c r="DD11" s="2425"/>
      <c r="DE11" s="2425"/>
      <c r="DF11" s="2425"/>
      <c r="DG11" s="2425"/>
      <c r="DH11" s="2426"/>
      <c r="DI11" s="2386" t="s">
        <v>820</v>
      </c>
      <c r="DJ11" s="2387"/>
      <c r="DK11" s="2388"/>
      <c r="DL11" s="2389"/>
      <c r="DM11" s="2390"/>
      <c r="DN11" s="1848"/>
      <c r="DO11" s="1848"/>
      <c r="DP11" s="1848"/>
      <c r="DQ11" s="1848"/>
      <c r="DR11" s="1848"/>
      <c r="DS11" s="1848"/>
      <c r="DT11" s="1848"/>
      <c r="DU11" s="1848"/>
      <c r="DV11" s="1848"/>
      <c r="DW11" s="1848"/>
      <c r="DX11" s="1848"/>
      <c r="DY11" s="1848"/>
      <c r="DZ11" s="1848"/>
      <c r="EA11" s="1848"/>
      <c r="EB11" s="1848"/>
      <c r="EC11" s="1848"/>
      <c r="ED11" s="1848"/>
      <c r="EE11" s="1848"/>
      <c r="EF11" s="1848"/>
      <c r="EG11" s="1848"/>
      <c r="EH11" s="1848"/>
      <c r="EI11" s="1848"/>
      <c r="EJ11" s="1848"/>
      <c r="EK11" s="1848"/>
      <c r="EL11" s="2421" t="s">
        <v>817</v>
      </c>
      <c r="EM11" s="2422"/>
      <c r="EN11" s="2422"/>
      <c r="EO11" s="2422"/>
      <c r="EP11" s="2422"/>
      <c r="EQ11" s="2422"/>
      <c r="ER11" s="2422"/>
      <c r="ES11" s="2423"/>
      <c r="ET11" s="2216" t="s">
        <v>818</v>
      </c>
      <c r="EU11" s="2217"/>
      <c r="EV11" s="2217"/>
      <c r="EW11" s="2217"/>
      <c r="EX11" s="2217"/>
      <c r="EY11" s="2217"/>
      <c r="EZ11" s="2218"/>
      <c r="FA11" s="2424" t="s">
        <v>819</v>
      </c>
      <c r="FB11" s="2425"/>
      <c r="FC11" s="2425"/>
      <c r="FD11" s="2425"/>
      <c r="FE11" s="2425"/>
      <c r="FF11" s="2425"/>
      <c r="FG11" s="2426"/>
      <c r="FH11" s="2386" t="s">
        <v>820</v>
      </c>
      <c r="FI11" s="2387"/>
      <c r="FJ11" s="2388"/>
      <c r="FK11" s="2389"/>
      <c r="FL11" s="2390"/>
      <c r="FM11" s="1848"/>
      <c r="FN11" s="1848"/>
      <c r="FO11" s="1848"/>
      <c r="FP11" s="1848"/>
      <c r="FQ11" s="1848"/>
      <c r="FR11" s="1848"/>
      <c r="FS11" s="1848"/>
      <c r="FT11" s="1848"/>
      <c r="FU11" s="1848"/>
      <c r="FV11" s="1848"/>
      <c r="FW11" s="1848"/>
      <c r="FX11" s="1848"/>
      <c r="FY11" s="1848"/>
      <c r="FZ11" s="1848"/>
      <c r="GA11" s="1848"/>
      <c r="GB11" s="1848"/>
      <c r="GC11" s="1848"/>
      <c r="GD11" s="1848"/>
      <c r="GE11" s="1848"/>
      <c r="GF11" s="1848"/>
      <c r="GG11" s="1848"/>
      <c r="GH11" s="1848"/>
      <c r="GI11" s="1848"/>
      <c r="GJ11" s="1848"/>
      <c r="GK11" s="1848"/>
      <c r="GL11" s="1848"/>
      <c r="GM11" s="1848"/>
      <c r="GN11" s="1848"/>
      <c r="GO11" s="1848"/>
      <c r="GP11" s="1848"/>
      <c r="GQ11" s="1848"/>
      <c r="GR11" s="1848"/>
      <c r="GS11" s="1848"/>
      <c r="GT11" s="1848"/>
      <c r="GU11" s="1848"/>
      <c r="GV11" s="1848"/>
      <c r="GW11" s="1848"/>
      <c r="GX11" s="1848"/>
      <c r="GY11" s="1848"/>
      <c r="GZ11" s="1848"/>
      <c r="HA11" s="1848"/>
      <c r="HB11" s="1848"/>
      <c r="HC11" s="1848"/>
      <c r="HD11" s="1848"/>
      <c r="HE11" s="1848"/>
      <c r="HF11" s="1848"/>
      <c r="HG11" s="1848"/>
      <c r="HH11" s="1848"/>
      <c r="HI11" s="1848"/>
      <c r="HJ11" s="1848"/>
      <c r="HK11" s="1848"/>
      <c r="HL11" s="1848"/>
      <c r="HM11" s="1848"/>
      <c r="HN11" s="1848"/>
      <c r="HO11" s="1848"/>
      <c r="HP11" s="1848"/>
      <c r="HQ11" s="1848"/>
      <c r="HR11" s="1848"/>
      <c r="HS11" s="1848"/>
      <c r="HT11" s="1848"/>
      <c r="HU11" s="331"/>
      <c r="HV11" s="331"/>
      <c r="HW11" s="331"/>
      <c r="HX11" s="331"/>
      <c r="HY11" s="331"/>
      <c r="HZ11" s="331"/>
      <c r="IA11" s="331"/>
      <c r="IB11" s="331"/>
      <c r="IC11" s="331"/>
      <c r="ID11" s="331"/>
      <c r="IE11" s="331"/>
      <c r="IF11" s="331"/>
      <c r="IG11" s="331"/>
      <c r="IH11" s="331"/>
      <c r="II11" s="331"/>
      <c r="IJ11" s="331"/>
      <c r="IK11" s="331"/>
      <c r="IL11" s="331"/>
      <c r="IM11" s="331"/>
      <c r="IN11" s="331"/>
      <c r="IO11" s="331"/>
      <c r="IP11" s="331"/>
      <c r="IQ11" s="331"/>
      <c r="IR11" s="331"/>
      <c r="IS11" s="331"/>
      <c r="IT11" s="331"/>
      <c r="IU11" s="331"/>
      <c r="IV11" s="331"/>
      <c r="IW11" s="331"/>
      <c r="IX11" s="331"/>
      <c r="IY11" s="331"/>
      <c r="IZ11" s="331"/>
      <c r="JA11" s="331"/>
      <c r="JB11" s="331"/>
      <c r="JC11" s="331"/>
      <c r="JD11" s="331"/>
      <c r="JE11" s="331"/>
      <c r="JF11" s="331"/>
      <c r="JG11" s="331"/>
      <c r="JH11" s="331"/>
      <c r="JI11" s="331"/>
      <c r="JJ11" s="331"/>
      <c r="JK11" s="331"/>
      <c r="JL11" s="331"/>
      <c r="JM11" s="331"/>
      <c r="JN11" s="331"/>
      <c r="JO11" s="331"/>
      <c r="JP11" s="331"/>
      <c r="JQ11" s="331"/>
      <c r="JR11" s="331"/>
      <c r="JS11" s="331"/>
      <c r="JT11" s="331"/>
      <c r="JU11" s="331"/>
      <c r="JV11" s="331"/>
      <c r="JW11" s="331"/>
      <c r="JX11" s="331"/>
      <c r="JY11" s="331"/>
      <c r="JZ11" s="331"/>
      <c r="KA11" s="331"/>
      <c r="KB11" s="331"/>
      <c r="KC11" s="331"/>
      <c r="KD11" s="331"/>
      <c r="KE11" s="331"/>
      <c r="KF11" s="331"/>
      <c r="KG11" s="331"/>
      <c r="KH11" s="331"/>
      <c r="KI11" s="331"/>
      <c r="KJ11" s="331"/>
      <c r="KK11" s="331"/>
      <c r="KL11" s="331"/>
      <c r="KM11" s="331"/>
      <c r="KN11" s="331"/>
      <c r="KO11" s="331"/>
      <c r="KP11" s="331"/>
      <c r="KQ11" s="331"/>
      <c r="KR11" s="331"/>
      <c r="KS11" s="331"/>
      <c r="KT11" s="331"/>
      <c r="KU11" s="331"/>
      <c r="KV11" s="331"/>
      <c r="KW11" s="331"/>
      <c r="KX11" s="331"/>
      <c r="KY11" s="331"/>
      <c r="KZ11" s="331"/>
      <c r="LA11" s="331"/>
      <c r="LB11" s="331"/>
      <c r="LC11" s="331"/>
      <c r="LD11" s="331"/>
      <c r="LE11" s="331"/>
      <c r="LF11" s="331"/>
      <c r="LG11" s="331"/>
      <c r="LH11" s="331"/>
      <c r="LI11" s="331"/>
      <c r="LJ11" s="331"/>
      <c r="LK11" s="331"/>
      <c r="LL11" s="331"/>
      <c r="LM11" s="331"/>
      <c r="LN11" s="331"/>
      <c r="LO11" s="331"/>
      <c r="LP11" s="331"/>
      <c r="LQ11" s="331"/>
      <c r="LR11" s="331"/>
      <c r="LS11" s="331"/>
      <c r="LT11" s="331"/>
      <c r="LU11" s="331"/>
      <c r="LV11" s="331"/>
      <c r="LW11" s="331"/>
      <c r="LX11" s="331"/>
      <c r="LY11" s="331"/>
      <c r="LZ11" s="331"/>
      <c r="MA11" s="331"/>
      <c r="MB11" s="331"/>
      <c r="MC11" s="331"/>
      <c r="MD11" s="331"/>
      <c r="ME11" s="331"/>
      <c r="MF11" s="331"/>
      <c r="MG11" s="331"/>
      <c r="MH11" s="331"/>
      <c r="MI11" s="331"/>
      <c r="MJ11" s="331"/>
      <c r="MK11" s="331"/>
      <c r="ML11" s="331"/>
      <c r="MM11" s="331"/>
      <c r="MN11" s="331"/>
      <c r="MO11" s="331"/>
      <c r="MP11" s="331"/>
      <c r="MQ11" s="331"/>
      <c r="MR11" s="331"/>
      <c r="MS11" s="331"/>
      <c r="MT11" s="331"/>
      <c r="MU11" s="331"/>
      <c r="MV11" s="331"/>
      <c r="MW11" s="331"/>
    </row>
    <row r="12" spans="1:665" s="32" customFormat="1" ht="32.5" customHeight="1">
      <c r="B12" s="1749"/>
      <c r="C12" s="1749"/>
      <c r="D12" s="1750"/>
      <c r="E12" s="1776" t="s">
        <v>926</v>
      </c>
      <c r="F12" s="1752"/>
      <c r="G12" s="1752"/>
      <c r="H12" s="1749"/>
      <c r="I12" s="1749"/>
      <c r="J12" s="1749"/>
      <c r="K12" s="1749"/>
      <c r="L12" s="1749"/>
      <c r="M12" s="1749"/>
      <c r="N12" s="1749"/>
      <c r="O12" s="1749"/>
      <c r="P12" s="1749"/>
      <c r="Q12" s="1749"/>
      <c r="AS12" s="1749"/>
      <c r="AT12" s="1749"/>
      <c r="BB12" s="1672">
        <v>1100</v>
      </c>
      <c r="BC12" s="1672">
        <v>1100</v>
      </c>
      <c r="BD12" s="1672">
        <v>1100</v>
      </c>
      <c r="BE12" s="1672">
        <v>1100</v>
      </c>
      <c r="BF12" s="1672">
        <v>1100</v>
      </c>
      <c r="BG12" s="1672">
        <v>1100</v>
      </c>
      <c r="BH12" s="1848"/>
      <c r="BI12" s="1848"/>
      <c r="BJ12" s="1848"/>
      <c r="BK12" s="1848"/>
      <c r="BL12" s="1848"/>
      <c r="BM12" s="1848"/>
      <c r="BN12" s="1848"/>
      <c r="BO12" s="1848"/>
      <c r="BP12" s="1848"/>
      <c r="BQ12" s="1848"/>
      <c r="BR12" s="1848"/>
      <c r="BS12" s="1848"/>
      <c r="BT12" s="1848"/>
      <c r="BU12" s="1848"/>
      <c r="BV12" s="1848"/>
      <c r="BW12" s="1848"/>
      <c r="BX12" s="1848"/>
      <c r="BY12" s="1848"/>
      <c r="BZ12" s="1848"/>
      <c r="CA12" s="1848"/>
      <c r="CB12" s="1848"/>
      <c r="CC12" s="1848"/>
      <c r="CD12" s="1848"/>
      <c r="CE12" s="1848"/>
      <c r="CF12" s="1848"/>
      <c r="CG12" s="1848"/>
      <c r="CH12" s="1848"/>
      <c r="CI12" s="1848"/>
      <c r="CJ12" s="1848"/>
      <c r="CK12" s="1848"/>
      <c r="CL12" s="1848"/>
      <c r="CM12" s="1848"/>
      <c r="CN12" s="1848"/>
      <c r="CO12" s="1672">
        <v>1100</v>
      </c>
      <c r="CP12" s="1672">
        <v>1100</v>
      </c>
      <c r="CQ12" s="1672">
        <v>1100</v>
      </c>
      <c r="CR12" s="1672">
        <v>1100</v>
      </c>
      <c r="CS12" s="1672">
        <v>1100</v>
      </c>
      <c r="CT12" s="1672">
        <v>1100</v>
      </c>
      <c r="CU12" s="1848"/>
      <c r="CV12" s="1848"/>
      <c r="CW12" s="1848"/>
      <c r="CX12" s="1848"/>
      <c r="CY12" s="1848"/>
      <c r="CZ12" s="1848"/>
      <c r="DA12" s="1848"/>
      <c r="DB12" s="1848"/>
      <c r="DC12" s="1848"/>
      <c r="DD12" s="1848"/>
      <c r="DE12" s="1848"/>
      <c r="DF12" s="1848"/>
      <c r="DG12" s="1848"/>
      <c r="DH12" s="1848"/>
      <c r="DI12" s="1848"/>
      <c r="DJ12" s="1848"/>
      <c r="DK12" s="1848"/>
      <c r="DL12" s="1848"/>
      <c r="DM12" s="1848"/>
      <c r="DN12" s="1848"/>
      <c r="DO12" s="1848"/>
      <c r="DP12" s="1848"/>
      <c r="DQ12" s="1848"/>
      <c r="DR12" s="1848"/>
      <c r="DS12" s="1848"/>
      <c r="DT12" s="1848"/>
      <c r="DU12" s="1848"/>
      <c r="DV12" s="1848"/>
      <c r="DW12" s="1848"/>
      <c r="DX12" s="1848"/>
      <c r="DY12" s="1848"/>
      <c r="DZ12" s="1848"/>
      <c r="EA12" s="1848"/>
      <c r="EB12" s="1848"/>
      <c r="EC12" s="1848"/>
      <c r="ED12" s="1848"/>
      <c r="EE12" s="1848"/>
      <c r="EF12" s="1848"/>
      <c r="EG12" s="1848"/>
      <c r="EH12" s="1848"/>
      <c r="EI12" s="1848"/>
      <c r="EJ12" s="1848"/>
      <c r="EK12" s="1848"/>
      <c r="EL12" s="1672">
        <v>1100</v>
      </c>
      <c r="EM12" s="1672">
        <v>1100</v>
      </c>
      <c r="EN12" s="1672">
        <v>1100</v>
      </c>
      <c r="EO12" s="1672">
        <v>1100</v>
      </c>
      <c r="EP12" s="1672">
        <v>1100</v>
      </c>
      <c r="EQ12" s="1672">
        <v>1100</v>
      </c>
      <c r="ER12" s="1848"/>
      <c r="ES12" s="1848"/>
      <c r="ET12" s="1848"/>
      <c r="EU12" s="1848"/>
      <c r="EV12" s="1848"/>
      <c r="EW12" s="1848"/>
      <c r="EX12" s="1848"/>
      <c r="EY12" s="1848"/>
      <c r="EZ12" s="1848"/>
      <c r="FA12" s="1848"/>
      <c r="FB12" s="1848"/>
      <c r="FC12" s="1848"/>
      <c r="FD12" s="1848"/>
      <c r="FE12" s="1848"/>
      <c r="FF12" s="1848"/>
      <c r="FG12" s="1848"/>
      <c r="FH12" s="1848"/>
      <c r="FI12" s="1848"/>
      <c r="FJ12" s="1848"/>
      <c r="FK12" s="1848"/>
      <c r="FL12" s="1848"/>
      <c r="FM12" s="1848"/>
      <c r="FN12" s="1848"/>
      <c r="FO12" s="1848"/>
      <c r="FP12" s="1848"/>
      <c r="FQ12" s="1848"/>
      <c r="FR12" s="1848"/>
      <c r="FS12" s="1848"/>
      <c r="FT12" s="1848"/>
      <c r="FU12" s="1848"/>
      <c r="FV12" s="1848"/>
      <c r="FW12" s="1848"/>
      <c r="FX12" s="1848"/>
      <c r="FY12" s="1749"/>
      <c r="FZ12" s="1749"/>
      <c r="GA12" s="1749"/>
      <c r="GB12" s="1749"/>
      <c r="GC12" s="1749"/>
      <c r="GD12" s="1749"/>
      <c r="GE12" s="1749"/>
      <c r="GF12" s="1749"/>
      <c r="GG12" s="1749"/>
      <c r="GH12" s="1749"/>
      <c r="GI12" s="1749"/>
      <c r="GJ12" s="1749"/>
      <c r="GK12" s="1749"/>
      <c r="GL12" s="1749"/>
      <c r="GM12" s="1749"/>
      <c r="GN12" s="1749"/>
      <c r="GO12" s="1749"/>
      <c r="GP12" s="1749"/>
      <c r="GQ12" s="1749"/>
      <c r="GR12" s="1749"/>
      <c r="GS12" s="1749"/>
      <c r="GT12" s="1749"/>
      <c r="GU12" s="1749"/>
      <c r="GV12" s="1749"/>
      <c r="GW12" s="1749"/>
      <c r="GX12" s="1749"/>
      <c r="GY12" s="1749"/>
      <c r="GZ12" s="1749"/>
      <c r="HA12" s="1749"/>
      <c r="HB12" s="1749"/>
      <c r="HC12" s="1749"/>
      <c r="HD12" s="1749"/>
      <c r="HE12" s="1749"/>
      <c r="HF12" s="1749"/>
      <c r="HG12" s="1749"/>
      <c r="HH12" s="1749"/>
      <c r="HI12" s="1749"/>
      <c r="HJ12" s="1749"/>
      <c r="HK12" s="1749"/>
      <c r="HL12" s="1749"/>
      <c r="HM12" s="1749"/>
      <c r="HN12" s="1749"/>
      <c r="HO12" s="1749"/>
      <c r="HP12" s="1749"/>
      <c r="HQ12" s="1749"/>
      <c r="HR12" s="1749"/>
      <c r="HS12" s="1749"/>
      <c r="HT12" s="1749"/>
      <c r="HU12" s="1749"/>
      <c r="HV12" s="1749"/>
      <c r="HW12" s="1749"/>
      <c r="HX12" s="1749"/>
      <c r="HY12" s="1749"/>
      <c r="HZ12" s="1749"/>
      <c r="IA12" s="1749"/>
      <c r="IB12" s="1749"/>
      <c r="IC12" s="1749"/>
      <c r="ID12" s="1749"/>
      <c r="IE12" s="1749"/>
      <c r="IF12" s="1749"/>
      <c r="IG12" s="1749"/>
      <c r="IH12" s="1749"/>
      <c r="II12" s="1749"/>
      <c r="IJ12" s="1749"/>
      <c r="IK12" s="1749"/>
      <c r="IL12" s="1749"/>
      <c r="IM12" s="1749"/>
      <c r="IN12" s="1749"/>
      <c r="IO12" s="1749"/>
      <c r="IP12" s="1749"/>
      <c r="IQ12" s="1749"/>
      <c r="IR12" s="1749"/>
      <c r="IS12" s="1749"/>
      <c r="IT12" s="1749"/>
      <c r="IU12" s="1749"/>
      <c r="IV12" s="1749"/>
      <c r="IW12" s="1749"/>
      <c r="IX12" s="1749"/>
      <c r="IY12" s="1749"/>
      <c r="IZ12" s="1749"/>
      <c r="JA12" s="1749"/>
      <c r="JB12" s="1749"/>
      <c r="JC12" s="1749"/>
      <c r="JD12" s="1749"/>
      <c r="JE12" s="1749"/>
      <c r="JF12" s="1749"/>
      <c r="JG12" s="1749"/>
      <c r="JH12" s="1749"/>
      <c r="JI12" s="1749"/>
      <c r="JJ12" s="1749"/>
      <c r="JK12" s="1749"/>
      <c r="JL12" s="1749"/>
      <c r="JM12" s="1749"/>
      <c r="JN12" s="1749"/>
      <c r="JO12" s="1749"/>
      <c r="JP12" s="1749"/>
      <c r="JQ12" s="1749"/>
      <c r="JR12" s="1749"/>
      <c r="JS12" s="1749"/>
      <c r="JT12" s="1749"/>
      <c r="JU12" s="1749"/>
      <c r="JV12" s="1749"/>
      <c r="JW12" s="1749"/>
      <c r="JX12" s="1749"/>
      <c r="JY12" s="1749"/>
      <c r="JZ12" s="1749"/>
      <c r="KA12" s="1749"/>
      <c r="KB12" s="1749"/>
      <c r="KC12" s="1749"/>
      <c r="KD12" s="1749"/>
      <c r="KE12" s="1749"/>
      <c r="KF12" s="1749"/>
      <c r="KG12" s="1749"/>
      <c r="KH12" s="1749"/>
      <c r="KI12" s="1749"/>
      <c r="KJ12" s="1749"/>
      <c r="KK12" s="1749"/>
      <c r="KL12" s="1749"/>
      <c r="KM12" s="1749"/>
      <c r="KN12" s="1749"/>
      <c r="KO12" s="1749"/>
      <c r="KP12" s="1749"/>
      <c r="KQ12" s="1749"/>
      <c r="KR12" s="1749"/>
      <c r="KS12" s="1749"/>
      <c r="KT12" s="1749"/>
      <c r="KU12" s="1749"/>
      <c r="KV12" s="1749"/>
      <c r="KW12" s="1749"/>
      <c r="KX12" s="1749"/>
      <c r="KY12" s="1749"/>
      <c r="KZ12" s="1749"/>
      <c r="LA12" s="1749"/>
      <c r="LB12" s="1749"/>
      <c r="LC12" s="1749"/>
      <c r="LD12" s="1749"/>
      <c r="LE12" s="1749"/>
      <c r="LF12" s="1749"/>
      <c r="LG12" s="1749"/>
      <c r="LH12" s="1749"/>
      <c r="LI12" s="1749"/>
      <c r="LJ12" s="1749"/>
      <c r="LK12" s="1749"/>
      <c r="LL12" s="1749"/>
      <c r="LM12" s="1749"/>
      <c r="LN12" s="1749"/>
      <c r="LO12" s="1749"/>
      <c r="LP12" s="1749"/>
      <c r="LQ12" s="1749"/>
      <c r="LR12" s="1749"/>
      <c r="LS12" s="1749"/>
      <c r="LT12" s="1749"/>
      <c r="LU12" s="1749"/>
      <c r="LV12" s="1749"/>
      <c r="LW12" s="1749"/>
      <c r="LX12" s="1749"/>
      <c r="LY12" s="1749"/>
      <c r="LZ12" s="1749"/>
      <c r="MA12" s="1749"/>
      <c r="MB12" s="1749"/>
      <c r="MC12" s="1749"/>
      <c r="MD12" s="1749"/>
      <c r="ME12" s="1749"/>
      <c r="MF12" s="1749"/>
      <c r="MG12" s="1749"/>
      <c r="MH12" s="1749"/>
      <c r="MI12" s="1749"/>
      <c r="MJ12" s="1749"/>
      <c r="MK12" s="1749"/>
      <c r="ML12" s="1749"/>
      <c r="MM12" s="1749"/>
      <c r="MN12" s="1749"/>
      <c r="MO12" s="1749"/>
      <c r="MP12" s="1749"/>
      <c r="MQ12" s="1749"/>
      <c r="MR12" s="1749"/>
      <c r="MS12" s="1749"/>
      <c r="MT12" s="1749"/>
    </row>
    <row r="13" spans="1:665" s="74" customFormat="1" ht="25" customHeight="1">
      <c r="D13" s="134"/>
      <c r="E13" s="1773"/>
      <c r="F13" s="1734"/>
      <c r="G13" s="1699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1848"/>
      <c r="AT13" s="1848"/>
      <c r="AU13" s="1848"/>
      <c r="AV13" s="1848"/>
      <c r="AW13" s="1848"/>
      <c r="AX13" s="1848"/>
      <c r="AY13" s="1848"/>
      <c r="AZ13" s="1848"/>
      <c r="BA13" s="1848"/>
      <c r="BB13" s="1848"/>
      <c r="BC13" s="1848"/>
      <c r="BD13" s="1848"/>
      <c r="BE13" s="1848"/>
      <c r="BF13" s="1848"/>
      <c r="BG13" s="1848"/>
      <c r="BH13" s="1848"/>
      <c r="BI13" s="1848"/>
      <c r="BJ13" s="1848"/>
      <c r="BK13" s="1848"/>
      <c r="BL13" s="1848"/>
      <c r="BM13" s="1848"/>
      <c r="BN13" s="1848"/>
      <c r="BO13" s="1848"/>
      <c r="BP13" s="1848"/>
      <c r="BQ13" s="1848"/>
      <c r="BR13" s="1848"/>
      <c r="BS13" s="1848"/>
      <c r="BT13" s="1848"/>
      <c r="BU13" s="1848"/>
      <c r="BV13" s="1848"/>
      <c r="BW13" s="1848"/>
      <c r="BX13" s="1848"/>
      <c r="BY13" s="1848"/>
      <c r="BZ13" s="1848"/>
      <c r="CA13" s="1848"/>
      <c r="CB13" s="1848"/>
      <c r="CC13" s="1848"/>
      <c r="CD13" s="1848"/>
      <c r="CE13" s="1848"/>
      <c r="CF13" s="1848"/>
      <c r="CG13" s="1848"/>
      <c r="CH13" s="1848"/>
      <c r="CI13" s="1848"/>
      <c r="CJ13" s="1848"/>
      <c r="CK13" s="1848"/>
      <c r="CL13" s="1848"/>
      <c r="CM13" s="1848"/>
      <c r="CN13" s="1848"/>
      <c r="CO13" s="1848"/>
      <c r="CP13" s="1848"/>
      <c r="CQ13" s="1848"/>
      <c r="CR13" s="1848"/>
      <c r="CS13" s="1848"/>
      <c r="CT13" s="1848"/>
      <c r="CU13" s="1848"/>
      <c r="CV13" s="1848"/>
      <c r="CW13" s="1848"/>
      <c r="CX13" s="1848"/>
      <c r="CY13" s="1848"/>
      <c r="CZ13" s="1848"/>
      <c r="DA13" s="1848"/>
      <c r="DB13" s="1848"/>
      <c r="DC13" s="1848"/>
      <c r="DD13" s="1848"/>
      <c r="DE13" s="1848"/>
      <c r="DF13" s="1848"/>
      <c r="DG13" s="1848"/>
      <c r="DH13" s="1848"/>
      <c r="DI13" s="1848"/>
      <c r="DJ13" s="1848"/>
      <c r="DK13" s="1848"/>
      <c r="DL13" s="1848"/>
      <c r="DM13" s="1848"/>
      <c r="DN13" s="1848"/>
      <c r="DO13" s="1848"/>
      <c r="DP13" s="1848"/>
      <c r="DQ13" s="1848"/>
      <c r="DR13" s="1848"/>
      <c r="DS13" s="1848"/>
      <c r="DT13" s="1848"/>
      <c r="DU13" s="1848"/>
      <c r="DV13" s="1848"/>
      <c r="DW13" s="1848"/>
      <c r="DX13" s="1848"/>
      <c r="DY13" s="1848"/>
      <c r="DZ13" s="1848"/>
      <c r="EA13" s="1848"/>
      <c r="EB13" s="1848"/>
      <c r="EC13" s="1848"/>
      <c r="ED13" s="1848"/>
      <c r="EE13" s="1848"/>
      <c r="EF13" s="1848"/>
      <c r="EG13" s="1848"/>
      <c r="EH13" s="1848"/>
      <c r="EI13" s="1848"/>
      <c r="EJ13" s="1848"/>
      <c r="EK13" s="1848"/>
      <c r="EL13" s="1848"/>
      <c r="EM13" s="1848"/>
      <c r="EN13" s="1848"/>
      <c r="EO13" s="1848"/>
      <c r="EP13" s="1848"/>
      <c r="EQ13" s="1848"/>
      <c r="ER13" s="1848"/>
      <c r="ES13" s="1848"/>
      <c r="ET13" s="1848"/>
      <c r="EU13" s="1848"/>
      <c r="EV13" s="1848"/>
      <c r="EW13" s="1848"/>
      <c r="EX13" s="1848"/>
      <c r="EY13" s="1848"/>
      <c r="EZ13" s="1848"/>
      <c r="FA13" s="1848"/>
      <c r="FB13" s="1848"/>
      <c r="FC13" s="1848"/>
      <c r="FD13" s="1848"/>
      <c r="FE13" s="1848"/>
      <c r="FF13" s="1848"/>
      <c r="FG13" s="1848"/>
      <c r="FH13" s="1848"/>
      <c r="FI13" s="1848"/>
      <c r="FJ13" s="1848"/>
      <c r="FK13" s="1848"/>
      <c r="FL13" s="1848"/>
      <c r="FM13" s="1848"/>
      <c r="FN13" s="1848"/>
      <c r="FO13" s="1848"/>
      <c r="FP13" s="1848"/>
      <c r="FQ13" s="1848"/>
      <c r="FR13" s="1848"/>
      <c r="FS13" s="1848"/>
      <c r="FT13" s="1848"/>
      <c r="FU13" s="1848"/>
      <c r="FV13" s="1848"/>
      <c r="FW13" s="1848"/>
      <c r="FX13" s="1848"/>
      <c r="FY13" s="1848"/>
      <c r="FZ13" s="1848"/>
      <c r="GA13" s="1848"/>
      <c r="GB13" s="1848"/>
      <c r="GC13" s="1848"/>
      <c r="GD13" s="1848"/>
      <c r="GE13" s="1848"/>
      <c r="GF13" s="1848"/>
      <c r="GG13" s="1848"/>
      <c r="GH13" s="1848"/>
      <c r="GI13" s="1848"/>
      <c r="GJ13" s="1848"/>
      <c r="GK13" s="1848"/>
      <c r="GL13" s="1848"/>
      <c r="GM13" s="1848"/>
      <c r="GN13" s="1848"/>
      <c r="GO13" s="1848"/>
      <c r="GP13" s="1848"/>
      <c r="GQ13" s="1848"/>
      <c r="GR13" s="1848"/>
      <c r="GS13" s="1848"/>
      <c r="GT13" s="1848"/>
      <c r="GU13" s="1848"/>
      <c r="GV13" s="1848"/>
      <c r="GW13" s="1848"/>
      <c r="GX13" s="1848"/>
      <c r="GY13" s="1848"/>
      <c r="GZ13" s="1848"/>
      <c r="HA13" s="1848"/>
      <c r="HB13" s="1848"/>
      <c r="HC13" s="1848"/>
      <c r="HD13" s="1848"/>
      <c r="HE13" s="1848"/>
      <c r="HF13" s="1848"/>
      <c r="HG13" s="1848"/>
      <c r="HH13" s="1848"/>
      <c r="HI13" s="1848"/>
      <c r="HJ13" s="1848"/>
      <c r="HK13" s="1848"/>
      <c r="HL13" s="1848"/>
      <c r="HM13" s="1848"/>
      <c r="HN13" s="1848"/>
      <c r="HO13" s="1848"/>
      <c r="HP13" s="1848"/>
      <c r="HQ13" s="1848"/>
      <c r="HR13" s="1848"/>
      <c r="HS13" s="1848"/>
      <c r="HT13" s="331"/>
      <c r="HU13" s="331"/>
      <c r="HV13" s="331"/>
      <c r="HW13" s="331"/>
      <c r="HX13" s="331"/>
      <c r="HY13" s="331"/>
      <c r="HZ13" s="331"/>
      <c r="IA13" s="331"/>
      <c r="IB13" s="331"/>
      <c r="IC13" s="331"/>
      <c r="ID13" s="331"/>
      <c r="IE13" s="331"/>
      <c r="IF13" s="331"/>
      <c r="IG13" s="331"/>
      <c r="IH13" s="331"/>
      <c r="II13" s="331"/>
      <c r="IJ13" s="331"/>
      <c r="IK13" s="331"/>
      <c r="IL13" s="331"/>
      <c r="IM13" s="331"/>
      <c r="IN13" s="331"/>
      <c r="IO13" s="331"/>
      <c r="IP13" s="331"/>
      <c r="IQ13" s="331"/>
      <c r="IR13" s="331"/>
      <c r="IS13" s="331"/>
      <c r="IT13" s="331"/>
      <c r="IU13" s="331"/>
      <c r="IV13" s="331"/>
      <c r="IW13" s="331"/>
      <c r="IX13" s="331"/>
      <c r="IY13" s="331"/>
      <c r="IZ13" s="331"/>
      <c r="JA13" s="331"/>
      <c r="JB13" s="331"/>
      <c r="JC13" s="331"/>
      <c r="JD13" s="331"/>
      <c r="JE13" s="331"/>
      <c r="JF13" s="331"/>
      <c r="JG13" s="331"/>
      <c r="JH13" s="331"/>
      <c r="JI13" s="331"/>
      <c r="JJ13" s="331"/>
      <c r="JK13" s="331"/>
      <c r="JL13" s="331"/>
      <c r="JM13" s="331"/>
      <c r="JN13" s="331"/>
      <c r="JO13" s="331"/>
      <c r="JP13" s="331"/>
      <c r="JQ13" s="331"/>
      <c r="JR13" s="331"/>
      <c r="JS13" s="331"/>
      <c r="JT13" s="331"/>
      <c r="JU13" s="331"/>
      <c r="JV13" s="331"/>
      <c r="JW13" s="331"/>
      <c r="JX13" s="331"/>
      <c r="JY13" s="331"/>
      <c r="JZ13" s="331"/>
      <c r="KA13" s="331"/>
      <c r="KB13" s="331"/>
      <c r="KC13" s="331"/>
      <c r="KD13" s="331"/>
      <c r="KE13" s="331"/>
      <c r="KF13" s="331"/>
      <c r="KG13" s="331"/>
      <c r="KH13" s="331"/>
      <c r="KI13" s="331"/>
      <c r="KJ13" s="331"/>
      <c r="KK13" s="331"/>
      <c r="KL13" s="331"/>
      <c r="KM13" s="331"/>
      <c r="KN13" s="331"/>
      <c r="KO13" s="331"/>
      <c r="KP13" s="331"/>
      <c r="KQ13" s="331"/>
      <c r="KR13" s="331"/>
      <c r="KS13" s="331"/>
      <c r="KT13" s="331"/>
      <c r="KU13" s="331"/>
      <c r="KV13" s="331"/>
      <c r="KW13" s="331"/>
      <c r="KX13" s="331"/>
      <c r="KY13" s="331"/>
      <c r="KZ13" s="331"/>
      <c r="LA13" s="331"/>
      <c r="LB13" s="331"/>
      <c r="LC13" s="331"/>
      <c r="LD13" s="331"/>
      <c r="LE13" s="331"/>
      <c r="LF13" s="331"/>
      <c r="LG13" s="331"/>
      <c r="LH13" s="331"/>
      <c r="LI13" s="331"/>
      <c r="LJ13" s="331"/>
      <c r="LK13" s="331"/>
      <c r="LL13" s="331"/>
      <c r="LM13" s="331"/>
      <c r="LN13" s="331"/>
      <c r="LO13" s="331"/>
      <c r="LP13" s="331"/>
      <c r="LQ13" s="331"/>
      <c r="LR13" s="331"/>
      <c r="LS13" s="331"/>
      <c r="LT13" s="331"/>
      <c r="LU13" s="331"/>
      <c r="LV13" s="331"/>
      <c r="LW13" s="331"/>
      <c r="LX13" s="331"/>
      <c r="LY13" s="331"/>
      <c r="LZ13" s="331"/>
      <c r="MA13" s="331"/>
      <c r="MB13" s="331"/>
      <c r="MC13" s="331"/>
      <c r="MD13" s="331"/>
      <c r="ME13" s="331"/>
      <c r="MF13" s="331"/>
      <c r="MG13" s="331"/>
      <c r="MH13" s="331"/>
      <c r="MI13" s="331"/>
      <c r="MJ13" s="331"/>
      <c r="MK13" s="331"/>
      <c r="ML13" s="331"/>
      <c r="MM13" s="331"/>
      <c r="MN13" s="331"/>
      <c r="MO13" s="331"/>
      <c r="MP13" s="331"/>
      <c r="MQ13" s="331"/>
      <c r="MR13" s="331"/>
      <c r="MS13" s="331"/>
      <c r="MT13" s="331"/>
      <c r="MU13" s="331"/>
      <c r="MV13" s="331"/>
      <c r="MW13" s="331"/>
      <c r="MX13" s="331"/>
      <c r="MY13" s="331"/>
      <c r="MZ13" s="331"/>
      <c r="NA13" s="331"/>
      <c r="NB13" s="331"/>
      <c r="NC13" s="331"/>
      <c r="ND13" s="331"/>
      <c r="NE13" s="331"/>
      <c r="NF13" s="331"/>
      <c r="NG13" s="331"/>
      <c r="NH13" s="331"/>
      <c r="NI13" s="331"/>
      <c r="NJ13" s="331"/>
      <c r="NK13" s="331"/>
      <c r="NL13" s="331"/>
      <c r="NM13" s="331"/>
      <c r="NN13" s="331"/>
      <c r="NO13" s="331"/>
      <c r="NP13" s="331"/>
      <c r="NQ13" s="331"/>
      <c r="NR13" s="331"/>
      <c r="NS13" s="331"/>
      <c r="NT13" s="331"/>
      <c r="NU13" s="331"/>
      <c r="NV13" s="331"/>
      <c r="NW13" s="331"/>
      <c r="NX13" s="331"/>
      <c r="NY13" s="331"/>
      <c r="NZ13" s="331"/>
      <c r="OA13" s="331"/>
      <c r="OB13" s="331"/>
      <c r="OC13" s="331"/>
    </row>
    <row r="14" spans="1:665" s="74" customFormat="1" ht="25" customHeight="1">
      <c r="B14" s="2244" t="s">
        <v>331</v>
      </c>
      <c r="C14" s="2244"/>
      <c r="D14" s="2244"/>
      <c r="E14" s="1773"/>
      <c r="F14" s="1733"/>
      <c r="G14" s="1711"/>
      <c r="H14" s="1678"/>
      <c r="I14" s="1678"/>
      <c r="J14" s="1678"/>
      <c r="K14" s="1678"/>
      <c r="L14" s="1678"/>
      <c r="M14" s="1678"/>
      <c r="N14" s="1678"/>
      <c r="O14" s="1678"/>
      <c r="P14" s="1848"/>
      <c r="Q14" s="1848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2487" t="s">
        <v>1057</v>
      </c>
      <c r="AN14" s="2488"/>
      <c r="AO14" s="2488"/>
      <c r="AP14" s="2488"/>
      <c r="AQ14" s="2488"/>
      <c r="AR14" s="2488"/>
      <c r="AS14" s="2488"/>
      <c r="AT14" s="2489"/>
      <c r="AU14" s="32"/>
      <c r="AV14" s="32"/>
      <c r="AW14" s="1848"/>
      <c r="AX14" s="1848"/>
      <c r="AY14" s="1848"/>
      <c r="AZ14" s="1848"/>
      <c r="BA14" s="1848"/>
      <c r="BB14" s="1848"/>
      <c r="BC14" s="1848"/>
      <c r="BD14" s="1848"/>
      <c r="BE14" s="1848"/>
      <c r="BF14" s="1848"/>
      <c r="BG14" s="1848"/>
      <c r="BH14" s="1848"/>
      <c r="BI14" s="1848"/>
      <c r="BJ14" s="2415" t="s">
        <v>893</v>
      </c>
      <c r="BK14" s="2416"/>
      <c r="BL14" s="2416"/>
      <c r="BM14" s="2416"/>
      <c r="BN14" s="2416"/>
      <c r="BO14" s="2416"/>
      <c r="BP14" s="2416"/>
      <c r="BQ14" s="2416"/>
      <c r="BR14" s="2416"/>
      <c r="BS14" s="2416"/>
      <c r="BT14" s="2416"/>
      <c r="BU14" s="2416"/>
      <c r="BV14" s="2416"/>
      <c r="BW14" s="2416"/>
      <c r="BX14" s="2416"/>
      <c r="BY14" s="2416"/>
      <c r="BZ14" s="2417"/>
      <c r="CA14" s="1848"/>
      <c r="CB14" s="1848"/>
      <c r="CC14" s="1749"/>
      <c r="CD14" s="1848"/>
      <c r="CE14" s="1848"/>
      <c r="CF14" s="1848"/>
      <c r="CG14" s="1848"/>
      <c r="CH14" s="1848"/>
      <c r="CI14" s="1848"/>
      <c r="CJ14" s="1848"/>
      <c r="CK14" s="1848"/>
      <c r="CL14" s="1848"/>
      <c r="CM14" s="1848"/>
      <c r="CN14" s="1848"/>
      <c r="CO14" s="1848"/>
      <c r="CP14" s="1848"/>
      <c r="CQ14" s="1848"/>
      <c r="CR14" s="1848"/>
      <c r="CS14" s="1848"/>
      <c r="CT14" s="1848"/>
      <c r="CU14" s="1848"/>
      <c r="CV14" s="1848"/>
      <c r="CW14" s="1848"/>
      <c r="CX14" s="1848"/>
      <c r="CY14" s="1848"/>
      <c r="CZ14" s="1848"/>
      <c r="DA14" s="1848"/>
      <c r="DB14" s="1848"/>
      <c r="DC14" s="1848"/>
      <c r="DD14" s="1848"/>
      <c r="DE14" s="1848"/>
      <c r="DF14" s="1848"/>
      <c r="DG14" s="1848"/>
      <c r="DH14" s="1848"/>
      <c r="DI14" s="1848"/>
      <c r="DJ14" s="1848"/>
      <c r="DK14" s="1848"/>
      <c r="DL14" s="1848"/>
      <c r="DM14" s="1848"/>
      <c r="DN14" s="1848"/>
      <c r="DO14" s="1848"/>
      <c r="DP14" s="1848"/>
      <c r="DQ14" s="1848"/>
      <c r="DR14" s="1848"/>
      <c r="DS14" s="1848"/>
      <c r="DT14" s="1848"/>
      <c r="DU14" s="1848"/>
      <c r="DV14" s="1848"/>
      <c r="DW14" s="1848"/>
      <c r="DX14" s="1848"/>
      <c r="DY14" s="1848"/>
      <c r="DZ14" s="1848"/>
      <c r="EA14" s="1848"/>
      <c r="EB14" s="1848"/>
      <c r="EC14" s="1848"/>
      <c r="ED14" s="1848"/>
      <c r="EE14" s="1848"/>
      <c r="EF14" s="1848"/>
      <c r="EG14" s="1848"/>
      <c r="EH14" s="1848"/>
      <c r="EI14" s="1848"/>
      <c r="EJ14" s="1848"/>
      <c r="EK14" s="1848"/>
      <c r="EL14" s="1848"/>
      <c r="EM14" s="1848"/>
      <c r="EN14" s="1848"/>
      <c r="EO14" s="1848"/>
      <c r="EP14" s="1848"/>
      <c r="EQ14" s="1848"/>
      <c r="ER14" s="1848"/>
      <c r="ES14" s="1848"/>
      <c r="ET14" s="1848"/>
      <c r="EU14" s="1848"/>
      <c r="EV14" s="1848"/>
      <c r="EW14" s="1848"/>
      <c r="EX14" s="1848"/>
      <c r="EY14" s="1848"/>
      <c r="EZ14" s="1848"/>
      <c r="FA14" s="1848"/>
      <c r="FB14" s="1848"/>
      <c r="FC14" s="1848"/>
      <c r="FD14" s="1848"/>
      <c r="FE14" s="1848"/>
      <c r="FF14" s="1848"/>
      <c r="FG14" s="1848"/>
      <c r="FH14" s="1848"/>
      <c r="FI14" s="1848"/>
      <c r="FJ14" s="1848"/>
      <c r="FK14" s="1848"/>
      <c r="FL14" s="1848"/>
      <c r="FM14" s="1848"/>
      <c r="FN14" s="1848"/>
      <c r="FO14" s="1848"/>
      <c r="FP14" s="1848"/>
      <c r="FQ14" s="1848"/>
      <c r="FR14" s="1848"/>
      <c r="FS14" s="1848"/>
      <c r="FT14" s="1848"/>
      <c r="FU14" s="1848"/>
      <c r="FV14" s="1848"/>
      <c r="FW14" s="1848"/>
      <c r="FX14" s="1848"/>
      <c r="FY14" s="1848"/>
      <c r="FZ14" s="1848"/>
      <c r="GA14" s="1848"/>
      <c r="GB14" s="1848"/>
      <c r="GC14" s="1848"/>
      <c r="GD14" s="1848"/>
      <c r="GE14" s="1848"/>
      <c r="GF14" s="1848"/>
      <c r="GG14" s="1848"/>
      <c r="GH14" s="1848"/>
      <c r="GI14" s="1848"/>
      <c r="GJ14" s="1848"/>
      <c r="GK14" s="1848"/>
      <c r="GL14" s="1848"/>
      <c r="GM14" s="1848"/>
      <c r="GN14" s="1848"/>
      <c r="GO14" s="1848"/>
      <c r="GP14" s="1848"/>
      <c r="GQ14" s="1848"/>
      <c r="GR14" s="1848"/>
      <c r="GS14" s="1848"/>
      <c r="GT14" s="1848"/>
      <c r="GU14" s="1848"/>
      <c r="GV14" s="1848"/>
      <c r="GW14" s="1848"/>
      <c r="GX14" s="1848"/>
      <c r="GY14" s="1848"/>
      <c r="GZ14" s="1848"/>
      <c r="HA14" s="1848"/>
      <c r="HB14" s="2415" t="s">
        <v>893</v>
      </c>
      <c r="HC14" s="2416"/>
      <c r="HD14" s="2416"/>
      <c r="HE14" s="2416"/>
      <c r="HF14" s="2416"/>
      <c r="HG14" s="2416"/>
      <c r="HH14" s="2416"/>
      <c r="HI14" s="2416"/>
      <c r="HJ14" s="2416"/>
      <c r="HK14" s="2416"/>
      <c r="HL14" s="2416"/>
      <c r="HM14" s="2416"/>
      <c r="HN14" s="2416"/>
      <c r="HO14" s="2416"/>
      <c r="HP14" s="2416"/>
      <c r="HQ14" s="2416"/>
      <c r="HR14" s="2417"/>
      <c r="HS14" s="32"/>
      <c r="JA14" s="2415" t="s">
        <v>893</v>
      </c>
      <c r="JB14" s="2416"/>
      <c r="JC14" s="2416"/>
      <c r="JD14" s="2416"/>
      <c r="JE14" s="2416"/>
      <c r="JF14" s="2416"/>
      <c r="JG14" s="2416"/>
      <c r="JH14" s="2416"/>
      <c r="JI14" s="2416"/>
      <c r="JJ14" s="2416"/>
      <c r="JK14" s="2416"/>
      <c r="JL14" s="2416"/>
      <c r="JM14" s="2416"/>
      <c r="JN14" s="2416"/>
      <c r="JO14" s="2416"/>
      <c r="JP14" s="2416"/>
      <c r="JQ14" s="2417"/>
    </row>
    <row r="15" spans="1:665" s="74" customFormat="1" ht="25" customHeight="1">
      <c r="B15" s="2244"/>
      <c r="C15" s="2244"/>
      <c r="D15" s="2244"/>
      <c r="E15" s="1773"/>
      <c r="F15" s="1733"/>
      <c r="G15" s="1711"/>
      <c r="H15" s="1678"/>
      <c r="I15" s="1678"/>
      <c r="J15" s="1678"/>
      <c r="K15" s="1678"/>
      <c r="L15" s="1678"/>
      <c r="M15" s="1678"/>
      <c r="N15" s="1678"/>
      <c r="O15" s="1678"/>
      <c r="P15" s="1848"/>
      <c r="Q15" s="1848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2490"/>
      <c r="AN15" s="2491"/>
      <c r="AO15" s="2491"/>
      <c r="AP15" s="2491"/>
      <c r="AQ15" s="2491"/>
      <c r="AR15" s="2491"/>
      <c r="AS15" s="2491"/>
      <c r="AT15" s="2492"/>
      <c r="AU15" s="32"/>
      <c r="AV15" s="32"/>
      <c r="AW15" s="1848"/>
      <c r="AX15" s="1848"/>
      <c r="AY15" s="1848"/>
      <c r="AZ15" s="1848"/>
      <c r="BA15" s="1848"/>
      <c r="BB15" s="1848"/>
      <c r="BC15" s="1848"/>
      <c r="BD15" s="1848"/>
      <c r="BE15" s="1848"/>
      <c r="BF15" s="1848"/>
      <c r="BG15" s="1848"/>
      <c r="BH15" s="1848"/>
      <c r="BI15" s="1848"/>
      <c r="BJ15" s="2418"/>
      <c r="BK15" s="2419"/>
      <c r="BL15" s="2419"/>
      <c r="BM15" s="2419"/>
      <c r="BN15" s="2419"/>
      <c r="BO15" s="2419"/>
      <c r="BP15" s="2419"/>
      <c r="BQ15" s="2419"/>
      <c r="BR15" s="2419"/>
      <c r="BS15" s="2419"/>
      <c r="BT15" s="2419"/>
      <c r="BU15" s="2419"/>
      <c r="BV15" s="2419"/>
      <c r="BW15" s="2419"/>
      <c r="BX15" s="2419"/>
      <c r="BY15" s="2419"/>
      <c r="BZ15" s="2420"/>
      <c r="CA15" s="1848"/>
      <c r="CB15" s="1848"/>
      <c r="CC15" s="1848"/>
      <c r="CD15" s="1848"/>
      <c r="CE15" s="1848"/>
      <c r="CF15" s="1848"/>
      <c r="CG15" s="1848"/>
      <c r="CH15" s="1848"/>
      <c r="CI15" s="1848"/>
      <c r="CJ15" s="1848"/>
      <c r="CK15" s="1848"/>
      <c r="CL15" s="1848"/>
      <c r="CM15" s="1848"/>
      <c r="CN15" s="1848"/>
      <c r="CO15" s="1848"/>
      <c r="CP15" s="1848"/>
      <c r="CQ15" s="1848"/>
      <c r="CR15" s="1848"/>
      <c r="CS15" s="1848"/>
      <c r="CT15" s="1848"/>
      <c r="CU15" s="1848"/>
      <c r="CV15" s="1848"/>
      <c r="CW15" s="1848"/>
      <c r="CX15" s="1848"/>
      <c r="CY15" s="1848"/>
      <c r="CZ15" s="1848"/>
      <c r="DA15" s="1848"/>
      <c r="DB15" s="1848"/>
      <c r="DC15" s="1848"/>
      <c r="DD15" s="1848"/>
      <c r="DE15" s="1848"/>
      <c r="DF15" s="1848"/>
      <c r="DG15" s="1848"/>
      <c r="DH15" s="1848"/>
      <c r="DI15" s="1848"/>
      <c r="DJ15" s="1848"/>
      <c r="DK15" s="1848"/>
      <c r="DL15" s="1848"/>
      <c r="DM15" s="1848"/>
      <c r="DN15" s="1848"/>
      <c r="DO15" s="1848"/>
      <c r="DP15" s="1848"/>
      <c r="DQ15" s="1848"/>
      <c r="DR15" s="1848"/>
      <c r="DS15" s="1848"/>
      <c r="DT15" s="1848"/>
      <c r="DU15" s="1848"/>
      <c r="DV15" s="1848"/>
      <c r="DW15" s="1848"/>
      <c r="DX15" s="1848"/>
      <c r="DY15" s="1848"/>
      <c r="DZ15" s="1848"/>
      <c r="EA15" s="1848"/>
      <c r="EB15" s="1848"/>
      <c r="EC15" s="1848"/>
      <c r="ED15" s="1848"/>
      <c r="EE15" s="1848"/>
      <c r="EF15" s="1848"/>
      <c r="EG15" s="1848"/>
      <c r="EH15" s="1848"/>
      <c r="EI15" s="1848"/>
      <c r="EJ15" s="1848"/>
      <c r="EK15" s="1848"/>
      <c r="EL15" s="1848"/>
      <c r="EM15" s="1848"/>
      <c r="EN15" s="1848"/>
      <c r="EO15" s="1848"/>
      <c r="EP15" s="1848"/>
      <c r="EQ15" s="1848"/>
      <c r="ER15" s="1848"/>
      <c r="ES15" s="1848"/>
      <c r="ET15" s="1848"/>
      <c r="EU15" s="1848"/>
      <c r="EV15" s="1848"/>
      <c r="EW15" s="1848"/>
      <c r="EX15" s="1848"/>
      <c r="EY15" s="1848"/>
      <c r="EZ15" s="1848"/>
      <c r="FA15" s="1848"/>
      <c r="FB15" s="1848"/>
      <c r="FC15" s="1848"/>
      <c r="FD15" s="1848"/>
      <c r="FE15" s="1848"/>
      <c r="FF15" s="1848"/>
      <c r="FG15" s="1848"/>
      <c r="FH15" s="1848"/>
      <c r="FI15" s="1848"/>
      <c r="FJ15" s="1848"/>
      <c r="FK15" s="1848"/>
      <c r="FL15" s="1848"/>
      <c r="FM15" s="1848"/>
      <c r="FN15" s="1848"/>
      <c r="FO15" s="1848"/>
      <c r="FP15" s="1848"/>
      <c r="FQ15" s="1848"/>
      <c r="FR15" s="1848"/>
      <c r="FS15" s="1848"/>
      <c r="FT15" s="1848"/>
      <c r="FU15" s="1848"/>
      <c r="FV15" s="1848"/>
      <c r="FW15" s="1848"/>
      <c r="FX15" s="1848"/>
      <c r="FY15" s="1848"/>
      <c r="FZ15" s="1848"/>
      <c r="GA15" s="1848"/>
      <c r="GB15" s="1848"/>
      <c r="GC15" s="1848"/>
      <c r="GD15" s="1848"/>
      <c r="GE15" s="1848"/>
      <c r="GF15" s="1848"/>
      <c r="GG15" s="1848"/>
      <c r="GH15" s="1848"/>
      <c r="GI15" s="1848"/>
      <c r="GJ15" s="1848"/>
      <c r="GK15" s="1848"/>
      <c r="GL15" s="1848"/>
      <c r="GM15" s="1848"/>
      <c r="GN15" s="1848"/>
      <c r="GO15" s="1848"/>
      <c r="GP15" s="1848"/>
      <c r="GQ15" s="1848"/>
      <c r="GR15" s="1848"/>
      <c r="GS15" s="1848"/>
      <c r="GT15" s="1848"/>
      <c r="GU15" s="1848"/>
      <c r="GV15" s="1848"/>
      <c r="GW15" s="1848"/>
      <c r="GX15" s="1848"/>
      <c r="GY15" s="1848"/>
      <c r="GZ15" s="1848"/>
      <c r="HA15" s="1848"/>
      <c r="HB15" s="2418"/>
      <c r="HC15" s="2419"/>
      <c r="HD15" s="2419"/>
      <c r="HE15" s="2419"/>
      <c r="HF15" s="2419"/>
      <c r="HG15" s="2419"/>
      <c r="HH15" s="2419"/>
      <c r="HI15" s="2419"/>
      <c r="HJ15" s="2419"/>
      <c r="HK15" s="2419"/>
      <c r="HL15" s="2419"/>
      <c r="HM15" s="2419"/>
      <c r="HN15" s="2419"/>
      <c r="HO15" s="2419"/>
      <c r="HP15" s="2419"/>
      <c r="HQ15" s="2419"/>
      <c r="HR15" s="2420"/>
      <c r="HS15" s="32"/>
      <c r="JA15" s="2418"/>
      <c r="JB15" s="2419"/>
      <c r="JC15" s="2419"/>
      <c r="JD15" s="2419"/>
      <c r="JE15" s="2419"/>
      <c r="JF15" s="2419"/>
      <c r="JG15" s="2419"/>
      <c r="JH15" s="2419"/>
      <c r="JI15" s="2419"/>
      <c r="JJ15" s="2419"/>
      <c r="JK15" s="2419"/>
      <c r="JL15" s="2419"/>
      <c r="JM15" s="2419"/>
      <c r="JN15" s="2419"/>
      <c r="JO15" s="2419"/>
      <c r="JP15" s="2419"/>
      <c r="JQ15" s="2420"/>
    </row>
    <row r="16" spans="1:665" s="32" customFormat="1" ht="25" customHeight="1">
      <c r="B16" s="1749"/>
      <c r="C16" s="1749"/>
      <c r="D16" s="1750"/>
      <c r="E16" s="1776" t="s">
        <v>926</v>
      </c>
      <c r="F16" s="1752"/>
      <c r="G16" s="1752"/>
      <c r="H16" s="1749"/>
      <c r="I16" s="1749"/>
      <c r="J16" s="1749"/>
      <c r="K16" s="1749"/>
      <c r="L16" s="1749"/>
      <c r="M16" s="1749"/>
      <c r="N16" s="1749"/>
      <c r="O16" s="1749"/>
      <c r="P16" s="1749"/>
      <c r="Q16" s="1749"/>
      <c r="AS16" s="1848"/>
      <c r="AT16" s="1749"/>
      <c r="AU16" s="1749"/>
      <c r="AV16" s="1749"/>
      <c r="AW16" s="1749"/>
      <c r="AX16" s="1749"/>
      <c r="AY16" s="1749"/>
      <c r="AZ16" s="1749"/>
      <c r="BA16" s="1749"/>
      <c r="BB16" s="1848"/>
      <c r="BC16" s="1848"/>
      <c r="BD16" s="1848"/>
      <c r="BE16" s="1848"/>
      <c r="BF16" s="1848"/>
      <c r="BG16" s="1848"/>
      <c r="BH16" s="1848"/>
      <c r="BI16" s="1848"/>
      <c r="BJ16" s="1848"/>
      <c r="BK16" s="1848"/>
      <c r="BL16" s="1848"/>
      <c r="BM16" s="1848"/>
      <c r="BN16" s="1848"/>
      <c r="BO16" s="1848"/>
      <c r="BP16" s="1848"/>
      <c r="BQ16" s="1848"/>
      <c r="BR16" s="1848"/>
      <c r="BS16" s="1848"/>
      <c r="BT16" s="1848"/>
      <c r="BU16" s="1848"/>
      <c r="BV16" s="1848"/>
      <c r="BW16" s="1848"/>
      <c r="BX16" s="1848"/>
      <c r="BY16" s="1848"/>
      <c r="BZ16" s="1848"/>
      <c r="CA16" s="1848"/>
      <c r="CB16" s="1848"/>
      <c r="CC16" s="1848"/>
      <c r="CD16" s="1848"/>
      <c r="CE16" s="1848"/>
      <c r="CF16" s="1848"/>
      <c r="CG16" s="1848"/>
      <c r="CH16" s="1848"/>
      <c r="CI16" s="1848"/>
      <c r="CJ16" s="1848"/>
      <c r="CK16" s="1848"/>
      <c r="CL16" s="1848"/>
      <c r="CM16" s="1848"/>
      <c r="CN16" s="1848"/>
      <c r="CO16" s="1848"/>
      <c r="CP16" s="1848"/>
      <c r="CQ16" s="1848"/>
      <c r="CR16" s="1848"/>
      <c r="CS16" s="1848"/>
      <c r="CT16" s="1848"/>
      <c r="CU16" s="1848"/>
      <c r="CV16" s="1848"/>
      <c r="CW16" s="1848"/>
      <c r="CX16" s="1848"/>
      <c r="CY16" s="1848"/>
      <c r="CZ16" s="1848"/>
      <c r="DA16" s="1848"/>
      <c r="DB16" s="1848"/>
      <c r="DC16" s="1848"/>
      <c r="DD16" s="1848"/>
      <c r="DE16" s="1848"/>
      <c r="DF16" s="1848"/>
      <c r="DG16" s="1848"/>
      <c r="DH16" s="1848"/>
      <c r="DI16" s="1848"/>
      <c r="DJ16" s="1848"/>
      <c r="DK16" s="1848"/>
      <c r="DL16" s="1848"/>
      <c r="DM16" s="1848"/>
      <c r="DN16" s="1848"/>
      <c r="DO16" s="1848"/>
      <c r="DP16" s="1848"/>
      <c r="DQ16" s="1848"/>
      <c r="DR16" s="1848"/>
      <c r="DS16" s="1848"/>
      <c r="DT16" s="1848"/>
      <c r="DU16" s="1848"/>
      <c r="DV16" s="1848"/>
      <c r="DW16" s="1848"/>
      <c r="DX16" s="1848"/>
      <c r="DY16" s="1749"/>
      <c r="DZ16" s="1749"/>
      <c r="EA16" s="1749"/>
      <c r="EB16" s="1749"/>
      <c r="EC16" s="1749"/>
      <c r="ED16" s="1749"/>
      <c r="EE16" s="1749"/>
      <c r="EF16" s="1749"/>
      <c r="EG16" s="1749"/>
      <c r="EH16" s="1749"/>
      <c r="EI16" s="1749"/>
      <c r="EJ16" s="1749"/>
      <c r="EK16" s="1749"/>
      <c r="EL16" s="1749"/>
      <c r="EM16" s="1749"/>
      <c r="EN16" s="1749"/>
      <c r="EO16" s="1749"/>
      <c r="EP16" s="1749"/>
      <c r="EQ16" s="1749"/>
      <c r="ER16" s="1749"/>
      <c r="ES16" s="1749"/>
      <c r="ET16" s="1749"/>
      <c r="EU16" s="1749"/>
      <c r="EV16" s="1749"/>
      <c r="EW16" s="1749"/>
      <c r="EX16" s="1749"/>
      <c r="EY16" s="1749"/>
      <c r="EZ16" s="1749"/>
      <c r="FA16" s="1749"/>
      <c r="FB16" s="1749"/>
      <c r="FC16" s="1749"/>
      <c r="FD16" s="1749"/>
      <c r="FE16" s="1749"/>
      <c r="FF16" s="1749"/>
      <c r="FG16" s="1749"/>
      <c r="FH16" s="1749"/>
      <c r="FI16" s="1749"/>
      <c r="FJ16" s="1749"/>
      <c r="FK16" s="1749"/>
      <c r="FL16" s="1749"/>
      <c r="FM16" s="1749"/>
      <c r="FN16" s="1749"/>
      <c r="FO16" s="1749"/>
      <c r="FP16" s="1749"/>
      <c r="FQ16" s="1749"/>
      <c r="FR16" s="1749"/>
      <c r="FS16" s="1749"/>
      <c r="FT16" s="1749"/>
      <c r="FU16" s="1749"/>
      <c r="FV16" s="1749"/>
      <c r="FW16" s="1749"/>
      <c r="FX16" s="1749"/>
      <c r="FY16" s="1749"/>
      <c r="FZ16" s="1749"/>
      <c r="GA16" s="1749"/>
      <c r="GB16" s="1749"/>
      <c r="GC16" s="1749"/>
      <c r="GD16" s="1749"/>
      <c r="GE16" s="1749"/>
      <c r="GF16" s="1749"/>
      <c r="GG16" s="1749"/>
      <c r="GH16" s="1749"/>
      <c r="GI16" s="1749"/>
      <c r="GJ16" s="1749"/>
      <c r="GK16" s="1749"/>
      <c r="GL16" s="1749"/>
      <c r="GM16" s="1749"/>
      <c r="GN16" s="1749"/>
      <c r="GO16" s="1749"/>
      <c r="GP16" s="1749"/>
      <c r="GQ16" s="1749"/>
      <c r="GR16" s="1749"/>
      <c r="GS16" s="1749"/>
      <c r="GT16" s="1749"/>
      <c r="GU16" s="1749"/>
      <c r="GV16" s="1749"/>
      <c r="JB16" s="1749"/>
      <c r="JC16" s="1749"/>
      <c r="JD16" s="1749"/>
      <c r="JE16" s="1749"/>
      <c r="JF16" s="1749"/>
      <c r="JG16" s="1749"/>
      <c r="JH16" s="1749"/>
      <c r="JI16" s="1749"/>
      <c r="JJ16" s="1749"/>
      <c r="JK16" s="1749"/>
      <c r="JL16" s="1749"/>
      <c r="JM16" s="1749"/>
      <c r="JN16" s="1749"/>
      <c r="JO16" s="1749"/>
      <c r="JP16" s="1749"/>
      <c r="JQ16" s="1749"/>
      <c r="JR16" s="1749"/>
      <c r="JS16" s="1749"/>
      <c r="JT16" s="1749"/>
      <c r="JU16" s="1749"/>
      <c r="JV16" s="1749"/>
      <c r="JW16" s="1749"/>
      <c r="JX16" s="1749"/>
      <c r="JY16" s="1749"/>
      <c r="JZ16" s="1749"/>
      <c r="KA16" s="1749"/>
      <c r="KB16" s="1749"/>
      <c r="KC16" s="1749"/>
      <c r="KD16" s="1749"/>
      <c r="KE16" s="1749"/>
      <c r="KF16" s="1749"/>
      <c r="KG16" s="1749"/>
      <c r="KH16" s="1749"/>
      <c r="KI16" s="1749"/>
      <c r="KJ16" s="1749"/>
      <c r="KK16" s="1749"/>
      <c r="KL16" s="1749"/>
      <c r="KM16" s="1749"/>
      <c r="KN16" s="1749"/>
      <c r="KO16" s="1749"/>
      <c r="KP16" s="1749"/>
      <c r="KQ16" s="1749"/>
      <c r="KR16" s="1749"/>
      <c r="KS16" s="1749"/>
      <c r="KT16" s="1749"/>
      <c r="KU16" s="1749"/>
      <c r="KV16" s="1749"/>
      <c r="KW16" s="1749"/>
      <c r="KX16" s="1749"/>
      <c r="KY16" s="1749"/>
      <c r="KZ16" s="1749"/>
      <c r="LA16" s="1749"/>
      <c r="LB16" s="1749"/>
      <c r="LC16" s="1749"/>
      <c r="LD16" s="1749"/>
      <c r="LE16" s="1749"/>
      <c r="LF16" s="1749"/>
      <c r="LG16" s="1749"/>
      <c r="LH16" s="1749"/>
      <c r="LI16" s="1749"/>
      <c r="LJ16" s="1749"/>
      <c r="LK16" s="1749"/>
      <c r="LL16" s="1749"/>
      <c r="LM16" s="1749"/>
      <c r="LN16" s="1749"/>
      <c r="LO16" s="1749"/>
      <c r="LP16" s="1749"/>
      <c r="LQ16" s="1749"/>
      <c r="LR16" s="1749"/>
      <c r="LS16" s="1749"/>
      <c r="LT16" s="1749"/>
      <c r="LU16" s="1749"/>
      <c r="LV16" s="1749"/>
      <c r="LW16" s="1749"/>
      <c r="LX16" s="1749"/>
      <c r="LY16" s="1749"/>
      <c r="LZ16" s="1749"/>
      <c r="MA16" s="1749"/>
      <c r="MB16" s="1749"/>
      <c r="MC16" s="1749"/>
      <c r="MD16" s="1749"/>
      <c r="ME16" s="1749"/>
      <c r="MF16" s="1749"/>
      <c r="MG16" s="1749"/>
      <c r="MH16" s="1749"/>
      <c r="MI16" s="1749"/>
      <c r="MJ16" s="1749"/>
      <c r="MK16" s="1749"/>
      <c r="ML16" s="1749"/>
      <c r="MM16" s="1749"/>
      <c r="MN16" s="1749"/>
      <c r="MO16" s="1749"/>
      <c r="MP16" s="1749"/>
      <c r="MQ16" s="1749"/>
      <c r="MR16" s="1749"/>
      <c r="MS16" s="1749"/>
      <c r="MT16" s="1749"/>
      <c r="MU16" s="1749"/>
      <c r="MV16" s="1749"/>
      <c r="MW16" s="1749"/>
      <c r="MX16" s="1749"/>
      <c r="MY16" s="1749"/>
      <c r="MZ16" s="1749"/>
      <c r="NA16" s="1749"/>
      <c r="NB16" s="1749"/>
      <c r="NC16" s="1749"/>
      <c r="ND16" s="1749"/>
      <c r="NE16" s="1749"/>
      <c r="NF16" s="1749"/>
      <c r="NG16" s="1749"/>
      <c r="NH16" s="1749"/>
      <c r="NI16" s="1749"/>
      <c r="NJ16" s="1749"/>
      <c r="NK16" s="1749"/>
      <c r="NL16" s="1749"/>
      <c r="NM16" s="1749"/>
      <c r="NN16" s="1749"/>
      <c r="NO16" s="1749"/>
      <c r="NP16" s="1749"/>
      <c r="NQ16" s="1749"/>
      <c r="NR16" s="1749"/>
      <c r="NS16" s="1749"/>
      <c r="NT16" s="1749"/>
      <c r="NU16" s="1749"/>
      <c r="NV16" s="1749"/>
      <c r="NW16" s="1749"/>
      <c r="NX16" s="1749"/>
      <c r="NY16" s="1749"/>
      <c r="NZ16" s="1749"/>
      <c r="OA16" s="1749"/>
      <c r="OB16" s="1749"/>
      <c r="OC16" s="1749"/>
      <c r="OD16" s="1749"/>
      <c r="OE16" s="1749"/>
      <c r="OF16" s="1749"/>
      <c r="OG16" s="1749"/>
      <c r="OH16" s="1749"/>
      <c r="OI16" s="1749"/>
      <c r="OJ16" s="1749"/>
      <c r="OK16" s="1749"/>
      <c r="OL16" s="1749"/>
      <c r="OM16" s="1749"/>
      <c r="ON16" s="1749"/>
      <c r="OO16" s="1749"/>
      <c r="OP16" s="1749"/>
      <c r="OQ16" s="1749"/>
      <c r="OR16" s="1749"/>
      <c r="OS16" s="1749"/>
      <c r="OT16" s="1749"/>
      <c r="OU16" s="1749"/>
      <c r="OV16" s="1749"/>
      <c r="OW16" s="1749"/>
      <c r="OX16" s="1749"/>
      <c r="OY16" s="1749"/>
      <c r="OZ16" s="1749"/>
      <c r="PA16" s="1749"/>
      <c r="PB16" s="1749"/>
      <c r="PC16" s="1749"/>
      <c r="PD16" s="1749"/>
      <c r="PE16" s="1749"/>
      <c r="PF16" s="1749"/>
      <c r="PG16" s="1749"/>
      <c r="PH16" s="1749"/>
      <c r="PI16" s="1749"/>
      <c r="PJ16" s="1749"/>
      <c r="PK16" s="1749"/>
      <c r="PL16" s="1749"/>
      <c r="PM16" s="1749"/>
      <c r="PN16" s="1749"/>
      <c r="PO16" s="1749"/>
      <c r="PP16" s="1749"/>
      <c r="PQ16" s="1749"/>
      <c r="PR16" s="1749"/>
      <c r="PS16" s="1749"/>
      <c r="PT16" s="1749"/>
      <c r="PU16" s="1749"/>
      <c r="PV16" s="1749"/>
      <c r="PW16" s="1749"/>
      <c r="PX16" s="1749"/>
      <c r="PY16" s="1749"/>
      <c r="PZ16" s="1749"/>
      <c r="QA16" s="1749"/>
      <c r="QB16" s="1749"/>
      <c r="QC16" s="1749"/>
      <c r="QD16" s="1749"/>
      <c r="QE16" s="1749"/>
      <c r="QF16" s="1749"/>
      <c r="QG16" s="1749"/>
      <c r="QH16" s="1749"/>
      <c r="QI16" s="1749"/>
      <c r="QJ16" s="1749"/>
      <c r="QK16" s="1749"/>
      <c r="QL16" s="1749"/>
      <c r="QM16" s="1749"/>
      <c r="QN16" s="1749"/>
      <c r="QO16" s="1749"/>
      <c r="QP16" s="1749"/>
    </row>
    <row r="17" spans="1:665" s="73" customFormat="1" ht="25" customHeight="1" thickBot="1">
      <c r="B17" s="37"/>
      <c r="C17" s="37"/>
      <c r="D17" s="57"/>
      <c r="E17" s="1773"/>
      <c r="F17" s="1735"/>
      <c r="G17" s="1712"/>
      <c r="H17" s="37"/>
      <c r="I17" s="37"/>
      <c r="J17" s="37"/>
      <c r="K17" s="37"/>
      <c r="L17" s="37"/>
      <c r="M17" s="37"/>
      <c r="N17" s="37"/>
      <c r="O17" s="37"/>
      <c r="P17" s="1849"/>
      <c r="Q17" s="1849"/>
      <c r="R17" s="1848"/>
      <c r="S17" s="1848"/>
      <c r="T17" s="1848"/>
      <c r="U17" s="1848"/>
      <c r="V17" s="1848"/>
      <c r="W17" s="1848"/>
      <c r="X17" s="1848"/>
      <c r="Y17" s="1848"/>
      <c r="Z17" s="1848"/>
      <c r="AA17" s="1848"/>
      <c r="AB17" s="1848"/>
      <c r="AC17" s="1848"/>
      <c r="AD17" s="1848"/>
      <c r="AE17" s="1848"/>
      <c r="AF17" s="1848"/>
      <c r="AG17" s="1848"/>
      <c r="AH17" s="1848"/>
      <c r="AI17" s="1848"/>
      <c r="AJ17" s="1848"/>
      <c r="AK17" s="1848"/>
      <c r="AL17" s="1848">
        <v>5</v>
      </c>
      <c r="AM17" s="1848"/>
      <c r="AN17" s="1848"/>
      <c r="AO17" s="1848"/>
      <c r="AP17" s="1850"/>
      <c r="AQ17" s="1848"/>
      <c r="AR17" s="1848"/>
      <c r="AS17" s="1848"/>
      <c r="AT17" s="1848"/>
      <c r="AU17" s="1848"/>
      <c r="AV17" s="1848"/>
      <c r="AW17" s="1848"/>
      <c r="AX17" s="1848"/>
      <c r="AY17" s="1848"/>
      <c r="AZ17" s="1848"/>
      <c r="BA17" s="1848"/>
      <c r="BB17" s="1848"/>
      <c r="BC17" s="1848"/>
      <c r="BD17" s="1848"/>
      <c r="BE17" s="1848"/>
      <c r="BF17" s="1848"/>
      <c r="BG17" s="1848"/>
      <c r="BH17" s="1848"/>
      <c r="BI17" s="1848"/>
      <c r="BJ17" s="1848"/>
      <c r="BK17" s="1848"/>
      <c r="BL17" s="1848"/>
      <c r="BM17" s="1848"/>
      <c r="BN17" s="1848"/>
      <c r="BO17" s="1848"/>
      <c r="BP17" s="1848"/>
      <c r="BQ17" s="1848"/>
      <c r="BR17" s="1848"/>
      <c r="BS17" s="1848"/>
      <c r="BT17" s="1848"/>
      <c r="BU17" s="1848"/>
      <c r="BV17" s="1848"/>
      <c r="BW17" s="1848"/>
      <c r="BX17" s="1848"/>
      <c r="BY17" s="1848"/>
      <c r="BZ17" s="1848"/>
      <c r="CA17" s="1848"/>
      <c r="CB17" s="1848"/>
      <c r="CC17" s="1848"/>
      <c r="CD17" s="1848"/>
      <c r="CE17" s="1848"/>
      <c r="CF17" s="1848"/>
      <c r="CG17" s="1848"/>
      <c r="CH17" s="1848">
        <v>6</v>
      </c>
      <c r="CI17" s="1848"/>
      <c r="CJ17" s="1848"/>
      <c r="CK17" s="1848"/>
      <c r="CL17" s="1848"/>
      <c r="CM17" s="1848"/>
      <c r="CN17" s="1848"/>
      <c r="CO17" s="1848"/>
      <c r="CP17" s="1848"/>
      <c r="CQ17" s="1848"/>
      <c r="CR17" s="1848"/>
      <c r="CS17" s="1848"/>
      <c r="CT17" s="1848"/>
      <c r="CU17" s="1848"/>
      <c r="CV17" s="1848"/>
      <c r="CW17" s="1848"/>
      <c r="CX17" s="1848"/>
      <c r="CY17" s="1848"/>
      <c r="CZ17" s="1848"/>
      <c r="DA17" s="1848"/>
      <c r="DB17" s="1848"/>
      <c r="DC17" s="1848"/>
      <c r="DD17" s="1848"/>
      <c r="DE17" s="1848"/>
      <c r="DF17" s="1848"/>
      <c r="DG17" s="1848"/>
      <c r="DH17" s="1848"/>
      <c r="DI17" s="1848"/>
      <c r="DJ17" s="1848"/>
      <c r="DK17" s="1848"/>
      <c r="DL17" s="1848"/>
      <c r="DM17" s="1848"/>
      <c r="DN17" s="1848"/>
      <c r="DO17" s="1848"/>
      <c r="DP17" s="1848"/>
      <c r="DQ17" s="1848"/>
      <c r="DR17" s="1848"/>
      <c r="DS17" s="1848">
        <v>5</v>
      </c>
      <c r="DT17" s="1848"/>
      <c r="DU17" s="1848"/>
      <c r="DV17" s="1848"/>
      <c r="DW17" s="1848"/>
      <c r="DX17" s="1848"/>
      <c r="DY17" s="1848"/>
      <c r="DZ17" s="1848"/>
      <c r="EA17" s="1848"/>
      <c r="EB17" s="1848"/>
      <c r="EC17" s="1848"/>
      <c r="ED17" s="1848"/>
      <c r="EE17" s="1848"/>
      <c r="EF17" s="1848"/>
      <c r="EG17" s="1848"/>
      <c r="EH17" s="1848"/>
      <c r="EI17" s="1848"/>
      <c r="EJ17" s="1848"/>
      <c r="EK17" s="1848"/>
      <c r="EL17" s="1848"/>
      <c r="EM17" s="1848"/>
      <c r="EN17" s="1848"/>
      <c r="EO17" s="1848"/>
      <c r="EP17" s="1848"/>
      <c r="EQ17" s="1848"/>
      <c r="ER17" s="1848"/>
      <c r="ES17" s="1848"/>
      <c r="ET17" s="1848"/>
      <c r="EU17" s="1848"/>
      <c r="EV17" s="1848"/>
      <c r="EW17" s="1848"/>
      <c r="EX17" s="1848">
        <v>6</v>
      </c>
      <c r="EY17" s="1848"/>
      <c r="EZ17" s="1848"/>
      <c r="FA17" s="1848"/>
      <c r="FB17" s="1848"/>
      <c r="FC17" s="1848"/>
      <c r="FD17" s="1848"/>
      <c r="FE17" s="1848"/>
      <c r="FF17" s="1848"/>
      <c r="FG17" s="1848"/>
      <c r="FH17" s="1848"/>
      <c r="FI17" s="1848"/>
      <c r="FJ17" s="1848"/>
      <c r="FK17" s="1848"/>
      <c r="FL17" s="1848"/>
      <c r="FM17" s="1848"/>
      <c r="FN17" s="1848"/>
      <c r="FO17" s="1848"/>
      <c r="FP17" s="1848"/>
      <c r="FQ17" s="1848"/>
      <c r="FR17" s="1848"/>
      <c r="FS17" s="1848"/>
      <c r="FT17" s="1848"/>
      <c r="FU17" s="1848"/>
      <c r="FV17" s="1848"/>
      <c r="FW17" s="1848"/>
      <c r="FX17" s="1848"/>
      <c r="FY17" s="1848"/>
      <c r="FZ17" s="1848"/>
      <c r="GA17" s="1848"/>
      <c r="GB17" s="1848"/>
      <c r="GC17" s="1848"/>
      <c r="GD17" s="1848"/>
      <c r="GE17" s="1848"/>
      <c r="GF17" s="1848"/>
      <c r="GG17" s="1848"/>
      <c r="GH17" s="1848">
        <v>5</v>
      </c>
      <c r="GI17" s="1848"/>
      <c r="GJ17" s="1848"/>
      <c r="GK17" s="1848"/>
      <c r="GL17" s="1848"/>
      <c r="GM17" s="1848"/>
      <c r="GN17" s="1848"/>
      <c r="GO17" s="1848"/>
      <c r="GP17" s="1848"/>
      <c r="GQ17" s="1848"/>
      <c r="GR17" s="1848"/>
      <c r="GS17" s="1848"/>
      <c r="GT17" s="1848"/>
      <c r="GU17" s="1848"/>
      <c r="GV17" s="1848"/>
      <c r="GW17" s="1848"/>
      <c r="GX17" s="1848"/>
      <c r="GY17" s="1848"/>
      <c r="GZ17" s="1848"/>
      <c r="HA17" s="1848"/>
      <c r="HB17" s="1848"/>
      <c r="HC17" s="1848"/>
      <c r="HD17" s="1848"/>
      <c r="HE17" s="1848">
        <v>6</v>
      </c>
      <c r="HF17" s="1848"/>
      <c r="HG17" s="1848"/>
      <c r="HH17" s="1848"/>
      <c r="HI17" s="1848"/>
      <c r="HJ17" s="1848"/>
      <c r="HK17" s="1848"/>
      <c r="HL17" s="1848"/>
      <c r="HM17" s="1848"/>
      <c r="HN17" s="1848"/>
      <c r="HO17" s="1848"/>
      <c r="HP17" s="1848"/>
      <c r="HQ17" s="1848"/>
      <c r="HR17" s="1848"/>
      <c r="HS17" s="1848"/>
      <c r="HT17" s="331"/>
      <c r="HU17" s="331"/>
      <c r="HV17" s="331"/>
      <c r="HW17" s="331"/>
      <c r="HX17" s="331"/>
      <c r="HY17" s="331"/>
      <c r="HZ17" s="331"/>
      <c r="IA17" s="331"/>
      <c r="IB17" s="331"/>
      <c r="IC17" s="331"/>
      <c r="ID17" s="331"/>
      <c r="IE17" s="331"/>
      <c r="IF17" s="331"/>
      <c r="IG17" s="331"/>
      <c r="IH17" s="331"/>
      <c r="II17" s="331"/>
      <c r="IJ17" s="331"/>
      <c r="IK17" s="331"/>
      <c r="IL17" s="331"/>
      <c r="IM17" s="331"/>
      <c r="IN17" s="331"/>
      <c r="IO17" s="331"/>
      <c r="IP17" s="331"/>
      <c r="IQ17" s="331"/>
      <c r="IR17" s="331"/>
      <c r="IS17" s="331"/>
      <c r="IT17" s="331"/>
      <c r="IU17" s="331"/>
      <c r="IV17" s="331"/>
      <c r="IW17" s="331"/>
      <c r="IX17" s="331"/>
      <c r="IY17" s="331"/>
      <c r="IZ17" s="331"/>
      <c r="JA17" s="331"/>
      <c r="JB17" s="331"/>
      <c r="JC17" s="331"/>
      <c r="JD17" s="331"/>
      <c r="JE17" s="331"/>
      <c r="JF17" s="331"/>
      <c r="JG17" s="331"/>
      <c r="JH17" s="331"/>
      <c r="JI17" s="331"/>
      <c r="JJ17" s="331"/>
      <c r="JK17" s="331"/>
      <c r="JL17" s="331"/>
      <c r="JM17" s="331"/>
      <c r="JN17" s="331"/>
      <c r="JO17" s="331"/>
      <c r="JP17" s="331"/>
      <c r="JQ17" s="331"/>
      <c r="JR17" s="331"/>
      <c r="JS17" s="331"/>
      <c r="JT17" s="331"/>
      <c r="JU17" s="331"/>
      <c r="JV17" s="331"/>
      <c r="JW17" s="331"/>
      <c r="JX17" s="331"/>
      <c r="JY17" s="331"/>
      <c r="JZ17" s="331"/>
      <c r="KA17" s="331"/>
      <c r="KB17" s="331"/>
      <c r="KC17" s="331"/>
      <c r="KD17" s="331"/>
      <c r="KE17" s="331"/>
      <c r="KF17" s="331"/>
      <c r="KG17" s="331"/>
      <c r="KH17" s="331"/>
      <c r="KI17" s="331"/>
      <c r="KJ17" s="331"/>
      <c r="KK17" s="331"/>
      <c r="KL17" s="331"/>
      <c r="KM17" s="331"/>
      <c r="KN17" s="331"/>
      <c r="KO17" s="331"/>
      <c r="KP17" s="331"/>
      <c r="KQ17" s="331"/>
      <c r="KR17" s="331"/>
      <c r="KS17" s="331"/>
      <c r="KT17" s="331"/>
      <c r="KU17" s="331"/>
      <c r="KV17" s="331"/>
      <c r="KW17" s="331"/>
      <c r="KX17" s="331"/>
      <c r="KY17" s="331"/>
      <c r="KZ17" s="331"/>
      <c r="LA17" s="331"/>
      <c r="LB17" s="331"/>
      <c r="LC17" s="331"/>
      <c r="LD17" s="331"/>
      <c r="LE17" s="331"/>
      <c r="LF17" s="331"/>
      <c r="LG17" s="331"/>
      <c r="LH17" s="331"/>
      <c r="LI17" s="331"/>
      <c r="LJ17" s="331"/>
      <c r="LK17" s="331"/>
      <c r="LL17" s="331"/>
      <c r="LM17" s="331"/>
      <c r="LN17" s="331"/>
      <c r="LO17" s="331"/>
      <c r="LP17" s="331"/>
      <c r="LQ17" s="331"/>
      <c r="LR17" s="331"/>
      <c r="LS17" s="331"/>
      <c r="LT17" s="331"/>
      <c r="LU17" s="331"/>
      <c r="LV17" s="331"/>
      <c r="LW17" s="331"/>
      <c r="LX17" s="331"/>
      <c r="LY17" s="331"/>
      <c r="LZ17" s="331"/>
      <c r="MA17" s="331"/>
      <c r="MB17" s="331"/>
      <c r="MC17" s="331"/>
      <c r="MD17" s="331"/>
      <c r="ME17" s="331"/>
      <c r="MF17" s="331"/>
      <c r="MG17" s="331"/>
      <c r="MH17" s="331"/>
      <c r="MI17" s="331"/>
      <c r="MJ17" s="331"/>
      <c r="MK17" s="331"/>
      <c r="ML17" s="331"/>
      <c r="MM17" s="331"/>
      <c r="MN17" s="331"/>
      <c r="MO17" s="331"/>
      <c r="MP17" s="331"/>
      <c r="MQ17" s="331"/>
      <c r="MR17" s="331"/>
      <c r="MS17" s="331"/>
      <c r="MT17" s="331"/>
      <c r="MU17" s="331"/>
      <c r="MV17" s="331"/>
      <c r="MW17" s="331"/>
      <c r="MX17" s="331"/>
      <c r="MY17" s="331"/>
      <c r="MZ17" s="331"/>
      <c r="NA17" s="331"/>
      <c r="NB17" s="331"/>
      <c r="NC17" s="331"/>
      <c r="ND17" s="331"/>
      <c r="NE17" s="331"/>
      <c r="NF17" s="331"/>
      <c r="NG17" s="331"/>
      <c r="NH17" s="331"/>
      <c r="NI17" s="331"/>
      <c r="NJ17" s="331"/>
      <c r="NK17" s="331"/>
      <c r="NL17" s="331"/>
      <c r="NM17" s="331"/>
      <c r="NN17" s="331"/>
      <c r="NO17" s="331"/>
      <c r="NP17" s="331"/>
      <c r="NQ17" s="331"/>
      <c r="NR17" s="331"/>
      <c r="NS17" s="331"/>
      <c r="NT17" s="331"/>
      <c r="NU17" s="331"/>
      <c r="NV17" s="331"/>
      <c r="NW17" s="331"/>
      <c r="NX17" s="331"/>
      <c r="NY17" s="331"/>
      <c r="NZ17" s="331"/>
      <c r="OA17" s="331"/>
      <c r="OB17" s="331"/>
      <c r="OC17" s="331"/>
    </row>
    <row r="18" spans="1:665" s="72" customFormat="1" ht="23.25" customHeight="1" thickBot="1">
      <c r="B18" s="39" t="s">
        <v>54</v>
      </c>
      <c r="C18" s="39"/>
      <c r="D18" s="58"/>
      <c r="E18" s="1773"/>
      <c r="F18" s="1733"/>
      <c r="G18" s="1711"/>
      <c r="H18" s="1678"/>
      <c r="I18" s="1678"/>
      <c r="J18" s="1678"/>
      <c r="K18" s="1678"/>
      <c r="L18" s="1678"/>
      <c r="M18" s="1678"/>
      <c r="N18" s="1678"/>
      <c r="O18" s="1678"/>
      <c r="P18" s="1848"/>
      <c r="Q18" s="1848"/>
      <c r="R18" s="1848"/>
      <c r="S18" s="1848"/>
      <c r="T18" s="1848"/>
      <c r="U18" s="1848"/>
      <c r="V18" s="1848"/>
      <c r="W18" s="1848"/>
      <c r="X18" s="1848"/>
      <c r="Y18" s="1848"/>
      <c r="Z18" s="1852"/>
      <c r="AA18" s="1852"/>
      <c r="AB18" s="1852"/>
      <c r="AC18" s="1852"/>
      <c r="AD18" s="1852"/>
      <c r="AE18" s="1852"/>
      <c r="AF18" s="1852"/>
      <c r="AG18" s="1852"/>
      <c r="AH18" s="1852"/>
      <c r="AI18" s="1852"/>
      <c r="AJ18" s="1852"/>
      <c r="AK18" s="1852"/>
      <c r="AL18" s="1852"/>
      <c r="AM18" s="1852"/>
      <c r="AN18" s="1852"/>
      <c r="AO18" s="1852"/>
      <c r="AP18" s="1852"/>
      <c r="AQ18" s="1852"/>
      <c r="AR18" s="1852"/>
      <c r="AS18" s="1852"/>
      <c r="AT18" s="1852"/>
      <c r="AU18" s="1852"/>
      <c r="AV18" s="1852"/>
      <c r="AW18" s="1852"/>
      <c r="AX18" s="1852"/>
      <c r="AY18" s="1852"/>
      <c r="AZ18" s="1852"/>
      <c r="BA18" s="1852"/>
      <c r="BB18" s="1852"/>
      <c r="BC18" s="1852"/>
      <c r="BD18" s="1852"/>
      <c r="BE18" s="1852"/>
      <c r="BF18" s="1852"/>
      <c r="BG18" s="1852"/>
      <c r="BH18" s="1852"/>
      <c r="BI18" s="1852"/>
      <c r="BJ18" s="1852"/>
      <c r="BK18" s="1852"/>
      <c r="BL18" s="1852"/>
      <c r="BM18" s="1852"/>
      <c r="BN18" s="1852"/>
      <c r="BO18" s="1852"/>
      <c r="BP18" s="1852"/>
      <c r="BQ18" s="1852"/>
      <c r="BR18" s="1852"/>
      <c r="BS18" s="1852"/>
      <c r="BT18" s="1852"/>
      <c r="BU18" s="1852"/>
      <c r="BV18" s="1852"/>
      <c r="BW18" s="1852"/>
      <c r="BX18" s="1852"/>
      <c r="BY18" s="1852"/>
      <c r="BZ18" s="1852"/>
      <c r="CA18" s="1852"/>
      <c r="CB18" s="1852"/>
      <c r="CC18" s="1852"/>
      <c r="CD18" s="1852"/>
      <c r="CE18" s="1852"/>
      <c r="CF18" s="1852"/>
      <c r="CG18" s="1852"/>
      <c r="CH18" s="2372" t="s">
        <v>1030</v>
      </c>
      <c r="CI18" s="2373"/>
      <c r="CJ18" s="2373"/>
      <c r="CK18" s="2373"/>
      <c r="CL18" s="2373"/>
      <c r="CM18" s="2374"/>
      <c r="CN18" s="2372" t="s">
        <v>863</v>
      </c>
      <c r="CO18" s="2373"/>
      <c r="CP18" s="2373"/>
      <c r="CQ18" s="2373"/>
      <c r="CR18" s="2373"/>
      <c r="CS18" s="2373"/>
      <c r="CT18" s="2373"/>
      <c r="CU18" s="2373"/>
      <c r="CV18" s="2373"/>
      <c r="CW18" s="2373"/>
      <c r="CX18" s="2373"/>
      <c r="CY18" s="2373"/>
      <c r="CZ18" s="2373"/>
      <c r="DA18" s="2373"/>
      <c r="DB18" s="2373"/>
      <c r="DC18" s="2373"/>
      <c r="DD18" s="2373"/>
      <c r="DE18" s="2373"/>
      <c r="DF18" s="2374"/>
      <c r="DG18" s="1852"/>
      <c r="DH18" s="1852"/>
      <c r="DI18" s="1852"/>
      <c r="DJ18" s="1852"/>
      <c r="DK18" s="1852"/>
      <c r="DL18" s="1852"/>
      <c r="DM18" s="1852"/>
      <c r="DN18" s="1852"/>
      <c r="DO18" s="1852"/>
      <c r="DP18" s="2372" t="s">
        <v>1038</v>
      </c>
      <c r="DQ18" s="2373"/>
      <c r="DR18" s="2373"/>
      <c r="DS18" s="2373"/>
      <c r="DT18" s="2373"/>
      <c r="DU18" s="2374"/>
      <c r="DV18" s="2372" t="s">
        <v>982</v>
      </c>
      <c r="DW18" s="2373"/>
      <c r="DX18" s="2373"/>
      <c r="DY18" s="2373"/>
      <c r="DZ18" s="2373"/>
      <c r="EA18" s="2373"/>
      <c r="EB18" s="2373"/>
      <c r="EC18" s="2373"/>
      <c r="ED18" s="2373"/>
      <c r="EE18" s="2373"/>
      <c r="EF18" s="2373"/>
      <c r="EG18" s="2373"/>
      <c r="EH18" s="2373"/>
      <c r="EI18" s="2373"/>
      <c r="EJ18" s="2373"/>
      <c r="EK18" s="2373"/>
      <c r="EL18" s="2373"/>
      <c r="EM18" s="2373"/>
      <c r="EN18" s="2374"/>
      <c r="EO18" s="1852"/>
      <c r="EP18" s="1852"/>
      <c r="EQ18" s="1852"/>
      <c r="ER18" s="2372" t="s">
        <v>1044</v>
      </c>
      <c r="ES18" s="2373"/>
      <c r="ET18" s="2373"/>
      <c r="EU18" s="2373"/>
      <c r="EV18" s="2373"/>
      <c r="EW18" s="2374"/>
      <c r="EX18" s="2372" t="s">
        <v>984</v>
      </c>
      <c r="EY18" s="2373"/>
      <c r="EZ18" s="2373"/>
      <c r="FA18" s="2373"/>
      <c r="FB18" s="2373"/>
      <c r="FC18" s="2373"/>
      <c r="FD18" s="2373"/>
      <c r="FE18" s="2373"/>
      <c r="FF18" s="2373"/>
      <c r="FG18" s="2373"/>
      <c r="FH18" s="2373"/>
      <c r="FI18" s="2373"/>
      <c r="FJ18" s="2373"/>
      <c r="FK18" s="2373"/>
      <c r="FL18" s="2373"/>
      <c r="FM18" s="2373"/>
      <c r="FN18" s="2373"/>
      <c r="FO18" s="2373"/>
      <c r="FP18" s="2374"/>
      <c r="FQ18" s="1852"/>
      <c r="FR18" s="2372" t="s">
        <v>1047</v>
      </c>
      <c r="FS18" s="2373"/>
      <c r="FT18" s="2373"/>
      <c r="FU18" s="2373"/>
      <c r="FV18" s="2373"/>
      <c r="FW18" s="2374"/>
      <c r="FX18" s="2372" t="s">
        <v>863</v>
      </c>
      <c r="FY18" s="2373"/>
      <c r="FZ18" s="2373"/>
      <c r="GA18" s="2373"/>
      <c r="GB18" s="2373"/>
      <c r="GC18" s="2373"/>
      <c r="GD18" s="2373"/>
      <c r="GE18" s="2373"/>
      <c r="GF18" s="2373"/>
      <c r="GG18" s="2373"/>
      <c r="GH18" s="2373"/>
      <c r="GI18" s="2373"/>
      <c r="GJ18" s="2373"/>
      <c r="GK18" s="2373"/>
      <c r="GL18" s="2373"/>
      <c r="GM18" s="2373"/>
      <c r="GN18" s="2373"/>
      <c r="GO18" s="2373"/>
      <c r="GP18" s="2374"/>
      <c r="GQ18" s="1852"/>
      <c r="GR18" s="1852"/>
      <c r="GS18" s="1852"/>
      <c r="GT18" s="1852"/>
      <c r="GU18" s="1852"/>
      <c r="GV18" s="2372" t="s">
        <v>1056</v>
      </c>
      <c r="GW18" s="2373"/>
      <c r="GX18" s="2373"/>
      <c r="GY18" s="2373"/>
      <c r="GZ18" s="2373"/>
      <c r="HA18" s="2374"/>
      <c r="HB18" s="2372" t="s">
        <v>984</v>
      </c>
      <c r="HC18" s="2373"/>
      <c r="HD18" s="2373"/>
      <c r="HE18" s="2373"/>
      <c r="HF18" s="2373"/>
      <c r="HG18" s="2373"/>
      <c r="HH18" s="2373"/>
      <c r="HI18" s="2373"/>
      <c r="HJ18" s="2373"/>
      <c r="HK18" s="2373"/>
      <c r="HL18" s="2373"/>
      <c r="HM18" s="2373"/>
      <c r="HN18" s="2373"/>
      <c r="HO18" s="2373"/>
      <c r="HP18" s="2373"/>
      <c r="HQ18" s="2373"/>
      <c r="HR18" s="2373"/>
      <c r="HS18" s="2373"/>
      <c r="HT18" s="2374"/>
      <c r="HU18" s="1852"/>
      <c r="HV18" s="1852"/>
      <c r="HW18" s="1852"/>
      <c r="HX18" s="1852"/>
      <c r="HY18" s="1852"/>
      <c r="HZ18" s="331"/>
      <c r="IA18" s="331"/>
      <c r="IB18" s="331"/>
      <c r="IC18" s="331"/>
      <c r="ID18" s="331"/>
      <c r="IE18" s="2372" t="s">
        <v>1061</v>
      </c>
      <c r="IF18" s="2373"/>
      <c r="IG18" s="2373"/>
      <c r="IH18" s="2373"/>
      <c r="II18" s="2373"/>
      <c r="IJ18" s="2374"/>
      <c r="IK18" s="2372" t="s">
        <v>982</v>
      </c>
      <c r="IL18" s="2373"/>
      <c r="IM18" s="2373"/>
      <c r="IN18" s="2373"/>
      <c r="IO18" s="2373"/>
      <c r="IP18" s="2373"/>
      <c r="IQ18" s="2373"/>
      <c r="IR18" s="2373"/>
      <c r="IS18" s="2373"/>
      <c r="IT18" s="2373"/>
      <c r="IU18" s="2373"/>
      <c r="IV18" s="2373"/>
      <c r="IW18" s="2373"/>
      <c r="IX18" s="2373"/>
      <c r="IY18" s="2373"/>
      <c r="IZ18" s="2373"/>
      <c r="JA18" s="2373"/>
      <c r="JB18" s="2373"/>
      <c r="JC18" s="2374"/>
      <c r="JD18" s="331"/>
      <c r="JE18" s="331"/>
      <c r="JF18" s="331"/>
      <c r="JG18" s="331"/>
      <c r="JH18" s="331"/>
      <c r="JI18" s="331"/>
      <c r="JJ18" s="331"/>
      <c r="JK18" s="331"/>
      <c r="JL18" s="331"/>
      <c r="JM18" s="331"/>
      <c r="JN18" s="331"/>
      <c r="JO18" s="331"/>
      <c r="JP18" s="331"/>
      <c r="JQ18" s="331"/>
      <c r="JR18" s="331"/>
      <c r="JS18" s="331"/>
      <c r="JT18" s="331"/>
      <c r="JU18" s="331"/>
      <c r="JV18" s="331"/>
      <c r="JW18" s="331"/>
      <c r="JX18" s="331"/>
      <c r="JY18" s="331"/>
      <c r="JZ18" s="331"/>
      <c r="KA18" s="331"/>
      <c r="KB18" s="331"/>
      <c r="KC18" s="331"/>
      <c r="KD18" s="331"/>
      <c r="KE18" s="331"/>
      <c r="KF18" s="331"/>
      <c r="KG18" s="331"/>
      <c r="KH18" s="331"/>
      <c r="KI18" s="331"/>
      <c r="KJ18" s="331"/>
      <c r="KK18" s="331"/>
      <c r="KL18" s="331"/>
      <c r="KM18" s="331"/>
      <c r="KN18" s="331"/>
      <c r="KO18" s="331"/>
      <c r="KP18" s="331"/>
      <c r="KQ18" s="331"/>
      <c r="KR18" s="331"/>
      <c r="KS18" s="331"/>
      <c r="KT18" s="331"/>
      <c r="KU18" s="331"/>
      <c r="KV18" s="331"/>
      <c r="KW18" s="331"/>
      <c r="KX18" s="331"/>
      <c r="KY18" s="331"/>
      <c r="KZ18" s="331"/>
      <c r="LA18" s="331"/>
      <c r="LB18" s="331"/>
      <c r="LC18" s="331"/>
      <c r="LD18" s="331"/>
      <c r="LE18" s="331"/>
      <c r="LF18" s="331"/>
      <c r="LG18" s="331"/>
      <c r="LH18" s="331"/>
      <c r="LI18" s="331"/>
      <c r="LJ18" s="331"/>
      <c r="LK18" s="331"/>
      <c r="LL18" s="331"/>
      <c r="LM18" s="331"/>
      <c r="LN18" s="331"/>
      <c r="LO18" s="331"/>
      <c r="LP18" s="331"/>
      <c r="LQ18" s="331"/>
      <c r="LR18" s="331"/>
      <c r="LS18" s="331"/>
      <c r="LT18" s="331"/>
      <c r="LU18" s="331"/>
      <c r="LV18" s="331"/>
      <c r="LW18" s="331"/>
      <c r="LX18" s="331"/>
      <c r="LY18" s="331"/>
      <c r="LZ18" s="331"/>
      <c r="MA18" s="331"/>
      <c r="MB18" s="331"/>
      <c r="MC18" s="331"/>
      <c r="MD18" s="331"/>
      <c r="ME18" s="331"/>
      <c r="MF18" s="331"/>
      <c r="MG18" s="331"/>
      <c r="MH18" s="331"/>
      <c r="MI18" s="331"/>
      <c r="MJ18" s="331"/>
      <c r="MK18" s="331"/>
      <c r="ML18" s="331"/>
      <c r="MM18" s="331"/>
      <c r="MN18" s="331"/>
      <c r="MO18" s="331"/>
      <c r="MP18" s="331"/>
      <c r="MQ18" s="331"/>
      <c r="MR18" s="331"/>
      <c r="MS18" s="331"/>
      <c r="MT18" s="331"/>
      <c r="MU18" s="331"/>
      <c r="MV18" s="331"/>
      <c r="MW18" s="331"/>
      <c r="MX18" s="331"/>
      <c r="MY18" s="331"/>
      <c r="MZ18" s="331"/>
      <c r="NA18" s="331"/>
      <c r="NB18" s="331"/>
      <c r="NC18" s="331"/>
      <c r="ND18" s="331"/>
      <c r="NE18" s="331"/>
      <c r="NF18" s="331"/>
      <c r="NG18" s="331"/>
      <c r="NH18" s="331"/>
    </row>
    <row r="19" spans="1:665" s="74" customFormat="1" ht="35.25" customHeight="1" thickBot="1">
      <c r="B19" s="39"/>
      <c r="C19" s="39"/>
      <c r="D19" s="58"/>
      <c r="E19" s="1773"/>
      <c r="F19" s="1733"/>
      <c r="G19" s="1711"/>
      <c r="H19" s="1678"/>
      <c r="I19" s="1678"/>
      <c r="J19" s="1678"/>
      <c r="K19" s="1678"/>
      <c r="L19" s="1678"/>
      <c r="M19" s="1678"/>
      <c r="N19" s="1678"/>
      <c r="O19" s="1678"/>
      <c r="P19" s="1848"/>
      <c r="Q19" s="1848"/>
      <c r="R19" s="1848"/>
      <c r="S19" s="1848"/>
      <c r="T19" s="1848"/>
      <c r="U19" s="1848"/>
      <c r="V19" s="1848"/>
      <c r="W19" s="1848"/>
      <c r="X19" s="1848"/>
      <c r="Y19" s="1848"/>
      <c r="Z19" s="1852"/>
      <c r="AA19" s="1852"/>
      <c r="AB19" s="1852"/>
      <c r="AC19" s="1852"/>
      <c r="AD19" s="1852"/>
      <c r="AE19" s="1852"/>
      <c r="AF19" s="1852"/>
      <c r="AG19" s="1852"/>
      <c r="AH19" s="1852"/>
      <c r="AI19" s="1852"/>
      <c r="AJ19" s="1852"/>
      <c r="AK19" s="1852"/>
      <c r="AL19" s="1852"/>
      <c r="AM19" s="1852"/>
      <c r="AN19" s="1852"/>
      <c r="AO19" s="1852"/>
      <c r="AP19" s="1852"/>
      <c r="AQ19" s="1852"/>
      <c r="AR19" s="1852"/>
      <c r="AS19" s="1852"/>
      <c r="AT19" s="1852"/>
      <c r="AU19" s="1852"/>
      <c r="AV19" s="1852"/>
      <c r="AW19" s="1852"/>
      <c r="AX19" s="1852"/>
      <c r="AY19" s="1852"/>
      <c r="AZ19" s="1852"/>
      <c r="BA19" s="1852"/>
      <c r="BB19" s="1852"/>
      <c r="BC19" s="1852"/>
      <c r="BD19" s="1852"/>
      <c r="BE19" s="1852"/>
      <c r="BF19" s="1852"/>
      <c r="BG19" s="1852"/>
      <c r="BH19" s="1852"/>
      <c r="BI19" s="1852"/>
      <c r="BJ19" s="1852"/>
      <c r="BK19" s="1852"/>
      <c r="BL19" s="1852"/>
      <c r="BM19" s="1852"/>
      <c r="BN19" s="1852"/>
      <c r="BO19" s="1852"/>
      <c r="BP19" s="1852"/>
      <c r="BQ19" s="1852"/>
      <c r="BR19" s="1852"/>
      <c r="BS19" s="1852"/>
      <c r="BT19" s="1852"/>
      <c r="BU19" s="1852"/>
      <c r="BV19" s="1852"/>
      <c r="BW19" s="1852"/>
      <c r="BX19" s="1852"/>
      <c r="BY19" s="1852"/>
      <c r="BZ19" s="1852"/>
      <c r="CA19" s="1852"/>
      <c r="CB19" s="1852"/>
      <c r="CC19" s="1852"/>
      <c r="CD19" s="1852"/>
      <c r="CE19" s="1852"/>
      <c r="CF19" s="1852"/>
      <c r="CG19" s="1852"/>
      <c r="CH19" s="2427" t="s">
        <v>817</v>
      </c>
      <c r="CI19" s="2428"/>
      <c r="CJ19" s="2428"/>
      <c r="CK19" s="2428"/>
      <c r="CL19" s="2428"/>
      <c r="CM19" s="2428"/>
      <c r="CN19" s="2428"/>
      <c r="CO19" s="2428"/>
      <c r="CP19" s="2428"/>
      <c r="CQ19" s="2429"/>
      <c r="CR19" s="2430" t="s">
        <v>818</v>
      </c>
      <c r="CS19" s="2431"/>
      <c r="CT19" s="2431"/>
      <c r="CU19" s="2431"/>
      <c r="CV19" s="2431"/>
      <c r="CW19" s="2431"/>
      <c r="CX19" s="2400" t="s">
        <v>819</v>
      </c>
      <c r="CY19" s="2401"/>
      <c r="CZ19" s="2401"/>
      <c r="DA19" s="2401"/>
      <c r="DB19" s="2432" t="s">
        <v>820</v>
      </c>
      <c r="DC19" s="2433"/>
      <c r="DD19" s="2434"/>
      <c r="DE19" s="2435"/>
      <c r="DF19" s="2436"/>
      <c r="DG19" s="1852"/>
      <c r="DH19" s="1852"/>
      <c r="DI19" s="1852"/>
      <c r="DJ19" s="1852"/>
      <c r="DK19" s="1852"/>
      <c r="DL19" s="1852"/>
      <c r="DM19" s="1852"/>
      <c r="DN19" s="1852"/>
      <c r="DO19" s="1852"/>
      <c r="DP19" s="2405" t="s">
        <v>817</v>
      </c>
      <c r="DQ19" s="2406"/>
      <c r="DR19" s="2406"/>
      <c r="DS19" s="2406"/>
      <c r="DT19" s="2406"/>
      <c r="DU19" s="2406"/>
      <c r="DV19" s="2406"/>
      <c r="DW19" s="2406"/>
      <c r="DX19" s="2406"/>
      <c r="DY19" s="2407"/>
      <c r="DZ19" s="2410" t="s">
        <v>818</v>
      </c>
      <c r="EA19" s="2411"/>
      <c r="EB19" s="2411"/>
      <c r="EC19" s="2411"/>
      <c r="ED19" s="2411"/>
      <c r="EE19" s="2411"/>
      <c r="EF19" s="2375" t="s">
        <v>819</v>
      </c>
      <c r="EG19" s="2376"/>
      <c r="EH19" s="2376"/>
      <c r="EI19" s="2376"/>
      <c r="EJ19" s="2377" t="s">
        <v>820</v>
      </c>
      <c r="EK19" s="2378"/>
      <c r="EL19" s="2379"/>
      <c r="EM19" s="2372"/>
      <c r="EN19" s="2374"/>
      <c r="EO19" s="1852"/>
      <c r="EP19" s="1852"/>
      <c r="EQ19" s="1852"/>
      <c r="ER19" s="2405" t="s">
        <v>817</v>
      </c>
      <c r="ES19" s="2406"/>
      <c r="ET19" s="2406"/>
      <c r="EU19" s="2406"/>
      <c r="EV19" s="2406"/>
      <c r="EW19" s="2406"/>
      <c r="EX19" s="2406"/>
      <c r="EY19" s="2406"/>
      <c r="EZ19" s="2406"/>
      <c r="FA19" s="2407"/>
      <c r="FB19" s="2410" t="s">
        <v>818</v>
      </c>
      <c r="FC19" s="2411"/>
      <c r="FD19" s="2411"/>
      <c r="FE19" s="2411"/>
      <c r="FF19" s="2411"/>
      <c r="FG19" s="2411"/>
      <c r="FH19" s="2375" t="s">
        <v>819</v>
      </c>
      <c r="FI19" s="2376"/>
      <c r="FJ19" s="2376"/>
      <c r="FK19" s="2376"/>
      <c r="FL19" s="2377" t="s">
        <v>820</v>
      </c>
      <c r="FM19" s="2378"/>
      <c r="FN19" s="2379"/>
      <c r="FO19" s="2372"/>
      <c r="FP19" s="2374"/>
      <c r="FQ19" s="1852"/>
      <c r="FR19" s="2405" t="s">
        <v>817</v>
      </c>
      <c r="FS19" s="2406"/>
      <c r="FT19" s="2406"/>
      <c r="FU19" s="2406"/>
      <c r="FV19" s="2406"/>
      <c r="FW19" s="2406"/>
      <c r="FX19" s="2406"/>
      <c r="FY19" s="2406"/>
      <c r="FZ19" s="2406"/>
      <c r="GA19" s="2407"/>
      <c r="GB19" s="2410" t="s">
        <v>818</v>
      </c>
      <c r="GC19" s="2411"/>
      <c r="GD19" s="2411"/>
      <c r="GE19" s="2411"/>
      <c r="GF19" s="2411"/>
      <c r="GG19" s="2411"/>
      <c r="GH19" s="2375" t="s">
        <v>819</v>
      </c>
      <c r="GI19" s="2376"/>
      <c r="GJ19" s="2376"/>
      <c r="GK19" s="2376"/>
      <c r="GL19" s="2377" t="s">
        <v>820</v>
      </c>
      <c r="GM19" s="2378"/>
      <c r="GN19" s="2379"/>
      <c r="GO19" s="2372"/>
      <c r="GP19" s="2374"/>
      <c r="GQ19" s="1852"/>
      <c r="GR19" s="1852"/>
      <c r="GS19" s="1852"/>
      <c r="GT19" s="1852"/>
      <c r="GU19" s="1852"/>
      <c r="GV19" s="2405" t="s">
        <v>817</v>
      </c>
      <c r="GW19" s="2406"/>
      <c r="GX19" s="2406"/>
      <c r="GY19" s="2406"/>
      <c r="GZ19" s="2406"/>
      <c r="HA19" s="2406"/>
      <c r="HB19" s="2406"/>
      <c r="HC19" s="2406"/>
      <c r="HD19" s="2406"/>
      <c r="HE19" s="2407"/>
      <c r="HF19" s="2410" t="s">
        <v>818</v>
      </c>
      <c r="HG19" s="2411"/>
      <c r="HH19" s="2411"/>
      <c r="HI19" s="2411"/>
      <c r="HJ19" s="2411"/>
      <c r="HK19" s="2411"/>
      <c r="HL19" s="2375" t="s">
        <v>819</v>
      </c>
      <c r="HM19" s="2376"/>
      <c r="HN19" s="2376"/>
      <c r="HO19" s="2376"/>
      <c r="HP19" s="2377" t="s">
        <v>820</v>
      </c>
      <c r="HQ19" s="2378"/>
      <c r="HR19" s="2379"/>
      <c r="HS19" s="2372"/>
      <c r="HT19" s="2374"/>
      <c r="HU19" s="1852"/>
      <c r="HV19" s="1852"/>
      <c r="HW19" s="1852"/>
      <c r="HX19" s="1852"/>
      <c r="HY19" s="1852"/>
      <c r="HZ19" s="331"/>
      <c r="IA19" s="331"/>
      <c r="IB19" s="331"/>
      <c r="IC19" s="331"/>
      <c r="ID19" s="331"/>
      <c r="IE19" s="2405" t="s">
        <v>817</v>
      </c>
      <c r="IF19" s="2406"/>
      <c r="IG19" s="2406"/>
      <c r="IH19" s="2406"/>
      <c r="II19" s="2406"/>
      <c r="IJ19" s="2406"/>
      <c r="IK19" s="2406"/>
      <c r="IL19" s="2406"/>
      <c r="IM19" s="2406"/>
      <c r="IN19" s="2407"/>
      <c r="IO19" s="2410" t="s">
        <v>818</v>
      </c>
      <c r="IP19" s="2411"/>
      <c r="IQ19" s="2411"/>
      <c r="IR19" s="2411"/>
      <c r="IS19" s="2411"/>
      <c r="IT19" s="2411"/>
      <c r="IU19" s="2375" t="s">
        <v>819</v>
      </c>
      <c r="IV19" s="2376"/>
      <c r="IW19" s="2376"/>
      <c r="IX19" s="2376"/>
      <c r="IY19" s="2377" t="s">
        <v>820</v>
      </c>
      <c r="IZ19" s="2378"/>
      <c r="JA19" s="2379"/>
      <c r="JB19" s="2372"/>
      <c r="JC19" s="2374"/>
      <c r="JD19" s="331"/>
      <c r="JE19" s="331"/>
      <c r="JF19" s="331"/>
      <c r="JG19" s="331"/>
      <c r="JH19" s="331"/>
      <c r="JI19" s="331"/>
      <c r="JJ19" s="331"/>
      <c r="JK19" s="331"/>
      <c r="JL19" s="331"/>
      <c r="JM19" s="331"/>
      <c r="JN19" s="331"/>
      <c r="JO19" s="331"/>
      <c r="JP19" s="331"/>
      <c r="JQ19" s="331"/>
      <c r="JR19" s="331"/>
      <c r="JS19" s="331"/>
      <c r="JT19" s="331"/>
      <c r="JU19" s="331"/>
      <c r="JV19" s="331"/>
      <c r="JW19" s="331"/>
      <c r="JX19" s="331"/>
      <c r="JY19" s="331"/>
      <c r="JZ19" s="331"/>
      <c r="KA19" s="331"/>
      <c r="KB19" s="331"/>
      <c r="KC19" s="331"/>
      <c r="KD19" s="331"/>
      <c r="KE19" s="331"/>
      <c r="KF19" s="331"/>
      <c r="KG19" s="331"/>
      <c r="KH19" s="331"/>
      <c r="KI19" s="331"/>
      <c r="KJ19" s="331"/>
      <c r="KK19" s="331"/>
      <c r="KL19" s="331"/>
      <c r="KM19" s="331"/>
      <c r="KN19" s="331"/>
      <c r="KO19" s="331"/>
      <c r="KP19" s="331"/>
      <c r="KQ19" s="331"/>
      <c r="KR19" s="331"/>
      <c r="KS19" s="331"/>
      <c r="KT19" s="331"/>
      <c r="KU19" s="331"/>
      <c r="KV19" s="331"/>
      <c r="KW19" s="331"/>
      <c r="KX19" s="331"/>
      <c r="KY19" s="331"/>
      <c r="KZ19" s="331"/>
      <c r="LA19" s="331"/>
      <c r="LB19" s="331"/>
      <c r="LC19" s="331"/>
      <c r="LD19" s="331"/>
      <c r="LE19" s="331"/>
      <c r="LF19" s="331"/>
      <c r="LG19" s="331"/>
      <c r="LH19" s="331"/>
      <c r="LI19" s="331"/>
      <c r="LJ19" s="331"/>
      <c r="LK19" s="331"/>
      <c r="LL19" s="331"/>
      <c r="LM19" s="331"/>
      <c r="LN19" s="331"/>
      <c r="LO19" s="331"/>
      <c r="LP19" s="331"/>
      <c r="LQ19" s="331"/>
      <c r="LR19" s="331"/>
      <c r="LS19" s="331"/>
      <c r="LT19" s="331"/>
      <c r="LU19" s="331"/>
      <c r="LV19" s="331"/>
      <c r="LW19" s="331"/>
      <c r="LX19" s="331"/>
      <c r="LY19" s="331"/>
      <c r="LZ19" s="331"/>
      <c r="MA19" s="331"/>
      <c r="MB19" s="331"/>
      <c r="MC19" s="331"/>
      <c r="MD19" s="331"/>
      <c r="ME19" s="331"/>
      <c r="MF19" s="331"/>
      <c r="MG19" s="331"/>
      <c r="MH19" s="331"/>
      <c r="MI19" s="331"/>
      <c r="MJ19" s="331"/>
      <c r="MK19" s="331"/>
      <c r="ML19" s="331"/>
      <c r="MM19" s="331"/>
      <c r="MN19" s="331"/>
      <c r="MO19" s="331"/>
      <c r="MP19" s="331"/>
      <c r="MQ19" s="331"/>
      <c r="MR19" s="331"/>
      <c r="MS19" s="331"/>
      <c r="MT19" s="331"/>
      <c r="MU19" s="331"/>
      <c r="MV19" s="331"/>
      <c r="MW19" s="331"/>
      <c r="MX19" s="331"/>
      <c r="MY19" s="331"/>
      <c r="MZ19" s="331"/>
      <c r="NA19" s="331"/>
      <c r="NB19" s="331"/>
      <c r="NC19" s="331"/>
      <c r="ND19" s="331"/>
      <c r="NE19" s="331"/>
      <c r="NF19" s="331"/>
      <c r="NG19" s="331"/>
      <c r="NH19" s="331"/>
    </row>
    <row r="20" spans="1:665" s="74" customFormat="1" ht="36.75" customHeight="1">
      <c r="B20" s="331"/>
      <c r="C20" s="331"/>
      <c r="D20" s="1681"/>
      <c r="E20" s="1776" t="s">
        <v>926</v>
      </c>
      <c r="F20" s="1733"/>
      <c r="G20" s="1711"/>
      <c r="H20" s="1812"/>
      <c r="I20" s="1812"/>
      <c r="J20" s="1812"/>
      <c r="K20" s="1812"/>
      <c r="L20" s="1812"/>
      <c r="M20" s="1812"/>
      <c r="N20" s="1812"/>
      <c r="O20" s="1812"/>
      <c r="P20" s="1848"/>
      <c r="Q20" s="1848"/>
      <c r="R20" s="1848"/>
      <c r="S20" s="1848"/>
      <c r="T20" s="1848"/>
      <c r="U20" s="1848"/>
      <c r="V20" s="1848"/>
      <c r="W20" s="1848"/>
      <c r="X20" s="1848"/>
      <c r="Y20" s="1848"/>
      <c r="Z20" s="1852"/>
      <c r="AA20" s="1852"/>
      <c r="AB20" s="1852"/>
      <c r="AC20" s="1852"/>
      <c r="AD20" s="1852"/>
      <c r="AE20" s="1852"/>
      <c r="AF20" s="1852"/>
      <c r="AG20" s="1852"/>
      <c r="AH20" s="1852"/>
      <c r="AI20" s="1852"/>
      <c r="AJ20" s="1852"/>
      <c r="AK20" s="1852"/>
      <c r="AL20" s="1852"/>
      <c r="AM20" s="1852"/>
      <c r="AN20" s="1852"/>
      <c r="AO20" s="1852"/>
      <c r="AP20" s="1852"/>
      <c r="AQ20" s="1852"/>
      <c r="AR20" s="1852"/>
      <c r="AS20" s="1852"/>
      <c r="AT20" s="1852"/>
      <c r="AU20" s="1852"/>
      <c r="AV20" s="1852"/>
      <c r="AW20" s="1852"/>
      <c r="AX20" s="1852"/>
      <c r="AY20" s="1852"/>
      <c r="AZ20" s="1852"/>
      <c r="BA20" s="1852"/>
      <c r="BB20" s="1852"/>
      <c r="BC20" s="1852"/>
      <c r="BD20" s="1852"/>
      <c r="BE20" s="1852"/>
      <c r="BF20" s="1852"/>
      <c r="BG20" s="1852"/>
      <c r="BH20" s="1852"/>
      <c r="BI20" s="1852"/>
      <c r="BJ20" s="1852"/>
      <c r="BK20" s="1852"/>
      <c r="BL20" s="1852"/>
      <c r="BM20" s="1852"/>
      <c r="BN20" s="1852"/>
      <c r="BO20" s="1852"/>
      <c r="BP20" s="1852"/>
      <c r="BQ20" s="1852"/>
      <c r="BR20" s="1852"/>
      <c r="BS20" s="1852"/>
      <c r="BT20" s="1852"/>
      <c r="BU20" s="1852"/>
      <c r="BV20" s="1852"/>
      <c r="BW20" s="1852"/>
      <c r="BX20" s="1852"/>
      <c r="BY20" s="1852"/>
      <c r="BZ20" s="1852"/>
      <c r="CA20" s="1852"/>
      <c r="CB20" s="1852"/>
      <c r="CC20" s="1852"/>
      <c r="CD20" s="1852"/>
      <c r="CE20" s="1852"/>
      <c r="CF20" s="1852"/>
      <c r="CG20" s="1852"/>
      <c r="CH20" s="1672">
        <v>1100</v>
      </c>
      <c r="CI20" s="1672">
        <v>1100</v>
      </c>
      <c r="CJ20" s="1672">
        <v>1100</v>
      </c>
      <c r="CK20" s="1672">
        <v>1100</v>
      </c>
      <c r="CL20" s="1672">
        <v>1100</v>
      </c>
      <c r="CM20" s="1672">
        <v>1100</v>
      </c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1672">
        <v>700</v>
      </c>
      <c r="CZ20" s="1672">
        <v>700</v>
      </c>
      <c r="DA20" s="1672">
        <v>700</v>
      </c>
      <c r="DB20" s="1848"/>
      <c r="DC20" s="1848"/>
      <c r="DD20" s="1848"/>
      <c r="DE20" s="1850"/>
      <c r="DF20" s="1850"/>
      <c r="DG20" s="1852"/>
      <c r="DH20" s="1852"/>
      <c r="DI20" s="1852"/>
      <c r="DJ20" s="1852"/>
      <c r="DK20" s="1852"/>
      <c r="DL20" s="1852"/>
      <c r="DM20" s="1852"/>
      <c r="DN20" s="1852"/>
      <c r="DO20" s="1852"/>
      <c r="DP20" s="1672">
        <v>1100</v>
      </c>
      <c r="DQ20" s="1672">
        <v>1100</v>
      </c>
      <c r="DR20" s="1672">
        <v>1100</v>
      </c>
      <c r="DS20" s="1672">
        <v>1100</v>
      </c>
      <c r="DT20" s="1672">
        <v>1100</v>
      </c>
      <c r="DU20" s="1672">
        <v>1100</v>
      </c>
      <c r="EG20" s="1672">
        <v>700</v>
      </c>
      <c r="EH20" s="1672">
        <v>700</v>
      </c>
      <c r="EI20" s="1672">
        <v>700</v>
      </c>
      <c r="EJ20" s="331"/>
      <c r="EK20" s="331"/>
      <c r="EL20" s="331"/>
      <c r="EM20" s="1698"/>
      <c r="EN20" s="1698"/>
      <c r="EO20" s="1852"/>
      <c r="EP20" s="1852"/>
      <c r="EQ20" s="1852"/>
      <c r="ER20" s="1672">
        <v>1100</v>
      </c>
      <c r="ES20" s="1672">
        <v>1100</v>
      </c>
      <c r="ET20" s="1672">
        <v>1100</v>
      </c>
      <c r="EU20" s="1672">
        <v>1100</v>
      </c>
      <c r="EV20" s="1672">
        <v>1100</v>
      </c>
      <c r="EW20" s="1672">
        <v>1100</v>
      </c>
      <c r="FI20" s="1672">
        <v>700</v>
      </c>
      <c r="FJ20" s="1672">
        <v>700</v>
      </c>
      <c r="FK20" s="1672">
        <v>700</v>
      </c>
      <c r="FL20" s="1698"/>
      <c r="FM20" s="1698"/>
      <c r="FN20" s="1698"/>
      <c r="FO20" s="1698"/>
      <c r="FP20" s="1698"/>
      <c r="FQ20" s="1852"/>
      <c r="FR20" s="1672">
        <v>1100</v>
      </c>
      <c r="FS20" s="1672">
        <v>1100</v>
      </c>
      <c r="FT20" s="1672">
        <v>1100</v>
      </c>
      <c r="FU20" s="1672">
        <v>1100</v>
      </c>
      <c r="FV20" s="1672">
        <v>1100</v>
      </c>
      <c r="FW20" s="1672">
        <v>1100</v>
      </c>
      <c r="GI20" s="1672">
        <v>700</v>
      </c>
      <c r="GJ20" s="1672">
        <v>700</v>
      </c>
      <c r="GK20" s="1672">
        <v>700</v>
      </c>
      <c r="GL20" s="331"/>
      <c r="GM20" s="331"/>
      <c r="GN20" s="331"/>
      <c r="GO20" s="1698"/>
      <c r="GP20" s="1698"/>
      <c r="GQ20" s="1852"/>
      <c r="GR20" s="1852"/>
      <c r="GS20" s="1852"/>
      <c r="GT20" s="1852"/>
      <c r="GU20" s="1852"/>
      <c r="GV20" s="1672">
        <v>1100</v>
      </c>
      <c r="GW20" s="1672">
        <v>1100</v>
      </c>
      <c r="GX20" s="1672">
        <v>1100</v>
      </c>
      <c r="GY20" s="1672">
        <v>1100</v>
      </c>
      <c r="GZ20" s="1672">
        <v>1100</v>
      </c>
      <c r="HA20" s="1672">
        <v>1100</v>
      </c>
      <c r="HM20" s="1672">
        <v>700</v>
      </c>
      <c r="HN20" s="1672">
        <v>700</v>
      </c>
      <c r="HO20" s="1672">
        <v>700</v>
      </c>
      <c r="HP20" s="1698"/>
      <c r="HQ20" s="1698"/>
      <c r="HR20" s="1698"/>
      <c r="HS20" s="1698"/>
      <c r="HT20" s="1698"/>
      <c r="HU20" s="1852"/>
      <c r="HV20" s="1852"/>
      <c r="HW20" s="1852"/>
      <c r="HX20" s="1852"/>
      <c r="HY20" s="1852"/>
      <c r="HZ20" s="331"/>
      <c r="IA20" s="331"/>
      <c r="IB20" s="331"/>
      <c r="IC20" s="331"/>
      <c r="ID20" s="331"/>
      <c r="IE20" s="1672">
        <v>1100</v>
      </c>
      <c r="IF20" s="1672">
        <v>1100</v>
      </c>
      <c r="IG20" s="1672">
        <v>1100</v>
      </c>
      <c r="IH20" s="1672">
        <v>1100</v>
      </c>
      <c r="II20" s="1672">
        <v>1100</v>
      </c>
      <c r="IJ20" s="1672">
        <v>1100</v>
      </c>
      <c r="IV20" s="1672">
        <v>700</v>
      </c>
      <c r="IW20" s="1672">
        <v>700</v>
      </c>
      <c r="IX20" s="1672">
        <v>700</v>
      </c>
      <c r="IY20" s="331"/>
      <c r="IZ20" s="331"/>
      <c r="JA20" s="331"/>
      <c r="JB20" s="1698"/>
      <c r="JC20" s="1698"/>
      <c r="JD20" s="331"/>
      <c r="JE20" s="331"/>
      <c r="JF20" s="331"/>
      <c r="JG20" s="331"/>
      <c r="JH20" s="331"/>
      <c r="JI20" s="331"/>
      <c r="JJ20" s="331"/>
      <c r="JK20" s="331"/>
      <c r="JL20" s="331"/>
      <c r="JM20" s="331"/>
      <c r="JN20" s="331"/>
      <c r="JO20" s="331"/>
      <c r="JP20" s="331"/>
      <c r="JQ20" s="331"/>
      <c r="JR20" s="331"/>
      <c r="JS20" s="331"/>
      <c r="JT20" s="331"/>
      <c r="JU20" s="331"/>
      <c r="JV20" s="331"/>
      <c r="JW20" s="331"/>
      <c r="JX20" s="331"/>
      <c r="JY20" s="331"/>
      <c r="JZ20" s="331"/>
      <c r="KA20" s="331"/>
      <c r="KB20" s="331"/>
      <c r="KC20" s="331"/>
      <c r="KD20" s="331"/>
      <c r="KE20" s="331"/>
      <c r="KF20" s="331"/>
      <c r="KG20" s="331"/>
      <c r="KH20" s="331"/>
      <c r="KI20" s="331"/>
      <c r="KJ20" s="331"/>
      <c r="KK20" s="331"/>
      <c r="KL20" s="331"/>
      <c r="KM20" s="331"/>
      <c r="KN20" s="331"/>
      <c r="KO20" s="331"/>
      <c r="KP20" s="331"/>
      <c r="KQ20" s="331"/>
      <c r="KR20" s="331"/>
      <c r="KS20" s="331"/>
      <c r="KT20" s="331"/>
      <c r="KU20" s="331"/>
      <c r="KV20" s="331"/>
      <c r="KW20" s="331"/>
      <c r="KX20" s="331"/>
      <c r="KY20" s="331"/>
      <c r="KZ20" s="331"/>
      <c r="LA20" s="331"/>
      <c r="LB20" s="331"/>
      <c r="LC20" s="331"/>
      <c r="LD20" s="331"/>
      <c r="LE20" s="331"/>
      <c r="LF20" s="331"/>
      <c r="LG20" s="331"/>
      <c r="LH20" s="331"/>
      <c r="LI20" s="331"/>
      <c r="LJ20" s="331"/>
      <c r="LK20" s="331"/>
      <c r="LL20" s="331"/>
      <c r="LM20" s="331"/>
      <c r="LN20" s="331"/>
      <c r="LO20" s="331"/>
      <c r="LP20" s="331"/>
      <c r="LQ20" s="331"/>
      <c r="LR20" s="331"/>
      <c r="LS20" s="331"/>
      <c r="LT20" s="331"/>
      <c r="LU20" s="331"/>
      <c r="LV20" s="331"/>
      <c r="LW20" s="331"/>
      <c r="LX20" s="331"/>
      <c r="LY20" s="331"/>
      <c r="LZ20" s="331"/>
      <c r="MA20" s="331"/>
      <c r="MB20" s="331"/>
      <c r="MC20" s="331"/>
      <c r="MD20" s="331"/>
      <c r="ME20" s="331"/>
      <c r="MF20" s="331"/>
      <c r="MG20" s="331"/>
      <c r="MH20" s="331"/>
      <c r="MI20" s="331"/>
      <c r="MJ20" s="331"/>
      <c r="MK20" s="331"/>
      <c r="ML20" s="331"/>
      <c r="MM20" s="331"/>
      <c r="MN20" s="331"/>
      <c r="MO20" s="331"/>
      <c r="MP20" s="331"/>
      <c r="MQ20" s="331"/>
      <c r="MR20" s="331"/>
      <c r="MS20" s="331"/>
      <c r="MT20" s="331"/>
      <c r="MU20" s="331"/>
      <c r="MV20" s="331"/>
      <c r="MW20" s="331"/>
      <c r="MX20" s="331"/>
      <c r="MY20" s="331"/>
      <c r="MZ20" s="331"/>
      <c r="NA20" s="331"/>
      <c r="NB20" s="331"/>
      <c r="NC20" s="331"/>
    </row>
    <row r="21" spans="1:665" s="74" customFormat="1" ht="25" customHeight="1">
      <c r="B21" s="331"/>
      <c r="C21" s="331"/>
      <c r="D21" s="1681"/>
      <c r="E21" s="1776"/>
      <c r="F21" s="1733"/>
      <c r="G21" s="1711"/>
      <c r="H21" s="1789"/>
      <c r="I21" s="1789"/>
      <c r="J21" s="1789"/>
      <c r="K21" s="1789"/>
      <c r="L21" s="1789"/>
      <c r="M21" s="1789"/>
      <c r="N21" s="1789"/>
      <c r="O21" s="1789"/>
      <c r="P21" s="1848"/>
      <c r="Q21" s="1848"/>
      <c r="R21" s="1848"/>
      <c r="S21" s="1848"/>
      <c r="T21" s="1848"/>
      <c r="U21" s="1848"/>
      <c r="V21" s="1848"/>
      <c r="W21" s="1848"/>
      <c r="X21" s="1848"/>
      <c r="Y21" s="1848"/>
      <c r="Z21" s="1852"/>
      <c r="AA21" s="1852"/>
      <c r="AB21" s="1852"/>
      <c r="AC21" s="1852"/>
      <c r="AD21" s="1852"/>
      <c r="AE21" s="1852"/>
      <c r="AF21" s="1852"/>
      <c r="AG21" s="1852"/>
      <c r="AH21" s="1852"/>
      <c r="AI21" s="1852"/>
      <c r="AJ21" s="1852"/>
      <c r="AK21" s="1852"/>
      <c r="AL21" s="1852"/>
      <c r="AM21" s="1852"/>
      <c r="AN21" s="1852"/>
      <c r="AO21" s="1852"/>
      <c r="AP21" s="1852"/>
      <c r="AQ21" s="1852"/>
      <c r="AR21" s="1852"/>
      <c r="AS21" s="1852"/>
      <c r="AT21" s="1852"/>
      <c r="AU21" s="1852"/>
      <c r="AV21" s="1852"/>
      <c r="AW21" s="1852"/>
      <c r="AX21" s="1852"/>
      <c r="AY21" s="1852"/>
      <c r="AZ21" s="1852"/>
      <c r="BA21" s="1852"/>
      <c r="BB21" s="1852"/>
      <c r="BC21" s="1852"/>
      <c r="BD21" s="1852"/>
      <c r="BE21" s="1852"/>
      <c r="BF21" s="1852"/>
      <c r="BG21" s="1852"/>
      <c r="BH21" s="1852"/>
      <c r="BI21" s="1852"/>
      <c r="BJ21" s="1852"/>
      <c r="BK21" s="1852"/>
      <c r="BL21" s="1852"/>
      <c r="BM21" s="1852"/>
      <c r="BN21" s="1852"/>
      <c r="BO21" s="1852"/>
      <c r="BP21" s="1852"/>
      <c r="BQ21" s="1852"/>
      <c r="BR21" s="1852"/>
      <c r="BS21" s="1852"/>
      <c r="BT21" s="1852"/>
      <c r="BU21" s="1852"/>
      <c r="BV21" s="1852"/>
      <c r="BW21" s="1852"/>
      <c r="BX21" s="1852"/>
      <c r="BY21" s="1852"/>
      <c r="BZ21" s="1852"/>
      <c r="CA21" s="1852"/>
      <c r="CB21" s="1852"/>
      <c r="CC21" s="1852"/>
      <c r="CD21" s="1852"/>
      <c r="CE21" s="1852"/>
      <c r="CF21" s="1852"/>
      <c r="CG21" s="1852"/>
      <c r="CH21" s="1852"/>
      <c r="CI21" s="1852"/>
      <c r="CJ21" s="1852"/>
      <c r="CK21" s="1852"/>
      <c r="CL21" s="1852"/>
      <c r="CM21" s="1852"/>
      <c r="CN21" s="1852"/>
      <c r="CO21" s="1852"/>
      <c r="CP21" s="1852"/>
      <c r="CQ21" s="1852"/>
      <c r="CR21" s="1852"/>
      <c r="CS21" s="1852"/>
      <c r="CT21" s="1852"/>
      <c r="CU21" s="1852"/>
      <c r="CV21" s="1852"/>
      <c r="CW21" s="1852"/>
      <c r="CX21" s="1852"/>
      <c r="CY21" s="1852"/>
      <c r="CZ21" s="1852"/>
      <c r="DA21" s="1852"/>
      <c r="DB21" s="1852"/>
      <c r="DC21" s="1852"/>
      <c r="DD21" s="1852"/>
      <c r="DE21" s="1852"/>
      <c r="DF21" s="1852"/>
      <c r="DG21" s="1852"/>
      <c r="DH21" s="1852"/>
      <c r="DI21" s="1852"/>
      <c r="DJ21" s="1852"/>
      <c r="DK21" s="1852"/>
      <c r="DL21" s="1852"/>
      <c r="DM21" s="1852"/>
      <c r="DN21" s="1852"/>
      <c r="DO21" s="1852"/>
      <c r="DP21" s="1852"/>
      <c r="DQ21" s="1852"/>
      <c r="DR21" s="1852"/>
      <c r="DS21" s="1852"/>
      <c r="DT21" s="1852"/>
      <c r="DU21" s="1852"/>
      <c r="DV21" s="1852"/>
      <c r="DW21" s="1852"/>
      <c r="DX21" s="1852"/>
      <c r="DY21" s="1852"/>
      <c r="DZ21" s="1852"/>
      <c r="EA21" s="1852"/>
      <c r="EB21" s="1852"/>
      <c r="EC21" s="1852"/>
      <c r="ED21" s="1852"/>
      <c r="EE21" s="1852"/>
      <c r="EF21" s="1852"/>
      <c r="EG21" s="1852"/>
      <c r="EH21" s="1852"/>
      <c r="EI21" s="1852"/>
      <c r="EJ21" s="1852"/>
      <c r="EK21" s="1852"/>
      <c r="EL21" s="1852"/>
      <c r="EM21" s="1852"/>
      <c r="EN21" s="1852"/>
      <c r="EO21" s="1852"/>
      <c r="EP21" s="1852"/>
      <c r="EQ21" s="1852"/>
      <c r="ER21" s="1852"/>
      <c r="ES21" s="1852"/>
      <c r="ET21" s="1852"/>
      <c r="EU21" s="1852"/>
      <c r="EV21" s="1852"/>
      <c r="EW21" s="1852"/>
      <c r="EX21" s="1852"/>
      <c r="EY21" s="1852"/>
      <c r="EZ21" s="1852"/>
      <c r="FA21" s="1852"/>
      <c r="FB21" s="1852"/>
      <c r="FC21" s="1852"/>
      <c r="FD21" s="1852"/>
      <c r="FE21" s="1852"/>
      <c r="FF21" s="1852"/>
      <c r="FG21" s="1852"/>
      <c r="FH21" s="1852"/>
      <c r="FI21" s="1852"/>
      <c r="FJ21" s="1852"/>
      <c r="FK21" s="1852"/>
      <c r="FL21" s="1852"/>
      <c r="FM21" s="1852"/>
      <c r="FN21" s="1852"/>
      <c r="FO21" s="1852"/>
      <c r="FP21" s="1852"/>
      <c r="FQ21" s="1852"/>
      <c r="FR21" s="1852"/>
      <c r="FS21" s="1852"/>
      <c r="FT21" s="1852"/>
      <c r="FU21" s="1852"/>
      <c r="FV21" s="1852"/>
      <c r="FW21" s="1852"/>
      <c r="FX21" s="1852"/>
      <c r="FY21" s="1852"/>
      <c r="FZ21" s="1852"/>
      <c r="GA21" s="1852"/>
      <c r="GB21" s="1852"/>
      <c r="GC21" s="1852"/>
      <c r="GD21" s="1852"/>
      <c r="GE21" s="1852"/>
      <c r="GF21" s="1852"/>
      <c r="GG21" s="1852"/>
      <c r="GH21" s="1852"/>
      <c r="GI21" s="1852"/>
      <c r="GJ21" s="1852"/>
      <c r="GK21" s="1852"/>
      <c r="GL21" s="1852"/>
      <c r="GM21" s="1852"/>
      <c r="GN21" s="1852"/>
      <c r="GO21" s="1852"/>
      <c r="GP21" s="1852"/>
      <c r="GQ21" s="1852"/>
      <c r="GR21" s="1852"/>
      <c r="GS21" s="1852"/>
      <c r="GT21" s="1852"/>
      <c r="GU21" s="1852"/>
      <c r="GV21" s="1852"/>
      <c r="GW21" s="1852"/>
      <c r="GX21" s="1852"/>
      <c r="GY21" s="1852"/>
      <c r="GZ21" s="1852"/>
      <c r="HA21" s="1852"/>
      <c r="HB21" s="1852"/>
      <c r="HC21" s="1852"/>
      <c r="HD21" s="1852"/>
      <c r="HE21" s="1852"/>
      <c r="HF21" s="1852"/>
      <c r="HG21" s="1852"/>
      <c r="HH21" s="1852"/>
      <c r="HI21" s="1852"/>
      <c r="HJ21" s="1852"/>
      <c r="HK21" s="1852"/>
      <c r="HL21" s="1852"/>
      <c r="HM21" s="1852"/>
      <c r="HN21" s="1852"/>
      <c r="HO21" s="1852"/>
      <c r="HP21" s="1852"/>
      <c r="HQ21" s="1852"/>
      <c r="HR21" s="1852"/>
      <c r="HS21" s="1852"/>
      <c r="HT21" s="1852"/>
      <c r="HU21" s="1852"/>
      <c r="HV21" s="1852"/>
      <c r="HW21" s="1852"/>
      <c r="HX21" s="1852"/>
      <c r="HY21" s="1852"/>
      <c r="HZ21" s="331"/>
      <c r="IA21" s="331"/>
      <c r="IB21" s="331"/>
      <c r="IC21" s="331"/>
      <c r="ID21" s="331"/>
      <c r="IE21" s="331"/>
      <c r="IF21" s="331"/>
      <c r="IG21" s="331"/>
      <c r="IH21" s="331"/>
      <c r="II21" s="331"/>
      <c r="IJ21" s="331"/>
      <c r="IK21" s="331"/>
      <c r="IL21" s="331"/>
      <c r="IM21" s="331"/>
      <c r="IN21" s="331"/>
      <c r="IO21" s="331"/>
      <c r="IP21" s="331"/>
      <c r="IQ21" s="331"/>
      <c r="IR21" s="331"/>
      <c r="IS21" s="331"/>
      <c r="IT21" s="331"/>
      <c r="IU21" s="331"/>
      <c r="IV21" s="331"/>
      <c r="IW21" s="331"/>
      <c r="IX21" s="331"/>
      <c r="IY21" s="331"/>
      <c r="IZ21" s="331"/>
      <c r="JA21" s="331"/>
      <c r="JB21" s="331"/>
      <c r="JC21" s="331"/>
      <c r="JD21" s="331"/>
      <c r="JE21" s="331"/>
      <c r="JF21" s="331"/>
      <c r="JG21" s="331"/>
      <c r="JH21" s="331"/>
      <c r="JI21" s="331"/>
      <c r="JJ21" s="331"/>
      <c r="JK21" s="331"/>
      <c r="JL21" s="331"/>
      <c r="JM21" s="331"/>
      <c r="JN21" s="331"/>
      <c r="JO21" s="331"/>
      <c r="JP21" s="331"/>
      <c r="JQ21" s="331"/>
      <c r="JR21" s="331"/>
      <c r="JS21" s="331"/>
      <c r="JT21" s="331"/>
      <c r="JU21" s="331"/>
      <c r="JV21" s="331"/>
      <c r="JW21" s="331"/>
      <c r="JX21" s="331"/>
      <c r="JY21" s="331"/>
      <c r="JZ21" s="331"/>
      <c r="KA21" s="331"/>
      <c r="KB21" s="331"/>
      <c r="KC21" s="331"/>
      <c r="KD21" s="331"/>
      <c r="KE21" s="331"/>
      <c r="KF21" s="331"/>
      <c r="KG21" s="331"/>
      <c r="KH21" s="331"/>
      <c r="KI21" s="331"/>
      <c r="KJ21" s="331"/>
      <c r="KK21" s="331"/>
      <c r="KL21" s="331"/>
      <c r="KM21" s="331"/>
      <c r="KN21" s="331"/>
      <c r="KO21" s="331"/>
      <c r="KP21" s="331"/>
      <c r="KQ21" s="331"/>
      <c r="KR21" s="331"/>
      <c r="KS21" s="331"/>
      <c r="KT21" s="331"/>
      <c r="KU21" s="331"/>
      <c r="KV21" s="331"/>
      <c r="KW21" s="331"/>
      <c r="KX21" s="331"/>
      <c r="KY21" s="331"/>
      <c r="KZ21" s="331"/>
      <c r="LA21" s="331"/>
      <c r="LB21" s="331"/>
      <c r="LC21" s="331"/>
      <c r="LD21" s="331"/>
      <c r="LE21" s="331"/>
      <c r="LF21" s="331"/>
      <c r="LG21" s="331"/>
      <c r="LH21" s="331"/>
      <c r="LI21" s="331"/>
      <c r="LJ21" s="331"/>
      <c r="LK21" s="331"/>
      <c r="LL21" s="331"/>
      <c r="LM21" s="331"/>
      <c r="LN21" s="331"/>
      <c r="LO21" s="331"/>
      <c r="LP21" s="331"/>
      <c r="LQ21" s="331"/>
      <c r="LR21" s="331"/>
      <c r="LS21" s="331"/>
      <c r="LT21" s="331"/>
      <c r="LU21" s="331"/>
      <c r="LV21" s="331"/>
      <c r="LW21" s="331"/>
      <c r="LX21" s="331"/>
      <c r="LY21" s="331"/>
      <c r="LZ21" s="331"/>
      <c r="MA21" s="331"/>
      <c r="MB21" s="331"/>
      <c r="MC21" s="331"/>
      <c r="MD21" s="331"/>
      <c r="ME21" s="331"/>
      <c r="MF21" s="331"/>
      <c r="MG21" s="331"/>
      <c r="MH21" s="331"/>
      <c r="MI21" s="331"/>
      <c r="MJ21" s="331"/>
      <c r="MK21" s="331"/>
      <c r="ML21" s="331"/>
      <c r="MM21" s="331"/>
      <c r="MN21" s="331"/>
      <c r="MO21" s="331"/>
      <c r="MP21" s="331"/>
      <c r="MQ21" s="331"/>
      <c r="MR21" s="331"/>
      <c r="MS21" s="331"/>
      <c r="MT21" s="331"/>
      <c r="MU21" s="331"/>
      <c r="MV21" s="331"/>
      <c r="MW21" s="331"/>
      <c r="MX21" s="331"/>
      <c r="MY21" s="331"/>
      <c r="MZ21" s="331"/>
      <c r="NA21" s="331"/>
      <c r="NB21" s="331"/>
      <c r="NC21" s="331"/>
      <c r="ND21" s="331"/>
      <c r="NE21" s="331"/>
      <c r="NF21" s="331"/>
      <c r="NG21" s="331"/>
      <c r="NH21" s="331"/>
      <c r="NI21" s="331"/>
      <c r="NJ21" s="331"/>
      <c r="NK21" s="331"/>
      <c r="NL21" s="331"/>
      <c r="NM21" s="331"/>
      <c r="NN21" s="331"/>
      <c r="NO21" s="331"/>
      <c r="NP21" s="331"/>
      <c r="NQ21" s="331"/>
      <c r="NR21" s="331"/>
      <c r="NS21" s="331"/>
      <c r="NT21" s="331"/>
      <c r="NU21" s="331"/>
      <c r="NV21" s="331"/>
      <c r="NW21" s="331"/>
      <c r="NX21" s="331"/>
      <c r="NY21" s="331"/>
      <c r="NZ21" s="331"/>
      <c r="OA21" s="331"/>
      <c r="OB21" s="331"/>
      <c r="OC21" s="331"/>
      <c r="OD21" s="331"/>
    </row>
    <row r="22" spans="1:665" s="74" customFormat="1" ht="23.25" customHeight="1" thickBot="1">
      <c r="B22" s="45"/>
      <c r="C22" s="45"/>
      <c r="D22" s="59"/>
      <c r="E22" s="1773"/>
      <c r="F22" s="1733"/>
      <c r="G22" s="1711"/>
      <c r="H22" s="1678"/>
      <c r="I22" s="1678"/>
      <c r="J22" s="1678"/>
      <c r="K22" s="1678"/>
      <c r="L22" s="1678"/>
      <c r="M22" s="1678"/>
      <c r="N22" s="1678"/>
      <c r="O22" s="1678"/>
      <c r="P22" s="1848"/>
      <c r="Q22" s="1848"/>
      <c r="R22" s="1848"/>
      <c r="S22" s="1848"/>
      <c r="T22" s="1848"/>
      <c r="U22" s="1848"/>
      <c r="V22" s="1848"/>
      <c r="W22" s="1848"/>
      <c r="X22" s="1848"/>
      <c r="Y22" s="1848"/>
      <c r="Z22" s="1852"/>
      <c r="AA22" s="1852"/>
      <c r="AB22" s="1852"/>
      <c r="AC22" s="1852"/>
      <c r="AD22" s="1852"/>
      <c r="AE22" s="1852"/>
      <c r="AF22" s="1852"/>
      <c r="AG22" s="1852"/>
      <c r="AH22" s="1852"/>
      <c r="AI22" s="1852"/>
      <c r="AJ22" s="1852"/>
      <c r="AK22" s="1852"/>
      <c r="AL22" s="1852"/>
      <c r="AM22" s="1852"/>
      <c r="AN22" s="1852"/>
      <c r="AO22" s="1852"/>
      <c r="AP22" s="1852"/>
      <c r="AQ22" s="1852"/>
      <c r="AR22" s="1852"/>
      <c r="AS22" s="1852"/>
      <c r="AT22" s="1852"/>
      <c r="AU22" s="1852"/>
      <c r="AV22" s="1852"/>
      <c r="AW22" s="1852"/>
      <c r="AX22" s="1852"/>
      <c r="AY22" s="1852"/>
      <c r="AZ22" s="1852"/>
      <c r="BA22" s="1852"/>
      <c r="BB22" s="1852"/>
      <c r="BC22" s="1852"/>
      <c r="BD22" s="1852"/>
      <c r="BE22" s="1852"/>
      <c r="BF22" s="1852"/>
      <c r="BG22" s="1852"/>
      <c r="BH22" s="1852"/>
      <c r="BI22" s="1852"/>
      <c r="BJ22" s="1852"/>
      <c r="BK22" s="1852"/>
      <c r="BL22" s="1852"/>
      <c r="BM22" s="1852"/>
      <c r="BN22" s="1852"/>
      <c r="BO22" s="1852"/>
      <c r="BP22" s="1852"/>
      <c r="BQ22" s="1852"/>
      <c r="BR22" s="1852"/>
      <c r="BS22" s="1852"/>
      <c r="BT22" s="1852"/>
      <c r="BU22" s="1852"/>
      <c r="BV22" s="1852"/>
      <c r="BW22" s="1852"/>
      <c r="BX22" s="1852"/>
      <c r="BY22" s="1852"/>
      <c r="BZ22" s="1852"/>
      <c r="CA22" s="1852"/>
      <c r="CB22" s="1852"/>
      <c r="CC22" s="1852"/>
      <c r="CD22" s="1852"/>
      <c r="CE22" s="1852"/>
      <c r="CF22" s="1852"/>
      <c r="CG22" s="1852"/>
      <c r="CH22" s="1852"/>
      <c r="CI22" s="1852"/>
      <c r="CJ22" s="1852"/>
      <c r="CK22" s="1852"/>
      <c r="CL22" s="1852"/>
      <c r="CM22" s="1852"/>
      <c r="CN22" s="1852"/>
      <c r="CO22" s="1852"/>
      <c r="CP22" s="1852"/>
      <c r="CQ22" s="1852"/>
      <c r="CR22" s="1852"/>
      <c r="CS22" s="1852"/>
      <c r="CT22" s="1852"/>
      <c r="CU22" s="1852"/>
      <c r="CV22" s="1852"/>
      <c r="CW22" s="1852"/>
      <c r="CX22" s="1852"/>
      <c r="CY22" s="1852"/>
      <c r="CZ22" s="1852"/>
      <c r="DA22" s="1852"/>
      <c r="DB22" s="1852"/>
      <c r="DC22" s="1852"/>
      <c r="DD22" s="1852"/>
      <c r="DE22" s="1852"/>
      <c r="DF22" s="1852"/>
      <c r="DG22" s="1852"/>
      <c r="DH22" s="1852"/>
      <c r="DI22" s="1852"/>
      <c r="DJ22" s="1852"/>
      <c r="DK22" s="1852"/>
      <c r="DL22" s="1852"/>
      <c r="DM22" s="1852"/>
      <c r="DN22" s="1852"/>
      <c r="DO22" s="1852"/>
      <c r="DP22" s="1852"/>
      <c r="DQ22" s="1852"/>
      <c r="DR22" s="1852"/>
      <c r="DS22" s="1852"/>
      <c r="DT22" s="1852"/>
      <c r="DU22" s="1852"/>
      <c r="DV22" s="1852"/>
      <c r="DW22" s="1852"/>
      <c r="DX22" s="1852"/>
      <c r="DY22" s="1852"/>
      <c r="DZ22" s="1852"/>
      <c r="EA22" s="1852"/>
      <c r="EB22" s="1852"/>
      <c r="EC22" s="1852"/>
      <c r="ED22" s="1852"/>
      <c r="EE22" s="1852"/>
      <c r="EF22" s="1852"/>
      <c r="EG22" s="1852"/>
      <c r="EH22" s="1852"/>
      <c r="EI22" s="1852"/>
      <c r="EJ22" s="1852"/>
      <c r="EK22" s="1852"/>
      <c r="EL22" s="1852"/>
      <c r="EM22" s="1852"/>
      <c r="EN22" s="1852"/>
      <c r="EO22" s="1852"/>
      <c r="EP22" s="1852"/>
      <c r="EQ22" s="1852"/>
      <c r="ER22" s="1852"/>
      <c r="ES22" s="1852"/>
      <c r="ET22" s="1852"/>
      <c r="EU22" s="1852"/>
      <c r="EV22" s="1852"/>
      <c r="EW22" s="1852"/>
      <c r="EX22" s="1852"/>
      <c r="EY22" s="1852"/>
      <c r="EZ22" s="1852"/>
      <c r="FA22" s="1852"/>
      <c r="FB22" s="1852"/>
      <c r="FC22" s="1852"/>
      <c r="FD22" s="1852"/>
      <c r="FE22" s="1852"/>
      <c r="FF22" s="1852"/>
      <c r="FG22" s="1852"/>
      <c r="FH22" s="1852"/>
      <c r="FI22" s="1852"/>
      <c r="FJ22" s="1852"/>
      <c r="FK22" s="1852"/>
      <c r="FL22" s="1852"/>
      <c r="FM22" s="1852"/>
      <c r="FN22" s="1852"/>
      <c r="FO22" s="1852"/>
      <c r="FP22" s="1852"/>
      <c r="FQ22" s="1852"/>
      <c r="FR22" s="1852"/>
      <c r="FS22" s="1852"/>
      <c r="FT22" s="1852"/>
      <c r="FU22" s="1852"/>
      <c r="FV22" s="1852"/>
      <c r="FW22" s="1852"/>
      <c r="FX22" s="1852"/>
      <c r="FY22" s="1852"/>
      <c r="FZ22" s="1852"/>
      <c r="GA22" s="1852"/>
      <c r="GB22" s="1852"/>
      <c r="GC22" s="1852"/>
      <c r="GD22" s="1852"/>
      <c r="GE22" s="1852"/>
      <c r="GF22" s="1852"/>
      <c r="GG22" s="1852"/>
      <c r="GH22" s="1852"/>
      <c r="GI22" s="1852"/>
      <c r="GJ22" s="1852"/>
      <c r="GK22" s="1852"/>
      <c r="GL22" s="1852"/>
      <c r="GM22" s="1852"/>
      <c r="GN22" s="1852"/>
      <c r="GO22" s="1852"/>
      <c r="GP22" s="1852"/>
      <c r="GQ22" s="1852"/>
      <c r="GR22" s="1852"/>
      <c r="GS22" s="1852"/>
      <c r="GT22" s="1852"/>
      <c r="GU22" s="1852"/>
      <c r="GV22" s="1852"/>
      <c r="GW22" s="1852"/>
      <c r="GX22" s="1852"/>
      <c r="GY22" s="1852"/>
      <c r="GZ22" s="1852"/>
      <c r="HA22" s="1852"/>
      <c r="HB22" s="1852"/>
      <c r="HC22" s="1852"/>
      <c r="HD22" s="1852"/>
      <c r="HE22" s="1852"/>
      <c r="HF22" s="1852"/>
      <c r="HG22" s="1852"/>
      <c r="HH22" s="1852"/>
      <c r="HI22" s="1852"/>
      <c r="HJ22" s="1852"/>
      <c r="HK22" s="1852"/>
      <c r="HL22" s="1852"/>
      <c r="HM22" s="1852"/>
      <c r="HN22" s="1852"/>
      <c r="HO22" s="1852"/>
      <c r="HP22" s="1852"/>
      <c r="HQ22" s="1852"/>
      <c r="HR22" s="1852"/>
      <c r="HS22" s="1852"/>
      <c r="HT22" s="1852"/>
      <c r="HU22" s="1852"/>
      <c r="HV22" s="1852"/>
      <c r="HW22" s="1852"/>
      <c r="HX22" s="1852"/>
      <c r="HY22" s="1852"/>
      <c r="HZ22" s="331"/>
      <c r="IA22" s="331"/>
      <c r="IB22" s="331"/>
      <c r="IC22" s="331"/>
      <c r="ID22" s="331"/>
      <c r="IE22" s="331"/>
      <c r="IF22" s="331"/>
      <c r="IG22" s="331"/>
      <c r="IH22" s="331"/>
      <c r="II22" s="331"/>
      <c r="IJ22" s="331"/>
      <c r="IK22" s="331"/>
      <c r="IL22" s="331"/>
      <c r="IM22" s="331"/>
      <c r="IN22" s="331"/>
      <c r="IO22" s="331"/>
      <c r="IP22" s="331"/>
      <c r="IQ22" s="331"/>
      <c r="IR22" s="331"/>
      <c r="IS22" s="331"/>
      <c r="IT22" s="331"/>
      <c r="IU22" s="331"/>
      <c r="IV22" s="331"/>
      <c r="IW22" s="331"/>
      <c r="IX22" s="331"/>
      <c r="IY22" s="331"/>
      <c r="IZ22" s="331"/>
      <c r="JA22" s="331"/>
      <c r="JB22" s="331"/>
      <c r="JC22" s="331"/>
      <c r="JD22" s="331"/>
      <c r="JE22" s="331"/>
      <c r="JF22" s="331"/>
      <c r="JG22" s="331"/>
      <c r="JH22" s="331"/>
      <c r="JI22" s="331"/>
      <c r="JJ22" s="331"/>
      <c r="JK22" s="331"/>
      <c r="JL22" s="331"/>
      <c r="JM22" s="331"/>
      <c r="JN22" s="331"/>
      <c r="JO22" s="331"/>
      <c r="JP22" s="331"/>
      <c r="JQ22" s="331"/>
      <c r="JR22" s="331"/>
      <c r="JS22" s="331"/>
      <c r="JT22" s="331"/>
      <c r="JU22" s="331"/>
      <c r="JV22" s="331"/>
      <c r="JW22" s="331"/>
      <c r="JX22" s="331"/>
      <c r="JY22" s="331"/>
      <c r="JZ22" s="331"/>
      <c r="KA22" s="331"/>
      <c r="KB22" s="331"/>
      <c r="KC22" s="331"/>
      <c r="KD22" s="331"/>
      <c r="KE22" s="331"/>
      <c r="KF22" s="331"/>
      <c r="KG22" s="331"/>
      <c r="KH22" s="331"/>
      <c r="KI22" s="331"/>
      <c r="KJ22" s="331"/>
      <c r="KK22" s="331"/>
      <c r="KL22" s="331"/>
      <c r="KM22" s="331"/>
      <c r="KN22" s="331"/>
      <c r="KO22" s="331"/>
      <c r="KP22" s="331"/>
      <c r="KQ22" s="331"/>
      <c r="KR22" s="331"/>
      <c r="KS22" s="331"/>
      <c r="KT22" s="331"/>
      <c r="KU22" s="331"/>
      <c r="KV22" s="331"/>
      <c r="KW22" s="331"/>
      <c r="KX22" s="331"/>
      <c r="KY22" s="331"/>
      <c r="KZ22" s="331"/>
      <c r="LA22" s="331"/>
      <c r="LB22" s="331"/>
      <c r="LC22" s="331"/>
      <c r="LD22" s="331"/>
      <c r="LE22" s="331"/>
      <c r="LF22" s="331"/>
      <c r="LG22" s="331"/>
      <c r="LH22" s="331"/>
      <c r="LI22" s="331"/>
      <c r="LJ22" s="331"/>
      <c r="LK22" s="331"/>
      <c r="LL22" s="331"/>
      <c r="LM22" s="331"/>
      <c r="LN22" s="331"/>
      <c r="LO22" s="331"/>
      <c r="LP22" s="331"/>
      <c r="LQ22" s="331"/>
      <c r="LR22" s="331"/>
      <c r="LS22" s="331"/>
      <c r="LT22" s="331"/>
      <c r="LU22" s="331"/>
      <c r="LV22" s="331"/>
      <c r="LW22" s="331"/>
      <c r="LX22" s="331"/>
      <c r="LY22" s="331"/>
      <c r="LZ22" s="331"/>
      <c r="MA22" s="331"/>
      <c r="MB22" s="331"/>
      <c r="MC22" s="331"/>
      <c r="MD22" s="331"/>
      <c r="ME22" s="331"/>
      <c r="MF22" s="331"/>
      <c r="MG22" s="331"/>
      <c r="MH22" s="331"/>
      <c r="MI22" s="331"/>
      <c r="MJ22" s="331"/>
      <c r="MK22" s="331"/>
      <c r="ML22" s="331"/>
      <c r="MM22" s="331"/>
      <c r="MN22" s="331"/>
      <c r="MO22" s="331"/>
      <c r="MP22" s="331"/>
      <c r="MQ22" s="331"/>
      <c r="MR22" s="331"/>
      <c r="MS22" s="331"/>
      <c r="MT22" s="331"/>
      <c r="MU22" s="331"/>
      <c r="MV22" s="331"/>
      <c r="MW22" s="331"/>
      <c r="MX22" s="331"/>
      <c r="MY22" s="331"/>
      <c r="MZ22" s="331"/>
      <c r="NA22" s="331"/>
      <c r="NB22" s="331"/>
      <c r="NC22" s="331"/>
      <c r="ND22" s="331"/>
      <c r="NE22" s="331"/>
      <c r="NF22" s="331"/>
      <c r="NG22" s="331"/>
      <c r="NH22" s="331"/>
      <c r="NI22" s="331"/>
      <c r="NJ22" s="331"/>
      <c r="NK22" s="331"/>
    </row>
    <row r="23" spans="1:665" s="74" customFormat="1" ht="24.65" customHeight="1" thickBot="1">
      <c r="B23" s="39" t="s">
        <v>55</v>
      </c>
      <c r="C23" s="39"/>
      <c r="D23" s="58"/>
      <c r="E23" s="1773"/>
      <c r="F23" s="1733"/>
      <c r="G23" s="1711"/>
      <c r="H23" s="1678"/>
      <c r="I23" s="1678"/>
      <c r="J23" s="1678"/>
      <c r="K23" s="1678"/>
      <c r="L23" s="1678"/>
      <c r="M23" s="1678"/>
      <c r="N23" s="1678"/>
      <c r="O23" s="1678"/>
      <c r="P23" s="1848"/>
      <c r="Q23" s="1848"/>
      <c r="R23" s="1848"/>
      <c r="S23" s="1848"/>
      <c r="T23" s="1848"/>
      <c r="U23" s="1848"/>
      <c r="V23" s="1848"/>
      <c r="W23" s="1848"/>
      <c r="X23" s="1848"/>
      <c r="Y23" s="1848"/>
      <c r="Z23" s="1852"/>
      <c r="AA23" s="1852"/>
      <c r="AB23" s="1852"/>
      <c r="AC23" s="1852"/>
      <c r="AD23" s="1852"/>
      <c r="AE23" s="1852"/>
      <c r="AF23" s="1852"/>
      <c r="AG23" s="1852"/>
      <c r="AH23" s="1852"/>
      <c r="AI23" s="1852"/>
      <c r="AJ23" s="1852"/>
      <c r="AK23" s="1852"/>
      <c r="AL23" s="1852"/>
      <c r="AM23" s="1852"/>
      <c r="AN23" s="1852"/>
      <c r="AO23" s="1852"/>
      <c r="AP23" s="1852"/>
      <c r="AQ23" s="1852"/>
      <c r="AR23" s="1852"/>
      <c r="AS23" s="1852"/>
      <c r="AT23" s="1852"/>
      <c r="AU23" s="1852"/>
      <c r="AV23" s="1852"/>
      <c r="AW23" s="1852"/>
      <c r="AX23" s="1852"/>
      <c r="AY23" s="1852"/>
      <c r="AZ23" s="1852"/>
      <c r="BA23" s="1852"/>
      <c r="BB23" s="1852"/>
      <c r="BC23" s="1852"/>
      <c r="BD23" s="1852"/>
      <c r="BE23" s="1852"/>
      <c r="BF23" s="1852"/>
      <c r="BG23" s="1852"/>
      <c r="BH23" s="1852"/>
      <c r="BI23" s="1852"/>
      <c r="BJ23" s="1852"/>
      <c r="BK23" s="1852"/>
      <c r="BL23" s="1852"/>
      <c r="BM23" s="1852"/>
      <c r="BN23" s="1852"/>
      <c r="BO23" s="1852"/>
      <c r="BP23" s="1852"/>
      <c r="BQ23" s="1852"/>
      <c r="BR23" s="1852"/>
      <c r="BS23" s="1852"/>
      <c r="BT23" s="1852"/>
      <c r="BU23" s="1852"/>
      <c r="BV23" s="1852"/>
      <c r="BW23" s="1852"/>
      <c r="BX23" s="1852"/>
      <c r="BY23" s="1852"/>
      <c r="BZ23" s="1852"/>
      <c r="CA23" s="1852"/>
      <c r="CB23" s="1852"/>
      <c r="CC23" s="1852"/>
      <c r="CD23" s="1852"/>
      <c r="CE23" s="1852"/>
      <c r="CF23" s="1852"/>
      <c r="CG23" s="1852"/>
      <c r="CH23" s="1852"/>
      <c r="CI23" s="1852"/>
      <c r="CJ23" s="1852"/>
      <c r="CK23" s="1852"/>
      <c r="CL23" s="1852"/>
      <c r="CM23" s="1852"/>
      <c r="CN23" s="1852"/>
      <c r="CO23" s="1852"/>
      <c r="CP23" s="1852"/>
      <c r="CQ23" s="1852"/>
      <c r="CR23" s="1852"/>
      <c r="CS23" s="1852"/>
      <c r="CT23" s="1852"/>
      <c r="CU23" s="1852"/>
      <c r="CV23" s="1852"/>
      <c r="CW23" s="1852"/>
      <c r="CX23" s="1852"/>
      <c r="CY23" s="1852"/>
      <c r="CZ23" s="1852"/>
      <c r="DA23" s="1852"/>
      <c r="DB23" s="1852"/>
      <c r="DC23" s="1852"/>
      <c r="DD23" s="1852"/>
      <c r="DE23" s="1852"/>
      <c r="DF23" s="2372" t="s">
        <v>1037</v>
      </c>
      <c r="DG23" s="2373"/>
      <c r="DH23" s="2373"/>
      <c r="DI23" s="2373"/>
      <c r="DJ23" s="2373"/>
      <c r="DK23" s="2374"/>
      <c r="DL23" s="2372" t="s">
        <v>982</v>
      </c>
      <c r="DM23" s="2373"/>
      <c r="DN23" s="2373"/>
      <c r="DO23" s="2373"/>
      <c r="DP23" s="2373"/>
      <c r="DQ23" s="2373"/>
      <c r="DR23" s="2373"/>
      <c r="DS23" s="2373"/>
      <c r="DT23" s="2373"/>
      <c r="DU23" s="2373"/>
      <c r="DV23" s="2373"/>
      <c r="DW23" s="2373"/>
      <c r="DX23" s="2373"/>
      <c r="DY23" s="2373"/>
      <c r="DZ23" s="2373"/>
      <c r="EA23" s="2373"/>
      <c r="EB23" s="2373"/>
      <c r="EC23" s="2373"/>
      <c r="ED23" s="2374"/>
      <c r="EE23" s="1852"/>
      <c r="EF23" s="2372" t="s">
        <v>1040</v>
      </c>
      <c r="EG23" s="2373"/>
      <c r="EH23" s="2373"/>
      <c r="EI23" s="2373"/>
      <c r="EJ23" s="2373"/>
      <c r="EK23" s="2374"/>
      <c r="EL23" s="2372" t="s">
        <v>984</v>
      </c>
      <c r="EM23" s="2373"/>
      <c r="EN23" s="2373"/>
      <c r="EO23" s="2373"/>
      <c r="EP23" s="2373"/>
      <c r="EQ23" s="2373"/>
      <c r="ER23" s="2373"/>
      <c r="ES23" s="2373"/>
      <c r="ET23" s="2373"/>
      <c r="EU23" s="2373"/>
      <c r="EV23" s="2373"/>
      <c r="EW23" s="2373"/>
      <c r="EX23" s="2373"/>
      <c r="EY23" s="2373"/>
      <c r="EZ23" s="2373"/>
      <c r="FA23" s="2373"/>
      <c r="FB23" s="2373"/>
      <c r="FC23" s="2373"/>
      <c r="FD23" s="2374"/>
      <c r="FE23" s="1852"/>
      <c r="FF23" s="2372" t="s">
        <v>1046</v>
      </c>
      <c r="FG23" s="2373"/>
      <c r="FH23" s="2373"/>
      <c r="FI23" s="2373"/>
      <c r="FJ23" s="2373"/>
      <c r="FK23" s="2374"/>
      <c r="FL23" s="2372" t="s">
        <v>863</v>
      </c>
      <c r="FM23" s="2373"/>
      <c r="FN23" s="2373"/>
      <c r="FO23" s="2373"/>
      <c r="FP23" s="2373"/>
      <c r="FQ23" s="2373"/>
      <c r="FR23" s="2373"/>
      <c r="FS23" s="2373"/>
      <c r="FT23" s="2373"/>
      <c r="FU23" s="2373"/>
      <c r="FV23" s="2373"/>
      <c r="FW23" s="2373"/>
      <c r="FX23" s="2373"/>
      <c r="FY23" s="2373"/>
      <c r="FZ23" s="2373"/>
      <c r="GA23" s="2373"/>
      <c r="GB23" s="2373"/>
      <c r="GC23" s="2373"/>
      <c r="GD23" s="2374"/>
      <c r="GE23" s="1852"/>
      <c r="GF23" s="1852"/>
      <c r="GG23" s="1852"/>
      <c r="GH23" s="2372" t="s">
        <v>1054</v>
      </c>
      <c r="GI23" s="2373"/>
      <c r="GJ23" s="2373"/>
      <c r="GK23" s="2373"/>
      <c r="GL23" s="2373"/>
      <c r="GM23" s="2374"/>
      <c r="GN23" s="2372" t="s">
        <v>863</v>
      </c>
      <c r="GO23" s="2373"/>
      <c r="GP23" s="2373"/>
      <c r="GQ23" s="2373"/>
      <c r="GR23" s="2373"/>
      <c r="GS23" s="2373"/>
      <c r="GT23" s="2373"/>
      <c r="GU23" s="2373"/>
      <c r="GV23" s="2373"/>
      <c r="GW23" s="2373"/>
      <c r="GX23" s="2373"/>
      <c r="GY23" s="2373"/>
      <c r="GZ23" s="2373"/>
      <c r="HA23" s="2373"/>
      <c r="HB23" s="2373"/>
      <c r="HC23" s="2373"/>
      <c r="HD23" s="2373"/>
      <c r="HE23" s="2373"/>
      <c r="HF23" s="2374"/>
      <c r="HG23" s="1852"/>
      <c r="HH23" s="1852"/>
      <c r="HI23" s="1852"/>
      <c r="HJ23" s="1852"/>
      <c r="HK23" s="1852"/>
      <c r="HL23" s="1852"/>
      <c r="HM23" s="1852"/>
      <c r="HN23" s="1852"/>
      <c r="HO23" s="1852"/>
      <c r="HP23" s="1852"/>
      <c r="HQ23" s="1852"/>
      <c r="HR23" s="1852"/>
      <c r="HS23" s="2372" t="s">
        <v>1058</v>
      </c>
      <c r="HT23" s="2373"/>
      <c r="HU23" s="2373"/>
      <c r="HV23" s="2373"/>
      <c r="HW23" s="2373"/>
      <c r="HX23" s="2374"/>
      <c r="HY23" s="2372" t="s">
        <v>982</v>
      </c>
      <c r="HZ23" s="2373"/>
      <c r="IA23" s="2373"/>
      <c r="IB23" s="2373"/>
      <c r="IC23" s="2373"/>
      <c r="ID23" s="2373"/>
      <c r="IE23" s="2373"/>
      <c r="IF23" s="2373"/>
      <c r="IG23" s="2373"/>
      <c r="IH23" s="2373"/>
      <c r="II23" s="2373"/>
      <c r="IJ23" s="2373"/>
      <c r="IK23" s="2373"/>
      <c r="IL23" s="2373"/>
      <c r="IM23" s="2373"/>
      <c r="IN23" s="2373"/>
      <c r="IO23" s="2373"/>
      <c r="IP23" s="2373"/>
      <c r="IQ23" s="2374"/>
      <c r="IR23" s="331"/>
      <c r="IS23" s="331"/>
      <c r="IT23" s="2372" t="s">
        <v>1062</v>
      </c>
      <c r="IU23" s="2373"/>
      <c r="IV23" s="2373"/>
      <c r="IW23" s="2373"/>
      <c r="IX23" s="2373"/>
      <c r="IY23" s="2374"/>
      <c r="IZ23" s="2372" t="s">
        <v>863</v>
      </c>
      <c r="JA23" s="2373"/>
      <c r="JB23" s="2373"/>
      <c r="JC23" s="2373"/>
      <c r="JD23" s="2373"/>
      <c r="JE23" s="2373"/>
      <c r="JF23" s="2373"/>
      <c r="JG23" s="2373"/>
      <c r="JH23" s="2373"/>
      <c r="JI23" s="2373"/>
      <c r="JJ23" s="2373"/>
      <c r="JK23" s="2373"/>
      <c r="JL23" s="2373"/>
      <c r="JM23" s="2373"/>
      <c r="JN23" s="2373"/>
      <c r="JO23" s="2373"/>
      <c r="JP23" s="2373"/>
      <c r="JQ23" s="2373"/>
      <c r="JR23" s="2374"/>
      <c r="JS23" s="331"/>
      <c r="JT23" s="331"/>
      <c r="JU23" s="331"/>
      <c r="JV23" s="331"/>
      <c r="JW23" s="331"/>
      <c r="JX23" s="331"/>
      <c r="JY23" s="331"/>
      <c r="JZ23" s="331"/>
      <c r="KA23" s="331"/>
      <c r="KB23" s="331"/>
      <c r="KC23" s="331"/>
      <c r="KD23" s="331"/>
      <c r="KE23" s="331"/>
      <c r="KF23" s="331"/>
      <c r="KG23" s="331"/>
      <c r="KH23" s="331"/>
      <c r="KI23" s="331"/>
      <c r="KJ23" s="331"/>
      <c r="KK23" s="331"/>
      <c r="KL23" s="331"/>
      <c r="KM23" s="331"/>
      <c r="KN23" s="331"/>
      <c r="KO23" s="331"/>
      <c r="KP23" s="331"/>
      <c r="KQ23" s="331"/>
      <c r="KR23" s="331"/>
      <c r="KS23" s="331"/>
      <c r="KT23" s="331"/>
      <c r="KU23" s="331"/>
      <c r="KV23" s="331"/>
      <c r="KW23" s="331"/>
      <c r="KX23" s="331"/>
      <c r="KY23" s="331"/>
      <c r="KZ23" s="331"/>
      <c r="LA23" s="331"/>
      <c r="LB23" s="331"/>
      <c r="LC23" s="331"/>
      <c r="LD23" s="331"/>
      <c r="LE23" s="331"/>
      <c r="LF23" s="331"/>
      <c r="LG23" s="331"/>
      <c r="LH23" s="331"/>
      <c r="LI23" s="331"/>
      <c r="LJ23" s="331"/>
      <c r="LK23" s="331"/>
      <c r="LL23" s="331"/>
      <c r="LM23" s="331"/>
      <c r="LN23" s="331"/>
      <c r="LO23" s="331"/>
      <c r="LP23" s="331"/>
      <c r="LQ23" s="331"/>
      <c r="LR23" s="331"/>
      <c r="LS23" s="331"/>
      <c r="LT23" s="331"/>
      <c r="LU23" s="331"/>
      <c r="LV23" s="331"/>
      <c r="LW23" s="331"/>
      <c r="LX23" s="331"/>
      <c r="LY23" s="331"/>
      <c r="LZ23" s="331"/>
      <c r="MA23" s="331"/>
      <c r="MB23" s="331"/>
      <c r="MC23" s="331"/>
      <c r="MD23" s="331"/>
      <c r="ME23" s="331"/>
      <c r="MF23" s="331"/>
      <c r="MG23" s="331"/>
      <c r="MH23" s="331"/>
      <c r="MI23" s="331"/>
      <c r="MJ23" s="331"/>
      <c r="MK23" s="331"/>
      <c r="ML23" s="331"/>
      <c r="MM23" s="331"/>
      <c r="MN23" s="331"/>
      <c r="MO23" s="331"/>
      <c r="MP23" s="331"/>
      <c r="MQ23" s="331"/>
      <c r="MR23" s="331"/>
      <c r="MS23" s="331"/>
      <c r="MT23" s="331"/>
      <c r="MU23" s="331"/>
      <c r="MV23" s="331"/>
      <c r="MW23" s="331"/>
      <c r="MX23" s="331"/>
      <c r="MY23" s="331"/>
      <c r="MZ23" s="331"/>
      <c r="NA23" s="331"/>
      <c r="NB23" s="331"/>
      <c r="NC23" s="331"/>
      <c r="ND23" s="331"/>
      <c r="NE23" s="331"/>
      <c r="NF23" s="331"/>
      <c r="NG23" s="331"/>
      <c r="NH23" s="331"/>
      <c r="NI23" s="331"/>
      <c r="NJ23" s="331"/>
    </row>
    <row r="24" spans="1:665" s="74" customFormat="1" ht="24.75" customHeight="1" thickBot="1">
      <c r="B24" s="39"/>
      <c r="C24" s="39"/>
      <c r="D24" s="58"/>
      <c r="E24" s="1773"/>
      <c r="F24" s="1733"/>
      <c r="G24" s="1711"/>
      <c r="H24" s="1678"/>
      <c r="I24" s="1678"/>
      <c r="J24" s="1678"/>
      <c r="K24" s="1678"/>
      <c r="L24" s="1678"/>
      <c r="M24" s="1678"/>
      <c r="N24" s="1678"/>
      <c r="O24" s="1678"/>
      <c r="P24" s="1848"/>
      <c r="Q24" s="1848"/>
      <c r="R24" s="1848"/>
      <c r="S24" s="1848"/>
      <c r="T24" s="1848"/>
      <c r="U24" s="1848"/>
      <c r="V24" s="1848"/>
      <c r="W24" s="1848"/>
      <c r="X24" s="1848"/>
      <c r="Y24" s="1848"/>
      <c r="Z24" s="1852"/>
      <c r="AA24" s="1852"/>
      <c r="AB24" s="1852"/>
      <c r="AC24" s="1852"/>
      <c r="AD24" s="1852"/>
      <c r="AE24" s="1852"/>
      <c r="AF24" s="1852"/>
      <c r="AG24" s="1852"/>
      <c r="AH24" s="1852"/>
      <c r="AI24" s="1852"/>
      <c r="AJ24" s="1852"/>
      <c r="AK24" s="1852"/>
      <c r="AL24" s="1852"/>
      <c r="AM24" s="1852"/>
      <c r="AN24" s="1852"/>
      <c r="AO24" s="1852"/>
      <c r="AP24" s="1852"/>
      <c r="AQ24" s="1852"/>
      <c r="AR24" s="1852"/>
      <c r="AS24" s="1852"/>
      <c r="AT24" s="1852"/>
      <c r="AU24" s="1852"/>
      <c r="AV24" s="1852"/>
      <c r="AW24" s="1852"/>
      <c r="AX24" s="1852"/>
      <c r="AY24" s="1852"/>
      <c r="AZ24" s="1852"/>
      <c r="BA24" s="1852"/>
      <c r="BB24" s="1852"/>
      <c r="BC24" s="1852"/>
      <c r="BD24" s="1852"/>
      <c r="BE24" s="1852"/>
      <c r="BF24" s="1852"/>
      <c r="BG24" s="1852"/>
      <c r="BH24" s="1852"/>
      <c r="BI24" s="1852"/>
      <c r="BJ24" s="1852"/>
      <c r="BK24" s="1852"/>
      <c r="BL24" s="1852"/>
      <c r="BM24" s="1852"/>
      <c r="BN24" s="1852"/>
      <c r="BO24" s="1852"/>
      <c r="BP24" s="1852"/>
      <c r="BQ24" s="1852"/>
      <c r="BR24" s="1852"/>
      <c r="BS24" s="1852"/>
      <c r="BT24" s="1852"/>
      <c r="BU24" s="1852"/>
      <c r="BV24" s="1852"/>
      <c r="BW24" s="1852"/>
      <c r="BX24" s="1852"/>
      <c r="BY24" s="1852"/>
      <c r="BZ24" s="1852"/>
      <c r="CA24" s="1852"/>
      <c r="CB24" s="1852"/>
      <c r="CC24" s="1852"/>
      <c r="CD24" s="1852"/>
      <c r="CE24" s="1852"/>
      <c r="CF24" s="1852"/>
      <c r="CG24" s="1852"/>
      <c r="CH24" s="1852"/>
      <c r="CI24" s="1852"/>
      <c r="CJ24" s="1852"/>
      <c r="CK24" s="1852"/>
      <c r="CL24" s="1852"/>
      <c r="CM24" s="1852"/>
      <c r="CN24" s="1852"/>
      <c r="CO24" s="1852"/>
      <c r="CP24" s="1852"/>
      <c r="CQ24" s="1852"/>
      <c r="CR24" s="1852"/>
      <c r="CS24" s="1852"/>
      <c r="CT24" s="1852"/>
      <c r="CU24" s="1852"/>
      <c r="CV24" s="1852"/>
      <c r="CW24" s="1852"/>
      <c r="CX24" s="1852"/>
      <c r="CY24" s="1852"/>
      <c r="CZ24" s="1852"/>
      <c r="DA24" s="1852"/>
      <c r="DB24" s="1852"/>
      <c r="DC24" s="1852"/>
      <c r="DD24" s="1852"/>
      <c r="DE24" s="1852"/>
      <c r="DF24" s="2405" t="s">
        <v>817</v>
      </c>
      <c r="DG24" s="2406"/>
      <c r="DH24" s="2406"/>
      <c r="DI24" s="2406"/>
      <c r="DJ24" s="2406"/>
      <c r="DK24" s="2406"/>
      <c r="DL24" s="2406"/>
      <c r="DM24" s="2406"/>
      <c r="DN24" s="2406"/>
      <c r="DO24" s="2407"/>
      <c r="DP24" s="2410" t="s">
        <v>818</v>
      </c>
      <c r="DQ24" s="2411"/>
      <c r="DR24" s="2411"/>
      <c r="DS24" s="2411"/>
      <c r="DT24" s="2411"/>
      <c r="DU24" s="2411"/>
      <c r="DV24" s="2375" t="s">
        <v>819</v>
      </c>
      <c r="DW24" s="2376"/>
      <c r="DX24" s="2376"/>
      <c r="DY24" s="2376"/>
      <c r="DZ24" s="2377" t="s">
        <v>820</v>
      </c>
      <c r="EA24" s="2378"/>
      <c r="EB24" s="2379"/>
      <c r="EC24" s="2372"/>
      <c r="ED24" s="2374"/>
      <c r="EE24" s="1852"/>
      <c r="EF24" s="2405" t="s">
        <v>817</v>
      </c>
      <c r="EG24" s="2406"/>
      <c r="EH24" s="2406"/>
      <c r="EI24" s="2406"/>
      <c r="EJ24" s="2406"/>
      <c r="EK24" s="2406"/>
      <c r="EL24" s="2406"/>
      <c r="EM24" s="2406"/>
      <c r="EN24" s="2406"/>
      <c r="EO24" s="2407"/>
      <c r="EP24" s="2410" t="s">
        <v>818</v>
      </c>
      <c r="EQ24" s="2411"/>
      <c r="ER24" s="2411"/>
      <c r="ES24" s="2411"/>
      <c r="ET24" s="2411"/>
      <c r="EU24" s="2411"/>
      <c r="EV24" s="2375" t="s">
        <v>819</v>
      </c>
      <c r="EW24" s="2376"/>
      <c r="EX24" s="2376"/>
      <c r="EY24" s="2376"/>
      <c r="EZ24" s="2377" t="s">
        <v>820</v>
      </c>
      <c r="FA24" s="2378"/>
      <c r="FB24" s="2379"/>
      <c r="FC24" s="2372"/>
      <c r="FD24" s="2374"/>
      <c r="FE24" s="1852"/>
      <c r="FF24" s="2405" t="s">
        <v>817</v>
      </c>
      <c r="FG24" s="2406"/>
      <c r="FH24" s="2406"/>
      <c r="FI24" s="2406"/>
      <c r="FJ24" s="2406"/>
      <c r="FK24" s="2406"/>
      <c r="FL24" s="2406"/>
      <c r="FM24" s="2406"/>
      <c r="FN24" s="2406"/>
      <c r="FO24" s="2407"/>
      <c r="FP24" s="2410" t="s">
        <v>818</v>
      </c>
      <c r="FQ24" s="2411"/>
      <c r="FR24" s="2411"/>
      <c r="FS24" s="2411"/>
      <c r="FT24" s="2411"/>
      <c r="FU24" s="2411"/>
      <c r="FV24" s="2375" t="s">
        <v>819</v>
      </c>
      <c r="FW24" s="2376"/>
      <c r="FX24" s="2376"/>
      <c r="FY24" s="2376"/>
      <c r="FZ24" s="2377" t="s">
        <v>820</v>
      </c>
      <c r="GA24" s="2378"/>
      <c r="GB24" s="2379"/>
      <c r="GC24" s="2372"/>
      <c r="GD24" s="2374"/>
      <c r="GE24" s="1852"/>
      <c r="GF24" s="1852"/>
      <c r="GG24" s="1852"/>
      <c r="GH24" s="2405" t="s">
        <v>817</v>
      </c>
      <c r="GI24" s="2406"/>
      <c r="GJ24" s="2406"/>
      <c r="GK24" s="2406"/>
      <c r="GL24" s="2406"/>
      <c r="GM24" s="2406"/>
      <c r="GN24" s="2406"/>
      <c r="GO24" s="2406"/>
      <c r="GP24" s="2406"/>
      <c r="GQ24" s="2407"/>
      <c r="GR24" s="2410" t="s">
        <v>818</v>
      </c>
      <c r="GS24" s="2411"/>
      <c r="GT24" s="2411"/>
      <c r="GU24" s="2411"/>
      <c r="GV24" s="2411"/>
      <c r="GW24" s="2411"/>
      <c r="GX24" s="2375" t="s">
        <v>819</v>
      </c>
      <c r="GY24" s="2376"/>
      <c r="GZ24" s="2376"/>
      <c r="HA24" s="2376"/>
      <c r="HB24" s="2377" t="s">
        <v>820</v>
      </c>
      <c r="HC24" s="2378"/>
      <c r="HD24" s="2379"/>
      <c r="HE24" s="2372"/>
      <c r="HF24" s="2374"/>
      <c r="HG24" s="1852"/>
      <c r="HH24" s="1852"/>
      <c r="HI24" s="1852"/>
      <c r="HJ24" s="1852"/>
      <c r="HK24" s="1852"/>
      <c r="HL24" s="1852"/>
      <c r="HM24" s="1852"/>
      <c r="HN24" s="1852"/>
      <c r="HO24" s="1852"/>
      <c r="HP24" s="1852"/>
      <c r="HQ24" s="1852"/>
      <c r="HR24" s="1852"/>
      <c r="HS24" s="2405" t="s">
        <v>817</v>
      </c>
      <c r="HT24" s="2406"/>
      <c r="HU24" s="2406"/>
      <c r="HV24" s="2406"/>
      <c r="HW24" s="2406"/>
      <c r="HX24" s="2406"/>
      <c r="HY24" s="2406"/>
      <c r="HZ24" s="2406"/>
      <c r="IA24" s="2406"/>
      <c r="IB24" s="2407"/>
      <c r="IC24" s="2410" t="s">
        <v>818</v>
      </c>
      <c r="ID24" s="2411"/>
      <c r="IE24" s="2411"/>
      <c r="IF24" s="2411"/>
      <c r="IG24" s="2411"/>
      <c r="IH24" s="2411"/>
      <c r="II24" s="2375" t="s">
        <v>819</v>
      </c>
      <c r="IJ24" s="2376"/>
      <c r="IK24" s="2376"/>
      <c r="IL24" s="2376"/>
      <c r="IM24" s="2377" t="s">
        <v>820</v>
      </c>
      <c r="IN24" s="2378"/>
      <c r="IO24" s="2379"/>
      <c r="IP24" s="2372"/>
      <c r="IQ24" s="2374"/>
      <c r="IR24" s="331"/>
      <c r="IS24" s="331"/>
      <c r="IT24" s="2405" t="s">
        <v>817</v>
      </c>
      <c r="IU24" s="2406"/>
      <c r="IV24" s="2406"/>
      <c r="IW24" s="2406"/>
      <c r="IX24" s="2406"/>
      <c r="IY24" s="2406"/>
      <c r="IZ24" s="2406"/>
      <c r="JA24" s="2406"/>
      <c r="JB24" s="2406"/>
      <c r="JC24" s="2407"/>
      <c r="JD24" s="2410" t="s">
        <v>818</v>
      </c>
      <c r="JE24" s="2411"/>
      <c r="JF24" s="2411"/>
      <c r="JG24" s="2411"/>
      <c r="JH24" s="2411"/>
      <c r="JI24" s="2411"/>
      <c r="JJ24" s="2375" t="s">
        <v>819</v>
      </c>
      <c r="JK24" s="2376"/>
      <c r="JL24" s="2376"/>
      <c r="JM24" s="2376"/>
      <c r="JN24" s="2377" t="s">
        <v>820</v>
      </c>
      <c r="JO24" s="2378"/>
      <c r="JP24" s="2379"/>
      <c r="JQ24" s="2372"/>
      <c r="JR24" s="2374"/>
      <c r="JS24" s="331"/>
      <c r="JT24" s="331"/>
      <c r="JU24" s="331"/>
      <c r="JV24" s="331"/>
      <c r="JW24" s="331"/>
      <c r="JX24" s="331"/>
      <c r="JY24" s="331"/>
      <c r="JZ24" s="331"/>
      <c r="KA24" s="331"/>
      <c r="KB24" s="331"/>
      <c r="KC24" s="331"/>
      <c r="KD24" s="331"/>
      <c r="KE24" s="331"/>
      <c r="KF24" s="331"/>
      <c r="KG24" s="331"/>
      <c r="KH24" s="331"/>
      <c r="KI24" s="331"/>
      <c r="KJ24" s="331"/>
      <c r="KK24" s="331"/>
      <c r="KL24" s="331"/>
      <c r="KM24" s="331"/>
      <c r="KN24" s="331"/>
      <c r="KO24" s="331"/>
      <c r="KP24" s="331"/>
      <c r="KQ24" s="331"/>
      <c r="KR24" s="331"/>
      <c r="KS24" s="331"/>
      <c r="KT24" s="331"/>
      <c r="KU24" s="331"/>
      <c r="KV24" s="331"/>
      <c r="KW24" s="331"/>
      <c r="KX24" s="331"/>
      <c r="KY24" s="331"/>
      <c r="KZ24" s="331"/>
      <c r="LA24" s="331"/>
      <c r="LB24" s="331"/>
      <c r="LC24" s="331"/>
      <c r="LD24" s="331"/>
      <c r="LE24" s="331"/>
      <c r="LF24" s="331"/>
      <c r="LG24" s="331"/>
      <c r="LH24" s="331"/>
      <c r="LI24" s="331"/>
      <c r="LJ24" s="331"/>
      <c r="LK24" s="331"/>
      <c r="LL24" s="331"/>
      <c r="LM24" s="331"/>
      <c r="LN24" s="331"/>
      <c r="LO24" s="331"/>
      <c r="LP24" s="331"/>
      <c r="LQ24" s="331"/>
      <c r="LR24" s="331"/>
      <c r="LS24" s="331"/>
      <c r="LT24" s="331"/>
      <c r="LU24" s="331"/>
      <c r="LV24" s="331"/>
      <c r="LW24" s="331"/>
      <c r="LX24" s="331"/>
      <c r="LY24" s="331"/>
      <c r="LZ24" s="331"/>
      <c r="MA24" s="331"/>
      <c r="MB24" s="331"/>
      <c r="MC24" s="331"/>
      <c r="MD24" s="331"/>
      <c r="ME24" s="331"/>
      <c r="MF24" s="331"/>
      <c r="MG24" s="331"/>
      <c r="MH24" s="331"/>
      <c r="MI24" s="331"/>
      <c r="MJ24" s="331"/>
      <c r="MK24" s="331"/>
      <c r="ML24" s="331"/>
      <c r="MM24" s="331"/>
      <c r="MN24" s="331"/>
      <c r="MO24" s="331"/>
      <c r="MP24" s="331"/>
      <c r="MQ24" s="331"/>
      <c r="MR24" s="331"/>
      <c r="MS24" s="331"/>
      <c r="MT24" s="331"/>
      <c r="MU24" s="331"/>
      <c r="MV24" s="331"/>
      <c r="MW24" s="331"/>
      <c r="MX24" s="331"/>
      <c r="MY24" s="331"/>
      <c r="MZ24" s="331"/>
      <c r="NA24" s="331"/>
      <c r="NB24" s="331"/>
      <c r="NC24" s="331"/>
      <c r="ND24" s="331"/>
      <c r="NE24" s="331"/>
      <c r="NF24" s="331"/>
      <c r="NG24" s="331"/>
      <c r="NH24" s="331"/>
      <c r="NI24" s="331"/>
      <c r="NJ24" s="331"/>
    </row>
    <row r="25" spans="1:665" s="74" customFormat="1" ht="35.25" customHeight="1">
      <c r="A25" s="134"/>
      <c r="B25" s="331"/>
      <c r="C25" s="331"/>
      <c r="D25" s="1681"/>
      <c r="E25" s="1776" t="s">
        <v>926</v>
      </c>
      <c r="F25" s="1733"/>
      <c r="G25" s="1698"/>
      <c r="H25" s="331"/>
      <c r="I25" s="331"/>
      <c r="J25" s="331"/>
      <c r="K25" s="331"/>
      <c r="L25" s="331"/>
      <c r="M25" s="331"/>
      <c r="N25" s="331"/>
      <c r="O25" s="331"/>
      <c r="P25" s="1848"/>
      <c r="Q25" s="1848"/>
      <c r="R25" s="1848"/>
      <c r="S25" s="1848"/>
      <c r="T25" s="1848"/>
      <c r="U25" s="1848"/>
      <c r="V25" s="1848"/>
      <c r="W25" s="1848"/>
      <c r="X25" s="1848"/>
      <c r="Y25" s="1848"/>
      <c r="Z25" s="1852"/>
      <c r="AA25" s="1852"/>
      <c r="AB25" s="1852"/>
      <c r="AC25" s="1852"/>
      <c r="AD25" s="1852"/>
      <c r="AE25" s="1852"/>
      <c r="AF25" s="1852"/>
      <c r="AG25" s="1852"/>
      <c r="AH25" s="1852"/>
      <c r="AI25" s="1852"/>
      <c r="AJ25" s="1852"/>
      <c r="AK25" s="1852"/>
      <c r="AL25" s="1852"/>
      <c r="AM25" s="1852"/>
      <c r="AN25" s="1852"/>
      <c r="AO25" s="1852"/>
      <c r="AP25" s="1852"/>
      <c r="AQ25" s="1852"/>
      <c r="AR25" s="1852"/>
      <c r="AS25" s="1852"/>
      <c r="AT25" s="1852"/>
      <c r="AU25" s="1852"/>
      <c r="AV25" s="1852"/>
      <c r="AW25" s="1852"/>
      <c r="AX25" s="1852"/>
      <c r="AY25" s="1852"/>
      <c r="AZ25" s="1852"/>
      <c r="BA25" s="1852"/>
      <c r="BB25" s="1852"/>
      <c r="BC25" s="1852"/>
      <c r="BD25" s="1852"/>
      <c r="BE25" s="1852"/>
      <c r="BF25" s="1852"/>
      <c r="BG25" s="1852"/>
      <c r="BH25" s="1852"/>
      <c r="BI25" s="1852"/>
      <c r="BJ25" s="1852"/>
      <c r="BK25" s="1852"/>
      <c r="BL25" s="1852"/>
      <c r="BM25" s="1852"/>
      <c r="BN25" s="1852"/>
      <c r="BO25" s="1852"/>
      <c r="BP25" s="1852"/>
      <c r="BQ25" s="1852"/>
      <c r="BR25" s="1852"/>
      <c r="BS25" s="1852"/>
      <c r="BT25" s="1852"/>
      <c r="BU25" s="1852"/>
      <c r="BV25" s="1852"/>
      <c r="BW25" s="1852"/>
      <c r="BX25" s="1852"/>
      <c r="BY25" s="1852"/>
      <c r="BZ25" s="1852"/>
      <c r="CA25" s="1852"/>
      <c r="CB25" s="1852"/>
      <c r="CC25" s="1852"/>
      <c r="CD25" s="1852"/>
      <c r="CE25" s="1852"/>
      <c r="CF25" s="1852"/>
      <c r="CG25" s="1852"/>
      <c r="CH25" s="1852"/>
      <c r="CI25" s="1852"/>
      <c r="CJ25" s="1852"/>
      <c r="CK25" s="1852"/>
      <c r="CL25" s="1852"/>
      <c r="CM25" s="1852"/>
      <c r="CN25" s="1852"/>
      <c r="CO25" s="1852"/>
      <c r="CP25" s="1852"/>
      <c r="CQ25" s="1852"/>
      <c r="CR25" s="1852"/>
      <c r="CS25" s="1852"/>
      <c r="CT25" s="1852"/>
      <c r="CU25" s="1852"/>
      <c r="CV25" s="1852"/>
      <c r="CW25" s="1852"/>
      <c r="CX25" s="1852"/>
      <c r="CY25" s="1852"/>
      <c r="CZ25" s="1852"/>
      <c r="DA25" s="1852"/>
      <c r="DB25" s="1852"/>
      <c r="DC25" s="1852"/>
      <c r="DD25" s="1852"/>
      <c r="DE25" s="1852"/>
      <c r="DF25" s="1672">
        <v>1100</v>
      </c>
      <c r="DG25" s="1672">
        <v>1100</v>
      </c>
      <c r="DH25" s="1672">
        <v>1100</v>
      </c>
      <c r="DI25" s="1672">
        <v>1100</v>
      </c>
      <c r="DJ25" s="1672">
        <v>1100</v>
      </c>
      <c r="DK25" s="1672">
        <v>1100</v>
      </c>
      <c r="DW25" s="1672">
        <v>700</v>
      </c>
      <c r="DX25" s="1672">
        <v>700</v>
      </c>
      <c r="DY25" s="1672">
        <v>700</v>
      </c>
      <c r="DZ25" s="331"/>
      <c r="EA25" s="331"/>
      <c r="EB25" s="331"/>
      <c r="EC25" s="1698"/>
      <c r="ED25" s="1698"/>
      <c r="EE25" s="1852"/>
      <c r="EF25" s="1672">
        <v>1100</v>
      </c>
      <c r="EG25" s="1672">
        <v>1100</v>
      </c>
      <c r="EH25" s="1672">
        <v>1100</v>
      </c>
      <c r="EI25" s="1672">
        <v>1100</v>
      </c>
      <c r="EJ25" s="1672">
        <v>1100</v>
      </c>
      <c r="EK25" s="1672">
        <v>1100</v>
      </c>
      <c r="EW25" s="1672">
        <v>700</v>
      </c>
      <c r="EX25" s="1672">
        <v>700</v>
      </c>
      <c r="EY25" s="1672">
        <v>700</v>
      </c>
      <c r="EZ25" s="1698"/>
      <c r="FA25" s="1698"/>
      <c r="FB25" s="1698"/>
      <c r="FC25" s="1698"/>
      <c r="FD25" s="1698"/>
      <c r="FE25" s="1852"/>
      <c r="FF25" s="1672">
        <v>1100</v>
      </c>
      <c r="FG25" s="1672">
        <v>1100</v>
      </c>
      <c r="FH25" s="1672">
        <v>1100</v>
      </c>
      <c r="FI25" s="1672">
        <v>1100</v>
      </c>
      <c r="FJ25" s="1672">
        <v>1100</v>
      </c>
      <c r="FK25" s="1672">
        <v>1100</v>
      </c>
      <c r="FW25" s="1672">
        <v>700</v>
      </c>
      <c r="FX25" s="1672">
        <v>700</v>
      </c>
      <c r="FY25" s="1672">
        <v>700</v>
      </c>
      <c r="FZ25" s="331"/>
      <c r="GA25" s="331"/>
      <c r="GB25" s="331"/>
      <c r="GC25" s="1698"/>
      <c r="GD25" s="1698"/>
      <c r="GE25" s="1852"/>
      <c r="GF25" s="1852"/>
      <c r="GG25" s="1852"/>
      <c r="GH25" s="1672">
        <v>1100</v>
      </c>
      <c r="GI25" s="1672">
        <v>1100</v>
      </c>
      <c r="GJ25" s="1672">
        <v>1100</v>
      </c>
      <c r="GK25" s="1672">
        <v>1100</v>
      </c>
      <c r="GL25" s="1672">
        <v>1100</v>
      </c>
      <c r="GM25" s="1672">
        <v>1100</v>
      </c>
      <c r="GY25" s="1672">
        <v>700</v>
      </c>
      <c r="GZ25" s="1672">
        <v>700</v>
      </c>
      <c r="HA25" s="1672">
        <v>700</v>
      </c>
      <c r="HB25" s="331"/>
      <c r="HC25" s="331"/>
      <c r="HD25" s="331"/>
      <c r="HE25" s="1698"/>
      <c r="HF25" s="1698"/>
      <c r="HG25" s="1852"/>
      <c r="HH25" s="1852"/>
      <c r="HI25" s="1852"/>
      <c r="HJ25" s="1852"/>
      <c r="HK25" s="1852"/>
      <c r="HL25" s="1852"/>
      <c r="HM25" s="1852"/>
      <c r="HN25" s="1852"/>
      <c r="HO25" s="1852"/>
      <c r="HP25" s="1852"/>
      <c r="HQ25" s="1852"/>
      <c r="HR25" s="1852"/>
      <c r="HS25" s="1672">
        <v>1100</v>
      </c>
      <c r="HT25" s="1672">
        <v>1100</v>
      </c>
      <c r="HU25" s="1672">
        <v>1100</v>
      </c>
      <c r="HV25" s="1672">
        <v>1100</v>
      </c>
      <c r="HW25" s="1672">
        <v>1100</v>
      </c>
      <c r="HX25" s="1672">
        <v>1100</v>
      </c>
      <c r="IJ25" s="1672">
        <v>700</v>
      </c>
      <c r="IK25" s="1672">
        <v>700</v>
      </c>
      <c r="IL25" s="1672">
        <v>700</v>
      </c>
      <c r="IM25" s="331"/>
      <c r="IN25" s="331"/>
      <c r="IO25" s="331"/>
      <c r="IP25" s="1698"/>
      <c r="IQ25" s="1698"/>
      <c r="IR25" s="331"/>
      <c r="IS25" s="331"/>
      <c r="IT25" s="1672">
        <v>1100</v>
      </c>
      <c r="IU25" s="1672">
        <v>1100</v>
      </c>
      <c r="IV25" s="1672">
        <v>1100</v>
      </c>
      <c r="IW25" s="1672">
        <v>1100</v>
      </c>
      <c r="IX25" s="1672">
        <v>1100</v>
      </c>
      <c r="IY25" s="1672">
        <v>1100</v>
      </c>
      <c r="JK25" s="1672">
        <v>700</v>
      </c>
      <c r="JL25" s="1672">
        <v>700</v>
      </c>
      <c r="JM25" s="1672">
        <v>700</v>
      </c>
      <c r="JN25" s="331"/>
      <c r="JO25" s="331"/>
      <c r="JP25" s="331"/>
      <c r="JQ25" s="1698"/>
      <c r="JR25" s="1698"/>
      <c r="JS25" s="331"/>
      <c r="JT25" s="331"/>
      <c r="JU25" s="331"/>
      <c r="JV25" s="331"/>
      <c r="JW25" s="331"/>
      <c r="JX25" s="331"/>
      <c r="JY25" s="331"/>
      <c r="JZ25" s="331"/>
      <c r="KA25" s="331"/>
      <c r="KB25" s="331"/>
      <c r="KC25" s="331"/>
      <c r="KD25" s="331"/>
      <c r="KE25" s="331"/>
      <c r="KF25" s="331"/>
      <c r="KG25" s="331"/>
      <c r="KH25" s="331"/>
      <c r="KI25" s="331"/>
      <c r="KJ25" s="331"/>
      <c r="KK25" s="331"/>
      <c r="KL25" s="331"/>
      <c r="KM25" s="331"/>
      <c r="KN25" s="331"/>
      <c r="KO25" s="331"/>
      <c r="KP25" s="331"/>
      <c r="KQ25" s="331"/>
      <c r="KR25" s="331"/>
      <c r="KS25" s="331"/>
      <c r="KT25" s="331"/>
      <c r="KU25" s="331"/>
      <c r="KV25" s="331"/>
      <c r="KW25" s="331"/>
      <c r="KX25" s="331"/>
      <c r="KY25" s="331"/>
      <c r="KZ25" s="331"/>
      <c r="LA25" s="331"/>
      <c r="LB25" s="331"/>
      <c r="LC25" s="331"/>
      <c r="LD25" s="331"/>
      <c r="LE25" s="331"/>
      <c r="LF25" s="331"/>
      <c r="LG25" s="331"/>
      <c r="LH25" s="331"/>
      <c r="LI25" s="331"/>
      <c r="LJ25" s="331"/>
      <c r="LK25" s="331"/>
      <c r="LL25" s="331"/>
      <c r="LM25" s="331"/>
      <c r="LN25" s="331"/>
      <c r="LO25" s="331"/>
      <c r="LP25" s="331"/>
      <c r="LQ25" s="331"/>
      <c r="LR25" s="331"/>
      <c r="LS25" s="331"/>
      <c r="LT25" s="331"/>
      <c r="LU25" s="331"/>
      <c r="LV25" s="331"/>
      <c r="LW25" s="331"/>
      <c r="LX25" s="331"/>
      <c r="LY25" s="331"/>
      <c r="LZ25" s="331"/>
      <c r="MA25" s="331"/>
      <c r="MB25" s="331"/>
      <c r="MC25" s="331"/>
      <c r="MD25" s="331"/>
      <c r="ME25" s="331"/>
      <c r="MF25" s="331"/>
      <c r="MG25" s="331"/>
      <c r="MH25" s="331"/>
      <c r="MI25" s="331"/>
      <c r="MJ25" s="331"/>
      <c r="MK25" s="331"/>
      <c r="ML25" s="331"/>
      <c r="MM25" s="331"/>
      <c r="MN25" s="331"/>
      <c r="MO25" s="331"/>
      <c r="MP25" s="331"/>
      <c r="MQ25" s="331"/>
      <c r="MR25" s="331"/>
      <c r="MS25" s="331"/>
      <c r="MT25" s="331"/>
      <c r="MU25" s="331"/>
      <c r="MV25" s="331"/>
      <c r="MW25" s="331"/>
      <c r="MX25" s="331"/>
      <c r="MY25" s="331"/>
      <c r="MZ25" s="331"/>
      <c r="NA25" s="331"/>
      <c r="NB25" s="331"/>
      <c r="NC25" s="331"/>
      <c r="ND25" s="331"/>
      <c r="NE25" s="331"/>
      <c r="NF25" s="331"/>
      <c r="NG25" s="331"/>
      <c r="NH25" s="331"/>
      <c r="NI25" s="331"/>
      <c r="NJ25" s="331"/>
      <c r="NK25" s="331"/>
      <c r="NL25" s="331"/>
      <c r="NM25" s="331"/>
    </row>
    <row r="26" spans="1:665" s="74" customFormat="1" ht="35.25" customHeight="1">
      <c r="A26" s="134"/>
      <c r="B26" s="1790"/>
      <c r="C26" s="1790"/>
      <c r="D26" s="1790"/>
      <c r="E26" s="1776"/>
      <c r="F26" s="1733"/>
      <c r="G26" s="1698"/>
      <c r="H26" s="331"/>
      <c r="I26" s="331"/>
      <c r="J26" s="331"/>
      <c r="K26" s="331"/>
      <c r="L26" s="331"/>
      <c r="M26" s="331"/>
      <c r="N26" s="331"/>
      <c r="O26" s="331"/>
      <c r="P26" s="331"/>
      <c r="Q26" s="331"/>
      <c r="R26" s="331"/>
      <c r="S26" s="331"/>
      <c r="T26" s="331"/>
      <c r="U26" s="331"/>
      <c r="V26" s="331"/>
      <c r="W26" s="331"/>
      <c r="X26" s="331"/>
      <c r="Y26" s="331"/>
      <c r="Z26" s="331"/>
      <c r="AA26" s="331"/>
      <c r="AB26" s="331"/>
      <c r="AC26" s="331"/>
      <c r="AD26" s="331"/>
      <c r="AE26" s="331"/>
      <c r="AF26" s="331"/>
      <c r="AG26" s="331"/>
      <c r="AH26" s="331"/>
      <c r="AI26" s="331"/>
      <c r="AJ26" s="331"/>
      <c r="AK26" s="331"/>
      <c r="AL26" s="331"/>
      <c r="AM26" s="331"/>
      <c r="AN26" s="331"/>
      <c r="AO26" s="331"/>
      <c r="AP26" s="331"/>
      <c r="AQ26" s="331"/>
      <c r="AR26" s="331"/>
      <c r="AS26" s="331"/>
      <c r="AT26" s="331"/>
      <c r="AU26" s="331"/>
      <c r="AV26" s="331"/>
      <c r="AW26" s="331"/>
      <c r="AX26" s="331"/>
      <c r="AY26" s="331"/>
      <c r="AZ26" s="331"/>
      <c r="BA26" s="331"/>
      <c r="BB26" s="331"/>
      <c r="BC26" s="331"/>
      <c r="BD26" s="331"/>
      <c r="BE26" s="331"/>
      <c r="BF26" s="331"/>
      <c r="BG26" s="331"/>
      <c r="BH26" s="331"/>
      <c r="BI26" s="331"/>
      <c r="BJ26" s="331"/>
      <c r="BK26" s="331"/>
      <c r="BL26" s="331"/>
      <c r="BM26" s="331"/>
      <c r="BN26" s="331"/>
      <c r="BO26" s="331"/>
      <c r="BP26" s="331"/>
      <c r="BQ26" s="331"/>
      <c r="BR26" s="331"/>
      <c r="BS26" s="331"/>
      <c r="BT26" s="331"/>
      <c r="BU26" s="331"/>
      <c r="BV26" s="331"/>
      <c r="BW26" s="331"/>
      <c r="BX26" s="331"/>
      <c r="BY26" s="331"/>
      <c r="BZ26" s="331"/>
      <c r="CA26" s="331"/>
      <c r="CB26" s="331"/>
      <c r="CC26" s="331"/>
      <c r="CD26" s="331"/>
      <c r="CE26" s="331"/>
      <c r="CF26" s="331"/>
      <c r="CG26" s="331"/>
      <c r="CH26" s="331"/>
      <c r="CI26" s="331"/>
      <c r="CJ26" s="331"/>
      <c r="CK26" s="331"/>
      <c r="CL26" s="331"/>
      <c r="CM26" s="331"/>
      <c r="CN26" s="331"/>
      <c r="CO26" s="331"/>
      <c r="CP26" s="331"/>
      <c r="CQ26" s="331"/>
      <c r="CR26" s="331"/>
      <c r="CS26" s="331"/>
      <c r="CT26" s="331"/>
      <c r="CU26" s="331"/>
      <c r="CV26" s="331"/>
      <c r="CW26" s="331"/>
      <c r="CX26" s="331"/>
      <c r="CY26" s="331"/>
      <c r="CZ26" s="331"/>
      <c r="DA26" s="331"/>
      <c r="DB26" s="331"/>
      <c r="DC26" s="331"/>
      <c r="DD26" s="331"/>
      <c r="DE26" s="331"/>
      <c r="DF26" s="331"/>
      <c r="DG26" s="331"/>
      <c r="DH26" s="331"/>
      <c r="DI26" s="331"/>
      <c r="DJ26" s="331"/>
      <c r="DK26" s="331"/>
      <c r="DL26" s="331"/>
      <c r="DM26" s="331"/>
      <c r="DN26" s="331"/>
      <c r="DO26" s="331"/>
      <c r="DP26" s="331"/>
      <c r="DQ26" s="331"/>
      <c r="DR26" s="331"/>
      <c r="DS26" s="331"/>
      <c r="DT26" s="331"/>
      <c r="DU26" s="331"/>
      <c r="DV26" s="331"/>
      <c r="DW26" s="331"/>
      <c r="DX26" s="331"/>
      <c r="DY26" s="331"/>
      <c r="DZ26" s="331"/>
      <c r="EA26" s="331"/>
      <c r="EB26" s="331"/>
      <c r="EC26" s="331"/>
      <c r="ED26" s="331"/>
      <c r="EE26" s="331"/>
      <c r="EF26" s="331"/>
      <c r="EG26" s="331"/>
      <c r="EH26" s="331"/>
      <c r="EI26" s="331"/>
      <c r="EJ26" s="331"/>
      <c r="EK26" s="331"/>
      <c r="EL26" s="331"/>
      <c r="EM26" s="331"/>
      <c r="EN26" s="331"/>
      <c r="EO26" s="331"/>
      <c r="EP26" s="331"/>
      <c r="EQ26" s="331"/>
      <c r="ER26" s="331"/>
      <c r="ES26" s="331"/>
      <c r="ET26" s="331"/>
      <c r="EU26" s="331"/>
      <c r="EV26" s="331"/>
      <c r="EW26" s="331"/>
      <c r="EX26" s="331"/>
      <c r="EY26" s="331"/>
      <c r="EZ26" s="331"/>
      <c r="FA26" s="331"/>
      <c r="FB26" s="331"/>
      <c r="FC26" s="331"/>
      <c r="FD26" s="331"/>
      <c r="FE26" s="331"/>
      <c r="FF26" s="331"/>
      <c r="FG26" s="331"/>
      <c r="FH26" s="331"/>
      <c r="FI26" s="331"/>
      <c r="FJ26" s="331"/>
      <c r="FK26" s="331"/>
      <c r="FL26" s="331"/>
      <c r="FM26" s="331"/>
      <c r="FN26" s="331"/>
      <c r="FO26" s="331"/>
      <c r="FP26" s="331"/>
      <c r="FQ26" s="331"/>
      <c r="FR26" s="331"/>
      <c r="FS26" s="331"/>
      <c r="FT26" s="331"/>
      <c r="FU26" s="331"/>
      <c r="FV26" s="331"/>
      <c r="FW26" s="331"/>
      <c r="FX26" s="331"/>
      <c r="FY26" s="331"/>
      <c r="FZ26" s="331"/>
      <c r="GA26" s="331"/>
      <c r="GB26" s="331"/>
      <c r="GC26" s="331"/>
      <c r="GD26" s="331"/>
      <c r="GE26" s="331"/>
      <c r="GF26" s="331"/>
      <c r="GG26" s="331"/>
      <c r="GH26" s="331"/>
      <c r="GI26" s="331"/>
      <c r="GJ26" s="331"/>
      <c r="GK26" s="331"/>
      <c r="GL26" s="331"/>
      <c r="GM26" s="331"/>
      <c r="GN26" s="331"/>
      <c r="GO26" s="331"/>
      <c r="GP26" s="331"/>
      <c r="GQ26" s="331"/>
      <c r="GR26" s="331"/>
      <c r="GS26" s="331"/>
      <c r="GT26" s="331"/>
      <c r="GU26" s="331"/>
      <c r="GV26" s="331"/>
      <c r="GW26" s="331"/>
      <c r="GX26" s="331"/>
      <c r="GY26" s="331"/>
      <c r="GZ26" s="331"/>
      <c r="HA26" s="331"/>
      <c r="HB26" s="331"/>
      <c r="HC26" s="331"/>
      <c r="HD26" s="331"/>
      <c r="HE26" s="331"/>
      <c r="HF26" s="331"/>
      <c r="HG26" s="331"/>
      <c r="HH26" s="331"/>
      <c r="HI26" s="331"/>
      <c r="HJ26" s="331"/>
      <c r="HK26" s="331"/>
      <c r="HL26" s="331"/>
      <c r="HM26" s="331"/>
      <c r="HN26" s="331"/>
      <c r="HO26" s="331"/>
      <c r="HP26" s="331"/>
      <c r="HQ26" s="331"/>
      <c r="HR26" s="331"/>
      <c r="HS26" s="331"/>
      <c r="HT26" s="331"/>
      <c r="HU26" s="331"/>
      <c r="HV26" s="331"/>
      <c r="HW26" s="331"/>
      <c r="HX26" s="331"/>
      <c r="HY26" s="331"/>
      <c r="HZ26" s="331"/>
      <c r="IA26" s="331"/>
      <c r="IB26" s="331"/>
      <c r="IC26" s="331"/>
      <c r="ID26" s="331"/>
      <c r="IE26" s="331"/>
      <c r="IF26" s="331"/>
      <c r="IG26" s="331"/>
      <c r="IH26" s="331"/>
      <c r="II26" s="331"/>
      <c r="IJ26" s="331"/>
      <c r="IK26" s="331"/>
      <c r="IL26" s="331"/>
      <c r="IM26" s="331"/>
      <c r="IN26" s="331"/>
      <c r="IO26" s="331"/>
      <c r="IP26" s="331"/>
      <c r="IQ26" s="331"/>
      <c r="IR26" s="331"/>
      <c r="IS26" s="331"/>
      <c r="IT26" s="331"/>
      <c r="IU26" s="331"/>
      <c r="IV26" s="331"/>
      <c r="IW26" s="331"/>
      <c r="IX26" s="331"/>
      <c r="IY26" s="331"/>
      <c r="IZ26" s="331"/>
      <c r="JA26" s="331"/>
      <c r="JB26" s="331"/>
      <c r="JC26" s="331"/>
      <c r="JD26" s="331"/>
      <c r="JE26" s="331"/>
      <c r="JF26" s="331"/>
      <c r="JG26" s="331"/>
      <c r="JH26" s="331"/>
      <c r="JI26" s="331"/>
      <c r="JJ26" s="331"/>
      <c r="JK26" s="331"/>
      <c r="JL26" s="331"/>
      <c r="JM26" s="331"/>
      <c r="JN26" s="331"/>
      <c r="JO26" s="331"/>
      <c r="JP26" s="331"/>
      <c r="JQ26" s="331"/>
      <c r="JR26" s="331"/>
      <c r="JS26" s="331"/>
      <c r="JT26" s="331"/>
      <c r="JU26" s="331"/>
      <c r="JV26" s="331"/>
      <c r="JW26" s="331"/>
      <c r="JX26" s="331"/>
      <c r="JY26" s="331"/>
      <c r="JZ26" s="331"/>
      <c r="KA26" s="331"/>
      <c r="KB26" s="331"/>
      <c r="KC26" s="331"/>
      <c r="KD26" s="331"/>
      <c r="KE26" s="331"/>
      <c r="KF26" s="331"/>
      <c r="KG26" s="331"/>
      <c r="KH26" s="331"/>
      <c r="KI26" s="331"/>
      <c r="KJ26" s="331"/>
      <c r="KK26" s="331"/>
      <c r="KL26" s="331"/>
      <c r="KM26" s="331"/>
      <c r="KN26" s="331"/>
      <c r="KO26" s="331"/>
      <c r="KP26" s="331"/>
      <c r="KQ26" s="331"/>
      <c r="KR26" s="331"/>
      <c r="KS26" s="331"/>
      <c r="KT26" s="331"/>
      <c r="KU26" s="331"/>
      <c r="KV26" s="331"/>
      <c r="KW26" s="331"/>
      <c r="KX26" s="331"/>
      <c r="KY26" s="331"/>
      <c r="KZ26" s="331"/>
      <c r="LA26" s="331"/>
      <c r="LB26" s="331"/>
      <c r="LC26" s="331"/>
      <c r="LD26" s="331"/>
      <c r="LE26" s="331"/>
      <c r="LF26" s="331"/>
      <c r="LG26" s="331"/>
      <c r="LH26" s="331"/>
      <c r="LI26" s="331"/>
      <c r="LJ26" s="331"/>
      <c r="LK26" s="331"/>
      <c r="LL26" s="331"/>
      <c r="LM26" s="331"/>
      <c r="LN26" s="331"/>
      <c r="LO26" s="331"/>
      <c r="LP26" s="331"/>
      <c r="LQ26" s="331"/>
      <c r="LR26" s="331"/>
      <c r="LS26" s="331"/>
      <c r="LT26" s="331"/>
      <c r="LU26" s="331"/>
      <c r="LV26" s="331"/>
      <c r="LW26" s="331"/>
      <c r="LX26" s="331"/>
      <c r="LY26" s="331"/>
      <c r="LZ26" s="331"/>
      <c r="MA26" s="331"/>
      <c r="MB26" s="331"/>
      <c r="MC26" s="331"/>
      <c r="MD26" s="331"/>
      <c r="ME26" s="331"/>
      <c r="MF26" s="331"/>
      <c r="MG26" s="331"/>
      <c r="MH26" s="331"/>
      <c r="MI26" s="331"/>
      <c r="MJ26" s="331"/>
      <c r="MK26" s="331"/>
      <c r="ML26" s="331"/>
      <c r="MM26" s="331"/>
      <c r="MN26" s="331"/>
      <c r="MO26" s="331"/>
      <c r="MP26" s="331"/>
      <c r="MQ26" s="331"/>
      <c r="MR26" s="331"/>
      <c r="MS26" s="331"/>
      <c r="MT26" s="331"/>
      <c r="MU26" s="331"/>
      <c r="MV26" s="331"/>
      <c r="MW26" s="331"/>
      <c r="MX26" s="331"/>
      <c r="MY26" s="331"/>
      <c r="MZ26" s="331"/>
      <c r="NA26" s="331"/>
      <c r="NB26" s="331"/>
      <c r="NC26" s="331"/>
      <c r="ND26" s="331"/>
      <c r="NE26" s="331"/>
      <c r="NF26" s="331"/>
      <c r="NG26" s="331"/>
      <c r="NH26" s="331"/>
      <c r="NI26" s="331"/>
      <c r="NJ26" s="331"/>
      <c r="NK26" s="331"/>
      <c r="NL26" s="331"/>
      <c r="NM26" s="331"/>
      <c r="NN26" s="331"/>
      <c r="NO26" s="331"/>
      <c r="NP26" s="331"/>
    </row>
    <row r="27" spans="1:665" s="74" customFormat="1" ht="24.75" customHeight="1">
      <c r="A27" s="134"/>
      <c r="B27" s="1790"/>
      <c r="C27" s="1790"/>
      <c r="D27" s="1790"/>
      <c r="E27" s="1776"/>
      <c r="F27" s="1733"/>
      <c r="G27" s="1698"/>
      <c r="H27" s="331"/>
      <c r="I27" s="331"/>
      <c r="J27" s="331"/>
      <c r="K27" s="331"/>
      <c r="L27" s="331"/>
      <c r="M27" s="331"/>
      <c r="N27" s="331"/>
      <c r="O27" s="331"/>
      <c r="P27" s="331"/>
      <c r="Q27" s="331"/>
      <c r="R27" s="331"/>
      <c r="S27" s="331"/>
      <c r="T27" s="331"/>
      <c r="U27" s="331"/>
      <c r="V27" s="331"/>
      <c r="W27" s="331"/>
      <c r="X27" s="331"/>
      <c r="Y27" s="331"/>
      <c r="Z27" s="331"/>
      <c r="AA27" s="331"/>
      <c r="AB27" s="331"/>
      <c r="AC27" s="331"/>
      <c r="AD27" s="331"/>
      <c r="AE27" s="331"/>
      <c r="AF27" s="331"/>
      <c r="AG27" s="331"/>
      <c r="AH27" s="331"/>
      <c r="AI27" s="331"/>
      <c r="AJ27" s="331"/>
      <c r="AK27" s="331"/>
      <c r="AL27" s="331"/>
      <c r="AM27" s="331"/>
      <c r="AN27" s="331"/>
      <c r="AO27" s="331"/>
      <c r="AP27" s="331"/>
      <c r="AQ27" s="331"/>
      <c r="AR27" s="331"/>
      <c r="AS27" s="331"/>
      <c r="AT27" s="331"/>
      <c r="AU27" s="331"/>
      <c r="AV27" s="331"/>
      <c r="AW27" s="331"/>
      <c r="AX27" s="331"/>
      <c r="AY27" s="331"/>
      <c r="AZ27" s="331"/>
      <c r="BA27" s="331"/>
      <c r="BB27" s="331"/>
      <c r="BC27" s="331"/>
      <c r="BD27" s="331"/>
      <c r="BE27" s="331"/>
      <c r="BF27" s="331"/>
      <c r="BG27" s="331"/>
      <c r="BH27" s="331"/>
      <c r="BI27" s="331"/>
      <c r="BJ27" s="331"/>
      <c r="BK27" s="331"/>
      <c r="BL27" s="331"/>
      <c r="BM27" s="331"/>
      <c r="BN27" s="331"/>
      <c r="BO27" s="331"/>
      <c r="BP27" s="331"/>
      <c r="BQ27" s="331"/>
      <c r="BR27" s="331"/>
      <c r="BS27" s="331"/>
      <c r="BT27" s="331"/>
      <c r="BU27" s="331"/>
      <c r="BV27" s="331"/>
      <c r="BW27" s="331"/>
      <c r="BX27" s="331"/>
      <c r="BY27" s="331"/>
      <c r="BZ27" s="331"/>
      <c r="CA27" s="331"/>
      <c r="CB27" s="331"/>
      <c r="CC27" s="331"/>
      <c r="CD27" s="331"/>
      <c r="CE27" s="331"/>
      <c r="CF27" s="331"/>
      <c r="CG27" s="331"/>
      <c r="CH27" s="331"/>
      <c r="CI27" s="331"/>
      <c r="CJ27" s="331"/>
      <c r="CK27" s="331"/>
      <c r="CL27" s="331"/>
      <c r="CM27" s="331"/>
      <c r="CN27" s="331"/>
      <c r="CO27" s="331"/>
      <c r="CP27" s="331"/>
      <c r="CQ27" s="331"/>
      <c r="CR27" s="331"/>
      <c r="CS27" s="331"/>
      <c r="CT27" s="331"/>
      <c r="CU27" s="331"/>
      <c r="CV27" s="331"/>
      <c r="CW27" s="331"/>
      <c r="CX27" s="331"/>
      <c r="CY27" s="331"/>
      <c r="CZ27" s="331"/>
      <c r="DA27" s="331"/>
      <c r="DB27" s="331"/>
      <c r="DC27" s="331"/>
      <c r="DD27" s="331"/>
      <c r="DE27" s="331"/>
      <c r="DF27" s="331"/>
      <c r="DG27" s="331"/>
      <c r="DH27" s="331"/>
      <c r="DI27" s="331"/>
      <c r="DJ27" s="331"/>
      <c r="DK27" s="331"/>
      <c r="DL27" s="331"/>
      <c r="DM27" s="331"/>
      <c r="DN27" s="331"/>
      <c r="DO27" s="331"/>
      <c r="DP27" s="331"/>
      <c r="DQ27" s="331"/>
      <c r="DR27" s="331"/>
      <c r="DS27" s="331"/>
      <c r="DT27" s="331"/>
      <c r="DU27" s="331"/>
      <c r="DV27" s="331"/>
      <c r="DW27" s="331"/>
      <c r="DX27" s="331"/>
      <c r="DY27" s="331"/>
      <c r="DZ27" s="331"/>
      <c r="EA27" s="331"/>
      <c r="EB27" s="331"/>
      <c r="EC27" s="331"/>
      <c r="ED27" s="331"/>
      <c r="EE27" s="331"/>
      <c r="EF27" s="331"/>
      <c r="EG27" s="331"/>
      <c r="EH27" s="331"/>
      <c r="EI27" s="331"/>
      <c r="EJ27" s="331"/>
      <c r="EK27" s="331"/>
      <c r="EL27" s="331"/>
      <c r="EM27" s="331"/>
      <c r="EN27" s="331"/>
      <c r="EO27" s="331"/>
      <c r="EP27" s="331"/>
      <c r="EQ27" s="331"/>
      <c r="ER27" s="331"/>
      <c r="ES27" s="331"/>
      <c r="ET27" s="331"/>
      <c r="EU27" s="331"/>
      <c r="EV27" s="331"/>
      <c r="EW27" s="331"/>
      <c r="EX27" s="331"/>
      <c r="EY27" s="331"/>
      <c r="EZ27" s="331"/>
      <c r="FA27" s="331"/>
      <c r="FB27" s="331"/>
      <c r="FC27" s="331"/>
      <c r="FD27" s="331"/>
      <c r="FE27" s="331"/>
      <c r="FF27" s="331"/>
      <c r="FG27" s="331"/>
      <c r="FH27" s="331"/>
      <c r="FI27" s="331"/>
      <c r="FJ27" s="331"/>
      <c r="FK27" s="331"/>
      <c r="FL27" s="331"/>
      <c r="FM27" s="331"/>
      <c r="FN27" s="331"/>
      <c r="FO27" s="331"/>
      <c r="FP27" s="331"/>
      <c r="FQ27" s="331"/>
      <c r="FR27" s="331"/>
      <c r="FS27" s="331"/>
      <c r="FT27" s="331"/>
      <c r="FU27" s="331"/>
      <c r="FV27" s="331"/>
      <c r="FW27" s="331"/>
      <c r="FX27" s="331"/>
      <c r="FY27" s="331"/>
      <c r="FZ27" s="331"/>
      <c r="GA27" s="331"/>
      <c r="GB27" s="331"/>
      <c r="GC27" s="331"/>
      <c r="GD27" s="331"/>
      <c r="GE27" s="331"/>
      <c r="GF27" s="331"/>
      <c r="GG27" s="331"/>
      <c r="GH27" s="331"/>
      <c r="GI27" s="331"/>
      <c r="GJ27" s="331"/>
      <c r="GK27" s="331"/>
      <c r="GL27" s="331"/>
      <c r="GM27" s="331"/>
      <c r="GN27" s="331"/>
      <c r="GO27" s="331"/>
      <c r="GP27" s="331"/>
      <c r="GQ27" s="331"/>
      <c r="GR27" s="331"/>
      <c r="GS27" s="331"/>
      <c r="GT27" s="331"/>
      <c r="GU27" s="331"/>
      <c r="GV27" s="331"/>
      <c r="GW27" s="331"/>
      <c r="GX27" s="331"/>
      <c r="GY27" s="331"/>
      <c r="GZ27" s="331"/>
      <c r="HA27" s="331"/>
      <c r="HB27" s="331"/>
      <c r="HC27" s="331"/>
      <c r="HD27" s="331"/>
      <c r="HE27" s="331"/>
      <c r="HF27" s="331"/>
      <c r="HG27" s="331"/>
      <c r="HH27" s="331"/>
      <c r="HI27" s="331"/>
      <c r="HJ27" s="331"/>
      <c r="HK27" s="331"/>
      <c r="HL27" s="331"/>
      <c r="HM27" s="331"/>
      <c r="HN27" s="331"/>
      <c r="HO27" s="331"/>
      <c r="HP27" s="331"/>
      <c r="HQ27" s="331"/>
      <c r="HR27" s="331"/>
      <c r="HS27" s="331"/>
      <c r="HT27" s="331"/>
      <c r="HU27" s="331"/>
      <c r="HV27" s="331"/>
      <c r="HW27" s="331"/>
      <c r="HX27" s="331"/>
      <c r="HY27" s="331"/>
      <c r="HZ27" s="331"/>
      <c r="IA27" s="331"/>
      <c r="IB27" s="331"/>
      <c r="IC27" s="331"/>
      <c r="ID27" s="331"/>
      <c r="IE27" s="331"/>
      <c r="IF27" s="331"/>
      <c r="IG27" s="331"/>
      <c r="IH27" s="331"/>
      <c r="II27" s="331"/>
      <c r="IJ27" s="331"/>
      <c r="IK27" s="331"/>
      <c r="IL27" s="331"/>
      <c r="IM27" s="331"/>
      <c r="IN27" s="331"/>
      <c r="IO27" s="331"/>
      <c r="IP27" s="331"/>
      <c r="IQ27" s="331"/>
      <c r="IR27" s="331"/>
      <c r="IS27" s="331"/>
      <c r="IT27" s="331"/>
      <c r="IU27" s="331"/>
      <c r="IV27" s="331"/>
      <c r="IW27" s="331"/>
      <c r="IX27" s="331"/>
      <c r="IY27" s="331"/>
      <c r="IZ27" s="331"/>
      <c r="JA27" s="331"/>
      <c r="JB27" s="331"/>
      <c r="JC27" s="331"/>
      <c r="JD27" s="331"/>
      <c r="JE27" s="331"/>
      <c r="JF27" s="331"/>
      <c r="JG27" s="331"/>
      <c r="JH27" s="331"/>
      <c r="JI27" s="331"/>
      <c r="JJ27" s="331"/>
      <c r="JK27" s="331"/>
      <c r="JL27" s="331"/>
      <c r="JM27" s="331"/>
      <c r="JN27" s="331"/>
      <c r="JO27" s="331"/>
      <c r="JP27" s="331"/>
      <c r="JQ27" s="331"/>
      <c r="JR27" s="331"/>
      <c r="JS27" s="331"/>
      <c r="JT27" s="331"/>
      <c r="JU27" s="331"/>
      <c r="JV27" s="331"/>
      <c r="JW27" s="331"/>
      <c r="JX27" s="331"/>
      <c r="JY27" s="331"/>
      <c r="JZ27" s="331"/>
      <c r="KA27" s="331"/>
      <c r="KB27" s="331"/>
      <c r="KC27" s="331"/>
      <c r="KD27" s="331"/>
      <c r="KE27" s="331"/>
      <c r="KF27" s="331"/>
      <c r="KG27" s="331"/>
      <c r="KH27" s="331"/>
      <c r="KI27" s="331"/>
      <c r="KJ27" s="331"/>
      <c r="KK27" s="331"/>
      <c r="KL27" s="331"/>
      <c r="KM27" s="331"/>
      <c r="KN27" s="331"/>
      <c r="KO27" s="331"/>
      <c r="KP27" s="331"/>
      <c r="KQ27" s="331"/>
      <c r="KR27" s="331"/>
      <c r="KS27" s="331"/>
      <c r="KT27" s="331"/>
      <c r="KU27" s="331"/>
      <c r="KV27" s="331"/>
      <c r="KW27" s="331"/>
      <c r="KX27" s="331"/>
      <c r="KY27" s="331"/>
      <c r="KZ27" s="331"/>
      <c r="LA27" s="331"/>
      <c r="LB27" s="331"/>
      <c r="LC27" s="331"/>
      <c r="LD27" s="331"/>
      <c r="LE27" s="331"/>
      <c r="LF27" s="331"/>
      <c r="LG27" s="331"/>
      <c r="LH27" s="331"/>
      <c r="LI27" s="331"/>
      <c r="LJ27" s="331"/>
      <c r="LK27" s="331"/>
      <c r="LL27" s="331"/>
      <c r="LM27" s="331"/>
      <c r="LN27" s="331"/>
      <c r="LO27" s="331"/>
      <c r="LP27" s="331"/>
      <c r="LQ27" s="331"/>
      <c r="LR27" s="331"/>
      <c r="LS27" s="331"/>
      <c r="LT27" s="331"/>
      <c r="LU27" s="331"/>
      <c r="LV27" s="331"/>
      <c r="LW27" s="331"/>
      <c r="LX27" s="331"/>
      <c r="LY27" s="331"/>
      <c r="LZ27" s="331"/>
      <c r="MA27" s="331"/>
      <c r="MB27" s="331"/>
      <c r="MC27" s="331"/>
      <c r="MD27" s="331"/>
      <c r="ME27" s="331"/>
      <c r="MF27" s="331"/>
      <c r="MG27" s="331"/>
      <c r="MH27" s="331"/>
      <c r="MI27" s="331"/>
      <c r="MJ27" s="331"/>
      <c r="MK27" s="331"/>
      <c r="ML27" s="331"/>
      <c r="MM27" s="331"/>
      <c r="MN27" s="331"/>
      <c r="MO27" s="331"/>
      <c r="MP27" s="331"/>
      <c r="MQ27" s="331"/>
      <c r="MR27" s="331"/>
      <c r="MS27" s="331"/>
      <c r="MT27" s="331"/>
      <c r="MU27" s="331"/>
      <c r="MV27" s="331"/>
      <c r="MW27" s="331"/>
      <c r="MX27" s="331"/>
      <c r="MY27" s="331"/>
      <c r="MZ27" s="331"/>
      <c r="NA27" s="331"/>
      <c r="NB27" s="331"/>
      <c r="NC27" s="331"/>
      <c r="ND27" s="331"/>
      <c r="NE27" s="331"/>
      <c r="NF27" s="331"/>
      <c r="NG27" s="331"/>
      <c r="NH27" s="331"/>
      <c r="NI27" s="331"/>
      <c r="NJ27" s="331"/>
      <c r="NK27" s="331"/>
      <c r="NL27" s="331"/>
      <c r="NM27" s="331"/>
      <c r="NN27" s="331"/>
      <c r="NO27" s="331"/>
      <c r="NP27" s="331"/>
    </row>
    <row r="28" spans="1:665" s="73" customFormat="1" ht="24.75" customHeight="1">
      <c r="A28" s="2253"/>
      <c r="B28" s="2254"/>
      <c r="C28" s="2254"/>
      <c r="D28" s="2255"/>
      <c r="E28" s="1773"/>
      <c r="F28" s="1736"/>
      <c r="G28" s="1667"/>
      <c r="H28" s="1704"/>
      <c r="I28" s="1704"/>
      <c r="J28" s="1704"/>
      <c r="K28" s="1704"/>
      <c r="L28" s="1704"/>
      <c r="M28" s="1704"/>
      <c r="N28" s="1704"/>
      <c r="O28" s="1704"/>
      <c r="P28" s="1704"/>
      <c r="Q28" s="1704"/>
      <c r="R28" s="331"/>
      <c r="S28" s="331"/>
      <c r="T28" s="331"/>
      <c r="U28" s="331"/>
      <c r="V28" s="331"/>
      <c r="W28" s="331"/>
      <c r="X28" s="331"/>
      <c r="Y28" s="331"/>
      <c r="Z28" s="331"/>
      <c r="AA28" s="331"/>
      <c r="AB28" s="331"/>
      <c r="AC28" s="331"/>
      <c r="AD28" s="331"/>
      <c r="AE28" s="331"/>
      <c r="AF28" s="331"/>
      <c r="AG28" s="331"/>
      <c r="AH28" s="331"/>
      <c r="AI28" s="331"/>
      <c r="AJ28" s="331"/>
      <c r="AK28" s="331"/>
      <c r="AL28" s="331"/>
      <c r="AM28" s="331"/>
      <c r="AN28" s="331"/>
      <c r="AO28" s="331"/>
      <c r="AP28" s="331"/>
      <c r="AQ28" s="331"/>
      <c r="AR28" s="331"/>
      <c r="AS28" s="331"/>
      <c r="AT28" s="331"/>
      <c r="AU28" s="331"/>
      <c r="AV28" s="331"/>
      <c r="AW28" s="331"/>
      <c r="AX28" s="331"/>
      <c r="AY28" s="331"/>
      <c r="AZ28" s="331"/>
      <c r="BA28" s="331"/>
      <c r="BB28" s="331"/>
      <c r="BC28" s="331"/>
      <c r="BD28" s="331"/>
      <c r="BE28" s="331"/>
      <c r="BF28" s="331"/>
      <c r="BG28" s="331"/>
      <c r="BH28" s="331"/>
      <c r="BI28" s="331"/>
      <c r="BJ28" s="331"/>
      <c r="BK28" s="331"/>
      <c r="BL28" s="331"/>
      <c r="BM28" s="331"/>
      <c r="BN28" s="331"/>
      <c r="BO28" s="331"/>
      <c r="BP28" s="331"/>
      <c r="BQ28" s="331"/>
      <c r="BR28" s="331"/>
      <c r="BS28" s="331"/>
      <c r="BT28" s="331"/>
      <c r="BU28" s="331"/>
      <c r="BV28" s="331"/>
      <c r="BW28" s="331"/>
      <c r="BX28" s="331"/>
      <c r="BY28" s="331"/>
      <c r="BZ28" s="331"/>
      <c r="CA28" s="331"/>
      <c r="CB28" s="331"/>
      <c r="CC28" s="331"/>
      <c r="CD28" s="331"/>
      <c r="CE28" s="331"/>
      <c r="CF28" s="331"/>
      <c r="CG28" s="331"/>
      <c r="CH28" s="331"/>
      <c r="CI28" s="331"/>
      <c r="CJ28" s="331"/>
      <c r="CK28" s="331"/>
      <c r="CL28" s="331"/>
      <c r="CM28" s="331"/>
      <c r="CN28" s="331"/>
      <c r="CO28" s="331"/>
      <c r="CP28" s="331"/>
      <c r="CQ28" s="331"/>
      <c r="CR28" s="331"/>
      <c r="CS28" s="331"/>
      <c r="CT28" s="331"/>
      <c r="CU28" s="331"/>
      <c r="CV28" s="331"/>
      <c r="CW28" s="331"/>
      <c r="CX28" s="331"/>
      <c r="CY28" s="331"/>
      <c r="CZ28" s="331"/>
      <c r="DA28" s="331"/>
      <c r="DB28" s="331"/>
      <c r="DC28" s="331"/>
      <c r="DD28" s="331"/>
      <c r="DE28" s="331"/>
      <c r="DF28" s="331"/>
      <c r="DG28" s="331"/>
      <c r="DH28" s="331"/>
      <c r="DI28" s="331"/>
      <c r="DJ28" s="331"/>
      <c r="DK28" s="331"/>
      <c r="DL28" s="331"/>
      <c r="DM28" s="331"/>
      <c r="DN28" s="331"/>
      <c r="DO28" s="331"/>
      <c r="DP28" s="331"/>
      <c r="DQ28" s="331"/>
      <c r="DR28" s="331"/>
      <c r="DS28" s="331"/>
      <c r="DT28" s="331"/>
      <c r="DU28" s="331"/>
      <c r="DV28" s="331"/>
      <c r="DW28" s="331"/>
      <c r="DX28" s="331"/>
      <c r="DY28" s="331"/>
      <c r="DZ28" s="331"/>
      <c r="EA28" s="331"/>
      <c r="EB28" s="331"/>
      <c r="EC28" s="331"/>
      <c r="ED28" s="331"/>
      <c r="EE28" s="331"/>
      <c r="EF28" s="331"/>
      <c r="EG28" s="331"/>
      <c r="EH28" s="331"/>
      <c r="EI28" s="331"/>
      <c r="EJ28" s="331"/>
      <c r="EK28" s="331"/>
      <c r="EL28" s="331"/>
      <c r="EM28" s="331"/>
      <c r="EN28" s="331"/>
      <c r="EO28" s="331"/>
      <c r="EP28" s="331"/>
      <c r="EQ28" s="331"/>
      <c r="ER28" s="331"/>
      <c r="ES28" s="331"/>
      <c r="ET28" s="331"/>
      <c r="EU28" s="331"/>
      <c r="EV28" s="331"/>
      <c r="EW28" s="331"/>
      <c r="EX28" s="331"/>
      <c r="EY28" s="331"/>
      <c r="EZ28" s="331"/>
      <c r="FA28" s="331"/>
      <c r="FB28" s="331"/>
      <c r="FC28" s="331"/>
      <c r="FD28" s="331"/>
      <c r="FE28" s="331"/>
      <c r="FF28" s="331"/>
      <c r="FG28" s="331"/>
      <c r="FH28" s="331"/>
      <c r="FI28" s="331"/>
      <c r="FJ28" s="331"/>
      <c r="FK28" s="331"/>
      <c r="FL28" s="331"/>
      <c r="FM28" s="331"/>
      <c r="FN28" s="331"/>
      <c r="FO28" s="331"/>
      <c r="FP28" s="331"/>
      <c r="FQ28" s="331"/>
      <c r="FR28" s="331"/>
      <c r="FS28" s="331"/>
      <c r="FT28" s="331"/>
      <c r="FU28" s="331"/>
      <c r="FV28" s="331"/>
      <c r="FW28" s="331"/>
      <c r="FX28" s="331"/>
      <c r="FY28" s="331"/>
      <c r="FZ28" s="331"/>
      <c r="GA28" s="331"/>
      <c r="GB28" s="331"/>
      <c r="GC28" s="331"/>
      <c r="GD28" s="331"/>
      <c r="GE28" s="331"/>
      <c r="GF28" s="331"/>
      <c r="GG28" s="331"/>
      <c r="GH28" s="331"/>
      <c r="GI28" s="331"/>
      <c r="GJ28" s="331"/>
      <c r="GK28" s="331"/>
      <c r="GL28" s="331"/>
      <c r="GM28" s="331"/>
      <c r="GN28" s="331"/>
      <c r="GO28" s="331"/>
      <c r="GP28" s="331"/>
      <c r="GQ28" s="331"/>
      <c r="GR28" s="331"/>
      <c r="GS28" s="331"/>
      <c r="GT28" s="331"/>
      <c r="GU28" s="331"/>
      <c r="GV28" s="331"/>
      <c r="GW28" s="331"/>
      <c r="GX28" s="331"/>
      <c r="GY28" s="331"/>
      <c r="GZ28" s="331"/>
      <c r="HA28" s="331"/>
      <c r="HB28" s="331"/>
      <c r="HC28" s="331"/>
      <c r="HD28" s="331"/>
      <c r="HE28" s="331"/>
      <c r="HF28" s="331"/>
      <c r="HG28" s="331"/>
      <c r="HH28" s="331"/>
      <c r="HI28" s="331"/>
      <c r="HJ28" s="331"/>
      <c r="HK28" s="331"/>
      <c r="HL28" s="331"/>
      <c r="HM28" s="331"/>
      <c r="HN28" s="331"/>
      <c r="HO28" s="331"/>
      <c r="HP28" s="331"/>
      <c r="HQ28" s="331"/>
      <c r="HR28" s="331"/>
      <c r="HS28" s="331"/>
      <c r="HT28" s="331"/>
      <c r="HU28" s="331"/>
      <c r="HV28" s="331"/>
      <c r="HW28" s="331"/>
      <c r="HX28" s="331"/>
      <c r="HY28" s="331"/>
      <c r="HZ28" s="331"/>
      <c r="IA28" s="331"/>
      <c r="IB28" s="331"/>
      <c r="IC28" s="331"/>
      <c r="ID28" s="331"/>
      <c r="IE28" s="331"/>
      <c r="IF28" s="331"/>
      <c r="IG28" s="331"/>
      <c r="IH28" s="331"/>
      <c r="II28" s="331"/>
      <c r="IJ28" s="331"/>
      <c r="IK28" s="331"/>
      <c r="IL28" s="331"/>
      <c r="IM28" s="331"/>
      <c r="IN28" s="331"/>
      <c r="IO28" s="331"/>
      <c r="IP28" s="331"/>
      <c r="IQ28" s="331"/>
      <c r="IR28" s="331"/>
      <c r="IS28" s="331"/>
      <c r="IT28" s="331"/>
      <c r="IU28" s="331"/>
      <c r="IV28" s="331"/>
      <c r="IW28" s="331"/>
      <c r="IX28" s="331"/>
      <c r="IY28" s="331"/>
      <c r="IZ28" s="331"/>
      <c r="JA28" s="331"/>
      <c r="JB28" s="331"/>
      <c r="JC28" s="331"/>
      <c r="JD28" s="331"/>
      <c r="JE28" s="331"/>
      <c r="JF28" s="331"/>
      <c r="JG28" s="331"/>
      <c r="JH28" s="331"/>
      <c r="JI28" s="331"/>
      <c r="JJ28" s="331"/>
      <c r="JK28" s="331"/>
      <c r="JL28" s="331"/>
      <c r="JM28" s="331"/>
      <c r="JN28" s="331"/>
      <c r="JO28" s="331"/>
      <c r="JP28" s="331"/>
      <c r="JQ28" s="331"/>
      <c r="JR28" s="331"/>
      <c r="JS28" s="331"/>
      <c r="JT28" s="331"/>
      <c r="JU28" s="331"/>
      <c r="JV28" s="331"/>
      <c r="JW28" s="331"/>
      <c r="JX28" s="331"/>
      <c r="JY28" s="331"/>
      <c r="JZ28" s="331"/>
      <c r="KA28" s="331"/>
      <c r="KB28" s="331"/>
      <c r="KC28" s="331"/>
      <c r="KD28" s="331"/>
      <c r="KE28" s="331"/>
      <c r="KF28" s="331"/>
      <c r="KG28" s="331"/>
      <c r="KH28" s="331"/>
      <c r="KI28" s="331"/>
      <c r="KJ28" s="331"/>
      <c r="KK28" s="331"/>
      <c r="KL28" s="331"/>
      <c r="KM28" s="331"/>
      <c r="KN28" s="331"/>
      <c r="KO28" s="331"/>
      <c r="KP28" s="331"/>
      <c r="KQ28" s="331"/>
      <c r="KR28" s="331"/>
      <c r="KS28" s="331"/>
      <c r="KT28" s="331"/>
      <c r="KU28" s="331"/>
      <c r="KV28" s="331"/>
      <c r="KW28" s="331"/>
      <c r="KX28" s="331"/>
      <c r="KY28" s="331"/>
      <c r="KZ28" s="331"/>
      <c r="LA28" s="331"/>
      <c r="LB28" s="331"/>
      <c r="LC28" s="331"/>
      <c r="LD28" s="331"/>
      <c r="LE28" s="331"/>
      <c r="LF28" s="331"/>
      <c r="LG28" s="331"/>
      <c r="LH28" s="331"/>
      <c r="LI28" s="331"/>
      <c r="LJ28" s="331"/>
      <c r="LK28" s="331"/>
      <c r="LL28" s="331"/>
      <c r="LM28" s="331"/>
      <c r="LN28" s="331"/>
      <c r="LO28" s="331"/>
      <c r="LP28" s="331"/>
      <c r="LQ28" s="331"/>
      <c r="LR28" s="331"/>
      <c r="LS28" s="331"/>
      <c r="LT28" s="331"/>
      <c r="LU28" s="331"/>
      <c r="LV28" s="331"/>
      <c r="LW28" s="331"/>
      <c r="LX28" s="331"/>
      <c r="LY28" s="331"/>
      <c r="LZ28" s="331"/>
      <c r="MA28" s="331"/>
      <c r="MB28" s="331"/>
      <c r="MC28" s="331"/>
      <c r="MD28" s="331"/>
      <c r="ME28" s="331"/>
      <c r="MF28" s="331"/>
      <c r="MG28" s="331"/>
      <c r="MH28" s="331"/>
      <c r="MI28" s="331"/>
      <c r="MJ28" s="331"/>
      <c r="MK28" s="331"/>
      <c r="ML28" s="331"/>
      <c r="MM28" s="331"/>
      <c r="MN28" s="331"/>
      <c r="MO28" s="331"/>
      <c r="MP28" s="331"/>
      <c r="MQ28" s="331"/>
      <c r="MR28" s="331"/>
      <c r="MS28" s="331"/>
      <c r="MT28" s="331"/>
      <c r="MU28" s="331"/>
      <c r="MV28" s="331"/>
      <c r="MW28" s="331"/>
      <c r="MX28" s="331"/>
      <c r="MY28" s="331"/>
      <c r="MZ28" s="331"/>
      <c r="NA28" s="331"/>
      <c r="NB28" s="331"/>
      <c r="NC28" s="331"/>
      <c r="ND28" s="331"/>
      <c r="NE28" s="331"/>
      <c r="NF28" s="331"/>
      <c r="NG28" s="331"/>
      <c r="NH28" s="331"/>
      <c r="NI28" s="331"/>
      <c r="NJ28" s="331"/>
      <c r="NK28" s="331"/>
    </row>
    <row r="29" spans="1:665" s="74" customFormat="1" ht="25" customHeight="1">
      <c r="A29" s="32"/>
      <c r="B29" s="332">
        <f>D2</f>
        <v>44181</v>
      </c>
      <c r="C29" s="2256" t="s">
        <v>332</v>
      </c>
      <c r="D29" s="2257"/>
      <c r="E29" s="1773"/>
      <c r="F29" s="1696">
        <v>0</v>
      </c>
      <c r="G29" s="1708" t="s">
        <v>5</v>
      </c>
      <c r="H29" s="35" t="s">
        <v>6</v>
      </c>
      <c r="I29" s="35" t="s">
        <v>7</v>
      </c>
      <c r="J29" s="35" t="s">
        <v>8</v>
      </c>
      <c r="K29" s="35" t="s">
        <v>9</v>
      </c>
      <c r="L29" s="35" t="s">
        <v>10</v>
      </c>
      <c r="M29" s="35" t="s">
        <v>11</v>
      </c>
      <c r="N29" s="35" t="s">
        <v>12</v>
      </c>
      <c r="O29" s="35" t="s">
        <v>13</v>
      </c>
      <c r="P29" s="35" t="s">
        <v>14</v>
      </c>
      <c r="Q29" s="35" t="s">
        <v>15</v>
      </c>
      <c r="R29" s="1696">
        <v>1</v>
      </c>
      <c r="S29" s="34" t="s">
        <v>5</v>
      </c>
      <c r="T29" s="34" t="s">
        <v>6</v>
      </c>
      <c r="U29" s="34" t="s">
        <v>7</v>
      </c>
      <c r="V29" s="34" t="s">
        <v>8</v>
      </c>
      <c r="W29" s="34" t="s">
        <v>9</v>
      </c>
      <c r="X29" s="34" t="s">
        <v>10</v>
      </c>
      <c r="Y29" s="34" t="s">
        <v>11</v>
      </c>
      <c r="Z29" s="34" t="s">
        <v>12</v>
      </c>
      <c r="AA29" s="34" t="s">
        <v>13</v>
      </c>
      <c r="AB29" s="34" t="s">
        <v>14</v>
      </c>
      <c r="AC29" s="34" t="s">
        <v>15</v>
      </c>
      <c r="AD29" s="64">
        <f>IF(R29=24,1,R29+1)</f>
        <v>2</v>
      </c>
      <c r="AE29" s="35" t="s">
        <v>5</v>
      </c>
      <c r="AF29" s="35" t="s">
        <v>6</v>
      </c>
      <c r="AG29" s="35" t="s">
        <v>7</v>
      </c>
      <c r="AH29" s="35" t="s">
        <v>8</v>
      </c>
      <c r="AI29" s="35" t="s">
        <v>9</v>
      </c>
      <c r="AJ29" s="35" t="s">
        <v>10</v>
      </c>
      <c r="AK29" s="35" t="s">
        <v>11</v>
      </c>
      <c r="AL29" s="35" t="s">
        <v>12</v>
      </c>
      <c r="AM29" s="35" t="s">
        <v>13</v>
      </c>
      <c r="AN29" s="35" t="s">
        <v>14</v>
      </c>
      <c r="AO29" s="35" t="s">
        <v>15</v>
      </c>
      <c r="AP29" s="64">
        <f>IF(AD29=24,1,AD29+1)</f>
        <v>3</v>
      </c>
      <c r="AQ29" s="34" t="s">
        <v>5</v>
      </c>
      <c r="AR29" s="34" t="s">
        <v>6</v>
      </c>
      <c r="AS29" s="34" t="s">
        <v>7</v>
      </c>
      <c r="AT29" s="34" t="s">
        <v>8</v>
      </c>
      <c r="AU29" s="34" t="s">
        <v>9</v>
      </c>
      <c r="AV29" s="34" t="s">
        <v>10</v>
      </c>
      <c r="AW29" s="34" t="s">
        <v>11</v>
      </c>
      <c r="AX29" s="34" t="s">
        <v>12</v>
      </c>
      <c r="AY29" s="34" t="s">
        <v>13</v>
      </c>
      <c r="AZ29" s="34" t="s">
        <v>14</v>
      </c>
      <c r="BA29" s="34" t="s">
        <v>15</v>
      </c>
      <c r="BB29" s="64">
        <f>IF(AP29=24,1,AP29+1)</f>
        <v>4</v>
      </c>
      <c r="BC29" s="34" t="s">
        <v>5</v>
      </c>
      <c r="BD29" s="34" t="s">
        <v>6</v>
      </c>
      <c r="BE29" s="34" t="s">
        <v>7</v>
      </c>
      <c r="BF29" s="34" t="s">
        <v>8</v>
      </c>
      <c r="BG29" s="34" t="s">
        <v>9</v>
      </c>
      <c r="BH29" s="34" t="s">
        <v>10</v>
      </c>
      <c r="BI29" s="34" t="s">
        <v>11</v>
      </c>
      <c r="BJ29" s="34" t="s">
        <v>12</v>
      </c>
      <c r="BK29" s="34" t="s">
        <v>13</v>
      </c>
      <c r="BL29" s="34" t="s">
        <v>14</v>
      </c>
      <c r="BM29" s="34" t="s">
        <v>15</v>
      </c>
      <c r="BN29" s="64">
        <f>IF(BB29=24,1,BB29+1)</f>
        <v>5</v>
      </c>
      <c r="BO29" s="35" t="s">
        <v>5</v>
      </c>
      <c r="BP29" s="35" t="s">
        <v>6</v>
      </c>
      <c r="BQ29" s="35" t="s">
        <v>7</v>
      </c>
      <c r="BR29" s="35" t="s">
        <v>8</v>
      </c>
      <c r="BS29" s="35" t="s">
        <v>9</v>
      </c>
      <c r="BT29" s="35" t="s">
        <v>10</v>
      </c>
      <c r="BU29" s="35" t="s">
        <v>11</v>
      </c>
      <c r="BV29" s="35" t="s">
        <v>12</v>
      </c>
      <c r="BW29" s="35" t="s">
        <v>13</v>
      </c>
      <c r="BX29" s="35" t="s">
        <v>14</v>
      </c>
      <c r="BY29" s="35" t="s">
        <v>15</v>
      </c>
      <c r="BZ29" s="64">
        <f>IF(BN29=24,1,BN29+1)</f>
        <v>6</v>
      </c>
      <c r="CA29" s="34" t="s">
        <v>5</v>
      </c>
      <c r="CB29" s="34" t="s">
        <v>6</v>
      </c>
      <c r="CC29" s="34" t="s">
        <v>7</v>
      </c>
      <c r="CD29" s="34" t="s">
        <v>8</v>
      </c>
      <c r="CE29" s="34" t="s">
        <v>9</v>
      </c>
      <c r="CF29" s="34" t="s">
        <v>10</v>
      </c>
      <c r="CG29" s="34" t="s">
        <v>11</v>
      </c>
      <c r="CH29" s="34" t="s">
        <v>12</v>
      </c>
      <c r="CI29" s="34" t="s">
        <v>13</v>
      </c>
      <c r="CJ29" s="34" t="s">
        <v>14</v>
      </c>
      <c r="CK29" s="34" t="s">
        <v>15</v>
      </c>
      <c r="CL29" s="64">
        <f>IF(BZ29=24,1,BZ29+1)</f>
        <v>7</v>
      </c>
      <c r="CM29" s="36" t="s">
        <v>5</v>
      </c>
      <c r="CN29" s="36" t="s">
        <v>6</v>
      </c>
      <c r="CO29" s="36" t="s">
        <v>7</v>
      </c>
      <c r="CP29" s="36" t="s">
        <v>8</v>
      </c>
      <c r="CQ29" s="36" t="s">
        <v>9</v>
      </c>
      <c r="CR29" s="36" t="s">
        <v>10</v>
      </c>
      <c r="CS29" s="36" t="s">
        <v>11</v>
      </c>
      <c r="CT29" s="36" t="s">
        <v>12</v>
      </c>
      <c r="CU29" s="36" t="s">
        <v>13</v>
      </c>
      <c r="CV29" s="36" t="s">
        <v>14</v>
      </c>
      <c r="CW29" s="36" t="s">
        <v>15</v>
      </c>
      <c r="CX29" s="64">
        <f>IF(CL29=24,1,CL29+1)</f>
        <v>8</v>
      </c>
      <c r="CY29" s="35" t="s">
        <v>5</v>
      </c>
      <c r="CZ29" s="35" t="s">
        <v>6</v>
      </c>
      <c r="DA29" s="35" t="s">
        <v>7</v>
      </c>
      <c r="DB29" s="35" t="s">
        <v>8</v>
      </c>
      <c r="DC29" s="35" t="s">
        <v>9</v>
      </c>
      <c r="DD29" s="35" t="s">
        <v>10</v>
      </c>
      <c r="DE29" s="35" t="s">
        <v>11</v>
      </c>
      <c r="DF29" s="35" t="s">
        <v>12</v>
      </c>
      <c r="DG29" s="35" t="s">
        <v>13</v>
      </c>
      <c r="DH29" s="35" t="s">
        <v>14</v>
      </c>
      <c r="DI29" s="35" t="s">
        <v>15</v>
      </c>
      <c r="DJ29" s="64">
        <f>IF(CX29=24,1,CX29+1)</f>
        <v>9</v>
      </c>
      <c r="DK29" s="65" t="s">
        <v>5</v>
      </c>
      <c r="DL29" s="65" t="s">
        <v>6</v>
      </c>
      <c r="DM29" s="65" t="s">
        <v>7</v>
      </c>
      <c r="DN29" s="65" t="s">
        <v>8</v>
      </c>
      <c r="DO29" s="65" t="s">
        <v>9</v>
      </c>
      <c r="DP29" s="65" t="s">
        <v>10</v>
      </c>
      <c r="DQ29" s="65" t="s">
        <v>11</v>
      </c>
      <c r="DR29" s="65" t="s">
        <v>12</v>
      </c>
      <c r="DS29" s="65" t="s">
        <v>13</v>
      </c>
      <c r="DT29" s="65" t="s">
        <v>14</v>
      </c>
      <c r="DU29" s="65" t="s">
        <v>15</v>
      </c>
      <c r="DV29" s="64">
        <f>IF(DJ29=24,1,DJ29+1)</f>
        <v>10</v>
      </c>
      <c r="DW29" s="65" t="s">
        <v>5</v>
      </c>
      <c r="DX29" s="65" t="s">
        <v>6</v>
      </c>
      <c r="DY29" s="65" t="s">
        <v>7</v>
      </c>
      <c r="DZ29" s="65" t="s">
        <v>8</v>
      </c>
      <c r="EA29" s="65" t="s">
        <v>9</v>
      </c>
      <c r="EB29" s="65" t="s">
        <v>10</v>
      </c>
      <c r="EC29" s="65" t="s">
        <v>11</v>
      </c>
      <c r="ED29" s="65" t="s">
        <v>12</v>
      </c>
      <c r="EE29" s="65" t="s">
        <v>13</v>
      </c>
      <c r="EF29" s="65" t="s">
        <v>14</v>
      </c>
      <c r="EG29" s="65" t="s">
        <v>15</v>
      </c>
      <c r="EH29" s="64">
        <f>IF(DV29=24,1,DV29+1)</f>
        <v>11</v>
      </c>
      <c r="EI29" s="65" t="s">
        <v>5</v>
      </c>
      <c r="EJ29" s="65" t="s">
        <v>6</v>
      </c>
      <c r="EK29" s="65" t="s">
        <v>7</v>
      </c>
      <c r="EL29" s="65" t="s">
        <v>8</v>
      </c>
      <c r="EM29" s="65" t="s">
        <v>9</v>
      </c>
      <c r="EN29" s="65" t="s">
        <v>10</v>
      </c>
      <c r="EO29" s="65" t="s">
        <v>11</v>
      </c>
      <c r="EP29" s="65" t="s">
        <v>12</v>
      </c>
      <c r="EQ29" s="65" t="s">
        <v>13</v>
      </c>
      <c r="ER29" s="65" t="s">
        <v>14</v>
      </c>
      <c r="ES29" s="65" t="s">
        <v>15</v>
      </c>
      <c r="ET29" s="64">
        <f>IF(EH29=24,1,EH29+1)</f>
        <v>12</v>
      </c>
      <c r="EU29" s="65" t="s">
        <v>5</v>
      </c>
      <c r="EV29" s="65" t="s">
        <v>6</v>
      </c>
      <c r="EW29" s="65" t="s">
        <v>7</v>
      </c>
      <c r="EX29" s="65" t="s">
        <v>8</v>
      </c>
      <c r="EY29" s="65" t="s">
        <v>9</v>
      </c>
      <c r="EZ29" s="65" t="s">
        <v>10</v>
      </c>
      <c r="FA29" s="65" t="s">
        <v>11</v>
      </c>
      <c r="FB29" s="65" t="s">
        <v>12</v>
      </c>
      <c r="FC29" s="65" t="s">
        <v>13</v>
      </c>
      <c r="FD29" s="65" t="s">
        <v>14</v>
      </c>
      <c r="FE29" s="65" t="s">
        <v>15</v>
      </c>
      <c r="FF29" s="64">
        <f>IF(ET29=24,1,ET29+1)</f>
        <v>13</v>
      </c>
      <c r="FG29" s="65" t="s">
        <v>5</v>
      </c>
      <c r="FH29" s="65" t="s">
        <v>6</v>
      </c>
      <c r="FI29" s="65" t="s">
        <v>7</v>
      </c>
      <c r="FJ29" s="65" t="s">
        <v>8</v>
      </c>
      <c r="FK29" s="65" t="s">
        <v>9</v>
      </c>
      <c r="FL29" s="65" t="s">
        <v>10</v>
      </c>
      <c r="FM29" s="65" t="s">
        <v>11</v>
      </c>
      <c r="FN29" s="65" t="s">
        <v>12</v>
      </c>
      <c r="FO29" s="65" t="s">
        <v>13</v>
      </c>
      <c r="FP29" s="65" t="s">
        <v>14</v>
      </c>
      <c r="FQ29" s="65" t="s">
        <v>15</v>
      </c>
      <c r="FR29" s="64">
        <f>IF(FF29=24,1,FF29+1)</f>
        <v>14</v>
      </c>
      <c r="FS29" s="65" t="s">
        <v>5</v>
      </c>
      <c r="FT29" s="65" t="s">
        <v>6</v>
      </c>
      <c r="FU29" s="65" t="s">
        <v>7</v>
      </c>
      <c r="FV29" s="65" t="s">
        <v>8</v>
      </c>
      <c r="FW29" s="65" t="s">
        <v>9</v>
      </c>
      <c r="FX29" s="65" t="s">
        <v>10</v>
      </c>
      <c r="FY29" s="65" t="s">
        <v>11</v>
      </c>
      <c r="FZ29" s="65" t="s">
        <v>12</v>
      </c>
      <c r="GA29" s="65" t="s">
        <v>13</v>
      </c>
      <c r="GB29" s="65" t="s">
        <v>14</v>
      </c>
      <c r="GC29" s="65" t="s">
        <v>15</v>
      </c>
      <c r="GD29" s="64">
        <f>IF(FR29=24,1,FR29+1)</f>
        <v>15</v>
      </c>
      <c r="GE29" s="65" t="s">
        <v>5</v>
      </c>
      <c r="GF29" s="65" t="s">
        <v>6</v>
      </c>
      <c r="GG29" s="65" t="s">
        <v>7</v>
      </c>
      <c r="GH29" s="65" t="s">
        <v>8</v>
      </c>
      <c r="GI29" s="65" t="s">
        <v>9</v>
      </c>
      <c r="GJ29" s="65" t="s">
        <v>10</v>
      </c>
      <c r="GK29" s="65" t="s">
        <v>11</v>
      </c>
      <c r="GL29" s="65" t="s">
        <v>12</v>
      </c>
      <c r="GM29" s="65" t="s">
        <v>13</v>
      </c>
      <c r="GN29" s="65" t="s">
        <v>14</v>
      </c>
      <c r="GO29" s="65" t="s">
        <v>15</v>
      </c>
      <c r="GP29" s="64">
        <f>IF(GD29=24,1,GD29+1)</f>
        <v>16</v>
      </c>
      <c r="GQ29" s="65" t="s">
        <v>5</v>
      </c>
      <c r="GR29" s="65" t="s">
        <v>6</v>
      </c>
      <c r="GS29" s="65" t="s">
        <v>7</v>
      </c>
      <c r="GT29" s="65" t="s">
        <v>8</v>
      </c>
      <c r="GU29" s="65" t="s">
        <v>9</v>
      </c>
      <c r="GV29" s="65" t="s">
        <v>10</v>
      </c>
      <c r="GW29" s="65" t="s">
        <v>11</v>
      </c>
      <c r="GX29" s="65" t="s">
        <v>12</v>
      </c>
      <c r="GY29" s="65" t="s">
        <v>13</v>
      </c>
      <c r="GZ29" s="65" t="s">
        <v>14</v>
      </c>
      <c r="HA29" s="65" t="s">
        <v>15</v>
      </c>
      <c r="HB29" s="64">
        <f>IF(GP29=24,1,GP29+1)</f>
        <v>17</v>
      </c>
      <c r="HC29" s="65" t="s">
        <v>5</v>
      </c>
      <c r="HD29" s="65" t="s">
        <v>6</v>
      </c>
      <c r="HE29" s="65" t="s">
        <v>7</v>
      </c>
      <c r="HF29" s="65" t="s">
        <v>8</v>
      </c>
      <c r="HG29" s="65" t="s">
        <v>9</v>
      </c>
      <c r="HH29" s="65" t="s">
        <v>10</v>
      </c>
      <c r="HI29" s="65" t="s">
        <v>11</v>
      </c>
      <c r="HJ29" s="65" t="s">
        <v>12</v>
      </c>
      <c r="HK29" s="65" t="s">
        <v>13</v>
      </c>
      <c r="HL29" s="65" t="s">
        <v>14</v>
      </c>
      <c r="HM29" s="65" t="s">
        <v>15</v>
      </c>
      <c r="HN29" s="64">
        <f>IF(HB29=24,1,HB29+1)</f>
        <v>18</v>
      </c>
      <c r="HO29" s="65" t="s">
        <v>5</v>
      </c>
      <c r="HP29" s="65" t="s">
        <v>6</v>
      </c>
      <c r="HQ29" s="65" t="s">
        <v>7</v>
      </c>
      <c r="HR29" s="65" t="s">
        <v>8</v>
      </c>
      <c r="HS29" s="65" t="s">
        <v>9</v>
      </c>
      <c r="HT29" s="65" t="s">
        <v>10</v>
      </c>
      <c r="HU29" s="65" t="s">
        <v>11</v>
      </c>
      <c r="HV29" s="65" t="s">
        <v>12</v>
      </c>
      <c r="HW29" s="65" t="s">
        <v>13</v>
      </c>
      <c r="HX29" s="65" t="s">
        <v>14</v>
      </c>
      <c r="HY29" s="65" t="s">
        <v>15</v>
      </c>
      <c r="HZ29" s="64">
        <f>IF(HN29=24,1,HN29+1)</f>
        <v>19</v>
      </c>
      <c r="IA29" s="65" t="s">
        <v>5</v>
      </c>
      <c r="IB29" s="65" t="s">
        <v>6</v>
      </c>
      <c r="IC29" s="65" t="s">
        <v>7</v>
      </c>
      <c r="ID29" s="65" t="s">
        <v>8</v>
      </c>
      <c r="IE29" s="65" t="s">
        <v>9</v>
      </c>
      <c r="IF29" s="65" t="s">
        <v>10</v>
      </c>
      <c r="IG29" s="65" t="s">
        <v>11</v>
      </c>
      <c r="IH29" s="65" t="s">
        <v>12</v>
      </c>
      <c r="II29" s="65" t="s">
        <v>13</v>
      </c>
      <c r="IJ29" s="65" t="s">
        <v>14</v>
      </c>
      <c r="IK29" s="65" t="s">
        <v>15</v>
      </c>
      <c r="IL29" s="64">
        <f>IF(HZ29=24,1,HZ29+1)</f>
        <v>20</v>
      </c>
      <c r="IM29" s="65" t="s">
        <v>5</v>
      </c>
      <c r="IN29" s="65" t="s">
        <v>6</v>
      </c>
      <c r="IO29" s="65" t="s">
        <v>7</v>
      </c>
      <c r="IP29" s="65" t="s">
        <v>8</v>
      </c>
      <c r="IQ29" s="65" t="s">
        <v>9</v>
      </c>
      <c r="IR29" s="65" t="s">
        <v>10</v>
      </c>
      <c r="IS29" s="65" t="s">
        <v>11</v>
      </c>
      <c r="IT29" s="65" t="s">
        <v>12</v>
      </c>
      <c r="IU29" s="65" t="s">
        <v>13</v>
      </c>
      <c r="IV29" s="65" t="s">
        <v>14</v>
      </c>
      <c r="IW29" s="65" t="s">
        <v>15</v>
      </c>
      <c r="IX29" s="64">
        <f>IF(IL29=24,1,IL29+1)</f>
        <v>21</v>
      </c>
      <c r="IY29" s="65" t="s">
        <v>5</v>
      </c>
      <c r="IZ29" s="65" t="s">
        <v>6</v>
      </c>
      <c r="JA29" s="65" t="s">
        <v>7</v>
      </c>
      <c r="JB29" s="65" t="s">
        <v>8</v>
      </c>
      <c r="JC29" s="65" t="s">
        <v>9</v>
      </c>
      <c r="JD29" s="65" t="s">
        <v>10</v>
      </c>
      <c r="JE29" s="65" t="s">
        <v>11</v>
      </c>
      <c r="JF29" s="65" t="s">
        <v>12</v>
      </c>
      <c r="JG29" s="65" t="s">
        <v>13</v>
      </c>
      <c r="JH29" s="65" t="s">
        <v>14</v>
      </c>
      <c r="JI29" s="65" t="s">
        <v>15</v>
      </c>
      <c r="JJ29" s="64">
        <f>IF(IX29=24,1,IX29+1)</f>
        <v>22</v>
      </c>
      <c r="JK29" s="65" t="s">
        <v>5</v>
      </c>
      <c r="JL29" s="65" t="s">
        <v>6</v>
      </c>
      <c r="JM29" s="65" t="s">
        <v>7</v>
      </c>
      <c r="JN29" s="65" t="s">
        <v>8</v>
      </c>
      <c r="JO29" s="65" t="s">
        <v>9</v>
      </c>
      <c r="JP29" s="65" t="s">
        <v>10</v>
      </c>
      <c r="JQ29" s="65" t="s">
        <v>11</v>
      </c>
      <c r="JR29" s="65" t="s">
        <v>12</v>
      </c>
      <c r="JS29" s="65" t="s">
        <v>13</v>
      </c>
      <c r="JT29" s="65" t="s">
        <v>14</v>
      </c>
      <c r="JU29" s="65" t="s">
        <v>15</v>
      </c>
      <c r="JV29" s="64">
        <f>IF(JJ29=24,1,JJ29+1)</f>
        <v>23</v>
      </c>
      <c r="JW29" s="65" t="s">
        <v>5</v>
      </c>
      <c r="JX29" s="65" t="s">
        <v>6</v>
      </c>
      <c r="JY29" s="65" t="s">
        <v>7</v>
      </c>
      <c r="JZ29" s="65" t="s">
        <v>8</v>
      </c>
      <c r="KA29" s="65" t="s">
        <v>9</v>
      </c>
      <c r="KB29" s="65" t="s">
        <v>10</v>
      </c>
      <c r="KC29" s="65" t="s">
        <v>11</v>
      </c>
      <c r="KD29" s="65" t="s">
        <v>12</v>
      </c>
      <c r="KE29" s="65" t="s">
        <v>13</v>
      </c>
      <c r="KF29" s="65" t="s">
        <v>14</v>
      </c>
      <c r="KG29" s="65" t="s">
        <v>15</v>
      </c>
      <c r="KH29" s="64">
        <f>IF(JV29=24,1,JV29+1)</f>
        <v>24</v>
      </c>
      <c r="KI29" s="65" t="s">
        <v>5</v>
      </c>
      <c r="KJ29" s="65" t="s">
        <v>6</v>
      </c>
      <c r="KK29" s="65" t="s">
        <v>7</v>
      </c>
      <c r="KL29" s="65" t="s">
        <v>8</v>
      </c>
      <c r="KM29" s="65" t="s">
        <v>9</v>
      </c>
      <c r="KN29" s="65" t="s">
        <v>10</v>
      </c>
      <c r="KO29" s="65" t="s">
        <v>11</v>
      </c>
      <c r="KP29" s="65" t="s">
        <v>12</v>
      </c>
      <c r="KQ29" s="65" t="s">
        <v>13</v>
      </c>
      <c r="KR29" s="65" t="s">
        <v>14</v>
      </c>
      <c r="KS29" s="65" t="s">
        <v>15</v>
      </c>
      <c r="KT29" s="64">
        <f>IF(KH29=24,1,KH29+1)</f>
        <v>1</v>
      </c>
      <c r="KU29" s="65" t="s">
        <v>5</v>
      </c>
      <c r="KV29" s="65" t="s">
        <v>6</v>
      </c>
      <c r="KW29" s="65" t="s">
        <v>7</v>
      </c>
      <c r="KX29" s="65" t="s">
        <v>8</v>
      </c>
      <c r="KY29" s="65" t="s">
        <v>9</v>
      </c>
      <c r="KZ29" s="65" t="s">
        <v>10</v>
      </c>
      <c r="LA29" s="65" t="s">
        <v>11</v>
      </c>
      <c r="LB29" s="65" t="s">
        <v>12</v>
      </c>
      <c r="LC29" s="65" t="s">
        <v>13</v>
      </c>
      <c r="LD29" s="65" t="s">
        <v>14</v>
      </c>
      <c r="LE29" s="65" t="s">
        <v>15</v>
      </c>
      <c r="LF29" s="64">
        <f>IF(KT29=24,1,KT29+1)</f>
        <v>2</v>
      </c>
      <c r="LG29" s="65" t="s">
        <v>5</v>
      </c>
      <c r="LH29" s="65" t="s">
        <v>6</v>
      </c>
      <c r="LI29" s="65" t="s">
        <v>7</v>
      </c>
      <c r="LJ29" s="65" t="s">
        <v>8</v>
      </c>
      <c r="LK29" s="65" t="s">
        <v>9</v>
      </c>
      <c r="LL29" s="65" t="s">
        <v>10</v>
      </c>
      <c r="LM29" s="65" t="s">
        <v>11</v>
      </c>
      <c r="LN29" s="65" t="s">
        <v>12</v>
      </c>
      <c r="LO29" s="65" t="s">
        <v>13</v>
      </c>
      <c r="LP29" s="65" t="s">
        <v>14</v>
      </c>
      <c r="LQ29" s="65" t="s">
        <v>15</v>
      </c>
      <c r="LR29" s="64">
        <f>IF(LF29=24,1,LF29+1)</f>
        <v>3</v>
      </c>
      <c r="LS29" s="65" t="s">
        <v>5</v>
      </c>
      <c r="LT29" s="65" t="s">
        <v>6</v>
      </c>
      <c r="LU29" s="65" t="s">
        <v>7</v>
      </c>
      <c r="LV29" s="65" t="s">
        <v>8</v>
      </c>
      <c r="LW29" s="65" t="s">
        <v>9</v>
      </c>
      <c r="LX29" s="65" t="s">
        <v>10</v>
      </c>
      <c r="LY29" s="65" t="s">
        <v>11</v>
      </c>
      <c r="LZ29" s="65" t="s">
        <v>12</v>
      </c>
      <c r="MA29" s="65" t="s">
        <v>13</v>
      </c>
      <c r="MB29" s="65" t="s">
        <v>14</v>
      </c>
      <c r="MC29" s="65" t="s">
        <v>15</v>
      </c>
      <c r="MD29" s="64">
        <f>IF(LR29=24,1,LR29+1)</f>
        <v>4</v>
      </c>
      <c r="ME29" s="65" t="s">
        <v>5</v>
      </c>
      <c r="MF29" s="65" t="s">
        <v>6</v>
      </c>
      <c r="MG29" s="65" t="s">
        <v>7</v>
      </c>
      <c r="MH29" s="65" t="s">
        <v>8</v>
      </c>
      <c r="MI29" s="65" t="s">
        <v>9</v>
      </c>
      <c r="MJ29" s="65" t="s">
        <v>10</v>
      </c>
      <c r="MK29" s="65" t="s">
        <v>11</v>
      </c>
      <c r="ML29" s="65" t="s">
        <v>12</v>
      </c>
      <c r="MM29" s="65" t="s">
        <v>13</v>
      </c>
      <c r="MN29" s="65" t="s">
        <v>14</v>
      </c>
      <c r="MO29" s="65" t="s">
        <v>15</v>
      </c>
      <c r="MP29" s="64">
        <f>IF(MD29=24,1,MD29+1)</f>
        <v>5</v>
      </c>
      <c r="MQ29" s="65" t="s">
        <v>5</v>
      </c>
      <c r="MR29" s="65" t="s">
        <v>6</v>
      </c>
      <c r="MS29" s="65" t="s">
        <v>7</v>
      </c>
      <c r="MT29" s="65" t="s">
        <v>8</v>
      </c>
      <c r="MU29" s="65" t="s">
        <v>9</v>
      </c>
      <c r="MV29" s="65" t="s">
        <v>10</v>
      </c>
      <c r="MW29" s="65" t="s">
        <v>11</v>
      </c>
      <c r="MX29" s="65" t="s">
        <v>12</v>
      </c>
      <c r="MY29" s="65" t="s">
        <v>13</v>
      </c>
      <c r="MZ29" s="65" t="s">
        <v>14</v>
      </c>
      <c r="NA29" s="65" t="s">
        <v>15</v>
      </c>
      <c r="NB29" s="64">
        <f>IF(MP29=24,1,MP29+1)</f>
        <v>6</v>
      </c>
      <c r="NC29" s="65" t="s">
        <v>5</v>
      </c>
      <c r="ND29" s="65" t="s">
        <v>6</v>
      </c>
      <c r="NE29" s="65" t="s">
        <v>7</v>
      </c>
      <c r="NF29" s="65" t="s">
        <v>8</v>
      </c>
      <c r="NG29" s="65" t="s">
        <v>9</v>
      </c>
      <c r="NH29" s="65" t="s">
        <v>10</v>
      </c>
      <c r="NI29" s="65" t="s">
        <v>11</v>
      </c>
      <c r="NJ29" s="65" t="s">
        <v>12</v>
      </c>
      <c r="NK29" s="65" t="s">
        <v>13</v>
      </c>
      <c r="NL29" s="65" t="s">
        <v>14</v>
      </c>
      <c r="NM29" s="65" t="s">
        <v>15</v>
      </c>
      <c r="NN29" s="64">
        <f>IF(NB29=24,1,NB29+1)</f>
        <v>7</v>
      </c>
      <c r="NO29" s="65" t="s">
        <v>5</v>
      </c>
      <c r="NP29" s="65" t="s">
        <v>6</v>
      </c>
      <c r="NQ29" s="65" t="s">
        <v>7</v>
      </c>
      <c r="NR29" s="65" t="s">
        <v>8</v>
      </c>
      <c r="NS29" s="65" t="s">
        <v>9</v>
      </c>
      <c r="NT29" s="65" t="s">
        <v>10</v>
      </c>
      <c r="NU29" s="65" t="s">
        <v>11</v>
      </c>
      <c r="NV29" s="65" t="s">
        <v>12</v>
      </c>
      <c r="NW29" s="65" t="s">
        <v>13</v>
      </c>
      <c r="NX29" s="65" t="s">
        <v>14</v>
      </c>
      <c r="NY29" s="65" t="s">
        <v>15</v>
      </c>
      <c r="NZ29" s="64">
        <f>IF(NN29=24,1,NN29+1)</f>
        <v>8</v>
      </c>
      <c r="OA29" s="65" t="s">
        <v>5</v>
      </c>
      <c r="OB29" s="65" t="s">
        <v>6</v>
      </c>
      <c r="OC29" s="65" t="s">
        <v>7</v>
      </c>
      <c r="OD29" s="65" t="s">
        <v>8</v>
      </c>
      <c r="OE29" s="65" t="s">
        <v>9</v>
      </c>
      <c r="OF29" s="65" t="s">
        <v>10</v>
      </c>
      <c r="OG29" s="65" t="s">
        <v>11</v>
      </c>
      <c r="OH29" s="65" t="s">
        <v>12</v>
      </c>
      <c r="OI29" s="65" t="s">
        <v>13</v>
      </c>
      <c r="OJ29" s="65" t="s">
        <v>14</v>
      </c>
      <c r="OK29" s="65" t="s">
        <v>15</v>
      </c>
      <c r="OL29" s="64">
        <f>IF(NZ29=24,1,NZ29+1)</f>
        <v>9</v>
      </c>
      <c r="OM29" s="65" t="s">
        <v>5</v>
      </c>
      <c r="ON29" s="65" t="s">
        <v>6</v>
      </c>
      <c r="OO29" s="65" t="s">
        <v>7</v>
      </c>
      <c r="OP29" s="65" t="s">
        <v>8</v>
      </c>
      <c r="OQ29" s="65" t="s">
        <v>9</v>
      </c>
      <c r="OR29" s="65" t="s">
        <v>10</v>
      </c>
      <c r="OS29" s="65" t="s">
        <v>11</v>
      </c>
      <c r="OT29" s="65" t="s">
        <v>12</v>
      </c>
      <c r="OU29" s="65" t="s">
        <v>13</v>
      </c>
      <c r="OV29" s="65" t="s">
        <v>14</v>
      </c>
      <c r="OW29" s="65" t="s">
        <v>15</v>
      </c>
      <c r="OX29" s="64">
        <f>IF(OL29=24,1,OL29+1)</f>
        <v>10</v>
      </c>
      <c r="OY29" s="65" t="s">
        <v>5</v>
      </c>
      <c r="OZ29" s="65" t="s">
        <v>6</v>
      </c>
      <c r="PA29" s="65" t="s">
        <v>7</v>
      </c>
      <c r="PB29" s="65" t="s">
        <v>8</v>
      </c>
      <c r="PC29" s="65" t="s">
        <v>9</v>
      </c>
      <c r="PD29" s="65" t="s">
        <v>10</v>
      </c>
      <c r="PE29" s="65" t="s">
        <v>11</v>
      </c>
      <c r="PF29" s="65" t="s">
        <v>12</v>
      </c>
      <c r="PG29" s="65" t="s">
        <v>13</v>
      </c>
      <c r="PH29" s="65" t="s">
        <v>14</v>
      </c>
      <c r="PI29" s="65" t="s">
        <v>15</v>
      </c>
      <c r="PJ29" s="64">
        <f>IF(OX29=24,1,OX29+1)</f>
        <v>11</v>
      </c>
      <c r="PK29" s="65" t="s">
        <v>5</v>
      </c>
      <c r="PL29" s="65" t="s">
        <v>6</v>
      </c>
      <c r="PM29" s="65" t="s">
        <v>7</v>
      </c>
      <c r="PN29" s="65" t="s">
        <v>8</v>
      </c>
      <c r="PO29" s="65" t="s">
        <v>9</v>
      </c>
      <c r="PP29" s="65" t="s">
        <v>10</v>
      </c>
      <c r="PQ29" s="65" t="s">
        <v>11</v>
      </c>
      <c r="PR29" s="65" t="s">
        <v>12</v>
      </c>
      <c r="PS29" s="65" t="s">
        <v>13</v>
      </c>
      <c r="PT29" s="65" t="s">
        <v>14</v>
      </c>
      <c r="PU29" s="65" t="s">
        <v>15</v>
      </c>
      <c r="PV29" s="64">
        <f>IF(PJ29=24,1,PJ29+1)</f>
        <v>12</v>
      </c>
      <c r="PW29" s="65" t="s">
        <v>5</v>
      </c>
      <c r="PX29" s="65" t="s">
        <v>6</v>
      </c>
      <c r="PY29" s="65" t="s">
        <v>7</v>
      </c>
      <c r="PZ29" s="65" t="s">
        <v>8</v>
      </c>
      <c r="QA29" s="65" t="s">
        <v>9</v>
      </c>
      <c r="QB29" s="65" t="s">
        <v>10</v>
      </c>
      <c r="QC29" s="65" t="s">
        <v>11</v>
      </c>
      <c r="QD29" s="65" t="s">
        <v>12</v>
      </c>
      <c r="QE29" s="65" t="s">
        <v>13</v>
      </c>
      <c r="QF29" s="65" t="s">
        <v>14</v>
      </c>
      <c r="QG29" s="65" t="s">
        <v>15</v>
      </c>
      <c r="QH29" s="64">
        <f>IF(PV29=24,1,PV29+1)</f>
        <v>13</v>
      </c>
      <c r="QI29" s="65" t="s">
        <v>5</v>
      </c>
      <c r="QJ29" s="65" t="s">
        <v>6</v>
      </c>
      <c r="QK29" s="65" t="s">
        <v>7</v>
      </c>
      <c r="QL29" s="65" t="s">
        <v>8</v>
      </c>
      <c r="QM29" s="65" t="s">
        <v>9</v>
      </c>
      <c r="QN29" s="65" t="s">
        <v>10</v>
      </c>
      <c r="QO29" s="65" t="s">
        <v>11</v>
      </c>
      <c r="QP29" s="65" t="s">
        <v>12</v>
      </c>
      <c r="QQ29" s="65" t="s">
        <v>13</v>
      </c>
      <c r="QR29" s="65" t="s">
        <v>14</v>
      </c>
      <c r="QS29" s="65" t="s">
        <v>15</v>
      </c>
      <c r="QT29" s="64">
        <f>IF(QH29=24,1,QH29+1)</f>
        <v>14</v>
      </c>
      <c r="QU29" s="65" t="s">
        <v>5</v>
      </c>
      <c r="QV29" s="65" t="s">
        <v>6</v>
      </c>
      <c r="QW29" s="65" t="s">
        <v>7</v>
      </c>
      <c r="QX29" s="65" t="s">
        <v>8</v>
      </c>
      <c r="QY29" s="65" t="s">
        <v>9</v>
      </c>
      <c r="QZ29" s="65" t="s">
        <v>10</v>
      </c>
      <c r="RA29" s="65" t="s">
        <v>11</v>
      </c>
      <c r="RB29" s="65" t="s">
        <v>12</v>
      </c>
      <c r="RC29" s="65" t="s">
        <v>13</v>
      </c>
      <c r="RD29" s="65" t="s">
        <v>14</v>
      </c>
      <c r="RE29" s="65" t="s">
        <v>15</v>
      </c>
      <c r="RF29" s="64">
        <f>IF(QT29=24,1,QT29+1)</f>
        <v>15</v>
      </c>
      <c r="RG29" s="65" t="s">
        <v>5</v>
      </c>
      <c r="RH29" s="65" t="s">
        <v>6</v>
      </c>
      <c r="RI29" s="65" t="s">
        <v>7</v>
      </c>
      <c r="RJ29" s="65" t="s">
        <v>8</v>
      </c>
      <c r="RK29" s="65" t="s">
        <v>9</v>
      </c>
      <c r="RL29" s="65" t="s">
        <v>10</v>
      </c>
      <c r="RM29" s="65" t="s">
        <v>11</v>
      </c>
      <c r="RN29" s="65" t="s">
        <v>12</v>
      </c>
      <c r="RO29" s="65" t="s">
        <v>13</v>
      </c>
      <c r="RP29" s="65" t="s">
        <v>14</v>
      </c>
      <c r="RQ29" s="65" t="s">
        <v>15</v>
      </c>
      <c r="RR29" s="64">
        <f>IF(RF29=24,1,RF29+1)</f>
        <v>16</v>
      </c>
      <c r="RS29" s="65" t="s">
        <v>5</v>
      </c>
      <c r="RT29" s="65" t="s">
        <v>6</v>
      </c>
      <c r="RU29" s="65" t="s">
        <v>7</v>
      </c>
      <c r="RV29" s="65" t="s">
        <v>8</v>
      </c>
      <c r="RW29" s="65" t="s">
        <v>9</v>
      </c>
      <c r="RX29" s="65" t="s">
        <v>10</v>
      </c>
      <c r="RY29" s="65" t="s">
        <v>11</v>
      </c>
      <c r="RZ29" s="65" t="s">
        <v>12</v>
      </c>
      <c r="SA29" s="65" t="s">
        <v>13</v>
      </c>
      <c r="SB29" s="65" t="s">
        <v>14</v>
      </c>
      <c r="SC29" s="65" t="s">
        <v>15</v>
      </c>
      <c r="SD29" s="64">
        <f>IF(RR29=24,1,RR29+1)</f>
        <v>17</v>
      </c>
      <c r="SE29" s="65" t="s">
        <v>5</v>
      </c>
      <c r="SF29" s="65" t="s">
        <v>6</v>
      </c>
      <c r="SG29" s="65" t="s">
        <v>7</v>
      </c>
      <c r="SH29" s="65" t="s">
        <v>8</v>
      </c>
      <c r="SI29" s="65" t="s">
        <v>9</v>
      </c>
      <c r="SJ29" s="65" t="s">
        <v>10</v>
      </c>
      <c r="SK29" s="65" t="s">
        <v>11</v>
      </c>
      <c r="SL29" s="65" t="s">
        <v>12</v>
      </c>
      <c r="SM29" s="65" t="s">
        <v>13</v>
      </c>
      <c r="SN29" s="65" t="s">
        <v>14</v>
      </c>
      <c r="SO29" s="65" t="s">
        <v>15</v>
      </c>
      <c r="SP29" s="64">
        <f>IF(SD29=24,1,SD29+1)</f>
        <v>18</v>
      </c>
      <c r="SQ29" s="65" t="s">
        <v>5</v>
      </c>
      <c r="SR29" s="65" t="s">
        <v>6</v>
      </c>
      <c r="SS29" s="65" t="s">
        <v>7</v>
      </c>
      <c r="ST29" s="65" t="s">
        <v>8</v>
      </c>
      <c r="SU29" s="65" t="s">
        <v>9</v>
      </c>
      <c r="SV29" s="65" t="s">
        <v>10</v>
      </c>
      <c r="SW29" s="65" t="s">
        <v>11</v>
      </c>
      <c r="SX29" s="65" t="s">
        <v>12</v>
      </c>
      <c r="SY29" s="65" t="s">
        <v>13</v>
      </c>
      <c r="SZ29" s="65" t="s">
        <v>14</v>
      </c>
      <c r="TA29" s="65" t="s">
        <v>15</v>
      </c>
      <c r="TB29" s="64">
        <f>IF(SP29=24,1,SP29+1)</f>
        <v>19</v>
      </c>
      <c r="TC29" s="65" t="s">
        <v>5</v>
      </c>
      <c r="TD29" s="65" t="s">
        <v>6</v>
      </c>
      <c r="TE29" s="65" t="s">
        <v>7</v>
      </c>
      <c r="TF29" s="65" t="s">
        <v>8</v>
      </c>
      <c r="TG29" s="65" t="s">
        <v>9</v>
      </c>
      <c r="TH29" s="65" t="s">
        <v>10</v>
      </c>
      <c r="TI29" s="65" t="s">
        <v>11</v>
      </c>
      <c r="TJ29" s="65" t="s">
        <v>12</v>
      </c>
      <c r="TK29" s="65" t="s">
        <v>13</v>
      </c>
      <c r="TL29" s="65" t="s">
        <v>14</v>
      </c>
      <c r="TM29" s="65" t="s">
        <v>15</v>
      </c>
      <c r="TN29" s="64">
        <f>IF(TB29=24,1,TB29+1)</f>
        <v>20</v>
      </c>
      <c r="TO29" s="65" t="s">
        <v>5</v>
      </c>
      <c r="TP29" s="65" t="s">
        <v>6</v>
      </c>
      <c r="TQ29" s="65" t="s">
        <v>7</v>
      </c>
      <c r="TR29" s="65" t="s">
        <v>8</v>
      </c>
      <c r="TS29" s="65" t="s">
        <v>9</v>
      </c>
      <c r="TT29" s="65" t="s">
        <v>10</v>
      </c>
      <c r="TU29" s="65" t="s">
        <v>11</v>
      </c>
      <c r="TV29" s="65" t="s">
        <v>12</v>
      </c>
      <c r="TW29" s="65" t="s">
        <v>13</v>
      </c>
      <c r="TX29" s="65" t="s">
        <v>14</v>
      </c>
      <c r="TY29" s="65" t="s">
        <v>15</v>
      </c>
      <c r="TZ29" s="64">
        <f>IF(TN29=24,1,TN29+1)</f>
        <v>21</v>
      </c>
      <c r="UA29" s="65" t="s">
        <v>5</v>
      </c>
      <c r="UB29" s="65" t="s">
        <v>6</v>
      </c>
      <c r="UC29" s="65" t="s">
        <v>7</v>
      </c>
      <c r="UD29" s="65" t="s">
        <v>8</v>
      </c>
      <c r="UE29" s="65" t="s">
        <v>9</v>
      </c>
      <c r="UF29" s="65" t="s">
        <v>10</v>
      </c>
      <c r="UG29" s="65" t="s">
        <v>11</v>
      </c>
      <c r="UH29" s="65" t="s">
        <v>12</v>
      </c>
      <c r="UI29" s="65" t="s">
        <v>13</v>
      </c>
      <c r="UJ29" s="65" t="s">
        <v>14</v>
      </c>
      <c r="UK29" s="65" t="s">
        <v>15</v>
      </c>
      <c r="UL29" s="64">
        <f>IF(TZ29=24,1,TZ29+1)</f>
        <v>22</v>
      </c>
      <c r="UM29" s="65" t="s">
        <v>5</v>
      </c>
      <c r="UN29" s="65" t="s">
        <v>6</v>
      </c>
      <c r="UO29" s="65" t="s">
        <v>7</v>
      </c>
      <c r="UP29" s="65" t="s">
        <v>8</v>
      </c>
      <c r="UQ29" s="65" t="s">
        <v>9</v>
      </c>
      <c r="UR29" s="65" t="s">
        <v>10</v>
      </c>
      <c r="US29" s="65" t="s">
        <v>11</v>
      </c>
      <c r="UT29" s="65" t="s">
        <v>12</v>
      </c>
      <c r="UU29" s="65" t="s">
        <v>13</v>
      </c>
      <c r="UV29" s="65" t="s">
        <v>14</v>
      </c>
      <c r="UW29" s="65" t="s">
        <v>15</v>
      </c>
      <c r="UX29" s="64">
        <f>IF(UL29=24,1,UL29+1)</f>
        <v>23</v>
      </c>
      <c r="UY29" s="65" t="s">
        <v>5</v>
      </c>
      <c r="UZ29" s="65" t="s">
        <v>6</v>
      </c>
      <c r="VA29" s="65" t="s">
        <v>7</v>
      </c>
      <c r="VB29" s="65" t="s">
        <v>8</v>
      </c>
      <c r="VC29" s="65" t="s">
        <v>9</v>
      </c>
      <c r="VD29" s="65" t="s">
        <v>10</v>
      </c>
      <c r="VE29" s="65" t="s">
        <v>11</v>
      </c>
      <c r="VF29" s="65" t="s">
        <v>12</v>
      </c>
      <c r="VG29" s="65" t="s">
        <v>13</v>
      </c>
      <c r="VH29" s="65" t="s">
        <v>14</v>
      </c>
      <c r="VI29" s="65" t="s">
        <v>15</v>
      </c>
      <c r="VJ29" s="64">
        <f>IF(UX29=24,1,UX29+1)</f>
        <v>24</v>
      </c>
      <c r="VK29" s="65" t="s">
        <v>5</v>
      </c>
      <c r="VL29" s="65" t="s">
        <v>6</v>
      </c>
      <c r="VM29" s="65" t="s">
        <v>7</v>
      </c>
      <c r="VN29" s="65" t="s">
        <v>8</v>
      </c>
      <c r="VO29" s="65" t="s">
        <v>9</v>
      </c>
      <c r="VP29" s="65" t="s">
        <v>10</v>
      </c>
      <c r="VQ29" s="65" t="s">
        <v>11</v>
      </c>
      <c r="VR29" s="65" t="s">
        <v>12</v>
      </c>
      <c r="VS29" s="65" t="s">
        <v>13</v>
      </c>
      <c r="VT29" s="65" t="s">
        <v>14</v>
      </c>
      <c r="VU29" s="65" t="s">
        <v>15</v>
      </c>
      <c r="VV29" s="64">
        <f>IF(VJ29=24,1,VJ29+1)</f>
        <v>1</v>
      </c>
      <c r="VW29" s="65" t="s">
        <v>5</v>
      </c>
      <c r="VX29" s="65" t="s">
        <v>6</v>
      </c>
      <c r="VY29" s="65" t="s">
        <v>7</v>
      </c>
      <c r="VZ29" s="65" t="s">
        <v>8</v>
      </c>
      <c r="WA29" s="65" t="s">
        <v>9</v>
      </c>
      <c r="WB29" s="65" t="s">
        <v>10</v>
      </c>
      <c r="WC29" s="65" t="s">
        <v>11</v>
      </c>
      <c r="WD29" s="65" t="s">
        <v>12</v>
      </c>
      <c r="WE29" s="65" t="s">
        <v>13</v>
      </c>
      <c r="WF29" s="65" t="s">
        <v>14</v>
      </c>
      <c r="WG29" s="65" t="s">
        <v>15</v>
      </c>
      <c r="WH29" s="64">
        <f>IF(VV29=24,1,VV29+1)</f>
        <v>2</v>
      </c>
      <c r="WI29" s="65" t="s">
        <v>5</v>
      </c>
      <c r="WJ29" s="65" t="s">
        <v>6</v>
      </c>
      <c r="WK29" s="65" t="s">
        <v>7</v>
      </c>
      <c r="WL29" s="65" t="s">
        <v>8</v>
      </c>
      <c r="WM29" s="65" t="s">
        <v>9</v>
      </c>
      <c r="WN29" s="65" t="s">
        <v>10</v>
      </c>
      <c r="WO29" s="65" t="s">
        <v>11</v>
      </c>
      <c r="WP29" s="65" t="s">
        <v>12</v>
      </c>
      <c r="WQ29" s="65" t="s">
        <v>13</v>
      </c>
      <c r="WR29" s="65" t="s">
        <v>14</v>
      </c>
      <c r="WS29" s="65" t="s">
        <v>15</v>
      </c>
      <c r="WT29" s="64">
        <f>IF(WH29=24,1,WH29+1)</f>
        <v>3</v>
      </c>
      <c r="WU29" s="65" t="s">
        <v>5</v>
      </c>
      <c r="WV29" s="65" t="s">
        <v>6</v>
      </c>
      <c r="WW29" s="65" t="s">
        <v>7</v>
      </c>
      <c r="WX29" s="65" t="s">
        <v>8</v>
      </c>
      <c r="WY29" s="65" t="s">
        <v>9</v>
      </c>
      <c r="WZ29" s="65" t="s">
        <v>10</v>
      </c>
      <c r="XA29" s="65" t="s">
        <v>11</v>
      </c>
      <c r="XB29" s="65" t="s">
        <v>12</v>
      </c>
      <c r="XC29" s="65" t="s">
        <v>13</v>
      </c>
      <c r="XD29" s="65" t="s">
        <v>14</v>
      </c>
      <c r="XE29" s="65" t="s">
        <v>15</v>
      </c>
      <c r="XF29" s="64">
        <f>IF(WT29=24,1,WT29+1)</f>
        <v>4</v>
      </c>
      <c r="XG29" s="65" t="s">
        <v>5</v>
      </c>
      <c r="XH29" s="65" t="s">
        <v>6</v>
      </c>
      <c r="XI29" s="65" t="s">
        <v>7</v>
      </c>
      <c r="XJ29" s="65" t="s">
        <v>8</v>
      </c>
      <c r="XK29" s="65" t="s">
        <v>9</v>
      </c>
      <c r="XL29" s="65" t="s">
        <v>10</v>
      </c>
      <c r="XM29" s="65" t="s">
        <v>11</v>
      </c>
      <c r="XN29" s="65" t="s">
        <v>12</v>
      </c>
      <c r="XO29" s="65" t="s">
        <v>13</v>
      </c>
      <c r="XP29" s="65" t="s">
        <v>14</v>
      </c>
      <c r="XQ29" s="65" t="s">
        <v>15</v>
      </c>
      <c r="XR29" s="64">
        <f>IF(XF29=24,1,XF29+1)</f>
        <v>5</v>
      </c>
      <c r="XS29" s="65" t="s">
        <v>5</v>
      </c>
      <c r="XT29" s="65" t="s">
        <v>6</v>
      </c>
      <c r="XU29" s="65" t="s">
        <v>7</v>
      </c>
      <c r="XV29" s="65" t="s">
        <v>8</v>
      </c>
      <c r="XW29" s="65" t="s">
        <v>9</v>
      </c>
      <c r="XX29" s="65" t="s">
        <v>10</v>
      </c>
      <c r="XY29" s="65" t="s">
        <v>11</v>
      </c>
      <c r="XZ29" s="65" t="s">
        <v>12</v>
      </c>
      <c r="YA29" s="65" t="s">
        <v>13</v>
      </c>
      <c r="YB29" s="65" t="s">
        <v>14</v>
      </c>
      <c r="YC29" s="65" t="s">
        <v>15</v>
      </c>
      <c r="YD29" s="64">
        <f>IF(XR29=24,1,XR29+1)</f>
        <v>6</v>
      </c>
      <c r="YE29" s="65" t="s">
        <v>5</v>
      </c>
      <c r="YF29" s="65" t="s">
        <v>6</v>
      </c>
      <c r="YG29" s="65" t="s">
        <v>7</v>
      </c>
      <c r="YH29" s="65" t="s">
        <v>8</v>
      </c>
      <c r="YI29" s="65" t="s">
        <v>9</v>
      </c>
      <c r="YJ29" s="65" t="s">
        <v>10</v>
      </c>
      <c r="YK29" s="65" t="s">
        <v>11</v>
      </c>
      <c r="YL29" s="65" t="s">
        <v>12</v>
      </c>
      <c r="YM29" s="65" t="s">
        <v>13</v>
      </c>
      <c r="YN29" s="65" t="s">
        <v>14</v>
      </c>
      <c r="YO29" s="65" t="s">
        <v>15</v>
      </c>
    </row>
    <row r="30" spans="1:665" s="74" customFormat="1" ht="25" customHeight="1">
      <c r="A30" s="3"/>
      <c r="B30" s="3"/>
      <c r="C30" s="3"/>
      <c r="D30" s="1682"/>
      <c r="E30" s="1777"/>
      <c r="F30" s="1737"/>
      <c r="G30" s="1713"/>
      <c r="H30" s="522"/>
      <c r="I30" s="522"/>
      <c r="J30" s="522"/>
      <c r="K30" s="522"/>
      <c r="L30" s="522"/>
      <c r="M30" s="522"/>
      <c r="N30" s="522"/>
      <c r="O30" s="522"/>
      <c r="P30" s="522"/>
      <c r="Q30" s="522"/>
      <c r="R30" s="1697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67"/>
      <c r="AV30" s="67"/>
      <c r="AW30" s="67"/>
      <c r="AX30" s="67"/>
      <c r="AY30" s="67"/>
      <c r="AZ30" s="67"/>
      <c r="BA30" s="67"/>
      <c r="BB30" s="67"/>
      <c r="BC30" s="67"/>
      <c r="BD30" s="67"/>
      <c r="BE30" s="67"/>
      <c r="BF30" s="67"/>
      <c r="BG30" s="67"/>
      <c r="BH30" s="67"/>
      <c r="BI30" s="67"/>
      <c r="BJ30" s="67"/>
      <c r="BK30" s="67"/>
      <c r="BL30" s="67"/>
      <c r="BM30" s="67"/>
      <c r="BN30" s="67"/>
      <c r="BO30" s="67"/>
      <c r="BP30" s="67"/>
      <c r="BQ30" s="67"/>
      <c r="BR30" s="67"/>
      <c r="BS30" s="67"/>
      <c r="BT30" s="67"/>
      <c r="BU30" s="67"/>
      <c r="BV30" s="67"/>
      <c r="BW30" s="67"/>
      <c r="BX30" s="67"/>
      <c r="BY30" s="67"/>
      <c r="BZ30" s="67"/>
      <c r="CA30" s="67"/>
      <c r="CB30" s="67"/>
      <c r="CC30" s="67"/>
      <c r="CD30" s="67"/>
      <c r="CE30" s="67"/>
      <c r="CF30" s="67"/>
      <c r="CG30" s="67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67"/>
      <c r="CY30" s="67"/>
      <c r="CZ30" s="67"/>
      <c r="DA30" s="67"/>
      <c r="DB30" s="67"/>
      <c r="DC30" s="67"/>
      <c r="DD30" s="67"/>
      <c r="DE30" s="67"/>
      <c r="DF30" s="67"/>
      <c r="DG30" s="67"/>
      <c r="DH30" s="67"/>
      <c r="DI30" s="67"/>
      <c r="DJ30" s="67"/>
      <c r="DK30" s="67"/>
      <c r="DL30" s="67"/>
      <c r="DM30" s="67"/>
      <c r="DN30" s="67"/>
      <c r="DO30" s="67"/>
      <c r="DP30" s="67"/>
      <c r="DQ30" s="67"/>
      <c r="DR30" s="67"/>
      <c r="DS30" s="67"/>
      <c r="DT30" s="67"/>
      <c r="DU30" s="67"/>
      <c r="DV30" s="67"/>
      <c r="DW30" s="67"/>
      <c r="DX30" s="67"/>
      <c r="DY30" s="67"/>
      <c r="DZ30" s="67"/>
      <c r="EA30" s="67"/>
      <c r="EB30" s="67"/>
      <c r="EC30" s="67"/>
      <c r="ED30" s="67"/>
      <c r="EE30" s="67"/>
      <c r="EF30" s="67"/>
      <c r="EG30" s="67"/>
      <c r="EH30" s="67"/>
      <c r="EI30" s="67"/>
      <c r="EJ30" s="67"/>
      <c r="EK30" s="67"/>
      <c r="EL30" s="67"/>
      <c r="EM30" s="67"/>
      <c r="EN30" s="67"/>
      <c r="EO30" s="67"/>
      <c r="EP30" s="67"/>
      <c r="EQ30" s="67"/>
      <c r="ER30" s="67"/>
      <c r="ES30" s="67"/>
      <c r="ET30" s="67"/>
      <c r="EU30" s="67"/>
      <c r="EV30" s="67"/>
      <c r="EW30" s="67"/>
      <c r="EX30" s="67"/>
      <c r="EY30" s="67"/>
      <c r="EZ30" s="67"/>
      <c r="FA30" s="67"/>
      <c r="FB30" s="67"/>
      <c r="FC30" s="67"/>
      <c r="FD30" s="67"/>
      <c r="FE30" s="67"/>
      <c r="FF30" s="67"/>
      <c r="FG30" s="67"/>
      <c r="FH30" s="67"/>
      <c r="FI30" s="67"/>
      <c r="FJ30" s="67"/>
      <c r="FK30" s="67"/>
      <c r="FL30" s="67"/>
      <c r="FM30" s="67"/>
      <c r="FN30" s="67"/>
      <c r="FO30" s="67"/>
      <c r="FP30" s="67"/>
      <c r="FQ30" s="67"/>
      <c r="FR30" s="67"/>
      <c r="FS30" s="67"/>
      <c r="FT30" s="67"/>
      <c r="FU30" s="67"/>
      <c r="FV30" s="67"/>
      <c r="FW30" s="67"/>
      <c r="FX30" s="67"/>
      <c r="FY30" s="67"/>
      <c r="FZ30" s="67"/>
      <c r="GA30" s="67"/>
      <c r="GB30" s="67"/>
      <c r="GC30" s="67"/>
      <c r="GD30" s="67"/>
      <c r="GE30" s="67"/>
      <c r="GF30" s="67"/>
      <c r="GG30" s="67"/>
      <c r="GH30" s="67"/>
      <c r="GI30" s="67"/>
      <c r="GJ30" s="67"/>
      <c r="GK30" s="67"/>
      <c r="GL30" s="67"/>
      <c r="GM30" s="67"/>
      <c r="GN30" s="67"/>
      <c r="GO30" s="67"/>
      <c r="GP30" s="67"/>
      <c r="GQ30" s="67"/>
      <c r="GR30" s="67"/>
      <c r="GS30" s="67"/>
      <c r="GT30" s="67"/>
      <c r="GU30" s="67"/>
      <c r="GV30" s="67"/>
      <c r="GW30" s="67"/>
      <c r="GX30" s="67"/>
      <c r="GY30" s="67"/>
      <c r="GZ30" s="67"/>
      <c r="HA30" s="67"/>
      <c r="HB30" s="67"/>
      <c r="HC30" s="67"/>
      <c r="HD30" s="67"/>
      <c r="HE30" s="67"/>
      <c r="HF30" s="67"/>
      <c r="HG30" s="67"/>
      <c r="HH30" s="67"/>
      <c r="HI30" s="67"/>
      <c r="HJ30" s="67"/>
      <c r="HK30" s="67"/>
      <c r="HL30" s="67"/>
      <c r="HM30" s="67"/>
      <c r="HN30" s="67"/>
      <c r="HO30" s="67"/>
      <c r="HP30" s="67"/>
      <c r="HQ30" s="67"/>
      <c r="HR30" s="67"/>
      <c r="HS30" s="67"/>
      <c r="HT30" s="67"/>
      <c r="HU30" s="67"/>
      <c r="HV30" s="67"/>
      <c r="HW30" s="67"/>
      <c r="HX30" s="67"/>
      <c r="HY30" s="67"/>
      <c r="HZ30" s="67"/>
      <c r="IA30" s="67"/>
      <c r="IB30" s="67"/>
      <c r="IC30" s="67"/>
      <c r="ID30" s="67"/>
      <c r="IE30" s="67"/>
      <c r="IF30" s="67"/>
      <c r="IG30" s="67"/>
      <c r="IH30" s="67"/>
      <c r="II30" s="67"/>
      <c r="IJ30" s="67"/>
      <c r="IK30" s="67"/>
      <c r="IL30" s="67"/>
      <c r="IM30" s="67"/>
      <c r="IN30" s="67"/>
      <c r="IO30" s="67"/>
      <c r="IP30" s="67"/>
      <c r="IQ30" s="67"/>
      <c r="IR30" s="67"/>
      <c r="IS30" s="67"/>
      <c r="IT30" s="67"/>
      <c r="IU30" s="67"/>
      <c r="IV30" s="67"/>
      <c r="IW30" s="67"/>
      <c r="IX30" s="67"/>
      <c r="IY30" s="67"/>
      <c r="IZ30" s="67"/>
      <c r="JA30" s="67"/>
      <c r="JB30" s="67"/>
      <c r="JC30" s="67"/>
      <c r="JD30" s="67"/>
      <c r="JE30" s="67"/>
      <c r="JF30" s="67"/>
      <c r="JG30" s="67"/>
      <c r="JH30" s="67"/>
      <c r="JI30" s="67"/>
      <c r="JJ30" s="67"/>
      <c r="JK30" s="67"/>
      <c r="JL30" s="67"/>
      <c r="JM30" s="67"/>
      <c r="JN30" s="67"/>
      <c r="JO30" s="67"/>
      <c r="JP30" s="67"/>
      <c r="JQ30" s="67"/>
      <c r="JR30" s="67"/>
      <c r="JS30" s="67"/>
      <c r="JT30" s="67"/>
      <c r="JU30" s="67"/>
      <c r="JV30" s="67"/>
      <c r="JW30" s="67"/>
      <c r="JX30" s="67"/>
      <c r="JY30" s="67"/>
      <c r="JZ30" s="67"/>
      <c r="KA30" s="67"/>
      <c r="KB30" s="67"/>
      <c r="KC30" s="67"/>
      <c r="KD30" s="67"/>
      <c r="KE30" s="67"/>
      <c r="KF30" s="67"/>
      <c r="KG30" s="67"/>
      <c r="KH30" s="67"/>
      <c r="KI30" s="67"/>
      <c r="KJ30" s="67"/>
      <c r="KK30" s="67"/>
      <c r="KL30" s="67"/>
      <c r="KM30" s="67"/>
      <c r="KN30" s="67"/>
      <c r="KO30" s="67"/>
      <c r="KP30" s="67"/>
      <c r="KQ30" s="67"/>
      <c r="KR30" s="67"/>
      <c r="KS30" s="67"/>
      <c r="KT30" s="67"/>
      <c r="KU30" s="67"/>
      <c r="KV30" s="67"/>
      <c r="KW30" s="67"/>
      <c r="KX30" s="67"/>
      <c r="KY30" s="67"/>
      <c r="KZ30" s="67"/>
      <c r="LA30" s="67"/>
      <c r="LB30" s="67"/>
      <c r="LC30" s="67"/>
      <c r="LD30" s="67"/>
      <c r="LE30" s="3"/>
      <c r="LF30" s="3"/>
      <c r="LG30" s="3"/>
      <c r="LH30" s="3"/>
      <c r="LI30" s="67"/>
      <c r="LJ30" s="67"/>
      <c r="LK30" s="67"/>
      <c r="LL30" s="67"/>
      <c r="LM30" s="67"/>
      <c r="LN30" s="67"/>
      <c r="LO30" s="67"/>
      <c r="LP30" s="67"/>
      <c r="LQ30" s="67"/>
      <c r="LR30" s="67"/>
      <c r="LS30" s="67"/>
      <c r="LT30" s="67"/>
      <c r="LU30" s="67"/>
      <c r="LV30" s="67"/>
      <c r="LW30" s="67"/>
      <c r="LX30" s="67"/>
      <c r="LY30" s="67"/>
      <c r="LZ30" s="67"/>
      <c r="MA30" s="67"/>
      <c r="MB30" s="67"/>
      <c r="MC30" s="67"/>
      <c r="MD30" s="67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</row>
    <row r="31" spans="1:665" s="515" customFormat="1" ht="27" customHeight="1" thickBot="1">
      <c r="A31" s="516"/>
      <c r="B31" s="517"/>
      <c r="C31" s="518"/>
      <c r="D31" s="518"/>
      <c r="E31" s="1778"/>
      <c r="F31" s="1753"/>
      <c r="G31" s="1753"/>
      <c r="H31" s="1753"/>
      <c r="I31" s="1753"/>
      <c r="J31" s="1753"/>
      <c r="K31" s="1753"/>
      <c r="L31" s="1753"/>
      <c r="M31" s="1753"/>
      <c r="N31" s="1753"/>
      <c r="O31" s="1753"/>
      <c r="P31" s="1753"/>
      <c r="Q31" s="1753"/>
      <c r="R31" s="1753"/>
      <c r="S31" s="1753"/>
      <c r="T31" s="1753"/>
      <c r="U31" s="1753"/>
      <c r="V31" s="1753"/>
      <c r="W31" s="1753"/>
      <c r="X31" s="1753"/>
      <c r="Y31" s="1753"/>
      <c r="Z31" s="1753"/>
      <c r="AA31" s="1753"/>
      <c r="AB31" s="1753"/>
      <c r="AC31" s="1753"/>
      <c r="AD31" s="1753"/>
      <c r="AE31" s="1753"/>
      <c r="AF31" s="1753"/>
      <c r="AG31" s="1753"/>
      <c r="AH31" s="1753"/>
      <c r="AI31" s="1753"/>
      <c r="AJ31" s="1753"/>
      <c r="AK31" s="1753"/>
      <c r="AL31" s="1753"/>
      <c r="AM31" s="1753"/>
      <c r="AN31" s="1753"/>
      <c r="AO31" s="1753"/>
      <c r="AP31" s="1753"/>
      <c r="AQ31" s="1753"/>
      <c r="AR31" s="1753"/>
      <c r="AS31" s="1753"/>
      <c r="AT31" s="1753"/>
      <c r="AU31" s="1753"/>
      <c r="AV31" s="1753"/>
      <c r="AW31" s="1753"/>
      <c r="AX31" s="1753"/>
      <c r="AY31" s="1753"/>
      <c r="AZ31" s="1753"/>
      <c r="BA31" s="1753"/>
      <c r="BB31" s="1753"/>
      <c r="BC31" s="1753"/>
      <c r="BD31" s="1753"/>
      <c r="BE31" s="1753"/>
      <c r="BF31" s="1753"/>
      <c r="BG31" s="1753"/>
      <c r="BH31" s="1753"/>
      <c r="BI31" s="1753"/>
      <c r="BJ31" s="1753"/>
      <c r="BK31" s="1753"/>
      <c r="BL31" s="1753"/>
      <c r="BM31" s="1753"/>
      <c r="BN31" s="1753"/>
      <c r="BO31" s="1753"/>
      <c r="BP31" s="1753"/>
      <c r="BQ31" s="1753"/>
      <c r="BR31" s="1753"/>
      <c r="BS31" s="1753"/>
      <c r="BT31" s="1753"/>
      <c r="BU31" s="1753"/>
      <c r="BV31" s="1753"/>
      <c r="BW31" s="1753"/>
      <c r="BX31" s="1753"/>
      <c r="BY31" s="1753"/>
      <c r="BZ31" s="331"/>
      <c r="CA31" s="331"/>
      <c r="CB31" s="331"/>
      <c r="CC31" s="331"/>
      <c r="CD31" s="331"/>
      <c r="CE31" s="331"/>
      <c r="CF31" s="331"/>
      <c r="CG31" s="74"/>
      <c r="CH31" s="74"/>
      <c r="CI31" s="74"/>
      <c r="CJ31" s="74"/>
      <c r="CK31" s="74"/>
      <c r="CL31" s="2455" t="s">
        <v>964</v>
      </c>
      <c r="CM31" s="2456"/>
      <c r="CN31" s="2456"/>
      <c r="CO31" s="2456"/>
      <c r="CP31" s="2456"/>
      <c r="CQ31" s="2456"/>
      <c r="CR31" s="2456"/>
      <c r="CS31" s="2456"/>
      <c r="CT31" s="2456"/>
      <c r="CU31" s="2456"/>
      <c r="CV31" s="2456"/>
      <c r="CW31" s="2456"/>
      <c r="CX31" s="2456"/>
      <c r="CY31" s="2456"/>
      <c r="CZ31" s="2456"/>
      <c r="DA31" s="2456"/>
      <c r="DB31" s="2456"/>
      <c r="DC31" s="2456"/>
      <c r="DD31" s="2456"/>
      <c r="DE31" s="2456"/>
      <c r="DF31" s="2456"/>
      <c r="DG31" s="2456"/>
      <c r="DH31" s="2456"/>
      <c r="DI31" s="2456"/>
      <c r="DJ31" s="2456"/>
      <c r="DK31" s="2456"/>
      <c r="DL31" s="2456"/>
      <c r="DM31" s="2456"/>
      <c r="DN31" s="2456"/>
      <c r="DO31" s="2456"/>
      <c r="DP31" s="2456"/>
      <c r="DQ31" s="2456"/>
      <c r="DR31" s="2456"/>
      <c r="DS31" s="2456"/>
      <c r="DT31" s="2456"/>
      <c r="DU31" s="2456"/>
      <c r="DV31" s="2456"/>
      <c r="DW31" s="2456"/>
      <c r="DX31" s="2456"/>
      <c r="DY31" s="2456"/>
      <c r="DZ31" s="2456"/>
      <c r="EA31" s="2456"/>
      <c r="EB31" s="2456"/>
      <c r="EC31" s="2456"/>
      <c r="ED31" s="2456"/>
      <c r="EE31" s="2456"/>
      <c r="EF31" s="2456"/>
      <c r="EG31" s="2456"/>
      <c r="EH31" s="2456"/>
      <c r="EI31" s="2456"/>
      <c r="EJ31" s="2456"/>
      <c r="EK31" s="2456"/>
      <c r="EL31" s="2456"/>
      <c r="EM31" s="2456"/>
      <c r="EN31" s="2457"/>
      <c r="EO31" s="2458" t="s">
        <v>1032</v>
      </c>
      <c r="EP31" s="2459"/>
      <c r="EQ31" s="2459"/>
      <c r="ER31" s="2459"/>
      <c r="ES31" s="2459"/>
      <c r="ET31" s="2459"/>
      <c r="EU31" s="2459"/>
      <c r="EV31" s="2459"/>
      <c r="EW31" s="2459"/>
      <c r="EX31" s="2459"/>
      <c r="EY31" s="2459"/>
      <c r="EZ31" s="2459"/>
      <c r="FA31" s="2459"/>
      <c r="FB31" s="2459"/>
      <c r="FC31" s="2459"/>
      <c r="FD31" s="2459"/>
      <c r="FE31" s="2459"/>
      <c r="FF31" s="2459"/>
      <c r="FG31" s="2459"/>
      <c r="FH31" s="2459"/>
      <c r="FI31" s="2459"/>
      <c r="FJ31" s="2459"/>
      <c r="FK31" s="2459"/>
      <c r="FL31" s="2459"/>
      <c r="FM31" s="2459"/>
      <c r="FN31" s="2459"/>
      <c r="FO31" s="2459"/>
      <c r="FP31" s="2459"/>
      <c r="FQ31" s="2459"/>
      <c r="FR31" s="2459"/>
      <c r="FS31" s="2459"/>
      <c r="FT31" s="2459"/>
      <c r="FU31" s="2459"/>
      <c r="FV31" s="2459"/>
      <c r="FW31" s="2459"/>
      <c r="FX31" s="2459"/>
      <c r="FY31" s="2459"/>
      <c r="FZ31" s="2459"/>
      <c r="GA31" s="2459"/>
      <c r="GB31" s="2459"/>
      <c r="GC31" s="2459"/>
      <c r="GD31" s="2459"/>
      <c r="GE31" s="2459"/>
      <c r="GF31" s="2459"/>
      <c r="GG31" s="2459"/>
      <c r="GH31" s="2459"/>
      <c r="GI31" s="2459"/>
      <c r="GJ31" s="2459"/>
      <c r="GK31" s="2459"/>
      <c r="GL31" s="2459"/>
      <c r="GM31" s="2459"/>
      <c r="GN31" s="2459"/>
      <c r="GO31" s="2459"/>
      <c r="GP31" s="2459"/>
      <c r="GQ31" s="2459"/>
      <c r="GR31" s="2459"/>
      <c r="GS31" s="2459"/>
      <c r="GT31" s="2459"/>
      <c r="GU31" s="2459"/>
      <c r="GV31" s="2459"/>
      <c r="GW31" s="2459"/>
      <c r="GX31" s="2459"/>
      <c r="GY31" s="2459"/>
      <c r="GZ31" s="2459"/>
      <c r="HA31" s="2459"/>
      <c r="HB31" s="2459"/>
      <c r="HC31" s="2459"/>
      <c r="HD31" s="2459"/>
      <c r="HE31" s="2459"/>
      <c r="HF31" s="2459"/>
      <c r="HG31" s="2459"/>
      <c r="HH31" s="2459"/>
      <c r="HI31" s="2459"/>
      <c r="HJ31" s="2459"/>
      <c r="HK31" s="2459"/>
      <c r="HL31" s="2459"/>
      <c r="HM31" s="2459"/>
      <c r="HN31" s="2459"/>
      <c r="HO31" s="2459"/>
      <c r="HP31" s="2459"/>
      <c r="HQ31" s="2459"/>
      <c r="HR31" s="2459"/>
      <c r="HS31" s="2459"/>
      <c r="HT31" s="2459"/>
      <c r="HU31" s="2459"/>
      <c r="HV31" s="2459"/>
      <c r="HW31" s="2459"/>
      <c r="HX31" s="2459"/>
      <c r="HY31" s="2459"/>
      <c r="HZ31" s="2459"/>
      <c r="IA31" s="2459"/>
      <c r="IB31" s="2459"/>
      <c r="IC31" s="2459"/>
      <c r="ID31" s="2459"/>
      <c r="IE31" s="2459"/>
      <c r="IF31" s="2459"/>
      <c r="IG31" s="2459"/>
      <c r="IH31" s="2459"/>
      <c r="II31" s="2459"/>
      <c r="IJ31" s="2459"/>
      <c r="IK31" s="2459"/>
      <c r="IL31" s="2459"/>
      <c r="IM31" s="2459"/>
      <c r="IN31" s="2459"/>
      <c r="IO31" s="2459"/>
      <c r="IP31" s="2459"/>
      <c r="IQ31" s="2459"/>
      <c r="IR31" s="2459"/>
      <c r="IS31" s="2459"/>
      <c r="IT31" s="2459"/>
      <c r="IU31" s="2459"/>
      <c r="IV31" s="2459"/>
      <c r="IW31" s="2459"/>
      <c r="IX31" s="2459"/>
      <c r="IY31" s="2459"/>
      <c r="IZ31" s="2459"/>
      <c r="JA31" s="2459"/>
      <c r="JB31" s="2459"/>
      <c r="JC31" s="2459"/>
      <c r="JD31" s="2459"/>
      <c r="JE31" s="2459"/>
      <c r="JF31" s="2459"/>
      <c r="JG31" s="2459"/>
      <c r="JH31" s="2459"/>
      <c r="JI31" s="2459"/>
      <c r="JJ31" s="2459"/>
      <c r="JK31" s="2459"/>
      <c r="JL31" s="2459"/>
      <c r="JM31" s="2459"/>
      <c r="JN31" s="2459"/>
      <c r="JO31" s="2459"/>
      <c r="JP31" s="2459"/>
      <c r="JQ31" s="2459"/>
      <c r="JR31" s="2459"/>
      <c r="JS31" s="2459"/>
      <c r="JT31" s="2459"/>
      <c r="JU31" s="2459"/>
      <c r="JV31" s="2459"/>
      <c r="JW31" s="2459"/>
      <c r="JX31" s="2459"/>
      <c r="JY31" s="2459"/>
      <c r="JZ31" s="2459"/>
      <c r="KA31" s="2459"/>
      <c r="KB31" s="2460"/>
      <c r="KC31" s="331"/>
      <c r="KD31" s="331"/>
      <c r="KE31" s="331"/>
      <c r="KF31" s="331"/>
      <c r="KG31" s="331"/>
      <c r="KH31" s="331"/>
      <c r="KI31" s="331"/>
      <c r="KJ31" s="331"/>
      <c r="KK31" s="331"/>
      <c r="KL31" s="331"/>
      <c r="KM31" s="331"/>
      <c r="KN31" s="331"/>
      <c r="KO31" s="331"/>
      <c r="KP31" s="331"/>
      <c r="KQ31" s="331"/>
      <c r="KR31" s="331"/>
      <c r="KS31" s="331"/>
      <c r="KT31" s="331"/>
      <c r="KU31" s="331"/>
      <c r="KV31" s="331"/>
      <c r="KW31" s="331"/>
      <c r="KX31" s="331"/>
      <c r="KY31" s="331"/>
      <c r="KZ31" s="331"/>
      <c r="LA31" s="331"/>
      <c r="LB31" s="331"/>
      <c r="LC31" s="331"/>
      <c r="LD31" s="331"/>
      <c r="LE31" s="331"/>
      <c r="LF31" s="331"/>
      <c r="LG31" s="331"/>
      <c r="LH31" s="331"/>
      <c r="LI31" s="331"/>
      <c r="LJ31" s="331"/>
      <c r="LK31" s="331"/>
      <c r="LL31" s="331"/>
      <c r="LM31" s="331"/>
      <c r="LN31" s="331"/>
      <c r="LO31" s="331"/>
      <c r="LP31" s="331"/>
      <c r="LQ31" s="331"/>
      <c r="LR31" s="331"/>
      <c r="LS31" s="331"/>
      <c r="LT31" s="74"/>
      <c r="LU31" s="74"/>
      <c r="LV31" s="74"/>
      <c r="LW31" s="74"/>
      <c r="LX31" s="74"/>
      <c r="LY31" s="74"/>
      <c r="LZ31" s="74"/>
      <c r="MA31" s="74"/>
      <c r="MB31" s="74"/>
      <c r="MC31" s="74"/>
      <c r="MD31" s="74"/>
      <c r="ME31" s="74"/>
      <c r="MF31" s="74"/>
      <c r="MG31" s="74"/>
      <c r="MH31" s="74"/>
      <c r="MI31" s="74"/>
      <c r="MJ31" s="74"/>
      <c r="MK31" s="74"/>
      <c r="ML31" s="74"/>
      <c r="MM31" s="74"/>
      <c r="MN31" s="74"/>
      <c r="MO31" s="74"/>
      <c r="MP31" s="74"/>
      <c r="MQ31" s="74"/>
      <c r="MR31" s="74"/>
      <c r="MS31" s="74"/>
      <c r="MT31" s="74"/>
      <c r="MU31" s="74"/>
      <c r="MV31" s="74"/>
      <c r="MW31" s="74"/>
      <c r="MX31" s="74"/>
      <c r="MY31" s="74"/>
      <c r="MZ31" s="74"/>
      <c r="NA31" s="74"/>
      <c r="NB31" s="74"/>
      <c r="NC31" s="74"/>
      <c r="ND31" s="74"/>
      <c r="NE31" s="74"/>
      <c r="NF31" s="74"/>
      <c r="NG31" s="74"/>
      <c r="NH31" s="74"/>
      <c r="NI31" s="74"/>
      <c r="NJ31" s="74"/>
      <c r="NK31" s="74"/>
      <c r="NL31" s="74"/>
      <c r="NM31" s="74"/>
      <c r="NN31" s="516"/>
      <c r="NO31" s="516"/>
      <c r="NP31" s="516"/>
      <c r="NQ31" s="516"/>
      <c r="NR31" s="516"/>
      <c r="NS31" s="516"/>
      <c r="NT31" s="516"/>
      <c r="NU31" s="516"/>
      <c r="NV31" s="516"/>
      <c r="NW31" s="516"/>
      <c r="NX31" s="516"/>
      <c r="NY31" s="516"/>
      <c r="NZ31" s="516"/>
      <c r="OA31" s="516"/>
      <c r="OB31" s="516"/>
      <c r="OC31" s="516"/>
      <c r="OD31" s="516"/>
      <c r="OE31" s="516"/>
      <c r="OF31" s="516"/>
      <c r="OG31" s="516"/>
      <c r="OH31" s="516"/>
      <c r="OI31" s="516"/>
      <c r="OJ31" s="516"/>
      <c r="OK31" s="516"/>
      <c r="OL31" s="516"/>
      <c r="OM31" s="516"/>
      <c r="ON31" s="516"/>
      <c r="OO31" s="516"/>
      <c r="OP31" s="516"/>
      <c r="OQ31" s="516"/>
      <c r="OR31" s="516"/>
      <c r="OS31" s="516"/>
      <c r="OT31" s="516"/>
      <c r="OU31" s="516"/>
      <c r="OV31" s="516"/>
      <c r="OW31" s="516"/>
      <c r="OX31" s="516"/>
      <c r="OY31" s="516"/>
      <c r="OZ31" s="516"/>
      <c r="PA31" s="516"/>
      <c r="PB31" s="516"/>
      <c r="PC31" s="516"/>
      <c r="PD31" s="516"/>
      <c r="PE31" s="516"/>
      <c r="PF31" s="516"/>
      <c r="PG31" s="516"/>
      <c r="PH31" s="516"/>
      <c r="PI31" s="516"/>
      <c r="PJ31" s="516"/>
      <c r="PK31" s="516"/>
      <c r="PL31" s="516"/>
      <c r="PM31" s="516"/>
      <c r="PN31" s="516"/>
      <c r="PO31" s="516"/>
      <c r="PP31" s="516"/>
      <c r="PQ31" s="516"/>
      <c r="PR31" s="516"/>
      <c r="PS31" s="516"/>
      <c r="PT31" s="516"/>
      <c r="PU31" s="516"/>
      <c r="PV31" s="516"/>
      <c r="PW31" s="516"/>
      <c r="PX31" s="516"/>
      <c r="PY31" s="516"/>
      <c r="PZ31" s="516"/>
      <c r="QA31" s="516"/>
      <c r="QB31" s="516"/>
      <c r="QC31" s="516"/>
      <c r="QD31" s="516"/>
      <c r="QE31" s="516"/>
      <c r="QF31" s="516"/>
      <c r="QG31" s="516"/>
      <c r="QH31" s="516"/>
      <c r="QI31" s="516"/>
      <c r="QJ31" s="516"/>
      <c r="QK31" s="516"/>
      <c r="QL31" s="516"/>
      <c r="QM31" s="516"/>
      <c r="QN31" s="516"/>
      <c r="QO31" s="516"/>
      <c r="QP31" s="516"/>
      <c r="QQ31" s="516"/>
      <c r="QR31" s="516"/>
      <c r="QS31" s="516"/>
      <c r="QT31" s="516"/>
      <c r="QU31" s="516"/>
      <c r="QV31" s="516"/>
      <c r="QW31" s="516"/>
      <c r="QX31" s="516"/>
      <c r="QY31" s="516"/>
      <c r="QZ31" s="516"/>
      <c r="RA31" s="516"/>
      <c r="RB31" s="516"/>
      <c r="RC31" s="516"/>
      <c r="RD31" s="516"/>
      <c r="RE31" s="516"/>
      <c r="RF31" s="516"/>
      <c r="RG31" s="516"/>
      <c r="RH31" s="516"/>
      <c r="RI31" s="516"/>
      <c r="RJ31" s="516"/>
      <c r="RK31" s="516"/>
      <c r="RL31" s="516"/>
      <c r="RM31" s="516"/>
      <c r="RN31" s="516"/>
      <c r="RO31" s="516"/>
      <c r="RP31" s="516"/>
      <c r="RQ31" s="516"/>
      <c r="RR31" s="516"/>
      <c r="RS31" s="516"/>
      <c r="RT31" s="516"/>
      <c r="RU31" s="516"/>
      <c r="RV31" s="516"/>
      <c r="RW31" s="516"/>
      <c r="RX31" s="516"/>
      <c r="RY31" s="516"/>
      <c r="RZ31" s="516"/>
      <c r="SA31" s="516"/>
      <c r="SB31" s="516"/>
      <c r="SC31" s="516"/>
      <c r="SD31" s="516"/>
      <c r="SE31" s="516"/>
      <c r="SF31" s="516"/>
      <c r="SG31" s="516"/>
      <c r="SH31" s="516"/>
      <c r="SI31" s="516"/>
      <c r="SJ31" s="516"/>
      <c r="SK31" s="516"/>
      <c r="SL31" s="516"/>
      <c r="SM31" s="516"/>
      <c r="SN31" s="516"/>
      <c r="SO31" s="516"/>
      <c r="SP31" s="516"/>
      <c r="SQ31" s="516"/>
      <c r="SR31" s="516"/>
      <c r="SS31" s="516"/>
      <c r="ST31" s="516"/>
      <c r="SU31" s="516"/>
      <c r="SV31" s="516"/>
      <c r="SW31" s="516"/>
      <c r="SX31" s="516"/>
      <c r="SY31" s="516"/>
      <c r="SZ31" s="516"/>
    </row>
    <row r="32" spans="1:665" s="74" customFormat="1" ht="30.75" customHeight="1" thickBot="1">
      <c r="B32" s="2245" t="s">
        <v>333</v>
      </c>
      <c r="C32" s="2246"/>
      <c r="D32" s="2247"/>
      <c r="E32" s="1773"/>
      <c r="F32" s="1738"/>
      <c r="G32" s="1714"/>
      <c r="H32" s="1705"/>
      <c r="I32" s="1705"/>
      <c r="J32" s="1705"/>
      <c r="K32" s="1705"/>
      <c r="L32" s="1705"/>
      <c r="M32" s="1705"/>
      <c r="N32" s="1705"/>
      <c r="O32" s="1705"/>
      <c r="P32" s="1705"/>
      <c r="Q32" s="1705"/>
      <c r="R32" s="1699"/>
      <c r="CS32" s="1753"/>
      <c r="CT32" s="1753"/>
      <c r="CU32" s="1753"/>
      <c r="CV32" s="1753"/>
      <c r="CW32" s="1753"/>
      <c r="CX32" s="2210" t="s">
        <v>1014</v>
      </c>
      <c r="CY32" s="2211"/>
      <c r="CZ32" s="2212"/>
      <c r="DA32" s="2391" t="s">
        <v>1015</v>
      </c>
      <c r="DB32" s="2392"/>
      <c r="DC32" s="2392"/>
      <c r="DD32" s="2392"/>
      <c r="DE32" s="2392"/>
      <c r="DF32" s="2392"/>
      <c r="DG32" s="2392"/>
      <c r="DH32" s="2392"/>
      <c r="DI32" s="2392"/>
      <c r="DJ32" s="2392"/>
      <c r="DK32" s="2392"/>
      <c r="DL32" s="2392"/>
      <c r="DM32" s="2392"/>
      <c r="DN32" s="2392"/>
      <c r="DO32" s="2392"/>
      <c r="DP32" s="2392"/>
      <c r="DQ32" s="2392"/>
      <c r="DR32" s="2392"/>
      <c r="DS32" s="2408"/>
      <c r="DT32" s="2210" t="s">
        <v>1019</v>
      </c>
      <c r="DU32" s="2211"/>
      <c r="DV32" s="2212"/>
      <c r="DW32" s="2391" t="s">
        <v>1017</v>
      </c>
      <c r="DX32" s="2392"/>
      <c r="DY32" s="2392"/>
      <c r="DZ32" s="2392"/>
      <c r="EA32" s="2392"/>
      <c r="EB32" s="2392"/>
      <c r="EC32" s="2392"/>
      <c r="ED32" s="2392"/>
      <c r="EE32" s="2392"/>
      <c r="EF32" s="2392"/>
      <c r="EG32" s="2392"/>
      <c r="EH32" s="2392"/>
      <c r="EI32" s="2392"/>
      <c r="EJ32" s="2392"/>
      <c r="EK32" s="2392"/>
      <c r="EL32" s="2392"/>
      <c r="EM32" s="2392"/>
      <c r="EN32" s="2392"/>
      <c r="EO32" s="2392"/>
      <c r="EP32" s="2393"/>
      <c r="EQ32" s="2210" t="s">
        <v>1021</v>
      </c>
      <c r="ER32" s="2211"/>
      <c r="ES32" s="2212"/>
      <c r="ET32" s="2391" t="s">
        <v>990</v>
      </c>
      <c r="EU32" s="2392"/>
      <c r="EV32" s="2392"/>
      <c r="EW32" s="2392"/>
      <c r="EX32" s="2392"/>
      <c r="EY32" s="2392"/>
      <c r="EZ32" s="2392"/>
      <c r="FA32" s="2392"/>
      <c r="FB32" s="2392"/>
      <c r="FC32" s="2392"/>
      <c r="FD32" s="2392"/>
      <c r="FE32" s="2392"/>
      <c r="FF32" s="2392"/>
      <c r="FG32" s="2392"/>
      <c r="FH32" s="2392"/>
      <c r="FI32" s="2392"/>
      <c r="FJ32" s="2392"/>
      <c r="FK32" s="2392"/>
      <c r="FL32" s="2392"/>
      <c r="FM32" s="2392"/>
      <c r="FN32" s="2392"/>
      <c r="FO32" s="2392"/>
      <c r="FP32" s="2392"/>
      <c r="FQ32" s="2392"/>
      <c r="FR32" s="2392"/>
      <c r="FS32" s="2392"/>
      <c r="FT32" s="2392"/>
      <c r="FU32" s="2392"/>
      <c r="FV32" s="2392"/>
      <c r="FW32" s="2392"/>
      <c r="FX32" s="2392"/>
      <c r="FY32" s="2392"/>
      <c r="FZ32" s="2392"/>
      <c r="GA32" s="2408"/>
      <c r="GN32" s="2210" t="s">
        <v>1029</v>
      </c>
      <c r="GO32" s="2211"/>
      <c r="GP32" s="2212"/>
      <c r="GQ32" s="2391" t="s">
        <v>990</v>
      </c>
      <c r="GR32" s="2392"/>
      <c r="GS32" s="2392"/>
      <c r="GT32" s="2392"/>
      <c r="GU32" s="2392"/>
      <c r="GV32" s="2392"/>
      <c r="GW32" s="2392"/>
      <c r="GX32" s="2392"/>
      <c r="GY32" s="2392"/>
      <c r="GZ32" s="2392"/>
      <c r="HA32" s="2392"/>
      <c r="HB32" s="2392"/>
      <c r="HC32" s="2392"/>
      <c r="HD32" s="2392"/>
      <c r="HE32" s="2392"/>
      <c r="HF32" s="2392"/>
      <c r="HG32" s="2392"/>
      <c r="HH32" s="2392"/>
      <c r="HI32" s="2392"/>
      <c r="HJ32" s="2392"/>
      <c r="HK32" s="2392"/>
      <c r="HL32" s="2392"/>
      <c r="HM32" s="2392"/>
      <c r="HN32" s="2392"/>
      <c r="HO32" s="2392"/>
      <c r="HP32" s="2392"/>
      <c r="HQ32" s="2392"/>
      <c r="HR32" s="2392"/>
      <c r="HS32" s="2392"/>
      <c r="HT32" s="2392"/>
      <c r="HU32" s="2392"/>
      <c r="HV32" s="2392"/>
      <c r="HW32" s="2392"/>
      <c r="HX32" s="2392"/>
      <c r="HY32" s="2392"/>
      <c r="HZ32" s="2392"/>
      <c r="IA32" s="2392"/>
      <c r="IB32" s="2392"/>
      <c r="IC32" s="2392"/>
      <c r="ID32" s="2392"/>
      <c r="IE32" s="2392"/>
      <c r="IF32" s="2392"/>
      <c r="IG32" s="2392"/>
      <c r="IH32" s="2392"/>
      <c r="II32" s="2392"/>
      <c r="IJ32" s="2392"/>
      <c r="IK32" s="2392"/>
      <c r="IL32" s="2392"/>
      <c r="IM32" s="2392"/>
      <c r="IN32" s="2408"/>
      <c r="IV32" s="331"/>
      <c r="IW32" s="331"/>
      <c r="IX32" s="331"/>
      <c r="IY32" s="331"/>
      <c r="IZ32" s="331"/>
      <c r="JA32" s="331"/>
      <c r="JB32" s="331"/>
      <c r="JC32" s="331"/>
      <c r="JD32" s="331"/>
      <c r="JE32" s="331"/>
      <c r="JF32" s="331"/>
      <c r="JG32" s="331"/>
      <c r="JH32" s="331"/>
      <c r="JI32" s="331"/>
      <c r="JJ32" s="331"/>
      <c r="JK32" s="331"/>
      <c r="JL32" s="331"/>
      <c r="JM32" s="331"/>
      <c r="JN32" s="331"/>
      <c r="JO32" s="331"/>
      <c r="JP32" s="331"/>
      <c r="JQ32" s="331"/>
      <c r="JR32" s="331"/>
      <c r="JS32" s="331"/>
      <c r="JT32" s="331"/>
      <c r="JU32" s="331"/>
      <c r="JV32" s="331"/>
      <c r="JW32" s="331"/>
      <c r="JX32" s="331"/>
      <c r="JY32" s="331"/>
      <c r="JZ32" s="331"/>
      <c r="KA32" s="331"/>
      <c r="KB32" s="331"/>
      <c r="KC32" s="331"/>
      <c r="KD32" s="331"/>
      <c r="KE32" s="331"/>
      <c r="KF32" s="331"/>
      <c r="KG32" s="331"/>
      <c r="KH32" s="331"/>
      <c r="KI32" s="331"/>
      <c r="KJ32" s="331"/>
      <c r="KK32" s="331"/>
      <c r="KL32" s="331"/>
      <c r="KM32" s="331"/>
      <c r="KN32" s="331"/>
      <c r="KO32" s="331"/>
      <c r="KP32" s="331"/>
      <c r="KQ32" s="331"/>
      <c r="KR32" s="331"/>
      <c r="KS32" s="331"/>
      <c r="KT32" s="331"/>
      <c r="KU32" s="331"/>
      <c r="KV32" s="331"/>
    </row>
    <row r="33" spans="1:435" s="74" customFormat="1" ht="30.75" customHeight="1" thickBot="1">
      <c r="B33" s="2248"/>
      <c r="C33" s="2249"/>
      <c r="D33" s="2250"/>
      <c r="E33" s="1773"/>
      <c r="F33" s="1738"/>
      <c r="G33" s="1714"/>
      <c r="H33" s="1705"/>
      <c r="I33" s="1705"/>
      <c r="J33" s="1705"/>
      <c r="K33" s="1705"/>
      <c r="L33" s="1705"/>
      <c r="M33" s="1705"/>
      <c r="N33" s="1705"/>
      <c r="O33" s="1705"/>
      <c r="P33" s="1705"/>
      <c r="Q33" s="1705"/>
      <c r="R33" s="1699"/>
      <c r="CS33" s="1753"/>
      <c r="CT33" s="1753"/>
      <c r="CU33" s="1753"/>
      <c r="CV33" s="1753"/>
      <c r="CW33" s="1753"/>
      <c r="CX33" s="2213" t="s">
        <v>821</v>
      </c>
      <c r="CY33" s="2214"/>
      <c r="CZ33" s="2214"/>
      <c r="DA33" s="2214"/>
      <c r="DB33" s="2214"/>
      <c r="DC33" s="2215"/>
      <c r="DD33" s="2402" t="s">
        <v>891</v>
      </c>
      <c r="DE33" s="2403"/>
      <c r="DF33" s="2403"/>
      <c r="DG33" s="2403"/>
      <c r="DH33" s="2403"/>
      <c r="DI33" s="2403"/>
      <c r="DJ33" s="2403"/>
      <c r="DK33" s="2403"/>
      <c r="DL33" s="2403"/>
      <c r="DM33" s="2403"/>
      <c r="DN33" s="2403"/>
      <c r="DO33" s="2403"/>
      <c r="DP33" s="2403"/>
      <c r="DQ33" s="2403"/>
      <c r="DR33" s="2403"/>
      <c r="DS33" s="2409"/>
      <c r="DT33" s="2213" t="s">
        <v>821</v>
      </c>
      <c r="DU33" s="2214"/>
      <c r="DV33" s="2214"/>
      <c r="DW33" s="2214"/>
      <c r="DX33" s="2214"/>
      <c r="DY33" s="2215"/>
      <c r="DZ33" s="2402" t="s">
        <v>891</v>
      </c>
      <c r="EA33" s="2403"/>
      <c r="EB33" s="2403"/>
      <c r="EC33" s="2403"/>
      <c r="ED33" s="2403"/>
      <c r="EE33" s="2403"/>
      <c r="EF33" s="2403"/>
      <c r="EG33" s="2403"/>
      <c r="EH33" s="2403"/>
      <c r="EI33" s="2403"/>
      <c r="EJ33" s="2403"/>
      <c r="EK33" s="2403"/>
      <c r="EL33" s="2403"/>
      <c r="EM33" s="2403"/>
      <c r="EN33" s="2403"/>
      <c r="EO33" s="2403"/>
      <c r="EP33" s="2404"/>
      <c r="EQ33" s="2213" t="s">
        <v>821</v>
      </c>
      <c r="ER33" s="2214"/>
      <c r="ES33" s="2214"/>
      <c r="ET33" s="2214"/>
      <c r="EU33" s="2214"/>
      <c r="EV33" s="2215"/>
      <c r="EW33" s="2402" t="s">
        <v>891</v>
      </c>
      <c r="EX33" s="2403"/>
      <c r="EY33" s="2403"/>
      <c r="EZ33" s="2403"/>
      <c r="FA33" s="2403"/>
      <c r="FB33" s="2403"/>
      <c r="FC33" s="2403"/>
      <c r="FD33" s="2403"/>
      <c r="FE33" s="2403"/>
      <c r="FF33" s="2403"/>
      <c r="FG33" s="2403"/>
      <c r="FH33" s="2403"/>
      <c r="FI33" s="2403"/>
      <c r="FJ33" s="2403"/>
      <c r="FK33" s="2403"/>
      <c r="FL33" s="2403"/>
      <c r="FM33" s="2403"/>
      <c r="FN33" s="2403"/>
      <c r="FO33" s="2403"/>
      <c r="FP33" s="2403"/>
      <c r="FQ33" s="2403"/>
      <c r="FR33" s="2403"/>
      <c r="FS33" s="2403"/>
      <c r="FT33" s="2403"/>
      <c r="FU33" s="2403"/>
      <c r="FV33" s="2403"/>
      <c r="FW33" s="2403"/>
      <c r="FX33" s="2403"/>
      <c r="FY33" s="2403"/>
      <c r="FZ33" s="2403"/>
      <c r="GA33" s="2409"/>
      <c r="GN33" s="2213" t="s">
        <v>821</v>
      </c>
      <c r="GO33" s="2214"/>
      <c r="GP33" s="2214"/>
      <c r="GQ33" s="2214"/>
      <c r="GR33" s="2214"/>
      <c r="GS33" s="2215"/>
      <c r="GT33" s="2402" t="s">
        <v>891</v>
      </c>
      <c r="GU33" s="2403"/>
      <c r="GV33" s="2403"/>
      <c r="GW33" s="2403"/>
      <c r="GX33" s="2403"/>
      <c r="GY33" s="2403"/>
      <c r="GZ33" s="2403"/>
      <c r="HA33" s="2403"/>
      <c r="HB33" s="2403"/>
      <c r="HC33" s="2403"/>
      <c r="HD33" s="2403"/>
      <c r="HE33" s="2403"/>
      <c r="HF33" s="2403"/>
      <c r="HG33" s="2403"/>
      <c r="HH33" s="2403"/>
      <c r="HI33" s="2403"/>
      <c r="HJ33" s="2403"/>
      <c r="HK33" s="2403"/>
      <c r="HL33" s="2403"/>
      <c r="HM33" s="2403"/>
      <c r="HN33" s="2403"/>
      <c r="HO33" s="2403"/>
      <c r="HP33" s="2403"/>
      <c r="HQ33" s="2403"/>
      <c r="HR33" s="2403"/>
      <c r="HS33" s="2403"/>
      <c r="HT33" s="2403"/>
      <c r="HU33" s="2403"/>
      <c r="HV33" s="2403"/>
      <c r="HW33" s="2403"/>
      <c r="HX33" s="2403"/>
      <c r="HY33" s="2403"/>
      <c r="HZ33" s="2403"/>
      <c r="IA33" s="2403"/>
      <c r="IB33" s="2403"/>
      <c r="IC33" s="2403"/>
      <c r="ID33" s="2403"/>
      <c r="IE33" s="2403"/>
      <c r="IF33" s="2403"/>
      <c r="IG33" s="2403"/>
      <c r="IH33" s="2403"/>
      <c r="II33" s="2403"/>
      <c r="IJ33" s="2403"/>
      <c r="IK33" s="2403"/>
      <c r="IL33" s="2403"/>
      <c r="IM33" s="2403"/>
      <c r="IN33" s="2409"/>
      <c r="IV33" s="331"/>
      <c r="IW33" s="331"/>
      <c r="IX33" s="331"/>
      <c r="IY33" s="331"/>
      <c r="IZ33" s="331"/>
      <c r="JA33" s="331"/>
      <c r="JB33" s="331"/>
      <c r="JC33" s="331"/>
      <c r="JD33" s="331"/>
      <c r="JE33" s="331"/>
      <c r="JF33" s="331"/>
      <c r="JG33" s="331"/>
      <c r="JH33" s="331"/>
      <c r="JI33" s="331"/>
      <c r="JJ33" s="331"/>
      <c r="JK33" s="331"/>
      <c r="JL33" s="331"/>
      <c r="JM33" s="331"/>
      <c r="JN33" s="331"/>
      <c r="JO33" s="331"/>
      <c r="JP33" s="331"/>
      <c r="JQ33" s="331"/>
      <c r="JR33" s="331"/>
      <c r="JS33" s="331"/>
      <c r="JT33" s="331"/>
      <c r="JU33" s="331"/>
      <c r="JV33" s="331"/>
      <c r="JW33" s="331"/>
      <c r="JX33" s="331"/>
      <c r="JY33" s="331"/>
      <c r="JZ33" s="331"/>
      <c r="KA33" s="331"/>
      <c r="KB33" s="331"/>
      <c r="KC33" s="331"/>
      <c r="KD33" s="331"/>
      <c r="KE33" s="331"/>
      <c r="KF33" s="331"/>
      <c r="KG33" s="331"/>
      <c r="KH33" s="331"/>
      <c r="KI33" s="331"/>
      <c r="KJ33" s="331"/>
      <c r="KK33" s="331"/>
      <c r="KL33" s="331"/>
      <c r="KM33" s="331"/>
      <c r="KN33" s="331"/>
      <c r="KO33" s="331"/>
      <c r="KP33" s="331"/>
      <c r="KQ33" s="331"/>
      <c r="KR33" s="331"/>
      <c r="KS33" s="331"/>
      <c r="KT33" s="331"/>
      <c r="KU33" s="331"/>
      <c r="KV33" s="331"/>
    </row>
    <row r="34" spans="1:435" s="74" customFormat="1" ht="30.75" customHeight="1">
      <c r="B34" s="331"/>
      <c r="C34" s="331"/>
      <c r="D34" s="1681"/>
      <c r="E34" s="1773"/>
      <c r="F34" s="1733"/>
      <c r="G34" s="1698"/>
      <c r="H34" s="331"/>
      <c r="I34" s="331"/>
      <c r="J34" s="331"/>
      <c r="K34" s="331"/>
      <c r="L34" s="331"/>
      <c r="M34" s="331"/>
      <c r="N34" s="331"/>
      <c r="O34" s="331"/>
      <c r="P34" s="331"/>
      <c r="Q34" s="331"/>
      <c r="R34" s="1699"/>
      <c r="CS34" s="1753"/>
      <c r="CT34" s="1753"/>
      <c r="CU34" s="1753"/>
      <c r="CV34" s="1753"/>
      <c r="CW34" s="1753"/>
      <c r="CX34" s="331"/>
      <c r="CY34" s="331"/>
      <c r="CZ34" s="331"/>
      <c r="DA34" s="331"/>
      <c r="DB34" s="331"/>
      <c r="DC34" s="331"/>
      <c r="DD34" s="2380" t="s">
        <v>979</v>
      </c>
      <c r="DE34" s="2381"/>
      <c r="DF34" s="2381"/>
      <c r="DG34" s="2381"/>
      <c r="DH34" s="2382"/>
      <c r="DI34" s="2383" t="s">
        <v>980</v>
      </c>
      <c r="DJ34" s="2384"/>
      <c r="DK34" s="2384"/>
      <c r="DL34" s="2384"/>
      <c r="DM34" s="2384"/>
      <c r="DN34" s="2384"/>
      <c r="DO34" s="2384"/>
      <c r="DP34" s="2384"/>
      <c r="DQ34" s="2384"/>
      <c r="DR34" s="2385"/>
      <c r="DT34" s="331"/>
      <c r="DU34" s="331"/>
      <c r="DV34" s="331"/>
      <c r="DW34" s="331"/>
      <c r="DX34" s="331"/>
      <c r="DY34" s="331"/>
      <c r="DZ34" s="2380" t="s">
        <v>979</v>
      </c>
      <c r="EA34" s="2381"/>
      <c r="EB34" s="2381"/>
      <c r="EC34" s="2381"/>
      <c r="ED34" s="2382"/>
      <c r="EE34" s="2383" t="s">
        <v>980</v>
      </c>
      <c r="EF34" s="2384"/>
      <c r="EG34" s="2384"/>
      <c r="EH34" s="2384"/>
      <c r="EI34" s="2384"/>
      <c r="EJ34" s="2384"/>
      <c r="EK34" s="2384"/>
      <c r="EL34" s="2384"/>
      <c r="EM34" s="2384"/>
      <c r="EN34" s="2385"/>
      <c r="EP34" s="1753"/>
      <c r="EQ34" s="1753"/>
      <c r="ER34" s="1753"/>
      <c r="ES34" s="1753"/>
      <c r="ET34" s="1753"/>
      <c r="EU34" s="1753"/>
      <c r="EV34" s="1753"/>
      <c r="EW34" s="2380" t="s">
        <v>979</v>
      </c>
      <c r="EX34" s="2381"/>
      <c r="EY34" s="2381"/>
      <c r="EZ34" s="2381"/>
      <c r="FA34" s="2382"/>
      <c r="FB34" s="2383" t="s">
        <v>992</v>
      </c>
      <c r="FC34" s="2384"/>
      <c r="FD34" s="2384"/>
      <c r="FE34" s="2385"/>
      <c r="GN34" s="1753"/>
      <c r="GO34" s="1753"/>
      <c r="GP34" s="1753"/>
      <c r="GQ34" s="1753"/>
      <c r="GR34" s="1753"/>
      <c r="GS34" s="1753"/>
      <c r="GT34" s="2380" t="s">
        <v>979</v>
      </c>
      <c r="GU34" s="2381"/>
      <c r="GV34" s="2381"/>
      <c r="GW34" s="2381"/>
      <c r="GX34" s="2382"/>
      <c r="GY34" s="2383" t="s">
        <v>992</v>
      </c>
      <c r="GZ34" s="2384"/>
      <c r="HA34" s="2384"/>
      <c r="HB34" s="2385"/>
    </row>
    <row r="35" spans="1:435" s="1753" customFormat="1" ht="30.75" customHeight="1">
      <c r="D35" s="1754"/>
      <c r="E35" s="1776" t="s">
        <v>926</v>
      </c>
      <c r="F35" s="1756"/>
      <c r="G35" s="1756"/>
      <c r="R35" s="1756"/>
      <c r="CS35" s="1672">
        <v>300</v>
      </c>
      <c r="CT35" s="1672">
        <v>300</v>
      </c>
      <c r="CU35" s="1672">
        <v>300</v>
      </c>
      <c r="CV35" s="1672">
        <v>300</v>
      </c>
      <c r="CW35" s="1672">
        <v>300</v>
      </c>
      <c r="CX35" s="1672">
        <v>250</v>
      </c>
      <c r="CY35" s="1672">
        <v>250</v>
      </c>
      <c r="CZ35" s="1672">
        <v>250</v>
      </c>
      <c r="DA35" s="1672">
        <v>250</v>
      </c>
      <c r="DB35" s="1672">
        <v>250</v>
      </c>
      <c r="DC35" s="1672">
        <v>250</v>
      </c>
      <c r="DD35" s="1672">
        <v>250</v>
      </c>
      <c r="DE35" s="1672">
        <v>250</v>
      </c>
      <c r="DF35" s="1672">
        <v>250</v>
      </c>
      <c r="DG35" s="1672">
        <v>250</v>
      </c>
      <c r="DH35" s="1672">
        <v>250</v>
      </c>
      <c r="DI35" s="1672">
        <v>250</v>
      </c>
      <c r="DJ35" s="1672">
        <v>250</v>
      </c>
      <c r="DK35" s="1672">
        <v>250</v>
      </c>
      <c r="DL35" s="1672">
        <v>250</v>
      </c>
      <c r="DM35" s="1672">
        <v>250</v>
      </c>
      <c r="DN35" s="1672">
        <v>250</v>
      </c>
      <c r="DO35" s="1672">
        <v>250</v>
      </c>
      <c r="DP35" s="1672">
        <v>250</v>
      </c>
      <c r="DQ35" s="1672">
        <v>250</v>
      </c>
      <c r="DR35" s="1672">
        <v>250</v>
      </c>
      <c r="DS35" s="1672">
        <v>250</v>
      </c>
      <c r="DT35" s="1672">
        <v>250</v>
      </c>
      <c r="DU35" s="1672">
        <v>250</v>
      </c>
      <c r="DV35" s="1672">
        <v>250</v>
      </c>
      <c r="DW35" s="1672">
        <v>250</v>
      </c>
      <c r="DX35" s="1672">
        <v>250</v>
      </c>
      <c r="DY35" s="1672">
        <v>250</v>
      </c>
      <c r="DZ35" s="1672">
        <v>250</v>
      </c>
      <c r="EA35" s="1672">
        <v>250</v>
      </c>
      <c r="EB35" s="1672">
        <v>250</v>
      </c>
      <c r="EC35" s="1672">
        <v>250</v>
      </c>
      <c r="ED35" s="1672">
        <v>250</v>
      </c>
      <c r="EE35" s="1672">
        <v>250</v>
      </c>
      <c r="EF35" s="1672">
        <v>250</v>
      </c>
      <c r="EG35" s="1672">
        <v>250</v>
      </c>
      <c r="EH35" s="1672">
        <v>250</v>
      </c>
      <c r="EI35" s="1672">
        <v>250</v>
      </c>
      <c r="EJ35" s="1672">
        <v>250</v>
      </c>
      <c r="EK35" s="1672">
        <v>250</v>
      </c>
      <c r="EL35" s="1672">
        <v>250</v>
      </c>
      <c r="EM35" s="1672">
        <v>250</v>
      </c>
      <c r="EN35" s="1672">
        <v>250</v>
      </c>
      <c r="EO35" s="1672">
        <v>250</v>
      </c>
      <c r="EP35" s="1672">
        <v>250</v>
      </c>
      <c r="EQ35" s="1672">
        <v>250</v>
      </c>
      <c r="ER35" s="1672">
        <v>250</v>
      </c>
      <c r="ES35" s="1672">
        <v>250</v>
      </c>
      <c r="ET35" s="1672">
        <v>250</v>
      </c>
      <c r="EU35" s="1672">
        <v>250</v>
      </c>
      <c r="EV35" s="1672">
        <v>250</v>
      </c>
      <c r="EW35" s="1672">
        <v>250</v>
      </c>
      <c r="EX35" s="1672">
        <v>250</v>
      </c>
      <c r="EY35" s="1672">
        <v>250</v>
      </c>
      <c r="EZ35" s="1672">
        <v>250</v>
      </c>
      <c r="FA35" s="1672">
        <v>250</v>
      </c>
      <c r="FB35" s="1672">
        <v>250</v>
      </c>
      <c r="FC35" s="1672">
        <v>250</v>
      </c>
      <c r="FD35" s="1672">
        <v>250</v>
      </c>
      <c r="FE35" s="1672">
        <v>250</v>
      </c>
      <c r="FF35" s="1672">
        <v>250</v>
      </c>
      <c r="FG35" s="1672">
        <v>250</v>
      </c>
      <c r="FH35" s="1672">
        <v>250</v>
      </c>
      <c r="FI35" s="1672">
        <v>250</v>
      </c>
      <c r="FJ35" s="1672">
        <v>250</v>
      </c>
      <c r="FK35" s="1672">
        <v>250</v>
      </c>
      <c r="FL35" s="1672">
        <v>250</v>
      </c>
      <c r="FM35" s="1672">
        <v>250</v>
      </c>
      <c r="FN35" s="1672">
        <v>250</v>
      </c>
      <c r="FO35" s="1672">
        <v>250</v>
      </c>
      <c r="FP35" s="1672">
        <v>250</v>
      </c>
      <c r="FQ35" s="1672">
        <v>250</v>
      </c>
      <c r="FR35" s="1672">
        <v>250</v>
      </c>
      <c r="FS35" s="1672">
        <v>250</v>
      </c>
      <c r="FT35" s="1672">
        <v>250</v>
      </c>
      <c r="FU35" s="1672">
        <v>250</v>
      </c>
      <c r="FV35" s="1672">
        <v>250</v>
      </c>
      <c r="FW35" s="1672">
        <v>250</v>
      </c>
      <c r="FX35" s="1672">
        <v>250</v>
      </c>
      <c r="FY35" s="1672">
        <v>250</v>
      </c>
      <c r="FZ35" s="1672">
        <v>250</v>
      </c>
      <c r="GA35" s="1672">
        <v>250</v>
      </c>
      <c r="GB35" s="1672">
        <v>250</v>
      </c>
      <c r="GC35" s="1672">
        <v>250</v>
      </c>
      <c r="GD35" s="1672">
        <v>250</v>
      </c>
      <c r="GE35" s="1672">
        <v>250</v>
      </c>
      <c r="GF35" s="1672">
        <v>250</v>
      </c>
      <c r="GG35" s="1672">
        <v>250</v>
      </c>
      <c r="GH35" s="1672">
        <v>250</v>
      </c>
      <c r="GI35" s="1672">
        <v>250</v>
      </c>
      <c r="GJ35" s="1672">
        <v>250</v>
      </c>
      <c r="GK35" s="1672">
        <v>250</v>
      </c>
      <c r="GL35" s="1672">
        <v>250</v>
      </c>
      <c r="GM35" s="1672">
        <v>250</v>
      </c>
      <c r="GN35" s="1672">
        <v>250</v>
      </c>
      <c r="GO35" s="1672">
        <v>250</v>
      </c>
      <c r="GP35" s="1672">
        <v>250</v>
      </c>
      <c r="GQ35" s="1672">
        <v>250</v>
      </c>
      <c r="GR35" s="1672">
        <v>250</v>
      </c>
      <c r="GS35" s="1672">
        <v>250</v>
      </c>
      <c r="GT35" s="1672">
        <v>250</v>
      </c>
      <c r="GU35" s="1672">
        <v>250</v>
      </c>
      <c r="GV35" s="1672">
        <v>250</v>
      </c>
      <c r="GW35" s="1672">
        <v>250</v>
      </c>
      <c r="GX35" s="1672">
        <v>250</v>
      </c>
      <c r="GY35" s="1672">
        <v>250</v>
      </c>
      <c r="GZ35" s="1672">
        <v>250</v>
      </c>
      <c r="HA35" s="1672">
        <v>250</v>
      </c>
      <c r="HB35" s="1672">
        <v>250</v>
      </c>
      <c r="HC35" s="1672">
        <v>250</v>
      </c>
      <c r="HD35" s="1672">
        <v>250</v>
      </c>
      <c r="HE35" s="1672">
        <v>250</v>
      </c>
    </row>
    <row r="36" spans="1:435" s="74" customFormat="1" ht="30.75" customHeight="1">
      <c r="B36" s="331"/>
      <c r="C36" s="331"/>
      <c r="D36" s="1681"/>
      <c r="E36" s="1773"/>
      <c r="F36" s="1733"/>
      <c r="G36" s="1698"/>
      <c r="H36" s="331"/>
      <c r="I36" s="331"/>
      <c r="J36" s="331"/>
      <c r="K36" s="331"/>
      <c r="L36" s="331"/>
      <c r="M36" s="331"/>
      <c r="N36" s="331"/>
      <c r="O36" s="331"/>
      <c r="P36" s="331"/>
      <c r="Q36" s="331"/>
      <c r="R36" s="1699"/>
      <c r="GQ36" s="331"/>
      <c r="GR36" s="331"/>
      <c r="GS36" s="331"/>
      <c r="GT36" s="331"/>
      <c r="GU36" s="331"/>
      <c r="GV36" s="331"/>
      <c r="GW36" s="331"/>
      <c r="GX36" s="331"/>
      <c r="GY36" s="331"/>
      <c r="GZ36" s="331"/>
      <c r="HA36" s="331"/>
      <c r="HB36" s="331"/>
      <c r="HC36" s="331"/>
      <c r="HD36" s="331"/>
      <c r="HE36" s="331"/>
      <c r="HF36" s="331"/>
      <c r="HG36" s="331"/>
      <c r="HH36" s="331"/>
      <c r="HI36" s="331"/>
      <c r="HJ36" s="331"/>
      <c r="HK36" s="331"/>
      <c r="HL36" s="331"/>
      <c r="HM36" s="331"/>
      <c r="HN36" s="331"/>
      <c r="HO36" s="331"/>
      <c r="HP36" s="331"/>
      <c r="HQ36" s="331"/>
      <c r="HR36" s="331"/>
      <c r="HS36" s="331"/>
      <c r="HT36" s="331"/>
      <c r="HU36" s="331"/>
      <c r="HV36" s="331"/>
      <c r="HW36" s="331"/>
      <c r="HX36" s="331"/>
      <c r="HY36" s="331"/>
      <c r="HZ36" s="331"/>
      <c r="IA36" s="331"/>
      <c r="IB36" s="331"/>
      <c r="IC36" s="331"/>
      <c r="ID36" s="331"/>
      <c r="IE36" s="331"/>
      <c r="IF36" s="331"/>
      <c r="IG36" s="331"/>
      <c r="IH36" s="331"/>
      <c r="II36" s="331"/>
      <c r="IJ36" s="331"/>
      <c r="IK36" s="331"/>
      <c r="IL36" s="331"/>
      <c r="IM36" s="331"/>
      <c r="IN36" s="331"/>
      <c r="IO36" s="331"/>
      <c r="IP36" s="331"/>
      <c r="IQ36" s="331"/>
      <c r="IR36" s="331"/>
      <c r="IS36" s="331"/>
      <c r="IT36" s="331"/>
      <c r="IU36" s="331"/>
      <c r="IV36" s="331"/>
      <c r="IW36" s="331"/>
      <c r="IX36" s="331"/>
      <c r="IY36" s="331"/>
      <c r="IZ36" s="331"/>
      <c r="JA36" s="331"/>
      <c r="JB36" s="331"/>
      <c r="JC36" s="331"/>
      <c r="KG36" s="331"/>
      <c r="KH36" s="331"/>
      <c r="KI36" s="331"/>
      <c r="KJ36" s="331"/>
      <c r="KK36" s="331"/>
      <c r="KL36" s="331"/>
      <c r="KM36" s="331"/>
      <c r="KN36" s="331"/>
      <c r="KO36" s="331"/>
      <c r="KP36" s="331"/>
      <c r="KQ36" s="331"/>
    </row>
    <row r="37" spans="1:435" s="74" customFormat="1" ht="29.15" customHeight="1" thickBot="1">
      <c r="A37" s="516"/>
      <c r="B37" s="516"/>
      <c r="C37" s="516"/>
      <c r="D37" s="1717"/>
      <c r="E37" s="1775"/>
      <c r="CL37" s="2461" t="s">
        <v>965</v>
      </c>
      <c r="CM37" s="2462"/>
      <c r="CN37" s="2462"/>
      <c r="CO37" s="2462"/>
      <c r="CP37" s="2462"/>
      <c r="CQ37" s="2462"/>
      <c r="CR37" s="2462"/>
      <c r="CS37" s="2462"/>
      <c r="CT37" s="2462"/>
      <c r="CU37" s="2462"/>
      <c r="CV37" s="2462"/>
      <c r="CW37" s="2462"/>
      <c r="CX37" s="2462"/>
      <c r="CY37" s="2462"/>
      <c r="CZ37" s="2462"/>
      <c r="DA37" s="2462"/>
      <c r="DB37" s="2462"/>
      <c r="DC37" s="2462"/>
      <c r="DD37" s="2462"/>
      <c r="DE37" s="2462"/>
      <c r="DF37" s="2462"/>
      <c r="DG37" s="2462"/>
      <c r="DH37" s="2462"/>
      <c r="DI37" s="2462"/>
      <c r="DJ37" s="2462"/>
      <c r="DK37" s="2462"/>
      <c r="DL37" s="2462"/>
      <c r="DM37" s="2462"/>
      <c r="DN37" s="2462"/>
      <c r="DO37" s="2462"/>
      <c r="DP37" s="2462"/>
      <c r="DQ37" s="2462"/>
      <c r="DR37" s="2462"/>
      <c r="DS37" s="2462"/>
      <c r="DT37" s="2462"/>
      <c r="DU37" s="2462"/>
      <c r="DV37" s="2462"/>
      <c r="DW37" s="2462"/>
      <c r="DX37" s="2462"/>
      <c r="DY37" s="2462"/>
      <c r="DZ37" s="2462"/>
      <c r="EA37" s="2462"/>
      <c r="EB37" s="2462"/>
      <c r="EC37" s="2462"/>
      <c r="ED37" s="2462"/>
      <c r="EE37" s="2462"/>
      <c r="EF37" s="2462"/>
      <c r="EG37" s="2462"/>
      <c r="EH37" s="2462"/>
      <c r="EI37" s="2462"/>
      <c r="EJ37" s="2462"/>
      <c r="EK37" s="2462"/>
      <c r="EL37" s="2462"/>
      <c r="EM37" s="2462"/>
      <c r="EN37" s="2462"/>
      <c r="EO37" s="2462"/>
      <c r="EP37" s="2462"/>
      <c r="EQ37" s="2462"/>
      <c r="ER37" s="2462"/>
      <c r="ES37" s="2462"/>
      <c r="ET37" s="2462"/>
      <c r="EU37" s="2462"/>
      <c r="EV37" s="2462"/>
      <c r="EW37" s="2462"/>
      <c r="EX37" s="2462"/>
      <c r="EY37" s="2462"/>
      <c r="EZ37" s="2462"/>
      <c r="FA37" s="2462"/>
      <c r="FB37" s="2462"/>
      <c r="FC37" s="2462"/>
      <c r="FD37" s="2462"/>
      <c r="FE37" s="2462"/>
      <c r="FF37" s="2462"/>
      <c r="FG37" s="2462"/>
      <c r="FH37" s="2462"/>
      <c r="FI37" s="2462"/>
      <c r="FJ37" s="2462"/>
      <c r="FK37" s="2462"/>
      <c r="FL37" s="2462"/>
      <c r="FM37" s="2462"/>
      <c r="FN37" s="2462"/>
      <c r="FO37" s="2462"/>
      <c r="FP37" s="2462"/>
      <c r="FQ37" s="2462"/>
      <c r="FR37" s="2462"/>
      <c r="FS37" s="2462"/>
      <c r="FT37" s="2462"/>
      <c r="FU37" s="2462"/>
      <c r="FV37" s="2462"/>
      <c r="FW37" s="2462"/>
      <c r="FX37" s="2462"/>
      <c r="FY37" s="2462"/>
      <c r="FZ37" s="2462"/>
      <c r="GA37" s="2462"/>
      <c r="GB37" s="2462"/>
      <c r="GC37" s="2462"/>
      <c r="GD37" s="2462"/>
      <c r="GE37" s="2462"/>
      <c r="GF37" s="2462"/>
      <c r="GG37" s="2462"/>
      <c r="GH37" s="2462"/>
      <c r="GI37" s="2462"/>
      <c r="GJ37" s="2462"/>
      <c r="GK37" s="2462"/>
      <c r="GL37" s="2462"/>
      <c r="GM37" s="2462"/>
      <c r="GN37" s="2462"/>
      <c r="GO37" s="2462"/>
      <c r="GP37" s="2462"/>
      <c r="GQ37" s="2462"/>
      <c r="GR37" s="2462"/>
      <c r="GS37" s="2462"/>
      <c r="GT37" s="2462"/>
      <c r="GU37" s="2462"/>
      <c r="GV37" s="2462"/>
      <c r="GW37" s="2462"/>
      <c r="GX37" s="2462"/>
      <c r="GY37" s="2462"/>
      <c r="GZ37" s="2462"/>
      <c r="HA37" s="2462"/>
      <c r="HB37" s="2463"/>
      <c r="HC37" s="2458" t="s">
        <v>965</v>
      </c>
      <c r="HD37" s="2459"/>
      <c r="HE37" s="2459"/>
      <c r="HF37" s="2459"/>
      <c r="HG37" s="2459"/>
      <c r="HH37" s="2459"/>
      <c r="HI37" s="2459"/>
      <c r="HJ37" s="2459"/>
      <c r="HK37" s="2459"/>
      <c r="HL37" s="2459"/>
      <c r="HM37" s="2459"/>
      <c r="HN37" s="2459"/>
      <c r="HO37" s="2459"/>
      <c r="HP37" s="2459"/>
      <c r="HQ37" s="2459"/>
      <c r="HR37" s="2459"/>
      <c r="HS37" s="2459"/>
      <c r="HT37" s="2459"/>
      <c r="HU37" s="2459"/>
      <c r="HV37" s="2459"/>
      <c r="HW37" s="2459"/>
      <c r="HX37" s="2459"/>
      <c r="HY37" s="2459"/>
      <c r="HZ37" s="2459"/>
      <c r="IA37" s="2459"/>
      <c r="IB37" s="2459"/>
      <c r="IC37" s="2459"/>
      <c r="ID37" s="2459"/>
      <c r="IE37" s="2459"/>
      <c r="IF37" s="2459"/>
      <c r="IG37" s="2459"/>
      <c r="IH37" s="2459"/>
      <c r="II37" s="2459"/>
      <c r="IJ37" s="2459"/>
      <c r="IK37" s="2459"/>
      <c r="IL37" s="2459"/>
      <c r="IM37" s="2459"/>
      <c r="IN37" s="2459"/>
      <c r="IO37" s="2459"/>
      <c r="IP37" s="2459"/>
      <c r="IQ37" s="2459"/>
      <c r="IR37" s="2459"/>
      <c r="IS37" s="2459"/>
      <c r="IT37" s="2459"/>
      <c r="IU37" s="2459"/>
      <c r="IV37" s="2459"/>
      <c r="IW37" s="2459"/>
      <c r="IX37" s="2459"/>
      <c r="IY37" s="2459"/>
      <c r="IZ37" s="2459"/>
      <c r="JA37" s="2459"/>
      <c r="JB37" s="2459"/>
      <c r="JC37" s="2459"/>
      <c r="JD37" s="2459"/>
      <c r="JE37" s="2459"/>
      <c r="JF37" s="2459"/>
      <c r="JG37" s="2459"/>
      <c r="JH37" s="2459"/>
      <c r="JI37" s="2460"/>
      <c r="JJ37" s="331"/>
      <c r="JK37" s="331"/>
      <c r="JL37" s="331"/>
      <c r="JM37" s="331"/>
      <c r="JN37" s="331"/>
      <c r="JO37" s="331"/>
      <c r="JP37" s="331"/>
      <c r="JQ37" s="331"/>
      <c r="JR37" s="331"/>
      <c r="JS37" s="331"/>
      <c r="JT37" s="331"/>
      <c r="JU37" s="331"/>
      <c r="JV37" s="331"/>
      <c r="JW37" s="331"/>
      <c r="JX37" s="331"/>
      <c r="JY37" s="331"/>
      <c r="JZ37" s="331"/>
      <c r="KA37" s="331"/>
      <c r="KB37" s="331"/>
      <c r="KC37" s="331"/>
      <c r="KD37" s="331"/>
      <c r="KE37" s="331"/>
      <c r="KF37" s="331"/>
      <c r="KG37" s="331"/>
      <c r="KH37" s="331"/>
      <c r="KI37" s="331"/>
      <c r="KJ37" s="331"/>
      <c r="KK37" s="331"/>
      <c r="KL37" s="331"/>
      <c r="KM37" s="331"/>
      <c r="KN37" s="331"/>
      <c r="KO37" s="331"/>
      <c r="KP37" s="331"/>
      <c r="KQ37" s="331"/>
      <c r="KR37" s="331"/>
      <c r="KS37" s="331"/>
      <c r="KT37" s="331"/>
      <c r="KU37" s="331"/>
      <c r="KV37" s="331"/>
      <c r="KW37" s="331"/>
      <c r="KX37" s="331"/>
      <c r="KY37" s="331"/>
      <c r="KZ37" s="331"/>
      <c r="LA37" s="331"/>
      <c r="LB37" s="331"/>
      <c r="LC37" s="331"/>
      <c r="LD37" s="331"/>
      <c r="LE37" s="331"/>
      <c r="LF37" s="331"/>
      <c r="LG37" s="331"/>
      <c r="LH37" s="331"/>
      <c r="LI37" s="331"/>
      <c r="LJ37" s="331"/>
      <c r="LK37" s="331"/>
      <c r="LL37" s="331"/>
      <c r="LM37" s="331"/>
      <c r="LN37" s="331"/>
      <c r="LO37" s="331"/>
      <c r="LP37" s="331"/>
      <c r="LQ37" s="331"/>
      <c r="LR37" s="331"/>
      <c r="LS37" s="331"/>
      <c r="LT37" s="331"/>
      <c r="LU37" s="331"/>
    </row>
    <row r="38" spans="1:435" s="74" customFormat="1" ht="35.25" customHeight="1" thickBot="1">
      <c r="B38" s="2238" t="s">
        <v>334</v>
      </c>
      <c r="C38" s="2239"/>
      <c r="D38" s="2240"/>
      <c r="E38" s="1773"/>
      <c r="F38" s="1733"/>
      <c r="G38" s="1698"/>
      <c r="H38" s="331"/>
      <c r="I38" s="331"/>
      <c r="J38" s="331"/>
      <c r="K38" s="331"/>
      <c r="L38" s="331"/>
      <c r="M38" s="331"/>
      <c r="N38" s="331"/>
      <c r="O38" s="331"/>
      <c r="P38" s="331"/>
      <c r="Q38" s="331"/>
      <c r="R38" s="1699"/>
      <c r="DS38" s="2210" t="s">
        <v>1014</v>
      </c>
      <c r="DT38" s="2211"/>
      <c r="DU38" s="2212"/>
      <c r="DV38" s="2207" t="s">
        <v>1016</v>
      </c>
      <c r="DW38" s="2208"/>
      <c r="DX38" s="2208"/>
      <c r="DY38" s="2208"/>
      <c r="DZ38" s="2208"/>
      <c r="EA38" s="2208"/>
      <c r="EB38" s="2208"/>
      <c r="EC38" s="2208"/>
      <c r="ED38" s="2208"/>
      <c r="EE38" s="2208"/>
      <c r="EF38" s="2208"/>
      <c r="EG38" s="2208"/>
      <c r="EH38" s="2208"/>
      <c r="EI38" s="2208"/>
      <c r="EJ38" s="2208"/>
      <c r="EK38" s="2208"/>
      <c r="EL38" s="2208"/>
      <c r="EM38" s="2208"/>
      <c r="EN38" s="2208"/>
      <c r="EO38" s="2208"/>
      <c r="EP38" s="2208"/>
      <c r="EQ38" s="2208"/>
      <c r="ER38" s="2208"/>
      <c r="ES38" s="2209"/>
      <c r="ET38" s="1829"/>
      <c r="EU38" s="2210" t="s">
        <v>1019</v>
      </c>
      <c r="EV38" s="2211"/>
      <c r="EW38" s="2212"/>
      <c r="EX38" s="2207" t="s">
        <v>1018</v>
      </c>
      <c r="EY38" s="2208"/>
      <c r="EZ38" s="2208"/>
      <c r="FA38" s="2208"/>
      <c r="FB38" s="2208"/>
      <c r="FC38" s="2208"/>
      <c r="FD38" s="2208"/>
      <c r="FE38" s="2209"/>
      <c r="FF38" s="1845"/>
      <c r="FO38" s="2210" t="s">
        <v>991</v>
      </c>
      <c r="FP38" s="2211"/>
      <c r="FQ38" s="2212"/>
      <c r="FR38" s="2207" t="s">
        <v>993</v>
      </c>
      <c r="FS38" s="2208"/>
      <c r="FT38" s="2208"/>
      <c r="FU38" s="2208"/>
      <c r="FV38" s="2208"/>
      <c r="FW38" s="2208"/>
      <c r="FX38" s="2208"/>
      <c r="FY38" s="2208"/>
      <c r="FZ38" s="2208"/>
      <c r="GA38" s="2208"/>
      <c r="GB38" s="2208"/>
      <c r="GC38" s="2208"/>
      <c r="GD38" s="2208"/>
      <c r="GE38" s="2208"/>
      <c r="GF38" s="2208"/>
      <c r="GG38" s="2208"/>
      <c r="GH38" s="2208"/>
      <c r="GI38" s="2208"/>
      <c r="GJ38" s="2208"/>
      <c r="GK38" s="2208"/>
      <c r="GL38" s="2208"/>
      <c r="GM38" s="2208"/>
      <c r="GN38" s="2208"/>
      <c r="GO38" s="2208"/>
      <c r="GP38" s="2208"/>
      <c r="GQ38" s="2208"/>
      <c r="GR38" s="2208"/>
      <c r="GS38" s="2208"/>
      <c r="GT38" s="2208"/>
      <c r="GU38" s="2208"/>
      <c r="GV38" s="2208"/>
      <c r="GW38" s="2208"/>
      <c r="GX38" s="2208"/>
      <c r="GY38" s="2208"/>
      <c r="GZ38" s="2208"/>
      <c r="HA38" s="2209"/>
      <c r="HB38" s="1829"/>
      <c r="HC38" s="2210" t="s">
        <v>1028</v>
      </c>
      <c r="HD38" s="2211"/>
      <c r="HE38" s="2212"/>
      <c r="HF38" s="2207" t="s">
        <v>990</v>
      </c>
      <c r="HG38" s="2208"/>
      <c r="HH38" s="2208"/>
      <c r="HI38" s="2208"/>
      <c r="HJ38" s="2208"/>
      <c r="HK38" s="2208"/>
      <c r="HL38" s="2208"/>
      <c r="HM38" s="2208"/>
      <c r="HN38" s="2208"/>
      <c r="HO38" s="2208"/>
      <c r="HP38" s="2208"/>
      <c r="HQ38" s="2208"/>
      <c r="HR38" s="2208"/>
      <c r="HS38" s="2208"/>
      <c r="HT38" s="2208"/>
      <c r="HU38" s="2208"/>
      <c r="HV38" s="2208"/>
      <c r="HW38" s="2208"/>
      <c r="HX38" s="2208"/>
      <c r="HY38" s="2208"/>
      <c r="HZ38" s="2208"/>
      <c r="IA38" s="2208"/>
      <c r="IB38" s="2208"/>
      <c r="IC38" s="2208"/>
      <c r="ID38" s="2208"/>
      <c r="IE38" s="2208"/>
      <c r="IF38" s="2208"/>
      <c r="IG38" s="2208"/>
      <c r="IH38" s="2208"/>
      <c r="II38" s="2208"/>
      <c r="IJ38" s="2208"/>
      <c r="IK38" s="2208"/>
      <c r="IL38" s="2208"/>
      <c r="IM38" s="2208"/>
      <c r="IN38" s="2208"/>
      <c r="IO38" s="2208"/>
      <c r="IP38" s="2208"/>
      <c r="IQ38" s="2208"/>
      <c r="IR38" s="2208"/>
      <c r="IS38" s="2208"/>
      <c r="IT38" s="2208"/>
      <c r="IU38" s="2208"/>
      <c r="IV38" s="2208"/>
      <c r="IW38" s="2208"/>
      <c r="IX38" s="2209"/>
      <c r="IY38" s="1753"/>
      <c r="IZ38" s="1753"/>
      <c r="JA38" s="1753"/>
      <c r="JB38" s="1753"/>
      <c r="JC38" s="1753"/>
      <c r="JD38" s="1753"/>
      <c r="JE38" s="1753"/>
      <c r="JF38" s="1753"/>
      <c r="JG38" s="1753"/>
      <c r="JH38" s="1753"/>
      <c r="JI38" s="1753"/>
      <c r="JJ38" s="1753"/>
      <c r="JK38" s="1753"/>
      <c r="JL38" s="1753"/>
      <c r="JM38" s="1753"/>
      <c r="JN38" s="1753"/>
      <c r="JO38" s="1753"/>
      <c r="JP38" s="1753"/>
      <c r="JQ38" s="1753"/>
      <c r="JR38" s="1753"/>
      <c r="JS38" s="1753"/>
      <c r="JT38" s="1753"/>
      <c r="JU38" s="1753"/>
      <c r="JV38" s="1753"/>
      <c r="JW38" s="1753"/>
      <c r="JX38" s="1753"/>
      <c r="JY38" s="1753"/>
      <c r="JZ38" s="1753"/>
      <c r="KA38" s="1753"/>
      <c r="KB38" s="1753"/>
      <c r="KC38" s="1753"/>
      <c r="KD38" s="1753"/>
      <c r="KE38" s="1753"/>
      <c r="KF38" s="1753"/>
      <c r="KG38" s="1753"/>
    </row>
    <row r="39" spans="1:435" s="74" customFormat="1" ht="30.75" customHeight="1">
      <c r="B39" s="2241"/>
      <c r="C39" s="2242"/>
      <c r="D39" s="2243"/>
      <c r="E39" s="1773"/>
      <c r="F39" s="1733"/>
      <c r="G39" s="1698"/>
      <c r="H39" s="331"/>
      <c r="I39" s="331"/>
      <c r="J39" s="331"/>
      <c r="K39" s="331"/>
      <c r="L39" s="331"/>
      <c r="M39" s="331"/>
      <c r="N39" s="331"/>
      <c r="O39" s="331"/>
      <c r="P39" s="331"/>
      <c r="Q39" s="331"/>
      <c r="R39" s="1698"/>
      <c r="S39" s="331"/>
      <c r="T39" s="331"/>
      <c r="U39" s="331"/>
      <c r="V39" s="331"/>
      <c r="W39" s="331"/>
      <c r="X39" s="331"/>
      <c r="Y39" s="331"/>
      <c r="Z39" s="331"/>
      <c r="AA39" s="331"/>
      <c r="AB39" s="331"/>
      <c r="DS39" s="2204" t="s">
        <v>977</v>
      </c>
      <c r="DT39" s="2205"/>
      <c r="DU39" s="2205"/>
      <c r="DV39" s="2205"/>
      <c r="DW39" s="2205"/>
      <c r="DX39" s="2205"/>
      <c r="DY39" s="2205"/>
      <c r="DZ39" s="2205"/>
      <c r="EA39" s="2205"/>
      <c r="EB39" s="2205"/>
      <c r="EC39" s="2205"/>
      <c r="ED39" s="2205"/>
      <c r="EE39" s="2205"/>
      <c r="EF39" s="2205"/>
      <c r="EG39" s="2205"/>
      <c r="EH39" s="2205"/>
      <c r="EI39" s="2205"/>
      <c r="EJ39" s="2205"/>
      <c r="EK39" s="2205"/>
      <c r="EL39" s="2205"/>
      <c r="EM39" s="2205"/>
      <c r="EN39" s="2205"/>
      <c r="EO39" s="2205"/>
      <c r="EP39" s="2205"/>
      <c r="EQ39" s="2205"/>
      <c r="ER39" s="2205"/>
      <c r="ES39" s="2206"/>
      <c r="ET39" s="1829"/>
      <c r="EU39" s="2204" t="s">
        <v>981</v>
      </c>
      <c r="EV39" s="2205"/>
      <c r="EW39" s="2205"/>
      <c r="EX39" s="2205"/>
      <c r="EY39" s="2205"/>
      <c r="EZ39" s="2205"/>
      <c r="FA39" s="2205"/>
      <c r="FB39" s="2205"/>
      <c r="FC39" s="2205"/>
      <c r="FD39" s="2205"/>
      <c r="FE39" s="2206"/>
      <c r="FF39" s="1846"/>
      <c r="FO39" s="2204" t="s">
        <v>977</v>
      </c>
      <c r="FP39" s="2205"/>
      <c r="FQ39" s="2205"/>
      <c r="FR39" s="2205"/>
      <c r="FS39" s="2205"/>
      <c r="FT39" s="2205"/>
      <c r="FU39" s="2205"/>
      <c r="FV39" s="2205"/>
      <c r="FW39" s="2205"/>
      <c r="FX39" s="2205"/>
      <c r="FY39" s="2205"/>
      <c r="FZ39" s="2205"/>
      <c r="GA39" s="2205"/>
      <c r="GB39" s="2205"/>
      <c r="GC39" s="2205"/>
      <c r="GD39" s="2205"/>
      <c r="GE39" s="2205"/>
      <c r="GF39" s="2205"/>
      <c r="GG39" s="2205"/>
      <c r="GH39" s="2205"/>
      <c r="GI39" s="2205"/>
      <c r="GJ39" s="2205"/>
      <c r="GK39" s="2205"/>
      <c r="GL39" s="2205"/>
      <c r="GM39" s="2205"/>
      <c r="GN39" s="2205"/>
      <c r="GO39" s="2205"/>
      <c r="GP39" s="2205"/>
      <c r="GQ39" s="2205"/>
      <c r="GR39" s="2205"/>
      <c r="GS39" s="2205"/>
      <c r="GT39" s="2205"/>
      <c r="GU39" s="2205"/>
      <c r="GV39" s="2205"/>
      <c r="GW39" s="2205"/>
      <c r="GX39" s="2205"/>
      <c r="GY39" s="2205"/>
      <c r="GZ39" s="2205"/>
      <c r="HA39" s="2206"/>
      <c r="HB39" s="1829"/>
      <c r="HC39" s="2204" t="s">
        <v>981</v>
      </c>
      <c r="HD39" s="2205"/>
      <c r="HE39" s="2205"/>
      <c r="HF39" s="2205"/>
      <c r="HG39" s="2205"/>
      <c r="HH39" s="2205"/>
      <c r="HI39" s="2205"/>
      <c r="HJ39" s="2205"/>
      <c r="HK39" s="2205"/>
      <c r="HL39" s="2205"/>
      <c r="HM39" s="2205"/>
      <c r="HN39" s="2205"/>
      <c r="HO39" s="2205"/>
      <c r="HP39" s="2205"/>
      <c r="HQ39" s="2205"/>
      <c r="HR39" s="2205"/>
      <c r="HS39" s="2205"/>
      <c r="HT39" s="2205"/>
      <c r="HU39" s="2205"/>
      <c r="HV39" s="2205"/>
      <c r="HW39" s="2205"/>
      <c r="HX39" s="2205"/>
      <c r="HY39" s="2205"/>
      <c r="HZ39" s="2205"/>
      <c r="IA39" s="2205"/>
      <c r="IB39" s="2205"/>
      <c r="IC39" s="2205"/>
      <c r="ID39" s="2205"/>
      <c r="IE39" s="2205"/>
      <c r="IF39" s="2205"/>
      <c r="IG39" s="2205"/>
      <c r="IH39" s="2205"/>
      <c r="II39" s="2205"/>
      <c r="IJ39" s="2205"/>
      <c r="IK39" s="2205"/>
      <c r="IL39" s="2205"/>
      <c r="IM39" s="2205"/>
      <c r="IN39" s="2205"/>
      <c r="IO39" s="2205"/>
      <c r="IP39" s="2205"/>
      <c r="IQ39" s="2205"/>
      <c r="IR39" s="2205"/>
      <c r="IS39" s="2205"/>
      <c r="IT39" s="2205"/>
      <c r="IU39" s="2205"/>
      <c r="IV39" s="2205"/>
      <c r="IW39" s="2205"/>
      <c r="IX39" s="2206"/>
      <c r="IY39" s="1753"/>
      <c r="IZ39" s="1753"/>
      <c r="JA39" s="1753"/>
      <c r="JB39" s="1753"/>
      <c r="JC39" s="1753"/>
      <c r="JD39" s="1753"/>
      <c r="JE39" s="1753"/>
      <c r="JF39" s="1753"/>
      <c r="JG39" s="1753"/>
      <c r="JH39" s="1753"/>
      <c r="JI39" s="1753"/>
      <c r="JJ39" s="1753"/>
      <c r="JK39" s="1753"/>
      <c r="JL39" s="1753"/>
      <c r="JM39" s="1753"/>
      <c r="JN39" s="1753"/>
      <c r="JO39" s="1753"/>
      <c r="JP39" s="1753"/>
      <c r="JQ39" s="1753"/>
      <c r="JR39" s="1753"/>
      <c r="JS39" s="1753"/>
      <c r="JT39" s="1753"/>
      <c r="JU39" s="1753"/>
      <c r="JV39" s="1753"/>
      <c r="JW39" s="1753"/>
      <c r="JX39" s="1753"/>
      <c r="JY39" s="1753"/>
      <c r="JZ39" s="1753"/>
      <c r="KA39" s="1753"/>
      <c r="KB39" s="1753"/>
      <c r="KC39" s="1753"/>
      <c r="KD39" s="1753"/>
      <c r="KE39" s="1753"/>
      <c r="KF39" s="1753"/>
      <c r="KG39" s="1753"/>
    </row>
    <row r="40" spans="1:435" s="74" customFormat="1" ht="30.75" customHeight="1">
      <c r="D40" s="134"/>
      <c r="E40" s="1773"/>
      <c r="F40" s="1734"/>
      <c r="G40" s="1699"/>
      <c r="R40" s="1698"/>
      <c r="S40" s="331"/>
      <c r="T40" s="331"/>
      <c r="U40" s="331"/>
      <c r="V40" s="331"/>
      <c r="W40" s="331"/>
      <c r="X40" s="331"/>
      <c r="Y40" s="331"/>
      <c r="Z40" s="331"/>
      <c r="AA40" s="331"/>
      <c r="AB40" s="331"/>
      <c r="DU40" s="1829"/>
      <c r="DY40" s="1829"/>
      <c r="EB40" s="1829"/>
      <c r="EE40" s="1829"/>
      <c r="EK40" s="1829"/>
      <c r="EN40" s="1829"/>
      <c r="EP40" s="1829"/>
      <c r="ET40" s="1828"/>
      <c r="EV40" s="1829"/>
      <c r="FF40" s="1846"/>
      <c r="FQ40" s="1829"/>
      <c r="FV40" s="1829"/>
      <c r="GI40" s="1829"/>
      <c r="HB40" s="1829"/>
      <c r="HW40" s="1829"/>
      <c r="IR40" s="1829"/>
    </row>
    <row r="41" spans="1:435" s="1753" customFormat="1" ht="30.75" customHeight="1">
      <c r="D41" s="1754"/>
      <c r="E41" s="1776" t="s">
        <v>926</v>
      </c>
      <c r="F41" s="1756"/>
      <c r="G41" s="1756"/>
      <c r="R41" s="1756"/>
      <c r="DP41" s="74"/>
      <c r="DQ41" s="74"/>
      <c r="DR41" s="74"/>
      <c r="DS41" s="74"/>
      <c r="DT41" s="74"/>
      <c r="DU41" s="74"/>
      <c r="DV41" s="74"/>
      <c r="DW41" s="74"/>
      <c r="DX41" s="74"/>
      <c r="DY41" s="74"/>
      <c r="DZ41" s="74"/>
      <c r="EA41" s="74"/>
      <c r="EB41" s="74"/>
      <c r="EC41" s="74"/>
      <c r="ED41" s="74"/>
      <c r="EE41" s="74"/>
      <c r="EF41" s="74"/>
      <c r="EG41" s="74"/>
      <c r="EH41" s="74"/>
      <c r="EI41" s="74"/>
      <c r="EJ41" s="74"/>
      <c r="EK41" s="74"/>
      <c r="EL41" s="74"/>
      <c r="EM41" s="74"/>
      <c r="EN41" s="74"/>
      <c r="EO41" s="74"/>
      <c r="EP41" s="74"/>
      <c r="EQ41" s="74"/>
      <c r="ER41" s="74"/>
      <c r="ES41" s="74"/>
      <c r="ET41" s="1829"/>
      <c r="EU41" s="74"/>
      <c r="EV41" s="74"/>
      <c r="EW41" s="74"/>
      <c r="EX41" s="74"/>
      <c r="EY41" s="74"/>
      <c r="EZ41" s="74"/>
      <c r="FA41" s="74"/>
      <c r="FB41" s="74"/>
      <c r="FC41" s="74"/>
      <c r="FD41" s="74"/>
      <c r="FE41" s="74"/>
      <c r="FF41" s="1847"/>
      <c r="FG41" s="74"/>
      <c r="FH41" s="74"/>
      <c r="FI41" s="74"/>
      <c r="FJ41" s="74"/>
      <c r="FK41" s="74"/>
      <c r="FL41" s="74"/>
      <c r="FM41" s="74"/>
      <c r="FN41" s="74"/>
      <c r="FO41" s="74"/>
      <c r="FP41" s="74"/>
      <c r="FQ41" s="74"/>
      <c r="FR41" s="74"/>
      <c r="FS41" s="74"/>
      <c r="FT41" s="74"/>
      <c r="FU41" s="74"/>
      <c r="FV41" s="74"/>
      <c r="FW41" s="74"/>
      <c r="FX41" s="74"/>
      <c r="FY41" s="74"/>
      <c r="FZ41" s="74"/>
      <c r="GA41" s="74"/>
      <c r="GB41" s="74"/>
      <c r="GC41" s="74"/>
      <c r="GD41" s="74"/>
      <c r="GE41" s="74"/>
      <c r="GF41" s="74"/>
      <c r="GG41" s="74"/>
      <c r="GH41" s="74"/>
      <c r="GI41" s="74"/>
      <c r="GJ41" s="74"/>
      <c r="GK41" s="74"/>
      <c r="GL41" s="74"/>
      <c r="GM41" s="74"/>
      <c r="GN41" s="74"/>
      <c r="GO41" s="74"/>
      <c r="GP41" s="74"/>
      <c r="GQ41" s="74"/>
      <c r="GR41" s="74"/>
      <c r="GS41" s="74"/>
      <c r="GT41" s="74"/>
      <c r="GU41" s="74"/>
      <c r="GV41" s="74"/>
      <c r="GW41" s="74"/>
      <c r="GX41" s="74"/>
      <c r="GY41" s="74"/>
      <c r="GZ41" s="331"/>
      <c r="HA41" s="331"/>
      <c r="HB41" s="331"/>
      <c r="HC41" s="331"/>
      <c r="HD41" s="74"/>
      <c r="HE41" s="74"/>
      <c r="HF41" s="74"/>
      <c r="HG41" s="74"/>
      <c r="HH41" s="74"/>
      <c r="HI41" s="74"/>
    </row>
    <row r="42" spans="1:435" s="515" customFormat="1" ht="30.75" customHeight="1" thickBot="1">
      <c r="D42" s="1683"/>
      <c r="E42" s="1779"/>
      <c r="F42" s="331"/>
      <c r="G42" s="331"/>
      <c r="H42" s="331"/>
      <c r="I42" s="331"/>
      <c r="J42" s="331"/>
      <c r="K42" s="331"/>
      <c r="L42" s="331"/>
      <c r="M42" s="331"/>
      <c r="N42" s="331"/>
      <c r="O42" s="331"/>
      <c r="P42" s="331"/>
      <c r="Q42" s="331"/>
      <c r="R42" s="331"/>
      <c r="S42" s="331"/>
      <c r="T42" s="331"/>
      <c r="U42" s="331"/>
      <c r="V42" s="331"/>
      <c r="W42" s="331"/>
      <c r="X42" s="331"/>
      <c r="Y42" s="331"/>
      <c r="Z42" s="331"/>
      <c r="AA42" s="331"/>
      <c r="AB42" s="331"/>
      <c r="AC42" s="331"/>
      <c r="AD42" s="331"/>
      <c r="AE42" s="331"/>
      <c r="AF42" s="331"/>
      <c r="AG42" s="331"/>
      <c r="AH42" s="331"/>
      <c r="AI42" s="331"/>
      <c r="AJ42" s="331"/>
      <c r="AK42" s="331"/>
      <c r="AL42" s="331"/>
      <c r="AM42" s="331"/>
      <c r="AN42" s="331"/>
      <c r="AO42" s="331"/>
      <c r="AP42" s="331"/>
      <c r="AQ42" s="331"/>
      <c r="AR42" s="331"/>
      <c r="AS42" s="331"/>
      <c r="AT42" s="331"/>
      <c r="AU42" s="331"/>
      <c r="AV42" s="331"/>
      <c r="AW42" s="331"/>
      <c r="AX42" s="331"/>
      <c r="AY42" s="331"/>
      <c r="AZ42" s="331"/>
      <c r="BA42" s="331"/>
      <c r="BB42" s="331"/>
      <c r="BC42" s="331"/>
      <c r="BD42" s="331"/>
      <c r="BE42" s="331"/>
      <c r="BF42" s="331"/>
      <c r="BG42" s="331"/>
      <c r="BH42" s="331"/>
      <c r="BI42" s="331"/>
      <c r="BJ42" s="331"/>
      <c r="BK42" s="331"/>
      <c r="BL42" s="331"/>
      <c r="BM42" s="331"/>
      <c r="BN42" s="331"/>
      <c r="BO42" s="331"/>
      <c r="BP42" s="331"/>
      <c r="BQ42" s="331"/>
      <c r="BR42" s="331"/>
      <c r="BS42" s="331"/>
      <c r="BT42" s="331"/>
      <c r="BU42" s="331"/>
      <c r="BV42" s="331"/>
      <c r="BW42" s="331"/>
      <c r="BX42" s="331"/>
      <c r="BY42" s="331"/>
      <c r="BZ42" s="331"/>
      <c r="CA42" s="331"/>
      <c r="CB42" s="331"/>
      <c r="CC42" s="331"/>
      <c r="CD42" s="331"/>
      <c r="CE42" s="331"/>
      <c r="CF42" s="331"/>
      <c r="CG42" s="331"/>
      <c r="CH42" s="331"/>
      <c r="CI42" s="331"/>
      <c r="CJ42" s="331"/>
      <c r="CK42" s="331"/>
      <c r="CL42" s="2476" t="s">
        <v>864</v>
      </c>
      <c r="CM42" s="2477"/>
      <c r="CN42" s="2477"/>
      <c r="CO42" s="2477"/>
      <c r="CP42" s="2477"/>
      <c r="CQ42" s="2477"/>
      <c r="CR42" s="2477"/>
      <c r="CS42" s="2477"/>
      <c r="CT42" s="2477"/>
      <c r="CU42" s="2477"/>
      <c r="CV42" s="2477"/>
      <c r="CW42" s="2477"/>
      <c r="CX42" s="2477"/>
      <c r="CY42" s="2477"/>
      <c r="CZ42" s="2477"/>
      <c r="DA42" s="2477"/>
      <c r="DB42" s="2477"/>
      <c r="DC42" s="2477"/>
      <c r="DD42" s="2477"/>
      <c r="DE42" s="2477"/>
      <c r="DF42" s="2477"/>
      <c r="DG42" s="2477"/>
      <c r="DH42" s="2477"/>
      <c r="DI42" s="2477"/>
      <c r="DJ42" s="2477"/>
      <c r="DK42" s="2477"/>
      <c r="DL42" s="2477"/>
      <c r="DM42" s="2477"/>
      <c r="DN42" s="2477"/>
      <c r="DO42" s="2477"/>
      <c r="DP42" s="2477"/>
      <c r="DQ42" s="2477"/>
      <c r="DR42" s="2477"/>
      <c r="DS42" s="2477"/>
      <c r="DT42" s="2477"/>
      <c r="DU42" s="2477"/>
      <c r="DV42" s="2477"/>
      <c r="DW42" s="2477"/>
      <c r="DX42" s="2477"/>
      <c r="DY42" s="2477"/>
      <c r="DZ42" s="2477"/>
      <c r="EA42" s="2477"/>
      <c r="EB42" s="2477"/>
      <c r="EC42" s="2477"/>
      <c r="ED42" s="2477"/>
      <c r="EE42" s="2477"/>
      <c r="EF42" s="2477"/>
      <c r="EG42" s="2477"/>
      <c r="EH42" s="2477"/>
      <c r="EI42" s="2477"/>
      <c r="EJ42" s="2477"/>
      <c r="EK42" s="2477"/>
      <c r="EL42" s="2477"/>
      <c r="EM42" s="2477"/>
      <c r="EN42" s="2477"/>
      <c r="EO42" s="2477"/>
      <c r="EP42" s="2477"/>
      <c r="EQ42" s="2477"/>
      <c r="ER42" s="2477"/>
      <c r="ES42" s="2477"/>
      <c r="ET42" s="2477"/>
      <c r="EU42" s="2477"/>
      <c r="EV42" s="2477"/>
      <c r="EW42" s="2477"/>
      <c r="EX42" s="2477"/>
      <c r="EY42" s="2477"/>
      <c r="EZ42" s="2477"/>
      <c r="FA42" s="2477"/>
      <c r="FB42" s="2477"/>
      <c r="FC42" s="2477"/>
      <c r="FD42" s="2477"/>
      <c r="FE42" s="2477"/>
      <c r="FF42" s="2477"/>
      <c r="FG42" s="2477"/>
      <c r="FH42" s="2477"/>
      <c r="FI42" s="2477"/>
      <c r="FJ42" s="2477"/>
      <c r="FK42" s="2477"/>
      <c r="FL42" s="2477"/>
      <c r="FM42" s="2477"/>
      <c r="FN42" s="2477"/>
      <c r="FO42" s="2477"/>
      <c r="FP42" s="2477"/>
      <c r="FQ42" s="2477"/>
      <c r="FR42" s="2477"/>
      <c r="FS42" s="2477"/>
      <c r="FT42" s="2477"/>
      <c r="FU42" s="2477"/>
      <c r="FV42" s="2477"/>
      <c r="FW42" s="2477"/>
      <c r="FX42" s="2477"/>
      <c r="FY42" s="2477"/>
      <c r="FZ42" s="2477"/>
      <c r="GA42" s="2477"/>
      <c r="GB42" s="2477"/>
      <c r="GC42" s="2477"/>
      <c r="GD42" s="2477"/>
      <c r="GE42" s="2477"/>
      <c r="GF42" s="2477"/>
      <c r="GG42" s="2477"/>
      <c r="GH42" s="2477"/>
      <c r="GI42" s="2477"/>
      <c r="GJ42" s="2477"/>
      <c r="GK42" s="2477"/>
      <c r="GL42" s="2477"/>
      <c r="GM42" s="2477"/>
      <c r="GN42" s="2477"/>
      <c r="GO42" s="2477"/>
      <c r="GP42" s="2477"/>
      <c r="GQ42" s="2477"/>
      <c r="GR42" s="2477"/>
      <c r="GS42" s="2477"/>
      <c r="GT42" s="2477"/>
      <c r="GU42" s="2477"/>
      <c r="GV42" s="2477"/>
      <c r="GW42" s="2477"/>
      <c r="GX42" s="2477"/>
      <c r="GY42" s="2477"/>
      <c r="GZ42" s="2477"/>
      <c r="HA42" s="2477"/>
      <c r="HB42" s="2477"/>
      <c r="HC42" s="2477"/>
      <c r="HD42" s="2477"/>
      <c r="HE42" s="2477"/>
      <c r="HF42" s="2477"/>
      <c r="HG42" s="2477"/>
      <c r="HH42" s="2477"/>
      <c r="HI42" s="2477"/>
      <c r="HJ42" s="2477"/>
      <c r="HK42" s="2477"/>
      <c r="HL42" s="2477"/>
      <c r="HM42" s="2477"/>
      <c r="HN42" s="2477"/>
      <c r="HO42" s="2477"/>
      <c r="HP42" s="2477"/>
      <c r="HQ42" s="2477"/>
      <c r="HR42" s="2477"/>
      <c r="HS42" s="2477"/>
      <c r="HT42" s="2477"/>
      <c r="HU42" s="2477"/>
      <c r="HV42" s="2477"/>
      <c r="HW42" s="2477"/>
      <c r="HX42" s="2477"/>
      <c r="HY42" s="2478"/>
      <c r="HZ42" s="2479" t="s">
        <v>826</v>
      </c>
      <c r="IA42" s="2480"/>
      <c r="IB42" s="2480"/>
      <c r="IC42" s="2480"/>
      <c r="ID42" s="2480"/>
      <c r="IE42" s="2480"/>
      <c r="IF42" s="2480"/>
      <c r="IG42" s="2480"/>
      <c r="IH42" s="2480"/>
      <c r="II42" s="2480"/>
      <c r="IJ42" s="2480"/>
      <c r="IK42" s="2480"/>
      <c r="IL42" s="2480"/>
      <c r="IM42" s="2480"/>
      <c r="IN42" s="2480"/>
      <c r="IO42" s="2480"/>
      <c r="IP42" s="2480"/>
      <c r="IQ42" s="2480"/>
      <c r="IR42" s="2480"/>
      <c r="IS42" s="2480"/>
      <c r="IT42" s="2480"/>
      <c r="IU42" s="2480"/>
      <c r="IV42" s="2480"/>
      <c r="IW42" s="2480"/>
      <c r="IX42" s="2480"/>
      <c r="IY42" s="2480"/>
      <c r="IZ42" s="2480"/>
      <c r="JA42" s="2480"/>
      <c r="JB42" s="2480"/>
      <c r="JC42" s="2480"/>
      <c r="JD42" s="2480"/>
      <c r="JE42" s="2480"/>
      <c r="JF42" s="2480"/>
      <c r="JG42" s="2480"/>
      <c r="JH42" s="2480"/>
      <c r="JI42" s="2480"/>
      <c r="JJ42" s="2480"/>
      <c r="JK42" s="2480"/>
      <c r="JL42" s="2480"/>
      <c r="JM42" s="2480"/>
      <c r="JN42" s="2480"/>
      <c r="JO42" s="2480"/>
      <c r="JP42" s="2480"/>
      <c r="JQ42" s="2480"/>
      <c r="JR42" s="2480"/>
      <c r="JS42" s="2480"/>
      <c r="JT42" s="2480"/>
      <c r="JU42" s="2480"/>
      <c r="JV42" s="2480"/>
      <c r="JW42" s="2480"/>
      <c r="JX42" s="2480"/>
      <c r="JY42" s="2480"/>
      <c r="JZ42" s="2480"/>
      <c r="KA42" s="2480"/>
      <c r="KB42" s="2480"/>
      <c r="KC42" s="2480"/>
      <c r="KD42" s="2480"/>
      <c r="KE42" s="2480"/>
      <c r="KF42" s="2480"/>
      <c r="KG42" s="2480"/>
      <c r="KH42" s="2480"/>
      <c r="KI42" s="2480"/>
      <c r="KJ42" s="2480"/>
      <c r="KK42" s="2480"/>
      <c r="KL42" s="2480"/>
      <c r="KM42" s="2480"/>
      <c r="KN42" s="2480"/>
      <c r="KO42" s="2480"/>
      <c r="KP42" s="2480"/>
      <c r="KQ42" s="2480"/>
      <c r="KR42" s="2480"/>
      <c r="KS42" s="2480"/>
      <c r="KT42" s="2480"/>
      <c r="KU42" s="2480"/>
      <c r="KV42" s="2480"/>
      <c r="KW42" s="2480"/>
      <c r="KX42" s="2480"/>
      <c r="KY42" s="2480"/>
      <c r="KZ42" s="2480"/>
      <c r="LA42" s="2480"/>
      <c r="LB42" s="2480"/>
      <c r="LC42" s="2480"/>
      <c r="LD42" s="2480"/>
      <c r="LE42" s="2480"/>
      <c r="LF42" s="2480"/>
      <c r="LG42" s="2480"/>
      <c r="LH42" s="2480"/>
      <c r="LI42" s="2480"/>
      <c r="LJ42" s="2480"/>
      <c r="LK42" s="2480"/>
      <c r="LL42" s="2480"/>
      <c r="LM42" s="2480"/>
      <c r="LN42" s="2480"/>
      <c r="LO42" s="2480"/>
      <c r="LP42" s="2480"/>
      <c r="LQ42" s="2480"/>
      <c r="LR42" s="2480"/>
      <c r="LS42" s="2480"/>
      <c r="LT42" s="2480"/>
      <c r="LU42" s="2480"/>
      <c r="LV42" s="2480"/>
      <c r="LW42" s="2480"/>
      <c r="LX42" s="2480"/>
      <c r="LY42" s="2480"/>
      <c r="LZ42" s="2480"/>
      <c r="MA42" s="2480"/>
      <c r="MB42" s="2480"/>
      <c r="MC42" s="2480"/>
      <c r="MD42" s="2480"/>
      <c r="ME42" s="2480"/>
      <c r="MF42" s="2480"/>
      <c r="MG42" s="2480"/>
      <c r="MH42" s="2480"/>
      <c r="MI42" s="2480"/>
      <c r="MJ42" s="2480"/>
      <c r="MK42" s="2480"/>
      <c r="ML42" s="2480"/>
      <c r="MM42" s="2480"/>
      <c r="MN42" s="2480"/>
      <c r="MO42" s="2480"/>
      <c r="MP42" s="2480"/>
      <c r="MQ42" s="2480"/>
      <c r="MR42" s="2480"/>
      <c r="MS42" s="2480"/>
      <c r="MT42" s="2480"/>
      <c r="MU42" s="2480"/>
      <c r="MV42" s="2480"/>
      <c r="MW42" s="2480"/>
      <c r="MX42" s="2480"/>
      <c r="MY42" s="2480"/>
      <c r="MZ42" s="2480"/>
      <c r="NA42" s="2480"/>
      <c r="NB42" s="2480"/>
      <c r="NC42" s="2480"/>
      <c r="ND42" s="2480"/>
      <c r="NE42" s="2480"/>
      <c r="NF42" s="2480"/>
      <c r="NG42" s="2480"/>
      <c r="NH42" s="2480"/>
      <c r="NI42" s="2480"/>
      <c r="NJ42" s="2480"/>
      <c r="NK42" s="2480"/>
      <c r="NL42" s="2480"/>
      <c r="NM42" s="2480"/>
      <c r="NN42" s="2481"/>
      <c r="NO42" s="331"/>
      <c r="NP42" s="331"/>
      <c r="NQ42" s="331"/>
      <c r="NR42" s="331"/>
      <c r="NS42" s="331"/>
      <c r="NT42" s="331"/>
      <c r="NU42" s="331"/>
      <c r="NV42" s="331"/>
      <c r="NW42" s="331"/>
      <c r="NX42" s="331"/>
      <c r="NY42" s="331"/>
      <c r="NZ42" s="331"/>
      <c r="OA42" s="331"/>
      <c r="OB42" s="331"/>
      <c r="OC42" s="331"/>
      <c r="OD42" s="331"/>
      <c r="OE42" s="331"/>
      <c r="OF42" s="331"/>
      <c r="OG42" s="331"/>
      <c r="OH42" s="331"/>
      <c r="OI42" s="331"/>
      <c r="OJ42" s="331"/>
      <c r="OK42" s="331"/>
      <c r="OL42" s="331"/>
      <c r="OM42" s="331"/>
      <c r="ON42" s="331"/>
      <c r="OO42" s="331"/>
      <c r="OP42" s="331"/>
      <c r="OQ42" s="331"/>
      <c r="OR42" s="331"/>
      <c r="OS42" s="331"/>
      <c r="OT42" s="331"/>
      <c r="OU42" s="331"/>
      <c r="OV42" s="331"/>
    </row>
    <row r="43" spans="1:435" s="74" customFormat="1" ht="34" customHeight="1" thickBot="1">
      <c r="B43" s="2245" t="s">
        <v>335</v>
      </c>
      <c r="C43" s="2246"/>
      <c r="D43" s="2246"/>
      <c r="E43" s="1773"/>
      <c r="F43" s="1738"/>
      <c r="G43" s="1714"/>
      <c r="H43" s="1705"/>
      <c r="I43" s="1705"/>
      <c r="J43" s="1705"/>
      <c r="K43" s="1705"/>
      <c r="L43" s="1705"/>
      <c r="M43" s="1705"/>
      <c r="N43" s="1705"/>
      <c r="O43" s="1705"/>
      <c r="P43" s="1705"/>
      <c r="Q43" s="1705"/>
      <c r="R43" s="1698"/>
      <c r="S43" s="331"/>
      <c r="T43" s="331"/>
      <c r="U43" s="331"/>
      <c r="V43" s="331"/>
      <c r="W43" s="331"/>
      <c r="X43" s="331"/>
      <c r="Y43" s="331"/>
      <c r="Z43" s="331"/>
      <c r="AA43" s="331"/>
      <c r="AB43" s="331"/>
      <c r="AC43" s="331"/>
      <c r="AD43" s="331"/>
      <c r="AE43" s="331"/>
      <c r="AF43" s="331"/>
      <c r="AG43" s="331"/>
      <c r="AH43" s="331"/>
      <c r="AI43" s="331"/>
      <c r="AJ43" s="331"/>
      <c r="AK43" s="331"/>
      <c r="AL43" s="331"/>
      <c r="AM43" s="331"/>
      <c r="AN43" s="331"/>
      <c r="AO43" s="331"/>
      <c r="AP43" s="331"/>
      <c r="AQ43" s="331"/>
      <c r="AR43" s="331"/>
      <c r="AS43" s="331"/>
      <c r="AT43" s="331"/>
      <c r="AU43" s="331"/>
      <c r="AV43" s="331"/>
      <c r="AW43" s="331"/>
      <c r="AX43" s="331"/>
      <c r="AY43" s="331"/>
      <c r="AZ43" s="331"/>
      <c r="BA43" s="331"/>
      <c r="BB43" s="331"/>
      <c r="BC43" s="331"/>
      <c r="BD43" s="331"/>
      <c r="BE43" s="331"/>
      <c r="BF43" s="331"/>
      <c r="BG43" s="331"/>
      <c r="BH43" s="331"/>
      <c r="BI43" s="331"/>
      <c r="BJ43" s="331"/>
      <c r="BK43" s="331"/>
      <c r="BL43" s="331"/>
      <c r="BM43" s="331"/>
      <c r="BN43" s="331"/>
      <c r="BO43" s="331"/>
      <c r="BP43" s="331"/>
      <c r="BQ43" s="331"/>
      <c r="BR43" s="331"/>
      <c r="BS43" s="331"/>
      <c r="BT43" s="331"/>
      <c r="BU43" s="331"/>
      <c r="BV43" s="331"/>
      <c r="BW43" s="331"/>
      <c r="BX43" s="331"/>
      <c r="BY43" s="331"/>
      <c r="BZ43" s="331"/>
      <c r="CA43" s="331"/>
      <c r="CB43" s="331"/>
      <c r="CC43" s="331"/>
      <c r="CD43" s="331"/>
      <c r="CE43" s="331"/>
      <c r="CF43" s="331"/>
      <c r="CG43" s="331"/>
      <c r="CH43" s="331"/>
      <c r="CI43" s="331"/>
      <c r="CJ43" s="331"/>
      <c r="CK43" s="331"/>
      <c r="CL43" s="331"/>
      <c r="CM43" s="331"/>
      <c r="CN43" s="331"/>
      <c r="CO43" s="331"/>
      <c r="CP43" s="331"/>
      <c r="CQ43" s="331"/>
      <c r="CR43" s="331"/>
      <c r="CS43" s="331"/>
      <c r="CT43" s="331"/>
      <c r="CU43" s="331"/>
      <c r="CV43" s="331"/>
      <c r="CW43" s="331"/>
      <c r="CX43" s="331"/>
      <c r="CY43" s="331"/>
      <c r="CZ43" s="331"/>
      <c r="DA43" s="331"/>
      <c r="DB43" s="331"/>
      <c r="DC43" s="331"/>
      <c r="DD43" s="331"/>
      <c r="DE43" s="331"/>
      <c r="DF43" s="331"/>
      <c r="DG43" s="331"/>
      <c r="DH43" s="331"/>
      <c r="DI43" s="331"/>
      <c r="DJ43" s="331"/>
      <c r="DK43" s="331"/>
      <c r="DL43" s="331"/>
      <c r="DM43" s="331"/>
      <c r="DN43" s="331"/>
      <c r="DO43" s="331"/>
      <c r="DP43" s="331"/>
      <c r="DQ43" s="331"/>
      <c r="DR43" s="331"/>
      <c r="DS43" s="331"/>
      <c r="DT43" s="331"/>
      <c r="DU43" s="331"/>
      <c r="DV43" s="331"/>
      <c r="DW43" s="331"/>
      <c r="DX43" s="331"/>
      <c r="DY43" s="331"/>
      <c r="DZ43" s="331"/>
      <c r="EA43" s="331"/>
      <c r="EB43" s="331"/>
      <c r="EC43" s="331"/>
      <c r="ED43" s="331"/>
      <c r="EE43" s="331"/>
      <c r="EF43" s="331"/>
      <c r="EG43" s="331"/>
      <c r="EH43" s="331"/>
      <c r="EI43" s="331"/>
      <c r="EJ43" s="331"/>
      <c r="EK43" s="331"/>
      <c r="EL43" s="331"/>
      <c r="EM43" s="2437" t="s">
        <v>1031</v>
      </c>
      <c r="EN43" s="2438"/>
      <c r="EO43" s="2438"/>
      <c r="EP43" s="2439"/>
      <c r="EQ43" s="2464" t="s">
        <v>917</v>
      </c>
      <c r="ER43" s="2465"/>
      <c r="ES43" s="2465"/>
      <c r="ET43" s="2465"/>
      <c r="EU43" s="2465"/>
      <c r="EV43" s="2465"/>
      <c r="EW43" s="2465"/>
      <c r="EX43" s="2465"/>
      <c r="EY43" s="2465"/>
      <c r="EZ43" s="2465"/>
      <c r="FA43" s="2465"/>
      <c r="FB43" s="2465"/>
      <c r="FC43" s="2465"/>
      <c r="FD43" s="2465"/>
      <c r="FE43" s="2465"/>
      <c r="FF43" s="2465"/>
      <c r="FG43" s="2465"/>
      <c r="FH43" s="2465"/>
      <c r="FI43" s="2465"/>
      <c r="FJ43" s="2465"/>
      <c r="FK43" s="2465"/>
      <c r="FL43" s="2465"/>
      <c r="FM43" s="2465"/>
      <c r="FN43" s="2466"/>
      <c r="FO43" s="331"/>
      <c r="FP43" s="331"/>
      <c r="FQ43" s="331"/>
      <c r="FR43" s="331"/>
      <c r="FS43" s="331"/>
      <c r="FT43" s="331"/>
      <c r="FU43" s="331"/>
      <c r="FV43" s="331"/>
      <c r="FW43" s="331"/>
      <c r="FX43" s="331"/>
      <c r="FY43" s="331"/>
      <c r="FZ43" s="331"/>
      <c r="GA43" s="331"/>
      <c r="GB43" s="331"/>
      <c r="GC43" s="331"/>
      <c r="GD43" s="331"/>
      <c r="GE43" s="331"/>
      <c r="GF43" s="331"/>
      <c r="GG43" s="331"/>
      <c r="GH43" s="331"/>
      <c r="GI43" s="331"/>
      <c r="GJ43" s="331"/>
      <c r="GK43" s="331"/>
      <c r="GL43" s="331"/>
      <c r="GM43" s="331"/>
      <c r="GN43" s="331"/>
      <c r="GO43" s="331"/>
      <c r="GP43" s="331"/>
      <c r="GQ43" s="331"/>
      <c r="GR43" s="331"/>
      <c r="GS43" s="331"/>
      <c r="GT43" s="331"/>
      <c r="GU43" s="331"/>
      <c r="GV43" s="331"/>
      <c r="GW43" s="331"/>
      <c r="GX43" s="331"/>
      <c r="GY43" s="331"/>
      <c r="GZ43" s="331"/>
      <c r="HA43" s="331"/>
      <c r="HB43" s="331"/>
      <c r="HC43" s="331"/>
      <c r="HD43" s="331"/>
      <c r="HE43" s="331"/>
      <c r="HF43" s="331"/>
      <c r="HG43" s="331"/>
      <c r="HH43" s="331"/>
      <c r="HI43" s="331"/>
      <c r="HJ43" s="2437" t="s">
        <v>1048</v>
      </c>
      <c r="HK43" s="2438"/>
      <c r="HL43" s="2438"/>
      <c r="HM43" s="2439"/>
      <c r="HN43" s="2440" t="s">
        <v>902</v>
      </c>
      <c r="HO43" s="2441"/>
      <c r="HP43" s="2441"/>
      <c r="HQ43" s="2441"/>
      <c r="HR43" s="2441"/>
      <c r="HS43" s="2441"/>
      <c r="HT43" s="2441"/>
      <c r="HU43" s="2441"/>
      <c r="HV43" s="2441"/>
      <c r="HW43" s="2441"/>
      <c r="HX43" s="2441"/>
      <c r="HY43" s="2441"/>
      <c r="HZ43" s="2441"/>
      <c r="IA43" s="2441"/>
      <c r="IB43" s="2441"/>
      <c r="IC43" s="2441"/>
      <c r="ID43" s="2441"/>
      <c r="IE43" s="2441"/>
      <c r="IF43" s="2441"/>
      <c r="IG43" s="2441"/>
      <c r="IH43" s="2441"/>
      <c r="II43" s="2441"/>
      <c r="IJ43" s="2441"/>
      <c r="IK43" s="2441"/>
      <c r="IL43" s="2441"/>
      <c r="IM43" s="2441"/>
      <c r="IN43" s="2441"/>
      <c r="IO43" s="2441"/>
      <c r="IP43" s="2441"/>
      <c r="IQ43" s="2441"/>
      <c r="IR43" s="2441"/>
      <c r="IS43" s="2441"/>
      <c r="IT43" s="2441"/>
      <c r="IU43" s="2441"/>
      <c r="IV43" s="2441"/>
      <c r="IW43" s="2442"/>
      <c r="IX43" s="331"/>
      <c r="IY43" s="331"/>
      <c r="IZ43" s="331"/>
      <c r="JA43" s="331"/>
      <c r="JB43" s="331"/>
      <c r="JC43" s="331"/>
      <c r="JD43" s="331"/>
      <c r="JE43" s="331"/>
      <c r="JF43" s="331"/>
      <c r="JG43" s="331"/>
      <c r="JH43" s="331"/>
      <c r="JI43" s="331"/>
      <c r="JJ43" s="331"/>
      <c r="JK43" s="331"/>
      <c r="JL43" s="331"/>
      <c r="JM43" s="331"/>
      <c r="JN43" s="331"/>
      <c r="JO43" s="331"/>
      <c r="JP43" s="331"/>
      <c r="JQ43" s="331"/>
      <c r="JR43" s="331"/>
      <c r="JS43" s="331"/>
      <c r="JT43" s="331"/>
      <c r="JU43" s="331"/>
      <c r="JV43" s="331"/>
      <c r="JW43" s="331"/>
      <c r="JX43" s="331"/>
      <c r="JY43" s="331"/>
      <c r="JZ43" s="331"/>
      <c r="KA43" s="331"/>
      <c r="KB43" s="331"/>
      <c r="KC43" s="331"/>
      <c r="KD43" s="331"/>
      <c r="KE43" s="331"/>
      <c r="KF43" s="331"/>
      <c r="KG43" s="331"/>
      <c r="KH43" s="331"/>
      <c r="KI43" s="331"/>
      <c r="KJ43" s="331"/>
      <c r="KK43" s="331"/>
      <c r="KL43" s="331"/>
      <c r="KM43" s="331"/>
      <c r="KN43" s="331"/>
      <c r="KO43" s="331"/>
      <c r="KP43" s="331"/>
      <c r="KQ43" s="331"/>
      <c r="KR43" s="331"/>
      <c r="KS43" s="331"/>
      <c r="KT43" s="331"/>
      <c r="KU43" s="331"/>
      <c r="KV43" s="331"/>
      <c r="KW43" s="331"/>
      <c r="KX43" s="331"/>
      <c r="KY43" s="331"/>
      <c r="KZ43" s="331"/>
      <c r="LA43" s="331"/>
      <c r="LB43" s="331"/>
      <c r="LC43" s="331"/>
      <c r="LD43" s="331"/>
      <c r="LE43" s="331"/>
      <c r="LF43" s="331"/>
      <c r="LG43" s="331"/>
      <c r="LH43" s="331"/>
      <c r="LI43" s="331"/>
      <c r="LJ43" s="331"/>
      <c r="LK43" s="331"/>
      <c r="LL43" s="331"/>
      <c r="LM43" s="331"/>
      <c r="LN43" s="331"/>
      <c r="LO43" s="331"/>
      <c r="LP43" s="331"/>
      <c r="LQ43" s="331"/>
      <c r="LR43" s="331"/>
      <c r="LS43" s="331"/>
      <c r="LT43" s="331"/>
      <c r="LU43" s="331"/>
      <c r="LV43" s="331"/>
      <c r="LW43" s="331"/>
      <c r="LX43" s="331"/>
      <c r="LY43" s="331"/>
      <c r="LZ43" s="331"/>
      <c r="MA43" s="331"/>
      <c r="MB43" s="331"/>
      <c r="MC43" s="331"/>
      <c r="MD43" s="331"/>
      <c r="ME43" s="331"/>
      <c r="MF43" s="331"/>
      <c r="MG43" s="331"/>
      <c r="MH43" s="331"/>
      <c r="MI43" s="331"/>
      <c r="MJ43" s="331"/>
      <c r="MK43" s="331"/>
      <c r="ML43" s="331"/>
      <c r="MM43" s="331"/>
      <c r="MN43" s="331"/>
      <c r="MO43" s="331"/>
      <c r="MP43" s="331"/>
      <c r="MQ43" s="331"/>
      <c r="MR43" s="331"/>
      <c r="MS43" s="331"/>
      <c r="MT43" s="331"/>
      <c r="MU43" s="331"/>
      <c r="MV43" s="331"/>
      <c r="MW43" s="331"/>
      <c r="MX43" s="331"/>
      <c r="MY43" s="331"/>
      <c r="MZ43" s="331"/>
      <c r="NA43" s="331"/>
      <c r="NB43" s="331"/>
      <c r="NC43" s="331"/>
      <c r="ND43" s="331"/>
      <c r="NE43" s="331"/>
      <c r="NF43" s="331"/>
      <c r="NG43" s="331"/>
      <c r="NH43" s="331"/>
      <c r="NI43" s="331"/>
      <c r="NJ43" s="331"/>
      <c r="NK43" s="331"/>
      <c r="NL43" s="331"/>
      <c r="NM43" s="331"/>
      <c r="NN43" s="331"/>
      <c r="NO43" s="331"/>
      <c r="NP43" s="331"/>
      <c r="NQ43" s="331"/>
      <c r="NR43" s="331"/>
      <c r="NS43" s="331"/>
      <c r="NT43" s="331"/>
      <c r="NU43" s="331"/>
    </row>
    <row r="44" spans="1:435" s="74" customFormat="1" ht="25" customHeight="1" thickBot="1">
      <c r="B44" s="2290"/>
      <c r="C44" s="2291"/>
      <c r="D44" s="2291"/>
      <c r="E44" s="1773"/>
      <c r="F44" s="1738"/>
      <c r="G44" s="1714"/>
      <c r="H44" s="1705"/>
      <c r="I44" s="1705"/>
      <c r="J44" s="1705"/>
      <c r="K44" s="1705"/>
      <c r="L44" s="1705"/>
      <c r="M44" s="1705"/>
      <c r="N44" s="1705"/>
      <c r="O44" s="1705"/>
      <c r="P44" s="1705"/>
      <c r="Q44" s="1705"/>
      <c r="R44" s="1698"/>
      <c r="S44" s="331"/>
      <c r="T44" s="331"/>
      <c r="U44" s="331"/>
      <c r="V44" s="331"/>
      <c r="W44" s="331"/>
      <c r="X44" s="331"/>
      <c r="Y44" s="331"/>
      <c r="Z44" s="331"/>
      <c r="AA44" s="331"/>
      <c r="AB44" s="331"/>
      <c r="AC44" s="331"/>
      <c r="AD44" s="331"/>
      <c r="AE44" s="331"/>
      <c r="AF44" s="331"/>
      <c r="AG44" s="331"/>
      <c r="AH44" s="331"/>
      <c r="AI44" s="331"/>
      <c r="AJ44" s="331"/>
      <c r="AK44" s="331"/>
      <c r="AL44" s="331"/>
      <c r="AM44" s="331"/>
      <c r="AN44" s="331"/>
      <c r="AO44" s="331"/>
      <c r="AP44" s="331"/>
      <c r="AQ44" s="331"/>
      <c r="AR44" s="331"/>
      <c r="AS44" s="331"/>
      <c r="AT44" s="331"/>
      <c r="AU44" s="331"/>
      <c r="AV44" s="331"/>
      <c r="AW44" s="331"/>
      <c r="AX44" s="331"/>
      <c r="AY44" s="331"/>
      <c r="AZ44" s="331"/>
      <c r="BA44" s="331"/>
      <c r="BB44" s="331"/>
      <c r="BC44" s="331"/>
      <c r="BD44" s="331"/>
      <c r="BE44" s="331"/>
      <c r="BF44" s="331"/>
      <c r="BG44" s="331"/>
      <c r="BH44" s="331"/>
      <c r="BI44" s="331"/>
      <c r="BJ44" s="331"/>
      <c r="BK44" s="331"/>
      <c r="BL44" s="331"/>
      <c r="BM44" s="331"/>
      <c r="BN44" s="331"/>
      <c r="BO44" s="331"/>
      <c r="BP44" s="331"/>
      <c r="BQ44" s="331"/>
      <c r="BR44" s="331"/>
      <c r="BS44" s="331"/>
      <c r="BT44" s="331"/>
      <c r="BU44" s="331"/>
      <c r="BV44" s="331"/>
      <c r="BW44" s="331"/>
      <c r="BX44" s="331"/>
      <c r="BY44" s="331"/>
      <c r="BZ44" s="331"/>
      <c r="CA44" s="331"/>
      <c r="CB44" s="331"/>
      <c r="CC44" s="331"/>
      <c r="CD44" s="331"/>
      <c r="CE44" s="331"/>
      <c r="CF44" s="331"/>
      <c r="CG44" s="331"/>
      <c r="CH44" s="331"/>
      <c r="CI44" s="331"/>
      <c r="CJ44" s="331"/>
      <c r="CK44" s="331"/>
      <c r="CL44" s="331"/>
      <c r="CM44" s="331"/>
      <c r="CN44" s="331"/>
      <c r="CO44" s="331"/>
      <c r="CP44" s="331"/>
      <c r="CQ44" s="331"/>
      <c r="CR44" s="331"/>
      <c r="CS44" s="331"/>
      <c r="CT44" s="331"/>
      <c r="CU44" s="331"/>
      <c r="CV44" s="331"/>
      <c r="CW44" s="331"/>
      <c r="CX44" s="331"/>
      <c r="CY44" s="331"/>
      <c r="CZ44" s="331"/>
      <c r="DA44" s="331"/>
      <c r="DB44" s="331"/>
      <c r="DC44" s="331"/>
      <c r="DD44" s="331"/>
      <c r="DE44" s="331"/>
      <c r="DF44" s="331"/>
      <c r="DG44" s="331"/>
      <c r="DH44" s="331"/>
      <c r="DI44" s="331"/>
      <c r="DJ44" s="331"/>
      <c r="DK44" s="331"/>
      <c r="DL44" s="331"/>
      <c r="DM44" s="331"/>
      <c r="DN44" s="331"/>
      <c r="DO44" s="331"/>
      <c r="DP44" s="331"/>
      <c r="DQ44" s="331"/>
      <c r="DR44" s="331"/>
      <c r="DS44" s="331"/>
      <c r="DT44" s="331"/>
      <c r="DU44" s="331"/>
      <c r="DV44" s="331"/>
      <c r="DW44" s="331"/>
      <c r="DX44" s="331"/>
      <c r="DY44" s="331"/>
      <c r="DZ44" s="331"/>
      <c r="EA44" s="331"/>
      <c r="EB44" s="331"/>
      <c r="EC44" s="331"/>
      <c r="ED44" s="331"/>
      <c r="EE44" s="331"/>
      <c r="EF44" s="331"/>
      <c r="EG44" s="331"/>
      <c r="EH44" s="331"/>
      <c r="EI44" s="331"/>
      <c r="EJ44" s="331"/>
      <c r="EK44" s="331"/>
      <c r="EL44" s="331"/>
      <c r="EM44" s="2443" t="s">
        <v>821</v>
      </c>
      <c r="EN44" s="2444"/>
      <c r="EO44" s="2444"/>
      <c r="EP44" s="2444"/>
      <c r="EQ44" s="2444"/>
      <c r="ER44" s="2445"/>
      <c r="ES44" s="2446" t="s">
        <v>860</v>
      </c>
      <c r="ET44" s="2447"/>
      <c r="EU44" s="2447"/>
      <c r="EV44" s="2447"/>
      <c r="EW44" s="2447"/>
      <c r="EX44" s="2447"/>
      <c r="EY44" s="2447"/>
      <c r="EZ44" s="2447"/>
      <c r="FA44" s="2447"/>
      <c r="FB44" s="2447"/>
      <c r="FC44" s="2447"/>
      <c r="FD44" s="2447"/>
      <c r="FE44" s="2447"/>
      <c r="FF44" s="2447"/>
      <c r="FG44" s="2447"/>
      <c r="FH44" s="2447"/>
      <c r="FI44" s="2447"/>
      <c r="FJ44" s="2447"/>
      <c r="FK44" s="2447"/>
      <c r="FL44" s="2448"/>
      <c r="FM44" s="2467" t="s">
        <v>861</v>
      </c>
      <c r="FN44" s="2468"/>
      <c r="FO44" s="331"/>
      <c r="FP44" s="331"/>
      <c r="FQ44" s="331"/>
      <c r="FR44" s="331"/>
      <c r="FS44" s="331"/>
      <c r="FT44" s="331"/>
      <c r="FU44" s="331"/>
      <c r="FV44" s="331"/>
      <c r="FW44" s="331"/>
      <c r="FX44" s="331"/>
      <c r="FY44" s="331"/>
      <c r="FZ44" s="331"/>
      <c r="GA44" s="331"/>
      <c r="GB44" s="331"/>
      <c r="GC44" s="331"/>
      <c r="GD44" s="331"/>
      <c r="GE44" s="331"/>
      <c r="GF44" s="331"/>
      <c r="GG44" s="331"/>
      <c r="GH44" s="331"/>
      <c r="GI44" s="331"/>
      <c r="GJ44" s="331"/>
      <c r="GK44" s="331"/>
      <c r="GL44" s="331"/>
      <c r="GM44" s="331"/>
      <c r="GN44" s="331"/>
      <c r="GO44" s="331"/>
      <c r="GP44" s="331"/>
      <c r="GQ44" s="331"/>
      <c r="GR44" s="331"/>
      <c r="GS44" s="331"/>
      <c r="GT44" s="331"/>
      <c r="GU44" s="331"/>
      <c r="GV44" s="331"/>
      <c r="GW44" s="331"/>
      <c r="GX44" s="331"/>
      <c r="GY44" s="331"/>
      <c r="GZ44" s="331"/>
      <c r="HA44" s="331"/>
      <c r="HB44" s="331"/>
      <c r="HC44" s="331"/>
      <c r="HD44" s="331"/>
      <c r="HE44" s="331"/>
      <c r="HF44" s="331"/>
      <c r="HG44" s="331"/>
      <c r="HH44" s="331"/>
      <c r="HI44" s="331"/>
      <c r="HJ44" s="2443" t="s">
        <v>821</v>
      </c>
      <c r="HK44" s="2444"/>
      <c r="HL44" s="2444"/>
      <c r="HM44" s="2444"/>
      <c r="HN44" s="2444"/>
      <c r="HO44" s="2445"/>
      <c r="HP44" s="2446" t="s">
        <v>860</v>
      </c>
      <c r="HQ44" s="2447"/>
      <c r="HR44" s="2447"/>
      <c r="HS44" s="2447"/>
      <c r="HT44" s="2447"/>
      <c r="HU44" s="2447"/>
      <c r="HV44" s="2447"/>
      <c r="HW44" s="2447"/>
      <c r="HX44" s="2447"/>
      <c r="HY44" s="2448"/>
      <c r="HZ44" s="2449" t="s">
        <v>861</v>
      </c>
      <c r="IA44" s="2450"/>
      <c r="IB44" s="2450"/>
      <c r="IC44" s="2450"/>
      <c r="ID44" s="2450"/>
      <c r="IE44" s="2450"/>
      <c r="IF44" s="2450"/>
      <c r="IG44" s="2450"/>
      <c r="IH44" s="2450"/>
      <c r="II44" s="2450"/>
      <c r="IJ44" s="2450"/>
      <c r="IK44" s="2450"/>
      <c r="IL44" s="2450"/>
      <c r="IM44" s="2450"/>
      <c r="IN44" s="2450"/>
      <c r="IO44" s="2450"/>
      <c r="IP44" s="2450"/>
      <c r="IQ44" s="2450"/>
      <c r="IR44" s="2450"/>
      <c r="IS44" s="2450"/>
      <c r="IT44" s="2450"/>
      <c r="IU44" s="2450"/>
      <c r="IV44" s="2450"/>
      <c r="IW44" s="2451"/>
      <c r="IX44" s="331"/>
      <c r="IY44" s="331"/>
      <c r="IZ44" s="331"/>
      <c r="JA44" s="331"/>
      <c r="JB44" s="331"/>
      <c r="JC44" s="331"/>
      <c r="JD44" s="331"/>
      <c r="JE44" s="331"/>
      <c r="JF44" s="331"/>
      <c r="JG44" s="331"/>
      <c r="JH44" s="331"/>
      <c r="JI44" s="331"/>
      <c r="JJ44" s="331"/>
      <c r="JK44" s="331"/>
      <c r="JL44" s="331"/>
      <c r="JM44" s="331"/>
      <c r="JN44" s="331"/>
      <c r="JO44" s="331"/>
      <c r="JP44" s="331"/>
      <c r="JQ44" s="331"/>
      <c r="JR44" s="331"/>
      <c r="JS44" s="331"/>
      <c r="JT44" s="331"/>
      <c r="JU44" s="331"/>
      <c r="JV44" s="331"/>
      <c r="JW44" s="331"/>
      <c r="JX44" s="331"/>
      <c r="JY44" s="331"/>
      <c r="JZ44" s="331"/>
      <c r="KA44" s="331"/>
      <c r="KB44" s="331"/>
      <c r="KC44" s="331"/>
      <c r="KD44" s="331"/>
      <c r="KE44" s="331"/>
      <c r="KF44" s="331"/>
      <c r="KG44" s="331"/>
      <c r="KH44" s="331"/>
      <c r="KI44" s="331"/>
      <c r="KJ44" s="331"/>
      <c r="KK44" s="331"/>
      <c r="KL44" s="331"/>
      <c r="KM44" s="331"/>
      <c r="KN44" s="331"/>
      <c r="KO44" s="331"/>
      <c r="KP44" s="331"/>
      <c r="KQ44" s="331"/>
      <c r="KR44" s="331"/>
      <c r="KS44" s="331"/>
      <c r="KT44" s="331"/>
      <c r="KU44" s="331"/>
      <c r="KV44" s="331"/>
      <c r="KW44" s="331"/>
      <c r="KX44" s="331"/>
      <c r="KY44" s="331"/>
      <c r="KZ44" s="331"/>
      <c r="LA44" s="331"/>
      <c r="LB44" s="331"/>
      <c r="LC44" s="331"/>
      <c r="LD44" s="331"/>
      <c r="LE44" s="331"/>
      <c r="LF44" s="331"/>
      <c r="LG44" s="331"/>
      <c r="LH44" s="331"/>
      <c r="LI44" s="331"/>
      <c r="LJ44" s="331"/>
      <c r="LK44" s="331"/>
      <c r="LL44" s="331"/>
      <c r="LM44" s="331"/>
      <c r="LN44" s="331"/>
      <c r="LO44" s="331"/>
      <c r="LP44" s="331"/>
      <c r="LQ44" s="331"/>
      <c r="LR44" s="331"/>
      <c r="LS44" s="331"/>
      <c r="LT44" s="331"/>
      <c r="LU44" s="331"/>
      <c r="LV44" s="331"/>
      <c r="LW44" s="331"/>
      <c r="LX44" s="331"/>
      <c r="LY44" s="331"/>
      <c r="LZ44" s="331"/>
      <c r="MA44" s="331"/>
      <c r="MB44" s="331"/>
      <c r="MC44" s="331"/>
      <c r="MD44" s="331"/>
      <c r="ME44" s="331"/>
      <c r="MF44" s="331"/>
      <c r="MG44" s="331"/>
      <c r="MH44" s="331"/>
      <c r="MI44" s="331"/>
      <c r="MJ44" s="331"/>
      <c r="MK44" s="331"/>
      <c r="ML44" s="331"/>
      <c r="MM44" s="331"/>
      <c r="MN44" s="331"/>
      <c r="MO44" s="331"/>
      <c r="MP44" s="331"/>
      <c r="MQ44" s="331"/>
      <c r="MR44" s="331"/>
      <c r="MS44" s="331"/>
      <c r="MT44" s="331"/>
      <c r="MU44" s="331"/>
      <c r="MV44" s="331"/>
      <c r="MW44" s="331"/>
      <c r="MX44" s="331"/>
      <c r="MY44" s="331"/>
      <c r="MZ44" s="331"/>
      <c r="NA44" s="331"/>
      <c r="NB44" s="331"/>
      <c r="NC44" s="331"/>
      <c r="ND44" s="331"/>
      <c r="NE44" s="331"/>
      <c r="NF44" s="331"/>
      <c r="NG44" s="331"/>
      <c r="NH44" s="331"/>
      <c r="NI44" s="331"/>
      <c r="NJ44" s="331"/>
      <c r="NK44" s="331"/>
      <c r="NL44" s="331"/>
      <c r="NM44" s="331"/>
      <c r="NN44" s="331"/>
      <c r="NO44" s="331"/>
      <c r="NP44" s="331"/>
      <c r="NQ44" s="331"/>
      <c r="NR44" s="331"/>
      <c r="NS44" s="331"/>
      <c r="NT44" s="331"/>
      <c r="NU44" s="331"/>
      <c r="NV44" s="331"/>
      <c r="NW44" s="331"/>
      <c r="NX44" s="331"/>
      <c r="NY44" s="331"/>
      <c r="NZ44" s="331"/>
      <c r="OA44" s="331"/>
      <c r="OB44" s="331"/>
      <c r="OC44" s="331"/>
      <c r="OD44" s="331"/>
      <c r="OE44" s="331"/>
      <c r="PS44" s="1666"/>
    </row>
    <row r="45" spans="1:435" s="74" customFormat="1" ht="30" customHeight="1">
      <c r="B45" s="2290"/>
      <c r="C45" s="2291"/>
      <c r="D45" s="2291"/>
      <c r="E45" s="1773"/>
      <c r="F45" s="1738"/>
      <c r="G45" s="1714"/>
      <c r="H45" s="1705"/>
      <c r="I45" s="1705"/>
      <c r="J45" s="1705"/>
      <c r="K45" s="1705"/>
      <c r="L45" s="1705"/>
      <c r="M45" s="1705"/>
      <c r="N45" s="1705"/>
      <c r="O45" s="1705"/>
      <c r="P45" s="1705"/>
      <c r="Q45" s="1705"/>
      <c r="R45" s="1698"/>
      <c r="S45" s="331"/>
      <c r="T45" s="331"/>
      <c r="U45" s="331"/>
      <c r="V45" s="331"/>
      <c r="W45" s="331"/>
      <c r="X45" s="331"/>
      <c r="Y45" s="331"/>
      <c r="Z45" s="331"/>
      <c r="AA45" s="331"/>
      <c r="AB45" s="331"/>
      <c r="AC45" s="331"/>
      <c r="AD45" s="331"/>
      <c r="AE45" s="331"/>
      <c r="AF45" s="331"/>
      <c r="AG45" s="331"/>
      <c r="AH45" s="331"/>
      <c r="AI45" s="331"/>
      <c r="AJ45" s="331"/>
      <c r="AK45" s="331"/>
      <c r="AL45" s="331"/>
      <c r="AM45" s="331"/>
      <c r="AN45" s="331"/>
      <c r="AO45" s="331"/>
      <c r="AP45" s="331"/>
      <c r="AQ45" s="331"/>
      <c r="AR45" s="331"/>
      <c r="AS45" s="331"/>
      <c r="AT45" s="331"/>
      <c r="AU45" s="331"/>
      <c r="AV45" s="331"/>
      <c r="AW45" s="331"/>
      <c r="AX45" s="331"/>
      <c r="AY45" s="331"/>
      <c r="AZ45" s="331"/>
      <c r="BA45" s="331"/>
      <c r="BB45" s="331"/>
      <c r="BC45" s="331"/>
      <c r="BD45" s="331"/>
      <c r="BE45" s="331"/>
      <c r="BF45" s="331"/>
      <c r="BG45" s="331"/>
      <c r="BH45" s="331"/>
      <c r="BI45" s="331"/>
      <c r="BJ45" s="331"/>
      <c r="BK45" s="331"/>
      <c r="BL45" s="331"/>
      <c r="BM45" s="331"/>
      <c r="BN45" s="331"/>
      <c r="BO45" s="331"/>
      <c r="BP45" s="331"/>
      <c r="BQ45" s="331"/>
      <c r="BR45" s="331"/>
      <c r="BS45" s="331"/>
      <c r="BT45" s="331"/>
      <c r="BU45" s="331"/>
      <c r="BV45" s="331"/>
      <c r="BW45" s="331"/>
      <c r="BX45" s="331"/>
      <c r="BY45" s="331"/>
      <c r="BZ45" s="331"/>
      <c r="CA45" s="331"/>
      <c r="CB45" s="331"/>
      <c r="CC45" s="331"/>
      <c r="CD45" s="331"/>
      <c r="CE45" s="331"/>
      <c r="CF45" s="331"/>
      <c r="CG45" s="331"/>
      <c r="CH45" s="331"/>
      <c r="CI45" s="331"/>
      <c r="CJ45" s="331"/>
      <c r="CK45" s="331"/>
      <c r="CL45" s="331"/>
      <c r="CM45" s="331"/>
      <c r="CN45" s="331"/>
      <c r="CO45" s="331"/>
      <c r="CP45" s="331"/>
      <c r="CQ45" s="331"/>
      <c r="CR45" s="331"/>
      <c r="CS45" s="331"/>
      <c r="CT45" s="331"/>
      <c r="CU45" s="331"/>
      <c r="CV45" s="331"/>
      <c r="CW45" s="331"/>
      <c r="CX45" s="331"/>
      <c r="CY45" s="331"/>
      <c r="CZ45" s="331"/>
      <c r="DA45" s="331"/>
      <c r="DB45" s="331"/>
      <c r="DC45" s="331"/>
      <c r="DD45" s="331"/>
      <c r="DE45" s="331"/>
      <c r="DF45" s="331"/>
      <c r="DG45" s="331"/>
      <c r="DH45" s="331"/>
      <c r="DI45" s="331"/>
      <c r="DJ45" s="331"/>
      <c r="DK45" s="331"/>
      <c r="DL45" s="331"/>
      <c r="DM45" s="331"/>
      <c r="DN45" s="331"/>
      <c r="DO45" s="331"/>
      <c r="DP45" s="331"/>
      <c r="DQ45" s="331"/>
      <c r="DR45" s="331"/>
      <c r="DS45" s="331"/>
      <c r="DT45" s="331"/>
      <c r="DU45" s="331"/>
      <c r="DV45" s="331"/>
      <c r="DW45" s="331"/>
      <c r="DX45" s="331"/>
      <c r="DY45" s="331"/>
      <c r="DZ45" s="331"/>
      <c r="EA45" s="331"/>
      <c r="EB45" s="331"/>
      <c r="EC45" s="331"/>
      <c r="ED45" s="331"/>
      <c r="EE45" s="331"/>
      <c r="EF45" s="331"/>
      <c r="EG45" s="331"/>
      <c r="EH45" s="331"/>
      <c r="EI45" s="331"/>
      <c r="EJ45" s="331"/>
      <c r="EK45" s="331"/>
      <c r="EL45" s="331"/>
      <c r="EM45" s="1851"/>
      <c r="EN45" s="1851"/>
      <c r="EO45" s="75"/>
      <c r="EP45" s="75"/>
      <c r="EQ45" s="75"/>
      <c r="ER45" s="75"/>
      <c r="ES45" s="2469" t="s">
        <v>861</v>
      </c>
      <c r="ET45" s="2470"/>
      <c r="EU45" s="331"/>
      <c r="EV45" s="331"/>
      <c r="EW45" s="331"/>
      <c r="EX45" s="331"/>
      <c r="EY45" s="331"/>
      <c r="EZ45" s="331"/>
      <c r="FA45" s="331"/>
      <c r="FB45" s="331"/>
      <c r="FC45" s="331"/>
      <c r="FD45" s="331"/>
      <c r="FE45" s="331"/>
      <c r="FF45" s="331"/>
      <c r="FG45" s="331"/>
      <c r="FH45" s="331"/>
      <c r="FI45" s="331"/>
      <c r="FJ45" s="331"/>
      <c r="FK45" s="331"/>
      <c r="FL45" s="331"/>
      <c r="FM45" s="331"/>
      <c r="FN45" s="331"/>
      <c r="FO45" s="331"/>
      <c r="FP45" s="331"/>
      <c r="FQ45" s="331"/>
      <c r="FR45" s="331"/>
      <c r="FS45" s="331"/>
      <c r="FT45" s="331"/>
      <c r="FU45" s="331"/>
      <c r="FV45" s="331"/>
      <c r="FW45" s="331"/>
      <c r="FX45" s="331"/>
      <c r="FY45" s="331"/>
      <c r="FZ45" s="331"/>
      <c r="GA45" s="331"/>
      <c r="GB45" s="331"/>
      <c r="GC45" s="331"/>
      <c r="GD45" s="331"/>
      <c r="GE45" s="331"/>
      <c r="GF45" s="331"/>
      <c r="GG45" s="331"/>
      <c r="GH45" s="331"/>
      <c r="GI45" s="331"/>
      <c r="GJ45" s="331"/>
      <c r="GK45" s="331"/>
      <c r="GL45" s="331"/>
      <c r="GM45" s="331"/>
      <c r="GN45" s="331"/>
      <c r="GO45" s="331"/>
      <c r="GP45" s="331"/>
      <c r="GQ45" s="331"/>
      <c r="GR45" s="331"/>
      <c r="GS45" s="331"/>
      <c r="GT45" s="331"/>
      <c r="GU45" s="331"/>
      <c r="GV45" s="331"/>
      <c r="GW45" s="331"/>
      <c r="GX45" s="331"/>
      <c r="GY45" s="331"/>
      <c r="GZ45" s="331"/>
      <c r="HA45" s="331"/>
      <c r="HB45" s="331"/>
      <c r="HC45" s="331"/>
      <c r="HD45" s="331"/>
      <c r="HE45" s="331"/>
      <c r="HF45" s="331"/>
      <c r="HG45" s="331"/>
      <c r="HH45" s="331"/>
      <c r="HI45" s="331"/>
      <c r="HJ45" s="331"/>
      <c r="HK45" s="331"/>
      <c r="HL45" s="331"/>
      <c r="HM45" s="331"/>
      <c r="HN45" s="1851"/>
      <c r="HO45" s="1851"/>
      <c r="HP45" s="2452" t="s">
        <v>861</v>
      </c>
      <c r="HQ45" s="2453"/>
      <c r="HR45" s="2453"/>
      <c r="HS45" s="2453"/>
      <c r="HT45" s="2453"/>
      <c r="HU45" s="2453"/>
      <c r="HV45" s="2453"/>
      <c r="HW45" s="2453"/>
      <c r="HX45" s="2453"/>
      <c r="HY45" s="2453"/>
      <c r="HZ45" s="2453"/>
      <c r="IA45" s="2453"/>
      <c r="IB45" s="2453"/>
      <c r="IC45" s="2453"/>
      <c r="ID45" s="2453"/>
      <c r="IE45" s="2453"/>
      <c r="IF45" s="2453"/>
      <c r="IG45" s="2453"/>
      <c r="IH45" s="2453"/>
      <c r="II45" s="2453"/>
      <c r="IJ45" s="2453"/>
      <c r="IK45" s="2453"/>
      <c r="IL45" s="2453"/>
      <c r="IM45" s="2454"/>
      <c r="IN45" s="331"/>
      <c r="IO45" s="331"/>
      <c r="IP45" s="331"/>
      <c r="IQ45" s="331"/>
      <c r="IX45" s="331"/>
      <c r="IY45" s="331"/>
      <c r="IZ45" s="331"/>
      <c r="JA45" s="331"/>
      <c r="JB45" s="331"/>
      <c r="JC45" s="331"/>
      <c r="JD45" s="331"/>
      <c r="JE45" s="331"/>
      <c r="JF45" s="331"/>
      <c r="JG45" s="331"/>
      <c r="JH45" s="331"/>
      <c r="JI45" s="331"/>
      <c r="JJ45" s="331"/>
      <c r="JK45" s="331"/>
      <c r="JL45" s="331"/>
      <c r="JM45" s="331"/>
      <c r="JN45" s="331"/>
      <c r="JO45" s="331"/>
      <c r="JP45" s="331"/>
      <c r="JQ45" s="331"/>
      <c r="JR45" s="331"/>
      <c r="JS45" s="331"/>
      <c r="JT45" s="331"/>
      <c r="JU45" s="331"/>
      <c r="JV45" s="331"/>
      <c r="JW45" s="331"/>
      <c r="JX45" s="331"/>
      <c r="JY45" s="331"/>
      <c r="JZ45" s="331"/>
      <c r="KA45" s="331"/>
      <c r="KB45" s="331"/>
      <c r="KC45" s="331"/>
      <c r="KD45" s="331"/>
      <c r="KE45" s="331"/>
      <c r="KF45" s="331"/>
      <c r="KG45" s="331"/>
      <c r="KH45" s="331"/>
      <c r="KI45" s="331"/>
      <c r="KJ45" s="331"/>
      <c r="KK45" s="331"/>
      <c r="KL45" s="331"/>
      <c r="KM45" s="331"/>
      <c r="KN45" s="331"/>
      <c r="KO45" s="331"/>
      <c r="KP45" s="331"/>
      <c r="KQ45" s="331"/>
      <c r="KR45" s="331"/>
      <c r="KS45" s="331"/>
      <c r="KT45" s="331"/>
      <c r="KU45" s="331"/>
      <c r="KV45" s="331"/>
      <c r="KW45" s="331"/>
      <c r="KX45" s="331"/>
      <c r="KY45" s="331"/>
      <c r="KZ45" s="331"/>
      <c r="LA45" s="331"/>
      <c r="LB45" s="331"/>
      <c r="LC45" s="331"/>
      <c r="LD45" s="331"/>
      <c r="LE45" s="331"/>
      <c r="LF45" s="331"/>
      <c r="LG45" s="331"/>
      <c r="LH45" s="331"/>
      <c r="LI45" s="331"/>
      <c r="LJ45" s="331"/>
      <c r="LK45" s="331"/>
      <c r="LL45" s="331"/>
      <c r="LM45" s="331"/>
      <c r="LN45" s="331"/>
      <c r="LO45" s="331"/>
      <c r="LP45" s="331"/>
      <c r="LQ45" s="331"/>
      <c r="LR45" s="331"/>
      <c r="LS45" s="331"/>
      <c r="LT45" s="331"/>
      <c r="LU45" s="331"/>
      <c r="LV45" s="331"/>
      <c r="LW45" s="331"/>
      <c r="LX45" s="331"/>
      <c r="LY45" s="331"/>
      <c r="LZ45" s="331"/>
      <c r="MA45" s="331"/>
      <c r="MB45" s="331"/>
      <c r="MC45" s="331"/>
      <c r="MD45" s="331"/>
      <c r="ME45" s="331"/>
      <c r="MF45" s="331"/>
      <c r="MG45" s="331"/>
      <c r="MH45" s="331"/>
      <c r="MI45" s="331"/>
      <c r="MJ45" s="331"/>
      <c r="MK45" s="331"/>
      <c r="ML45" s="331"/>
      <c r="MM45" s="331"/>
      <c r="MN45" s="331"/>
      <c r="MO45" s="331"/>
      <c r="MP45" s="331"/>
      <c r="MQ45" s="331"/>
      <c r="MR45" s="331"/>
      <c r="MS45" s="331"/>
      <c r="MT45" s="331"/>
      <c r="MU45" s="331"/>
      <c r="MV45" s="331"/>
      <c r="MW45" s="331"/>
      <c r="MX45" s="331"/>
      <c r="MY45" s="331"/>
      <c r="MZ45" s="331"/>
      <c r="NA45" s="331"/>
      <c r="NB45" s="331"/>
      <c r="NC45" s="331"/>
      <c r="ND45" s="331"/>
      <c r="NE45" s="331"/>
      <c r="NF45" s="331"/>
      <c r="NG45" s="331"/>
      <c r="NH45" s="331"/>
      <c r="NI45" s="331"/>
      <c r="NJ45" s="331"/>
      <c r="NK45" s="331"/>
      <c r="NL45" s="331"/>
      <c r="NM45" s="331"/>
      <c r="NN45" s="331"/>
      <c r="NO45" s="331"/>
      <c r="NP45" s="331"/>
      <c r="NQ45" s="331"/>
      <c r="NR45" s="331"/>
      <c r="NS45" s="331"/>
      <c r="NT45" s="331"/>
      <c r="NU45" s="331"/>
    </row>
    <row r="46" spans="1:435" s="74" customFormat="1" ht="30" customHeight="1" thickBot="1">
      <c r="B46" s="2290"/>
      <c r="C46" s="2291"/>
      <c r="D46" s="2291"/>
      <c r="E46" s="1776" t="s">
        <v>926</v>
      </c>
      <c r="F46" s="1738"/>
      <c r="G46" s="1714"/>
      <c r="H46" s="1705"/>
      <c r="I46" s="1705"/>
      <c r="J46" s="1705"/>
      <c r="K46" s="1705"/>
      <c r="L46" s="1705"/>
      <c r="M46" s="1705"/>
      <c r="N46" s="1705"/>
      <c r="O46" s="1705"/>
      <c r="P46" s="1705"/>
      <c r="Q46" s="1705"/>
      <c r="R46" s="1698"/>
      <c r="S46" s="331"/>
      <c r="T46" s="331"/>
      <c r="U46" s="331"/>
      <c r="V46" s="331"/>
      <c r="W46" s="331"/>
      <c r="X46" s="331"/>
      <c r="Y46" s="331"/>
      <c r="Z46" s="331"/>
      <c r="AA46" s="331"/>
      <c r="AB46" s="331"/>
      <c r="AC46" s="331"/>
      <c r="AD46" s="331"/>
      <c r="AE46" s="331"/>
      <c r="AF46" s="331"/>
      <c r="AG46" s="331"/>
      <c r="AH46" s="331"/>
      <c r="AI46" s="331"/>
      <c r="AJ46" s="331"/>
      <c r="AK46" s="331"/>
      <c r="AL46" s="331"/>
      <c r="AM46" s="331"/>
      <c r="AN46" s="331"/>
      <c r="AO46" s="331"/>
      <c r="AP46" s="331"/>
      <c r="AQ46" s="331"/>
      <c r="AR46" s="331"/>
      <c r="AS46" s="331"/>
      <c r="AT46" s="331"/>
      <c r="AU46" s="331"/>
      <c r="AV46" s="331"/>
      <c r="AW46" s="331"/>
      <c r="AX46" s="331"/>
      <c r="AY46" s="331"/>
      <c r="AZ46" s="331"/>
      <c r="BA46" s="331"/>
      <c r="BB46" s="331"/>
      <c r="BC46" s="331"/>
      <c r="BD46" s="331"/>
      <c r="BE46" s="331"/>
      <c r="BF46" s="331"/>
      <c r="BG46" s="331"/>
      <c r="BH46" s="331"/>
      <c r="BI46" s="331"/>
      <c r="BJ46" s="331"/>
      <c r="BK46" s="331"/>
      <c r="BL46" s="331"/>
      <c r="BM46" s="331"/>
      <c r="BN46" s="331"/>
      <c r="BO46" s="331"/>
      <c r="BP46" s="331"/>
      <c r="BQ46" s="331"/>
      <c r="BR46" s="331"/>
      <c r="BS46" s="331"/>
      <c r="BT46" s="331"/>
      <c r="BU46" s="331"/>
      <c r="BV46" s="331"/>
      <c r="BW46" s="331"/>
      <c r="BX46" s="331"/>
      <c r="BY46" s="331"/>
      <c r="BZ46" s="331"/>
      <c r="CA46" s="331"/>
      <c r="CB46" s="331"/>
      <c r="CC46" s="331"/>
      <c r="CD46" s="331"/>
      <c r="CE46" s="331"/>
      <c r="CF46" s="331"/>
      <c r="CG46" s="331"/>
      <c r="CH46" s="331"/>
      <c r="CI46" s="331"/>
      <c r="CJ46" s="331"/>
      <c r="CK46" s="331"/>
      <c r="CL46" s="331"/>
      <c r="CM46" s="331"/>
      <c r="CN46" s="331"/>
      <c r="CO46" s="331"/>
      <c r="CP46" s="331"/>
      <c r="CQ46" s="331"/>
      <c r="CR46" s="331"/>
      <c r="CS46" s="331"/>
      <c r="CT46" s="331"/>
      <c r="CU46" s="331"/>
      <c r="CV46" s="331"/>
      <c r="CW46" s="331"/>
      <c r="CX46" s="331"/>
      <c r="CY46" s="331"/>
      <c r="CZ46" s="331"/>
      <c r="DA46" s="331"/>
      <c r="DB46" s="331"/>
      <c r="DC46" s="331"/>
      <c r="DD46" s="331"/>
      <c r="DE46" s="331"/>
      <c r="DF46" s="331"/>
      <c r="DG46" s="331">
        <v>2000</v>
      </c>
      <c r="DH46" s="331">
        <v>2000</v>
      </c>
      <c r="DI46" s="331">
        <v>2000</v>
      </c>
      <c r="DJ46" s="331">
        <v>1200</v>
      </c>
      <c r="DK46" s="331">
        <v>1200</v>
      </c>
      <c r="DL46" s="331">
        <v>1200</v>
      </c>
      <c r="DM46" s="331">
        <v>1200</v>
      </c>
      <c r="DN46" s="331">
        <v>1200</v>
      </c>
      <c r="DO46" s="331">
        <v>1200</v>
      </c>
      <c r="DP46" s="331">
        <v>1200</v>
      </c>
      <c r="DQ46" s="331">
        <v>1200</v>
      </c>
      <c r="DR46" s="331">
        <v>1200</v>
      </c>
      <c r="DS46" s="331">
        <v>1200</v>
      </c>
      <c r="DT46" s="331">
        <v>1200</v>
      </c>
      <c r="DU46" s="331">
        <v>1200</v>
      </c>
      <c r="DV46" s="331">
        <v>1200</v>
      </c>
      <c r="DW46" s="331">
        <v>1200</v>
      </c>
      <c r="DX46" s="331">
        <v>1200</v>
      </c>
      <c r="DY46" s="331">
        <v>1200</v>
      </c>
      <c r="DZ46" s="331"/>
      <c r="EA46" s="331"/>
      <c r="EB46" s="331"/>
      <c r="EC46" s="331"/>
      <c r="ED46" s="331"/>
      <c r="EE46" s="331"/>
      <c r="EF46" s="331"/>
      <c r="EG46" s="331"/>
      <c r="EH46" s="1672">
        <v>2000</v>
      </c>
      <c r="EI46" s="1672">
        <v>2000</v>
      </c>
      <c r="EJ46" s="1672">
        <v>2000</v>
      </c>
      <c r="EK46" s="1672">
        <v>2000</v>
      </c>
      <c r="EL46" s="1672">
        <v>2000</v>
      </c>
      <c r="EM46" s="1672">
        <v>1680</v>
      </c>
      <c r="EN46" s="1672">
        <v>1680</v>
      </c>
      <c r="EO46" s="1672">
        <v>1680</v>
      </c>
      <c r="EP46" s="1672">
        <v>1680</v>
      </c>
      <c r="EQ46" s="1672">
        <v>1680</v>
      </c>
      <c r="ER46" s="1672">
        <v>1680</v>
      </c>
      <c r="ES46" s="1672">
        <v>1680</v>
      </c>
      <c r="ET46" s="1672">
        <v>1680</v>
      </c>
      <c r="EU46" s="1672">
        <v>1680</v>
      </c>
      <c r="EV46" s="1672">
        <v>1680</v>
      </c>
      <c r="EW46" s="1672">
        <v>1680</v>
      </c>
      <c r="EX46" s="1672">
        <v>1680</v>
      </c>
      <c r="EY46" s="1672">
        <v>1680</v>
      </c>
      <c r="EZ46" s="1672">
        <v>1680</v>
      </c>
      <c r="FA46" s="1672">
        <v>1680</v>
      </c>
      <c r="FB46" s="1672">
        <v>1680</v>
      </c>
      <c r="FC46" s="1672">
        <v>1680</v>
      </c>
      <c r="FD46" s="1672">
        <v>1680</v>
      </c>
      <c r="FE46" s="1672">
        <v>1680</v>
      </c>
      <c r="FF46" s="1672">
        <v>1680</v>
      </c>
      <c r="FG46" s="1672">
        <v>1680</v>
      </c>
      <c r="FH46" s="1672">
        <v>1680</v>
      </c>
      <c r="FI46" s="1672">
        <v>1680</v>
      </c>
      <c r="FJ46" s="1672"/>
      <c r="FK46" s="1672"/>
      <c r="FL46" s="1672"/>
      <c r="FM46" s="331"/>
      <c r="FN46" s="331"/>
      <c r="FO46" s="331"/>
      <c r="FP46" s="331"/>
      <c r="FQ46" s="331"/>
      <c r="FR46" s="331"/>
      <c r="FS46" s="331"/>
      <c r="FT46" s="331"/>
      <c r="FU46" s="331"/>
      <c r="FV46" s="331"/>
      <c r="FW46" s="331"/>
      <c r="FX46" s="331"/>
      <c r="FY46" s="331"/>
      <c r="FZ46" s="331"/>
      <c r="GA46" s="331"/>
      <c r="GB46" s="331"/>
      <c r="GC46" s="331"/>
      <c r="GD46" s="331"/>
      <c r="GE46" s="331"/>
      <c r="GF46" s="331"/>
      <c r="GG46" s="331"/>
      <c r="GH46" s="331"/>
      <c r="GI46" s="331"/>
      <c r="GJ46" s="331"/>
      <c r="GK46" s="331"/>
      <c r="GL46" s="331"/>
      <c r="GM46" s="331"/>
      <c r="GN46" s="331"/>
      <c r="GO46" s="331"/>
      <c r="GP46" s="331"/>
      <c r="GQ46" s="331"/>
      <c r="GR46" s="331"/>
      <c r="GS46" s="331"/>
      <c r="GT46" s="331"/>
      <c r="GU46" s="331"/>
      <c r="GV46" s="331"/>
      <c r="GW46" s="331"/>
      <c r="GX46" s="331"/>
      <c r="GY46" s="331"/>
      <c r="GZ46" s="331"/>
      <c r="HA46" s="331"/>
      <c r="HB46" s="331"/>
      <c r="HC46" s="331"/>
      <c r="HD46" s="331"/>
      <c r="HE46" s="331"/>
      <c r="HF46" s="331"/>
      <c r="HG46" s="331"/>
      <c r="HH46" s="331"/>
      <c r="HI46" s="331"/>
      <c r="HJ46" s="1672"/>
      <c r="HK46" s="1672"/>
      <c r="HL46" s="1672"/>
      <c r="HM46" s="1672"/>
      <c r="HN46" s="1672"/>
      <c r="HO46" s="1672">
        <v>1200</v>
      </c>
      <c r="HP46" s="1672">
        <v>1200</v>
      </c>
      <c r="HQ46" s="1672">
        <v>1200</v>
      </c>
      <c r="HR46" s="1672">
        <v>1200</v>
      </c>
      <c r="HS46" s="1672">
        <v>1200</v>
      </c>
      <c r="HT46" s="1672">
        <v>1200</v>
      </c>
      <c r="HU46" s="1672">
        <v>1200</v>
      </c>
      <c r="HV46" s="1672">
        <v>1200</v>
      </c>
      <c r="HW46" s="1672">
        <v>1200</v>
      </c>
      <c r="HX46" s="1672">
        <v>1200</v>
      </c>
      <c r="HY46" s="1672">
        <v>1200</v>
      </c>
      <c r="HZ46" s="331"/>
      <c r="IA46" s="331"/>
      <c r="IB46" s="331"/>
      <c r="IC46" s="331"/>
      <c r="ID46" s="331"/>
      <c r="IE46" s="331"/>
      <c r="IF46" s="331"/>
      <c r="IG46" s="331"/>
      <c r="IH46" s="331"/>
      <c r="II46" s="331"/>
      <c r="IJ46" s="331"/>
      <c r="IK46" s="331"/>
      <c r="IL46" s="331"/>
      <c r="IM46" s="331"/>
      <c r="IN46" s="331"/>
      <c r="IO46" s="331"/>
      <c r="IP46" s="331"/>
      <c r="IQ46" s="331"/>
      <c r="IR46" s="331"/>
      <c r="IS46" s="331"/>
      <c r="IT46" s="331"/>
      <c r="IU46" s="331"/>
      <c r="IV46" s="331"/>
      <c r="IW46" s="331"/>
      <c r="IX46" s="331"/>
      <c r="IY46" s="331"/>
      <c r="IZ46" s="331"/>
      <c r="JA46" s="331"/>
      <c r="JB46" s="331"/>
      <c r="JC46" s="331"/>
      <c r="JD46" s="331"/>
      <c r="JE46" s="331"/>
      <c r="JF46" s="331"/>
      <c r="JG46" s="331"/>
      <c r="JH46" s="331"/>
      <c r="JI46" s="331"/>
      <c r="JJ46" s="331"/>
      <c r="JK46" s="331"/>
      <c r="JL46" s="331"/>
      <c r="JM46" s="331"/>
      <c r="JN46" s="331"/>
      <c r="JO46" s="331"/>
      <c r="JP46" s="331"/>
      <c r="JQ46" s="331"/>
      <c r="JR46" s="331"/>
      <c r="JS46" s="331"/>
      <c r="JT46" s="331"/>
      <c r="JU46" s="331"/>
      <c r="JV46" s="331"/>
      <c r="JW46" s="331"/>
      <c r="JX46" s="331"/>
      <c r="JY46" s="331"/>
      <c r="JZ46" s="331"/>
      <c r="KA46" s="331"/>
      <c r="KB46" s="331"/>
      <c r="KC46" s="331"/>
      <c r="KD46" s="331"/>
      <c r="KE46" s="331"/>
      <c r="KF46" s="331"/>
      <c r="KG46" s="331"/>
      <c r="KH46" s="331"/>
      <c r="KI46" s="331"/>
      <c r="KJ46" s="331"/>
      <c r="KK46" s="331"/>
      <c r="KL46" s="331"/>
      <c r="KM46" s="331"/>
      <c r="KN46" s="331"/>
      <c r="KO46" s="331"/>
      <c r="KP46" s="331"/>
      <c r="KQ46" s="331"/>
      <c r="KR46" s="331"/>
      <c r="KS46" s="331"/>
      <c r="KT46" s="331"/>
      <c r="KU46" s="331"/>
      <c r="KV46" s="331"/>
      <c r="KW46" s="331"/>
      <c r="KX46" s="331"/>
      <c r="KY46" s="331"/>
      <c r="KZ46" s="331"/>
      <c r="LA46" s="331"/>
      <c r="LB46" s="1672"/>
      <c r="LC46" s="331"/>
      <c r="LD46" s="331"/>
      <c r="LE46" s="331"/>
      <c r="LF46" s="331"/>
      <c r="LG46" s="331"/>
      <c r="LH46" s="331"/>
      <c r="LI46" s="331"/>
      <c r="LJ46" s="331"/>
      <c r="LK46" s="331"/>
      <c r="LL46" s="331"/>
      <c r="LM46" s="331"/>
      <c r="LN46" s="331"/>
      <c r="LO46" s="331"/>
      <c r="LP46" s="331"/>
      <c r="LQ46" s="331"/>
      <c r="LR46" s="331"/>
      <c r="LS46" s="331"/>
      <c r="LT46" s="331"/>
      <c r="LU46" s="331"/>
      <c r="LV46" s="331"/>
      <c r="LW46" s="331"/>
      <c r="LX46" s="331"/>
      <c r="LY46" s="331"/>
      <c r="LZ46" s="331"/>
      <c r="MA46" s="331"/>
      <c r="MB46" s="331"/>
      <c r="MC46" s="331"/>
      <c r="MD46" s="331"/>
      <c r="ME46" s="331"/>
      <c r="MF46" s="331"/>
      <c r="MG46" s="331"/>
      <c r="MH46" s="331"/>
      <c r="MI46" s="331"/>
      <c r="MJ46" s="331"/>
      <c r="MK46" s="331"/>
      <c r="ML46" s="331"/>
      <c r="MM46" s="331"/>
      <c r="MN46" s="331"/>
      <c r="MO46" s="331"/>
      <c r="MP46" s="331"/>
      <c r="MQ46" s="331"/>
      <c r="MR46" s="331"/>
      <c r="MS46" s="331"/>
      <c r="MT46" s="331"/>
      <c r="MU46" s="331"/>
      <c r="MV46" s="331"/>
      <c r="MW46" s="331"/>
      <c r="MX46" s="331"/>
      <c r="MY46" s="331"/>
      <c r="MZ46" s="331"/>
      <c r="NA46" s="331"/>
      <c r="NB46" s="331"/>
      <c r="NC46" s="331"/>
      <c r="ND46" s="331"/>
      <c r="NE46" s="331"/>
      <c r="NF46" s="331"/>
      <c r="NG46" s="331"/>
      <c r="NH46" s="331"/>
      <c r="NI46" s="331"/>
      <c r="NJ46" s="331"/>
      <c r="NK46" s="331"/>
      <c r="NL46" s="331"/>
    </row>
    <row r="47" spans="1:435" s="74" customFormat="1" ht="30" customHeight="1" thickBot="1">
      <c r="B47" s="2290"/>
      <c r="C47" s="2291"/>
      <c r="D47" s="2291"/>
      <c r="E47" s="1773"/>
      <c r="F47" s="1738"/>
      <c r="G47" s="1714"/>
      <c r="H47" s="1705"/>
      <c r="I47" s="1705"/>
      <c r="J47" s="1705"/>
      <c r="K47" s="1705"/>
      <c r="L47" s="1705"/>
      <c r="M47" s="1705"/>
      <c r="N47" s="1705"/>
      <c r="O47" s="1705"/>
      <c r="P47" s="1705"/>
      <c r="Q47" s="1705"/>
      <c r="R47" s="1698"/>
      <c r="S47" s="331"/>
      <c r="T47" s="331"/>
      <c r="U47" s="331"/>
      <c r="V47" s="331"/>
      <c r="W47" s="331"/>
      <c r="X47" s="331"/>
      <c r="Y47" s="331"/>
      <c r="Z47" s="331"/>
      <c r="AA47" s="331"/>
      <c r="AB47" s="331"/>
      <c r="AC47" s="331"/>
      <c r="AD47" s="331"/>
      <c r="AE47" s="331"/>
      <c r="AF47" s="331"/>
      <c r="AG47" s="331"/>
      <c r="AH47" s="331"/>
      <c r="AI47" s="331"/>
      <c r="AJ47" s="331"/>
      <c r="AK47" s="331"/>
      <c r="AL47" s="331"/>
      <c r="AM47" s="331"/>
      <c r="AN47" s="331"/>
      <c r="AO47" s="331"/>
      <c r="AP47" s="331"/>
      <c r="AQ47" s="331"/>
      <c r="AR47" s="331"/>
      <c r="AS47" s="331"/>
      <c r="AT47" s="331"/>
      <c r="AU47" s="331"/>
      <c r="AV47" s="331"/>
      <c r="AW47" s="331"/>
      <c r="AX47" s="331"/>
      <c r="AY47" s="331"/>
      <c r="AZ47" s="331"/>
      <c r="BA47" s="331"/>
      <c r="BB47" s="331"/>
      <c r="BC47" s="331"/>
      <c r="BD47" s="331"/>
      <c r="BE47" s="331"/>
      <c r="BF47" s="331"/>
      <c r="BG47" s="331"/>
      <c r="BH47" s="331"/>
      <c r="BI47" s="331"/>
      <c r="BJ47" s="331"/>
      <c r="BK47" s="331"/>
      <c r="BL47" s="331"/>
      <c r="BM47" s="331"/>
      <c r="BN47" s="331"/>
      <c r="BO47" s="331"/>
      <c r="BP47" s="331"/>
      <c r="BQ47" s="331"/>
      <c r="BR47" s="331"/>
      <c r="BS47" s="331"/>
      <c r="BT47" s="331"/>
      <c r="BU47" s="331"/>
      <c r="BV47" s="331"/>
      <c r="BW47" s="331"/>
      <c r="BX47" s="331"/>
      <c r="BY47" s="331"/>
      <c r="BZ47" s="331"/>
      <c r="CA47" s="331"/>
      <c r="CB47" s="331"/>
      <c r="CC47" s="331"/>
      <c r="CD47" s="331"/>
      <c r="CE47" s="331"/>
      <c r="CF47" s="331"/>
      <c r="CG47" s="331"/>
      <c r="CH47" s="331"/>
      <c r="CI47" s="331"/>
      <c r="CJ47" s="331"/>
      <c r="CK47" s="331"/>
      <c r="CL47" s="331"/>
      <c r="CM47" s="331"/>
      <c r="CN47" s="331"/>
      <c r="CO47" s="331"/>
      <c r="CP47" s="331"/>
      <c r="CQ47" s="331"/>
      <c r="CR47" s="331"/>
      <c r="CS47" s="331"/>
      <c r="CT47" s="331"/>
      <c r="CU47" s="331"/>
      <c r="CV47" s="331"/>
      <c r="CW47" s="331"/>
      <c r="CX47" s="331"/>
      <c r="CY47" s="331"/>
      <c r="CZ47" s="331"/>
      <c r="DA47" s="331"/>
      <c r="DB47" s="331"/>
      <c r="DC47" s="331"/>
      <c r="DD47" s="331"/>
      <c r="DE47" s="331"/>
      <c r="DF47" s="331"/>
      <c r="DG47" s="331"/>
      <c r="DH47" s="331"/>
      <c r="DI47" s="331"/>
      <c r="DJ47" s="331"/>
      <c r="DK47" s="331"/>
      <c r="DL47" s="331"/>
      <c r="DM47" s="331"/>
      <c r="DN47" s="331"/>
      <c r="DO47" s="331"/>
      <c r="DP47" s="331"/>
      <c r="DQ47" s="331"/>
      <c r="DR47" s="331"/>
      <c r="DS47" s="331"/>
      <c r="DT47" s="331"/>
      <c r="DU47" s="331"/>
      <c r="DV47" s="331"/>
      <c r="DW47" s="331"/>
      <c r="DX47" s="331"/>
      <c r="DY47" s="331"/>
      <c r="DZ47" s="331"/>
      <c r="EA47" s="331"/>
      <c r="EB47" s="331"/>
      <c r="EC47" s="331"/>
      <c r="ED47" s="331"/>
      <c r="EE47" s="331"/>
      <c r="EF47" s="331"/>
      <c r="EG47" s="331"/>
      <c r="EH47" s="331"/>
      <c r="EI47" s="331"/>
      <c r="EJ47" s="331"/>
      <c r="EK47" s="331"/>
      <c r="EL47" s="331"/>
      <c r="EM47" s="331"/>
      <c r="EN47" s="331"/>
      <c r="EO47" s="331"/>
      <c r="EP47" s="331"/>
      <c r="EQ47" s="331"/>
      <c r="ER47" s="331"/>
      <c r="ES47" s="331"/>
      <c r="ET47" s="331"/>
      <c r="EU47" s="331"/>
      <c r="EV47" s="331"/>
      <c r="EW47" s="331"/>
      <c r="EX47" s="331"/>
      <c r="EY47" s="331"/>
      <c r="EZ47" s="331"/>
      <c r="FA47" s="331"/>
      <c r="FB47" s="331"/>
      <c r="FC47" s="331"/>
      <c r="FD47" s="331"/>
      <c r="FE47" s="331"/>
      <c r="FF47" s="331"/>
      <c r="FG47" s="331"/>
      <c r="FH47" s="331"/>
      <c r="FI47" s="331"/>
      <c r="FJ47" s="2437" t="s">
        <v>1035</v>
      </c>
      <c r="FK47" s="2438"/>
      <c r="FL47" s="2438"/>
      <c r="FM47" s="2439"/>
      <c r="FN47" s="2440" t="s">
        <v>1034</v>
      </c>
      <c r="FO47" s="2441"/>
      <c r="FP47" s="2441"/>
      <c r="FQ47" s="2441"/>
      <c r="FR47" s="2441"/>
      <c r="FS47" s="2441"/>
      <c r="FT47" s="2441"/>
      <c r="FU47" s="2441"/>
      <c r="FV47" s="2441"/>
      <c r="FW47" s="2441"/>
      <c r="FX47" s="2441"/>
      <c r="FY47" s="2441"/>
      <c r="FZ47" s="2441"/>
      <c r="GA47" s="2441"/>
      <c r="GB47" s="2441"/>
      <c r="GC47" s="2441"/>
      <c r="GD47" s="2441"/>
      <c r="GE47" s="2441"/>
      <c r="GF47" s="2441"/>
      <c r="GG47" s="2441"/>
      <c r="GH47" s="2441"/>
      <c r="GI47" s="2441"/>
      <c r="GJ47" s="2441"/>
      <c r="GK47" s="2441"/>
      <c r="GL47" s="2441"/>
      <c r="GM47" s="2441"/>
      <c r="GN47" s="2441"/>
      <c r="GO47" s="2441"/>
      <c r="GP47" s="2441"/>
      <c r="GQ47" s="2442"/>
      <c r="GR47" s="331"/>
      <c r="GS47" s="331"/>
      <c r="GT47" s="331"/>
      <c r="GU47" s="331"/>
      <c r="GV47" s="331"/>
      <c r="GW47" s="331"/>
      <c r="GX47" s="331"/>
      <c r="GY47" s="331"/>
      <c r="GZ47" s="331"/>
      <c r="HA47" s="331"/>
      <c r="HB47" s="331"/>
      <c r="HC47" s="331"/>
      <c r="HD47" s="331"/>
      <c r="HE47" s="331"/>
      <c r="HF47" s="331"/>
      <c r="HG47" s="331"/>
      <c r="HH47" s="331"/>
      <c r="HI47" s="331"/>
      <c r="HJ47" s="331"/>
      <c r="HK47" s="331"/>
      <c r="HL47" s="331"/>
      <c r="HM47" s="331"/>
      <c r="HN47" s="331"/>
      <c r="HO47" s="331"/>
      <c r="HP47" s="331"/>
      <c r="HQ47" s="331"/>
      <c r="HR47" s="331"/>
      <c r="HS47" s="331"/>
      <c r="HT47" s="331"/>
      <c r="HU47" s="331"/>
      <c r="HV47" s="2437" t="s">
        <v>1049</v>
      </c>
      <c r="HW47" s="2438"/>
      <c r="HX47" s="2438"/>
      <c r="HY47" s="2439"/>
      <c r="HZ47" s="2440" t="s">
        <v>902</v>
      </c>
      <c r="IA47" s="2441"/>
      <c r="IB47" s="2441"/>
      <c r="IC47" s="2441"/>
      <c r="ID47" s="2441"/>
      <c r="IE47" s="2441"/>
      <c r="IF47" s="2441"/>
      <c r="IG47" s="2441"/>
      <c r="IH47" s="2441"/>
      <c r="II47" s="2441"/>
      <c r="IJ47" s="2441"/>
      <c r="IK47" s="2441"/>
      <c r="IL47" s="2441"/>
      <c r="IM47" s="2441"/>
      <c r="IN47" s="2441"/>
      <c r="IO47" s="2441"/>
      <c r="IP47" s="2441"/>
      <c r="IQ47" s="2441"/>
      <c r="IR47" s="2441"/>
      <c r="IS47" s="2441"/>
      <c r="IT47" s="2441"/>
      <c r="IU47" s="2441"/>
      <c r="IV47" s="2441"/>
      <c r="IW47" s="2441"/>
      <c r="IX47" s="2441"/>
      <c r="IY47" s="2441"/>
      <c r="IZ47" s="2441"/>
      <c r="JA47" s="2441"/>
      <c r="JB47" s="2441"/>
      <c r="JC47" s="2441"/>
      <c r="JD47" s="2441"/>
      <c r="JE47" s="2441"/>
      <c r="JF47" s="2441"/>
      <c r="JG47" s="2441"/>
      <c r="JH47" s="2441"/>
      <c r="JI47" s="2442"/>
      <c r="JJ47" s="331"/>
      <c r="JK47" s="331"/>
      <c r="JL47" s="331"/>
      <c r="JM47" s="331"/>
      <c r="JN47" s="331"/>
      <c r="JO47" s="331"/>
      <c r="JP47" s="331"/>
      <c r="JQ47" s="331"/>
      <c r="JR47" s="331"/>
      <c r="JS47" s="331"/>
      <c r="JT47" s="331"/>
      <c r="JU47" s="331"/>
      <c r="JV47" s="331"/>
      <c r="JW47" s="331"/>
      <c r="JX47" s="331"/>
      <c r="JY47" s="331"/>
      <c r="JZ47" s="331"/>
      <c r="KA47" s="331"/>
      <c r="KB47" s="331"/>
      <c r="KC47" s="331"/>
      <c r="KD47" s="331"/>
      <c r="KE47" s="331"/>
      <c r="KF47" s="331"/>
      <c r="KG47" s="331"/>
      <c r="KH47" s="331"/>
      <c r="KI47" s="331"/>
      <c r="KJ47" s="331"/>
      <c r="KK47" s="331"/>
      <c r="KL47" s="331"/>
      <c r="KM47" s="331"/>
      <c r="KN47" s="331"/>
      <c r="KO47" s="331"/>
      <c r="KP47" s="331"/>
      <c r="KQ47" s="331"/>
      <c r="KR47" s="331"/>
      <c r="KS47" s="331"/>
      <c r="KT47" s="331"/>
      <c r="KU47" s="331"/>
      <c r="KV47" s="331"/>
      <c r="KW47" s="331"/>
      <c r="KX47" s="331"/>
      <c r="KY47" s="331"/>
      <c r="KZ47" s="331"/>
      <c r="LA47" s="331"/>
      <c r="LB47" s="331"/>
      <c r="LC47" s="331"/>
      <c r="LD47" s="331"/>
      <c r="LE47" s="331"/>
      <c r="LF47" s="331"/>
      <c r="LG47" s="331"/>
      <c r="LH47" s="331"/>
      <c r="LI47" s="331"/>
      <c r="LJ47" s="331"/>
      <c r="LK47" s="331"/>
      <c r="LL47" s="331"/>
      <c r="LM47" s="331"/>
      <c r="LN47" s="331"/>
      <c r="LO47" s="331"/>
      <c r="LP47" s="331"/>
      <c r="LQ47" s="331"/>
      <c r="LR47" s="331"/>
      <c r="LS47" s="331"/>
      <c r="LT47" s="331"/>
      <c r="LU47" s="331"/>
      <c r="LV47" s="331"/>
      <c r="LW47" s="331"/>
      <c r="LX47" s="331"/>
      <c r="LY47" s="331"/>
      <c r="LZ47" s="331"/>
      <c r="MA47" s="331"/>
      <c r="MB47" s="331"/>
      <c r="MC47" s="331"/>
      <c r="MD47" s="331"/>
      <c r="ME47" s="331"/>
      <c r="MF47" s="331"/>
      <c r="MG47" s="331"/>
      <c r="MH47" s="331"/>
      <c r="MI47" s="331"/>
      <c r="MJ47" s="331"/>
      <c r="MK47" s="331"/>
      <c r="ML47" s="331"/>
      <c r="MM47" s="331"/>
      <c r="MN47" s="331"/>
      <c r="MO47" s="331"/>
      <c r="MP47" s="331"/>
      <c r="MQ47" s="331"/>
      <c r="MR47" s="331"/>
      <c r="MS47" s="331"/>
      <c r="MT47" s="331"/>
      <c r="MU47" s="331"/>
      <c r="MV47" s="331"/>
      <c r="MW47" s="331"/>
      <c r="MX47" s="331"/>
      <c r="MY47" s="331"/>
      <c r="MZ47" s="331"/>
      <c r="NA47" s="331"/>
      <c r="NB47" s="331"/>
      <c r="NC47" s="331"/>
      <c r="ND47" s="331"/>
      <c r="NE47" s="331"/>
      <c r="NF47" s="331"/>
      <c r="NG47" s="331"/>
      <c r="NH47" s="331"/>
      <c r="NI47" s="331"/>
      <c r="NJ47" s="331"/>
      <c r="NK47" s="331"/>
      <c r="NL47" s="331"/>
      <c r="NM47" s="331"/>
      <c r="NN47" s="331"/>
      <c r="NO47" s="331"/>
    </row>
    <row r="48" spans="1:435" s="74" customFormat="1" ht="25" customHeight="1" thickBot="1">
      <c r="B48" s="2290"/>
      <c r="C48" s="2291"/>
      <c r="D48" s="2291"/>
      <c r="E48" s="1773"/>
      <c r="F48" s="1738"/>
      <c r="G48" s="1714"/>
      <c r="H48" s="1705"/>
      <c r="I48" s="1705"/>
      <c r="J48" s="1705"/>
      <c r="K48" s="1705"/>
      <c r="L48" s="1705"/>
      <c r="M48" s="1705"/>
      <c r="N48" s="1705"/>
      <c r="O48" s="1705"/>
      <c r="P48" s="1705"/>
      <c r="Q48" s="1705"/>
      <c r="R48" s="1698"/>
      <c r="S48" s="331"/>
      <c r="T48" s="331"/>
      <c r="U48" s="331"/>
      <c r="V48" s="331"/>
      <c r="W48" s="331"/>
      <c r="X48" s="331"/>
      <c r="Y48" s="331"/>
      <c r="Z48" s="331"/>
      <c r="AA48" s="331"/>
      <c r="AB48" s="331"/>
      <c r="AC48" s="331"/>
      <c r="AD48" s="331"/>
      <c r="AE48" s="331"/>
      <c r="AF48" s="331"/>
      <c r="AG48" s="331"/>
      <c r="AH48" s="331"/>
      <c r="AI48" s="331"/>
      <c r="AJ48" s="331"/>
      <c r="AK48" s="331"/>
      <c r="AL48" s="331"/>
      <c r="AM48" s="331"/>
      <c r="AN48" s="331"/>
      <c r="AO48" s="331"/>
      <c r="AP48" s="331"/>
      <c r="AQ48" s="331"/>
      <c r="AR48" s="331"/>
      <c r="AS48" s="331"/>
      <c r="AT48" s="331"/>
      <c r="AU48" s="331"/>
      <c r="AV48" s="331"/>
      <c r="AW48" s="331"/>
      <c r="AX48" s="331"/>
      <c r="AY48" s="331"/>
      <c r="AZ48" s="331"/>
      <c r="BA48" s="331"/>
      <c r="BB48" s="331"/>
      <c r="BC48" s="331"/>
      <c r="BD48" s="331"/>
      <c r="BE48" s="331"/>
      <c r="BF48" s="331"/>
      <c r="BG48" s="331"/>
      <c r="BH48" s="331"/>
      <c r="BI48" s="331"/>
      <c r="BJ48" s="331"/>
      <c r="BK48" s="331"/>
      <c r="BL48" s="331"/>
      <c r="BM48" s="331"/>
      <c r="BN48" s="331"/>
      <c r="BO48" s="331"/>
      <c r="BP48" s="331"/>
      <c r="BQ48" s="331"/>
      <c r="BR48" s="331"/>
      <c r="BS48" s="331"/>
      <c r="BT48" s="331"/>
      <c r="BU48" s="331"/>
      <c r="BV48" s="331"/>
      <c r="BW48" s="331"/>
      <c r="BX48" s="331"/>
      <c r="BY48" s="331"/>
      <c r="BZ48" s="331"/>
      <c r="CA48" s="331"/>
      <c r="CB48" s="331"/>
      <c r="CC48" s="331"/>
      <c r="CD48" s="331"/>
      <c r="CE48" s="331"/>
      <c r="CF48" s="331"/>
      <c r="CG48" s="331"/>
      <c r="CH48" s="331"/>
      <c r="CI48" s="331"/>
      <c r="CJ48" s="331"/>
      <c r="CK48" s="331"/>
      <c r="CL48" s="331"/>
      <c r="CM48" s="331"/>
      <c r="CN48" s="331"/>
      <c r="CO48" s="331"/>
      <c r="CP48" s="331"/>
      <c r="CQ48" s="331"/>
      <c r="CR48" s="331"/>
      <c r="CS48" s="331"/>
      <c r="CT48" s="331"/>
      <c r="CU48" s="331"/>
      <c r="CV48" s="331"/>
      <c r="CW48" s="331"/>
      <c r="CX48" s="331"/>
      <c r="CY48" s="331"/>
      <c r="CZ48" s="331"/>
      <c r="DA48" s="331"/>
      <c r="DB48" s="331"/>
      <c r="DC48" s="331"/>
      <c r="DD48" s="331"/>
      <c r="DE48" s="331"/>
      <c r="DF48" s="331"/>
      <c r="DG48" s="331"/>
      <c r="DH48" s="331"/>
      <c r="DI48" s="331"/>
      <c r="DJ48" s="331"/>
      <c r="DK48" s="331"/>
      <c r="DL48" s="331"/>
      <c r="DM48" s="331"/>
      <c r="DN48" s="331"/>
      <c r="DO48" s="331"/>
      <c r="DP48" s="331"/>
      <c r="DQ48" s="331"/>
      <c r="DR48" s="331"/>
      <c r="DS48" s="331"/>
      <c r="DT48" s="331"/>
      <c r="DU48" s="331"/>
      <c r="DV48" s="331"/>
      <c r="DW48" s="331"/>
      <c r="DX48" s="331"/>
      <c r="DY48" s="331"/>
      <c r="DZ48" s="331"/>
      <c r="EA48" s="331"/>
      <c r="EB48" s="331"/>
      <c r="EC48" s="331"/>
      <c r="ED48" s="331"/>
      <c r="EE48" s="331"/>
      <c r="EF48" s="331"/>
      <c r="EG48" s="331"/>
      <c r="EH48" s="331"/>
      <c r="EI48" s="331"/>
      <c r="EJ48" s="331"/>
      <c r="EK48" s="331"/>
      <c r="EL48" s="331"/>
      <c r="EM48" s="331"/>
      <c r="EN48" s="331"/>
      <c r="EO48" s="331"/>
      <c r="EP48" s="331"/>
      <c r="EQ48" s="331"/>
      <c r="ER48" s="331"/>
      <c r="ES48" s="331"/>
      <c r="ET48" s="331"/>
      <c r="EU48" s="331"/>
      <c r="EV48" s="331"/>
      <c r="EW48" s="331"/>
      <c r="EX48" s="331"/>
      <c r="EY48" s="331"/>
      <c r="EZ48" s="331"/>
      <c r="FA48" s="331"/>
      <c r="FB48" s="331"/>
      <c r="FC48" s="331"/>
      <c r="FD48" s="331"/>
      <c r="FE48" s="331"/>
      <c r="FF48" s="331"/>
      <c r="FG48" s="331"/>
      <c r="FH48" s="331"/>
      <c r="FI48" s="331"/>
      <c r="FJ48" s="2443" t="s">
        <v>821</v>
      </c>
      <c r="FK48" s="2444"/>
      <c r="FL48" s="2444"/>
      <c r="FM48" s="2444"/>
      <c r="FN48" s="2444"/>
      <c r="FO48" s="2445"/>
      <c r="FP48" s="2446" t="s">
        <v>860</v>
      </c>
      <c r="FQ48" s="2447"/>
      <c r="FR48" s="2447"/>
      <c r="FS48" s="2447"/>
      <c r="FT48" s="2447"/>
      <c r="FU48" s="2447"/>
      <c r="FV48" s="2447"/>
      <c r="FW48" s="2447"/>
      <c r="FX48" s="2447"/>
      <c r="FY48" s="2448"/>
      <c r="FZ48" s="2449" t="s">
        <v>861</v>
      </c>
      <c r="GA48" s="2450"/>
      <c r="GB48" s="2450"/>
      <c r="GC48" s="2450"/>
      <c r="GD48" s="2450"/>
      <c r="GE48" s="2450"/>
      <c r="GF48" s="2450"/>
      <c r="GG48" s="2450"/>
      <c r="GH48" s="2450"/>
      <c r="GI48" s="2450"/>
      <c r="GJ48" s="2450"/>
      <c r="GK48" s="2450"/>
      <c r="GL48" s="2450"/>
      <c r="GM48" s="2450"/>
      <c r="GN48" s="2450"/>
      <c r="GO48" s="2450"/>
      <c r="GP48" s="2450"/>
      <c r="GQ48" s="2451"/>
      <c r="GR48" s="331"/>
      <c r="GS48" s="331"/>
      <c r="GT48" s="331"/>
      <c r="GU48" s="331"/>
      <c r="GV48" s="331"/>
      <c r="GW48" s="331"/>
      <c r="GX48" s="331"/>
      <c r="GY48" s="331"/>
      <c r="GZ48" s="331"/>
      <c r="HA48" s="331"/>
      <c r="HB48" s="331"/>
      <c r="HC48" s="331"/>
      <c r="HD48" s="331"/>
      <c r="HE48" s="331"/>
      <c r="HF48" s="331"/>
      <c r="HG48" s="331"/>
      <c r="HH48" s="331"/>
      <c r="HI48" s="331"/>
      <c r="HJ48" s="331"/>
      <c r="HK48" s="331"/>
      <c r="HL48" s="331"/>
      <c r="HM48" s="331"/>
      <c r="HN48" s="331"/>
      <c r="HO48" s="331"/>
      <c r="HP48" s="331"/>
      <c r="HQ48" s="331"/>
      <c r="HR48" s="331"/>
      <c r="HS48" s="331"/>
      <c r="HT48" s="331"/>
      <c r="HU48" s="331"/>
      <c r="HV48" s="2443" t="s">
        <v>821</v>
      </c>
      <c r="HW48" s="2444"/>
      <c r="HX48" s="2444"/>
      <c r="HY48" s="2444"/>
      <c r="HZ48" s="2444"/>
      <c r="IA48" s="2445"/>
      <c r="IB48" s="2446" t="s">
        <v>860</v>
      </c>
      <c r="IC48" s="2447"/>
      <c r="ID48" s="2447"/>
      <c r="IE48" s="2447"/>
      <c r="IF48" s="2447"/>
      <c r="IG48" s="2447"/>
      <c r="IH48" s="2447"/>
      <c r="II48" s="2447"/>
      <c r="IJ48" s="2447"/>
      <c r="IK48" s="2448"/>
      <c r="IL48" s="2449" t="s">
        <v>861</v>
      </c>
      <c r="IM48" s="2450"/>
      <c r="IN48" s="2450"/>
      <c r="IO48" s="2450"/>
      <c r="IP48" s="2450"/>
      <c r="IQ48" s="2450"/>
      <c r="IR48" s="2450"/>
      <c r="IS48" s="2450"/>
      <c r="IT48" s="2450"/>
      <c r="IU48" s="2450"/>
      <c r="IV48" s="2450"/>
      <c r="IW48" s="2450"/>
      <c r="IX48" s="2450"/>
      <c r="IY48" s="2450"/>
      <c r="IZ48" s="2450"/>
      <c r="JA48" s="2450"/>
      <c r="JB48" s="2450"/>
      <c r="JC48" s="2450"/>
      <c r="JD48" s="2450"/>
      <c r="JE48" s="2450"/>
      <c r="JF48" s="2450"/>
      <c r="JG48" s="2450"/>
      <c r="JH48" s="2450"/>
      <c r="JI48" s="2451"/>
      <c r="JJ48" s="331"/>
      <c r="JK48" s="331"/>
      <c r="JL48" s="331"/>
      <c r="JM48" s="331"/>
      <c r="JN48" s="331"/>
      <c r="JO48" s="331"/>
      <c r="JP48" s="331"/>
      <c r="JQ48" s="331"/>
      <c r="JR48" s="331"/>
      <c r="JS48" s="331"/>
      <c r="JT48" s="331"/>
      <c r="JU48" s="331"/>
      <c r="JV48" s="331"/>
      <c r="JW48" s="331"/>
      <c r="JX48" s="331"/>
      <c r="JY48" s="331"/>
      <c r="JZ48" s="331"/>
      <c r="KA48" s="331"/>
      <c r="KB48" s="331"/>
      <c r="KC48" s="331"/>
      <c r="KD48" s="331"/>
      <c r="KE48" s="331"/>
      <c r="KF48" s="331"/>
      <c r="KG48" s="331"/>
      <c r="KH48" s="331"/>
      <c r="KI48" s="331"/>
      <c r="KJ48" s="331"/>
      <c r="KK48" s="331"/>
      <c r="KL48" s="331"/>
      <c r="KM48" s="331"/>
      <c r="KN48" s="331"/>
      <c r="KO48" s="331"/>
      <c r="KP48" s="331"/>
      <c r="KQ48" s="331"/>
      <c r="KR48" s="331"/>
      <c r="KS48" s="331"/>
      <c r="KT48" s="331"/>
      <c r="KU48" s="331"/>
      <c r="KV48" s="331"/>
      <c r="KW48" s="331"/>
      <c r="KX48" s="331"/>
      <c r="KY48" s="331"/>
      <c r="KZ48" s="331"/>
      <c r="LA48" s="331"/>
      <c r="LB48" s="331"/>
      <c r="LC48" s="331"/>
      <c r="LD48" s="331"/>
      <c r="LE48" s="331"/>
      <c r="LF48" s="331"/>
      <c r="LG48" s="331"/>
      <c r="LH48" s="331"/>
      <c r="LI48" s="331"/>
      <c r="LJ48" s="331"/>
      <c r="LK48" s="331"/>
      <c r="LL48" s="331"/>
      <c r="LM48" s="331"/>
      <c r="LN48" s="331"/>
      <c r="LO48" s="331"/>
      <c r="LP48" s="331"/>
      <c r="LQ48" s="331"/>
      <c r="LR48" s="331"/>
      <c r="LS48" s="331"/>
      <c r="LT48" s="331"/>
      <c r="LU48" s="331"/>
      <c r="LV48" s="331"/>
      <c r="LW48" s="331"/>
      <c r="LX48" s="331"/>
      <c r="LY48" s="331"/>
      <c r="LZ48" s="331"/>
      <c r="MA48" s="331"/>
      <c r="MB48" s="331"/>
      <c r="MC48" s="331"/>
      <c r="MD48" s="331"/>
      <c r="ME48" s="331"/>
      <c r="MF48" s="331"/>
      <c r="MG48" s="331"/>
      <c r="MH48" s="331"/>
      <c r="MI48" s="331"/>
      <c r="MJ48" s="331"/>
      <c r="MK48" s="331"/>
      <c r="ML48" s="331"/>
      <c r="MM48" s="331"/>
      <c r="MN48" s="331"/>
      <c r="MO48" s="331"/>
      <c r="MP48" s="331"/>
      <c r="MQ48" s="331"/>
      <c r="MR48" s="331"/>
      <c r="MS48" s="331"/>
      <c r="MT48" s="331"/>
      <c r="MU48" s="331"/>
      <c r="MV48" s="331"/>
      <c r="MW48" s="331"/>
      <c r="MX48" s="331"/>
      <c r="MY48" s="331"/>
      <c r="MZ48" s="331"/>
      <c r="NA48" s="331"/>
      <c r="NB48" s="331"/>
      <c r="NC48" s="331"/>
      <c r="ND48" s="331"/>
      <c r="NE48" s="331"/>
      <c r="NF48" s="331"/>
      <c r="NG48" s="331"/>
      <c r="NH48" s="331"/>
      <c r="NI48" s="331"/>
      <c r="NJ48" s="331"/>
      <c r="NK48" s="331"/>
      <c r="NL48" s="331"/>
      <c r="NM48" s="331"/>
      <c r="NN48" s="331"/>
      <c r="NO48" s="331"/>
      <c r="NP48" s="331"/>
      <c r="NQ48" s="331"/>
    </row>
    <row r="49" spans="1:383" s="74" customFormat="1" ht="25" customHeight="1">
      <c r="B49" s="2290"/>
      <c r="C49" s="2291"/>
      <c r="D49" s="2291"/>
      <c r="E49" s="1773"/>
      <c r="F49" s="1738"/>
      <c r="G49" s="1714"/>
      <c r="H49" s="1705"/>
      <c r="I49" s="1705"/>
      <c r="J49" s="1705"/>
      <c r="K49" s="1705"/>
      <c r="L49" s="1705"/>
      <c r="M49" s="1705"/>
      <c r="N49" s="1705"/>
      <c r="O49" s="1705"/>
      <c r="P49" s="1705"/>
      <c r="Q49" s="1705"/>
      <c r="R49" s="1698"/>
      <c r="S49" s="331"/>
      <c r="T49" s="331"/>
      <c r="U49" s="331"/>
      <c r="V49" s="331"/>
      <c r="W49" s="331"/>
      <c r="X49" s="331"/>
      <c r="Y49" s="331"/>
      <c r="Z49" s="331"/>
      <c r="AA49" s="331"/>
      <c r="AB49" s="331"/>
      <c r="AC49" s="331"/>
      <c r="AD49" s="331"/>
      <c r="AE49" s="331"/>
      <c r="AF49" s="331"/>
      <c r="AG49" s="331"/>
      <c r="AH49" s="331"/>
      <c r="AI49" s="331"/>
      <c r="AJ49" s="331"/>
      <c r="AK49" s="331"/>
      <c r="AL49" s="331"/>
      <c r="AM49" s="331"/>
      <c r="AN49" s="331"/>
      <c r="AO49" s="331"/>
      <c r="AP49" s="331"/>
      <c r="AQ49" s="331"/>
      <c r="AR49" s="331"/>
      <c r="AS49" s="331"/>
      <c r="AT49" s="331"/>
      <c r="AU49" s="331"/>
      <c r="AV49" s="331"/>
      <c r="AW49" s="331"/>
      <c r="AX49" s="331"/>
      <c r="AY49" s="331"/>
      <c r="AZ49" s="331"/>
      <c r="BA49" s="331"/>
      <c r="BB49" s="331"/>
      <c r="BC49" s="331"/>
      <c r="BD49" s="331"/>
      <c r="BE49" s="331"/>
      <c r="BF49" s="331"/>
      <c r="BG49" s="331"/>
      <c r="BH49" s="331"/>
      <c r="BI49" s="331"/>
      <c r="BJ49" s="331"/>
      <c r="BK49" s="331"/>
      <c r="BL49" s="331"/>
      <c r="BM49" s="331"/>
      <c r="BN49" s="331"/>
      <c r="BO49" s="331"/>
      <c r="BP49" s="331"/>
      <c r="BQ49" s="331"/>
      <c r="BR49" s="331"/>
      <c r="BS49" s="331"/>
      <c r="BT49" s="331"/>
      <c r="BU49" s="331"/>
      <c r="BV49" s="331"/>
      <c r="BW49" s="331"/>
      <c r="BX49" s="331"/>
      <c r="BY49" s="331"/>
      <c r="BZ49" s="331"/>
      <c r="CA49" s="331"/>
      <c r="CB49" s="331"/>
      <c r="CC49" s="331"/>
      <c r="CD49" s="331"/>
      <c r="CE49" s="331"/>
      <c r="CF49" s="331"/>
      <c r="CG49" s="331"/>
      <c r="CH49" s="331"/>
      <c r="CI49" s="331"/>
      <c r="CJ49" s="331"/>
      <c r="CK49" s="331"/>
      <c r="CL49" s="331"/>
      <c r="CM49" s="331"/>
      <c r="CN49" s="331"/>
      <c r="CO49" s="331"/>
      <c r="CP49" s="331"/>
      <c r="CQ49" s="331"/>
      <c r="CR49" s="331"/>
      <c r="CS49" s="331"/>
      <c r="CT49" s="331"/>
      <c r="CU49" s="331"/>
      <c r="CV49" s="331"/>
      <c r="CW49" s="331"/>
      <c r="CX49" s="331"/>
      <c r="CY49" s="331"/>
      <c r="CZ49" s="331"/>
      <c r="DA49" s="331"/>
      <c r="DB49" s="331"/>
      <c r="DC49" s="331"/>
      <c r="DD49" s="331"/>
      <c r="DE49" s="331"/>
      <c r="DF49" s="331"/>
      <c r="DG49" s="331"/>
      <c r="DH49" s="331"/>
      <c r="DI49" s="331"/>
      <c r="DJ49" s="331"/>
      <c r="DK49" s="331"/>
      <c r="DL49" s="331"/>
      <c r="DM49" s="331"/>
      <c r="DN49" s="331"/>
      <c r="DO49" s="331"/>
      <c r="DP49" s="331"/>
      <c r="DQ49" s="331"/>
      <c r="DR49" s="331"/>
      <c r="DS49" s="331"/>
      <c r="DT49" s="331"/>
      <c r="DU49" s="331"/>
      <c r="DV49" s="331"/>
      <c r="DW49" s="331"/>
      <c r="DX49" s="331"/>
      <c r="DY49" s="331"/>
      <c r="DZ49" s="331"/>
      <c r="EA49" s="331"/>
      <c r="EB49" s="331"/>
      <c r="EC49" s="331"/>
      <c r="ED49" s="331"/>
      <c r="EE49" s="331"/>
      <c r="EF49" s="331"/>
      <c r="EG49" s="331"/>
      <c r="EH49" s="331"/>
      <c r="EI49" s="331"/>
      <c r="EJ49" s="331"/>
      <c r="EK49" s="331"/>
      <c r="EL49" s="331"/>
      <c r="EM49" s="331"/>
      <c r="EN49" s="331"/>
      <c r="EO49" s="331"/>
      <c r="EP49" s="331"/>
      <c r="EQ49" s="331"/>
      <c r="ER49" s="331"/>
      <c r="ES49" s="331"/>
      <c r="ET49" s="331"/>
      <c r="EU49" s="331"/>
      <c r="EV49" s="331"/>
      <c r="EW49" s="331"/>
      <c r="EX49" s="331"/>
      <c r="EY49" s="331"/>
      <c r="EZ49" s="331"/>
      <c r="FA49" s="331"/>
      <c r="FB49" s="331"/>
      <c r="FC49" s="331"/>
      <c r="FD49" s="331"/>
      <c r="FE49" s="331"/>
      <c r="FF49" s="331"/>
      <c r="FG49" s="331"/>
      <c r="FH49" s="331"/>
      <c r="FI49" s="331"/>
      <c r="FJ49" s="331"/>
      <c r="FK49" s="331"/>
      <c r="FL49" s="331"/>
      <c r="FM49" s="331"/>
      <c r="FN49" s="1851"/>
      <c r="FO49" s="1851"/>
      <c r="FP49" s="2452" t="s">
        <v>861</v>
      </c>
      <c r="FQ49" s="2453"/>
      <c r="FR49" s="2453"/>
      <c r="FS49" s="2453"/>
      <c r="FT49" s="2453"/>
      <c r="FU49" s="2453"/>
      <c r="FV49" s="2453"/>
      <c r="FW49" s="2453"/>
      <c r="FX49" s="2453"/>
      <c r="FY49" s="2453"/>
      <c r="FZ49" s="2453"/>
      <c r="GA49" s="2453"/>
      <c r="GB49" s="2453"/>
      <c r="GC49" s="2453"/>
      <c r="GD49" s="2453"/>
      <c r="GE49" s="2453"/>
      <c r="GF49" s="2453"/>
      <c r="GG49" s="2454"/>
      <c r="GH49" s="331"/>
      <c r="GI49" s="331"/>
      <c r="GJ49" s="331"/>
      <c r="GK49" s="331"/>
      <c r="GL49" s="331"/>
      <c r="GM49" s="331"/>
      <c r="GN49" s="331"/>
      <c r="GO49" s="331"/>
      <c r="GP49" s="331"/>
      <c r="GQ49" s="331"/>
      <c r="GR49" s="331"/>
      <c r="GS49" s="331"/>
      <c r="GT49" s="331"/>
      <c r="GU49" s="331"/>
      <c r="GV49" s="331"/>
      <c r="GW49" s="331"/>
      <c r="GX49" s="331"/>
      <c r="GY49" s="331"/>
      <c r="GZ49" s="331"/>
      <c r="HA49" s="331"/>
      <c r="HB49" s="331"/>
      <c r="HC49" s="331"/>
      <c r="HD49" s="331"/>
      <c r="HE49" s="331"/>
      <c r="HF49" s="331"/>
      <c r="HG49" s="331"/>
      <c r="HH49" s="331"/>
      <c r="HI49" s="331"/>
      <c r="HJ49" s="331"/>
      <c r="HK49" s="331"/>
      <c r="HL49" s="331"/>
      <c r="HM49" s="331"/>
      <c r="HN49" s="331"/>
      <c r="HO49" s="331"/>
      <c r="HP49" s="331"/>
      <c r="HQ49" s="331"/>
      <c r="HR49" s="331"/>
      <c r="HS49" s="331"/>
      <c r="HT49" s="331"/>
      <c r="HU49" s="331"/>
      <c r="HV49" s="331"/>
      <c r="HW49" s="331"/>
      <c r="HX49" s="331"/>
      <c r="HY49" s="331"/>
      <c r="HZ49" s="1851"/>
      <c r="IA49" s="1851"/>
      <c r="IB49" s="2452" t="s">
        <v>861</v>
      </c>
      <c r="IC49" s="2453"/>
      <c r="ID49" s="2453"/>
      <c r="IE49" s="2453"/>
      <c r="IF49" s="2453"/>
      <c r="IG49" s="2453"/>
      <c r="IH49" s="2453"/>
      <c r="II49" s="2453"/>
      <c r="IJ49" s="2453"/>
      <c r="IK49" s="2453"/>
      <c r="IL49" s="2453"/>
      <c r="IM49" s="2453"/>
      <c r="IN49" s="2453"/>
      <c r="IO49" s="2453"/>
      <c r="IP49" s="2453"/>
      <c r="IQ49" s="2453"/>
      <c r="IR49" s="2453"/>
      <c r="IS49" s="2453"/>
      <c r="IT49" s="2453"/>
      <c r="IU49" s="2453"/>
      <c r="IV49" s="2453"/>
      <c r="IW49" s="2453"/>
      <c r="IX49" s="2453"/>
      <c r="IY49" s="2454"/>
      <c r="IZ49" s="331"/>
      <c r="JA49" s="331"/>
      <c r="JB49" s="331"/>
      <c r="JC49" s="331"/>
      <c r="JJ49" s="331"/>
      <c r="JK49" s="331"/>
      <c r="JL49" s="331"/>
      <c r="JM49" s="331"/>
      <c r="JN49" s="331"/>
      <c r="JO49" s="331"/>
      <c r="JP49" s="331"/>
      <c r="JQ49" s="331"/>
      <c r="JR49" s="331"/>
      <c r="JS49" s="331"/>
      <c r="JT49" s="331"/>
      <c r="JU49" s="331"/>
      <c r="JV49" s="331"/>
      <c r="JW49" s="331"/>
      <c r="JX49" s="331"/>
      <c r="JY49" s="331"/>
      <c r="JZ49" s="331"/>
      <c r="KA49" s="331"/>
      <c r="KB49" s="331"/>
      <c r="KC49" s="331"/>
      <c r="KD49" s="331"/>
      <c r="KE49" s="331"/>
      <c r="KF49" s="331"/>
      <c r="KG49" s="331"/>
      <c r="KH49" s="331"/>
      <c r="KI49" s="331"/>
      <c r="KJ49" s="331"/>
      <c r="KK49" s="331"/>
      <c r="KL49" s="331"/>
      <c r="KM49" s="331"/>
      <c r="KN49" s="331"/>
      <c r="KO49" s="331"/>
      <c r="KP49" s="331"/>
      <c r="KQ49" s="331"/>
      <c r="KR49" s="331"/>
      <c r="KS49" s="331"/>
      <c r="KT49" s="331"/>
      <c r="KU49" s="331"/>
      <c r="KV49" s="331"/>
      <c r="KW49" s="331"/>
      <c r="KX49" s="331"/>
      <c r="KY49" s="331"/>
      <c r="KZ49" s="331"/>
      <c r="LA49" s="331"/>
      <c r="LB49" s="331"/>
      <c r="LC49" s="331"/>
      <c r="LD49" s="331"/>
      <c r="LE49" s="331"/>
      <c r="LF49" s="331"/>
      <c r="LG49" s="331"/>
      <c r="LH49" s="331"/>
      <c r="LI49" s="331"/>
      <c r="LJ49" s="331"/>
      <c r="LK49" s="331"/>
      <c r="LL49" s="331"/>
      <c r="LM49" s="331"/>
      <c r="LN49" s="331"/>
      <c r="LO49" s="331"/>
      <c r="LP49" s="331"/>
      <c r="LQ49" s="331"/>
      <c r="LR49" s="331"/>
      <c r="LS49" s="331"/>
      <c r="LT49" s="331"/>
      <c r="LU49" s="331"/>
      <c r="LV49" s="331"/>
      <c r="LW49" s="331"/>
      <c r="LX49" s="331"/>
      <c r="LY49" s="331"/>
      <c r="LZ49" s="331"/>
      <c r="MA49" s="331"/>
      <c r="MB49" s="331"/>
      <c r="MC49" s="331"/>
      <c r="MD49" s="331"/>
      <c r="ME49" s="331"/>
      <c r="MF49" s="331"/>
      <c r="MG49" s="331"/>
      <c r="MH49" s="331"/>
      <c r="MI49" s="331"/>
      <c r="MJ49" s="331"/>
      <c r="MK49" s="331"/>
      <c r="ML49" s="331"/>
      <c r="MM49" s="331"/>
      <c r="MN49" s="331"/>
      <c r="MO49" s="331"/>
      <c r="MP49" s="331"/>
      <c r="MQ49" s="331"/>
      <c r="MR49" s="331"/>
      <c r="MS49" s="331"/>
      <c r="MT49" s="331"/>
      <c r="MU49" s="331"/>
      <c r="MV49" s="331"/>
      <c r="MW49" s="331"/>
      <c r="MX49" s="331"/>
      <c r="MY49" s="331"/>
      <c r="MZ49" s="331"/>
      <c r="NA49" s="331"/>
      <c r="NB49" s="331"/>
      <c r="NC49" s="331"/>
      <c r="ND49" s="331"/>
      <c r="NE49" s="331"/>
      <c r="NF49" s="331"/>
      <c r="NG49" s="331"/>
      <c r="NH49" s="331"/>
      <c r="NI49" s="331"/>
      <c r="NJ49" s="331"/>
      <c r="NK49" s="331"/>
      <c r="NL49" s="331"/>
      <c r="NM49" s="331"/>
      <c r="NN49" s="331"/>
      <c r="NO49" s="331"/>
    </row>
    <row r="50" spans="1:383" s="74" customFormat="1" ht="31.5" customHeight="1" thickBot="1">
      <c r="B50" s="2290"/>
      <c r="C50" s="2291"/>
      <c r="D50" s="2291"/>
      <c r="E50" s="1776" t="s">
        <v>926</v>
      </c>
      <c r="F50" s="1738"/>
      <c r="G50" s="1714"/>
      <c r="H50" s="1705"/>
      <c r="I50" s="1705"/>
      <c r="J50" s="1705"/>
      <c r="K50" s="1705"/>
      <c r="L50" s="1705"/>
      <c r="M50" s="1705"/>
      <c r="N50" s="1705"/>
      <c r="O50" s="1705"/>
      <c r="P50" s="1705"/>
      <c r="Q50" s="1705"/>
      <c r="R50" s="1698"/>
      <c r="S50" s="331"/>
      <c r="T50" s="331"/>
      <c r="U50" s="331"/>
      <c r="V50" s="331"/>
      <c r="W50" s="331"/>
      <c r="X50" s="331"/>
      <c r="Y50" s="331"/>
      <c r="Z50" s="331"/>
      <c r="AA50" s="331"/>
      <c r="AB50" s="331"/>
      <c r="AC50" s="331"/>
      <c r="AD50" s="331"/>
      <c r="AE50" s="331"/>
      <c r="AF50" s="331"/>
      <c r="AG50" s="331"/>
      <c r="AH50" s="331"/>
      <c r="AI50" s="331"/>
      <c r="AJ50" s="331"/>
      <c r="AK50" s="331"/>
      <c r="AL50" s="331"/>
      <c r="AM50" s="331"/>
      <c r="AN50" s="331"/>
      <c r="AO50" s="331"/>
      <c r="AP50" s="331"/>
      <c r="AQ50" s="331"/>
      <c r="AR50" s="331"/>
      <c r="AS50" s="331"/>
      <c r="AT50" s="331"/>
      <c r="AU50" s="331"/>
      <c r="AV50" s="331"/>
      <c r="AW50" s="331"/>
      <c r="AX50" s="331"/>
      <c r="AY50" s="331"/>
      <c r="AZ50" s="331"/>
      <c r="BA50" s="331"/>
      <c r="BB50" s="331"/>
      <c r="BC50" s="331"/>
      <c r="BD50" s="331"/>
      <c r="BE50" s="331"/>
      <c r="BF50" s="331"/>
      <c r="BG50" s="331"/>
      <c r="BH50" s="331"/>
      <c r="BI50" s="331"/>
      <c r="BJ50" s="331"/>
      <c r="BK50" s="331"/>
      <c r="BL50" s="331"/>
      <c r="BM50" s="331"/>
      <c r="BN50" s="331"/>
      <c r="BO50" s="331"/>
      <c r="BP50" s="331"/>
      <c r="BQ50" s="331"/>
      <c r="BR50" s="331"/>
      <c r="BS50" s="331"/>
      <c r="BT50" s="331"/>
      <c r="BU50" s="331"/>
      <c r="BV50" s="331"/>
      <c r="BW50" s="331"/>
      <c r="BX50" s="331"/>
      <c r="BY50" s="331"/>
      <c r="BZ50" s="331"/>
      <c r="CA50" s="331"/>
      <c r="CB50" s="331"/>
      <c r="CC50" s="331"/>
      <c r="CD50" s="331"/>
      <c r="CE50" s="331"/>
      <c r="CF50" s="331"/>
      <c r="CG50" s="331"/>
      <c r="CH50" s="331"/>
      <c r="CI50" s="331"/>
      <c r="CJ50" s="331"/>
      <c r="CK50" s="331"/>
      <c r="CL50" s="331"/>
      <c r="CM50" s="331"/>
      <c r="CN50" s="331"/>
      <c r="CO50" s="331"/>
      <c r="CP50" s="331"/>
      <c r="CQ50" s="331"/>
      <c r="CR50" s="331"/>
      <c r="CS50" s="331"/>
      <c r="CT50" s="331"/>
      <c r="CU50" s="331"/>
      <c r="CV50" s="331"/>
      <c r="CW50" s="331"/>
      <c r="CX50" s="331"/>
      <c r="CY50" s="331"/>
      <c r="CZ50" s="331"/>
      <c r="DA50" s="331"/>
      <c r="DB50" s="331"/>
      <c r="DC50" s="331"/>
      <c r="DD50" s="331"/>
      <c r="DE50" s="331"/>
      <c r="DF50" s="331"/>
      <c r="DG50" s="331"/>
      <c r="DH50" s="331"/>
      <c r="DI50" s="331"/>
      <c r="DJ50" s="331"/>
      <c r="DK50" s="331"/>
      <c r="DL50" s="331"/>
      <c r="DM50" s="331"/>
      <c r="DN50" s="331"/>
      <c r="DO50" s="331"/>
      <c r="DP50" s="331"/>
      <c r="DQ50" s="331"/>
      <c r="DR50" s="331"/>
      <c r="DS50" s="331"/>
      <c r="DT50" s="331"/>
      <c r="DU50" s="331"/>
      <c r="DV50" s="331"/>
      <c r="DW50" s="331"/>
      <c r="DX50" s="331"/>
      <c r="DY50" s="331"/>
      <c r="DZ50" s="331"/>
      <c r="EA50" s="331"/>
      <c r="EB50" s="331"/>
      <c r="EC50" s="331"/>
      <c r="ED50" s="331"/>
      <c r="EE50" s="331"/>
      <c r="EF50" s="331"/>
      <c r="EG50" s="331"/>
      <c r="EH50" s="331"/>
      <c r="EI50" s="331"/>
      <c r="EJ50" s="331"/>
      <c r="EK50" s="331"/>
      <c r="EL50" s="331"/>
      <c r="EM50" s="331"/>
      <c r="EN50" s="331"/>
      <c r="EO50" s="331"/>
      <c r="EP50" s="331"/>
      <c r="EQ50" s="331"/>
      <c r="ER50" s="331"/>
      <c r="ES50" s="331"/>
      <c r="ET50" s="331"/>
      <c r="EU50" s="331"/>
      <c r="EV50" s="331"/>
      <c r="EW50" s="331"/>
      <c r="EX50" s="331"/>
      <c r="EY50" s="331"/>
      <c r="EZ50" s="331"/>
      <c r="FA50" s="331"/>
      <c r="FB50" s="331"/>
      <c r="FC50" s="331"/>
      <c r="FD50" s="331"/>
      <c r="FE50" s="331"/>
      <c r="FF50" s="331"/>
      <c r="FG50" s="331"/>
      <c r="FH50" s="331"/>
      <c r="FI50" s="331"/>
      <c r="FJ50" s="1672">
        <v>1200</v>
      </c>
      <c r="FK50" s="1672">
        <v>1200</v>
      </c>
      <c r="FL50" s="1672">
        <v>1200</v>
      </c>
      <c r="FM50" s="1672">
        <v>1200</v>
      </c>
      <c r="FN50" s="1672">
        <v>1200</v>
      </c>
      <c r="FO50" s="1672">
        <v>1200</v>
      </c>
      <c r="FP50" s="1672">
        <v>1200</v>
      </c>
      <c r="FQ50" s="1672">
        <v>1200</v>
      </c>
      <c r="FR50" s="1672">
        <v>1200</v>
      </c>
      <c r="FS50" s="1672">
        <v>1200</v>
      </c>
      <c r="FT50" s="1672">
        <v>1200</v>
      </c>
      <c r="FU50" s="1672">
        <v>1200</v>
      </c>
      <c r="FV50" s="1672"/>
      <c r="FW50" s="1672"/>
      <c r="FX50" s="1672"/>
      <c r="FY50" s="1672"/>
      <c r="FZ50" s="331"/>
      <c r="GA50" s="331"/>
      <c r="GB50" s="331"/>
      <c r="GC50" s="331"/>
      <c r="GD50" s="331"/>
      <c r="GE50" s="331"/>
      <c r="GF50" s="331"/>
      <c r="GG50" s="331"/>
      <c r="GH50" s="331"/>
      <c r="GI50" s="331"/>
      <c r="GJ50" s="331"/>
      <c r="GK50" s="331"/>
      <c r="GL50" s="331"/>
      <c r="GM50" s="331"/>
      <c r="GN50" s="331"/>
      <c r="GO50" s="331"/>
      <c r="GP50" s="331"/>
      <c r="GQ50" s="331"/>
      <c r="GR50" s="331"/>
      <c r="GS50" s="331"/>
      <c r="GT50" s="331"/>
      <c r="GU50" s="331"/>
      <c r="GV50" s="331"/>
      <c r="GW50" s="331"/>
      <c r="GX50" s="331"/>
      <c r="GY50" s="331"/>
      <c r="GZ50" s="331"/>
      <c r="HA50" s="331"/>
      <c r="HB50" s="331"/>
      <c r="HC50" s="331"/>
      <c r="HD50" s="331"/>
      <c r="HE50" s="331"/>
      <c r="HF50" s="331"/>
      <c r="HG50" s="331"/>
      <c r="HH50" s="331"/>
      <c r="HI50" s="331"/>
      <c r="HJ50" s="331"/>
      <c r="HK50" s="331"/>
      <c r="HL50" s="331"/>
      <c r="HM50" s="331"/>
      <c r="HN50" s="331"/>
      <c r="HO50" s="331"/>
      <c r="HP50" s="331"/>
      <c r="HQ50" s="331"/>
      <c r="HR50" s="331"/>
      <c r="HS50" s="331"/>
      <c r="HT50" s="331"/>
      <c r="HU50" s="331"/>
      <c r="HV50" s="1672"/>
      <c r="HW50" s="1672"/>
      <c r="HX50" s="1672"/>
      <c r="HY50" s="1672"/>
      <c r="HZ50" s="1672"/>
      <c r="IA50" s="1672">
        <v>1200</v>
      </c>
      <c r="IB50" s="1672">
        <v>1200</v>
      </c>
      <c r="IC50" s="1672">
        <v>1200</v>
      </c>
      <c r="ID50" s="1672">
        <v>1200</v>
      </c>
      <c r="IE50" s="1672">
        <v>1200</v>
      </c>
      <c r="IF50" s="1672">
        <v>1200</v>
      </c>
      <c r="IG50" s="1672">
        <v>1200</v>
      </c>
      <c r="IH50" s="1672">
        <v>1200</v>
      </c>
      <c r="II50" s="1672">
        <v>1200</v>
      </c>
      <c r="IJ50" s="1672">
        <v>1200</v>
      </c>
      <c r="IK50" s="1672">
        <v>1200</v>
      </c>
      <c r="IL50" s="331"/>
      <c r="IM50" s="331"/>
      <c r="IN50" s="331"/>
      <c r="IO50" s="331"/>
      <c r="IP50" s="331"/>
      <c r="IQ50" s="331"/>
      <c r="IR50" s="331"/>
      <c r="IS50" s="331"/>
      <c r="IT50" s="331"/>
      <c r="IU50" s="331"/>
      <c r="IV50" s="331"/>
      <c r="IW50" s="331"/>
      <c r="IX50" s="331"/>
      <c r="IY50" s="331"/>
      <c r="IZ50" s="331"/>
      <c r="JA50" s="331"/>
      <c r="JB50" s="331"/>
      <c r="JC50" s="331"/>
      <c r="JD50" s="331"/>
      <c r="JE50" s="331"/>
      <c r="JF50" s="331"/>
      <c r="JG50" s="331"/>
      <c r="JH50" s="331"/>
      <c r="JI50" s="331"/>
      <c r="JJ50" s="331"/>
      <c r="JK50" s="331"/>
      <c r="JL50" s="331"/>
      <c r="JM50" s="331"/>
      <c r="JN50" s="331"/>
      <c r="JO50" s="331"/>
      <c r="JP50" s="331"/>
      <c r="JQ50" s="331"/>
      <c r="JR50" s="331"/>
      <c r="JS50" s="331"/>
      <c r="JT50" s="331"/>
      <c r="JU50" s="331"/>
      <c r="JV50" s="331"/>
      <c r="JW50" s="331"/>
      <c r="JX50" s="331"/>
      <c r="JY50" s="331"/>
      <c r="JZ50" s="331"/>
      <c r="KA50" s="331"/>
      <c r="KB50" s="331"/>
      <c r="KC50" s="331"/>
      <c r="KD50" s="331"/>
      <c r="KE50" s="331"/>
      <c r="KF50" s="331"/>
      <c r="KG50" s="331"/>
      <c r="KH50" s="331"/>
      <c r="KI50" s="331"/>
      <c r="KJ50" s="331"/>
      <c r="KK50" s="331"/>
      <c r="KL50" s="331"/>
      <c r="KM50" s="331"/>
      <c r="KN50" s="331"/>
      <c r="KO50" s="331"/>
      <c r="KP50" s="331"/>
      <c r="KQ50" s="331"/>
      <c r="KR50" s="331"/>
      <c r="KS50" s="331"/>
      <c r="KT50" s="331"/>
      <c r="KU50" s="331"/>
      <c r="KV50" s="331"/>
      <c r="KW50" s="331"/>
      <c r="KX50" s="331"/>
      <c r="KY50" s="331"/>
      <c r="KZ50" s="331"/>
      <c r="LA50" s="331"/>
      <c r="LB50" s="331"/>
      <c r="LC50" s="331"/>
      <c r="LD50" s="331"/>
      <c r="LE50" s="331"/>
      <c r="LF50" s="331"/>
      <c r="LG50" s="331"/>
      <c r="LH50" s="331"/>
      <c r="LI50" s="331"/>
      <c r="LJ50" s="331"/>
      <c r="LK50" s="331"/>
      <c r="LL50" s="331"/>
      <c r="LM50" s="331"/>
      <c r="LN50" s="331"/>
      <c r="LO50" s="331"/>
      <c r="LP50" s="331"/>
      <c r="LQ50" s="331"/>
      <c r="LR50" s="331"/>
      <c r="LS50" s="331"/>
      <c r="LT50" s="331"/>
      <c r="LU50" s="331"/>
      <c r="LV50" s="331"/>
      <c r="LW50" s="331"/>
      <c r="LX50" s="331"/>
      <c r="LY50" s="331"/>
      <c r="LZ50" s="331"/>
      <c r="MA50" s="331"/>
      <c r="MB50" s="331"/>
      <c r="MC50" s="331"/>
      <c r="MD50" s="331"/>
      <c r="ME50" s="331"/>
      <c r="MF50" s="331"/>
      <c r="MG50" s="331"/>
      <c r="MH50" s="331"/>
      <c r="MI50" s="331"/>
      <c r="MJ50" s="331"/>
      <c r="MK50" s="331"/>
      <c r="ML50" s="331"/>
      <c r="MM50" s="331"/>
      <c r="MN50" s="331"/>
      <c r="MO50" s="331"/>
      <c r="MP50" s="331"/>
      <c r="MQ50" s="331"/>
      <c r="MR50" s="331"/>
      <c r="MS50" s="331"/>
      <c r="MT50" s="331"/>
      <c r="MU50" s="331"/>
      <c r="MV50" s="331"/>
      <c r="MW50" s="331"/>
      <c r="MX50" s="331"/>
      <c r="MY50" s="331"/>
      <c r="MZ50" s="331"/>
      <c r="NA50" s="331"/>
      <c r="NB50" s="331"/>
      <c r="NC50" s="331"/>
      <c r="ND50" s="331"/>
      <c r="NE50" s="331"/>
      <c r="NF50" s="331"/>
      <c r="NG50" s="331"/>
      <c r="NH50" s="331"/>
      <c r="NI50" s="331"/>
      <c r="NJ50" s="331"/>
      <c r="NK50" s="331"/>
      <c r="NL50" s="331"/>
      <c r="NM50" s="331"/>
      <c r="NN50" s="331"/>
      <c r="NO50" s="331"/>
    </row>
    <row r="51" spans="1:383" s="74" customFormat="1" ht="25" customHeight="1" thickBot="1">
      <c r="B51" s="2248"/>
      <c r="C51" s="2249"/>
      <c r="D51" s="2249"/>
      <c r="E51" s="1773"/>
      <c r="F51" s="1738"/>
      <c r="G51" s="1714"/>
      <c r="H51" s="1705"/>
      <c r="I51" s="1705"/>
      <c r="J51" s="1705"/>
      <c r="K51" s="1705"/>
      <c r="L51" s="1705"/>
      <c r="M51" s="1705"/>
      <c r="N51" s="1705"/>
      <c r="O51" s="1705"/>
      <c r="P51" s="1705"/>
      <c r="Q51" s="1705"/>
      <c r="R51" s="1698"/>
      <c r="S51" s="331"/>
      <c r="T51" s="331"/>
      <c r="U51" s="331"/>
      <c r="V51" s="331"/>
      <c r="W51" s="331"/>
      <c r="X51" s="331"/>
      <c r="Y51" s="331"/>
      <c r="Z51" s="331"/>
      <c r="AA51" s="331"/>
      <c r="AB51" s="331"/>
      <c r="AC51" s="331"/>
      <c r="AD51" s="331"/>
      <c r="AE51" s="331"/>
      <c r="AF51" s="331"/>
      <c r="AG51" s="331"/>
      <c r="AH51" s="331"/>
      <c r="AI51" s="331"/>
      <c r="AJ51" s="331"/>
      <c r="AK51" s="331"/>
      <c r="AL51" s="331"/>
      <c r="AM51" s="331"/>
      <c r="AN51" s="331"/>
      <c r="AO51" s="331"/>
      <c r="AP51" s="331"/>
      <c r="AQ51" s="331"/>
      <c r="AR51" s="331"/>
      <c r="AS51" s="331"/>
      <c r="AT51" s="331"/>
      <c r="AU51" s="331"/>
      <c r="AV51" s="331"/>
      <c r="AW51" s="331"/>
      <c r="AX51" s="331"/>
      <c r="AY51" s="331"/>
      <c r="AZ51" s="331"/>
      <c r="BA51" s="331"/>
      <c r="BB51" s="331"/>
      <c r="BC51" s="331"/>
      <c r="BD51" s="331"/>
      <c r="BE51" s="331"/>
      <c r="BF51" s="331"/>
      <c r="BG51" s="331"/>
      <c r="BH51" s="331"/>
      <c r="BI51" s="331"/>
      <c r="BJ51" s="331"/>
      <c r="BK51" s="331"/>
      <c r="BL51" s="331"/>
      <c r="BM51" s="331"/>
      <c r="BN51" s="331"/>
      <c r="BO51" s="331"/>
      <c r="BP51" s="331"/>
      <c r="BQ51" s="331"/>
      <c r="BR51" s="331"/>
      <c r="BS51" s="331"/>
      <c r="BT51" s="331"/>
      <c r="BU51" s="331"/>
      <c r="BV51" s="331"/>
      <c r="BW51" s="331"/>
      <c r="BX51" s="331"/>
      <c r="BY51" s="331"/>
      <c r="BZ51" s="331"/>
      <c r="CA51" s="331"/>
      <c r="CB51" s="331"/>
      <c r="CC51" s="331"/>
      <c r="CD51" s="331"/>
      <c r="CE51" s="331"/>
      <c r="CF51" s="331"/>
      <c r="CG51" s="331"/>
      <c r="CH51" s="331"/>
      <c r="CI51" s="331"/>
      <c r="CJ51" s="331"/>
      <c r="CK51" s="331"/>
      <c r="CL51" s="331"/>
      <c r="CM51" s="331"/>
      <c r="CN51" s="331"/>
      <c r="CO51" s="331"/>
      <c r="CP51" s="331"/>
      <c r="CQ51" s="331"/>
      <c r="CR51" s="331"/>
      <c r="CS51" s="331"/>
      <c r="CT51" s="331"/>
      <c r="CU51" s="331"/>
      <c r="CV51" s="331"/>
      <c r="CW51" s="331"/>
      <c r="CX51" s="331"/>
      <c r="CY51" s="331"/>
      <c r="CZ51" s="331"/>
      <c r="DA51" s="331"/>
      <c r="DB51" s="331"/>
      <c r="DC51" s="331"/>
      <c r="DD51" s="331"/>
      <c r="DE51" s="331"/>
      <c r="DF51" s="331"/>
      <c r="DG51" s="331"/>
      <c r="DH51" s="331"/>
      <c r="DI51" s="331"/>
      <c r="DJ51" s="331"/>
      <c r="DK51" s="331"/>
      <c r="DL51" s="331"/>
      <c r="DM51" s="331"/>
      <c r="DN51" s="331"/>
      <c r="DO51" s="331"/>
      <c r="DP51" s="331"/>
      <c r="DQ51" s="331"/>
      <c r="DR51" s="331"/>
      <c r="DS51" s="331"/>
      <c r="DT51" s="331"/>
      <c r="DU51" s="331"/>
      <c r="DV51" s="331"/>
      <c r="DW51" s="331"/>
      <c r="DX51" s="331"/>
      <c r="DY51" s="331"/>
      <c r="DZ51" s="331"/>
      <c r="EA51" s="331"/>
      <c r="EB51" s="331"/>
      <c r="EC51" s="331"/>
      <c r="ED51" s="331"/>
      <c r="EE51" s="331"/>
      <c r="EF51" s="331"/>
      <c r="EG51" s="331"/>
      <c r="EH51" s="331"/>
      <c r="EI51" s="331"/>
      <c r="EJ51" s="331"/>
      <c r="EK51" s="331"/>
      <c r="EL51" s="331"/>
      <c r="EM51" s="331"/>
      <c r="EN51" s="331"/>
      <c r="EO51" s="331"/>
      <c r="EP51" s="331"/>
      <c r="EQ51" s="331"/>
      <c r="ER51" s="331"/>
      <c r="ES51" s="331"/>
      <c r="ET51" s="331"/>
      <c r="EU51" s="331"/>
      <c r="EV51" s="331"/>
      <c r="EW51" s="331"/>
      <c r="EX51" s="331"/>
      <c r="EY51" s="331"/>
      <c r="EZ51" s="331"/>
      <c r="FA51" s="331"/>
      <c r="FB51" s="331"/>
      <c r="FC51" s="331"/>
      <c r="FD51" s="331"/>
      <c r="FE51" s="331"/>
      <c r="FF51" s="331"/>
      <c r="FG51" s="331"/>
      <c r="FH51" s="331"/>
      <c r="FI51" s="331"/>
      <c r="FJ51" s="331"/>
      <c r="FK51" s="331"/>
      <c r="FL51" s="331"/>
      <c r="FM51" s="331"/>
      <c r="FN51" s="331"/>
      <c r="FO51" s="331"/>
      <c r="FP51" s="331"/>
      <c r="FQ51" s="331"/>
      <c r="FR51" s="331"/>
      <c r="FS51" s="331"/>
      <c r="FT51" s="331"/>
      <c r="FU51" s="331"/>
      <c r="FV51" s="2437" t="s">
        <v>1039</v>
      </c>
      <c r="FW51" s="2438"/>
      <c r="FX51" s="2438"/>
      <c r="FY51" s="2439"/>
      <c r="FZ51" s="2440" t="s">
        <v>1034</v>
      </c>
      <c r="GA51" s="2441"/>
      <c r="GB51" s="2441"/>
      <c r="GC51" s="2441"/>
      <c r="GD51" s="2441"/>
      <c r="GE51" s="2441"/>
      <c r="GF51" s="2441"/>
      <c r="GG51" s="2441"/>
      <c r="GH51" s="2441"/>
      <c r="GI51" s="2441"/>
      <c r="GJ51" s="2441"/>
      <c r="GK51" s="2441"/>
      <c r="GL51" s="2441"/>
      <c r="GM51" s="2441"/>
      <c r="GN51" s="2441"/>
      <c r="GO51" s="2441"/>
      <c r="GP51" s="2441"/>
      <c r="GQ51" s="2441"/>
      <c r="GR51" s="2441"/>
      <c r="GS51" s="2441"/>
      <c r="GT51" s="2441"/>
      <c r="GU51" s="2441"/>
      <c r="GV51" s="2441"/>
      <c r="GW51" s="2441"/>
      <c r="GX51" s="2441"/>
      <c r="GY51" s="2441"/>
      <c r="GZ51" s="2441"/>
      <c r="HA51" s="2441"/>
      <c r="HB51" s="2441"/>
      <c r="HC51" s="2442"/>
      <c r="HD51" s="331"/>
      <c r="HE51" s="331"/>
      <c r="HF51" s="331"/>
      <c r="HG51" s="331"/>
      <c r="HH51" s="331"/>
      <c r="HI51" s="331"/>
      <c r="HJ51" s="331"/>
      <c r="HK51" s="331"/>
      <c r="HL51" s="331"/>
      <c r="HM51" s="331"/>
      <c r="HN51" s="331"/>
      <c r="HO51" s="331"/>
      <c r="HP51" s="331"/>
      <c r="HQ51" s="331"/>
      <c r="HR51" s="331"/>
      <c r="HS51" s="331"/>
      <c r="HT51" s="331"/>
      <c r="HU51" s="331"/>
      <c r="HV51" s="331"/>
      <c r="HW51" s="331"/>
      <c r="HX51" s="331"/>
      <c r="HY51" s="331"/>
      <c r="HZ51" s="331"/>
      <c r="IA51" s="331"/>
      <c r="IB51" s="331"/>
      <c r="IC51" s="331"/>
      <c r="ID51" s="331"/>
      <c r="IE51" s="331"/>
      <c r="IF51" s="331"/>
      <c r="IG51" s="331"/>
      <c r="IH51" s="331"/>
      <c r="II51" s="331"/>
      <c r="IJ51" s="331"/>
      <c r="IK51" s="331"/>
      <c r="IL51" s="2437" t="s">
        <v>1052</v>
      </c>
      <c r="IM51" s="2438"/>
      <c r="IN51" s="2438"/>
      <c r="IO51" s="2439"/>
      <c r="IP51" s="2440" t="s">
        <v>1051</v>
      </c>
      <c r="IQ51" s="2441"/>
      <c r="IR51" s="2441"/>
      <c r="IS51" s="2441"/>
      <c r="IT51" s="2441"/>
      <c r="IU51" s="2441"/>
      <c r="IV51" s="2441"/>
      <c r="IW51" s="2441"/>
      <c r="IX51" s="2441"/>
      <c r="IY51" s="2441"/>
      <c r="IZ51" s="2441"/>
      <c r="JA51" s="2441"/>
      <c r="JB51" s="2441"/>
      <c r="JC51" s="2441"/>
      <c r="JD51" s="2441"/>
      <c r="JE51" s="2441"/>
      <c r="JF51" s="2441"/>
      <c r="JG51" s="2441"/>
      <c r="JH51" s="2441"/>
      <c r="JI51" s="2441"/>
      <c r="JJ51" s="2441"/>
      <c r="JK51" s="2441"/>
      <c r="JL51" s="2441"/>
      <c r="JM51" s="2441"/>
      <c r="JN51" s="2441"/>
      <c r="JO51" s="2441"/>
      <c r="JP51" s="2441"/>
      <c r="JQ51" s="2441"/>
      <c r="JR51" s="2441"/>
      <c r="JS51" s="2441"/>
      <c r="JT51" s="2441"/>
      <c r="JU51" s="2441"/>
      <c r="JV51" s="2441"/>
      <c r="JW51" s="2441"/>
      <c r="JX51" s="2441"/>
      <c r="JY51" s="2442"/>
      <c r="JZ51" s="331"/>
      <c r="KA51" s="331"/>
      <c r="KB51" s="331"/>
      <c r="KC51" s="331"/>
      <c r="KD51" s="331"/>
      <c r="KE51" s="331"/>
      <c r="KF51" s="331"/>
      <c r="KG51" s="331"/>
      <c r="KH51" s="331"/>
      <c r="KI51" s="2437" t="s">
        <v>1060</v>
      </c>
      <c r="KJ51" s="2438"/>
      <c r="KK51" s="2438"/>
      <c r="KL51" s="2439"/>
      <c r="KM51" s="2471" t="s">
        <v>904</v>
      </c>
      <c r="KN51" s="2472"/>
      <c r="KO51" s="2472"/>
      <c r="KP51" s="2472"/>
      <c r="KQ51" s="2472"/>
      <c r="KR51" s="2472"/>
      <c r="KS51" s="2472"/>
      <c r="KT51" s="2472"/>
      <c r="KU51" s="2472"/>
      <c r="KV51" s="2472"/>
      <c r="KW51" s="2472"/>
      <c r="KX51" s="2472"/>
      <c r="KY51" s="2472"/>
      <c r="KZ51" s="2472"/>
      <c r="LA51" s="2472"/>
      <c r="LB51" s="2472"/>
      <c r="LC51" s="2472"/>
      <c r="LD51" s="2472"/>
      <c r="LE51" s="2472"/>
      <c r="LF51" s="2472"/>
      <c r="LG51" s="2472"/>
      <c r="LH51" s="2472"/>
      <c r="LI51" s="2472"/>
      <c r="LJ51" s="2472"/>
      <c r="LK51" s="2472"/>
      <c r="LL51" s="2472"/>
      <c r="LM51" s="2472"/>
      <c r="LN51" s="2472"/>
      <c r="LO51" s="2472"/>
      <c r="LP51" s="2472"/>
      <c r="LQ51" s="2472"/>
      <c r="LR51" s="2472"/>
      <c r="LS51" s="2472"/>
      <c r="LT51" s="2472"/>
      <c r="LU51" s="2473"/>
      <c r="LV51" s="331"/>
      <c r="LW51" s="331"/>
      <c r="LX51" s="331"/>
      <c r="LY51" s="331"/>
      <c r="LZ51" s="331"/>
      <c r="MA51" s="331"/>
      <c r="MB51" s="331"/>
      <c r="MC51" s="331"/>
      <c r="MD51" s="331"/>
      <c r="ME51" s="331"/>
      <c r="MF51" s="331"/>
      <c r="MG51" s="331"/>
      <c r="MH51" s="331"/>
      <c r="MI51" s="331"/>
      <c r="MJ51" s="331"/>
      <c r="MK51" s="331"/>
      <c r="ML51" s="331"/>
      <c r="MM51" s="331"/>
      <c r="MN51" s="331"/>
      <c r="MO51" s="331"/>
      <c r="MP51" s="331"/>
      <c r="MQ51" s="331"/>
      <c r="MR51" s="331"/>
      <c r="MS51" s="331"/>
      <c r="MT51" s="331"/>
      <c r="MU51" s="331"/>
      <c r="MV51" s="331"/>
      <c r="MW51" s="331"/>
      <c r="MX51" s="331"/>
      <c r="MY51" s="331"/>
      <c r="MZ51" s="331"/>
      <c r="NA51" s="331"/>
      <c r="NB51" s="331"/>
      <c r="NC51" s="331"/>
      <c r="ND51" s="331"/>
      <c r="NE51" s="331"/>
      <c r="NF51" s="331"/>
      <c r="NG51" s="331"/>
      <c r="NH51" s="331"/>
      <c r="NI51" s="331"/>
      <c r="NJ51" s="331"/>
      <c r="NK51" s="331"/>
      <c r="NL51" s="331"/>
      <c r="NM51" s="331"/>
      <c r="NN51" s="331"/>
      <c r="NO51" s="331"/>
      <c r="NP51" s="331"/>
      <c r="NQ51" s="331"/>
      <c r="NR51" s="331"/>
      <c r="NS51" s="331"/>
    </row>
    <row r="52" spans="1:383" s="74" customFormat="1" ht="25" customHeight="1" thickBot="1">
      <c r="B52" s="1664"/>
      <c r="C52" s="1665"/>
      <c r="D52" s="1665"/>
      <c r="E52" s="1773"/>
      <c r="F52" s="1738"/>
      <c r="G52" s="1714"/>
      <c r="H52" s="1705"/>
      <c r="I52" s="1705"/>
      <c r="J52" s="1705"/>
      <c r="K52" s="1705"/>
      <c r="L52" s="1705"/>
      <c r="M52" s="1705"/>
      <c r="N52" s="1705"/>
      <c r="O52" s="1705"/>
      <c r="P52" s="1705"/>
      <c r="Q52" s="1705"/>
      <c r="R52" s="1698"/>
      <c r="S52" s="331"/>
      <c r="T52" s="331"/>
      <c r="U52" s="331"/>
      <c r="V52" s="331"/>
      <c r="W52" s="331"/>
      <c r="X52" s="331"/>
      <c r="Y52" s="331"/>
      <c r="Z52" s="331"/>
      <c r="AA52" s="331"/>
      <c r="AB52" s="331"/>
      <c r="AC52" s="331"/>
      <c r="AD52" s="331"/>
      <c r="AE52" s="331"/>
      <c r="AF52" s="331"/>
      <c r="AG52" s="331"/>
      <c r="AH52" s="331"/>
      <c r="AI52" s="331"/>
      <c r="AJ52" s="331"/>
      <c r="AK52" s="331"/>
      <c r="AL52" s="331"/>
      <c r="AM52" s="331"/>
      <c r="AN52" s="331"/>
      <c r="AO52" s="331"/>
      <c r="AP52" s="331"/>
      <c r="AQ52" s="331"/>
      <c r="AR52" s="331"/>
      <c r="AS52" s="331"/>
      <c r="AT52" s="331"/>
      <c r="AU52" s="331"/>
      <c r="AV52" s="331"/>
      <c r="AW52" s="331"/>
      <c r="AX52" s="331"/>
      <c r="AY52" s="331"/>
      <c r="AZ52" s="331"/>
      <c r="BA52" s="331"/>
      <c r="BB52" s="331"/>
      <c r="BC52" s="331"/>
      <c r="BD52" s="331"/>
      <c r="BE52" s="331"/>
      <c r="BF52" s="331"/>
      <c r="BG52" s="331"/>
      <c r="BH52" s="331"/>
      <c r="BI52" s="331"/>
      <c r="BJ52" s="331"/>
      <c r="BK52" s="331"/>
      <c r="BL52" s="331"/>
      <c r="BM52" s="331"/>
      <c r="BN52" s="331"/>
      <c r="BO52" s="331"/>
      <c r="BP52" s="331"/>
      <c r="BQ52" s="331"/>
      <c r="BR52" s="331"/>
      <c r="BS52" s="331"/>
      <c r="BT52" s="331"/>
      <c r="BU52" s="331"/>
      <c r="BV52" s="331"/>
      <c r="BW52" s="331"/>
      <c r="BX52" s="331"/>
      <c r="BY52" s="331"/>
      <c r="BZ52" s="331"/>
      <c r="CA52" s="331"/>
      <c r="CB52" s="331"/>
      <c r="CC52" s="331"/>
      <c r="CD52" s="331"/>
      <c r="CE52" s="331"/>
      <c r="CF52" s="331"/>
      <c r="CG52" s="331"/>
      <c r="CH52" s="331"/>
      <c r="CI52" s="331"/>
      <c r="CJ52" s="331"/>
      <c r="CK52" s="331"/>
      <c r="CL52" s="331"/>
      <c r="CM52" s="331"/>
      <c r="CN52" s="331"/>
      <c r="CO52" s="331"/>
      <c r="CP52" s="331"/>
      <c r="CQ52" s="331"/>
      <c r="CR52" s="331"/>
      <c r="CS52" s="331"/>
      <c r="CT52" s="331"/>
      <c r="CU52" s="331"/>
      <c r="CV52" s="331"/>
      <c r="CW52" s="331"/>
      <c r="CX52" s="331"/>
      <c r="CY52" s="331"/>
      <c r="CZ52" s="331"/>
      <c r="DA52" s="331"/>
      <c r="DB52" s="331"/>
      <c r="DC52" s="331"/>
      <c r="DD52" s="331"/>
      <c r="DE52" s="331"/>
      <c r="DF52" s="331"/>
      <c r="DG52" s="331"/>
      <c r="DH52" s="331"/>
      <c r="DI52" s="331"/>
      <c r="DJ52" s="331"/>
      <c r="DK52" s="331"/>
      <c r="DL52" s="331"/>
      <c r="DM52" s="331"/>
      <c r="DN52" s="331"/>
      <c r="DO52" s="331"/>
      <c r="DP52" s="331"/>
      <c r="DQ52" s="331"/>
      <c r="DR52" s="331"/>
      <c r="DS52" s="331"/>
      <c r="DT52" s="331"/>
      <c r="DU52" s="331"/>
      <c r="DV52" s="331"/>
      <c r="DW52" s="331"/>
      <c r="DX52" s="331"/>
      <c r="DY52" s="331"/>
      <c r="DZ52" s="331"/>
      <c r="EA52" s="331"/>
      <c r="EB52" s="331"/>
      <c r="EC52" s="331"/>
      <c r="ED52" s="331"/>
      <c r="EE52" s="331"/>
      <c r="EF52" s="331"/>
      <c r="EG52" s="331"/>
      <c r="EH52" s="331"/>
      <c r="EI52" s="331"/>
      <c r="EJ52" s="331"/>
      <c r="EK52" s="331"/>
      <c r="EL52" s="331"/>
      <c r="EM52" s="331"/>
      <c r="EN52" s="331"/>
      <c r="EO52" s="331"/>
      <c r="EP52" s="331"/>
      <c r="EQ52" s="331"/>
      <c r="ER52" s="331"/>
      <c r="ES52" s="331"/>
      <c r="ET52" s="331"/>
      <c r="EU52" s="331"/>
      <c r="EV52" s="331"/>
      <c r="EW52" s="331"/>
      <c r="EX52" s="331"/>
      <c r="EY52" s="331"/>
      <c r="EZ52" s="331"/>
      <c r="FA52" s="331"/>
      <c r="FB52" s="331"/>
      <c r="FC52" s="331"/>
      <c r="FD52" s="331"/>
      <c r="FE52" s="331"/>
      <c r="FF52" s="331"/>
      <c r="FG52" s="331"/>
      <c r="FH52" s="331"/>
      <c r="FI52" s="331"/>
      <c r="FJ52" s="331"/>
      <c r="FK52" s="331"/>
      <c r="FL52" s="331"/>
      <c r="FM52" s="331"/>
      <c r="FN52" s="331"/>
      <c r="FO52" s="331"/>
      <c r="FP52" s="331"/>
      <c r="FQ52" s="331"/>
      <c r="FR52" s="331"/>
      <c r="FS52" s="331"/>
      <c r="FT52" s="331"/>
      <c r="FU52" s="331"/>
      <c r="FV52" s="2443" t="s">
        <v>821</v>
      </c>
      <c r="FW52" s="2444"/>
      <c r="FX52" s="2444"/>
      <c r="FY52" s="2444"/>
      <c r="FZ52" s="2444"/>
      <c r="GA52" s="2445"/>
      <c r="GB52" s="2446" t="s">
        <v>860</v>
      </c>
      <c r="GC52" s="2447"/>
      <c r="GD52" s="2447"/>
      <c r="GE52" s="2447"/>
      <c r="GF52" s="2447"/>
      <c r="GG52" s="2447"/>
      <c r="GH52" s="2447"/>
      <c r="GI52" s="2447"/>
      <c r="GJ52" s="2447"/>
      <c r="GK52" s="2448"/>
      <c r="GL52" s="2449" t="s">
        <v>861</v>
      </c>
      <c r="GM52" s="2450"/>
      <c r="GN52" s="2450"/>
      <c r="GO52" s="2450"/>
      <c r="GP52" s="2450"/>
      <c r="GQ52" s="2450"/>
      <c r="GR52" s="2450"/>
      <c r="GS52" s="2450"/>
      <c r="GT52" s="2450"/>
      <c r="GU52" s="2450"/>
      <c r="GV52" s="2450"/>
      <c r="GW52" s="2450"/>
      <c r="GX52" s="2450"/>
      <c r="GY52" s="2450"/>
      <c r="GZ52" s="2450"/>
      <c r="HA52" s="2450"/>
      <c r="HB52" s="2450"/>
      <c r="HC52" s="2451"/>
      <c r="HD52" s="331"/>
      <c r="HE52" s="331"/>
      <c r="HF52" s="331"/>
      <c r="HG52" s="331"/>
      <c r="HH52" s="331"/>
      <c r="HI52" s="331"/>
      <c r="HJ52" s="331"/>
      <c r="HK52" s="331"/>
      <c r="HL52" s="331"/>
      <c r="HM52" s="331"/>
      <c r="HN52" s="331"/>
      <c r="HO52" s="331"/>
      <c r="HP52" s="331"/>
      <c r="HQ52" s="331"/>
      <c r="HR52" s="331"/>
      <c r="HS52" s="331"/>
      <c r="HT52" s="331"/>
      <c r="HU52" s="331"/>
      <c r="HV52" s="331"/>
      <c r="HW52" s="331"/>
      <c r="HX52" s="331"/>
      <c r="HY52" s="331"/>
      <c r="HZ52" s="331"/>
      <c r="IA52" s="331"/>
      <c r="IB52" s="331"/>
      <c r="IC52" s="331"/>
      <c r="ID52" s="331"/>
      <c r="IE52" s="331"/>
      <c r="IF52" s="331"/>
      <c r="IG52" s="331"/>
      <c r="IH52" s="331"/>
      <c r="II52" s="331"/>
      <c r="IJ52" s="331"/>
      <c r="IK52" s="331"/>
      <c r="IL52" s="2443" t="s">
        <v>821</v>
      </c>
      <c r="IM52" s="2444"/>
      <c r="IN52" s="2444"/>
      <c r="IO52" s="2444"/>
      <c r="IP52" s="2444"/>
      <c r="IQ52" s="2445"/>
      <c r="IR52" s="2446" t="s">
        <v>860</v>
      </c>
      <c r="IS52" s="2447"/>
      <c r="IT52" s="2447"/>
      <c r="IU52" s="2447"/>
      <c r="IV52" s="2447"/>
      <c r="IW52" s="2447"/>
      <c r="IX52" s="2447"/>
      <c r="IY52" s="2447"/>
      <c r="IZ52" s="2447"/>
      <c r="JA52" s="2448"/>
      <c r="JB52" s="2449" t="s">
        <v>861</v>
      </c>
      <c r="JC52" s="2450"/>
      <c r="JD52" s="2450"/>
      <c r="JE52" s="2450"/>
      <c r="JF52" s="2450"/>
      <c r="JG52" s="2450"/>
      <c r="JH52" s="2450"/>
      <c r="JI52" s="2450"/>
      <c r="JJ52" s="2450"/>
      <c r="JK52" s="2450"/>
      <c r="JL52" s="2450"/>
      <c r="JM52" s="2450"/>
      <c r="JN52" s="2450"/>
      <c r="JO52" s="2450"/>
      <c r="JP52" s="2450"/>
      <c r="JQ52" s="2450"/>
      <c r="JR52" s="2450"/>
      <c r="JS52" s="2450"/>
      <c r="JT52" s="2450"/>
      <c r="JU52" s="2450"/>
      <c r="JV52" s="2450"/>
      <c r="JW52" s="2450"/>
      <c r="JX52" s="2450"/>
      <c r="JY52" s="2451"/>
      <c r="JZ52" s="331"/>
      <c r="KA52" s="331"/>
      <c r="KB52" s="331"/>
      <c r="KC52" s="331"/>
      <c r="KD52" s="331"/>
      <c r="KE52" s="331"/>
      <c r="KF52" s="331"/>
      <c r="KG52" s="331"/>
      <c r="KH52" s="331"/>
      <c r="KI52" s="2443" t="s">
        <v>821</v>
      </c>
      <c r="KJ52" s="2444"/>
      <c r="KK52" s="2444"/>
      <c r="KL52" s="2444"/>
      <c r="KM52" s="2444"/>
      <c r="KN52" s="2445"/>
      <c r="KO52" s="2474" t="s">
        <v>860</v>
      </c>
      <c r="KP52" s="2475"/>
      <c r="KQ52" s="2475"/>
      <c r="KR52" s="2475"/>
      <c r="KS52" s="2475"/>
      <c r="KT52" s="2475"/>
      <c r="KU52" s="2475"/>
      <c r="KV52" s="2475"/>
      <c r="KW52" s="2475"/>
      <c r="KX52" s="2475"/>
      <c r="KY52" s="2449" t="s">
        <v>861</v>
      </c>
      <c r="KZ52" s="2450"/>
      <c r="LA52" s="2450"/>
      <c r="LB52" s="2450"/>
      <c r="LC52" s="2450"/>
      <c r="LD52" s="2450"/>
      <c r="LE52" s="2450"/>
      <c r="LF52" s="2450"/>
      <c r="LG52" s="2450"/>
      <c r="LH52" s="2450"/>
      <c r="LI52" s="2450"/>
      <c r="LJ52" s="2450"/>
      <c r="LK52" s="2450"/>
      <c r="LL52" s="2450"/>
      <c r="LM52" s="2450"/>
      <c r="LN52" s="2450"/>
      <c r="LO52" s="2450"/>
      <c r="LP52" s="2450"/>
      <c r="LQ52" s="2450"/>
      <c r="LR52" s="2450"/>
      <c r="LS52" s="2450"/>
      <c r="LT52" s="2450"/>
      <c r="LU52" s="2451"/>
      <c r="LV52" s="331"/>
      <c r="LW52" s="331"/>
      <c r="LX52" s="331"/>
      <c r="LY52" s="331"/>
      <c r="LZ52" s="331"/>
      <c r="MA52" s="331"/>
      <c r="MB52" s="331"/>
      <c r="MC52" s="331"/>
      <c r="MD52" s="331"/>
      <c r="ME52" s="331"/>
      <c r="MF52" s="331"/>
      <c r="MG52" s="331"/>
      <c r="MH52" s="331"/>
      <c r="MI52" s="331"/>
      <c r="MJ52" s="331"/>
      <c r="MK52" s="331"/>
      <c r="ML52" s="331"/>
      <c r="MM52" s="331"/>
      <c r="MN52" s="331"/>
      <c r="MO52" s="331"/>
      <c r="MP52" s="331"/>
      <c r="MQ52" s="331"/>
      <c r="MR52" s="331"/>
      <c r="MS52" s="331"/>
      <c r="MT52" s="331"/>
      <c r="MU52" s="331"/>
      <c r="MV52" s="331"/>
      <c r="MW52" s="331"/>
      <c r="MX52" s="331"/>
      <c r="MY52" s="331"/>
      <c r="MZ52" s="331"/>
      <c r="NA52" s="331"/>
      <c r="NB52" s="331"/>
      <c r="NC52" s="331"/>
      <c r="ND52" s="331"/>
      <c r="NE52" s="331"/>
      <c r="NF52" s="331"/>
      <c r="NG52" s="331"/>
      <c r="NH52" s="331"/>
      <c r="NI52" s="331"/>
      <c r="NJ52" s="331"/>
      <c r="NK52" s="331"/>
      <c r="NL52" s="331"/>
      <c r="NM52" s="331"/>
      <c r="NN52" s="331"/>
      <c r="NO52" s="331"/>
      <c r="NP52" s="331"/>
      <c r="NQ52" s="331"/>
      <c r="NR52" s="331"/>
      <c r="NS52" s="331"/>
    </row>
    <row r="53" spans="1:383" s="74" customFormat="1" ht="31.5" customHeight="1">
      <c r="D53" s="134"/>
      <c r="E53" s="1773"/>
      <c r="F53" s="1734"/>
      <c r="G53" s="1699"/>
      <c r="R53" s="1698"/>
      <c r="S53" s="331"/>
      <c r="T53" s="331"/>
      <c r="U53" s="331"/>
      <c r="V53" s="331"/>
      <c r="W53" s="331"/>
      <c r="X53" s="331"/>
      <c r="Y53" s="331"/>
      <c r="Z53" s="331"/>
      <c r="AA53" s="331"/>
      <c r="AB53" s="331"/>
      <c r="AC53" s="331"/>
      <c r="AD53" s="331"/>
      <c r="AE53" s="331"/>
      <c r="AF53" s="331"/>
      <c r="AG53" s="331"/>
      <c r="AH53" s="331"/>
      <c r="AI53" s="331"/>
      <c r="AJ53" s="331"/>
      <c r="AK53" s="331"/>
      <c r="AL53" s="331"/>
      <c r="AM53" s="331"/>
      <c r="AN53" s="331"/>
      <c r="AO53" s="331"/>
      <c r="AP53" s="331"/>
      <c r="AQ53" s="331"/>
      <c r="AR53" s="331"/>
      <c r="AS53" s="331"/>
      <c r="AT53" s="331"/>
      <c r="AU53" s="331"/>
      <c r="AV53" s="331"/>
      <c r="AW53" s="331"/>
      <c r="AX53" s="331"/>
      <c r="AY53" s="331"/>
      <c r="AZ53" s="331"/>
      <c r="BA53" s="331"/>
      <c r="BB53" s="331"/>
      <c r="BC53" s="331"/>
      <c r="BD53" s="331"/>
      <c r="BE53" s="331"/>
      <c r="BF53" s="331"/>
      <c r="BG53" s="331"/>
      <c r="BH53" s="331"/>
      <c r="BI53" s="331"/>
      <c r="BJ53" s="331"/>
      <c r="BK53" s="331"/>
      <c r="BL53" s="331"/>
      <c r="BM53" s="331"/>
      <c r="BN53" s="331"/>
      <c r="BO53" s="331"/>
      <c r="BP53" s="331"/>
      <c r="BQ53" s="331"/>
      <c r="BR53" s="331"/>
      <c r="BS53" s="331"/>
      <c r="BT53" s="331"/>
      <c r="BU53" s="331"/>
      <c r="BV53" s="331"/>
      <c r="BW53" s="331"/>
      <c r="BX53" s="331"/>
      <c r="BY53" s="331"/>
      <c r="BZ53" s="331"/>
      <c r="CA53" s="331"/>
      <c r="CB53" s="331"/>
      <c r="CC53" s="331"/>
      <c r="CD53" s="331"/>
      <c r="CE53" s="331"/>
      <c r="CF53" s="331"/>
      <c r="CG53" s="331"/>
      <c r="CH53" s="331"/>
      <c r="CI53" s="331"/>
      <c r="CJ53" s="331"/>
      <c r="CK53" s="331"/>
      <c r="CL53" s="331"/>
      <c r="CM53" s="331"/>
      <c r="CN53" s="331"/>
      <c r="CO53" s="331"/>
      <c r="CP53" s="331"/>
      <c r="CQ53" s="331"/>
      <c r="CR53" s="331"/>
      <c r="CS53" s="331"/>
      <c r="CT53" s="331"/>
      <c r="CU53" s="331"/>
      <c r="CV53" s="331"/>
      <c r="CW53" s="331"/>
      <c r="CX53" s="331"/>
      <c r="CY53" s="331"/>
      <c r="CZ53" s="331"/>
      <c r="DA53" s="331"/>
      <c r="DB53" s="331"/>
      <c r="DC53" s="331"/>
      <c r="DD53" s="331"/>
      <c r="DE53" s="331"/>
      <c r="DF53" s="331"/>
      <c r="DG53" s="331"/>
      <c r="DH53" s="331"/>
      <c r="DI53" s="331"/>
      <c r="DJ53" s="331"/>
      <c r="DK53" s="331"/>
      <c r="DL53" s="331"/>
      <c r="DM53" s="331"/>
      <c r="DN53" s="331"/>
      <c r="DO53" s="331"/>
      <c r="DP53" s="331"/>
      <c r="DQ53" s="331"/>
      <c r="DR53" s="331"/>
      <c r="DS53" s="331"/>
      <c r="DT53" s="331"/>
      <c r="DU53" s="331"/>
      <c r="DV53" s="331"/>
      <c r="DW53" s="331"/>
      <c r="DX53" s="331"/>
      <c r="DY53" s="331"/>
      <c r="DZ53" s="331"/>
      <c r="EA53" s="331"/>
      <c r="EB53" s="331"/>
      <c r="EC53" s="331"/>
      <c r="ED53" s="331"/>
      <c r="EE53" s="331"/>
      <c r="EF53" s="331"/>
      <c r="EG53" s="331"/>
      <c r="EH53" s="331"/>
      <c r="EI53" s="331"/>
      <c r="EJ53" s="331"/>
      <c r="EK53" s="331"/>
      <c r="EL53" s="331"/>
      <c r="EM53" s="331"/>
      <c r="EN53" s="331"/>
      <c r="EO53" s="331"/>
      <c r="EP53" s="331"/>
      <c r="EQ53" s="331"/>
      <c r="ER53" s="331"/>
      <c r="ES53" s="331"/>
      <c r="ET53" s="331"/>
      <c r="EU53" s="331"/>
      <c r="EV53" s="331"/>
      <c r="EW53" s="331"/>
      <c r="EX53" s="331"/>
      <c r="EY53" s="331"/>
      <c r="EZ53" s="331"/>
      <c r="FA53" s="331"/>
      <c r="FB53" s="331"/>
      <c r="FC53" s="331"/>
      <c r="FD53" s="331"/>
      <c r="FE53" s="331"/>
      <c r="FF53" s="331"/>
      <c r="FG53" s="331"/>
      <c r="FH53" s="331"/>
      <c r="FI53" s="331"/>
      <c r="FJ53" s="331"/>
      <c r="FK53" s="331"/>
      <c r="FL53" s="331"/>
      <c r="FM53" s="331"/>
      <c r="FN53" s="331"/>
      <c r="FO53" s="331"/>
      <c r="FP53" s="331"/>
      <c r="FQ53" s="331"/>
      <c r="FR53" s="331"/>
      <c r="FS53" s="331"/>
      <c r="FT53" s="331"/>
      <c r="FU53" s="331"/>
      <c r="FV53" s="331"/>
      <c r="FW53" s="331"/>
      <c r="FX53" s="331"/>
      <c r="FY53" s="331"/>
      <c r="FZ53" s="1851"/>
      <c r="GA53" s="1851"/>
      <c r="GB53" s="2452" t="s">
        <v>861</v>
      </c>
      <c r="GC53" s="2453"/>
      <c r="GD53" s="2453"/>
      <c r="GE53" s="2453"/>
      <c r="GF53" s="2453"/>
      <c r="GG53" s="2453"/>
      <c r="GH53" s="2453"/>
      <c r="GI53" s="2453"/>
      <c r="GJ53" s="2453"/>
      <c r="GK53" s="2453"/>
      <c r="GL53" s="2453"/>
      <c r="GM53" s="2453"/>
      <c r="GN53" s="2453"/>
      <c r="GO53" s="2453"/>
      <c r="GP53" s="2453"/>
      <c r="GQ53" s="2453"/>
      <c r="GR53" s="2453"/>
      <c r="GS53" s="2454"/>
      <c r="GT53" s="331"/>
      <c r="GU53" s="331"/>
      <c r="GV53" s="331"/>
      <c r="GW53" s="331"/>
      <c r="GX53" s="331"/>
      <c r="GY53" s="331"/>
      <c r="GZ53" s="331"/>
      <c r="HA53" s="331"/>
      <c r="HB53" s="331"/>
      <c r="HC53" s="331"/>
      <c r="HD53" s="331"/>
      <c r="HE53" s="331"/>
      <c r="HF53" s="331"/>
      <c r="HG53" s="331"/>
      <c r="HH53" s="331"/>
      <c r="HI53" s="331"/>
      <c r="HJ53" s="331"/>
      <c r="HK53" s="331"/>
      <c r="HL53" s="331"/>
      <c r="HM53" s="331"/>
      <c r="HN53" s="331"/>
      <c r="HO53" s="331"/>
      <c r="HP53" s="331"/>
      <c r="HQ53" s="331"/>
      <c r="HR53" s="331"/>
      <c r="HS53" s="331"/>
      <c r="HT53" s="331"/>
      <c r="HU53" s="331"/>
      <c r="HV53" s="331"/>
      <c r="HW53" s="331"/>
      <c r="HX53" s="331"/>
      <c r="HY53" s="331"/>
      <c r="HZ53" s="331"/>
      <c r="IA53" s="331"/>
      <c r="IB53" s="331"/>
      <c r="IC53" s="331"/>
      <c r="ID53" s="331"/>
      <c r="IE53" s="331"/>
      <c r="IF53" s="331"/>
      <c r="IG53" s="331"/>
      <c r="IH53" s="331"/>
      <c r="II53" s="331"/>
      <c r="IJ53" s="331"/>
      <c r="IK53" s="331"/>
      <c r="IL53" s="331"/>
      <c r="IM53" s="331"/>
      <c r="IN53" s="331"/>
      <c r="IO53" s="331"/>
      <c r="IP53" s="1851"/>
      <c r="IQ53" s="1851"/>
      <c r="IR53" s="2452" t="s">
        <v>861</v>
      </c>
      <c r="IS53" s="2453"/>
      <c r="IT53" s="2453"/>
      <c r="IU53" s="2453"/>
      <c r="IV53" s="2453"/>
      <c r="IW53" s="2453"/>
      <c r="IX53" s="2453"/>
      <c r="IY53" s="2453"/>
      <c r="IZ53" s="2453"/>
      <c r="JA53" s="2453"/>
      <c r="JB53" s="2453"/>
      <c r="JC53" s="2453"/>
      <c r="JD53" s="2453"/>
      <c r="JE53" s="2453"/>
      <c r="JF53" s="2453"/>
      <c r="JG53" s="2453"/>
      <c r="JH53" s="2453"/>
      <c r="JI53" s="2453"/>
      <c r="JJ53" s="2453"/>
      <c r="JK53" s="2453"/>
      <c r="JL53" s="2453"/>
      <c r="JM53" s="2453"/>
      <c r="JN53" s="2453"/>
      <c r="JO53" s="2454"/>
      <c r="JP53" s="331"/>
      <c r="JQ53" s="331"/>
      <c r="JR53" s="331"/>
      <c r="JS53" s="331"/>
      <c r="JZ53" s="331"/>
      <c r="KA53" s="331"/>
      <c r="KB53" s="331"/>
      <c r="KC53" s="331"/>
      <c r="KD53" s="331"/>
      <c r="KE53" s="331"/>
      <c r="KF53" s="331"/>
      <c r="KG53" s="331"/>
      <c r="KH53" s="331"/>
      <c r="KI53" s="75"/>
      <c r="KJ53" s="75"/>
      <c r="KK53" s="75"/>
      <c r="KL53" s="75"/>
      <c r="KM53" s="75"/>
      <c r="KN53" s="75"/>
      <c r="KO53" s="75"/>
      <c r="KP53" s="75"/>
      <c r="KQ53" s="2452" t="s">
        <v>861</v>
      </c>
      <c r="KR53" s="2453"/>
      <c r="KS53" s="2453"/>
      <c r="KT53" s="2453"/>
      <c r="KU53" s="2453"/>
      <c r="KV53" s="2453"/>
      <c r="KW53" s="2453"/>
      <c r="KX53" s="2453"/>
      <c r="KY53" s="2453"/>
      <c r="KZ53" s="2453"/>
      <c r="LA53" s="2453"/>
      <c r="LB53" s="2453"/>
      <c r="LC53" s="2453"/>
      <c r="LD53" s="2453"/>
      <c r="LE53" s="2453"/>
      <c r="LF53" s="2453"/>
      <c r="LG53" s="2453"/>
      <c r="LH53" s="2453"/>
      <c r="LI53" s="2453"/>
      <c r="LJ53" s="2453"/>
      <c r="LK53" s="2453"/>
      <c r="LL53" s="2453"/>
      <c r="LM53" s="2453"/>
      <c r="LN53" s="2453"/>
      <c r="LO53" s="2454"/>
      <c r="LS53" s="331"/>
      <c r="LT53" s="331"/>
      <c r="LU53" s="331"/>
      <c r="LV53" s="331"/>
      <c r="LW53" s="331"/>
      <c r="LX53" s="331"/>
      <c r="LY53" s="331"/>
      <c r="LZ53" s="331"/>
      <c r="MA53" s="331"/>
      <c r="MB53" s="331"/>
      <c r="MC53" s="331"/>
      <c r="MD53" s="331"/>
      <c r="ME53" s="331"/>
      <c r="MF53" s="331"/>
      <c r="MG53" s="331"/>
      <c r="MH53" s="331"/>
      <c r="MI53" s="331"/>
      <c r="MJ53" s="331"/>
      <c r="MK53" s="331"/>
      <c r="ML53" s="331"/>
      <c r="MM53" s="331"/>
      <c r="MN53" s="331"/>
      <c r="MO53" s="331"/>
      <c r="MP53" s="331"/>
      <c r="MQ53" s="331"/>
      <c r="MR53" s="331"/>
      <c r="MS53" s="331"/>
      <c r="MT53" s="331"/>
      <c r="MU53" s="331"/>
      <c r="MV53" s="331"/>
      <c r="MW53" s="331"/>
      <c r="MX53" s="331"/>
      <c r="MY53" s="331"/>
      <c r="MZ53" s="331"/>
      <c r="NA53" s="331"/>
      <c r="NB53" s="331"/>
      <c r="NC53" s="331"/>
      <c r="ND53" s="331"/>
      <c r="NE53" s="331"/>
      <c r="NF53" s="331"/>
      <c r="NG53" s="331"/>
      <c r="NH53" s="331"/>
      <c r="NI53" s="331"/>
      <c r="NJ53" s="331"/>
      <c r="NK53" s="331"/>
      <c r="NL53" s="331"/>
      <c r="NM53" s="331"/>
      <c r="NN53" s="331"/>
      <c r="NO53" s="331"/>
    </row>
    <row r="54" spans="1:383" s="74" customFormat="1" ht="31.5" customHeight="1" thickBot="1">
      <c r="D54" s="134"/>
      <c r="E54" s="1776" t="s">
        <v>926</v>
      </c>
      <c r="F54" s="1734"/>
      <c r="G54" s="1699"/>
      <c r="R54" s="1698"/>
      <c r="S54" s="331"/>
      <c r="T54" s="331"/>
      <c r="U54" s="331"/>
      <c r="V54" s="331"/>
      <c r="W54" s="331"/>
      <c r="X54" s="331"/>
      <c r="Y54" s="331"/>
      <c r="Z54" s="331"/>
      <c r="AA54" s="331"/>
      <c r="AB54" s="331"/>
      <c r="AC54" s="331"/>
      <c r="AD54" s="331"/>
      <c r="AE54" s="331"/>
      <c r="AF54" s="331"/>
      <c r="AG54" s="331"/>
      <c r="AH54" s="331"/>
      <c r="AI54" s="331"/>
      <c r="AJ54" s="331"/>
      <c r="AK54" s="331"/>
      <c r="AL54" s="331"/>
      <c r="AM54" s="331"/>
      <c r="AN54" s="331"/>
      <c r="AO54" s="331"/>
      <c r="AP54" s="331"/>
      <c r="AQ54" s="331"/>
      <c r="AR54" s="331"/>
      <c r="AS54" s="331"/>
      <c r="AT54" s="331"/>
      <c r="AU54" s="331"/>
      <c r="AV54" s="331"/>
      <c r="AW54" s="331"/>
      <c r="AX54" s="331"/>
      <c r="AY54" s="331"/>
      <c r="AZ54" s="331"/>
      <c r="BA54" s="331"/>
      <c r="BB54" s="331"/>
      <c r="BC54" s="331"/>
      <c r="BD54" s="331"/>
      <c r="BE54" s="331"/>
      <c r="BF54" s="331"/>
      <c r="BG54" s="331"/>
      <c r="BH54" s="331"/>
      <c r="BI54" s="331"/>
      <c r="BJ54" s="331"/>
      <c r="BK54" s="331"/>
      <c r="BL54" s="331"/>
      <c r="BM54" s="331"/>
      <c r="BN54" s="331"/>
      <c r="BO54" s="331"/>
      <c r="BP54" s="331"/>
      <c r="BQ54" s="331"/>
      <c r="BR54" s="331"/>
      <c r="BS54" s="331"/>
      <c r="BT54" s="331"/>
      <c r="BU54" s="331"/>
      <c r="BV54" s="331"/>
      <c r="BW54" s="331"/>
      <c r="BX54" s="331"/>
      <c r="BY54" s="331"/>
      <c r="BZ54" s="331"/>
      <c r="CA54" s="331"/>
      <c r="CB54" s="331"/>
      <c r="CC54" s="331"/>
      <c r="CD54" s="331"/>
      <c r="CE54" s="331"/>
      <c r="CF54" s="331"/>
      <c r="CG54" s="331"/>
      <c r="CH54" s="331"/>
      <c r="CI54" s="331"/>
      <c r="CJ54" s="331"/>
      <c r="CK54" s="331"/>
      <c r="CL54" s="331"/>
      <c r="CM54" s="331"/>
      <c r="CN54" s="331"/>
      <c r="CO54" s="331"/>
      <c r="CP54" s="331"/>
      <c r="CQ54" s="331"/>
      <c r="CR54" s="331"/>
      <c r="CS54" s="331"/>
      <c r="CT54" s="331"/>
      <c r="CU54" s="331"/>
      <c r="CV54" s="331"/>
      <c r="CW54" s="331"/>
      <c r="CX54" s="331"/>
      <c r="CY54" s="331"/>
      <c r="CZ54" s="331"/>
      <c r="DA54" s="331"/>
      <c r="DB54" s="331"/>
      <c r="DC54" s="331"/>
      <c r="DD54" s="331"/>
      <c r="DE54" s="331"/>
      <c r="DF54" s="331"/>
      <c r="DG54" s="331"/>
      <c r="DH54" s="331"/>
      <c r="DI54" s="331"/>
      <c r="DJ54" s="331"/>
      <c r="DK54" s="331"/>
      <c r="DL54" s="331"/>
      <c r="DM54" s="331"/>
      <c r="DN54" s="331"/>
      <c r="DO54" s="331"/>
      <c r="DP54" s="331"/>
      <c r="DQ54" s="331"/>
      <c r="DR54" s="331"/>
      <c r="DS54" s="331"/>
      <c r="DT54" s="331"/>
      <c r="DU54" s="331"/>
      <c r="DV54" s="331"/>
      <c r="DW54" s="331"/>
      <c r="DX54" s="331"/>
      <c r="DY54" s="331"/>
      <c r="DZ54" s="331"/>
      <c r="EA54" s="331"/>
      <c r="EB54" s="331"/>
      <c r="EC54" s="331"/>
      <c r="ED54" s="331"/>
      <c r="EE54" s="331"/>
      <c r="EF54" s="331"/>
      <c r="EG54" s="331"/>
      <c r="EH54" s="331"/>
      <c r="EI54" s="331"/>
      <c r="EJ54" s="331"/>
      <c r="EK54" s="331"/>
      <c r="EL54" s="331"/>
      <c r="EM54" s="331"/>
      <c r="EN54" s="331"/>
      <c r="EO54" s="331"/>
      <c r="EP54" s="331"/>
      <c r="EQ54" s="331"/>
      <c r="ER54" s="331"/>
      <c r="ES54" s="331"/>
      <c r="ET54" s="331"/>
      <c r="EU54" s="331"/>
      <c r="EV54" s="331"/>
      <c r="EW54" s="331"/>
      <c r="EX54" s="331"/>
      <c r="EY54" s="331"/>
      <c r="EZ54" s="331"/>
      <c r="FA54" s="331"/>
      <c r="FB54" s="331"/>
      <c r="FC54" s="331"/>
      <c r="FD54" s="331"/>
      <c r="FE54" s="331"/>
      <c r="FF54" s="331"/>
      <c r="FG54" s="331"/>
      <c r="FH54" s="331"/>
      <c r="FI54" s="331"/>
      <c r="FJ54" s="331"/>
      <c r="FK54" s="331"/>
      <c r="FL54" s="331"/>
      <c r="FM54" s="331"/>
      <c r="FN54" s="331"/>
      <c r="FO54" s="331"/>
      <c r="FP54" s="331"/>
      <c r="FQ54" s="331"/>
      <c r="FR54" s="331"/>
      <c r="FS54" s="331"/>
      <c r="FT54" s="331"/>
      <c r="FU54" s="331"/>
      <c r="FV54" s="1672">
        <v>1200</v>
      </c>
      <c r="FW54" s="1672">
        <v>1200</v>
      </c>
      <c r="FX54" s="1672">
        <v>1200</v>
      </c>
      <c r="FY54" s="1672">
        <v>1200</v>
      </c>
      <c r="FZ54" s="1672">
        <v>1200</v>
      </c>
      <c r="GA54" s="1672">
        <v>1200</v>
      </c>
      <c r="GB54" s="1672">
        <v>1200</v>
      </c>
      <c r="GC54" s="1672">
        <v>1200</v>
      </c>
      <c r="GD54" s="1672">
        <v>1200</v>
      </c>
      <c r="GE54" s="1672">
        <v>1200</v>
      </c>
      <c r="GF54" s="1672">
        <v>1200</v>
      </c>
      <c r="GG54" s="1672">
        <v>1200</v>
      </c>
      <c r="GH54" s="1672">
        <v>1200</v>
      </c>
      <c r="GI54" s="1672">
        <v>1200</v>
      </c>
      <c r="GJ54" s="1672">
        <v>1200</v>
      </c>
      <c r="GK54" s="1672">
        <v>1200</v>
      </c>
      <c r="GL54" s="331"/>
      <c r="GM54" s="331"/>
      <c r="GN54" s="331"/>
      <c r="GO54" s="331"/>
      <c r="GP54" s="331"/>
      <c r="GQ54" s="331"/>
      <c r="GR54" s="331"/>
      <c r="GS54" s="331"/>
      <c r="GT54" s="331"/>
      <c r="GU54" s="331"/>
      <c r="GV54" s="331"/>
      <c r="GW54" s="331"/>
      <c r="GX54" s="331"/>
      <c r="GY54" s="331"/>
      <c r="GZ54" s="331"/>
      <c r="HA54" s="331"/>
      <c r="HB54" s="331"/>
      <c r="HC54" s="331"/>
      <c r="HD54" s="331"/>
      <c r="HE54" s="331"/>
      <c r="HF54" s="331"/>
      <c r="HG54" s="331"/>
      <c r="HH54" s="331"/>
      <c r="HI54" s="331"/>
      <c r="HJ54" s="331"/>
      <c r="HK54" s="331"/>
      <c r="HL54" s="331"/>
      <c r="HM54" s="331"/>
      <c r="HN54" s="331"/>
      <c r="HO54" s="331"/>
      <c r="HP54" s="331"/>
      <c r="HQ54" s="331"/>
      <c r="HR54" s="331"/>
      <c r="HS54" s="331"/>
      <c r="HT54" s="331"/>
      <c r="HU54" s="331"/>
      <c r="HV54" s="331"/>
      <c r="HW54" s="331"/>
      <c r="HX54" s="331"/>
      <c r="HY54" s="331"/>
      <c r="HZ54" s="331"/>
      <c r="IA54" s="331"/>
      <c r="IB54" s="331"/>
      <c r="IC54" s="331"/>
      <c r="ID54" s="331"/>
      <c r="IE54" s="331"/>
      <c r="IF54" s="331"/>
      <c r="IG54" s="331"/>
      <c r="IH54" s="331"/>
      <c r="II54" s="331"/>
      <c r="IJ54" s="331"/>
      <c r="IK54" s="331"/>
      <c r="IL54" s="1672">
        <v>1200</v>
      </c>
      <c r="IM54" s="1672">
        <v>1200</v>
      </c>
      <c r="IN54" s="1672">
        <v>1200</v>
      </c>
      <c r="IO54" s="1672">
        <v>1200</v>
      </c>
      <c r="IP54" s="1672">
        <v>1200</v>
      </c>
      <c r="IQ54" s="1672">
        <v>1200</v>
      </c>
      <c r="IR54" s="1672">
        <v>1200</v>
      </c>
      <c r="IS54" s="1672">
        <v>1200</v>
      </c>
      <c r="IT54" s="1672">
        <v>1200</v>
      </c>
      <c r="IU54" s="1672">
        <v>1200</v>
      </c>
      <c r="IV54" s="1672">
        <v>1200</v>
      </c>
      <c r="IW54" s="1672">
        <v>1200</v>
      </c>
      <c r="IX54" s="1672">
        <v>1200</v>
      </c>
      <c r="IY54" s="1672">
        <v>1200</v>
      </c>
      <c r="IZ54" s="1672">
        <v>1200</v>
      </c>
      <c r="JA54" s="1672">
        <v>1200</v>
      </c>
      <c r="JB54" s="331"/>
      <c r="JC54" s="331"/>
      <c r="JD54" s="331"/>
      <c r="JE54" s="331"/>
      <c r="JF54" s="331"/>
      <c r="JG54" s="331"/>
      <c r="JH54" s="331"/>
      <c r="JI54" s="331"/>
      <c r="JJ54" s="331"/>
      <c r="JK54" s="331"/>
      <c r="JL54" s="331"/>
      <c r="JM54" s="331"/>
      <c r="JN54" s="331"/>
      <c r="JO54" s="331"/>
      <c r="JP54" s="331"/>
      <c r="JQ54" s="331"/>
      <c r="JR54" s="331"/>
      <c r="JS54" s="331"/>
      <c r="JT54" s="331"/>
      <c r="JU54" s="331"/>
      <c r="JV54" s="331"/>
      <c r="JW54" s="331"/>
      <c r="JX54" s="331"/>
      <c r="JY54" s="331"/>
      <c r="JZ54" s="331"/>
      <c r="KA54" s="331"/>
      <c r="KB54" s="331"/>
      <c r="KC54" s="331"/>
      <c r="KD54" s="331"/>
      <c r="KE54" s="331"/>
      <c r="KF54" s="331"/>
      <c r="KG54" s="331"/>
      <c r="KH54" s="331"/>
      <c r="KI54" s="1672"/>
      <c r="KJ54" s="1672"/>
      <c r="KK54" s="1672"/>
      <c r="KL54" s="1672"/>
      <c r="KM54" s="1672">
        <v>1200</v>
      </c>
      <c r="KN54" s="1672">
        <v>1200</v>
      </c>
      <c r="KO54" s="1672">
        <v>1200</v>
      </c>
      <c r="KP54" s="1672">
        <v>1200</v>
      </c>
      <c r="KQ54" s="1672">
        <v>1200</v>
      </c>
      <c r="KR54" s="1672">
        <v>1200</v>
      </c>
      <c r="KS54" s="1672">
        <v>1200</v>
      </c>
      <c r="KT54" s="1672">
        <v>1200</v>
      </c>
      <c r="KU54" s="1672">
        <v>1200</v>
      </c>
      <c r="KV54" s="1672">
        <v>1200</v>
      </c>
      <c r="KW54" s="1672">
        <v>1200</v>
      </c>
      <c r="KX54" s="1672">
        <v>1200</v>
      </c>
      <c r="KY54" s="331"/>
      <c r="KZ54" s="331"/>
      <c r="LA54" s="331"/>
      <c r="LB54" s="331"/>
      <c r="LC54" s="331"/>
      <c r="LD54" s="331"/>
      <c r="LE54" s="331"/>
      <c r="LF54" s="331"/>
      <c r="LG54" s="331"/>
      <c r="LH54" s="331"/>
      <c r="LI54" s="331"/>
      <c r="LJ54" s="331"/>
      <c r="LK54" s="331"/>
      <c r="LL54" s="331"/>
      <c r="LM54" s="331"/>
      <c r="LN54" s="331"/>
      <c r="LO54" s="331"/>
      <c r="LP54" s="331"/>
      <c r="LQ54" s="331"/>
      <c r="LR54" s="331"/>
      <c r="LS54" s="331"/>
      <c r="LT54" s="331"/>
      <c r="LU54" s="331"/>
      <c r="LV54" s="331"/>
      <c r="LW54" s="331"/>
      <c r="LX54" s="331"/>
      <c r="LY54" s="331"/>
      <c r="LZ54" s="331"/>
      <c r="MA54" s="331"/>
      <c r="MB54" s="331"/>
      <c r="MC54" s="331"/>
      <c r="MD54" s="331"/>
      <c r="ME54" s="331"/>
      <c r="MF54" s="331"/>
      <c r="MG54" s="331"/>
      <c r="MH54" s="331"/>
      <c r="MI54" s="331"/>
      <c r="MJ54" s="331"/>
      <c r="MK54" s="331"/>
      <c r="ML54" s="331"/>
      <c r="MM54" s="331"/>
      <c r="MN54" s="331"/>
      <c r="MO54" s="331"/>
      <c r="MP54" s="331"/>
      <c r="MQ54" s="331"/>
      <c r="MR54" s="331"/>
      <c r="MS54" s="331"/>
      <c r="MT54" s="331"/>
      <c r="MU54" s="331"/>
      <c r="MV54" s="331"/>
      <c r="MW54" s="331"/>
      <c r="MX54" s="331"/>
      <c r="MY54" s="331"/>
      <c r="MZ54" s="331"/>
      <c r="NA54" s="331"/>
      <c r="NB54" s="331"/>
      <c r="NC54" s="331"/>
      <c r="ND54" s="331"/>
      <c r="NE54" s="331"/>
      <c r="NF54" s="331"/>
      <c r="NG54" s="331"/>
      <c r="NH54" s="331"/>
      <c r="NI54" s="331"/>
      <c r="NJ54" s="331"/>
      <c r="NK54" s="331"/>
      <c r="NL54" s="331"/>
      <c r="NM54" s="331"/>
      <c r="NN54" s="331"/>
      <c r="NO54" s="331"/>
    </row>
    <row r="55" spans="1:383" s="74" customFormat="1" ht="25" customHeight="1" thickBot="1">
      <c r="D55" s="134"/>
      <c r="E55" s="1773"/>
      <c r="F55" s="1734"/>
      <c r="G55" s="1699"/>
      <c r="R55" s="1698"/>
      <c r="S55" s="331"/>
      <c r="T55" s="331"/>
      <c r="U55" s="331"/>
      <c r="V55" s="331"/>
      <c r="W55" s="331"/>
      <c r="X55" s="331"/>
      <c r="Y55" s="331"/>
      <c r="Z55" s="331"/>
      <c r="AA55" s="331"/>
      <c r="AB55" s="331"/>
      <c r="AC55" s="331"/>
      <c r="AD55" s="331"/>
      <c r="AE55" s="331"/>
      <c r="AF55" s="331"/>
      <c r="AG55" s="331"/>
      <c r="AH55" s="331"/>
      <c r="AI55" s="331"/>
      <c r="AJ55" s="331"/>
      <c r="AK55" s="331"/>
      <c r="AL55" s="331"/>
      <c r="AM55" s="331"/>
      <c r="AN55" s="331"/>
      <c r="AO55" s="331"/>
      <c r="BZ55" s="331"/>
      <c r="CA55" s="331"/>
      <c r="CB55" s="331"/>
      <c r="CC55" s="331"/>
      <c r="CD55" s="331"/>
      <c r="CE55" s="331"/>
      <c r="CF55" s="331"/>
      <c r="CG55" s="331"/>
      <c r="CH55" s="331"/>
      <c r="CI55" s="331"/>
      <c r="CJ55" s="331"/>
      <c r="CK55" s="331"/>
      <c r="CL55" s="331"/>
      <c r="CM55" s="331"/>
      <c r="CN55" s="331"/>
      <c r="CO55" s="331"/>
      <c r="CP55" s="331"/>
      <c r="CQ55" s="331"/>
      <c r="CR55" s="331"/>
      <c r="CS55" s="331"/>
      <c r="CT55" s="331"/>
      <c r="CU55" s="331"/>
      <c r="CV55" s="331"/>
      <c r="CW55" s="331"/>
      <c r="CX55" s="331"/>
      <c r="CY55" s="331"/>
      <c r="CZ55" s="331"/>
      <c r="DA55" s="331"/>
      <c r="DB55" s="331"/>
      <c r="DC55" s="331"/>
      <c r="DD55" s="331"/>
      <c r="DE55" s="331"/>
      <c r="DF55" s="331"/>
      <c r="DG55" s="331"/>
      <c r="DH55" s="331"/>
      <c r="DI55" s="331"/>
      <c r="DJ55" s="331"/>
      <c r="DK55" s="331"/>
      <c r="DL55" s="331"/>
      <c r="DM55" s="331"/>
      <c r="DN55" s="331"/>
      <c r="DO55" s="331"/>
      <c r="DP55" s="331"/>
      <c r="DQ55" s="331"/>
      <c r="DR55" s="331"/>
      <c r="DS55" s="331"/>
      <c r="DT55" s="331"/>
      <c r="DU55" s="331"/>
      <c r="DV55" s="331"/>
      <c r="DW55" s="331"/>
      <c r="DX55" s="331"/>
      <c r="DY55" s="331"/>
      <c r="DZ55" s="331"/>
      <c r="EA55" s="331"/>
      <c r="EB55" s="331"/>
      <c r="EC55" s="331"/>
      <c r="ED55" s="331"/>
      <c r="EE55" s="331"/>
      <c r="EF55" s="331"/>
      <c r="EG55" s="331"/>
      <c r="EH55" s="331"/>
      <c r="EI55" s="331"/>
      <c r="EJ55" s="331"/>
      <c r="EK55" s="331"/>
      <c r="EL55" s="331"/>
      <c r="EM55" s="331"/>
      <c r="EN55" s="331"/>
      <c r="EO55" s="331"/>
      <c r="EP55" s="331"/>
      <c r="EQ55" s="331"/>
      <c r="ER55" s="331"/>
      <c r="ES55" s="331"/>
      <c r="ET55" s="331"/>
      <c r="EU55" s="331"/>
      <c r="EV55" s="331"/>
      <c r="EW55" s="331"/>
      <c r="EX55" s="331"/>
      <c r="EY55" s="331"/>
      <c r="EZ55" s="331"/>
      <c r="FA55" s="331"/>
      <c r="FB55" s="331"/>
      <c r="FC55" s="331"/>
      <c r="FD55" s="331"/>
      <c r="FE55" s="331"/>
      <c r="FF55" s="331"/>
      <c r="FG55" s="331"/>
      <c r="FH55" s="331"/>
      <c r="FI55" s="331"/>
      <c r="FJ55" s="331"/>
      <c r="FK55" s="331"/>
      <c r="FL55" s="331"/>
      <c r="FM55" s="331"/>
      <c r="FN55" s="331"/>
      <c r="FO55" s="331"/>
      <c r="FP55" s="331"/>
      <c r="FQ55" s="331"/>
      <c r="FR55" s="331"/>
      <c r="FS55" s="331"/>
      <c r="FT55" s="331"/>
      <c r="FU55" s="331"/>
      <c r="FV55" s="331"/>
      <c r="FW55" s="331"/>
      <c r="FX55" s="331"/>
      <c r="FY55" s="331"/>
      <c r="FZ55" s="331"/>
      <c r="GA55" s="331"/>
      <c r="GB55" s="331"/>
      <c r="GC55" s="331"/>
      <c r="GD55" s="331"/>
      <c r="GE55" s="331"/>
      <c r="GF55" s="331"/>
      <c r="GG55" s="331"/>
      <c r="GH55" s="331"/>
      <c r="GI55" s="331"/>
      <c r="GJ55" s="2437" t="s">
        <v>1042</v>
      </c>
      <c r="GK55" s="2438"/>
      <c r="GL55" s="2438"/>
      <c r="GM55" s="2439"/>
      <c r="GN55" s="2440" t="s">
        <v>1041</v>
      </c>
      <c r="GO55" s="2441"/>
      <c r="GP55" s="2441"/>
      <c r="GQ55" s="2441"/>
      <c r="GR55" s="2441"/>
      <c r="GS55" s="2441"/>
      <c r="GT55" s="2441"/>
      <c r="GU55" s="2441"/>
      <c r="GV55" s="2441"/>
      <c r="GW55" s="2441"/>
      <c r="GX55" s="2441"/>
      <c r="GY55" s="2441"/>
      <c r="GZ55" s="2441"/>
      <c r="HA55" s="2441"/>
      <c r="HB55" s="2441"/>
      <c r="HC55" s="2441"/>
      <c r="HD55" s="2441"/>
      <c r="HE55" s="2441"/>
      <c r="HF55" s="2441"/>
      <c r="HG55" s="2441"/>
      <c r="HH55" s="2441"/>
      <c r="HI55" s="2441"/>
      <c r="HJ55" s="2441"/>
      <c r="HK55" s="2441"/>
      <c r="HL55" s="2441"/>
      <c r="HM55" s="2441"/>
      <c r="HN55" s="2441"/>
      <c r="HO55" s="2441"/>
      <c r="HP55" s="2441"/>
      <c r="HQ55" s="2441"/>
      <c r="HR55" s="2441"/>
      <c r="HS55" s="2441"/>
      <c r="HT55" s="2441"/>
      <c r="HU55" s="2441"/>
      <c r="HV55" s="2441"/>
      <c r="HW55" s="2442"/>
      <c r="HX55" s="331"/>
      <c r="HY55" s="331"/>
      <c r="HZ55" s="331"/>
      <c r="IA55" s="331"/>
      <c r="IB55" s="331"/>
      <c r="IC55" s="331"/>
      <c r="ID55" s="331"/>
      <c r="IE55" s="331"/>
      <c r="IF55" s="331"/>
      <c r="IG55" s="331"/>
      <c r="IH55" s="331"/>
      <c r="II55" s="331"/>
      <c r="IJ55" s="331"/>
      <c r="IK55" s="331"/>
      <c r="IL55" s="331"/>
      <c r="IM55" s="331"/>
      <c r="IN55" s="331"/>
      <c r="IO55" s="331"/>
      <c r="IP55" s="331"/>
      <c r="IQ55" s="331"/>
      <c r="IR55" s="331"/>
      <c r="IS55" s="331"/>
      <c r="IT55" s="331"/>
      <c r="IU55" s="331"/>
      <c r="IV55" s="331"/>
      <c r="IW55" s="331"/>
      <c r="IX55" s="331"/>
      <c r="IY55" s="331"/>
      <c r="IZ55" s="2437" t="s">
        <v>1055</v>
      </c>
      <c r="JA55" s="2438"/>
      <c r="JB55" s="2438"/>
      <c r="JC55" s="2439"/>
      <c r="JD55" s="2440" t="s">
        <v>996</v>
      </c>
      <c r="JE55" s="2441"/>
      <c r="JF55" s="2441"/>
      <c r="JG55" s="2441"/>
      <c r="JH55" s="2441"/>
      <c r="JI55" s="2441"/>
      <c r="JJ55" s="2441"/>
      <c r="JK55" s="2441"/>
      <c r="JL55" s="2441"/>
      <c r="JM55" s="2441"/>
      <c r="JN55" s="2441"/>
      <c r="JO55" s="2441"/>
      <c r="JP55" s="2441"/>
      <c r="JQ55" s="2441"/>
      <c r="JR55" s="2441"/>
      <c r="JS55" s="2441"/>
      <c r="JT55" s="2441"/>
      <c r="JU55" s="2441"/>
      <c r="JV55" s="2441"/>
      <c r="JW55" s="2441"/>
      <c r="JX55" s="2441"/>
      <c r="JY55" s="2441"/>
      <c r="JZ55" s="2441"/>
      <c r="KA55" s="2441"/>
      <c r="KB55" s="2441"/>
      <c r="KC55" s="2441"/>
      <c r="KD55" s="2441"/>
      <c r="KE55" s="2441"/>
      <c r="KF55" s="2441"/>
      <c r="KG55" s="2441"/>
      <c r="KH55" s="2441"/>
      <c r="KI55" s="2441"/>
      <c r="KJ55" s="2441"/>
      <c r="KK55" s="2441"/>
      <c r="KL55" s="2441"/>
      <c r="KM55" s="2442"/>
      <c r="KN55" s="331"/>
      <c r="KO55" s="331"/>
      <c r="KP55" s="331"/>
      <c r="KQ55" s="331"/>
      <c r="KR55" s="331"/>
      <c r="KS55" s="331"/>
      <c r="KT55" s="331"/>
      <c r="KU55" s="331"/>
      <c r="KV55" s="331"/>
      <c r="KW55" s="331"/>
      <c r="KX55" s="2437" t="s">
        <v>1063</v>
      </c>
      <c r="KY55" s="2438"/>
      <c r="KZ55" s="2438"/>
      <c r="LA55" s="2439"/>
      <c r="LB55" s="2471" t="s">
        <v>904</v>
      </c>
      <c r="LC55" s="2472"/>
      <c r="LD55" s="2472"/>
      <c r="LE55" s="2472"/>
      <c r="LF55" s="2472"/>
      <c r="LG55" s="2472"/>
      <c r="LH55" s="2472"/>
      <c r="LI55" s="2472"/>
      <c r="LJ55" s="2472"/>
      <c r="LK55" s="2472"/>
      <c r="LL55" s="2472"/>
      <c r="LM55" s="2472"/>
      <c r="LN55" s="2472"/>
      <c r="LO55" s="2472"/>
      <c r="LP55" s="2472"/>
      <c r="LQ55" s="2472"/>
      <c r="LR55" s="2472"/>
      <c r="LS55" s="2472"/>
      <c r="LT55" s="2472"/>
      <c r="LU55" s="2472"/>
      <c r="LV55" s="2472"/>
      <c r="LW55" s="2472"/>
      <c r="LX55" s="2472"/>
      <c r="LY55" s="2472"/>
      <c r="LZ55" s="2472"/>
      <c r="MA55" s="2472"/>
      <c r="MB55" s="2472"/>
      <c r="MC55" s="2472"/>
      <c r="MD55" s="2472"/>
      <c r="ME55" s="2472"/>
      <c r="MF55" s="2472"/>
      <c r="MG55" s="2472"/>
      <c r="MH55" s="2472"/>
      <c r="MI55" s="2472"/>
      <c r="MJ55" s="2473"/>
      <c r="MK55" s="331"/>
      <c r="ML55" s="331"/>
      <c r="MM55" s="331"/>
      <c r="MN55" s="331"/>
      <c r="MO55" s="331"/>
      <c r="MP55" s="331"/>
      <c r="MQ55" s="331"/>
      <c r="MR55" s="331"/>
      <c r="MS55" s="331"/>
      <c r="MT55" s="331"/>
      <c r="MU55" s="331"/>
      <c r="MV55" s="331"/>
      <c r="MW55" s="331"/>
      <c r="MX55" s="331"/>
      <c r="MY55" s="331"/>
      <c r="MZ55" s="331"/>
      <c r="NA55" s="331"/>
      <c r="NB55" s="331"/>
      <c r="NC55" s="331"/>
      <c r="ND55" s="331"/>
      <c r="NE55" s="331"/>
      <c r="NF55" s="331"/>
    </row>
    <row r="56" spans="1:383" s="74" customFormat="1" ht="25" customHeight="1" thickBot="1">
      <c r="D56" s="134"/>
      <c r="E56" s="1773"/>
      <c r="F56" s="1734"/>
      <c r="G56" s="1699"/>
      <c r="R56" s="1698"/>
      <c r="S56" s="331"/>
      <c r="T56" s="331"/>
      <c r="U56" s="331"/>
      <c r="V56" s="331"/>
      <c r="W56" s="331"/>
      <c r="X56" s="331"/>
      <c r="Y56" s="331"/>
      <c r="Z56" s="331"/>
      <c r="AA56" s="331"/>
      <c r="AB56" s="331"/>
      <c r="AC56" s="331"/>
      <c r="AD56" s="331"/>
      <c r="AE56" s="331"/>
      <c r="AF56" s="331"/>
      <c r="AG56" s="331"/>
      <c r="AH56" s="331"/>
      <c r="AI56" s="331"/>
      <c r="AJ56" s="331"/>
      <c r="AK56" s="331"/>
      <c r="AL56" s="331"/>
      <c r="AM56" s="331"/>
      <c r="AN56" s="331"/>
      <c r="AO56" s="331"/>
      <c r="AP56" s="331"/>
      <c r="AQ56" s="331"/>
      <c r="AR56" s="331"/>
      <c r="AS56" s="331"/>
      <c r="AT56" s="331"/>
      <c r="AU56" s="331"/>
      <c r="AV56" s="331"/>
      <c r="AW56" s="331"/>
      <c r="AX56" s="331"/>
      <c r="AY56" s="331"/>
      <c r="AZ56" s="331"/>
      <c r="BA56" s="331"/>
      <c r="BB56" s="331"/>
      <c r="BC56" s="331"/>
      <c r="BD56" s="331"/>
      <c r="BE56" s="331"/>
      <c r="BF56" s="331"/>
      <c r="BG56" s="331"/>
      <c r="BH56" s="331"/>
      <c r="BI56" s="331"/>
      <c r="BJ56" s="331"/>
      <c r="BK56" s="331"/>
      <c r="BL56" s="331"/>
      <c r="BM56" s="331"/>
      <c r="BN56" s="331"/>
      <c r="BO56" s="331"/>
      <c r="BP56" s="331"/>
      <c r="BQ56" s="331"/>
      <c r="BR56" s="331"/>
      <c r="BS56" s="331"/>
      <c r="BT56" s="331"/>
      <c r="BU56" s="331"/>
      <c r="BV56" s="331"/>
      <c r="BW56" s="331"/>
      <c r="BX56" s="331"/>
      <c r="BY56" s="331"/>
      <c r="BZ56" s="331"/>
      <c r="CA56" s="331"/>
      <c r="CB56" s="331"/>
      <c r="CC56" s="331"/>
      <c r="CD56" s="331"/>
      <c r="CE56" s="331"/>
      <c r="CF56" s="331"/>
      <c r="CG56" s="331"/>
      <c r="CH56" s="331"/>
      <c r="CI56" s="331"/>
      <c r="CJ56" s="331"/>
      <c r="CK56" s="331"/>
      <c r="CL56" s="331"/>
      <c r="CM56" s="331"/>
      <c r="CN56" s="331"/>
      <c r="CO56" s="331"/>
      <c r="CP56" s="331"/>
      <c r="CQ56" s="331"/>
      <c r="CR56" s="331"/>
      <c r="CS56" s="331"/>
      <c r="CT56" s="331"/>
      <c r="CU56" s="331"/>
      <c r="CV56" s="331"/>
      <c r="CW56" s="331"/>
      <c r="CX56" s="331"/>
      <c r="CY56" s="331"/>
      <c r="CZ56" s="331"/>
      <c r="DA56" s="331"/>
      <c r="DB56" s="331"/>
      <c r="DC56" s="331"/>
      <c r="DD56" s="331"/>
      <c r="DE56" s="331"/>
      <c r="DF56" s="331"/>
      <c r="DG56" s="331"/>
      <c r="DH56" s="331"/>
      <c r="DI56" s="331"/>
      <c r="DJ56" s="331"/>
      <c r="DK56" s="331"/>
      <c r="DL56" s="331"/>
      <c r="DM56" s="331"/>
      <c r="DN56" s="331"/>
      <c r="DO56" s="331"/>
      <c r="DP56" s="331"/>
      <c r="DQ56" s="331"/>
      <c r="DR56" s="331"/>
      <c r="DS56" s="331"/>
      <c r="DT56" s="331"/>
      <c r="DU56" s="331"/>
      <c r="DV56" s="331"/>
      <c r="DW56" s="331"/>
      <c r="DX56" s="331"/>
      <c r="DY56" s="331"/>
      <c r="DZ56" s="331"/>
      <c r="EA56" s="331"/>
      <c r="EB56" s="331"/>
      <c r="EC56" s="331"/>
      <c r="ED56" s="331"/>
      <c r="EE56" s="331"/>
      <c r="EF56" s="331"/>
      <c r="EG56" s="331"/>
      <c r="EH56" s="331"/>
      <c r="EI56" s="331"/>
      <c r="EJ56" s="331"/>
      <c r="EK56" s="331"/>
      <c r="EL56" s="331"/>
      <c r="EM56" s="331"/>
      <c r="EN56" s="331"/>
      <c r="EO56" s="331"/>
      <c r="EP56" s="331"/>
      <c r="EQ56" s="331"/>
      <c r="ER56" s="331"/>
      <c r="ES56" s="331"/>
      <c r="ET56" s="331"/>
      <c r="EU56" s="331"/>
      <c r="EV56" s="331"/>
      <c r="EW56" s="331"/>
      <c r="EX56" s="331"/>
      <c r="EY56" s="331"/>
      <c r="EZ56" s="331"/>
      <c r="FA56" s="331"/>
      <c r="FB56" s="331"/>
      <c r="FC56" s="331"/>
      <c r="FD56" s="331"/>
      <c r="FE56" s="331"/>
      <c r="FF56" s="331"/>
      <c r="FG56" s="331"/>
      <c r="FH56" s="331"/>
      <c r="FI56" s="331"/>
      <c r="FJ56" s="331"/>
      <c r="FK56" s="331"/>
      <c r="FL56" s="331"/>
      <c r="FM56" s="331"/>
      <c r="FN56" s="331"/>
      <c r="FO56" s="331"/>
      <c r="FP56" s="331"/>
      <c r="FQ56" s="331"/>
      <c r="FR56" s="331"/>
      <c r="FS56" s="331"/>
      <c r="FT56" s="331"/>
      <c r="FU56" s="331"/>
      <c r="FV56" s="331"/>
      <c r="FW56" s="331"/>
      <c r="FX56" s="331"/>
      <c r="FY56" s="331"/>
      <c r="FZ56" s="331"/>
      <c r="GA56" s="331"/>
      <c r="GB56" s="331"/>
      <c r="GC56" s="331"/>
      <c r="GD56" s="331"/>
      <c r="GE56" s="331"/>
      <c r="GF56" s="331"/>
      <c r="GG56" s="331"/>
      <c r="GH56" s="331"/>
      <c r="GI56" s="331"/>
      <c r="GJ56" s="2443" t="s">
        <v>821</v>
      </c>
      <c r="GK56" s="2444"/>
      <c r="GL56" s="2444"/>
      <c r="GM56" s="2444"/>
      <c r="GN56" s="2444"/>
      <c r="GO56" s="2445"/>
      <c r="GP56" s="2446" t="s">
        <v>860</v>
      </c>
      <c r="GQ56" s="2447"/>
      <c r="GR56" s="2447"/>
      <c r="GS56" s="2447"/>
      <c r="GT56" s="2447"/>
      <c r="GU56" s="2447"/>
      <c r="GV56" s="2447"/>
      <c r="GW56" s="2447"/>
      <c r="GX56" s="2447"/>
      <c r="GY56" s="2448"/>
      <c r="GZ56" s="2449" t="s">
        <v>861</v>
      </c>
      <c r="HA56" s="2450"/>
      <c r="HB56" s="2450"/>
      <c r="HC56" s="2450"/>
      <c r="HD56" s="2450"/>
      <c r="HE56" s="2450"/>
      <c r="HF56" s="2450"/>
      <c r="HG56" s="2450"/>
      <c r="HH56" s="2450"/>
      <c r="HI56" s="2450"/>
      <c r="HJ56" s="2450"/>
      <c r="HK56" s="2450"/>
      <c r="HL56" s="2450"/>
      <c r="HM56" s="2450"/>
      <c r="HN56" s="2450"/>
      <c r="HO56" s="2450"/>
      <c r="HP56" s="2450"/>
      <c r="HQ56" s="2450"/>
      <c r="HR56" s="2450"/>
      <c r="HS56" s="2450"/>
      <c r="HT56" s="2450"/>
      <c r="HU56" s="2450"/>
      <c r="HV56" s="2450"/>
      <c r="HW56" s="2451"/>
      <c r="HX56" s="331"/>
      <c r="HY56" s="331"/>
      <c r="HZ56" s="331"/>
      <c r="IA56" s="331"/>
      <c r="IB56" s="331"/>
      <c r="IC56" s="331"/>
      <c r="ID56" s="331"/>
      <c r="IE56" s="331"/>
      <c r="IF56" s="331"/>
      <c r="IG56" s="331"/>
      <c r="IH56" s="331"/>
      <c r="II56" s="331"/>
      <c r="IJ56" s="331"/>
      <c r="IK56" s="331"/>
      <c r="IL56" s="331"/>
      <c r="IM56" s="331"/>
      <c r="IN56" s="331"/>
      <c r="IO56" s="331"/>
      <c r="IP56" s="331"/>
      <c r="IQ56" s="331"/>
      <c r="IR56" s="331"/>
      <c r="IS56" s="331"/>
      <c r="IT56" s="331"/>
      <c r="IU56" s="331"/>
      <c r="IV56" s="331"/>
      <c r="IW56" s="331"/>
      <c r="IX56" s="331"/>
      <c r="IY56" s="331"/>
      <c r="IZ56" s="2443" t="s">
        <v>821</v>
      </c>
      <c r="JA56" s="2444"/>
      <c r="JB56" s="2444"/>
      <c r="JC56" s="2444"/>
      <c r="JD56" s="2444"/>
      <c r="JE56" s="2445"/>
      <c r="JF56" s="2446" t="s">
        <v>860</v>
      </c>
      <c r="JG56" s="2447"/>
      <c r="JH56" s="2447"/>
      <c r="JI56" s="2447"/>
      <c r="JJ56" s="2447"/>
      <c r="JK56" s="2447"/>
      <c r="JL56" s="2447"/>
      <c r="JM56" s="2447"/>
      <c r="JN56" s="2447"/>
      <c r="JO56" s="2448"/>
      <c r="JP56" s="2449" t="s">
        <v>861</v>
      </c>
      <c r="JQ56" s="2450"/>
      <c r="JR56" s="2450"/>
      <c r="JS56" s="2450"/>
      <c r="JT56" s="2450"/>
      <c r="JU56" s="2450"/>
      <c r="JV56" s="2450"/>
      <c r="JW56" s="2450"/>
      <c r="JX56" s="2450"/>
      <c r="JY56" s="2450"/>
      <c r="JZ56" s="2450"/>
      <c r="KA56" s="2450"/>
      <c r="KB56" s="2450"/>
      <c r="KC56" s="2450"/>
      <c r="KD56" s="2450"/>
      <c r="KE56" s="2450"/>
      <c r="KF56" s="2450"/>
      <c r="KG56" s="2450"/>
      <c r="KH56" s="2450"/>
      <c r="KI56" s="2450"/>
      <c r="KJ56" s="2450"/>
      <c r="KK56" s="2450"/>
      <c r="KL56" s="2450"/>
      <c r="KM56" s="2451"/>
      <c r="KN56" s="331"/>
      <c r="KO56" s="331"/>
      <c r="KP56" s="331"/>
      <c r="KQ56" s="331"/>
      <c r="KR56" s="331"/>
      <c r="KS56" s="331"/>
      <c r="KT56" s="331"/>
      <c r="KU56" s="331"/>
      <c r="KV56" s="331"/>
      <c r="KW56" s="331"/>
      <c r="KX56" s="2443" t="s">
        <v>821</v>
      </c>
      <c r="KY56" s="2444"/>
      <c r="KZ56" s="2444"/>
      <c r="LA56" s="2444"/>
      <c r="LB56" s="2444"/>
      <c r="LC56" s="2445"/>
      <c r="LD56" s="2474" t="s">
        <v>860</v>
      </c>
      <c r="LE56" s="2475"/>
      <c r="LF56" s="2475"/>
      <c r="LG56" s="2475"/>
      <c r="LH56" s="2475"/>
      <c r="LI56" s="2475"/>
      <c r="LJ56" s="2475"/>
      <c r="LK56" s="2475"/>
      <c r="LL56" s="2475"/>
      <c r="LM56" s="2475"/>
      <c r="LN56" s="2449" t="s">
        <v>861</v>
      </c>
      <c r="LO56" s="2450"/>
      <c r="LP56" s="2450"/>
      <c r="LQ56" s="2450"/>
      <c r="LR56" s="2450"/>
      <c r="LS56" s="2450"/>
      <c r="LT56" s="2450"/>
      <c r="LU56" s="2450"/>
      <c r="LV56" s="2450"/>
      <c r="LW56" s="2450"/>
      <c r="LX56" s="2450"/>
      <c r="LY56" s="2450"/>
      <c r="LZ56" s="2450"/>
      <c r="MA56" s="2450"/>
      <c r="MB56" s="2450"/>
      <c r="MC56" s="2450"/>
      <c r="MD56" s="2450"/>
      <c r="ME56" s="2450"/>
      <c r="MF56" s="2450"/>
      <c r="MG56" s="2450"/>
      <c r="MH56" s="2450"/>
      <c r="MI56" s="2450"/>
      <c r="MJ56" s="2451"/>
      <c r="MK56" s="331"/>
      <c r="ML56" s="331"/>
      <c r="MM56" s="331"/>
      <c r="MN56" s="331"/>
      <c r="MO56" s="331"/>
      <c r="MP56" s="331"/>
      <c r="MQ56" s="331"/>
      <c r="MR56" s="331"/>
      <c r="MS56" s="331"/>
      <c r="MT56" s="331"/>
      <c r="MU56" s="331"/>
      <c r="MV56" s="331"/>
      <c r="MW56" s="331"/>
      <c r="MX56" s="331"/>
      <c r="MY56" s="331"/>
      <c r="MZ56" s="331"/>
      <c r="NA56" s="331"/>
      <c r="NB56" s="331"/>
      <c r="NC56" s="331"/>
      <c r="ND56" s="331"/>
      <c r="NE56" s="331"/>
      <c r="NF56" s="331"/>
    </row>
    <row r="57" spans="1:383" s="74" customFormat="1" ht="25" customHeight="1">
      <c r="D57" s="134"/>
      <c r="E57" s="1773"/>
      <c r="F57" s="1734"/>
      <c r="G57" s="1699"/>
      <c r="R57" s="1698"/>
      <c r="S57" s="331"/>
      <c r="T57" s="331"/>
      <c r="U57" s="331"/>
      <c r="V57" s="331"/>
      <c r="W57" s="331"/>
      <c r="X57" s="331"/>
      <c r="Y57" s="331"/>
      <c r="Z57" s="331"/>
      <c r="AA57" s="331"/>
      <c r="AB57" s="331"/>
      <c r="AC57" s="331"/>
      <c r="AD57" s="331"/>
      <c r="AE57" s="331"/>
      <c r="AF57" s="331"/>
      <c r="AG57" s="331"/>
      <c r="AH57" s="331"/>
      <c r="AI57" s="331"/>
      <c r="AJ57" s="331"/>
      <c r="AK57" s="331"/>
      <c r="AL57" s="331"/>
      <c r="AM57" s="331"/>
      <c r="AN57" s="331"/>
      <c r="AO57" s="331"/>
      <c r="AP57" s="331"/>
      <c r="AQ57" s="331"/>
      <c r="AR57" s="331"/>
      <c r="AS57" s="331"/>
      <c r="AT57" s="331"/>
      <c r="AU57" s="331"/>
      <c r="AV57" s="331"/>
      <c r="AW57" s="331"/>
      <c r="AX57" s="331"/>
      <c r="AY57" s="331"/>
      <c r="AZ57" s="331"/>
      <c r="BA57" s="331"/>
      <c r="BB57" s="331"/>
      <c r="BC57" s="331"/>
      <c r="BD57" s="331"/>
      <c r="BE57" s="331"/>
      <c r="BF57" s="331"/>
      <c r="BG57" s="331"/>
      <c r="BH57" s="331"/>
      <c r="BI57" s="331"/>
      <c r="BJ57" s="331"/>
      <c r="BK57" s="331"/>
      <c r="BL57" s="331"/>
      <c r="BM57" s="331"/>
      <c r="BN57" s="331"/>
      <c r="BO57" s="331"/>
      <c r="BP57" s="331"/>
      <c r="BQ57" s="331"/>
      <c r="BR57" s="331"/>
      <c r="BS57" s="331"/>
      <c r="BT57" s="331"/>
      <c r="BU57" s="331"/>
      <c r="BV57" s="331"/>
      <c r="BW57" s="331"/>
      <c r="BX57" s="331"/>
      <c r="BY57" s="331"/>
      <c r="BZ57" s="331"/>
      <c r="CA57" s="331"/>
      <c r="CB57" s="331"/>
      <c r="CC57" s="331"/>
      <c r="CD57" s="331"/>
      <c r="CE57" s="331"/>
      <c r="CF57" s="331"/>
      <c r="CG57" s="331"/>
      <c r="CH57" s="331"/>
      <c r="CI57" s="331"/>
      <c r="CJ57" s="331"/>
      <c r="CK57" s="331"/>
      <c r="CL57" s="331"/>
      <c r="CM57" s="331"/>
      <c r="CN57" s="331"/>
      <c r="CO57" s="331"/>
      <c r="CP57" s="331"/>
      <c r="CQ57" s="331"/>
      <c r="CR57" s="331"/>
      <c r="CS57" s="331"/>
      <c r="CT57" s="331"/>
      <c r="CU57" s="331"/>
      <c r="CV57" s="331"/>
      <c r="CW57" s="331"/>
      <c r="CX57" s="331"/>
      <c r="CY57" s="331"/>
      <c r="CZ57" s="331"/>
      <c r="DA57" s="331"/>
      <c r="DB57" s="331"/>
      <c r="DC57" s="331"/>
      <c r="DD57" s="331"/>
      <c r="DE57" s="331"/>
      <c r="DF57" s="331"/>
      <c r="DG57" s="331"/>
      <c r="DH57" s="331"/>
      <c r="DI57" s="331"/>
      <c r="DJ57" s="331"/>
      <c r="DK57" s="331"/>
      <c r="DL57" s="331"/>
      <c r="DM57" s="331"/>
      <c r="DN57" s="331"/>
      <c r="DO57" s="331"/>
      <c r="DP57" s="331"/>
      <c r="DQ57" s="331"/>
      <c r="DR57" s="331"/>
      <c r="DS57" s="331"/>
      <c r="DT57" s="331"/>
      <c r="DU57" s="331"/>
      <c r="DV57" s="331"/>
      <c r="DW57" s="331"/>
      <c r="DX57" s="331"/>
      <c r="DY57" s="331"/>
      <c r="DZ57" s="331"/>
      <c r="EA57" s="331"/>
      <c r="EB57" s="331"/>
      <c r="EC57" s="331"/>
      <c r="ED57" s="331"/>
      <c r="EE57" s="331"/>
      <c r="EF57" s="331"/>
      <c r="EG57" s="331"/>
      <c r="EH57" s="331"/>
      <c r="EI57" s="331"/>
      <c r="EJ57" s="331"/>
      <c r="EK57" s="331"/>
      <c r="EL57" s="331"/>
      <c r="EM57" s="331"/>
      <c r="EN57" s="331"/>
      <c r="EO57" s="331"/>
      <c r="EP57" s="331"/>
      <c r="EQ57" s="331"/>
      <c r="ER57" s="331"/>
      <c r="ES57" s="331"/>
      <c r="ET57" s="331"/>
      <c r="EU57" s="331"/>
      <c r="EV57" s="331"/>
      <c r="EW57" s="331"/>
      <c r="EX57" s="331"/>
      <c r="EY57" s="331"/>
      <c r="EZ57" s="331"/>
      <c r="FA57" s="331"/>
      <c r="FB57" s="331"/>
      <c r="FC57" s="331"/>
      <c r="FD57" s="331"/>
      <c r="FE57" s="331"/>
      <c r="FF57" s="331"/>
      <c r="FG57" s="331"/>
      <c r="FH57" s="331"/>
      <c r="FI57" s="331"/>
      <c r="FJ57" s="331"/>
      <c r="FK57" s="331"/>
      <c r="FL57" s="331"/>
      <c r="FM57" s="331"/>
      <c r="FN57" s="331"/>
      <c r="FO57" s="331"/>
      <c r="FP57" s="331"/>
      <c r="FQ57" s="331"/>
      <c r="FR57" s="331"/>
      <c r="FS57" s="331"/>
      <c r="FT57" s="331"/>
      <c r="FU57" s="331"/>
      <c r="FV57" s="331"/>
      <c r="FW57" s="331"/>
      <c r="FX57" s="331"/>
      <c r="FY57" s="331"/>
      <c r="FZ57" s="331"/>
      <c r="GA57" s="331"/>
      <c r="GB57" s="331"/>
      <c r="GC57" s="331"/>
      <c r="GD57" s="331"/>
      <c r="GE57" s="331"/>
      <c r="GF57" s="331"/>
      <c r="GG57" s="331"/>
      <c r="GH57" s="331"/>
      <c r="GI57" s="331"/>
      <c r="GJ57" s="331"/>
      <c r="GK57" s="331"/>
      <c r="GL57" s="331"/>
      <c r="GM57" s="331"/>
      <c r="GN57" s="1851"/>
      <c r="GO57" s="1851"/>
      <c r="GP57" s="2452" t="s">
        <v>861</v>
      </c>
      <c r="GQ57" s="2453"/>
      <c r="GR57" s="2453"/>
      <c r="GS57" s="2453"/>
      <c r="GT57" s="2453"/>
      <c r="GU57" s="2453"/>
      <c r="GV57" s="2453"/>
      <c r="GW57" s="2453"/>
      <c r="GX57" s="2453"/>
      <c r="GY57" s="2453"/>
      <c r="GZ57" s="2453"/>
      <c r="HA57" s="2453"/>
      <c r="HB57" s="2453"/>
      <c r="HC57" s="2453"/>
      <c r="HD57" s="2453"/>
      <c r="HE57" s="2453"/>
      <c r="HF57" s="2453"/>
      <c r="HG57" s="2453"/>
      <c r="HH57" s="2453"/>
      <c r="HI57" s="2453"/>
      <c r="HJ57" s="2453"/>
      <c r="HK57" s="2453"/>
      <c r="HL57" s="2453"/>
      <c r="HM57" s="2454"/>
      <c r="HN57" s="331"/>
      <c r="HO57" s="331"/>
      <c r="HP57" s="331"/>
      <c r="HQ57" s="331"/>
      <c r="HX57" s="331"/>
      <c r="HY57" s="331"/>
      <c r="HZ57" s="331"/>
      <c r="IA57" s="331"/>
      <c r="IB57" s="331"/>
      <c r="IC57" s="331"/>
      <c r="ID57" s="331"/>
      <c r="IE57" s="331"/>
      <c r="IF57" s="331"/>
      <c r="IG57" s="331"/>
      <c r="IH57" s="331"/>
      <c r="II57" s="331"/>
      <c r="IJ57" s="331"/>
      <c r="IK57" s="331"/>
      <c r="IL57" s="331"/>
      <c r="IM57" s="331"/>
      <c r="IN57" s="331"/>
      <c r="IO57" s="331"/>
      <c r="IP57" s="331"/>
      <c r="IQ57" s="331"/>
      <c r="IR57" s="331"/>
      <c r="IS57" s="331"/>
      <c r="IT57" s="331"/>
      <c r="IU57" s="331"/>
      <c r="IV57" s="331"/>
      <c r="IW57" s="331"/>
      <c r="IX57" s="331"/>
      <c r="IY57" s="331"/>
      <c r="IZ57" s="331"/>
      <c r="JA57" s="331"/>
      <c r="JB57" s="331"/>
      <c r="JC57" s="331"/>
      <c r="JD57" s="1851"/>
      <c r="JE57" s="1851"/>
      <c r="JF57" s="2452" t="s">
        <v>861</v>
      </c>
      <c r="JG57" s="2453"/>
      <c r="JH57" s="2453"/>
      <c r="JI57" s="2453"/>
      <c r="JJ57" s="2453"/>
      <c r="JK57" s="2453"/>
      <c r="JL57" s="2453"/>
      <c r="JM57" s="2453"/>
      <c r="JN57" s="2453"/>
      <c r="JO57" s="2453"/>
      <c r="JP57" s="2453"/>
      <c r="JQ57" s="2453"/>
      <c r="JR57" s="2453"/>
      <c r="JS57" s="2453"/>
      <c r="JT57" s="2453"/>
      <c r="JU57" s="2453"/>
      <c r="JV57" s="2453"/>
      <c r="JW57" s="2453"/>
      <c r="JX57" s="2453"/>
      <c r="JY57" s="2453"/>
      <c r="JZ57" s="2453"/>
      <c r="KA57" s="2453"/>
      <c r="KB57" s="2453"/>
      <c r="KC57" s="2454"/>
      <c r="KD57" s="331"/>
      <c r="KE57" s="331"/>
      <c r="KF57" s="331"/>
      <c r="KG57" s="331"/>
      <c r="KN57" s="331"/>
      <c r="KO57" s="331"/>
      <c r="KP57" s="331"/>
      <c r="KQ57" s="331"/>
      <c r="KR57" s="331"/>
      <c r="KS57" s="331"/>
      <c r="KT57" s="331"/>
      <c r="KU57" s="331"/>
      <c r="KV57" s="331"/>
      <c r="KW57" s="331"/>
      <c r="KX57" s="75"/>
      <c r="KY57" s="75"/>
      <c r="KZ57" s="75"/>
      <c r="LA57" s="75"/>
      <c r="LB57" s="75"/>
      <c r="LC57" s="75"/>
      <c r="LD57" s="75"/>
      <c r="LE57" s="75"/>
      <c r="LF57" s="2452" t="s">
        <v>861</v>
      </c>
      <c r="LG57" s="2453"/>
      <c r="LH57" s="2453"/>
      <c r="LI57" s="2453"/>
      <c r="LJ57" s="2453"/>
      <c r="LK57" s="2453"/>
      <c r="LL57" s="2453"/>
      <c r="LM57" s="2453"/>
      <c r="LN57" s="2453"/>
      <c r="LO57" s="2453"/>
      <c r="LP57" s="2453"/>
      <c r="LQ57" s="2453"/>
      <c r="LR57" s="2453"/>
      <c r="LS57" s="2453"/>
      <c r="LT57" s="2453"/>
      <c r="LU57" s="2453"/>
      <c r="LV57" s="2453"/>
      <c r="LW57" s="2453"/>
      <c r="LX57" s="2453"/>
      <c r="LY57" s="2453"/>
      <c r="LZ57" s="2453"/>
      <c r="MA57" s="2453"/>
      <c r="MB57" s="2453"/>
      <c r="MC57" s="2453"/>
      <c r="MD57" s="2454"/>
      <c r="MH57" s="331"/>
      <c r="MI57" s="331"/>
      <c r="MJ57" s="331"/>
      <c r="MK57" s="331"/>
      <c r="ML57" s="331"/>
      <c r="MM57" s="331"/>
      <c r="MN57" s="331"/>
      <c r="MO57" s="331"/>
      <c r="MP57" s="331"/>
      <c r="MQ57" s="331"/>
      <c r="MR57" s="331"/>
      <c r="MS57" s="331"/>
      <c r="MT57" s="331"/>
      <c r="MU57" s="331"/>
      <c r="MV57" s="331"/>
      <c r="MW57" s="331"/>
      <c r="MX57" s="331"/>
      <c r="MY57" s="331"/>
      <c r="MZ57" s="331"/>
      <c r="NA57" s="331"/>
      <c r="NB57" s="331"/>
      <c r="NC57" s="331"/>
      <c r="ND57" s="331"/>
      <c r="NE57" s="331"/>
      <c r="NF57" s="331"/>
    </row>
    <row r="58" spans="1:383" s="74" customFormat="1" ht="31.5" customHeight="1" thickBot="1">
      <c r="D58" s="134"/>
      <c r="E58" s="1776" t="s">
        <v>926</v>
      </c>
      <c r="F58" s="1734"/>
      <c r="G58" s="1699"/>
      <c r="R58" s="1698"/>
      <c r="S58" s="331"/>
      <c r="T58" s="331"/>
      <c r="U58" s="331"/>
      <c r="V58" s="331"/>
      <c r="W58" s="331"/>
      <c r="X58" s="331"/>
      <c r="Y58" s="331"/>
      <c r="Z58" s="331"/>
      <c r="AA58" s="331"/>
      <c r="AB58" s="331"/>
      <c r="AC58" s="331"/>
      <c r="AD58" s="331"/>
      <c r="AE58" s="331"/>
      <c r="AF58" s="331"/>
      <c r="AG58" s="331"/>
      <c r="AH58" s="331"/>
      <c r="AI58" s="331"/>
      <c r="AJ58" s="331"/>
      <c r="AK58" s="331"/>
      <c r="AL58" s="331"/>
      <c r="AM58" s="331"/>
      <c r="AN58" s="331"/>
      <c r="AO58" s="331"/>
      <c r="AP58" s="331"/>
      <c r="AQ58" s="331"/>
      <c r="AR58" s="331"/>
      <c r="AS58" s="331"/>
      <c r="AT58" s="331"/>
      <c r="AU58" s="331"/>
      <c r="AV58" s="331"/>
      <c r="AW58" s="331"/>
      <c r="AX58" s="331"/>
      <c r="AY58" s="331"/>
      <c r="AZ58" s="331"/>
      <c r="BA58" s="331"/>
      <c r="BB58" s="331"/>
      <c r="BC58" s="331"/>
      <c r="BD58" s="331"/>
      <c r="BE58" s="331"/>
      <c r="BF58" s="331"/>
      <c r="BG58" s="331"/>
      <c r="BH58" s="331"/>
      <c r="BI58" s="331"/>
      <c r="BJ58" s="331"/>
      <c r="BK58" s="331"/>
      <c r="BL58" s="331"/>
      <c r="BM58" s="331"/>
      <c r="BN58" s="331"/>
      <c r="BO58" s="331"/>
      <c r="BP58" s="331"/>
      <c r="BQ58" s="331"/>
      <c r="BR58" s="331"/>
      <c r="BS58" s="331"/>
      <c r="BT58" s="331"/>
      <c r="BU58" s="331"/>
      <c r="BV58" s="331"/>
      <c r="BW58" s="331"/>
      <c r="BX58" s="331"/>
      <c r="BY58" s="331"/>
      <c r="BZ58" s="331"/>
      <c r="CA58" s="331"/>
      <c r="CB58" s="331"/>
      <c r="CC58" s="331"/>
      <c r="CD58" s="331"/>
      <c r="CE58" s="331"/>
      <c r="CF58" s="331"/>
      <c r="CG58" s="331"/>
      <c r="CH58" s="331"/>
      <c r="CI58" s="331"/>
      <c r="CJ58" s="331"/>
      <c r="CK58" s="331"/>
      <c r="CL58" s="331"/>
      <c r="CM58" s="331"/>
      <c r="CN58" s="331"/>
      <c r="CO58" s="331"/>
      <c r="CP58" s="331"/>
      <c r="CQ58" s="331"/>
      <c r="CR58" s="331"/>
      <c r="CS58" s="331"/>
      <c r="CT58" s="331"/>
      <c r="CU58" s="331"/>
      <c r="CV58" s="331"/>
      <c r="CW58" s="331"/>
      <c r="CX58" s="331"/>
      <c r="CY58" s="331"/>
      <c r="CZ58" s="331"/>
      <c r="DA58" s="331"/>
      <c r="DB58" s="331"/>
      <c r="DC58" s="331"/>
      <c r="DD58" s="331"/>
      <c r="DE58" s="331"/>
      <c r="DF58" s="331"/>
      <c r="DG58" s="331"/>
      <c r="DH58" s="331"/>
      <c r="DI58" s="331"/>
      <c r="DJ58" s="331"/>
      <c r="DK58" s="331"/>
      <c r="DL58" s="331"/>
      <c r="DM58" s="331"/>
      <c r="DN58" s="331"/>
      <c r="DO58" s="331"/>
      <c r="DP58" s="331"/>
      <c r="DQ58" s="331"/>
      <c r="DR58" s="331"/>
      <c r="DS58" s="331"/>
      <c r="DT58" s="331"/>
      <c r="DU58" s="331"/>
      <c r="DV58" s="331"/>
      <c r="DW58" s="331"/>
      <c r="DX58" s="331"/>
      <c r="DY58" s="331"/>
      <c r="DZ58" s="331"/>
      <c r="EA58" s="331"/>
      <c r="EB58" s="331"/>
      <c r="EC58" s="331"/>
      <c r="ED58" s="331"/>
      <c r="EE58" s="331"/>
      <c r="EF58" s="331"/>
      <c r="EG58" s="331"/>
      <c r="EH58" s="331"/>
      <c r="EI58" s="331"/>
      <c r="EJ58" s="331"/>
      <c r="EK58" s="331"/>
      <c r="EL58" s="331"/>
      <c r="EM58" s="331"/>
      <c r="EN58" s="331"/>
      <c r="EO58" s="331"/>
      <c r="EP58" s="331"/>
      <c r="EQ58" s="331"/>
      <c r="ER58" s="331"/>
      <c r="ES58" s="331"/>
      <c r="ET58" s="331"/>
      <c r="EU58" s="331"/>
      <c r="EV58" s="331"/>
      <c r="EW58" s="331"/>
      <c r="EX58" s="331"/>
      <c r="EY58" s="331"/>
      <c r="EZ58" s="331"/>
      <c r="FA58" s="331"/>
      <c r="FB58" s="331"/>
      <c r="FC58" s="331"/>
      <c r="FD58" s="331"/>
      <c r="FE58" s="331"/>
      <c r="FF58" s="331"/>
      <c r="FG58" s="331"/>
      <c r="FH58" s="331"/>
      <c r="FI58" s="331"/>
      <c r="FJ58" s="331"/>
      <c r="FK58" s="331"/>
      <c r="FL58" s="331"/>
      <c r="FM58" s="331"/>
      <c r="FN58" s="331"/>
      <c r="FO58" s="331"/>
      <c r="FP58" s="331"/>
      <c r="FQ58" s="331"/>
      <c r="FR58" s="331"/>
      <c r="FS58" s="331"/>
      <c r="FT58" s="331"/>
      <c r="FU58" s="331"/>
      <c r="FV58" s="331"/>
      <c r="FW58" s="331"/>
      <c r="FX58" s="331"/>
      <c r="FY58" s="331"/>
      <c r="FZ58" s="331"/>
      <c r="GA58" s="331"/>
      <c r="GB58" s="331"/>
      <c r="GC58" s="331"/>
      <c r="GD58" s="331"/>
      <c r="GE58" s="331"/>
      <c r="GF58" s="331"/>
      <c r="GG58" s="331"/>
      <c r="GH58" s="331"/>
      <c r="GI58" s="331"/>
      <c r="GJ58" s="1672"/>
      <c r="GK58" s="1672"/>
      <c r="GL58" s="1672">
        <v>1200</v>
      </c>
      <c r="GM58" s="1672">
        <v>1200</v>
      </c>
      <c r="GN58" s="1672">
        <v>1200</v>
      </c>
      <c r="GO58" s="1672">
        <v>1200</v>
      </c>
      <c r="GP58" s="1672">
        <v>1200</v>
      </c>
      <c r="GQ58" s="1672">
        <v>1200</v>
      </c>
      <c r="GR58" s="1672">
        <v>1200</v>
      </c>
      <c r="GS58" s="1672">
        <v>1200</v>
      </c>
      <c r="GT58" s="1672">
        <v>1200</v>
      </c>
      <c r="GU58" s="1672">
        <v>1200</v>
      </c>
      <c r="GV58" s="1672">
        <v>1200</v>
      </c>
      <c r="GW58" s="1672">
        <v>1200</v>
      </c>
      <c r="GX58" s="1672"/>
      <c r="GY58" s="1672"/>
      <c r="GZ58" s="331"/>
      <c r="HA58" s="331"/>
      <c r="HB58" s="331"/>
      <c r="HC58" s="331"/>
      <c r="HD58" s="331"/>
      <c r="HE58" s="331"/>
      <c r="HF58" s="331"/>
      <c r="HG58" s="331"/>
      <c r="HH58" s="331"/>
      <c r="HI58" s="331"/>
      <c r="HJ58" s="331"/>
      <c r="HK58" s="331"/>
      <c r="HL58" s="331"/>
      <c r="HM58" s="331"/>
      <c r="HN58" s="331"/>
      <c r="HO58" s="331"/>
      <c r="HP58" s="331"/>
      <c r="HQ58" s="331"/>
      <c r="HR58" s="331"/>
      <c r="HS58" s="331"/>
      <c r="HT58" s="331"/>
      <c r="HU58" s="331"/>
      <c r="HV58" s="331"/>
      <c r="HW58" s="331"/>
      <c r="HX58" s="331"/>
      <c r="HY58" s="331"/>
      <c r="HZ58" s="331"/>
      <c r="IA58" s="331"/>
      <c r="IB58" s="331"/>
      <c r="IC58" s="331"/>
      <c r="ID58" s="331"/>
      <c r="IE58" s="331"/>
      <c r="IF58" s="331"/>
      <c r="IG58" s="331"/>
      <c r="IH58" s="331"/>
      <c r="II58" s="331"/>
      <c r="IJ58" s="331"/>
      <c r="IK58" s="331"/>
      <c r="IL58" s="331"/>
      <c r="IM58" s="331"/>
      <c r="IN58" s="331"/>
      <c r="IO58" s="331"/>
      <c r="IP58" s="331"/>
      <c r="IQ58" s="331"/>
      <c r="IR58" s="331"/>
      <c r="IS58" s="331"/>
      <c r="IT58" s="331"/>
      <c r="IU58" s="331"/>
      <c r="IV58" s="331"/>
      <c r="IW58" s="331"/>
      <c r="IX58" s="331"/>
      <c r="IY58" s="331"/>
      <c r="IZ58" s="1672"/>
      <c r="JA58" s="1672"/>
      <c r="JB58" s="1672"/>
      <c r="JC58" s="1672">
        <v>1200</v>
      </c>
      <c r="JD58" s="1672">
        <v>1200</v>
      </c>
      <c r="JE58" s="1672">
        <v>1200</v>
      </c>
      <c r="JF58" s="1672">
        <v>1200</v>
      </c>
      <c r="JG58" s="1672">
        <v>1200</v>
      </c>
      <c r="JH58" s="1672">
        <v>1200</v>
      </c>
      <c r="JI58" s="1672">
        <v>1200</v>
      </c>
      <c r="JJ58" s="1672">
        <v>1200</v>
      </c>
      <c r="JK58" s="1672">
        <v>1200</v>
      </c>
      <c r="JL58" s="1672">
        <v>1200</v>
      </c>
      <c r="JM58" s="1672">
        <v>1200</v>
      </c>
      <c r="JN58" s="1672">
        <v>1200</v>
      </c>
      <c r="JO58" s="1672">
        <v>1200</v>
      </c>
      <c r="JP58" s="331"/>
      <c r="JQ58" s="331"/>
      <c r="JR58" s="331"/>
      <c r="JS58" s="331"/>
      <c r="JT58" s="331"/>
      <c r="JU58" s="331"/>
      <c r="JV58" s="331"/>
      <c r="JW58" s="331"/>
      <c r="JX58" s="331"/>
      <c r="JY58" s="331"/>
      <c r="JZ58" s="331"/>
      <c r="KA58" s="331"/>
      <c r="KB58" s="331"/>
      <c r="KC58" s="331"/>
      <c r="KD58" s="331"/>
      <c r="KE58" s="331"/>
      <c r="KF58" s="331"/>
      <c r="KG58" s="331"/>
      <c r="KH58" s="331"/>
      <c r="KI58" s="331"/>
      <c r="KJ58" s="331"/>
      <c r="KK58" s="331"/>
      <c r="KL58" s="331"/>
      <c r="KM58" s="331"/>
      <c r="KN58" s="331"/>
      <c r="KO58" s="331"/>
      <c r="KP58" s="331"/>
      <c r="KQ58" s="331"/>
      <c r="KR58" s="331"/>
      <c r="KS58" s="331"/>
      <c r="KT58" s="331"/>
      <c r="KU58" s="331"/>
      <c r="KV58" s="331"/>
      <c r="KW58" s="331"/>
      <c r="KX58" s="1672"/>
      <c r="KY58" s="1672"/>
      <c r="KZ58" s="1672"/>
      <c r="LA58" s="1672">
        <v>1200</v>
      </c>
      <c r="LB58" s="1672">
        <v>1200</v>
      </c>
      <c r="LC58" s="1672">
        <v>1200</v>
      </c>
      <c r="LD58" s="1672">
        <v>1200</v>
      </c>
      <c r="LE58" s="1672">
        <v>1200</v>
      </c>
      <c r="LF58" s="1672">
        <v>1200</v>
      </c>
      <c r="LG58" s="1672">
        <v>1200</v>
      </c>
      <c r="LH58" s="1672">
        <v>1200</v>
      </c>
      <c r="LI58" s="1672">
        <v>1200</v>
      </c>
      <c r="LJ58" s="1672">
        <v>1200</v>
      </c>
      <c r="LK58" s="1672">
        <v>1200</v>
      </c>
      <c r="LL58" s="1672">
        <v>1200</v>
      </c>
      <c r="LM58" s="1672">
        <v>1200</v>
      </c>
      <c r="LN58" s="331"/>
      <c r="LO58" s="331"/>
      <c r="LP58" s="331"/>
      <c r="LQ58" s="331"/>
      <c r="LR58" s="331"/>
      <c r="LS58" s="331"/>
      <c r="LT58" s="331"/>
      <c r="LU58" s="331"/>
      <c r="LV58" s="331"/>
      <c r="LW58" s="331"/>
      <c r="LX58" s="331"/>
      <c r="LY58" s="331"/>
      <c r="LZ58" s="331"/>
      <c r="MA58" s="331"/>
      <c r="MB58" s="331"/>
      <c r="MC58" s="331"/>
      <c r="MD58" s="331"/>
      <c r="ME58" s="331"/>
      <c r="MF58" s="331"/>
      <c r="MG58" s="331"/>
      <c r="MH58" s="331"/>
      <c r="MI58" s="331"/>
      <c r="MJ58" s="331"/>
      <c r="MK58" s="331"/>
      <c r="ML58" s="331"/>
      <c r="MM58" s="331"/>
      <c r="MN58" s="331"/>
      <c r="MO58" s="331"/>
      <c r="MP58" s="331"/>
      <c r="MQ58" s="331"/>
      <c r="MR58" s="331"/>
      <c r="MS58" s="331"/>
      <c r="MT58" s="331"/>
      <c r="MU58" s="331"/>
      <c r="MV58" s="331"/>
      <c r="MW58" s="331"/>
      <c r="MX58" s="331"/>
      <c r="MY58" s="331"/>
      <c r="MZ58" s="331"/>
      <c r="NA58" s="331"/>
      <c r="NB58" s="331"/>
      <c r="NC58" s="331"/>
      <c r="ND58" s="331"/>
      <c r="NE58" s="331"/>
      <c r="NF58" s="331"/>
    </row>
    <row r="59" spans="1:383" s="74" customFormat="1" ht="25" customHeight="1" thickBot="1">
      <c r="D59" s="134"/>
      <c r="E59" s="1776"/>
      <c r="F59" s="1734"/>
      <c r="G59" s="1699"/>
      <c r="R59" s="1698"/>
      <c r="S59" s="331"/>
      <c r="T59" s="331"/>
      <c r="U59" s="331"/>
      <c r="V59" s="331"/>
      <c r="W59" s="331"/>
      <c r="X59" s="331"/>
      <c r="Y59" s="331"/>
      <c r="Z59" s="331"/>
      <c r="AA59" s="331"/>
      <c r="AB59" s="331"/>
      <c r="AC59" s="331"/>
      <c r="AD59" s="331"/>
      <c r="AE59" s="331"/>
      <c r="AF59" s="331"/>
      <c r="AG59" s="331"/>
      <c r="AH59" s="331"/>
      <c r="AI59" s="331"/>
      <c r="AJ59" s="331"/>
      <c r="AK59" s="331"/>
      <c r="AL59" s="331"/>
      <c r="AM59" s="331"/>
      <c r="AN59" s="331"/>
      <c r="AO59" s="331"/>
      <c r="AP59" s="331"/>
      <c r="AQ59" s="331"/>
      <c r="AR59" s="331"/>
      <c r="AS59" s="331"/>
      <c r="AT59" s="331"/>
      <c r="AU59" s="331"/>
      <c r="AV59" s="331"/>
      <c r="AW59" s="331"/>
      <c r="AX59" s="331"/>
      <c r="AY59" s="331"/>
      <c r="AZ59" s="331"/>
      <c r="BA59" s="331"/>
      <c r="BB59" s="331"/>
      <c r="BC59" s="331"/>
      <c r="BD59" s="331"/>
      <c r="BE59" s="331"/>
      <c r="BF59" s="331"/>
      <c r="BG59" s="331"/>
      <c r="BH59" s="331"/>
      <c r="BI59" s="331"/>
      <c r="BJ59" s="331"/>
      <c r="BK59" s="331"/>
      <c r="BL59" s="331"/>
      <c r="BM59" s="331"/>
      <c r="BN59" s="331"/>
      <c r="BO59" s="331"/>
      <c r="BP59" s="331"/>
      <c r="BQ59" s="331"/>
      <c r="BR59" s="331"/>
      <c r="BS59" s="331"/>
      <c r="BT59" s="331"/>
      <c r="BU59" s="331"/>
      <c r="BV59" s="331"/>
      <c r="BW59" s="331"/>
      <c r="BX59" s="331"/>
      <c r="BY59" s="331"/>
      <c r="BZ59" s="331"/>
      <c r="CA59" s="331"/>
      <c r="CB59" s="331"/>
      <c r="CC59" s="331"/>
      <c r="CD59" s="331"/>
      <c r="CE59" s="331"/>
      <c r="CF59" s="331"/>
      <c r="CG59" s="331"/>
      <c r="CH59" s="331"/>
      <c r="CI59" s="331"/>
      <c r="CJ59" s="331"/>
      <c r="CK59" s="331"/>
      <c r="CL59" s="331"/>
      <c r="CM59" s="331"/>
      <c r="CN59" s="331"/>
      <c r="CO59" s="331"/>
      <c r="CP59" s="331"/>
      <c r="CQ59" s="331"/>
      <c r="CR59" s="331"/>
      <c r="CS59" s="331"/>
      <c r="CT59" s="331"/>
      <c r="CU59" s="331"/>
      <c r="CV59" s="331"/>
      <c r="CW59" s="331"/>
      <c r="CX59" s="331"/>
      <c r="CY59" s="331"/>
      <c r="CZ59" s="331"/>
      <c r="DA59" s="331"/>
      <c r="DB59" s="331"/>
      <c r="DC59" s="331"/>
      <c r="DD59" s="331"/>
      <c r="DE59" s="331"/>
      <c r="DF59" s="331"/>
      <c r="DG59" s="331"/>
      <c r="DH59" s="331"/>
      <c r="DI59" s="331"/>
      <c r="DJ59" s="331"/>
      <c r="DK59" s="331"/>
      <c r="DL59" s="331"/>
      <c r="DM59" s="331"/>
      <c r="DN59" s="331"/>
      <c r="DO59" s="331"/>
      <c r="DP59" s="331"/>
      <c r="DQ59" s="331"/>
      <c r="DR59" s="331"/>
      <c r="DS59" s="331"/>
      <c r="DT59" s="331"/>
      <c r="DU59" s="331"/>
      <c r="DV59" s="331"/>
      <c r="DW59" s="331"/>
      <c r="DX59" s="331"/>
      <c r="DY59" s="331"/>
      <c r="DZ59" s="331"/>
      <c r="EA59" s="331"/>
      <c r="EB59" s="331"/>
      <c r="EC59" s="331"/>
      <c r="ED59" s="331"/>
      <c r="EE59" s="331"/>
      <c r="EF59" s="331"/>
      <c r="EG59" s="331"/>
      <c r="EH59" s="331"/>
      <c r="EI59" s="331"/>
      <c r="EJ59" s="331"/>
      <c r="EK59" s="331"/>
      <c r="EL59" s="331"/>
      <c r="EM59" s="331"/>
      <c r="EN59" s="331"/>
      <c r="EO59" s="331"/>
      <c r="EP59" s="331"/>
      <c r="EQ59" s="331"/>
      <c r="ER59" s="331"/>
      <c r="ES59" s="331"/>
      <c r="ET59" s="331"/>
      <c r="EU59" s="331"/>
      <c r="EV59" s="331"/>
      <c r="EW59" s="331"/>
      <c r="EX59" s="331"/>
      <c r="EY59" s="331"/>
      <c r="EZ59" s="331"/>
      <c r="FA59" s="331"/>
      <c r="FB59" s="331"/>
      <c r="FC59" s="331"/>
      <c r="FD59" s="331"/>
      <c r="FE59" s="331"/>
      <c r="FF59" s="331"/>
      <c r="FG59" s="331"/>
      <c r="FH59" s="331"/>
      <c r="FI59" s="331"/>
      <c r="FJ59" s="331"/>
      <c r="FK59" s="331"/>
      <c r="FL59" s="331"/>
      <c r="FM59" s="331"/>
      <c r="FN59" s="331"/>
      <c r="FO59" s="331"/>
      <c r="FP59" s="331"/>
      <c r="FQ59" s="331"/>
      <c r="FR59" s="331"/>
      <c r="FS59" s="331"/>
      <c r="FT59" s="331"/>
      <c r="FU59" s="331"/>
      <c r="FV59" s="331"/>
      <c r="FW59" s="331"/>
      <c r="FX59" s="331"/>
      <c r="FY59" s="331"/>
      <c r="FZ59" s="331"/>
      <c r="GA59" s="331"/>
      <c r="GB59" s="331"/>
      <c r="GC59" s="331"/>
      <c r="GD59" s="331"/>
      <c r="GE59" s="331"/>
      <c r="GF59" s="331"/>
      <c r="GG59" s="331"/>
      <c r="GH59" s="331"/>
      <c r="GI59" s="331"/>
      <c r="GJ59" s="331"/>
      <c r="GK59" s="331"/>
      <c r="GL59" s="331"/>
      <c r="GM59" s="331"/>
      <c r="GN59" s="331"/>
      <c r="GO59" s="331"/>
      <c r="GP59" s="331"/>
      <c r="GQ59" s="331"/>
      <c r="GR59" s="331"/>
      <c r="GS59" s="331"/>
      <c r="GT59" s="331"/>
      <c r="GU59" s="331"/>
      <c r="GV59" s="2437" t="s">
        <v>1045</v>
      </c>
      <c r="GW59" s="2438"/>
      <c r="GX59" s="2438"/>
      <c r="GY59" s="2439"/>
      <c r="GZ59" s="2440" t="s">
        <v>1041</v>
      </c>
      <c r="HA59" s="2441"/>
      <c r="HB59" s="2441"/>
      <c r="HC59" s="2441"/>
      <c r="HD59" s="2441"/>
      <c r="HE59" s="2441"/>
      <c r="HF59" s="2441"/>
      <c r="HG59" s="2441"/>
      <c r="HH59" s="2441"/>
      <c r="HI59" s="2441"/>
      <c r="HJ59" s="2441"/>
      <c r="HK59" s="2441"/>
      <c r="HL59" s="2441"/>
      <c r="HM59" s="2441"/>
      <c r="HN59" s="2441"/>
      <c r="HO59" s="2441"/>
      <c r="HP59" s="2441"/>
      <c r="HQ59" s="2441"/>
      <c r="HR59" s="2441"/>
      <c r="HS59" s="2441"/>
      <c r="HT59" s="2441"/>
      <c r="HU59" s="2441"/>
      <c r="HV59" s="2441"/>
      <c r="HW59" s="2441"/>
      <c r="HX59" s="2441"/>
      <c r="HY59" s="2441"/>
      <c r="HZ59" s="2441"/>
      <c r="IA59" s="2441"/>
      <c r="IB59" s="2441"/>
      <c r="IC59" s="2441"/>
      <c r="ID59" s="2441"/>
      <c r="IE59" s="2441"/>
      <c r="IF59" s="2441"/>
      <c r="IG59" s="2441"/>
      <c r="IH59" s="2441"/>
      <c r="II59" s="2442"/>
      <c r="IJ59" s="331"/>
      <c r="IK59" s="331"/>
      <c r="IL59" s="331"/>
      <c r="IM59" s="331"/>
      <c r="IN59" s="331"/>
      <c r="IO59" s="331"/>
      <c r="IP59" s="331"/>
      <c r="IQ59" s="331"/>
      <c r="IR59" s="331"/>
      <c r="IS59" s="331"/>
      <c r="IT59" s="331"/>
      <c r="IU59" s="331"/>
      <c r="IV59" s="331"/>
      <c r="IW59" s="331"/>
      <c r="IX59" s="331"/>
      <c r="IY59" s="331"/>
      <c r="IZ59" s="331"/>
      <c r="JA59" s="331"/>
      <c r="JB59" s="331"/>
      <c r="JC59" s="331"/>
      <c r="JD59" s="331"/>
      <c r="JE59" s="331"/>
      <c r="JF59" s="331"/>
      <c r="JG59" s="331"/>
      <c r="JH59" s="331"/>
      <c r="JI59" s="331"/>
      <c r="JJ59" s="331"/>
      <c r="JK59" s="331"/>
      <c r="JL59" s="331"/>
      <c r="JM59" s="331"/>
      <c r="JN59" s="331"/>
      <c r="JO59" s="331"/>
      <c r="JP59" s="331"/>
      <c r="JQ59" s="331"/>
      <c r="JR59" s="331"/>
      <c r="JS59" s="331"/>
      <c r="JT59" s="331"/>
      <c r="JU59" s="331"/>
      <c r="JV59" s="331"/>
      <c r="JW59" s="2437" t="s">
        <v>1059</v>
      </c>
      <c r="JX59" s="2438"/>
      <c r="JY59" s="2438"/>
      <c r="JZ59" s="2439"/>
      <c r="KA59" s="2471" t="s">
        <v>904</v>
      </c>
      <c r="KB59" s="2472"/>
      <c r="KC59" s="2472"/>
      <c r="KD59" s="2472"/>
      <c r="KE59" s="2472"/>
      <c r="KF59" s="2472"/>
      <c r="KG59" s="2472"/>
      <c r="KH59" s="2472"/>
      <c r="KI59" s="2472"/>
      <c r="KJ59" s="2472"/>
      <c r="KK59" s="2472"/>
      <c r="KL59" s="2472"/>
      <c r="KM59" s="2472"/>
      <c r="KN59" s="2472"/>
      <c r="KO59" s="2472"/>
      <c r="KP59" s="2472"/>
      <c r="KQ59" s="2472"/>
      <c r="KR59" s="2472"/>
      <c r="KS59" s="2472"/>
      <c r="KT59" s="2472"/>
      <c r="KU59" s="2472"/>
      <c r="KV59" s="2472"/>
      <c r="KW59" s="2472"/>
      <c r="KX59" s="2472"/>
      <c r="KY59" s="2472"/>
      <c r="KZ59" s="2472"/>
      <c r="LA59" s="2472"/>
      <c r="LB59" s="2472"/>
      <c r="LC59" s="2472"/>
      <c r="LD59" s="2472"/>
      <c r="LE59" s="2472"/>
      <c r="LF59" s="2472"/>
      <c r="LG59" s="2472"/>
      <c r="LH59" s="2472"/>
      <c r="LI59" s="2473"/>
      <c r="LJ59" s="331"/>
      <c r="LK59" s="331"/>
      <c r="LL59" s="331"/>
      <c r="LM59" s="331"/>
      <c r="LN59" s="331"/>
      <c r="LO59" s="331"/>
      <c r="LP59" s="331"/>
      <c r="LQ59" s="331"/>
      <c r="LR59" s="331"/>
      <c r="LS59" s="331"/>
      <c r="LT59" s="331"/>
      <c r="LU59" s="331"/>
      <c r="LV59" s="331"/>
      <c r="LW59" s="331"/>
      <c r="LX59" s="331"/>
      <c r="LY59" s="331"/>
      <c r="LZ59" s="331"/>
      <c r="MA59" s="331"/>
      <c r="MB59" s="331"/>
      <c r="MC59" s="331"/>
      <c r="MD59" s="331"/>
      <c r="ME59" s="331"/>
      <c r="MF59" s="331"/>
      <c r="MG59" s="331"/>
      <c r="MH59" s="331"/>
      <c r="MI59" s="331"/>
      <c r="MJ59" s="331"/>
      <c r="MK59" s="331"/>
      <c r="ML59" s="331"/>
      <c r="MM59" s="331"/>
      <c r="MN59" s="331"/>
      <c r="MO59" s="331"/>
      <c r="MP59" s="331"/>
      <c r="MQ59" s="331"/>
      <c r="MR59" s="331"/>
      <c r="MS59" s="331"/>
      <c r="MT59" s="331"/>
      <c r="MU59" s="331"/>
      <c r="MV59" s="331"/>
      <c r="MW59" s="331"/>
      <c r="MX59" s="331"/>
      <c r="MY59" s="331"/>
      <c r="MZ59" s="331"/>
    </row>
    <row r="60" spans="1:383" s="74" customFormat="1" ht="25" customHeight="1" thickBot="1">
      <c r="D60" s="134"/>
      <c r="E60" s="1773"/>
      <c r="F60" s="1734"/>
      <c r="G60" s="1699"/>
      <c r="R60" s="1698"/>
      <c r="S60" s="331"/>
      <c r="T60" s="331"/>
      <c r="U60" s="331"/>
      <c r="V60" s="331"/>
      <c r="W60" s="331"/>
      <c r="X60" s="331"/>
      <c r="Y60" s="331"/>
      <c r="Z60" s="331"/>
      <c r="AA60" s="331"/>
      <c r="AB60" s="331"/>
      <c r="AC60" s="331"/>
      <c r="AD60" s="331"/>
      <c r="AE60" s="331"/>
      <c r="AF60" s="331"/>
      <c r="AG60" s="331"/>
      <c r="AH60" s="331"/>
      <c r="AI60" s="331"/>
      <c r="AJ60" s="331"/>
      <c r="AK60" s="331"/>
      <c r="AL60" s="331"/>
      <c r="AM60" s="331"/>
      <c r="AN60" s="331"/>
      <c r="AO60" s="331"/>
      <c r="AP60" s="331"/>
      <c r="AQ60" s="331"/>
      <c r="AR60" s="331"/>
      <c r="AS60" s="331"/>
      <c r="AT60" s="331"/>
      <c r="AU60" s="331"/>
      <c r="AV60" s="331"/>
      <c r="AW60" s="331"/>
      <c r="AX60" s="331"/>
      <c r="AY60" s="331"/>
      <c r="AZ60" s="331"/>
      <c r="BA60" s="331"/>
      <c r="BB60" s="331"/>
      <c r="BC60" s="331"/>
      <c r="BD60" s="331"/>
      <c r="BE60" s="331"/>
      <c r="BF60" s="331"/>
      <c r="BG60" s="331"/>
      <c r="BH60" s="331"/>
      <c r="BI60" s="331"/>
      <c r="BJ60" s="331"/>
      <c r="BK60" s="331"/>
      <c r="BL60" s="331"/>
      <c r="BM60" s="331"/>
      <c r="BN60" s="331"/>
      <c r="BO60" s="331"/>
      <c r="BP60" s="331"/>
      <c r="BQ60" s="331"/>
      <c r="BR60" s="331"/>
      <c r="BS60" s="331"/>
      <c r="BT60" s="331"/>
      <c r="BU60" s="331"/>
      <c r="BV60" s="331"/>
      <c r="BW60" s="331"/>
      <c r="BX60" s="331"/>
      <c r="BY60" s="331"/>
      <c r="BZ60" s="331"/>
      <c r="CA60" s="331"/>
      <c r="CB60" s="331"/>
      <c r="CC60" s="331"/>
      <c r="CD60" s="331"/>
      <c r="CE60" s="331"/>
      <c r="CF60" s="331"/>
      <c r="CG60" s="331"/>
      <c r="CH60" s="331"/>
      <c r="CI60" s="331"/>
      <c r="CJ60" s="331"/>
      <c r="CK60" s="331"/>
      <c r="CL60" s="331"/>
      <c r="CM60" s="331"/>
      <c r="CN60" s="331"/>
      <c r="CO60" s="331"/>
      <c r="CP60" s="331"/>
      <c r="CQ60" s="331"/>
      <c r="CR60" s="331"/>
      <c r="CS60" s="331"/>
      <c r="CT60" s="331"/>
      <c r="CU60" s="331"/>
      <c r="CV60" s="331"/>
      <c r="CW60" s="331"/>
      <c r="CX60" s="331"/>
      <c r="CY60" s="331"/>
      <c r="CZ60" s="331"/>
      <c r="DA60" s="331"/>
      <c r="DB60" s="331"/>
      <c r="DC60" s="331"/>
      <c r="DD60" s="331"/>
      <c r="DE60" s="331"/>
      <c r="DF60" s="331"/>
      <c r="DG60" s="331"/>
      <c r="DH60" s="331"/>
      <c r="DI60" s="331"/>
      <c r="DJ60" s="331"/>
      <c r="DK60" s="331"/>
      <c r="DL60" s="331"/>
      <c r="DM60" s="331"/>
      <c r="DN60" s="331"/>
      <c r="DO60" s="331"/>
      <c r="DP60" s="331"/>
      <c r="DQ60" s="331"/>
      <c r="DR60" s="331"/>
      <c r="DS60" s="331"/>
      <c r="DT60" s="331"/>
      <c r="DU60" s="331"/>
      <c r="DV60" s="331"/>
      <c r="DW60" s="331"/>
      <c r="DX60" s="331"/>
      <c r="DY60" s="331"/>
      <c r="DZ60" s="331"/>
      <c r="EA60" s="331"/>
      <c r="EB60" s="331"/>
      <c r="EC60" s="331"/>
      <c r="ED60" s="331"/>
      <c r="EE60" s="331"/>
      <c r="EF60" s="331"/>
      <c r="EG60" s="331"/>
      <c r="EH60" s="331"/>
      <c r="EI60" s="331"/>
      <c r="EJ60" s="331"/>
      <c r="EK60" s="331"/>
      <c r="EL60" s="331"/>
      <c r="EM60" s="331"/>
      <c r="EN60" s="331"/>
      <c r="EO60" s="331"/>
      <c r="EP60" s="331"/>
      <c r="EQ60" s="331"/>
      <c r="ER60" s="331"/>
      <c r="ES60" s="331"/>
      <c r="ET60" s="331"/>
      <c r="EU60" s="331"/>
      <c r="EV60" s="331"/>
      <c r="EW60" s="331"/>
      <c r="EX60" s="331"/>
      <c r="EY60" s="331"/>
      <c r="EZ60" s="331"/>
      <c r="FA60" s="331"/>
      <c r="FB60" s="331"/>
      <c r="FC60" s="331"/>
      <c r="FD60" s="331"/>
      <c r="FE60" s="331"/>
      <c r="FF60" s="331"/>
      <c r="FG60" s="331"/>
      <c r="FH60" s="331"/>
      <c r="FI60" s="331"/>
      <c r="FJ60" s="331"/>
      <c r="FK60" s="331"/>
      <c r="FL60" s="331"/>
      <c r="FM60" s="331"/>
      <c r="FN60" s="331"/>
      <c r="FO60" s="331"/>
      <c r="FP60" s="331"/>
      <c r="FQ60" s="331"/>
      <c r="FR60" s="331"/>
      <c r="FS60" s="331"/>
      <c r="FT60" s="331"/>
      <c r="FU60" s="331"/>
      <c r="FV60" s="331"/>
      <c r="FW60" s="331"/>
      <c r="FX60" s="331"/>
      <c r="FY60" s="331"/>
      <c r="FZ60" s="331"/>
      <c r="GA60" s="331"/>
      <c r="GB60" s="331"/>
      <c r="GC60" s="331"/>
      <c r="GD60" s="331"/>
      <c r="GE60" s="331"/>
      <c r="GF60" s="331"/>
      <c r="GG60" s="331"/>
      <c r="GH60" s="331"/>
      <c r="GI60" s="331"/>
      <c r="GJ60" s="331"/>
      <c r="GK60" s="331"/>
      <c r="GL60" s="331"/>
      <c r="GM60" s="331"/>
      <c r="GN60" s="331"/>
      <c r="GO60" s="331"/>
      <c r="GP60" s="331"/>
      <c r="GQ60" s="331"/>
      <c r="GR60" s="331"/>
      <c r="GS60" s="331"/>
      <c r="GT60" s="331"/>
      <c r="GU60" s="331"/>
      <c r="GV60" s="2443" t="s">
        <v>821</v>
      </c>
      <c r="GW60" s="2444"/>
      <c r="GX60" s="2444"/>
      <c r="GY60" s="2444"/>
      <c r="GZ60" s="2444"/>
      <c r="HA60" s="2445"/>
      <c r="HB60" s="2446" t="s">
        <v>860</v>
      </c>
      <c r="HC60" s="2447"/>
      <c r="HD60" s="2447"/>
      <c r="HE60" s="2447"/>
      <c r="HF60" s="2447"/>
      <c r="HG60" s="2447"/>
      <c r="HH60" s="2447"/>
      <c r="HI60" s="2447"/>
      <c r="HJ60" s="2447"/>
      <c r="HK60" s="2448"/>
      <c r="HL60" s="2449" t="s">
        <v>861</v>
      </c>
      <c r="HM60" s="2450"/>
      <c r="HN60" s="2450"/>
      <c r="HO60" s="2450"/>
      <c r="HP60" s="2450"/>
      <c r="HQ60" s="2450"/>
      <c r="HR60" s="2450"/>
      <c r="HS60" s="2450"/>
      <c r="HT60" s="2450"/>
      <c r="HU60" s="2450"/>
      <c r="HV60" s="2450"/>
      <c r="HW60" s="2450"/>
      <c r="HX60" s="2450"/>
      <c r="HY60" s="2450"/>
      <c r="HZ60" s="2450"/>
      <c r="IA60" s="2450"/>
      <c r="IB60" s="2450"/>
      <c r="IC60" s="2450"/>
      <c r="ID60" s="2450"/>
      <c r="IE60" s="2450"/>
      <c r="IF60" s="2450"/>
      <c r="IG60" s="2450"/>
      <c r="IH60" s="2450"/>
      <c r="II60" s="2451"/>
      <c r="IJ60" s="331"/>
      <c r="IK60" s="331"/>
      <c r="IL60" s="331"/>
      <c r="IM60" s="331"/>
      <c r="IN60" s="331"/>
      <c r="IO60" s="331"/>
      <c r="IP60" s="331"/>
      <c r="IQ60" s="331"/>
      <c r="IR60" s="331"/>
      <c r="IS60" s="331"/>
      <c r="IT60" s="331"/>
      <c r="IU60" s="331"/>
      <c r="IV60" s="331"/>
      <c r="IW60" s="331"/>
      <c r="IX60" s="331"/>
      <c r="IY60" s="331"/>
      <c r="IZ60" s="331"/>
      <c r="JA60" s="331"/>
      <c r="JB60" s="331"/>
      <c r="JC60" s="331"/>
      <c r="JD60" s="331"/>
      <c r="JE60" s="331"/>
      <c r="JF60" s="331"/>
      <c r="JG60" s="331"/>
      <c r="JH60" s="331"/>
      <c r="JI60" s="331"/>
      <c r="JJ60" s="331"/>
      <c r="JK60" s="331"/>
      <c r="JL60" s="331"/>
      <c r="JM60" s="331"/>
      <c r="JN60" s="331"/>
      <c r="JO60" s="331"/>
      <c r="JP60" s="331"/>
      <c r="JQ60" s="331"/>
      <c r="JR60" s="331"/>
      <c r="JS60" s="331"/>
      <c r="JT60" s="331"/>
      <c r="JU60" s="331"/>
      <c r="JV60" s="331"/>
      <c r="JW60" s="2443" t="s">
        <v>821</v>
      </c>
      <c r="JX60" s="2444"/>
      <c r="JY60" s="2444"/>
      <c r="JZ60" s="2444"/>
      <c r="KA60" s="2444"/>
      <c r="KB60" s="2445"/>
      <c r="KC60" s="2474" t="s">
        <v>860</v>
      </c>
      <c r="KD60" s="2475"/>
      <c r="KE60" s="2475"/>
      <c r="KF60" s="2475"/>
      <c r="KG60" s="2475"/>
      <c r="KH60" s="2475"/>
      <c r="KI60" s="2475"/>
      <c r="KJ60" s="2475"/>
      <c r="KK60" s="2475"/>
      <c r="KL60" s="2475"/>
      <c r="KM60" s="2449" t="s">
        <v>861</v>
      </c>
      <c r="KN60" s="2450"/>
      <c r="KO60" s="2450"/>
      <c r="KP60" s="2450"/>
      <c r="KQ60" s="2450"/>
      <c r="KR60" s="2450"/>
      <c r="KS60" s="2450"/>
      <c r="KT60" s="2450"/>
      <c r="KU60" s="2450"/>
      <c r="KV60" s="2450"/>
      <c r="KW60" s="2450"/>
      <c r="KX60" s="2450"/>
      <c r="KY60" s="2450"/>
      <c r="KZ60" s="2450"/>
      <c r="LA60" s="2450"/>
      <c r="LB60" s="2450"/>
      <c r="LC60" s="2450"/>
      <c r="LD60" s="2450"/>
      <c r="LE60" s="2450"/>
      <c r="LF60" s="2450"/>
      <c r="LG60" s="2450"/>
      <c r="LH60" s="2450"/>
      <c r="LI60" s="2451"/>
      <c r="LJ60" s="331"/>
      <c r="LK60" s="331"/>
      <c r="LL60" s="331"/>
      <c r="LM60" s="331"/>
      <c r="LN60" s="331"/>
      <c r="LO60" s="331"/>
      <c r="LP60" s="331"/>
      <c r="LQ60" s="331"/>
      <c r="LR60" s="331"/>
      <c r="LS60" s="331"/>
      <c r="LT60" s="331"/>
      <c r="LU60" s="331"/>
      <c r="LV60" s="331"/>
      <c r="LW60" s="331"/>
      <c r="LX60" s="331"/>
      <c r="LY60" s="331"/>
      <c r="LZ60" s="331"/>
      <c r="MA60" s="331"/>
      <c r="MB60" s="331"/>
      <c r="MC60" s="331"/>
      <c r="MD60" s="331"/>
      <c r="ME60" s="331"/>
      <c r="MF60" s="331"/>
      <c r="MG60" s="331"/>
      <c r="MH60" s="331"/>
      <c r="MI60" s="331"/>
      <c r="MJ60" s="331"/>
      <c r="MK60" s="331"/>
      <c r="ML60" s="331"/>
      <c r="MM60" s="331"/>
      <c r="MN60" s="331"/>
      <c r="MO60" s="331"/>
      <c r="MP60" s="331"/>
      <c r="MQ60" s="331"/>
      <c r="MR60" s="331"/>
      <c r="MS60" s="331"/>
      <c r="MT60" s="331"/>
      <c r="MU60" s="331"/>
      <c r="MV60" s="331"/>
      <c r="MW60" s="331"/>
      <c r="MX60" s="331"/>
      <c r="MY60" s="331"/>
      <c r="MZ60" s="331"/>
      <c r="NA60" s="331"/>
    </row>
    <row r="61" spans="1:383" s="74" customFormat="1" ht="25" customHeight="1">
      <c r="D61" s="134"/>
      <c r="E61" s="1773"/>
      <c r="F61" s="1734"/>
      <c r="G61" s="1699"/>
      <c r="R61" s="1698"/>
      <c r="S61" s="331"/>
      <c r="T61" s="331"/>
      <c r="U61" s="331"/>
      <c r="V61" s="331"/>
      <c r="W61" s="331"/>
      <c r="X61" s="331"/>
      <c r="Y61" s="331"/>
      <c r="Z61" s="331"/>
      <c r="AA61" s="331"/>
      <c r="AB61" s="331"/>
      <c r="AC61" s="331"/>
      <c r="AD61" s="331"/>
      <c r="AE61" s="331"/>
      <c r="AF61" s="331"/>
      <c r="AG61" s="331"/>
      <c r="AH61" s="331"/>
      <c r="AI61" s="331"/>
      <c r="AJ61" s="331"/>
      <c r="AK61" s="331"/>
      <c r="AL61" s="331"/>
      <c r="AM61" s="331"/>
      <c r="AN61" s="331"/>
      <c r="AO61" s="331"/>
      <c r="AP61" s="331"/>
      <c r="AQ61" s="331"/>
      <c r="AR61" s="331"/>
      <c r="AS61" s="331"/>
      <c r="AT61" s="331"/>
      <c r="AU61" s="331"/>
      <c r="AV61" s="331"/>
      <c r="AW61" s="331"/>
      <c r="AX61" s="331"/>
      <c r="AY61" s="331"/>
      <c r="AZ61" s="331"/>
      <c r="BA61" s="331"/>
      <c r="BB61" s="331"/>
      <c r="BC61" s="331"/>
      <c r="BD61" s="331"/>
      <c r="BE61" s="331"/>
      <c r="BF61" s="331"/>
      <c r="BG61" s="331"/>
      <c r="BH61" s="331"/>
      <c r="BI61" s="331"/>
      <c r="BJ61" s="331"/>
      <c r="BK61" s="331"/>
      <c r="BL61" s="331"/>
      <c r="BM61" s="331"/>
      <c r="BN61" s="331"/>
      <c r="BO61" s="331"/>
      <c r="BP61" s="331"/>
      <c r="BQ61" s="331"/>
      <c r="BR61" s="331"/>
      <c r="BS61" s="331"/>
      <c r="BT61" s="331"/>
      <c r="BU61" s="331"/>
      <c r="BV61" s="331"/>
      <c r="BW61" s="331"/>
      <c r="BX61" s="331"/>
      <c r="BY61" s="331"/>
      <c r="BZ61" s="331"/>
      <c r="CA61" s="331"/>
      <c r="CB61" s="331"/>
      <c r="CC61" s="331"/>
      <c r="CD61" s="331"/>
      <c r="CE61" s="331"/>
      <c r="CF61" s="331"/>
      <c r="CG61" s="331"/>
      <c r="CH61" s="331"/>
      <c r="CI61" s="331"/>
      <c r="CJ61" s="331"/>
      <c r="CK61" s="331"/>
      <c r="CL61" s="331"/>
      <c r="CM61" s="331"/>
      <c r="CN61" s="331"/>
      <c r="CO61" s="331"/>
      <c r="CP61" s="331"/>
      <c r="CQ61" s="331"/>
      <c r="CR61" s="331"/>
      <c r="CS61" s="331"/>
      <c r="CT61" s="331"/>
      <c r="CU61" s="331"/>
      <c r="CV61" s="331"/>
      <c r="CW61" s="331"/>
      <c r="CX61" s="331"/>
      <c r="CY61" s="331"/>
      <c r="CZ61" s="331"/>
      <c r="DA61" s="331"/>
      <c r="DB61" s="331"/>
      <c r="DC61" s="331"/>
      <c r="DD61" s="331"/>
      <c r="DE61" s="331"/>
      <c r="DF61" s="331"/>
      <c r="DG61" s="331"/>
      <c r="DH61" s="331"/>
      <c r="DI61" s="331"/>
      <c r="DJ61" s="331"/>
      <c r="DK61" s="331"/>
      <c r="DL61" s="331"/>
      <c r="DM61" s="331"/>
      <c r="DN61" s="331"/>
      <c r="DO61" s="331"/>
      <c r="DP61" s="331"/>
      <c r="DQ61" s="331"/>
      <c r="DR61" s="331"/>
      <c r="DS61" s="331"/>
      <c r="DT61" s="331"/>
      <c r="DU61" s="331"/>
      <c r="DV61" s="331"/>
      <c r="DW61" s="331"/>
      <c r="DX61" s="331"/>
      <c r="DY61" s="331"/>
      <c r="DZ61" s="331"/>
      <c r="EA61" s="331"/>
      <c r="EB61" s="331"/>
      <c r="EC61" s="331"/>
      <c r="ED61" s="331"/>
      <c r="EE61" s="331"/>
      <c r="EF61" s="331"/>
      <c r="EG61" s="331"/>
      <c r="EH61" s="331"/>
      <c r="EI61" s="331"/>
      <c r="EJ61" s="331"/>
      <c r="EK61" s="331"/>
      <c r="EL61" s="331"/>
      <c r="EM61" s="331"/>
      <c r="EN61" s="331"/>
      <c r="EO61" s="331"/>
      <c r="EP61" s="331"/>
      <c r="EQ61" s="331"/>
      <c r="ER61" s="331"/>
      <c r="ES61" s="331"/>
      <c r="ET61" s="331"/>
      <c r="EU61" s="331"/>
      <c r="EV61" s="331"/>
      <c r="EW61" s="331"/>
      <c r="EX61" s="331"/>
      <c r="EY61" s="331"/>
      <c r="EZ61" s="331"/>
      <c r="FA61" s="331"/>
      <c r="FB61" s="331"/>
      <c r="FC61" s="331"/>
      <c r="FD61" s="331"/>
      <c r="FE61" s="331"/>
      <c r="FF61" s="331"/>
      <c r="FG61" s="331"/>
      <c r="FH61" s="331"/>
      <c r="FI61" s="331"/>
      <c r="FJ61" s="331"/>
      <c r="FK61" s="331"/>
      <c r="FL61" s="331"/>
      <c r="FM61" s="331"/>
      <c r="FN61" s="331"/>
      <c r="FO61" s="331"/>
      <c r="FP61" s="331"/>
      <c r="FQ61" s="331"/>
      <c r="FR61" s="331"/>
      <c r="FS61" s="331"/>
      <c r="FT61" s="331"/>
      <c r="FU61" s="331"/>
      <c r="FV61" s="331"/>
      <c r="FW61" s="331"/>
      <c r="FX61" s="331"/>
      <c r="FY61" s="331"/>
      <c r="FZ61" s="331"/>
      <c r="GA61" s="331"/>
      <c r="GB61" s="331"/>
      <c r="GC61" s="331"/>
      <c r="GD61" s="331"/>
      <c r="GE61" s="331"/>
      <c r="GF61" s="331"/>
      <c r="GG61" s="331"/>
      <c r="GH61" s="331"/>
      <c r="GI61" s="331"/>
      <c r="GJ61" s="331"/>
      <c r="GK61" s="331"/>
      <c r="GL61" s="331"/>
      <c r="GM61" s="331"/>
      <c r="GN61" s="331"/>
      <c r="GO61" s="331"/>
      <c r="GP61" s="331"/>
      <c r="GQ61" s="331"/>
      <c r="GR61" s="331"/>
      <c r="GS61" s="331"/>
      <c r="GT61" s="331"/>
      <c r="GU61" s="331"/>
      <c r="GV61" s="331"/>
      <c r="GW61" s="331"/>
      <c r="GX61" s="331"/>
      <c r="GY61" s="331"/>
      <c r="GZ61" s="1851"/>
      <c r="HA61" s="1851"/>
      <c r="HB61" s="2452" t="s">
        <v>861</v>
      </c>
      <c r="HC61" s="2453"/>
      <c r="HD61" s="2453"/>
      <c r="HE61" s="2453"/>
      <c r="HF61" s="2453"/>
      <c r="HG61" s="2453"/>
      <c r="HH61" s="2453"/>
      <c r="HI61" s="2453"/>
      <c r="HJ61" s="2453"/>
      <c r="HK61" s="2453"/>
      <c r="HL61" s="2453"/>
      <c r="HM61" s="2453"/>
      <c r="HN61" s="2453"/>
      <c r="HO61" s="2453"/>
      <c r="HP61" s="2453"/>
      <c r="HQ61" s="2453"/>
      <c r="HR61" s="2453"/>
      <c r="HS61" s="2453"/>
      <c r="HT61" s="2453"/>
      <c r="HU61" s="2453"/>
      <c r="HV61" s="2453"/>
      <c r="HW61" s="2453"/>
      <c r="HX61" s="2453"/>
      <c r="HY61" s="2454"/>
      <c r="HZ61" s="331"/>
      <c r="IA61" s="331"/>
      <c r="IB61" s="331"/>
      <c r="IC61" s="331"/>
      <c r="IJ61" s="331"/>
      <c r="IK61" s="331"/>
      <c r="IL61" s="331"/>
      <c r="IM61" s="331"/>
      <c r="IN61" s="331"/>
      <c r="IO61" s="331"/>
      <c r="IP61" s="331"/>
      <c r="IQ61" s="331"/>
      <c r="IR61" s="331"/>
      <c r="IS61" s="331"/>
      <c r="IT61" s="331"/>
      <c r="IU61" s="331"/>
      <c r="IV61" s="331"/>
      <c r="IW61" s="331"/>
      <c r="IX61" s="331"/>
      <c r="IY61" s="331"/>
      <c r="IZ61" s="331"/>
      <c r="JA61" s="331"/>
      <c r="JB61" s="331"/>
      <c r="JC61" s="331"/>
      <c r="JD61" s="331"/>
      <c r="JE61" s="331"/>
      <c r="JF61" s="331"/>
      <c r="JG61" s="331"/>
      <c r="JH61" s="331"/>
      <c r="JI61" s="331"/>
      <c r="JJ61" s="331"/>
      <c r="JK61" s="331"/>
      <c r="JL61" s="331"/>
      <c r="JM61" s="331"/>
      <c r="JN61" s="331"/>
      <c r="JO61" s="331"/>
      <c r="JP61" s="331"/>
      <c r="JQ61" s="331"/>
      <c r="JR61" s="331"/>
      <c r="JS61" s="331"/>
      <c r="JT61" s="331"/>
      <c r="JU61" s="331"/>
      <c r="JV61" s="331"/>
      <c r="JW61" s="75"/>
      <c r="JX61" s="75"/>
      <c r="JY61" s="75"/>
      <c r="JZ61" s="75"/>
      <c r="KA61" s="75"/>
      <c r="KB61" s="75"/>
      <c r="KC61" s="75"/>
      <c r="KD61" s="75"/>
      <c r="KE61" s="2452" t="s">
        <v>861</v>
      </c>
      <c r="KF61" s="2453"/>
      <c r="KG61" s="2453"/>
      <c r="KH61" s="2453"/>
      <c r="KI61" s="2453"/>
      <c r="KJ61" s="2453"/>
      <c r="KK61" s="2453"/>
      <c r="KL61" s="2453"/>
      <c r="KM61" s="2453"/>
      <c r="KN61" s="2453"/>
      <c r="KO61" s="2453"/>
      <c r="KP61" s="2453"/>
      <c r="KQ61" s="2453"/>
      <c r="KR61" s="2453"/>
      <c r="KS61" s="2453"/>
      <c r="KT61" s="2453"/>
      <c r="KU61" s="2453"/>
      <c r="KV61" s="2453"/>
      <c r="KW61" s="2453"/>
      <c r="KX61" s="2453"/>
      <c r="KY61" s="2453"/>
      <c r="KZ61" s="2453"/>
      <c r="LA61" s="2453"/>
      <c r="LB61" s="2453"/>
      <c r="LC61" s="2454"/>
      <c r="LG61" s="331"/>
      <c r="LH61" s="331"/>
      <c r="LI61" s="331"/>
      <c r="LJ61" s="331"/>
      <c r="LK61" s="331"/>
      <c r="LL61" s="331"/>
      <c r="LM61" s="331"/>
      <c r="LN61" s="331"/>
      <c r="LO61" s="331"/>
      <c r="LP61" s="331"/>
      <c r="LQ61" s="331"/>
      <c r="LR61" s="331"/>
      <c r="LS61" s="331"/>
      <c r="LT61" s="331"/>
      <c r="LU61" s="331"/>
      <c r="LV61" s="331"/>
      <c r="LW61" s="331"/>
      <c r="LX61" s="331"/>
      <c r="LY61" s="331"/>
      <c r="LZ61" s="331"/>
      <c r="MA61" s="331"/>
      <c r="MB61" s="331"/>
      <c r="MC61" s="331"/>
      <c r="MD61" s="331"/>
      <c r="ME61" s="331"/>
      <c r="MF61" s="331"/>
      <c r="MG61" s="331"/>
      <c r="MH61" s="331"/>
      <c r="MI61" s="331"/>
      <c r="MJ61" s="331"/>
      <c r="MK61" s="331"/>
      <c r="ML61" s="331"/>
      <c r="MM61" s="331"/>
      <c r="MN61" s="331"/>
      <c r="MO61" s="331"/>
      <c r="MP61" s="331"/>
      <c r="MQ61" s="331"/>
      <c r="MR61" s="331"/>
      <c r="MS61" s="331"/>
      <c r="MT61" s="331"/>
      <c r="MU61" s="331"/>
      <c r="MV61" s="331"/>
      <c r="MW61" s="331"/>
      <c r="MX61" s="331"/>
      <c r="MY61" s="331"/>
      <c r="MZ61" s="331"/>
    </row>
    <row r="62" spans="1:383" s="74" customFormat="1" ht="25" customHeight="1">
      <c r="D62" s="134"/>
      <c r="E62" s="1776" t="s">
        <v>926</v>
      </c>
      <c r="F62" s="1734"/>
      <c r="G62" s="1699"/>
      <c r="R62" s="1698"/>
      <c r="S62" s="331"/>
      <c r="T62" s="331"/>
      <c r="U62" s="331"/>
      <c r="V62" s="331"/>
      <c r="W62" s="331"/>
      <c r="X62" s="331"/>
      <c r="Y62" s="331"/>
      <c r="Z62" s="331"/>
      <c r="AA62" s="331"/>
      <c r="AB62" s="331"/>
      <c r="AC62" s="331"/>
      <c r="AD62" s="331"/>
      <c r="AE62" s="331"/>
      <c r="AF62" s="331"/>
      <c r="AG62" s="331"/>
      <c r="AH62" s="331"/>
      <c r="AI62" s="331"/>
      <c r="AJ62" s="331"/>
      <c r="AK62" s="331"/>
      <c r="AL62" s="331"/>
      <c r="AM62" s="331"/>
      <c r="AN62" s="331"/>
      <c r="AO62" s="331"/>
      <c r="AP62" s="331"/>
      <c r="AQ62" s="331"/>
      <c r="AR62" s="331"/>
      <c r="AS62" s="331"/>
      <c r="AT62" s="331"/>
      <c r="AU62" s="331"/>
      <c r="AV62" s="331"/>
      <c r="AW62" s="331"/>
      <c r="AX62" s="331"/>
      <c r="AY62" s="331"/>
      <c r="AZ62" s="331"/>
      <c r="BA62" s="331"/>
      <c r="BB62" s="331"/>
      <c r="BC62" s="331"/>
      <c r="BD62" s="331"/>
      <c r="BE62" s="331"/>
      <c r="BF62" s="331"/>
      <c r="BG62" s="331"/>
      <c r="BH62" s="331"/>
      <c r="BI62" s="331"/>
      <c r="BJ62" s="331"/>
      <c r="BK62" s="331"/>
      <c r="BL62" s="331"/>
      <c r="BM62" s="331"/>
      <c r="BN62" s="331"/>
      <c r="BO62" s="331"/>
      <c r="BP62" s="331"/>
      <c r="BQ62" s="331"/>
      <c r="BR62" s="331"/>
      <c r="BS62" s="331"/>
      <c r="BT62" s="331"/>
      <c r="BU62" s="331"/>
      <c r="BV62" s="331"/>
      <c r="BW62" s="331"/>
      <c r="BX62" s="331"/>
      <c r="BY62" s="331"/>
      <c r="BZ62" s="331"/>
      <c r="CA62" s="331"/>
      <c r="CB62" s="331"/>
      <c r="CC62" s="331"/>
      <c r="CD62" s="331"/>
      <c r="CE62" s="331"/>
      <c r="CF62" s="331"/>
      <c r="CG62" s="331"/>
      <c r="CH62" s="331"/>
      <c r="CI62" s="331"/>
      <c r="CJ62" s="331"/>
      <c r="CK62" s="331"/>
      <c r="CL62" s="331"/>
      <c r="CM62" s="331"/>
      <c r="CN62" s="331"/>
      <c r="CO62" s="331"/>
      <c r="CP62" s="331"/>
      <c r="CQ62" s="331"/>
      <c r="CR62" s="331"/>
      <c r="CS62" s="331"/>
      <c r="CT62" s="331"/>
      <c r="CU62" s="331"/>
      <c r="CV62" s="331"/>
      <c r="CW62" s="331"/>
      <c r="CX62" s="331"/>
      <c r="CY62" s="331"/>
      <c r="CZ62" s="331"/>
      <c r="DA62" s="331"/>
      <c r="DB62" s="331"/>
      <c r="DC62" s="331"/>
      <c r="DD62" s="331"/>
      <c r="DE62" s="331"/>
      <c r="DF62" s="331"/>
      <c r="DG62" s="331"/>
      <c r="DH62" s="331"/>
      <c r="DI62" s="331"/>
      <c r="DJ62" s="331"/>
      <c r="DK62" s="331"/>
      <c r="DL62" s="331"/>
      <c r="DM62" s="331"/>
      <c r="DN62" s="331"/>
      <c r="DO62" s="331"/>
      <c r="DP62" s="331"/>
      <c r="DQ62" s="331"/>
      <c r="DR62" s="331"/>
      <c r="DS62" s="331"/>
      <c r="DT62" s="331"/>
      <c r="DU62" s="331"/>
      <c r="DV62" s="331"/>
      <c r="DW62" s="331"/>
      <c r="DX62" s="331"/>
      <c r="DY62" s="331"/>
      <c r="DZ62" s="331"/>
      <c r="EA62" s="331"/>
      <c r="EB62" s="331"/>
      <c r="EC62" s="331"/>
      <c r="ED62" s="331"/>
      <c r="EE62" s="331"/>
      <c r="EF62" s="331"/>
      <c r="EG62" s="331"/>
      <c r="EH62" s="331"/>
      <c r="EI62" s="331"/>
      <c r="EJ62" s="331"/>
      <c r="EK62" s="331"/>
      <c r="EL62" s="331"/>
      <c r="EM62" s="331"/>
      <c r="EN62" s="331"/>
      <c r="EO62" s="331"/>
      <c r="EP62" s="331"/>
      <c r="EQ62" s="331"/>
      <c r="ER62" s="331"/>
      <c r="ES62" s="331"/>
      <c r="ET62" s="331"/>
      <c r="EU62" s="331"/>
      <c r="EV62" s="331"/>
      <c r="EW62" s="331"/>
      <c r="EX62" s="331"/>
      <c r="EY62" s="331"/>
      <c r="EZ62" s="331"/>
      <c r="FA62" s="331"/>
      <c r="FB62" s="331"/>
      <c r="FC62" s="331"/>
      <c r="FD62" s="331"/>
      <c r="FE62" s="331"/>
      <c r="FF62" s="331"/>
      <c r="FG62" s="331"/>
      <c r="FH62" s="331"/>
      <c r="FI62" s="331"/>
      <c r="FJ62" s="331"/>
      <c r="FK62" s="331"/>
      <c r="FL62" s="331"/>
      <c r="FM62" s="331"/>
      <c r="FN62" s="331"/>
      <c r="FO62" s="331"/>
      <c r="FP62" s="331"/>
      <c r="FQ62" s="331"/>
      <c r="FR62" s="331"/>
      <c r="FS62" s="331"/>
      <c r="FT62" s="331"/>
      <c r="FU62" s="331"/>
      <c r="FV62" s="331"/>
      <c r="FW62" s="331"/>
      <c r="FX62" s="331"/>
      <c r="FY62" s="331"/>
      <c r="FZ62" s="331"/>
      <c r="GA62" s="331"/>
      <c r="GB62" s="331"/>
      <c r="GC62" s="331"/>
      <c r="GD62" s="331"/>
      <c r="GE62" s="331"/>
      <c r="GF62" s="331"/>
      <c r="GG62" s="331"/>
      <c r="GH62" s="331"/>
      <c r="GI62" s="331"/>
      <c r="GJ62" s="331"/>
      <c r="GK62" s="331"/>
      <c r="GL62" s="331"/>
      <c r="GM62" s="331"/>
      <c r="GN62" s="331"/>
      <c r="GO62" s="331"/>
      <c r="GP62" s="331"/>
      <c r="GQ62" s="331"/>
      <c r="GR62" s="331"/>
      <c r="GS62" s="331"/>
      <c r="GT62" s="331"/>
      <c r="GU62" s="331"/>
      <c r="GV62" s="1672"/>
      <c r="GW62" s="1672"/>
      <c r="GX62" s="1672">
        <v>1200</v>
      </c>
      <c r="GY62" s="1672">
        <v>1200</v>
      </c>
      <c r="GZ62" s="1672">
        <v>1200</v>
      </c>
      <c r="HA62" s="1672">
        <v>1200</v>
      </c>
      <c r="HB62" s="1672">
        <v>1200</v>
      </c>
      <c r="HC62" s="1672">
        <v>1200</v>
      </c>
      <c r="HD62" s="1672">
        <v>1200</v>
      </c>
      <c r="HE62" s="1672">
        <v>1200</v>
      </c>
      <c r="HF62" s="1672">
        <v>1200</v>
      </c>
      <c r="HG62" s="1672">
        <v>1200</v>
      </c>
      <c r="HH62" s="1672">
        <v>1200</v>
      </c>
      <c r="HI62" s="1672">
        <v>1200</v>
      </c>
      <c r="HJ62" s="1672">
        <v>1200</v>
      </c>
      <c r="HK62" s="1672">
        <v>1200</v>
      </c>
      <c r="HL62" s="331"/>
      <c r="HM62" s="331"/>
      <c r="HN62" s="331"/>
      <c r="HO62" s="331"/>
      <c r="HP62" s="331"/>
      <c r="HQ62" s="331"/>
      <c r="HR62" s="331"/>
      <c r="HS62" s="331"/>
      <c r="HT62" s="331"/>
      <c r="HU62" s="331"/>
      <c r="HV62" s="331"/>
      <c r="HW62" s="331"/>
      <c r="HX62" s="331"/>
      <c r="HY62" s="331"/>
      <c r="HZ62" s="331"/>
      <c r="IA62" s="331"/>
      <c r="IB62" s="331"/>
      <c r="IC62" s="331"/>
      <c r="ID62" s="331"/>
      <c r="IE62" s="331"/>
      <c r="IF62" s="331"/>
      <c r="IG62" s="331"/>
      <c r="IH62" s="331"/>
      <c r="II62" s="331"/>
      <c r="IJ62" s="331"/>
      <c r="IK62" s="331"/>
      <c r="IL62" s="331"/>
      <c r="IM62" s="331"/>
      <c r="IN62" s="331"/>
      <c r="IO62" s="331"/>
      <c r="IP62" s="331"/>
      <c r="IQ62" s="331"/>
      <c r="IR62" s="331"/>
      <c r="IS62" s="331"/>
      <c r="IT62" s="331"/>
      <c r="IU62" s="331"/>
      <c r="IV62" s="331"/>
      <c r="IW62" s="331"/>
      <c r="IX62" s="331"/>
      <c r="IY62" s="331"/>
      <c r="IZ62" s="331"/>
      <c r="JA62" s="331"/>
      <c r="JB62" s="331"/>
      <c r="JC62" s="331"/>
      <c r="JD62" s="331"/>
      <c r="JE62" s="331"/>
      <c r="JF62" s="331"/>
      <c r="JG62" s="331"/>
      <c r="JH62" s="331"/>
      <c r="JI62" s="331"/>
      <c r="JJ62" s="331"/>
      <c r="JK62" s="331"/>
      <c r="JL62" s="331"/>
      <c r="JM62" s="331"/>
      <c r="JN62" s="331"/>
      <c r="JO62" s="331"/>
      <c r="JP62" s="331"/>
      <c r="JQ62" s="331"/>
      <c r="JR62" s="331"/>
      <c r="JS62" s="331"/>
      <c r="JT62" s="331"/>
      <c r="JU62" s="331"/>
      <c r="JV62" s="331"/>
      <c r="JW62" s="1672"/>
      <c r="JX62" s="1672"/>
      <c r="JY62" s="1672"/>
      <c r="JZ62" s="1672">
        <v>1200</v>
      </c>
      <c r="KA62" s="1672">
        <v>1200</v>
      </c>
      <c r="KB62" s="1672">
        <v>1200</v>
      </c>
      <c r="KC62" s="1672">
        <v>1200</v>
      </c>
      <c r="KD62" s="1672">
        <v>1200</v>
      </c>
      <c r="KE62" s="1672">
        <v>1200</v>
      </c>
      <c r="KF62" s="1672">
        <v>1200</v>
      </c>
      <c r="KG62" s="1672">
        <v>1200</v>
      </c>
      <c r="KH62" s="1672">
        <v>1200</v>
      </c>
      <c r="KI62" s="1672">
        <v>1200</v>
      </c>
      <c r="KJ62" s="1672">
        <v>1200</v>
      </c>
      <c r="KK62" s="1672">
        <v>1200</v>
      </c>
      <c r="KL62" s="1672">
        <v>1200</v>
      </c>
      <c r="KM62" s="331"/>
      <c r="KN62" s="331"/>
      <c r="KO62" s="331"/>
      <c r="KP62" s="331"/>
      <c r="KQ62" s="331"/>
      <c r="KR62" s="331"/>
      <c r="KS62" s="331"/>
      <c r="KT62" s="331"/>
      <c r="KU62" s="331"/>
      <c r="KV62" s="331"/>
      <c r="KW62" s="331"/>
      <c r="KX62" s="331"/>
      <c r="KY62" s="331"/>
      <c r="KZ62" s="331"/>
      <c r="LA62" s="331"/>
      <c r="LB62" s="331"/>
      <c r="LC62" s="331"/>
      <c r="LD62" s="331"/>
      <c r="LE62" s="331"/>
      <c r="LF62" s="331"/>
      <c r="LG62" s="331"/>
      <c r="LH62" s="331"/>
      <c r="LI62" s="331"/>
      <c r="LJ62" s="331"/>
      <c r="LK62" s="331"/>
      <c r="LL62" s="331"/>
      <c r="LM62" s="331"/>
      <c r="LN62" s="331"/>
      <c r="LO62" s="331"/>
      <c r="LP62" s="331"/>
      <c r="LQ62" s="331"/>
      <c r="LR62" s="331"/>
      <c r="LS62" s="331"/>
      <c r="LT62" s="331"/>
      <c r="LU62" s="331"/>
      <c r="LV62" s="331"/>
      <c r="LW62" s="331"/>
      <c r="LX62" s="331"/>
      <c r="LY62" s="331"/>
      <c r="LZ62" s="331"/>
      <c r="MA62" s="331"/>
      <c r="MB62" s="331"/>
      <c r="MC62" s="331"/>
      <c r="MD62" s="331"/>
      <c r="ME62" s="331"/>
      <c r="MF62" s="331"/>
      <c r="MG62" s="331"/>
      <c r="MH62" s="331"/>
      <c r="MI62" s="331"/>
      <c r="MJ62" s="331"/>
      <c r="MK62" s="331"/>
      <c r="ML62" s="331"/>
      <c r="MM62" s="331"/>
      <c r="MN62" s="331"/>
      <c r="MO62" s="331"/>
      <c r="MP62" s="331"/>
      <c r="MQ62" s="331"/>
      <c r="MR62" s="331"/>
      <c r="MS62" s="331"/>
      <c r="MT62" s="331"/>
      <c r="MU62" s="331"/>
      <c r="MV62" s="331"/>
      <c r="MW62" s="331"/>
      <c r="MX62" s="331"/>
      <c r="MY62" s="331"/>
      <c r="MZ62" s="331"/>
    </row>
    <row r="63" spans="1:383" s="74" customFormat="1" ht="35.25" customHeight="1" thickBot="1">
      <c r="A63" s="515"/>
      <c r="B63" s="515"/>
      <c r="C63" s="515"/>
      <c r="D63" s="1683"/>
      <c r="E63" s="1779"/>
      <c r="F63" s="331"/>
      <c r="G63" s="331"/>
      <c r="H63" s="331"/>
      <c r="I63" s="331"/>
      <c r="J63" s="331"/>
      <c r="K63" s="331"/>
      <c r="L63" s="331"/>
      <c r="M63" s="331"/>
      <c r="N63" s="331"/>
      <c r="O63" s="331"/>
      <c r="P63" s="331"/>
      <c r="Q63" s="331"/>
      <c r="R63" s="331"/>
      <c r="S63" s="331"/>
      <c r="T63" s="331"/>
      <c r="U63" s="331"/>
      <c r="V63" s="331"/>
      <c r="W63" s="331"/>
      <c r="X63" s="331"/>
      <c r="Y63" s="331"/>
      <c r="Z63" s="331"/>
      <c r="AA63" s="331"/>
      <c r="AB63" s="331"/>
      <c r="AC63" s="331"/>
      <c r="AD63" s="331"/>
      <c r="AE63" s="331"/>
      <c r="AF63" s="331"/>
      <c r="AG63" s="331"/>
      <c r="AH63" s="331"/>
      <c r="AI63" s="331"/>
      <c r="AJ63" s="331"/>
      <c r="AK63" s="331"/>
      <c r="AL63" s="331"/>
      <c r="AM63" s="331"/>
      <c r="AN63" s="331"/>
      <c r="AO63" s="331"/>
      <c r="AP63" s="331"/>
      <c r="AQ63" s="331"/>
      <c r="AR63" s="331"/>
      <c r="AS63" s="331"/>
      <c r="AT63" s="331"/>
      <c r="AU63" s="331"/>
      <c r="AV63" s="331"/>
      <c r="AW63" s="331"/>
      <c r="AX63" s="331"/>
      <c r="AY63" s="331"/>
      <c r="AZ63" s="331"/>
      <c r="BA63" s="331"/>
      <c r="BB63" s="331"/>
      <c r="BC63" s="331"/>
      <c r="BD63" s="331"/>
      <c r="BE63" s="331"/>
      <c r="BF63" s="331"/>
      <c r="BG63" s="331"/>
      <c r="BH63" s="331"/>
      <c r="BI63" s="331"/>
      <c r="BJ63" s="331"/>
      <c r="BK63" s="331"/>
      <c r="BL63" s="331"/>
      <c r="BM63" s="331"/>
      <c r="BN63" s="331"/>
      <c r="BO63" s="331"/>
      <c r="BP63" s="331"/>
      <c r="BQ63" s="331"/>
      <c r="BR63" s="331"/>
      <c r="BS63" s="331"/>
      <c r="BT63" s="331"/>
      <c r="BU63" s="331"/>
      <c r="BV63" s="331"/>
      <c r="BW63" s="331"/>
      <c r="BX63" s="331"/>
      <c r="BY63" s="331"/>
      <c r="BZ63" s="331"/>
      <c r="CA63" s="331"/>
      <c r="CB63" s="331"/>
      <c r="CC63" s="331"/>
      <c r="CD63" s="331"/>
      <c r="CE63" s="331"/>
      <c r="CF63" s="331"/>
      <c r="CG63" s="331"/>
      <c r="CH63" s="331"/>
      <c r="CI63" s="331"/>
      <c r="CJ63" s="331"/>
      <c r="CK63" s="331"/>
      <c r="CL63" s="331"/>
      <c r="CM63" s="331"/>
      <c r="CN63" s="331"/>
      <c r="CO63" s="331"/>
      <c r="CP63" s="331"/>
      <c r="CQ63" s="331"/>
      <c r="CR63" s="331"/>
      <c r="CS63" s="331"/>
      <c r="CT63" s="331"/>
      <c r="CU63" s="331"/>
      <c r="CV63" s="331"/>
      <c r="CW63" s="331"/>
      <c r="CX63" s="331"/>
      <c r="CY63" s="331"/>
      <c r="CZ63" s="331"/>
      <c r="DA63" s="331"/>
      <c r="DB63" s="331"/>
      <c r="DC63" s="331"/>
      <c r="DD63" s="331"/>
      <c r="DE63" s="331"/>
      <c r="DF63" s="331"/>
      <c r="DG63" s="331"/>
      <c r="DH63" s="331"/>
      <c r="DI63" s="331"/>
      <c r="DJ63" s="331"/>
      <c r="DK63" s="331"/>
      <c r="DL63" s="331"/>
      <c r="DM63" s="331"/>
      <c r="DN63" s="331"/>
      <c r="DO63" s="331"/>
      <c r="DP63" s="331"/>
      <c r="DQ63" s="331"/>
      <c r="DR63" s="331"/>
      <c r="DS63" s="331"/>
      <c r="DT63" s="331"/>
      <c r="DU63" s="331"/>
      <c r="DV63" s="2482" t="s">
        <v>1064</v>
      </c>
      <c r="DW63" s="2483"/>
      <c r="DX63" s="2483"/>
      <c r="DY63" s="2483"/>
      <c r="DZ63" s="2483"/>
      <c r="EA63" s="2483"/>
      <c r="EB63" s="2483"/>
      <c r="EC63" s="2483"/>
      <c r="ED63" s="2483"/>
      <c r="EE63" s="2483"/>
      <c r="EF63" s="2483"/>
      <c r="EG63" s="2483"/>
      <c r="EH63" s="2483"/>
      <c r="EI63" s="2483"/>
      <c r="EJ63" s="2483"/>
      <c r="EK63" s="2483"/>
      <c r="EL63" s="2483"/>
      <c r="EM63" s="2483"/>
      <c r="EN63" s="2483"/>
      <c r="EO63" s="2483"/>
      <c r="EP63" s="2483"/>
      <c r="EQ63" s="2483"/>
      <c r="ER63" s="2483"/>
      <c r="ES63" s="2483"/>
      <c r="ET63" s="2483"/>
      <c r="EU63" s="2483"/>
      <c r="EV63" s="2483"/>
      <c r="EW63" s="2483"/>
      <c r="EX63" s="2483"/>
      <c r="EY63" s="2483"/>
      <c r="EZ63" s="2483"/>
      <c r="FA63" s="2483"/>
      <c r="FB63" s="2483"/>
      <c r="FC63" s="2483"/>
      <c r="FD63" s="2483"/>
      <c r="FE63" s="2483"/>
      <c r="FF63" s="2483"/>
      <c r="FG63" s="2483"/>
      <c r="FH63" s="2483"/>
      <c r="FI63" s="2483"/>
      <c r="FJ63" s="2483"/>
      <c r="FK63" s="2483"/>
      <c r="FL63" s="2483"/>
      <c r="FM63" s="2483"/>
      <c r="FN63" s="2483"/>
      <c r="FO63" s="2483"/>
      <c r="FP63" s="2483"/>
      <c r="FQ63" s="2483"/>
      <c r="FR63" s="2483"/>
      <c r="FS63" s="2483"/>
      <c r="FT63" s="2483"/>
      <c r="FU63" s="2483"/>
      <c r="FV63" s="2483"/>
      <c r="FW63" s="2483"/>
      <c r="FX63" s="2483"/>
      <c r="FY63" s="2483"/>
      <c r="FZ63" s="2483"/>
      <c r="GA63" s="2483"/>
      <c r="GB63" s="2483"/>
      <c r="GC63" s="2483"/>
      <c r="GD63" s="2483"/>
      <c r="GE63" s="2483"/>
      <c r="GF63" s="2483"/>
      <c r="GG63" s="2483"/>
      <c r="GH63" s="2483"/>
      <c r="GI63" s="2483"/>
      <c r="GJ63" s="2483"/>
      <c r="GK63" s="2483"/>
      <c r="GL63" s="2483"/>
      <c r="GM63" s="2483"/>
      <c r="GN63" s="2483"/>
      <c r="GO63" s="2483"/>
      <c r="GP63" s="2483"/>
      <c r="GQ63" s="2483"/>
      <c r="GR63" s="2483"/>
      <c r="GS63" s="2483"/>
      <c r="GT63" s="2483"/>
      <c r="GU63" s="2483"/>
      <c r="GV63" s="2483"/>
      <c r="GW63" s="2483"/>
      <c r="GX63" s="2483"/>
      <c r="GY63" s="2483"/>
      <c r="GZ63" s="2483"/>
      <c r="HA63" s="2483"/>
      <c r="HB63" s="2483"/>
      <c r="HC63" s="2483"/>
      <c r="HD63" s="2483"/>
      <c r="HE63" s="2483"/>
      <c r="HF63" s="2483"/>
      <c r="HG63" s="2483"/>
      <c r="HH63" s="2483"/>
      <c r="HI63" s="2483"/>
      <c r="HJ63" s="2483"/>
      <c r="HK63" s="2483"/>
      <c r="HL63" s="2483"/>
      <c r="HM63" s="2483"/>
      <c r="HN63" s="2483"/>
      <c r="HO63" s="2483"/>
      <c r="HP63" s="2483"/>
      <c r="HQ63" s="2483"/>
      <c r="HR63" s="2483"/>
      <c r="HS63" s="2483"/>
      <c r="HT63" s="2483"/>
      <c r="HU63" s="2483"/>
      <c r="HV63" s="2483"/>
      <c r="HW63" s="2483"/>
      <c r="HX63" s="2483"/>
      <c r="HY63" s="2483"/>
      <c r="HZ63" s="2483"/>
      <c r="IA63" s="2483"/>
      <c r="IB63" s="2483"/>
      <c r="IC63" s="2483"/>
      <c r="ID63" s="2483"/>
      <c r="IE63" s="2483"/>
      <c r="IF63" s="2483"/>
      <c r="IG63" s="2483"/>
      <c r="IH63" s="2483"/>
      <c r="II63" s="2483"/>
      <c r="IJ63" s="2483"/>
      <c r="IK63" s="2483"/>
      <c r="IL63" s="2483"/>
      <c r="IM63" s="2483"/>
      <c r="IN63" s="2483"/>
      <c r="IO63" s="2483"/>
      <c r="IP63" s="2483"/>
      <c r="IQ63" s="2483"/>
      <c r="IR63" s="2483"/>
      <c r="IS63" s="2483"/>
      <c r="IT63" s="2483"/>
      <c r="IU63" s="2483"/>
      <c r="IV63" s="2483"/>
      <c r="IW63" s="2483"/>
      <c r="IX63" s="2484"/>
      <c r="IY63" s="2455" t="s">
        <v>1065</v>
      </c>
      <c r="IZ63" s="2456"/>
      <c r="JA63" s="2456"/>
      <c r="JB63" s="2456"/>
      <c r="JC63" s="2456"/>
      <c r="JD63" s="2456"/>
      <c r="JE63" s="2456"/>
      <c r="JF63" s="2456"/>
      <c r="JG63" s="2456"/>
      <c r="JH63" s="2456"/>
      <c r="JI63" s="2456"/>
      <c r="JJ63" s="2456"/>
      <c r="JK63" s="2456"/>
      <c r="JL63" s="2456"/>
      <c r="JM63" s="2456"/>
      <c r="JN63" s="2456"/>
      <c r="JO63" s="2456"/>
      <c r="JP63" s="2456"/>
      <c r="JQ63" s="2456"/>
      <c r="JR63" s="2456"/>
      <c r="JS63" s="2456"/>
      <c r="JT63" s="2456"/>
      <c r="JU63" s="2456"/>
      <c r="JV63" s="2456"/>
      <c r="JW63" s="2456"/>
      <c r="JX63" s="2456"/>
      <c r="JY63" s="2456"/>
      <c r="JZ63" s="2456"/>
      <c r="KA63" s="2456"/>
      <c r="KB63" s="2456"/>
      <c r="KC63" s="2456"/>
      <c r="KD63" s="2456"/>
      <c r="KE63" s="2456"/>
      <c r="KF63" s="2456"/>
      <c r="KG63" s="2456"/>
      <c r="KH63" s="2456"/>
      <c r="KI63" s="2456"/>
      <c r="KJ63" s="2456"/>
      <c r="KK63" s="2456"/>
      <c r="KL63" s="2456"/>
      <c r="KM63" s="2456"/>
      <c r="KN63" s="2456"/>
      <c r="KO63" s="2456"/>
      <c r="KP63" s="2456"/>
      <c r="KQ63" s="2456"/>
      <c r="KR63" s="2456"/>
      <c r="KS63" s="2456"/>
      <c r="KT63" s="2456"/>
      <c r="KU63" s="2456"/>
      <c r="KV63" s="2456"/>
      <c r="KW63" s="2456"/>
      <c r="KX63" s="2456"/>
      <c r="KY63" s="2456"/>
      <c r="KZ63" s="2456"/>
      <c r="LA63" s="2456"/>
      <c r="LB63" s="2456"/>
      <c r="LC63" s="2456"/>
      <c r="LD63" s="2456"/>
      <c r="LE63" s="2456"/>
      <c r="LF63" s="2456"/>
      <c r="LG63" s="2456"/>
      <c r="LH63" s="2456"/>
      <c r="LI63" s="2456"/>
      <c r="LJ63" s="2456"/>
      <c r="LK63" s="2456"/>
      <c r="LL63" s="2456"/>
      <c r="LM63" s="2456"/>
      <c r="LN63" s="2456"/>
      <c r="LO63" s="2456"/>
      <c r="LP63" s="2456"/>
      <c r="LQ63" s="2456"/>
      <c r="LR63" s="2456"/>
      <c r="LS63" s="2456"/>
      <c r="LT63" s="2456"/>
      <c r="LU63" s="2456"/>
      <c r="LV63" s="2456"/>
      <c r="LW63" s="2456"/>
      <c r="LX63" s="2456"/>
      <c r="LY63" s="2456"/>
      <c r="LZ63" s="2456"/>
      <c r="MA63" s="2456"/>
      <c r="MB63" s="2456"/>
      <c r="MC63" s="2456"/>
      <c r="MD63" s="2456"/>
      <c r="ME63" s="2456"/>
      <c r="MF63" s="2456"/>
      <c r="MG63" s="2456"/>
      <c r="MH63" s="2456"/>
      <c r="MI63" s="2456"/>
      <c r="MJ63" s="2456"/>
      <c r="MK63" s="2456"/>
      <c r="ML63" s="2456"/>
      <c r="MM63" s="2456"/>
      <c r="MN63" s="2456"/>
      <c r="MO63" s="2456"/>
      <c r="MP63" s="2456"/>
      <c r="MQ63" s="2456"/>
      <c r="MR63" s="2456"/>
      <c r="MS63" s="2456"/>
      <c r="MT63" s="2457"/>
    </row>
    <row r="64" spans="1:383" s="74" customFormat="1" ht="31.5" customHeight="1" thickBot="1">
      <c r="B64" s="2238" t="s">
        <v>334</v>
      </c>
      <c r="C64" s="2239"/>
      <c r="D64" s="2240"/>
      <c r="E64" s="1776"/>
      <c r="F64" s="331"/>
      <c r="G64" s="331"/>
      <c r="H64" s="331"/>
      <c r="I64" s="331"/>
      <c r="J64" s="331"/>
      <c r="K64" s="331"/>
      <c r="L64" s="331"/>
      <c r="M64" s="331"/>
      <c r="N64" s="331"/>
      <c r="O64" s="331"/>
      <c r="P64" s="331"/>
      <c r="Q64" s="331"/>
      <c r="R64" s="331"/>
      <c r="S64" s="331"/>
      <c r="T64" s="331"/>
      <c r="U64" s="331"/>
      <c r="V64" s="331"/>
      <c r="W64" s="331"/>
      <c r="X64" s="331"/>
      <c r="Y64" s="331"/>
      <c r="Z64" s="331"/>
      <c r="AA64" s="331"/>
      <c r="AB64" s="331"/>
      <c r="AC64" s="331"/>
      <c r="AD64" s="331"/>
      <c r="AE64" s="331"/>
      <c r="AF64" s="331"/>
      <c r="AG64" s="331"/>
      <c r="AH64" s="331"/>
      <c r="AI64" s="331"/>
      <c r="AJ64" s="331"/>
      <c r="AK64" s="331"/>
      <c r="AL64" s="331"/>
      <c r="AM64" s="331"/>
      <c r="AN64" s="331"/>
      <c r="AO64" s="331"/>
      <c r="AP64" s="331"/>
      <c r="AQ64" s="331"/>
      <c r="AR64" s="331"/>
      <c r="AS64" s="331"/>
      <c r="AT64" s="331"/>
      <c r="AU64" s="331"/>
      <c r="AV64" s="331"/>
      <c r="AW64" s="331"/>
      <c r="AX64" s="331"/>
      <c r="AY64" s="331"/>
      <c r="AZ64" s="331"/>
      <c r="BA64" s="331"/>
      <c r="BB64" s="331"/>
      <c r="BC64" s="331"/>
      <c r="BD64" s="331"/>
      <c r="BE64" s="331"/>
      <c r="BF64" s="331"/>
      <c r="BG64" s="331"/>
      <c r="BH64" s="331"/>
      <c r="BI64" s="331"/>
      <c r="BJ64" s="331"/>
      <c r="BK64" s="331"/>
      <c r="BL64" s="331"/>
      <c r="BM64" s="331"/>
      <c r="BN64" s="331"/>
      <c r="BO64" s="331"/>
      <c r="BP64" s="331"/>
      <c r="BQ64" s="331"/>
      <c r="BR64" s="331"/>
      <c r="BS64" s="331"/>
      <c r="BT64" s="331"/>
      <c r="BU64" s="331"/>
      <c r="BV64" s="331"/>
      <c r="BW64" s="331"/>
      <c r="BX64" s="331"/>
      <c r="BY64" s="331"/>
      <c r="BZ64" s="331"/>
      <c r="CA64" s="331"/>
      <c r="CB64" s="331"/>
      <c r="CC64" s="331"/>
      <c r="CD64" s="331"/>
      <c r="CE64" s="331"/>
      <c r="CF64" s="331"/>
      <c r="CG64" s="331"/>
      <c r="CH64" s="331"/>
      <c r="CI64" s="331"/>
      <c r="CJ64" s="331"/>
      <c r="CK64" s="331"/>
      <c r="CL64" s="331"/>
      <c r="CM64" s="331"/>
      <c r="CN64" s="331"/>
      <c r="CO64" s="331"/>
      <c r="CP64" s="331"/>
      <c r="CQ64" s="331"/>
      <c r="CR64" s="331"/>
      <c r="CS64" s="331"/>
      <c r="CT64" s="331"/>
      <c r="CU64" s="331"/>
      <c r="CV64" s="331"/>
      <c r="CW64" s="331"/>
      <c r="CX64" s="331"/>
      <c r="CY64" s="331"/>
      <c r="CZ64" s="331"/>
      <c r="DA64" s="331"/>
      <c r="DB64" s="331"/>
      <c r="DC64" s="331"/>
      <c r="DD64" s="331"/>
      <c r="DE64" s="331"/>
      <c r="DF64" s="331"/>
      <c r="DG64" s="331"/>
      <c r="DH64" s="331"/>
      <c r="DI64" s="331"/>
      <c r="DJ64" s="331"/>
      <c r="DK64" s="331"/>
      <c r="DL64" s="331"/>
      <c r="DM64" s="331"/>
      <c r="DN64" s="331"/>
      <c r="DO64" s="331"/>
      <c r="DP64" s="331"/>
      <c r="DQ64" s="331"/>
      <c r="DR64" s="331"/>
      <c r="DS64" s="331"/>
      <c r="DT64" s="331"/>
      <c r="DU64" s="331"/>
      <c r="DV64" s="331"/>
      <c r="DW64" s="331"/>
      <c r="DX64" s="331"/>
      <c r="DY64" s="331"/>
      <c r="DZ64" s="331"/>
      <c r="EA64" s="331"/>
      <c r="EB64" s="331"/>
      <c r="EC64" s="331"/>
      <c r="ED64" s="331"/>
      <c r="EE64" s="331"/>
      <c r="EF64" s="331"/>
      <c r="EG64" s="331"/>
      <c r="EH64" s="331"/>
      <c r="EI64" s="331"/>
      <c r="EJ64" s="331"/>
      <c r="EK64" s="331"/>
      <c r="EL64" s="331"/>
      <c r="EM64" s="331"/>
      <c r="EN64" s="331"/>
      <c r="EO64" s="331"/>
      <c r="EP64" s="331"/>
      <c r="EQ64" s="331"/>
      <c r="ER64" s="331"/>
      <c r="ES64" s="331"/>
      <c r="ET64" s="331"/>
      <c r="EU64" s="2210" t="s">
        <v>1031</v>
      </c>
      <c r="EV64" s="2211"/>
      <c r="EW64" s="2212"/>
      <c r="EX64" s="2391" t="s">
        <v>994</v>
      </c>
      <c r="EY64" s="2392"/>
      <c r="EZ64" s="2392"/>
      <c r="FA64" s="2392"/>
      <c r="FB64" s="2392"/>
      <c r="FC64" s="2392"/>
      <c r="FD64" s="2392"/>
      <c r="FE64" s="2392"/>
      <c r="FF64" s="2392"/>
      <c r="FG64" s="2392"/>
      <c r="FH64" s="2392"/>
      <c r="FI64" s="2392"/>
      <c r="FJ64" s="2392"/>
      <c r="FK64" s="2392"/>
      <c r="FL64" s="2392"/>
      <c r="FM64" s="2392"/>
      <c r="FN64" s="2392"/>
      <c r="FO64" s="2392"/>
      <c r="FP64" s="2408"/>
      <c r="FQ64" s="331"/>
      <c r="FR64" s="331"/>
      <c r="FS64" s="331"/>
      <c r="FT64" s="331"/>
      <c r="FU64" s="331"/>
      <c r="FV64" s="331"/>
      <c r="FW64" s="331"/>
      <c r="FX64" s="331"/>
      <c r="FY64" s="331"/>
      <c r="FZ64" s="331"/>
      <c r="GA64" s="331"/>
      <c r="GB64" s="331"/>
      <c r="GC64" s="331"/>
      <c r="GD64" s="331"/>
      <c r="GE64" s="331"/>
      <c r="GF64" s="331"/>
      <c r="GG64" s="331"/>
      <c r="GH64" s="331"/>
      <c r="GI64" s="2210" t="s">
        <v>1035</v>
      </c>
      <c r="GJ64" s="2211"/>
      <c r="GK64" s="2212"/>
      <c r="GL64" s="2391" t="s">
        <v>1036</v>
      </c>
      <c r="GM64" s="2392"/>
      <c r="GN64" s="2392"/>
      <c r="GO64" s="2392"/>
      <c r="GP64" s="2392"/>
      <c r="GQ64" s="2392"/>
      <c r="GR64" s="2408"/>
      <c r="GS64" s="331"/>
      <c r="GT64" s="2210" t="s">
        <v>1039</v>
      </c>
      <c r="GU64" s="2211"/>
      <c r="GV64" s="2212"/>
      <c r="GW64" s="2391" t="s">
        <v>1036</v>
      </c>
      <c r="GX64" s="2392"/>
      <c r="GY64" s="2392"/>
      <c r="GZ64" s="2392"/>
      <c r="HA64" s="2392"/>
      <c r="HB64" s="2392"/>
      <c r="HC64" s="2408"/>
      <c r="HD64" s="331"/>
      <c r="HE64" s="331"/>
      <c r="HF64" s="331"/>
      <c r="HG64" s="331"/>
      <c r="HH64" s="331"/>
      <c r="HI64" s="331"/>
      <c r="HJ64" s="331"/>
      <c r="HK64" s="331"/>
      <c r="HL64" s="331"/>
      <c r="HM64" s="331"/>
      <c r="HN64" s="2210" t="s">
        <v>1042</v>
      </c>
      <c r="HO64" s="2211"/>
      <c r="HP64" s="2212"/>
      <c r="HQ64" s="2391" t="s">
        <v>1043</v>
      </c>
      <c r="HR64" s="2392"/>
      <c r="HS64" s="2392"/>
      <c r="HT64" s="2392"/>
      <c r="HU64" s="2392"/>
      <c r="HV64" s="2392"/>
      <c r="HW64" s="2392"/>
      <c r="HX64" s="2408"/>
      <c r="HY64" s="331"/>
      <c r="HZ64" s="2210" t="s">
        <v>1045</v>
      </c>
      <c r="IA64" s="2211"/>
      <c r="IB64" s="2212"/>
      <c r="IC64" s="2391" t="s">
        <v>1043</v>
      </c>
      <c r="ID64" s="2392"/>
      <c r="IE64" s="2392"/>
      <c r="IF64" s="2392"/>
      <c r="IG64" s="2392"/>
      <c r="IH64" s="2392"/>
      <c r="II64" s="2392"/>
      <c r="IJ64" s="2408"/>
      <c r="IK64" s="331"/>
      <c r="IL64" s="331"/>
      <c r="IM64" s="331"/>
      <c r="IN64" s="2210" t="s">
        <v>1050</v>
      </c>
      <c r="IO64" s="2211"/>
      <c r="IP64" s="2212"/>
      <c r="IQ64" s="2391" t="s">
        <v>995</v>
      </c>
      <c r="IR64" s="2392"/>
      <c r="IS64" s="2392"/>
      <c r="IT64" s="2392"/>
      <c r="IU64" s="2392"/>
      <c r="IV64" s="2392"/>
      <c r="IW64" s="2392"/>
      <c r="IX64" s="2392"/>
      <c r="IY64" s="2392"/>
      <c r="IZ64" s="2392"/>
      <c r="JA64" s="2392"/>
      <c r="JB64" s="2392"/>
      <c r="JC64" s="2392"/>
      <c r="JD64" s="2392"/>
      <c r="JE64" s="2392"/>
      <c r="JF64" s="2392"/>
      <c r="JG64" s="2392"/>
      <c r="JH64" s="2392"/>
      <c r="JI64" s="2392"/>
      <c r="JJ64" s="2392"/>
      <c r="JK64" s="2392"/>
      <c r="JL64" s="2392"/>
      <c r="JM64" s="2392"/>
      <c r="JN64" s="2392"/>
      <c r="JO64" s="2408"/>
      <c r="JP64" s="2210" t="s">
        <v>1052</v>
      </c>
      <c r="JQ64" s="2211"/>
      <c r="JR64" s="2212"/>
      <c r="JS64" s="2391" t="s">
        <v>1053</v>
      </c>
      <c r="JT64" s="2392"/>
      <c r="JU64" s="2392"/>
      <c r="JV64" s="2392"/>
      <c r="JW64" s="2392"/>
      <c r="JX64" s="2392"/>
      <c r="JY64" s="2392"/>
      <c r="JZ64" s="2408"/>
      <c r="KA64" s="331"/>
      <c r="KB64" s="331"/>
      <c r="KC64" s="331"/>
      <c r="KD64" s="2210" t="s">
        <v>1055</v>
      </c>
      <c r="KE64" s="2211"/>
      <c r="KF64" s="2212"/>
      <c r="KG64" s="2391" t="s">
        <v>983</v>
      </c>
      <c r="KH64" s="2392"/>
      <c r="KI64" s="2392"/>
      <c r="KJ64" s="2392"/>
      <c r="KK64" s="2392"/>
      <c r="KL64" s="2392"/>
      <c r="KM64" s="2392"/>
      <c r="KN64" s="2408"/>
      <c r="LD64" s="2210" t="s">
        <v>1059</v>
      </c>
      <c r="LE64" s="2211"/>
      <c r="LF64" s="2212"/>
      <c r="LG64" s="2391" t="s">
        <v>997</v>
      </c>
      <c r="LH64" s="2392"/>
      <c r="LI64" s="2392"/>
      <c r="LJ64" s="2392"/>
      <c r="LK64" s="2408"/>
      <c r="LP64" s="2210" t="s">
        <v>1060</v>
      </c>
      <c r="LQ64" s="2211"/>
      <c r="LR64" s="2212"/>
      <c r="LS64" s="2391" t="s">
        <v>997</v>
      </c>
      <c r="LT64" s="2392"/>
      <c r="LU64" s="2392"/>
      <c r="LV64" s="2392"/>
      <c r="LW64" s="2408"/>
      <c r="ME64" s="2210" t="s">
        <v>1060</v>
      </c>
      <c r="MF64" s="2211"/>
      <c r="MG64" s="2212"/>
      <c r="MH64" s="2391" t="s">
        <v>998</v>
      </c>
      <c r="MI64" s="2392"/>
      <c r="MJ64" s="2392"/>
      <c r="MK64" s="2392"/>
      <c r="ML64" s="2408"/>
    </row>
    <row r="65" spans="1:665" s="74" customFormat="1" ht="31.5" customHeight="1">
      <c r="B65" s="2241"/>
      <c r="C65" s="2242"/>
      <c r="D65" s="2243"/>
      <c r="E65" s="1773"/>
      <c r="F65" s="1733"/>
      <c r="G65" s="1698"/>
      <c r="H65" s="331"/>
      <c r="I65" s="331"/>
      <c r="J65" s="331"/>
      <c r="K65" s="331"/>
      <c r="L65" s="331"/>
      <c r="M65" s="331"/>
      <c r="N65" s="331"/>
      <c r="O65" s="331"/>
      <c r="P65" s="331"/>
      <c r="Q65" s="331"/>
      <c r="R65" s="1699"/>
      <c r="AI65" s="331"/>
      <c r="AJ65" s="331"/>
      <c r="AK65" s="331"/>
      <c r="AL65" s="331"/>
      <c r="AM65" s="331"/>
      <c r="AN65" s="331"/>
      <c r="AO65" s="331"/>
      <c r="AP65" s="331"/>
      <c r="AQ65" s="331"/>
      <c r="AR65" s="331"/>
      <c r="AS65" s="331"/>
      <c r="AT65" s="331"/>
      <c r="AU65" s="331"/>
      <c r="AV65" s="331"/>
      <c r="AW65" s="331"/>
      <c r="AX65" s="331"/>
      <c r="AY65" s="331"/>
      <c r="AZ65" s="331"/>
      <c r="BA65" s="331"/>
      <c r="BB65" s="331"/>
      <c r="BC65" s="331"/>
      <c r="BD65" s="331"/>
      <c r="BE65" s="331"/>
      <c r="BF65" s="331"/>
      <c r="BG65" s="331"/>
      <c r="BH65" s="331"/>
      <c r="BI65" s="331"/>
      <c r="BJ65" s="331"/>
      <c r="BK65" s="331"/>
      <c r="BL65" s="331"/>
      <c r="BM65" s="331"/>
      <c r="BN65" s="331"/>
      <c r="BO65" s="331"/>
      <c r="BP65" s="331"/>
      <c r="BQ65" s="331"/>
      <c r="BR65" s="331"/>
      <c r="BS65" s="331"/>
      <c r="BT65" s="331"/>
      <c r="BU65" s="331"/>
      <c r="BV65" s="331"/>
      <c r="BW65" s="331"/>
      <c r="BX65" s="331"/>
      <c r="BY65" s="331"/>
      <c r="BZ65" s="331"/>
      <c r="CA65" s="331"/>
      <c r="CB65" s="331"/>
      <c r="CC65" s="331"/>
      <c r="CD65" s="331"/>
      <c r="CE65" s="331"/>
      <c r="CF65" s="331"/>
      <c r="CG65" s="331"/>
      <c r="CH65" s="331"/>
      <c r="CI65" s="331"/>
      <c r="CJ65" s="331"/>
      <c r="CK65" s="331"/>
      <c r="CL65" s="331"/>
      <c r="CM65" s="331"/>
      <c r="CN65" s="331"/>
      <c r="CO65" s="331"/>
      <c r="CP65" s="331"/>
      <c r="CQ65" s="331"/>
      <c r="CR65" s="331"/>
      <c r="CS65" s="331"/>
      <c r="CT65" s="331"/>
      <c r="CU65" s="331"/>
      <c r="CV65" s="331"/>
      <c r="CW65" s="331"/>
      <c r="CX65" s="331"/>
      <c r="CY65" s="331"/>
      <c r="CZ65" s="331"/>
      <c r="DA65" s="331"/>
      <c r="DB65" s="331"/>
      <c r="DC65" s="331"/>
      <c r="DD65" s="331"/>
      <c r="DE65" s="331"/>
      <c r="DF65" s="331"/>
      <c r="DG65" s="331"/>
      <c r="DH65" s="331"/>
      <c r="DI65" s="331"/>
      <c r="DJ65" s="331"/>
      <c r="DK65" s="331"/>
      <c r="DL65" s="331"/>
      <c r="DM65" s="331"/>
      <c r="DN65" s="331"/>
      <c r="DO65" s="331"/>
      <c r="DP65" s="331"/>
      <c r="DQ65" s="331"/>
      <c r="DR65" s="331"/>
      <c r="DS65" s="331"/>
      <c r="DT65" s="331"/>
      <c r="DU65" s="331"/>
      <c r="DV65" s="331"/>
      <c r="DW65" s="331"/>
      <c r="DX65" s="331"/>
      <c r="DY65" s="331"/>
      <c r="DZ65" s="331"/>
      <c r="EA65" s="331"/>
      <c r="EB65" s="331"/>
      <c r="EC65" s="331"/>
      <c r="ED65" s="331"/>
      <c r="EE65" s="331"/>
      <c r="EF65" s="331"/>
      <c r="EG65" s="331"/>
      <c r="EH65" s="331"/>
      <c r="EI65" s="331"/>
      <c r="EJ65" s="331"/>
      <c r="EK65" s="331"/>
      <c r="EL65" s="331"/>
      <c r="EM65" s="331"/>
      <c r="EN65" s="331"/>
      <c r="EO65" s="331"/>
      <c r="EP65" s="331"/>
      <c r="EQ65" s="331"/>
      <c r="ER65" s="331"/>
      <c r="ES65" s="331"/>
      <c r="ET65" s="331"/>
      <c r="EU65" s="2204" t="s">
        <v>862</v>
      </c>
      <c r="EV65" s="2205"/>
      <c r="EW65" s="2205"/>
      <c r="EX65" s="2205"/>
      <c r="EY65" s="2205"/>
      <c r="EZ65" s="2205"/>
      <c r="FA65" s="2205"/>
      <c r="FB65" s="2205"/>
      <c r="FC65" s="2205"/>
      <c r="FD65" s="2205"/>
      <c r="FE65" s="2205"/>
      <c r="FF65" s="2205"/>
      <c r="FG65" s="2205"/>
      <c r="FH65" s="2205"/>
      <c r="FI65" s="2205"/>
      <c r="FJ65" s="2205"/>
      <c r="FK65" s="2205"/>
      <c r="FL65" s="2205"/>
      <c r="FM65" s="2205"/>
      <c r="FN65" s="2205"/>
      <c r="FO65" s="2205"/>
      <c r="FP65" s="2206"/>
      <c r="FQ65" s="331"/>
      <c r="FR65" s="331"/>
      <c r="FS65" s="331"/>
      <c r="FT65" s="331"/>
      <c r="FU65" s="331"/>
      <c r="FV65" s="331"/>
      <c r="FW65" s="331"/>
      <c r="FX65" s="331"/>
      <c r="FY65" s="331"/>
      <c r="FZ65" s="331"/>
      <c r="GA65" s="331"/>
      <c r="GB65" s="331"/>
      <c r="GC65" s="331"/>
      <c r="GD65" s="331"/>
      <c r="GE65" s="331"/>
      <c r="GF65" s="331"/>
      <c r="GG65" s="331"/>
      <c r="GH65" s="331"/>
      <c r="GI65" s="2204" t="s">
        <v>862</v>
      </c>
      <c r="GJ65" s="2205"/>
      <c r="GK65" s="2205"/>
      <c r="GL65" s="2205"/>
      <c r="GM65" s="2205"/>
      <c r="GN65" s="2205"/>
      <c r="GO65" s="2205"/>
      <c r="GP65" s="2205"/>
      <c r="GQ65" s="2205"/>
      <c r="GR65" s="2206"/>
      <c r="GS65" s="331"/>
      <c r="GT65" s="2204" t="s">
        <v>862</v>
      </c>
      <c r="GU65" s="2205"/>
      <c r="GV65" s="2205"/>
      <c r="GW65" s="2205"/>
      <c r="GX65" s="2205"/>
      <c r="GY65" s="2205"/>
      <c r="GZ65" s="2205"/>
      <c r="HA65" s="2205"/>
      <c r="HB65" s="2205"/>
      <c r="HC65" s="2206"/>
      <c r="HD65" s="331"/>
      <c r="HE65" s="331"/>
      <c r="HF65" s="331"/>
      <c r="HG65" s="331"/>
      <c r="HH65" s="331"/>
      <c r="HI65" s="331"/>
      <c r="HJ65" s="331"/>
      <c r="HK65" s="331"/>
      <c r="HL65" s="331"/>
      <c r="HM65" s="331"/>
      <c r="HN65" s="2204" t="s">
        <v>862</v>
      </c>
      <c r="HO65" s="2205"/>
      <c r="HP65" s="2205"/>
      <c r="HQ65" s="2205"/>
      <c r="HR65" s="2205"/>
      <c r="HS65" s="2205"/>
      <c r="HT65" s="2205"/>
      <c r="HU65" s="2205"/>
      <c r="HV65" s="2205"/>
      <c r="HW65" s="2205"/>
      <c r="HX65" s="2206"/>
      <c r="HY65" s="331"/>
      <c r="HZ65" s="2204" t="s">
        <v>862</v>
      </c>
      <c r="IA65" s="2205"/>
      <c r="IB65" s="2205"/>
      <c r="IC65" s="2205"/>
      <c r="ID65" s="2205"/>
      <c r="IE65" s="2205"/>
      <c r="IF65" s="2205"/>
      <c r="IG65" s="2205"/>
      <c r="IH65" s="2205"/>
      <c r="II65" s="2205"/>
      <c r="IJ65" s="2206"/>
      <c r="IK65" s="331"/>
      <c r="IL65" s="331"/>
      <c r="IM65" s="331"/>
      <c r="IN65" s="2204" t="s">
        <v>862</v>
      </c>
      <c r="IO65" s="2205"/>
      <c r="IP65" s="2205"/>
      <c r="IQ65" s="2205"/>
      <c r="IR65" s="2205"/>
      <c r="IS65" s="2205"/>
      <c r="IT65" s="2205"/>
      <c r="IU65" s="2205"/>
      <c r="IV65" s="2205"/>
      <c r="IW65" s="2205"/>
      <c r="IX65" s="2205"/>
      <c r="IY65" s="2205"/>
      <c r="IZ65" s="2205"/>
      <c r="JA65" s="2205"/>
      <c r="JB65" s="2205"/>
      <c r="JC65" s="2205"/>
      <c r="JD65" s="2205"/>
      <c r="JE65" s="2205"/>
      <c r="JF65" s="2205"/>
      <c r="JG65" s="2205"/>
      <c r="JH65" s="2205"/>
      <c r="JI65" s="2205"/>
      <c r="JJ65" s="2205"/>
      <c r="JK65" s="2205"/>
      <c r="JL65" s="2205"/>
      <c r="JM65" s="2205"/>
      <c r="JN65" s="2205"/>
      <c r="JO65" s="2206"/>
      <c r="JP65" s="2204" t="s">
        <v>862</v>
      </c>
      <c r="JQ65" s="2205"/>
      <c r="JR65" s="2205"/>
      <c r="JS65" s="2205"/>
      <c r="JT65" s="2205"/>
      <c r="JU65" s="2205"/>
      <c r="JV65" s="2205"/>
      <c r="JW65" s="2205"/>
      <c r="JX65" s="2205"/>
      <c r="JY65" s="2205"/>
      <c r="JZ65" s="2206"/>
      <c r="KA65" s="331"/>
      <c r="KB65" s="331"/>
      <c r="KC65" s="331"/>
      <c r="KD65" s="2204" t="s">
        <v>862</v>
      </c>
      <c r="KE65" s="2205"/>
      <c r="KF65" s="2205"/>
      <c r="KG65" s="2205"/>
      <c r="KH65" s="2205"/>
      <c r="KI65" s="2205"/>
      <c r="KJ65" s="2205"/>
      <c r="KK65" s="2205"/>
      <c r="KL65" s="2205"/>
      <c r="KM65" s="2205"/>
      <c r="KN65" s="2206"/>
      <c r="LD65" s="2204" t="s">
        <v>862</v>
      </c>
      <c r="LE65" s="2205"/>
      <c r="LF65" s="2205"/>
      <c r="LG65" s="2205"/>
      <c r="LH65" s="2205"/>
      <c r="LI65" s="2205"/>
      <c r="LJ65" s="2205"/>
      <c r="LK65" s="2206"/>
      <c r="LP65" s="2204" t="s">
        <v>862</v>
      </c>
      <c r="LQ65" s="2205"/>
      <c r="LR65" s="2205"/>
      <c r="LS65" s="2205"/>
      <c r="LT65" s="2205"/>
      <c r="LU65" s="2205"/>
      <c r="LV65" s="2205"/>
      <c r="LW65" s="2206"/>
      <c r="ME65" s="2204" t="s">
        <v>862</v>
      </c>
      <c r="MF65" s="2205"/>
      <c r="MG65" s="2205"/>
      <c r="MH65" s="2205"/>
      <c r="MI65" s="2205"/>
      <c r="MJ65" s="2205"/>
      <c r="MK65" s="2205"/>
      <c r="ML65" s="2206"/>
    </row>
    <row r="66" spans="1:665" s="74" customFormat="1" ht="31.5" customHeight="1">
      <c r="B66" s="333"/>
      <c r="C66" s="333"/>
      <c r="D66" s="333"/>
      <c r="E66" s="1773"/>
      <c r="F66" s="1734"/>
      <c r="G66" s="1699"/>
      <c r="R66" s="1699"/>
      <c r="AI66" s="331"/>
      <c r="AJ66" s="331"/>
      <c r="AK66" s="331"/>
      <c r="AL66" s="331"/>
      <c r="AM66" s="331"/>
      <c r="AN66" s="331"/>
      <c r="AO66" s="331"/>
      <c r="AP66" s="331"/>
      <c r="AQ66" s="331"/>
      <c r="AR66" s="331"/>
      <c r="AS66" s="331"/>
      <c r="AT66" s="331"/>
      <c r="AU66" s="331"/>
      <c r="AV66" s="331"/>
      <c r="AW66" s="331"/>
      <c r="AX66" s="331"/>
      <c r="AY66" s="331"/>
      <c r="AZ66" s="331"/>
      <c r="BA66" s="331"/>
      <c r="BB66" s="331"/>
      <c r="BC66" s="331"/>
      <c r="BD66" s="331"/>
      <c r="BE66" s="331"/>
      <c r="BF66" s="331"/>
      <c r="BG66" s="331"/>
      <c r="BH66" s="331"/>
      <c r="BI66" s="331"/>
      <c r="BJ66" s="331"/>
      <c r="BK66" s="331"/>
      <c r="BL66" s="331"/>
      <c r="BM66" s="331"/>
      <c r="BN66" s="331"/>
      <c r="BO66" s="331"/>
      <c r="BP66" s="331"/>
      <c r="BQ66" s="331"/>
      <c r="BR66" s="331"/>
      <c r="BS66" s="331"/>
      <c r="BT66" s="331"/>
      <c r="BU66" s="331"/>
      <c r="BV66" s="331"/>
      <c r="BW66" s="331"/>
      <c r="BX66" s="331"/>
      <c r="BY66" s="331"/>
      <c r="CE66" s="331"/>
      <c r="CF66" s="331"/>
      <c r="CG66" s="331"/>
      <c r="CH66" s="331"/>
      <c r="CI66" s="331"/>
      <c r="CJ66" s="331"/>
      <c r="CK66" s="331"/>
      <c r="CL66" s="331"/>
      <c r="CM66" s="331"/>
      <c r="CN66" s="331"/>
      <c r="CO66" s="331"/>
      <c r="CP66" s="331"/>
      <c r="CQ66" s="331"/>
      <c r="CR66" s="331"/>
      <c r="CS66" s="331"/>
      <c r="CT66" s="331"/>
      <c r="CU66" s="331"/>
      <c r="CV66" s="331"/>
      <c r="CW66" s="331"/>
      <c r="CX66" s="331"/>
      <c r="CY66" s="331"/>
      <c r="CZ66" s="331"/>
      <c r="DA66" s="331"/>
      <c r="DB66" s="331"/>
      <c r="DC66" s="331"/>
      <c r="DD66" s="331"/>
      <c r="DE66" s="331"/>
      <c r="DF66" s="331"/>
      <c r="DG66" s="331"/>
      <c r="DH66" s="331"/>
      <c r="DI66" s="331"/>
      <c r="DJ66" s="331"/>
      <c r="DK66" s="331"/>
      <c r="DL66" s="331"/>
      <c r="DM66" s="331"/>
      <c r="DN66" s="331"/>
      <c r="DO66" s="331"/>
      <c r="DP66" s="331"/>
      <c r="DQ66" s="331"/>
      <c r="DR66" s="331"/>
      <c r="DS66" s="331"/>
      <c r="DT66" s="331"/>
      <c r="DU66" s="331"/>
      <c r="DV66" s="331"/>
      <c r="DW66" s="331"/>
      <c r="DX66" s="331"/>
      <c r="DY66" s="331"/>
      <c r="DZ66" s="331"/>
      <c r="EA66" s="331"/>
      <c r="EB66" s="331"/>
      <c r="EC66" s="331"/>
      <c r="ED66" s="331"/>
      <c r="EE66" s="331"/>
      <c r="EF66" s="331"/>
      <c r="EG66" s="331"/>
      <c r="EH66" s="331"/>
      <c r="EI66" s="331"/>
      <c r="EJ66" s="331"/>
      <c r="EK66" s="331"/>
      <c r="EL66" s="331"/>
      <c r="EM66" s="331"/>
      <c r="EN66" s="331"/>
      <c r="EO66" s="331"/>
      <c r="EP66" s="331"/>
      <c r="EQ66" s="331"/>
      <c r="ER66" s="331"/>
      <c r="ES66" s="331"/>
      <c r="ET66" s="331"/>
      <c r="EU66" s="331"/>
      <c r="EV66" s="331"/>
      <c r="EW66" s="331"/>
      <c r="EX66" s="331"/>
      <c r="EY66" s="331"/>
      <c r="EZ66" s="331"/>
      <c r="FA66" s="331"/>
      <c r="FB66" s="331"/>
      <c r="FC66" s="331"/>
      <c r="FD66" s="331"/>
      <c r="FE66" s="331"/>
      <c r="FF66" s="331"/>
      <c r="FG66" s="331"/>
      <c r="FH66" s="331"/>
      <c r="FI66" s="331"/>
      <c r="FJ66" s="331"/>
      <c r="FK66" s="331"/>
      <c r="FL66" s="331"/>
      <c r="FM66" s="331"/>
      <c r="FN66" s="331"/>
      <c r="FO66" s="331"/>
      <c r="FP66" s="331"/>
      <c r="FQ66" s="331"/>
      <c r="FR66" s="331"/>
      <c r="FS66" s="331"/>
      <c r="FT66" s="331"/>
      <c r="FU66" s="331"/>
      <c r="FV66" s="331"/>
      <c r="FW66" s="331"/>
      <c r="FX66" s="331"/>
      <c r="FY66" s="331"/>
      <c r="FZ66" s="331"/>
      <c r="GA66" s="331"/>
      <c r="GB66" s="331"/>
      <c r="GC66" s="331"/>
      <c r="GD66" s="331"/>
      <c r="GE66" s="331"/>
      <c r="GF66" s="331"/>
      <c r="GG66" s="331"/>
      <c r="GH66" s="331"/>
      <c r="GI66" s="331"/>
      <c r="GJ66" s="331"/>
      <c r="GK66" s="331"/>
      <c r="GL66" s="331"/>
      <c r="GM66" s="331"/>
      <c r="GN66" s="331"/>
      <c r="GO66" s="331"/>
      <c r="GP66" s="331"/>
      <c r="GQ66" s="331"/>
      <c r="GR66" s="331"/>
      <c r="GS66" s="331"/>
      <c r="GT66" s="331"/>
      <c r="GU66" s="331"/>
      <c r="GV66" s="331"/>
      <c r="GW66" s="331"/>
      <c r="GX66" s="331"/>
      <c r="GY66" s="331"/>
      <c r="GZ66" s="331"/>
      <c r="HA66" s="331"/>
      <c r="HB66" s="331"/>
      <c r="HC66" s="331"/>
      <c r="HD66" s="331"/>
      <c r="HE66" s="331"/>
      <c r="HF66" s="331"/>
      <c r="HG66" s="331"/>
      <c r="HH66" s="331"/>
      <c r="HI66" s="331"/>
      <c r="HJ66" s="331"/>
      <c r="HK66" s="331"/>
      <c r="HL66" s="331"/>
      <c r="HM66" s="331"/>
      <c r="HN66" s="331"/>
      <c r="HO66" s="331"/>
      <c r="HP66" s="331"/>
      <c r="HQ66" s="331"/>
      <c r="HR66" s="331"/>
      <c r="HS66" s="331"/>
      <c r="HT66" s="331"/>
      <c r="HU66" s="331"/>
      <c r="HV66" s="331"/>
      <c r="HW66" s="331"/>
      <c r="HX66" s="331"/>
      <c r="HY66" s="331"/>
      <c r="HZ66" s="331"/>
      <c r="IA66" s="331"/>
      <c r="IB66" s="331"/>
      <c r="IC66" s="331"/>
      <c r="ID66" s="331"/>
      <c r="IE66" s="331"/>
      <c r="IF66" s="331"/>
      <c r="IG66" s="331"/>
      <c r="IH66" s="331"/>
      <c r="II66" s="331"/>
      <c r="IJ66" s="331"/>
      <c r="IK66" s="331"/>
      <c r="IL66" s="331"/>
      <c r="IM66" s="331"/>
      <c r="IN66" s="331"/>
      <c r="IO66" s="331"/>
      <c r="IP66" s="331"/>
      <c r="IQ66" s="331"/>
      <c r="IR66" s="331"/>
      <c r="IS66" s="331"/>
      <c r="IT66" s="331"/>
      <c r="IU66" s="331"/>
      <c r="IV66" s="331"/>
      <c r="IW66" s="331"/>
      <c r="IX66" s="331"/>
      <c r="IY66" s="331"/>
      <c r="IZ66" s="331"/>
      <c r="JA66" s="331"/>
      <c r="JB66" s="331"/>
      <c r="JC66" s="331"/>
      <c r="JD66" s="331"/>
      <c r="JE66" s="331"/>
      <c r="JF66" s="331"/>
      <c r="JG66" s="331"/>
      <c r="JH66" s="331"/>
      <c r="JI66" s="331"/>
      <c r="JJ66" s="331"/>
      <c r="JK66" s="331"/>
      <c r="JL66" s="331"/>
      <c r="JM66" s="331"/>
      <c r="JN66" s="331"/>
      <c r="JO66" s="331"/>
      <c r="JP66" s="331"/>
      <c r="JQ66" s="331"/>
      <c r="JR66" s="331"/>
      <c r="JS66" s="331"/>
      <c r="JT66" s="331"/>
      <c r="JU66" s="331"/>
      <c r="JV66" s="331"/>
      <c r="JW66" s="331"/>
      <c r="JX66" s="331"/>
      <c r="JY66" s="331"/>
      <c r="JZ66" s="331"/>
      <c r="KA66" s="331"/>
      <c r="KB66" s="331"/>
      <c r="KC66" s="331"/>
      <c r="KD66" s="331"/>
      <c r="KE66" s="331"/>
      <c r="KF66" s="331"/>
      <c r="KG66" s="331"/>
      <c r="KH66" s="331"/>
      <c r="KI66" s="331"/>
      <c r="KJ66" s="331"/>
      <c r="KK66" s="331"/>
      <c r="KL66" s="331"/>
      <c r="KM66" s="331"/>
      <c r="KN66" s="331"/>
      <c r="KO66" s="331"/>
      <c r="KP66" s="331"/>
      <c r="KQ66" s="331"/>
      <c r="KR66" s="331"/>
      <c r="KS66" s="331"/>
      <c r="KT66" s="331"/>
      <c r="KU66" s="331"/>
      <c r="KV66" s="331"/>
      <c r="KW66" s="331"/>
      <c r="KX66" s="331"/>
      <c r="KY66" s="331"/>
      <c r="KZ66" s="331"/>
      <c r="LA66" s="331"/>
      <c r="LB66" s="331"/>
      <c r="LC66" s="331"/>
      <c r="LD66" s="331"/>
      <c r="LE66" s="331"/>
      <c r="LF66" s="331"/>
      <c r="LG66" s="331"/>
      <c r="LH66" s="331"/>
      <c r="LI66" s="331"/>
      <c r="LJ66" s="331"/>
      <c r="LK66" s="331"/>
      <c r="LL66" s="331"/>
      <c r="LM66" s="331"/>
      <c r="LN66" s="331"/>
      <c r="LO66" s="331"/>
      <c r="LP66" s="331"/>
      <c r="LQ66" s="331"/>
      <c r="LR66" s="331"/>
      <c r="LS66" s="331"/>
      <c r="ME66" s="331"/>
      <c r="MF66" s="331"/>
      <c r="MG66" s="331"/>
      <c r="MH66" s="331"/>
      <c r="MI66" s="331"/>
      <c r="MJ66" s="331"/>
      <c r="MK66" s="331"/>
      <c r="ML66" s="331"/>
      <c r="MM66" s="331"/>
      <c r="MN66" s="331"/>
      <c r="MO66" s="331"/>
      <c r="MP66" s="331"/>
      <c r="MQ66" s="331"/>
      <c r="MR66" s="331"/>
      <c r="MS66" s="331"/>
      <c r="MT66" s="331"/>
      <c r="MU66" s="331"/>
      <c r="MV66" s="331"/>
      <c r="MW66" s="331"/>
      <c r="MX66" s="331"/>
      <c r="MY66" s="331"/>
      <c r="MZ66" s="331"/>
      <c r="NA66" s="331"/>
      <c r="NB66" s="331"/>
      <c r="NC66" s="331"/>
      <c r="ND66" s="331"/>
      <c r="NE66" s="331"/>
      <c r="NF66" s="331"/>
      <c r="NG66" s="331"/>
      <c r="NH66" s="331"/>
      <c r="NI66" s="331"/>
      <c r="NJ66" s="331"/>
      <c r="NK66" s="331"/>
      <c r="NL66" s="331"/>
      <c r="NM66" s="331"/>
      <c r="NN66" s="331"/>
      <c r="NO66" s="331"/>
      <c r="NP66" s="331"/>
      <c r="NQ66" s="331"/>
    </row>
    <row r="67" spans="1:665" s="74" customFormat="1" ht="25" customHeight="1">
      <c r="B67" s="134"/>
      <c r="C67" s="134"/>
      <c r="D67" s="134"/>
      <c r="E67" s="1773"/>
      <c r="F67" s="1734"/>
      <c r="G67" s="1699"/>
      <c r="R67" s="1699"/>
      <c r="EE67" s="331"/>
      <c r="EF67" s="331"/>
      <c r="EG67" s="331"/>
      <c r="EH67" s="331"/>
      <c r="EI67" s="331"/>
      <c r="EJ67" s="331"/>
      <c r="EK67" s="331"/>
      <c r="EL67" s="331"/>
      <c r="EM67" s="331"/>
      <c r="EN67" s="331"/>
      <c r="EO67" s="331"/>
      <c r="EP67" s="331"/>
      <c r="EQ67" s="331"/>
      <c r="ER67" s="331"/>
      <c r="ES67" s="331"/>
      <c r="ET67" s="331"/>
      <c r="EU67" s="331"/>
      <c r="EV67" s="331"/>
      <c r="EW67" s="331"/>
      <c r="EX67" s="331"/>
      <c r="EY67" s="331"/>
      <c r="EZ67" s="331"/>
      <c r="FA67" s="331"/>
      <c r="FB67" s="331"/>
      <c r="FC67" s="331"/>
      <c r="FD67" s="331"/>
      <c r="FE67" s="331"/>
      <c r="FF67" s="331"/>
      <c r="FG67" s="331"/>
      <c r="FH67" s="331"/>
      <c r="FI67" s="331"/>
      <c r="FJ67" s="331"/>
      <c r="FK67" s="331"/>
      <c r="FL67" s="331"/>
      <c r="FM67" s="331"/>
      <c r="FN67" s="331"/>
      <c r="FO67" s="331"/>
      <c r="FP67" s="331"/>
      <c r="FQ67" s="331"/>
      <c r="FR67" s="331"/>
      <c r="FS67" s="331"/>
      <c r="FT67" s="331"/>
      <c r="FU67" s="331"/>
      <c r="FV67" s="331"/>
      <c r="FW67" s="331"/>
      <c r="FX67" s="331"/>
      <c r="FY67" s="331"/>
      <c r="FZ67" s="331"/>
      <c r="GA67" s="331"/>
      <c r="GB67" s="331"/>
      <c r="GC67" s="331"/>
      <c r="GD67" s="331"/>
      <c r="GE67" s="331"/>
      <c r="GF67" s="331"/>
      <c r="GG67" s="331"/>
      <c r="GH67" s="331"/>
      <c r="GI67" s="331"/>
      <c r="GJ67" s="331"/>
      <c r="GK67" s="331"/>
      <c r="GL67" s="331"/>
      <c r="GM67" s="331"/>
      <c r="GN67" s="331"/>
      <c r="GO67" s="331"/>
      <c r="GP67" s="331"/>
      <c r="GQ67" s="331"/>
      <c r="GR67" s="331"/>
      <c r="GS67" s="331"/>
      <c r="GT67" s="331"/>
      <c r="GU67" s="331"/>
      <c r="GV67" s="331"/>
      <c r="GW67" s="331"/>
      <c r="GX67" s="331"/>
      <c r="GY67" s="331"/>
      <c r="GZ67" s="331"/>
      <c r="HA67" s="331"/>
      <c r="HB67" s="331"/>
      <c r="HC67" s="331"/>
      <c r="HD67" s="331"/>
      <c r="HE67" s="331"/>
      <c r="HF67" s="331"/>
      <c r="HG67" s="331"/>
      <c r="HH67" s="331"/>
      <c r="HI67" s="331"/>
      <c r="HJ67" s="331"/>
      <c r="HK67" s="331"/>
      <c r="HL67" s="331"/>
      <c r="HM67" s="331"/>
      <c r="HN67" s="331"/>
      <c r="HO67" s="331"/>
      <c r="HP67" s="331"/>
      <c r="HQ67" s="331"/>
      <c r="HR67" s="331"/>
      <c r="HS67" s="331"/>
      <c r="HT67" s="331"/>
      <c r="HU67" s="331"/>
      <c r="HV67" s="331"/>
      <c r="HW67" s="331"/>
      <c r="HX67" s="331"/>
      <c r="HY67" s="331"/>
      <c r="HZ67" s="331"/>
      <c r="IA67" s="331"/>
      <c r="IB67" s="331"/>
      <c r="IC67" s="331"/>
      <c r="ID67" s="331"/>
      <c r="IE67" s="331"/>
      <c r="IF67" s="331"/>
      <c r="IG67" s="331"/>
      <c r="IH67" s="331"/>
      <c r="II67" s="331"/>
      <c r="IJ67" s="331"/>
      <c r="IK67" s="331"/>
      <c r="IL67" s="331"/>
      <c r="IM67" s="331"/>
      <c r="IN67" s="331"/>
      <c r="IO67" s="331"/>
      <c r="IP67" s="331"/>
      <c r="IQ67" s="331"/>
      <c r="IR67" s="331"/>
      <c r="IS67" s="331"/>
      <c r="IT67" s="331"/>
      <c r="IU67" s="331"/>
      <c r="IV67" s="331"/>
      <c r="IW67" s="331"/>
      <c r="IX67" s="331"/>
      <c r="IY67" s="331"/>
      <c r="IZ67" s="331"/>
      <c r="JA67" s="331"/>
      <c r="JB67" s="331"/>
      <c r="JC67" s="331"/>
      <c r="JD67" s="331"/>
      <c r="JE67" s="331"/>
      <c r="JF67" s="331"/>
      <c r="JG67" s="331"/>
      <c r="JH67" s="331"/>
      <c r="JI67" s="331"/>
      <c r="JJ67" s="331"/>
      <c r="JK67" s="331"/>
      <c r="JL67" s="331"/>
      <c r="JM67" s="331"/>
      <c r="JN67" s="331"/>
      <c r="JO67" s="331"/>
      <c r="JP67" s="331"/>
      <c r="JQ67" s="331"/>
      <c r="JR67" s="331"/>
      <c r="JS67" s="331"/>
      <c r="JT67" s="331"/>
      <c r="JU67" s="331"/>
      <c r="JV67" s="331"/>
      <c r="JW67" s="331"/>
      <c r="JX67" s="331"/>
      <c r="JY67" s="331"/>
      <c r="JZ67" s="331"/>
      <c r="KA67" s="331"/>
      <c r="KB67" s="331"/>
      <c r="KC67" s="331"/>
      <c r="KD67" s="331"/>
      <c r="KE67" s="331"/>
      <c r="KF67" s="331"/>
      <c r="KG67" s="331"/>
      <c r="KH67" s="331"/>
      <c r="KI67" s="331"/>
      <c r="KJ67" s="331"/>
      <c r="KK67" s="331"/>
      <c r="KL67" s="331"/>
      <c r="KM67" s="331"/>
      <c r="KN67" s="331"/>
      <c r="KO67" s="331"/>
      <c r="KP67" s="331"/>
      <c r="KQ67" s="331"/>
      <c r="KR67" s="331"/>
      <c r="KS67" s="331"/>
      <c r="KT67" s="331"/>
      <c r="KU67" s="331"/>
      <c r="KV67" s="331"/>
      <c r="KW67" s="331"/>
      <c r="KX67" s="331"/>
      <c r="KY67" s="331"/>
      <c r="KZ67" s="331"/>
      <c r="LA67" s="331"/>
      <c r="LB67" s="331"/>
      <c r="LC67" s="331"/>
      <c r="LD67" s="331"/>
      <c r="LE67" s="331"/>
      <c r="LF67" s="331"/>
      <c r="LG67" s="331"/>
      <c r="LH67" s="331"/>
      <c r="LI67" s="331"/>
      <c r="LJ67" s="331"/>
      <c r="LK67" s="331"/>
      <c r="LL67" s="331"/>
      <c r="LM67" s="331"/>
      <c r="LN67" s="331"/>
      <c r="LO67" s="331"/>
      <c r="LP67" s="331"/>
      <c r="LQ67" s="331"/>
      <c r="LR67" s="331"/>
      <c r="LS67" s="331"/>
    </row>
    <row r="68" spans="1:665" s="32" customFormat="1" ht="26.25" customHeight="1">
      <c r="A68" s="32">
        <f ca="1">A68:KT84</f>
        <v>0</v>
      </c>
      <c r="B68" s="2251" t="s">
        <v>49</v>
      </c>
      <c r="C68" s="2252"/>
      <c r="D68" s="1684"/>
      <c r="E68" s="1773" t="s">
        <v>1005</v>
      </c>
      <c r="F68" s="1696">
        <v>0</v>
      </c>
      <c r="G68" s="1708" t="s">
        <v>5</v>
      </c>
      <c r="H68" s="35" t="s">
        <v>6</v>
      </c>
      <c r="I68" s="35" t="s">
        <v>7</v>
      </c>
      <c r="J68" s="35" t="s">
        <v>8</v>
      </c>
      <c r="K68" s="35" t="s">
        <v>9</v>
      </c>
      <c r="L68" s="35" t="s">
        <v>10</v>
      </c>
      <c r="M68" s="35" t="s">
        <v>11</v>
      </c>
      <c r="N68" s="35" t="s">
        <v>12</v>
      </c>
      <c r="O68" s="35" t="s">
        <v>13</v>
      </c>
      <c r="P68" s="35" t="s">
        <v>14</v>
      </c>
      <c r="Q68" s="35" t="s">
        <v>15</v>
      </c>
      <c r="R68" s="1696">
        <v>1</v>
      </c>
      <c r="S68" s="34" t="s">
        <v>5</v>
      </c>
      <c r="T68" s="34" t="s">
        <v>6</v>
      </c>
      <c r="U68" s="34" t="s">
        <v>7</v>
      </c>
      <c r="V68" s="34" t="s">
        <v>8</v>
      </c>
      <c r="W68" s="34" t="s">
        <v>9</v>
      </c>
      <c r="X68" s="34" t="s">
        <v>10</v>
      </c>
      <c r="Y68" s="34" t="s">
        <v>11</v>
      </c>
      <c r="Z68" s="34" t="s">
        <v>12</v>
      </c>
      <c r="AA68" s="34" t="s">
        <v>13</v>
      </c>
      <c r="AB68" s="34" t="s">
        <v>14</v>
      </c>
      <c r="AC68" s="34" t="s">
        <v>15</v>
      </c>
      <c r="AD68" s="64">
        <f>IF(R68=24,1,R68+1)</f>
        <v>2</v>
      </c>
      <c r="AE68" s="35" t="s">
        <v>5</v>
      </c>
      <c r="AF68" s="35" t="s">
        <v>6</v>
      </c>
      <c r="AG68" s="35" t="s">
        <v>7</v>
      </c>
      <c r="AH68" s="35" t="s">
        <v>8</v>
      </c>
      <c r="AI68" s="35" t="s">
        <v>9</v>
      </c>
      <c r="AJ68" s="35" t="s">
        <v>10</v>
      </c>
      <c r="AK68" s="35" t="s">
        <v>11</v>
      </c>
      <c r="AL68" s="35" t="s">
        <v>12</v>
      </c>
      <c r="AM68" s="35" t="s">
        <v>13</v>
      </c>
      <c r="AN68" s="35" t="s">
        <v>14</v>
      </c>
      <c r="AO68" s="35" t="s">
        <v>15</v>
      </c>
      <c r="AP68" s="64">
        <f>IF(AD68=24,1,AD68+1)</f>
        <v>3</v>
      </c>
      <c r="AQ68" s="34" t="s">
        <v>5</v>
      </c>
      <c r="AR68" s="34" t="s">
        <v>6</v>
      </c>
      <c r="AS68" s="34" t="s">
        <v>7</v>
      </c>
      <c r="AT68" s="34" t="s">
        <v>8</v>
      </c>
      <c r="AU68" s="34" t="s">
        <v>9</v>
      </c>
      <c r="AV68" s="34" t="s">
        <v>10</v>
      </c>
      <c r="AW68" s="34" t="s">
        <v>11</v>
      </c>
      <c r="AX68" s="34" t="s">
        <v>12</v>
      </c>
      <c r="AY68" s="34" t="s">
        <v>13</v>
      </c>
      <c r="AZ68" s="34" t="s">
        <v>14</v>
      </c>
      <c r="BA68" s="34" t="s">
        <v>15</v>
      </c>
      <c r="BB68" s="64">
        <f>IF(AP68=24,1,AP68+1)</f>
        <v>4</v>
      </c>
      <c r="BC68" s="34" t="s">
        <v>5</v>
      </c>
      <c r="BD68" s="34" t="s">
        <v>6</v>
      </c>
      <c r="BE68" s="34" t="s">
        <v>7</v>
      </c>
      <c r="BF68" s="34" t="s">
        <v>8</v>
      </c>
      <c r="BG68" s="34" t="s">
        <v>9</v>
      </c>
      <c r="BH68" s="34" t="s">
        <v>10</v>
      </c>
      <c r="BI68" s="34" t="s">
        <v>11</v>
      </c>
      <c r="BJ68" s="34" t="s">
        <v>12</v>
      </c>
      <c r="BK68" s="34" t="s">
        <v>13</v>
      </c>
      <c r="BL68" s="34" t="s">
        <v>14</v>
      </c>
      <c r="BM68" s="34" t="s">
        <v>15</v>
      </c>
      <c r="BN68" s="64">
        <f>IF(BB68=24,1,BB68+1)</f>
        <v>5</v>
      </c>
      <c r="BO68" s="35" t="s">
        <v>5</v>
      </c>
      <c r="BP68" s="35" t="s">
        <v>6</v>
      </c>
      <c r="BQ68" s="35" t="s">
        <v>7</v>
      </c>
      <c r="BR68" s="35" t="s">
        <v>8</v>
      </c>
      <c r="BS68" s="35" t="s">
        <v>9</v>
      </c>
      <c r="BT68" s="35" t="s">
        <v>10</v>
      </c>
      <c r="BU68" s="35" t="s">
        <v>11</v>
      </c>
      <c r="BV68" s="35" t="s">
        <v>12</v>
      </c>
      <c r="BW68" s="35" t="s">
        <v>13</v>
      </c>
      <c r="BX68" s="35" t="s">
        <v>14</v>
      </c>
      <c r="BY68" s="35" t="s">
        <v>15</v>
      </c>
      <c r="BZ68" s="64">
        <f>IF(BN68=24,1,BN68+1)</f>
        <v>6</v>
      </c>
      <c r="CA68" s="34" t="s">
        <v>5</v>
      </c>
      <c r="CB68" s="34" t="s">
        <v>6</v>
      </c>
      <c r="CC68" s="34" t="s">
        <v>7</v>
      </c>
      <c r="CD68" s="34" t="s">
        <v>8</v>
      </c>
      <c r="CE68" s="34" t="s">
        <v>9</v>
      </c>
      <c r="CF68" s="34" t="s">
        <v>10</v>
      </c>
      <c r="CG68" s="34" t="s">
        <v>11</v>
      </c>
      <c r="CH68" s="34" t="s">
        <v>12</v>
      </c>
      <c r="CI68" s="34" t="s">
        <v>13</v>
      </c>
      <c r="CJ68" s="34" t="s">
        <v>14</v>
      </c>
      <c r="CK68" s="34" t="s">
        <v>15</v>
      </c>
      <c r="CL68" s="64">
        <f>IF(BZ68=24,1,BZ68+1)</f>
        <v>7</v>
      </c>
      <c r="CM68" s="36" t="s">
        <v>5</v>
      </c>
      <c r="CN68" s="36" t="s">
        <v>6</v>
      </c>
      <c r="CO68" s="36" t="s">
        <v>7</v>
      </c>
      <c r="CP68" s="36" t="s">
        <v>8</v>
      </c>
      <c r="CQ68" s="36" t="s">
        <v>9</v>
      </c>
      <c r="CR68" s="36" t="s">
        <v>10</v>
      </c>
      <c r="CS68" s="36" t="s">
        <v>11</v>
      </c>
      <c r="CT68" s="36" t="s">
        <v>12</v>
      </c>
      <c r="CU68" s="36" t="s">
        <v>13</v>
      </c>
      <c r="CV68" s="36" t="s">
        <v>14</v>
      </c>
      <c r="CW68" s="36" t="s">
        <v>15</v>
      </c>
      <c r="CX68" s="64">
        <f>IF(CL68=24,1,CL68+1)</f>
        <v>8</v>
      </c>
      <c r="CY68" s="35" t="s">
        <v>5</v>
      </c>
      <c r="CZ68" s="35" t="s">
        <v>6</v>
      </c>
      <c r="DA68" s="35" t="s">
        <v>7</v>
      </c>
      <c r="DB68" s="35" t="s">
        <v>8</v>
      </c>
      <c r="DC68" s="35" t="s">
        <v>9</v>
      </c>
      <c r="DD68" s="35" t="s">
        <v>10</v>
      </c>
      <c r="DE68" s="35" t="s">
        <v>11</v>
      </c>
      <c r="DF68" s="35" t="s">
        <v>12</v>
      </c>
      <c r="DG68" s="35" t="s">
        <v>13</v>
      </c>
      <c r="DH68" s="35" t="s">
        <v>14</v>
      </c>
      <c r="DI68" s="35" t="s">
        <v>15</v>
      </c>
      <c r="DJ68" s="64">
        <f>IF(CX68=24,1,CX68+1)</f>
        <v>9</v>
      </c>
      <c r="DK68" s="65" t="s">
        <v>5</v>
      </c>
      <c r="DL68" s="65" t="s">
        <v>6</v>
      </c>
      <c r="DM68" s="65" t="s">
        <v>7</v>
      </c>
      <c r="DN68" s="65" t="s">
        <v>8</v>
      </c>
      <c r="DO68" s="65" t="s">
        <v>9</v>
      </c>
      <c r="DP68" s="65" t="s">
        <v>10</v>
      </c>
      <c r="DQ68" s="65" t="s">
        <v>11</v>
      </c>
      <c r="DR68" s="65" t="s">
        <v>12</v>
      </c>
      <c r="DS68" s="65" t="s">
        <v>13</v>
      </c>
      <c r="DT68" s="65" t="s">
        <v>14</v>
      </c>
      <c r="DU68" s="65" t="s">
        <v>15</v>
      </c>
      <c r="DV68" s="64">
        <f>IF(DJ68=24,1,DJ68+1)</f>
        <v>10</v>
      </c>
      <c r="DW68" s="65" t="s">
        <v>5</v>
      </c>
      <c r="DX68" s="65" t="s">
        <v>6</v>
      </c>
      <c r="DY68" s="65" t="s">
        <v>7</v>
      </c>
      <c r="DZ68" s="65" t="s">
        <v>8</v>
      </c>
      <c r="EA68" s="65" t="s">
        <v>9</v>
      </c>
      <c r="EB68" s="65" t="s">
        <v>10</v>
      </c>
      <c r="EC68" s="65" t="s">
        <v>11</v>
      </c>
      <c r="ED68" s="65" t="s">
        <v>12</v>
      </c>
      <c r="EE68" s="65" t="s">
        <v>13</v>
      </c>
      <c r="EF68" s="65" t="s">
        <v>14</v>
      </c>
      <c r="EG68" s="65" t="s">
        <v>15</v>
      </c>
      <c r="EH68" s="64">
        <f>IF(DV68=24,1,DV68+1)</f>
        <v>11</v>
      </c>
      <c r="EI68" s="65" t="s">
        <v>5</v>
      </c>
      <c r="EJ68" s="65" t="s">
        <v>6</v>
      </c>
      <c r="EK68" s="65" t="s">
        <v>7</v>
      </c>
      <c r="EL68" s="65" t="s">
        <v>8</v>
      </c>
      <c r="EM68" s="65" t="s">
        <v>9</v>
      </c>
      <c r="EN68" s="65" t="s">
        <v>10</v>
      </c>
      <c r="EO68" s="65" t="s">
        <v>11</v>
      </c>
      <c r="EP68" s="65" t="s">
        <v>12</v>
      </c>
      <c r="EQ68" s="65" t="s">
        <v>13</v>
      </c>
      <c r="ER68" s="65" t="s">
        <v>14</v>
      </c>
      <c r="ES68" s="65" t="s">
        <v>15</v>
      </c>
      <c r="ET68" s="64">
        <f>IF(EH68=24,1,EH68+1)</f>
        <v>12</v>
      </c>
      <c r="EU68" s="65" t="s">
        <v>5</v>
      </c>
      <c r="EV68" s="65" t="s">
        <v>6</v>
      </c>
      <c r="EW68" s="65" t="s">
        <v>7</v>
      </c>
      <c r="EX68" s="65" t="s">
        <v>8</v>
      </c>
      <c r="EY68" s="65" t="s">
        <v>9</v>
      </c>
      <c r="EZ68" s="65" t="s">
        <v>10</v>
      </c>
      <c r="FA68" s="65" t="s">
        <v>11</v>
      </c>
      <c r="FB68" s="65" t="s">
        <v>12</v>
      </c>
      <c r="FC68" s="65" t="s">
        <v>13</v>
      </c>
      <c r="FD68" s="65" t="s">
        <v>14</v>
      </c>
      <c r="FE68" s="65" t="s">
        <v>15</v>
      </c>
      <c r="FF68" s="64">
        <f>IF(ET68=24,1,ET68+1)</f>
        <v>13</v>
      </c>
      <c r="FG68" s="65" t="s">
        <v>5</v>
      </c>
      <c r="FH68" s="65" t="s">
        <v>6</v>
      </c>
      <c r="FI68" s="65" t="s">
        <v>7</v>
      </c>
      <c r="FJ68" s="65" t="s">
        <v>8</v>
      </c>
      <c r="FK68" s="65" t="s">
        <v>9</v>
      </c>
      <c r="FL68" s="65" t="s">
        <v>10</v>
      </c>
      <c r="FM68" s="65" t="s">
        <v>11</v>
      </c>
      <c r="FN68" s="65" t="s">
        <v>12</v>
      </c>
      <c r="FO68" s="65" t="s">
        <v>13</v>
      </c>
      <c r="FP68" s="65" t="s">
        <v>14</v>
      </c>
      <c r="FQ68" s="65" t="s">
        <v>15</v>
      </c>
      <c r="FR68" s="64">
        <f>IF(FF68=24,1,FF68+1)</f>
        <v>14</v>
      </c>
      <c r="FS68" s="65" t="s">
        <v>5</v>
      </c>
      <c r="FT68" s="65" t="s">
        <v>6</v>
      </c>
      <c r="FU68" s="65" t="s">
        <v>7</v>
      </c>
      <c r="FV68" s="65" t="s">
        <v>8</v>
      </c>
      <c r="FW68" s="65" t="s">
        <v>9</v>
      </c>
      <c r="FX68" s="65" t="s">
        <v>10</v>
      </c>
      <c r="FY68" s="65" t="s">
        <v>11</v>
      </c>
      <c r="FZ68" s="65" t="s">
        <v>12</v>
      </c>
      <c r="GA68" s="65" t="s">
        <v>13</v>
      </c>
      <c r="GB68" s="65" t="s">
        <v>14</v>
      </c>
      <c r="GC68" s="65" t="s">
        <v>15</v>
      </c>
      <c r="GD68" s="64">
        <f>IF(FR68=24,1,FR68+1)</f>
        <v>15</v>
      </c>
      <c r="GE68" s="65" t="s">
        <v>5</v>
      </c>
      <c r="GF68" s="65" t="s">
        <v>6</v>
      </c>
      <c r="GG68" s="65" t="s">
        <v>7</v>
      </c>
      <c r="GH68" s="65" t="s">
        <v>8</v>
      </c>
      <c r="GI68" s="65" t="s">
        <v>9</v>
      </c>
      <c r="GJ68" s="65" t="s">
        <v>10</v>
      </c>
      <c r="GK68" s="65" t="s">
        <v>11</v>
      </c>
      <c r="GL68" s="65" t="s">
        <v>12</v>
      </c>
      <c r="GM68" s="65" t="s">
        <v>13</v>
      </c>
      <c r="GN68" s="65" t="s">
        <v>14</v>
      </c>
      <c r="GO68" s="65" t="s">
        <v>15</v>
      </c>
      <c r="GP68" s="64">
        <f>IF(GD68=24,1,GD68+1)</f>
        <v>16</v>
      </c>
      <c r="GQ68" s="65" t="s">
        <v>5</v>
      </c>
      <c r="GR68" s="65" t="s">
        <v>6</v>
      </c>
      <c r="GS68" s="65" t="s">
        <v>7</v>
      </c>
      <c r="GT68" s="65" t="s">
        <v>8</v>
      </c>
      <c r="GU68" s="65" t="s">
        <v>9</v>
      </c>
      <c r="GV68" s="65" t="s">
        <v>10</v>
      </c>
      <c r="GW68" s="65" t="s">
        <v>11</v>
      </c>
      <c r="GX68" s="65" t="s">
        <v>12</v>
      </c>
      <c r="GY68" s="65" t="s">
        <v>13</v>
      </c>
      <c r="GZ68" s="65" t="s">
        <v>14</v>
      </c>
      <c r="HA68" s="65" t="s">
        <v>15</v>
      </c>
      <c r="HB68" s="64">
        <f>IF(GP68=24,1,GP68+1)</f>
        <v>17</v>
      </c>
      <c r="HC68" s="65" t="s">
        <v>5</v>
      </c>
      <c r="HD68" s="65" t="s">
        <v>6</v>
      </c>
      <c r="HE68" s="65" t="s">
        <v>7</v>
      </c>
      <c r="HF68" s="65" t="s">
        <v>8</v>
      </c>
      <c r="HG68" s="65" t="s">
        <v>9</v>
      </c>
      <c r="HH68" s="65" t="s">
        <v>10</v>
      </c>
      <c r="HI68" s="65" t="s">
        <v>11</v>
      </c>
      <c r="HJ68" s="65" t="s">
        <v>12</v>
      </c>
      <c r="HK68" s="65" t="s">
        <v>13</v>
      </c>
      <c r="HL68" s="65" t="s">
        <v>14</v>
      </c>
      <c r="HM68" s="65" t="s">
        <v>15</v>
      </c>
      <c r="HN68" s="64">
        <f>IF(HB68=24,1,HB68+1)</f>
        <v>18</v>
      </c>
      <c r="HO68" s="65" t="s">
        <v>5</v>
      </c>
      <c r="HP68" s="65" t="s">
        <v>6</v>
      </c>
      <c r="HQ68" s="65" t="s">
        <v>7</v>
      </c>
      <c r="HR68" s="65" t="s">
        <v>8</v>
      </c>
      <c r="HS68" s="65" t="s">
        <v>9</v>
      </c>
      <c r="HT68" s="65" t="s">
        <v>10</v>
      </c>
      <c r="HU68" s="65" t="s">
        <v>11</v>
      </c>
      <c r="HV68" s="65" t="s">
        <v>12</v>
      </c>
      <c r="HW68" s="65" t="s">
        <v>13</v>
      </c>
      <c r="HX68" s="65" t="s">
        <v>14</v>
      </c>
      <c r="HY68" s="65" t="s">
        <v>15</v>
      </c>
      <c r="HZ68" s="64">
        <f>IF(HN68=24,1,HN68+1)</f>
        <v>19</v>
      </c>
      <c r="IA68" s="65" t="s">
        <v>5</v>
      </c>
      <c r="IB68" s="65" t="s">
        <v>6</v>
      </c>
      <c r="IC68" s="65" t="s">
        <v>7</v>
      </c>
      <c r="ID68" s="65" t="s">
        <v>8</v>
      </c>
      <c r="IE68" s="65" t="s">
        <v>9</v>
      </c>
      <c r="IF68" s="65" t="s">
        <v>10</v>
      </c>
      <c r="IG68" s="65" t="s">
        <v>11</v>
      </c>
      <c r="IH68" s="65" t="s">
        <v>12</v>
      </c>
      <c r="II68" s="65" t="s">
        <v>13</v>
      </c>
      <c r="IJ68" s="65" t="s">
        <v>14</v>
      </c>
      <c r="IK68" s="65" t="s">
        <v>15</v>
      </c>
      <c r="IL68" s="64">
        <f>IF(HZ68=24,1,HZ68+1)</f>
        <v>20</v>
      </c>
      <c r="IM68" s="65" t="s">
        <v>5</v>
      </c>
      <c r="IN68" s="65" t="s">
        <v>6</v>
      </c>
      <c r="IO68" s="65" t="s">
        <v>7</v>
      </c>
      <c r="IP68" s="65" t="s">
        <v>8</v>
      </c>
      <c r="IQ68" s="65" t="s">
        <v>9</v>
      </c>
      <c r="IR68" s="65" t="s">
        <v>10</v>
      </c>
      <c r="IS68" s="65" t="s">
        <v>11</v>
      </c>
      <c r="IT68" s="65" t="s">
        <v>12</v>
      </c>
      <c r="IU68" s="65" t="s">
        <v>13</v>
      </c>
      <c r="IV68" s="65" t="s">
        <v>14</v>
      </c>
      <c r="IW68" s="65" t="s">
        <v>15</v>
      </c>
      <c r="IX68" s="64">
        <f>IF(IL68=24,1,IL68+1)</f>
        <v>21</v>
      </c>
      <c r="IY68" s="65" t="s">
        <v>5</v>
      </c>
      <c r="IZ68" s="65" t="s">
        <v>6</v>
      </c>
      <c r="JA68" s="65" t="s">
        <v>7</v>
      </c>
      <c r="JB68" s="65" t="s">
        <v>8</v>
      </c>
      <c r="JC68" s="65" t="s">
        <v>9</v>
      </c>
      <c r="JD68" s="65" t="s">
        <v>10</v>
      </c>
      <c r="JE68" s="65" t="s">
        <v>11</v>
      </c>
      <c r="JF68" s="65" t="s">
        <v>12</v>
      </c>
      <c r="JG68" s="65" t="s">
        <v>13</v>
      </c>
      <c r="JH68" s="65" t="s">
        <v>14</v>
      </c>
      <c r="JI68" s="65" t="s">
        <v>15</v>
      </c>
      <c r="JJ68" s="64">
        <f>IF(IX68=24,1,IX68+1)</f>
        <v>22</v>
      </c>
      <c r="JK68" s="65" t="s">
        <v>5</v>
      </c>
      <c r="JL68" s="65" t="s">
        <v>6</v>
      </c>
      <c r="JM68" s="65" t="s">
        <v>7</v>
      </c>
      <c r="JN68" s="65" t="s">
        <v>8</v>
      </c>
      <c r="JO68" s="65" t="s">
        <v>9</v>
      </c>
      <c r="JP68" s="65" t="s">
        <v>10</v>
      </c>
      <c r="JQ68" s="65" t="s">
        <v>11</v>
      </c>
      <c r="JR68" s="65" t="s">
        <v>12</v>
      </c>
      <c r="JS68" s="65" t="s">
        <v>13</v>
      </c>
      <c r="JT68" s="65" t="s">
        <v>14</v>
      </c>
      <c r="JU68" s="65" t="s">
        <v>15</v>
      </c>
      <c r="JV68" s="64">
        <f>IF(JJ68=24,1,JJ68+1)</f>
        <v>23</v>
      </c>
      <c r="JW68" s="65" t="s">
        <v>5</v>
      </c>
      <c r="JX68" s="65" t="s">
        <v>6</v>
      </c>
      <c r="JY68" s="65" t="s">
        <v>7</v>
      </c>
      <c r="JZ68" s="65" t="s">
        <v>8</v>
      </c>
      <c r="KA68" s="65" t="s">
        <v>9</v>
      </c>
      <c r="KB68" s="65" t="s">
        <v>10</v>
      </c>
      <c r="KC68" s="65" t="s">
        <v>11</v>
      </c>
      <c r="KD68" s="65" t="s">
        <v>12</v>
      </c>
      <c r="KE68" s="65" t="s">
        <v>13</v>
      </c>
      <c r="KF68" s="65" t="s">
        <v>14</v>
      </c>
      <c r="KG68" s="65" t="s">
        <v>15</v>
      </c>
      <c r="KH68" s="64">
        <f>IF(JV68=24,1,JV68+1)</f>
        <v>24</v>
      </c>
      <c r="KI68" s="65" t="s">
        <v>5</v>
      </c>
      <c r="KJ68" s="65" t="s">
        <v>6</v>
      </c>
      <c r="KK68" s="65" t="s">
        <v>7</v>
      </c>
      <c r="KL68" s="65" t="s">
        <v>8</v>
      </c>
      <c r="KM68" s="65" t="s">
        <v>9</v>
      </c>
      <c r="KN68" s="65" t="s">
        <v>10</v>
      </c>
      <c r="KO68" s="65" t="s">
        <v>11</v>
      </c>
      <c r="KP68" s="65" t="s">
        <v>12</v>
      </c>
      <c r="KQ68" s="65" t="s">
        <v>13</v>
      </c>
      <c r="KR68" s="65" t="s">
        <v>14</v>
      </c>
      <c r="KS68" s="65" t="s">
        <v>15</v>
      </c>
      <c r="KT68" s="64">
        <f>IF(KH68=24,1,KH68+1)</f>
        <v>1</v>
      </c>
      <c r="KU68" s="65" t="s">
        <v>5</v>
      </c>
      <c r="KV68" s="65" t="s">
        <v>6</v>
      </c>
      <c r="KW68" s="65" t="s">
        <v>7</v>
      </c>
      <c r="KX68" s="65" t="s">
        <v>8</v>
      </c>
      <c r="KY68" s="65" t="s">
        <v>9</v>
      </c>
      <c r="KZ68" s="65" t="s">
        <v>10</v>
      </c>
      <c r="LA68" s="65" t="s">
        <v>11</v>
      </c>
      <c r="LB68" s="65" t="s">
        <v>12</v>
      </c>
      <c r="LC68" s="65" t="s">
        <v>13</v>
      </c>
      <c r="LD68" s="65" t="s">
        <v>14</v>
      </c>
      <c r="LE68" s="65" t="s">
        <v>15</v>
      </c>
      <c r="LF68" s="64">
        <f>IF(KT68=24,1,KT68+1)</f>
        <v>2</v>
      </c>
      <c r="LG68" s="65" t="s">
        <v>5</v>
      </c>
      <c r="LH68" s="65" t="s">
        <v>6</v>
      </c>
      <c r="LI68" s="65" t="s">
        <v>7</v>
      </c>
      <c r="LJ68" s="65" t="s">
        <v>8</v>
      </c>
      <c r="LK68" s="65" t="s">
        <v>9</v>
      </c>
      <c r="LL68" s="65" t="s">
        <v>10</v>
      </c>
      <c r="LM68" s="65" t="s">
        <v>11</v>
      </c>
      <c r="LN68" s="65" t="s">
        <v>12</v>
      </c>
      <c r="LO68" s="65" t="s">
        <v>13</v>
      </c>
      <c r="LP68" s="65" t="s">
        <v>14</v>
      </c>
      <c r="LQ68" s="65" t="s">
        <v>15</v>
      </c>
      <c r="LR68" s="64">
        <f>IF(LF68=24,1,LF68+1)</f>
        <v>3</v>
      </c>
      <c r="LS68" s="65" t="s">
        <v>5</v>
      </c>
      <c r="LT68" s="65" t="s">
        <v>6</v>
      </c>
      <c r="LU68" s="65" t="s">
        <v>7</v>
      </c>
      <c r="LV68" s="65" t="s">
        <v>8</v>
      </c>
      <c r="LW68" s="65" t="s">
        <v>9</v>
      </c>
      <c r="LX68" s="65" t="s">
        <v>10</v>
      </c>
      <c r="LY68" s="65" t="s">
        <v>11</v>
      </c>
      <c r="LZ68" s="65" t="s">
        <v>12</v>
      </c>
      <c r="MA68" s="65" t="s">
        <v>13</v>
      </c>
      <c r="MB68" s="65" t="s">
        <v>14</v>
      </c>
      <c r="MC68" s="65" t="s">
        <v>15</v>
      </c>
      <c r="MD68" s="64">
        <f>IF(LR68=24,1,LR68+1)</f>
        <v>4</v>
      </c>
      <c r="ME68" s="65" t="s">
        <v>5</v>
      </c>
      <c r="MF68" s="65" t="s">
        <v>6</v>
      </c>
      <c r="MG68" s="65" t="s">
        <v>7</v>
      </c>
      <c r="MH68" s="65" t="s">
        <v>8</v>
      </c>
      <c r="MI68" s="65" t="s">
        <v>9</v>
      </c>
      <c r="MJ68" s="65" t="s">
        <v>10</v>
      </c>
      <c r="MK68" s="65" t="s">
        <v>11</v>
      </c>
      <c r="ML68" s="65" t="s">
        <v>12</v>
      </c>
      <c r="MM68" s="65" t="s">
        <v>13</v>
      </c>
      <c r="MN68" s="65" t="s">
        <v>14</v>
      </c>
      <c r="MO68" s="65" t="s">
        <v>15</v>
      </c>
      <c r="MP68" s="64">
        <f>IF(MD68=24,1,MD68+1)</f>
        <v>5</v>
      </c>
      <c r="MQ68" s="65" t="s">
        <v>5</v>
      </c>
      <c r="MR68" s="65" t="s">
        <v>6</v>
      </c>
      <c r="MS68" s="65" t="s">
        <v>7</v>
      </c>
      <c r="MT68" s="65" t="s">
        <v>8</v>
      </c>
      <c r="MU68" s="65" t="s">
        <v>9</v>
      </c>
      <c r="MV68" s="65" t="s">
        <v>10</v>
      </c>
      <c r="MW68" s="65" t="s">
        <v>11</v>
      </c>
      <c r="MX68" s="65" t="s">
        <v>12</v>
      </c>
      <c r="MY68" s="65" t="s">
        <v>13</v>
      </c>
      <c r="MZ68" s="65" t="s">
        <v>14</v>
      </c>
      <c r="NA68" s="65" t="s">
        <v>15</v>
      </c>
      <c r="NB68" s="64">
        <f>IF(MP68=24,1,MP68+1)</f>
        <v>6</v>
      </c>
      <c r="NC68" s="65" t="s">
        <v>5</v>
      </c>
      <c r="ND68" s="65" t="s">
        <v>6</v>
      </c>
      <c r="NE68" s="65" t="s">
        <v>7</v>
      </c>
      <c r="NF68" s="65" t="s">
        <v>8</v>
      </c>
      <c r="NG68" s="65" t="s">
        <v>9</v>
      </c>
      <c r="NH68" s="65" t="s">
        <v>10</v>
      </c>
      <c r="NI68" s="65" t="s">
        <v>11</v>
      </c>
      <c r="NJ68" s="65" t="s">
        <v>12</v>
      </c>
      <c r="NK68" s="65" t="s">
        <v>13</v>
      </c>
      <c r="NL68" s="65" t="s">
        <v>14</v>
      </c>
      <c r="NM68" s="65" t="s">
        <v>15</v>
      </c>
      <c r="NN68" s="64">
        <f>IF(NB68=24,1,NB68+1)</f>
        <v>7</v>
      </c>
      <c r="NO68" s="65" t="s">
        <v>5</v>
      </c>
      <c r="NP68" s="65" t="s">
        <v>6</v>
      </c>
      <c r="NQ68" s="65" t="s">
        <v>7</v>
      </c>
      <c r="NR68" s="65" t="s">
        <v>8</v>
      </c>
      <c r="NS68" s="65" t="s">
        <v>9</v>
      </c>
      <c r="NT68" s="65" t="s">
        <v>10</v>
      </c>
      <c r="NU68" s="65" t="s">
        <v>11</v>
      </c>
      <c r="NV68" s="65" t="s">
        <v>12</v>
      </c>
      <c r="NW68" s="65" t="s">
        <v>13</v>
      </c>
      <c r="NX68" s="65" t="s">
        <v>14</v>
      </c>
      <c r="NY68" s="65" t="s">
        <v>15</v>
      </c>
      <c r="NZ68" s="64">
        <f>IF(NN68=24,1,NN68+1)</f>
        <v>8</v>
      </c>
      <c r="OA68" s="65" t="s">
        <v>5</v>
      </c>
      <c r="OB68" s="65" t="s">
        <v>6</v>
      </c>
      <c r="OC68" s="65" t="s">
        <v>7</v>
      </c>
      <c r="OD68" s="65" t="s">
        <v>8</v>
      </c>
      <c r="OE68" s="65" t="s">
        <v>9</v>
      </c>
      <c r="OF68" s="65" t="s">
        <v>10</v>
      </c>
      <c r="OG68" s="65" t="s">
        <v>11</v>
      </c>
      <c r="OH68" s="65" t="s">
        <v>12</v>
      </c>
      <c r="OI68" s="65" t="s">
        <v>13</v>
      </c>
      <c r="OJ68" s="65" t="s">
        <v>14</v>
      </c>
      <c r="OK68" s="65" t="s">
        <v>15</v>
      </c>
      <c r="OL68" s="64">
        <f>IF(NZ68=24,1,NZ68+1)</f>
        <v>9</v>
      </c>
      <c r="OM68" s="65" t="s">
        <v>5</v>
      </c>
      <c r="ON68" s="65" t="s">
        <v>6</v>
      </c>
      <c r="OO68" s="65" t="s">
        <v>7</v>
      </c>
      <c r="OP68" s="65" t="s">
        <v>8</v>
      </c>
      <c r="OQ68" s="65" t="s">
        <v>9</v>
      </c>
      <c r="OR68" s="65" t="s">
        <v>10</v>
      </c>
      <c r="OS68" s="65" t="s">
        <v>11</v>
      </c>
      <c r="OT68" s="65" t="s">
        <v>12</v>
      </c>
      <c r="OU68" s="65" t="s">
        <v>13</v>
      </c>
      <c r="OV68" s="65" t="s">
        <v>14</v>
      </c>
      <c r="OW68" s="65" t="s">
        <v>15</v>
      </c>
      <c r="OX68" s="64">
        <f>IF(OL68=24,1,OL68+1)</f>
        <v>10</v>
      </c>
      <c r="OY68" s="65" t="s">
        <v>5</v>
      </c>
      <c r="OZ68" s="65" t="s">
        <v>6</v>
      </c>
      <c r="PA68" s="65" t="s">
        <v>7</v>
      </c>
      <c r="PB68" s="65" t="s">
        <v>8</v>
      </c>
      <c r="PC68" s="65" t="s">
        <v>9</v>
      </c>
      <c r="PD68" s="65" t="s">
        <v>10</v>
      </c>
      <c r="PE68" s="65" t="s">
        <v>11</v>
      </c>
      <c r="PF68" s="65" t="s">
        <v>12</v>
      </c>
      <c r="PG68" s="65" t="s">
        <v>13</v>
      </c>
      <c r="PH68" s="65" t="s">
        <v>14</v>
      </c>
      <c r="PI68" s="65" t="s">
        <v>15</v>
      </c>
      <c r="PJ68" s="64">
        <f>IF(OX68=24,1,OX68+1)</f>
        <v>11</v>
      </c>
      <c r="PK68" s="65" t="s">
        <v>5</v>
      </c>
      <c r="PL68" s="65" t="s">
        <v>6</v>
      </c>
      <c r="PM68" s="65" t="s">
        <v>7</v>
      </c>
      <c r="PN68" s="65" t="s">
        <v>8</v>
      </c>
      <c r="PO68" s="65" t="s">
        <v>9</v>
      </c>
      <c r="PP68" s="65" t="s">
        <v>10</v>
      </c>
      <c r="PQ68" s="65" t="s">
        <v>11</v>
      </c>
      <c r="PR68" s="65" t="s">
        <v>12</v>
      </c>
      <c r="PS68" s="65" t="s">
        <v>13</v>
      </c>
      <c r="PT68" s="65" t="s">
        <v>14</v>
      </c>
      <c r="PU68" s="65" t="s">
        <v>15</v>
      </c>
      <c r="PV68" s="64">
        <f>IF(PJ68=24,1,PJ68+1)</f>
        <v>12</v>
      </c>
      <c r="PW68" s="65" t="s">
        <v>5</v>
      </c>
      <c r="PX68" s="65" t="s">
        <v>6</v>
      </c>
      <c r="PY68" s="65" t="s">
        <v>7</v>
      </c>
      <c r="PZ68" s="65" t="s">
        <v>8</v>
      </c>
      <c r="QA68" s="65" t="s">
        <v>9</v>
      </c>
      <c r="QB68" s="65" t="s">
        <v>10</v>
      </c>
      <c r="QC68" s="65" t="s">
        <v>11</v>
      </c>
      <c r="QD68" s="65" t="s">
        <v>12</v>
      </c>
      <c r="QE68" s="65" t="s">
        <v>13</v>
      </c>
      <c r="QF68" s="65" t="s">
        <v>14</v>
      </c>
      <c r="QG68" s="65" t="s">
        <v>15</v>
      </c>
      <c r="QH68" s="64">
        <f>IF(PV68=24,1,PV68+1)</f>
        <v>13</v>
      </c>
      <c r="QI68" s="65" t="s">
        <v>5</v>
      </c>
      <c r="QJ68" s="65" t="s">
        <v>6</v>
      </c>
      <c r="QK68" s="65" t="s">
        <v>7</v>
      </c>
      <c r="QL68" s="65" t="s">
        <v>8</v>
      </c>
      <c r="QM68" s="65" t="s">
        <v>9</v>
      </c>
      <c r="QN68" s="65" t="s">
        <v>10</v>
      </c>
      <c r="QO68" s="65" t="s">
        <v>11</v>
      </c>
      <c r="QP68" s="65" t="s">
        <v>12</v>
      </c>
      <c r="QQ68" s="65" t="s">
        <v>13</v>
      </c>
      <c r="QR68" s="65" t="s">
        <v>14</v>
      </c>
      <c r="QS68" s="65" t="s">
        <v>15</v>
      </c>
      <c r="QT68" s="64">
        <f>IF(QH68=24,1,QH68+1)</f>
        <v>14</v>
      </c>
      <c r="QU68" s="65" t="s">
        <v>5</v>
      </c>
      <c r="QV68" s="65" t="s">
        <v>6</v>
      </c>
      <c r="QW68" s="65" t="s">
        <v>7</v>
      </c>
      <c r="QX68" s="65" t="s">
        <v>8</v>
      </c>
      <c r="QY68" s="65" t="s">
        <v>9</v>
      </c>
      <c r="QZ68" s="65" t="s">
        <v>10</v>
      </c>
      <c r="RA68" s="65" t="s">
        <v>11</v>
      </c>
      <c r="RB68" s="65" t="s">
        <v>12</v>
      </c>
      <c r="RC68" s="65" t="s">
        <v>13</v>
      </c>
      <c r="RD68" s="65" t="s">
        <v>14</v>
      </c>
      <c r="RE68" s="65" t="s">
        <v>15</v>
      </c>
      <c r="RF68" s="64">
        <f>IF(QT68=24,1,QT68+1)</f>
        <v>15</v>
      </c>
      <c r="RG68" s="65" t="s">
        <v>5</v>
      </c>
      <c r="RH68" s="65" t="s">
        <v>6</v>
      </c>
      <c r="RI68" s="65" t="s">
        <v>7</v>
      </c>
      <c r="RJ68" s="65" t="s">
        <v>8</v>
      </c>
      <c r="RK68" s="65" t="s">
        <v>9</v>
      </c>
      <c r="RL68" s="65" t="s">
        <v>10</v>
      </c>
      <c r="RM68" s="65" t="s">
        <v>11</v>
      </c>
      <c r="RN68" s="65" t="s">
        <v>12</v>
      </c>
      <c r="RO68" s="65" t="s">
        <v>13</v>
      </c>
      <c r="RP68" s="65" t="s">
        <v>14</v>
      </c>
      <c r="RQ68" s="65" t="s">
        <v>15</v>
      </c>
      <c r="RR68" s="64">
        <f>IF(RF68=24,1,RF68+1)</f>
        <v>16</v>
      </c>
      <c r="RS68" s="65" t="s">
        <v>5</v>
      </c>
      <c r="RT68" s="65" t="s">
        <v>6</v>
      </c>
      <c r="RU68" s="65" t="s">
        <v>7</v>
      </c>
      <c r="RV68" s="65" t="s">
        <v>8</v>
      </c>
      <c r="RW68" s="65" t="s">
        <v>9</v>
      </c>
      <c r="RX68" s="65" t="s">
        <v>10</v>
      </c>
      <c r="RY68" s="65" t="s">
        <v>11</v>
      </c>
      <c r="RZ68" s="65" t="s">
        <v>12</v>
      </c>
      <c r="SA68" s="65" t="s">
        <v>13</v>
      </c>
      <c r="SB68" s="65" t="s">
        <v>14</v>
      </c>
      <c r="SC68" s="65" t="s">
        <v>15</v>
      </c>
      <c r="SD68" s="64">
        <f>IF(RR68=24,1,RR68+1)</f>
        <v>17</v>
      </c>
      <c r="SE68" s="65" t="s">
        <v>5</v>
      </c>
      <c r="SF68" s="65" t="s">
        <v>6</v>
      </c>
      <c r="SG68" s="65" t="s">
        <v>7</v>
      </c>
      <c r="SH68" s="65" t="s">
        <v>8</v>
      </c>
      <c r="SI68" s="65" t="s">
        <v>9</v>
      </c>
      <c r="SJ68" s="65" t="s">
        <v>10</v>
      </c>
      <c r="SK68" s="65" t="s">
        <v>11</v>
      </c>
      <c r="SL68" s="65" t="s">
        <v>12</v>
      </c>
      <c r="SM68" s="65" t="s">
        <v>13</v>
      </c>
      <c r="SN68" s="65" t="s">
        <v>14</v>
      </c>
      <c r="SO68" s="65" t="s">
        <v>15</v>
      </c>
      <c r="SP68" s="64">
        <f>IF(SD68=24,1,SD68+1)</f>
        <v>18</v>
      </c>
      <c r="SQ68" s="65" t="s">
        <v>5</v>
      </c>
      <c r="SR68" s="65" t="s">
        <v>6</v>
      </c>
      <c r="SS68" s="65" t="s">
        <v>7</v>
      </c>
      <c r="ST68" s="65" t="s">
        <v>8</v>
      </c>
      <c r="SU68" s="65" t="s">
        <v>9</v>
      </c>
      <c r="SV68" s="65" t="s">
        <v>10</v>
      </c>
      <c r="SW68" s="65" t="s">
        <v>11</v>
      </c>
      <c r="SX68" s="65" t="s">
        <v>12</v>
      </c>
      <c r="SY68" s="65" t="s">
        <v>13</v>
      </c>
      <c r="SZ68" s="65" t="s">
        <v>14</v>
      </c>
      <c r="TA68" s="65" t="s">
        <v>15</v>
      </c>
      <c r="TB68" s="64">
        <f>IF(SP68=24,1,SP68+1)</f>
        <v>19</v>
      </c>
      <c r="TC68" s="65" t="s">
        <v>5</v>
      </c>
      <c r="TD68" s="65" t="s">
        <v>6</v>
      </c>
      <c r="TE68" s="65" t="s">
        <v>7</v>
      </c>
      <c r="TF68" s="65" t="s">
        <v>8</v>
      </c>
      <c r="TG68" s="65" t="s">
        <v>9</v>
      </c>
      <c r="TH68" s="65" t="s">
        <v>10</v>
      </c>
      <c r="TI68" s="65" t="s">
        <v>11</v>
      </c>
      <c r="TJ68" s="65" t="s">
        <v>12</v>
      </c>
      <c r="TK68" s="65" t="s">
        <v>13</v>
      </c>
      <c r="TL68" s="65" t="s">
        <v>14</v>
      </c>
      <c r="TM68" s="65" t="s">
        <v>15</v>
      </c>
      <c r="TN68" s="64">
        <f>IF(TB68=24,1,TB68+1)</f>
        <v>20</v>
      </c>
      <c r="TO68" s="65" t="s">
        <v>5</v>
      </c>
      <c r="TP68" s="65" t="s">
        <v>6</v>
      </c>
      <c r="TQ68" s="65" t="s">
        <v>7</v>
      </c>
      <c r="TR68" s="65" t="s">
        <v>8</v>
      </c>
      <c r="TS68" s="65" t="s">
        <v>9</v>
      </c>
      <c r="TT68" s="65" t="s">
        <v>10</v>
      </c>
      <c r="TU68" s="65" t="s">
        <v>11</v>
      </c>
      <c r="TV68" s="65" t="s">
        <v>12</v>
      </c>
      <c r="TW68" s="65" t="s">
        <v>13</v>
      </c>
      <c r="TX68" s="65" t="s">
        <v>14</v>
      </c>
      <c r="TY68" s="65" t="s">
        <v>15</v>
      </c>
      <c r="TZ68" s="64">
        <f>IF(TN68=24,1,TN68+1)</f>
        <v>21</v>
      </c>
      <c r="UA68" s="65" t="s">
        <v>5</v>
      </c>
      <c r="UB68" s="65" t="s">
        <v>6</v>
      </c>
      <c r="UC68" s="65" t="s">
        <v>7</v>
      </c>
      <c r="UD68" s="65" t="s">
        <v>8</v>
      </c>
      <c r="UE68" s="65" t="s">
        <v>9</v>
      </c>
      <c r="UF68" s="65" t="s">
        <v>10</v>
      </c>
      <c r="UG68" s="65" t="s">
        <v>11</v>
      </c>
      <c r="UH68" s="65" t="s">
        <v>12</v>
      </c>
      <c r="UI68" s="65" t="s">
        <v>13</v>
      </c>
      <c r="UJ68" s="65" t="s">
        <v>14</v>
      </c>
      <c r="UK68" s="65" t="s">
        <v>15</v>
      </c>
      <c r="UL68" s="64">
        <f>IF(TZ68=24,1,TZ68+1)</f>
        <v>22</v>
      </c>
      <c r="UM68" s="65" t="s">
        <v>5</v>
      </c>
      <c r="UN68" s="65" t="s">
        <v>6</v>
      </c>
      <c r="UO68" s="65" t="s">
        <v>7</v>
      </c>
      <c r="UP68" s="65" t="s">
        <v>8</v>
      </c>
      <c r="UQ68" s="65" t="s">
        <v>9</v>
      </c>
      <c r="UR68" s="65" t="s">
        <v>10</v>
      </c>
      <c r="US68" s="65" t="s">
        <v>11</v>
      </c>
      <c r="UT68" s="65" t="s">
        <v>12</v>
      </c>
      <c r="UU68" s="65" t="s">
        <v>13</v>
      </c>
      <c r="UV68" s="65" t="s">
        <v>14</v>
      </c>
      <c r="UW68" s="65" t="s">
        <v>15</v>
      </c>
      <c r="UX68" s="64">
        <f>IF(UL68=24,1,UL68+1)</f>
        <v>23</v>
      </c>
      <c r="UY68" s="65" t="s">
        <v>5</v>
      </c>
      <c r="UZ68" s="65" t="s">
        <v>6</v>
      </c>
      <c r="VA68" s="65" t="s">
        <v>7</v>
      </c>
      <c r="VB68" s="65" t="s">
        <v>8</v>
      </c>
      <c r="VC68" s="65" t="s">
        <v>9</v>
      </c>
      <c r="VD68" s="65" t="s">
        <v>10</v>
      </c>
      <c r="VE68" s="65" t="s">
        <v>11</v>
      </c>
      <c r="VF68" s="65" t="s">
        <v>12</v>
      </c>
      <c r="VG68" s="65" t="s">
        <v>13</v>
      </c>
      <c r="VH68" s="65" t="s">
        <v>14</v>
      </c>
      <c r="VI68" s="65" t="s">
        <v>15</v>
      </c>
      <c r="VJ68" s="64">
        <f>IF(UX68=24,1,UX68+1)</f>
        <v>24</v>
      </c>
      <c r="VK68" s="65" t="s">
        <v>5</v>
      </c>
      <c r="VL68" s="65" t="s">
        <v>6</v>
      </c>
      <c r="VM68" s="65" t="s">
        <v>7</v>
      </c>
      <c r="VN68" s="65" t="s">
        <v>8</v>
      </c>
      <c r="VO68" s="65" t="s">
        <v>9</v>
      </c>
      <c r="VP68" s="65" t="s">
        <v>10</v>
      </c>
      <c r="VQ68" s="65" t="s">
        <v>11</v>
      </c>
      <c r="VR68" s="65" t="s">
        <v>12</v>
      </c>
      <c r="VS68" s="65" t="s">
        <v>13</v>
      </c>
      <c r="VT68" s="65" t="s">
        <v>14</v>
      </c>
      <c r="VU68" s="65" t="s">
        <v>15</v>
      </c>
      <c r="VV68" s="64">
        <f>IF(VJ68=24,1,VJ68+1)</f>
        <v>1</v>
      </c>
      <c r="VW68" s="65" t="s">
        <v>5</v>
      </c>
      <c r="VX68" s="65" t="s">
        <v>6</v>
      </c>
      <c r="VY68" s="65" t="s">
        <v>7</v>
      </c>
      <c r="VZ68" s="65" t="s">
        <v>8</v>
      </c>
      <c r="WA68" s="65" t="s">
        <v>9</v>
      </c>
      <c r="WB68" s="65" t="s">
        <v>10</v>
      </c>
      <c r="WC68" s="65" t="s">
        <v>11</v>
      </c>
      <c r="WD68" s="65" t="s">
        <v>12</v>
      </c>
      <c r="WE68" s="65" t="s">
        <v>13</v>
      </c>
      <c r="WF68" s="65" t="s">
        <v>14</v>
      </c>
      <c r="WG68" s="65" t="s">
        <v>15</v>
      </c>
      <c r="WH68" s="64">
        <f>IF(VV68=24,1,VV68+1)</f>
        <v>2</v>
      </c>
      <c r="WI68" s="65" t="s">
        <v>5</v>
      </c>
      <c r="WJ68" s="65" t="s">
        <v>6</v>
      </c>
      <c r="WK68" s="65" t="s">
        <v>7</v>
      </c>
      <c r="WL68" s="65" t="s">
        <v>8</v>
      </c>
      <c r="WM68" s="65" t="s">
        <v>9</v>
      </c>
      <c r="WN68" s="65" t="s">
        <v>10</v>
      </c>
      <c r="WO68" s="65" t="s">
        <v>11</v>
      </c>
      <c r="WP68" s="65" t="s">
        <v>12</v>
      </c>
      <c r="WQ68" s="65" t="s">
        <v>13</v>
      </c>
      <c r="WR68" s="65" t="s">
        <v>14</v>
      </c>
      <c r="WS68" s="65" t="s">
        <v>15</v>
      </c>
      <c r="WT68" s="64">
        <f>IF(WH68=24,1,WH68+1)</f>
        <v>3</v>
      </c>
      <c r="WU68" s="65" t="s">
        <v>5</v>
      </c>
      <c r="WV68" s="65" t="s">
        <v>6</v>
      </c>
      <c r="WW68" s="65" t="s">
        <v>7</v>
      </c>
      <c r="WX68" s="65" t="s">
        <v>8</v>
      </c>
      <c r="WY68" s="65" t="s">
        <v>9</v>
      </c>
      <c r="WZ68" s="65" t="s">
        <v>10</v>
      </c>
      <c r="XA68" s="65" t="s">
        <v>11</v>
      </c>
      <c r="XB68" s="65" t="s">
        <v>12</v>
      </c>
      <c r="XC68" s="65" t="s">
        <v>13</v>
      </c>
      <c r="XD68" s="65" t="s">
        <v>14</v>
      </c>
      <c r="XE68" s="65" t="s">
        <v>15</v>
      </c>
      <c r="XF68" s="64">
        <f>IF(WT68=24,1,WT68+1)</f>
        <v>4</v>
      </c>
      <c r="XG68" s="65" t="s">
        <v>5</v>
      </c>
      <c r="XH68" s="65" t="s">
        <v>6</v>
      </c>
      <c r="XI68" s="65" t="s">
        <v>7</v>
      </c>
      <c r="XJ68" s="65" t="s">
        <v>8</v>
      </c>
      <c r="XK68" s="65" t="s">
        <v>9</v>
      </c>
      <c r="XL68" s="65" t="s">
        <v>10</v>
      </c>
      <c r="XM68" s="65" t="s">
        <v>11</v>
      </c>
      <c r="XN68" s="65" t="s">
        <v>12</v>
      </c>
      <c r="XO68" s="65" t="s">
        <v>13</v>
      </c>
      <c r="XP68" s="65" t="s">
        <v>14</v>
      </c>
      <c r="XQ68" s="65" t="s">
        <v>15</v>
      </c>
      <c r="XR68" s="64">
        <f>IF(XF68=24,1,XF68+1)</f>
        <v>5</v>
      </c>
      <c r="XS68" s="65" t="s">
        <v>5</v>
      </c>
      <c r="XT68" s="65" t="s">
        <v>6</v>
      </c>
      <c r="XU68" s="65" t="s">
        <v>7</v>
      </c>
      <c r="XV68" s="65" t="s">
        <v>8</v>
      </c>
      <c r="XW68" s="65" t="s">
        <v>9</v>
      </c>
      <c r="XX68" s="65" t="s">
        <v>10</v>
      </c>
      <c r="XY68" s="65" t="s">
        <v>11</v>
      </c>
      <c r="XZ68" s="65" t="s">
        <v>12</v>
      </c>
      <c r="YA68" s="65" t="s">
        <v>13</v>
      </c>
      <c r="YB68" s="65" t="s">
        <v>14</v>
      </c>
      <c r="YC68" s="65" t="s">
        <v>15</v>
      </c>
      <c r="YD68" s="64">
        <f>IF(XR68=24,1,XR68+1)</f>
        <v>6</v>
      </c>
      <c r="YE68" s="65" t="s">
        <v>5</v>
      </c>
      <c r="YF68" s="65" t="s">
        <v>6</v>
      </c>
      <c r="YG68" s="65" t="s">
        <v>7</v>
      </c>
      <c r="YH68" s="65" t="s">
        <v>8</v>
      </c>
      <c r="YI68" s="65" t="s">
        <v>9</v>
      </c>
      <c r="YJ68" s="65" t="s">
        <v>10</v>
      </c>
      <c r="YK68" s="65" t="s">
        <v>11</v>
      </c>
      <c r="YL68" s="65" t="s">
        <v>12</v>
      </c>
      <c r="YM68" s="65" t="s">
        <v>13</v>
      </c>
      <c r="YN68" s="65" t="s">
        <v>14</v>
      </c>
      <c r="YO68" s="65" t="s">
        <v>15</v>
      </c>
    </row>
    <row r="69" spans="1:665" s="40" customFormat="1" ht="25" customHeight="1">
      <c r="A69" s="3"/>
      <c r="B69" s="3"/>
      <c r="C69" s="3"/>
      <c r="D69" s="1680"/>
      <c r="E69" s="1774"/>
      <c r="F69" s="1731"/>
      <c r="G69" s="1709"/>
      <c r="H69" s="3"/>
      <c r="I69" s="3"/>
      <c r="J69" s="3"/>
      <c r="K69" s="3"/>
      <c r="L69" s="3"/>
      <c r="M69" s="3"/>
      <c r="N69" s="3"/>
      <c r="O69" s="3"/>
      <c r="P69" s="3"/>
      <c r="Q69" s="3"/>
      <c r="R69" s="1700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FR69" s="41"/>
      <c r="FS69" s="41"/>
      <c r="FT69" s="41"/>
      <c r="FU69" s="41"/>
      <c r="FV69" s="41"/>
      <c r="FW69" s="41"/>
      <c r="FX69" s="41"/>
      <c r="FY69" s="41"/>
      <c r="FZ69" s="41"/>
      <c r="GA69" s="41"/>
      <c r="GB69" s="41"/>
      <c r="GC69" s="41"/>
      <c r="GD69" s="41"/>
      <c r="GE69" s="41"/>
      <c r="GF69" s="41"/>
      <c r="GG69" s="41"/>
      <c r="GH69" s="41"/>
      <c r="GI69" s="41"/>
      <c r="GJ69" s="41"/>
      <c r="GK69" s="41"/>
      <c r="GL69" s="41"/>
      <c r="GM69" s="41"/>
      <c r="GN69" s="41"/>
      <c r="GO69" s="41"/>
      <c r="GP69" s="41"/>
      <c r="GQ69" s="41"/>
      <c r="GR69" s="41"/>
      <c r="GS69" s="41"/>
      <c r="GT69" s="41"/>
      <c r="GU69" s="41"/>
      <c r="GV69" s="41"/>
      <c r="GW69" s="41"/>
      <c r="GX69" s="41"/>
      <c r="GY69" s="41"/>
      <c r="GZ69" s="41"/>
      <c r="HA69" s="41"/>
      <c r="HB69" s="41"/>
      <c r="HC69" s="41"/>
      <c r="HD69" s="41"/>
      <c r="HE69" s="41"/>
    </row>
    <row r="70" spans="1:665" s="40" customFormat="1" ht="25" customHeight="1">
      <c r="A70" s="515"/>
      <c r="B70" s="515"/>
      <c r="C70" s="515"/>
      <c r="D70" s="1683"/>
      <c r="E70" s="1779"/>
      <c r="F70" s="1779"/>
      <c r="G70" s="1779"/>
      <c r="H70" s="1779"/>
      <c r="I70" s="1779"/>
      <c r="J70" s="1779"/>
      <c r="K70" s="1779"/>
      <c r="L70" s="1779"/>
      <c r="M70" s="1779"/>
      <c r="N70" s="1779"/>
      <c r="O70" s="1779"/>
      <c r="P70" s="1779"/>
      <c r="Q70" s="1779"/>
      <c r="R70" s="1779"/>
      <c r="S70" s="1779"/>
      <c r="T70" s="1779"/>
      <c r="U70" s="1779"/>
      <c r="V70" s="1779"/>
      <c r="W70" s="1779"/>
      <c r="X70" s="1779"/>
      <c r="Y70" s="1779"/>
      <c r="Z70" s="1779"/>
      <c r="AA70" s="1779"/>
      <c r="AB70" s="1779"/>
      <c r="AC70" s="1779"/>
      <c r="AD70" s="1779"/>
      <c r="CL70" s="2189" t="s">
        <v>491</v>
      </c>
      <c r="CM70" s="2190"/>
      <c r="CN70" s="2190"/>
      <c r="CO70" s="2190"/>
      <c r="CP70" s="2190"/>
      <c r="CQ70" s="2190"/>
      <c r="CR70" s="2190"/>
      <c r="CS70" s="2190"/>
      <c r="CT70" s="2190"/>
      <c r="CU70" s="2190"/>
      <c r="CV70" s="2190"/>
      <c r="CW70" s="2190"/>
      <c r="CX70" s="2190"/>
      <c r="CY70" s="2190"/>
      <c r="CZ70" s="2190"/>
      <c r="DA70" s="2190"/>
      <c r="DB70" s="2190"/>
      <c r="DC70" s="2190"/>
      <c r="DD70" s="2190"/>
      <c r="DE70" s="2190"/>
      <c r="DF70" s="2190"/>
      <c r="DG70" s="2190"/>
      <c r="DH70" s="2190"/>
      <c r="DI70" s="2190"/>
      <c r="DJ70" s="2190"/>
      <c r="DK70" s="2190"/>
      <c r="DL70" s="2190"/>
      <c r="DM70" s="2190"/>
      <c r="DN70" s="2190"/>
      <c r="DO70" s="2190"/>
      <c r="DP70" s="2190"/>
      <c r="DQ70" s="2190"/>
      <c r="DR70" s="2190"/>
      <c r="DS70" s="2190"/>
      <c r="DT70" s="2190"/>
      <c r="DU70" s="2190"/>
      <c r="DV70" s="2190"/>
      <c r="DW70" s="2190"/>
      <c r="DX70" s="2190"/>
      <c r="DY70" s="2190"/>
      <c r="DZ70" s="2190"/>
      <c r="EA70" s="2190"/>
      <c r="EB70" s="2190"/>
      <c r="EC70" s="2190"/>
      <c r="ED70" s="2190"/>
      <c r="EE70" s="2190"/>
      <c r="EF70" s="2190"/>
      <c r="EG70" s="2190"/>
      <c r="EH70" s="2190"/>
      <c r="EI70" s="2190"/>
      <c r="EJ70" s="2190"/>
      <c r="EK70" s="2190"/>
      <c r="EL70" s="2190"/>
      <c r="EM70" s="2190"/>
      <c r="EN70" s="2190"/>
      <c r="EO70" s="2190"/>
      <c r="EP70" s="2190"/>
      <c r="EQ70" s="2190"/>
      <c r="ER70" s="2190"/>
      <c r="ES70" s="2190"/>
      <c r="ET70" s="2190"/>
      <c r="EU70" s="2190"/>
      <c r="EV70" s="2190"/>
      <c r="EW70" s="2190"/>
      <c r="EX70" s="2190"/>
      <c r="EY70" s="2190"/>
      <c r="EZ70" s="2190"/>
      <c r="FA70" s="2190"/>
      <c r="FB70" s="2190"/>
      <c r="FC70" s="2190"/>
      <c r="FD70" s="2190"/>
      <c r="FE70" s="2190"/>
      <c r="FF70" s="2190"/>
      <c r="FG70" s="2190"/>
      <c r="FH70" s="2190"/>
      <c r="FI70" s="2190"/>
      <c r="FJ70" s="2190"/>
      <c r="FK70" s="2190"/>
      <c r="FL70" s="2190"/>
      <c r="FM70" s="2190"/>
      <c r="FN70" s="2190"/>
      <c r="FO70" s="2190"/>
      <c r="FP70" s="2190"/>
      <c r="FQ70" s="2190"/>
      <c r="FR70" s="2190"/>
      <c r="FS70" s="2190"/>
      <c r="FT70" s="2190"/>
      <c r="FU70" s="2190"/>
      <c r="FV70" s="2190"/>
      <c r="FW70" s="2190"/>
      <c r="FX70" s="2190"/>
      <c r="FY70" s="2190"/>
      <c r="FZ70" s="2190"/>
      <c r="GA70" s="2190"/>
      <c r="GB70" s="2190"/>
      <c r="GC70" s="2190"/>
      <c r="GD70" s="2190"/>
      <c r="GE70" s="2190"/>
      <c r="GF70" s="2190"/>
      <c r="GG70" s="2190"/>
      <c r="GH70" s="2190"/>
      <c r="GI70" s="2190"/>
      <c r="GJ70" s="2190"/>
      <c r="GK70" s="2190"/>
      <c r="GL70" s="2190"/>
      <c r="GM70" s="2190"/>
      <c r="GN70" s="2190"/>
      <c r="GO70" s="2190"/>
      <c r="GP70" s="2190"/>
      <c r="GQ70" s="2190"/>
      <c r="GR70" s="2190"/>
      <c r="GS70" s="2190"/>
      <c r="GT70" s="2190"/>
      <c r="GU70" s="2190"/>
      <c r="GV70" s="2190"/>
      <c r="GW70" s="2190"/>
      <c r="GX70" s="2190"/>
      <c r="GY70" s="2190"/>
      <c r="GZ70" s="2190"/>
      <c r="HA70" s="2191"/>
      <c r="HB70" s="2493" t="s">
        <v>505</v>
      </c>
      <c r="HC70" s="2494"/>
      <c r="HD70" s="2494"/>
      <c r="HE70" s="2494"/>
      <c r="HF70" s="2494"/>
      <c r="HG70" s="2494"/>
      <c r="HH70" s="2494"/>
      <c r="HI70" s="2494"/>
      <c r="HJ70" s="2494"/>
      <c r="HK70" s="2494"/>
      <c r="HL70" s="2494"/>
      <c r="HM70" s="2494"/>
      <c r="HN70" s="2494"/>
      <c r="HO70" s="2494"/>
      <c r="HP70" s="2494"/>
      <c r="HQ70" s="2494"/>
      <c r="HR70" s="2494"/>
      <c r="HS70" s="2494"/>
      <c r="HT70" s="2494"/>
      <c r="HU70" s="2494"/>
      <c r="HV70" s="2494"/>
      <c r="HW70" s="2494"/>
      <c r="HX70" s="2494"/>
      <c r="HY70" s="2494"/>
      <c r="HZ70" s="2494"/>
      <c r="IA70" s="2494"/>
      <c r="IB70" s="2494"/>
      <c r="IC70" s="2494"/>
      <c r="ID70" s="2494"/>
      <c r="IE70" s="2494"/>
      <c r="IF70" s="2494"/>
      <c r="IG70" s="2494"/>
      <c r="IH70" s="2494"/>
      <c r="II70" s="2494"/>
      <c r="IJ70" s="2494"/>
      <c r="IK70" s="2494"/>
      <c r="IL70" s="2494"/>
      <c r="IM70" s="2494"/>
      <c r="IN70" s="2494"/>
      <c r="IO70" s="2494"/>
      <c r="IP70" s="2494"/>
      <c r="IQ70" s="2494"/>
      <c r="IR70" s="2494"/>
      <c r="IS70" s="2494"/>
      <c r="IT70" s="2494"/>
      <c r="IU70" s="2494"/>
      <c r="IV70" s="2494"/>
      <c r="IW70" s="2494"/>
      <c r="IX70" s="2494"/>
      <c r="IY70" s="2494"/>
      <c r="IZ70" s="2494"/>
      <c r="JA70" s="2494"/>
      <c r="JB70" s="2494"/>
      <c r="JC70" s="2494"/>
      <c r="JD70" s="2494"/>
      <c r="JE70" s="2494"/>
      <c r="JF70" s="2494"/>
      <c r="JG70" s="2494"/>
      <c r="JH70" s="2494"/>
      <c r="JI70" s="2494"/>
      <c r="JJ70" s="2494"/>
      <c r="JK70" s="2494"/>
      <c r="JL70" s="2494"/>
      <c r="JM70" s="2494"/>
      <c r="JN70" s="2494"/>
      <c r="JO70" s="2494"/>
      <c r="JP70" s="2494"/>
      <c r="JQ70" s="2494"/>
      <c r="JR70" s="2494"/>
      <c r="JS70" s="2494"/>
      <c r="JT70" s="2494"/>
      <c r="JU70" s="2494"/>
      <c r="JV70" s="2494"/>
      <c r="JW70" s="2494"/>
      <c r="JX70" s="2494"/>
      <c r="JY70" s="2494"/>
      <c r="JZ70" s="2494"/>
      <c r="KA70" s="2494"/>
      <c r="KB70" s="2494"/>
      <c r="KC70" s="2494"/>
      <c r="KD70" s="2494"/>
      <c r="KE70" s="2494"/>
      <c r="KF70" s="2494"/>
      <c r="KG70" s="2494"/>
      <c r="KH70" s="2494"/>
      <c r="KI70" s="2494"/>
      <c r="KJ70" s="2494"/>
      <c r="KK70" s="2494"/>
      <c r="KL70" s="2494"/>
      <c r="KM70" s="2494"/>
      <c r="KN70" s="2494"/>
      <c r="KO70" s="2494"/>
      <c r="KP70" s="2494"/>
      <c r="KQ70" s="2494"/>
      <c r="KR70" s="2494"/>
      <c r="KS70" s="2494"/>
      <c r="KT70" s="2494"/>
      <c r="KU70" s="2494"/>
      <c r="KV70" s="2494"/>
      <c r="KW70" s="2494"/>
      <c r="KX70" s="2494"/>
      <c r="KY70" s="2494"/>
      <c r="KZ70" s="2494"/>
      <c r="LA70" s="2494"/>
      <c r="LB70" s="2494"/>
      <c r="LC70" s="2494"/>
      <c r="LD70" s="2494"/>
      <c r="LE70" s="2494"/>
      <c r="LF70" s="2494"/>
      <c r="LG70" s="2494"/>
      <c r="LH70" s="2494"/>
      <c r="LI70" s="2494"/>
      <c r="LJ70" s="2494"/>
      <c r="LK70" s="2494"/>
      <c r="LL70" s="2494"/>
      <c r="LM70" s="2494"/>
      <c r="LN70" s="2494"/>
      <c r="LO70" s="2494"/>
      <c r="LP70" s="2494"/>
      <c r="LQ70" s="2494"/>
      <c r="LR70" s="2494"/>
      <c r="LS70" s="2494"/>
      <c r="LT70" s="2494"/>
      <c r="LU70" s="2494"/>
      <c r="LV70" s="2494"/>
      <c r="LW70" s="2494"/>
      <c r="LX70" s="2494"/>
      <c r="LY70" s="2494"/>
      <c r="LZ70" s="2494"/>
      <c r="MA70" s="2494"/>
      <c r="MB70" s="2494"/>
      <c r="MC70" s="2495"/>
    </row>
    <row r="71" spans="1:665" s="40" customFormat="1" ht="40" customHeight="1" thickBot="1">
      <c r="A71" s="74"/>
      <c r="B71" s="2276" t="s">
        <v>955</v>
      </c>
      <c r="C71" s="2277"/>
      <c r="D71" s="2278"/>
      <c r="E71" s="1776" t="s">
        <v>926</v>
      </c>
      <c r="F71" s="1776"/>
      <c r="G71" s="1776"/>
      <c r="H71" s="1776"/>
      <c r="I71" s="1776"/>
      <c r="J71" s="1776"/>
      <c r="K71" s="1776"/>
      <c r="L71" s="1776"/>
      <c r="M71" s="1776"/>
      <c r="N71" s="1776"/>
      <c r="O71" s="1776"/>
      <c r="P71" s="1776"/>
      <c r="Q71" s="1776"/>
      <c r="R71" s="1776"/>
      <c r="S71" s="1776"/>
      <c r="T71" s="1776"/>
      <c r="U71" s="1776"/>
      <c r="V71" s="1776"/>
      <c r="W71" s="1776"/>
      <c r="X71" s="1776"/>
      <c r="Y71" s="1776"/>
      <c r="Z71" s="1776"/>
      <c r="AA71" s="1776"/>
      <c r="AB71" s="1776"/>
      <c r="AC71" s="1776"/>
      <c r="AD71" s="1776"/>
      <c r="AE71" s="1816"/>
      <c r="AF71" s="1816"/>
      <c r="AG71" s="1816"/>
      <c r="AH71" s="1816"/>
      <c r="AI71" s="1816"/>
      <c r="AJ71" s="1816"/>
      <c r="AK71" s="1816"/>
      <c r="AL71" s="1816"/>
      <c r="AM71" s="1816"/>
      <c r="AN71" s="1816"/>
      <c r="AO71" s="1816"/>
      <c r="AP71" s="1816"/>
      <c r="AQ71" s="1816"/>
      <c r="AR71" s="1816"/>
      <c r="AS71" s="1816"/>
      <c r="AT71" s="1816"/>
      <c r="AU71" s="1816"/>
      <c r="AV71" s="1816"/>
      <c r="AW71" s="1816"/>
      <c r="AX71" s="1816"/>
      <c r="AY71" s="1816"/>
      <c r="AZ71" s="1816"/>
      <c r="BA71" s="1816"/>
      <c r="BB71" s="1816">
        <v>2000</v>
      </c>
      <c r="BC71" s="1816">
        <v>2000</v>
      </c>
      <c r="BD71" s="1816">
        <v>2000</v>
      </c>
      <c r="BE71" s="1816">
        <v>2000</v>
      </c>
      <c r="BF71" s="1816">
        <v>2000</v>
      </c>
      <c r="BG71" s="1816">
        <v>2000</v>
      </c>
      <c r="BH71" s="1816">
        <v>2000</v>
      </c>
      <c r="BI71" s="1816"/>
      <c r="BJ71" s="74"/>
      <c r="BK71" s="74"/>
      <c r="BL71" s="74"/>
      <c r="BM71" s="74"/>
      <c r="BN71" s="74"/>
      <c r="BO71" s="74"/>
      <c r="BP71" s="74"/>
      <c r="BQ71" s="74"/>
      <c r="BR71" s="74"/>
      <c r="BS71" s="74"/>
      <c r="BT71" s="74"/>
      <c r="BU71" s="74"/>
      <c r="BV71" s="74"/>
      <c r="BW71" s="1816">
        <v>2000</v>
      </c>
      <c r="BX71" s="1816">
        <v>2000</v>
      </c>
      <c r="BY71" s="1816">
        <v>2000</v>
      </c>
      <c r="BZ71" s="1816">
        <v>2000</v>
      </c>
      <c r="CA71" s="1816">
        <v>2000</v>
      </c>
      <c r="CB71" s="1816">
        <v>2000</v>
      </c>
      <c r="CC71" s="1816">
        <v>2000</v>
      </c>
      <c r="CD71" s="74"/>
      <c r="CE71" s="74"/>
      <c r="CF71" s="1816"/>
      <c r="CG71" s="1816"/>
      <c r="CH71" s="1816"/>
      <c r="CI71" s="1816"/>
      <c r="CJ71" s="1816"/>
      <c r="CK71" s="1816"/>
      <c r="CL71" s="1816"/>
      <c r="CM71" s="1816"/>
      <c r="CN71" s="1816"/>
      <c r="CO71" s="1816"/>
      <c r="CP71" s="1816"/>
      <c r="CQ71" s="1816"/>
      <c r="CR71" s="1816"/>
      <c r="CS71" s="1816"/>
      <c r="CT71" s="1816"/>
      <c r="CU71" s="1816">
        <v>2000</v>
      </c>
      <c r="CV71" s="1816">
        <v>2000</v>
      </c>
      <c r="CW71" s="1816">
        <v>2000</v>
      </c>
      <c r="CX71" s="1816">
        <v>2000</v>
      </c>
      <c r="CY71" s="1816">
        <v>2000</v>
      </c>
      <c r="CZ71" s="1816">
        <v>2000</v>
      </c>
      <c r="DA71" s="1816">
        <v>2000</v>
      </c>
      <c r="DB71" s="1816"/>
      <c r="DC71" s="1816"/>
      <c r="DD71" s="1816"/>
      <c r="DE71" s="1816"/>
      <c r="DF71" s="1816"/>
      <c r="DG71" s="1816"/>
      <c r="DH71" s="1816"/>
      <c r="DI71" s="1816"/>
      <c r="DJ71" s="1816"/>
      <c r="DK71" s="1816"/>
      <c r="DL71" s="1816"/>
      <c r="DM71" s="1816"/>
      <c r="DN71" s="1816"/>
      <c r="DO71" s="1816"/>
      <c r="DP71" s="1816"/>
      <c r="DQ71" s="1816"/>
      <c r="DR71" s="1816"/>
      <c r="DS71" s="1816"/>
      <c r="DT71" s="1816"/>
      <c r="DU71" s="1816"/>
      <c r="DV71" s="1816"/>
      <c r="DW71" s="1816"/>
      <c r="DX71" s="1816"/>
      <c r="DY71" s="1816"/>
      <c r="DZ71" s="1816"/>
      <c r="EA71" s="1816"/>
      <c r="EB71" s="1816"/>
      <c r="EC71" s="1816"/>
      <c r="ED71" s="1816"/>
      <c r="EE71" s="1816"/>
      <c r="EF71" s="1816"/>
      <c r="EG71" s="1816"/>
      <c r="EH71" s="1816"/>
      <c r="EI71" s="1816"/>
      <c r="EJ71" s="1816"/>
      <c r="EK71" s="1816"/>
      <c r="EL71" s="1816"/>
      <c r="EM71" s="1816"/>
      <c r="EN71" s="1816"/>
      <c r="EO71" s="1816"/>
      <c r="EP71" s="1816"/>
      <c r="EQ71" s="1816"/>
      <c r="ER71" s="1816"/>
      <c r="ES71" s="1816"/>
      <c r="ET71" s="1816"/>
      <c r="EU71" s="1816"/>
      <c r="EV71" s="1816"/>
      <c r="EW71" s="1816"/>
      <c r="EX71" s="1816"/>
      <c r="EY71" s="1816"/>
      <c r="EZ71" s="1816"/>
      <c r="FA71" s="1816"/>
      <c r="FB71" s="1816"/>
      <c r="FC71" s="1816"/>
      <c r="FD71" s="1816"/>
      <c r="FE71" s="1816"/>
      <c r="FF71" s="1816"/>
      <c r="FG71" s="1816"/>
      <c r="FH71" s="1816"/>
      <c r="FI71" s="1816"/>
      <c r="FJ71" s="1816"/>
      <c r="FK71" s="1816"/>
      <c r="FL71" s="1816"/>
      <c r="FM71" s="1816"/>
      <c r="FN71" s="1816"/>
      <c r="FO71" s="1816"/>
      <c r="FP71" s="1816"/>
      <c r="FQ71" s="1816"/>
      <c r="FR71" s="1816"/>
      <c r="FS71" s="1816"/>
      <c r="FT71" s="1816"/>
      <c r="FU71" s="1816"/>
      <c r="FV71" s="1816"/>
      <c r="FW71" s="1816"/>
      <c r="FX71" s="1816"/>
      <c r="FY71" s="1816"/>
      <c r="FZ71" s="1816"/>
      <c r="GA71" s="1816"/>
      <c r="GB71" s="1816"/>
      <c r="GC71" s="1816"/>
      <c r="GD71" s="1816"/>
      <c r="GE71" s="1816"/>
      <c r="GF71" s="1816"/>
      <c r="GG71" s="1816"/>
      <c r="GH71" s="1816"/>
      <c r="GI71" s="1816"/>
      <c r="GJ71" s="1816"/>
      <c r="GK71" s="1816"/>
      <c r="GL71" s="1816"/>
      <c r="GM71" s="1816"/>
      <c r="GN71" s="1816"/>
      <c r="GO71" s="1816"/>
      <c r="GP71" s="1816"/>
      <c r="GQ71" s="1816"/>
      <c r="GR71" s="1816"/>
      <c r="GS71" s="1816"/>
      <c r="GT71" s="1816"/>
      <c r="GU71" s="1816"/>
      <c r="GV71" s="1816"/>
      <c r="GW71" s="1816"/>
      <c r="GX71" s="1816"/>
      <c r="GY71" s="1816"/>
      <c r="GZ71" s="1816"/>
      <c r="HA71" s="1816"/>
      <c r="HB71" s="1816"/>
      <c r="HC71" s="1816"/>
      <c r="HD71" s="1816"/>
      <c r="HE71" s="1816"/>
      <c r="HF71" s="1816"/>
      <c r="HG71" s="1816"/>
      <c r="HH71" s="1816"/>
      <c r="HI71" s="1816"/>
      <c r="HJ71" s="1816"/>
      <c r="HK71" s="1816"/>
      <c r="HL71" s="1816"/>
      <c r="HM71" s="1816"/>
      <c r="HN71" s="1816"/>
      <c r="HO71" s="1816"/>
      <c r="HP71" s="1816"/>
      <c r="HQ71" s="1816"/>
      <c r="HR71" s="1816"/>
      <c r="HS71" s="1816"/>
      <c r="HT71" s="1816"/>
      <c r="HU71" s="1816"/>
      <c r="HV71" s="1816"/>
      <c r="HW71" s="1816"/>
      <c r="HX71" s="1816"/>
      <c r="HY71" s="1816"/>
      <c r="HZ71" s="1816"/>
      <c r="IA71" s="1816"/>
      <c r="IB71" s="1816"/>
      <c r="IC71" s="1816"/>
      <c r="ID71" s="1816"/>
      <c r="IE71" s="1816"/>
      <c r="IF71" s="1816"/>
      <c r="IG71" s="1816"/>
      <c r="IH71" s="1816"/>
      <c r="II71" s="1816"/>
      <c r="IJ71" s="1672"/>
      <c r="IK71" s="1672"/>
      <c r="IL71" s="1672"/>
      <c r="IM71" s="1672"/>
      <c r="IN71" s="1672"/>
      <c r="IO71" s="1672"/>
      <c r="IP71" s="1672"/>
      <c r="IQ71" s="1672"/>
      <c r="IR71" s="1672"/>
      <c r="IS71" s="1672"/>
      <c r="IT71" s="1672"/>
      <c r="IU71" s="1672"/>
      <c r="IV71" s="1672"/>
      <c r="IW71" s="1672"/>
      <c r="IX71" s="1672"/>
      <c r="IY71" s="1672"/>
      <c r="IZ71" s="1672"/>
      <c r="JA71" s="1672"/>
      <c r="JB71" s="1672"/>
      <c r="JC71" s="1672"/>
      <c r="JD71" s="1672"/>
      <c r="JE71" s="1672"/>
      <c r="JF71" s="1672"/>
      <c r="JG71" s="1672"/>
      <c r="JH71" s="1672"/>
      <c r="JI71" s="1672"/>
      <c r="JJ71" s="1672"/>
      <c r="JK71" s="1672"/>
      <c r="JL71" s="1672"/>
      <c r="JM71" s="1672"/>
      <c r="JN71" s="1672"/>
      <c r="JO71" s="1672"/>
      <c r="JP71" s="1672"/>
      <c r="JQ71" s="1672"/>
      <c r="JR71" s="1672"/>
      <c r="JS71" s="1672"/>
      <c r="JT71" s="1672"/>
      <c r="JU71" s="1672"/>
      <c r="JV71" s="1672"/>
      <c r="JW71" s="1672"/>
      <c r="JX71" s="1672"/>
      <c r="JY71" s="1672"/>
      <c r="JZ71" s="1672"/>
      <c r="KA71" s="1672"/>
      <c r="KB71" s="1672"/>
      <c r="KC71" s="1672"/>
      <c r="KD71" s="1672"/>
      <c r="KE71" s="1672"/>
      <c r="KF71" s="1672"/>
      <c r="KG71" s="1672"/>
      <c r="KH71" s="1672"/>
      <c r="KI71" s="1672"/>
      <c r="KJ71" s="1672"/>
      <c r="KK71" s="1672"/>
      <c r="KL71" s="1672"/>
      <c r="KM71" s="1672"/>
      <c r="KN71" s="1672"/>
      <c r="KO71" s="1672"/>
      <c r="KP71" s="1672"/>
      <c r="KQ71" s="1672"/>
      <c r="KR71" s="1672"/>
      <c r="KS71" s="1672"/>
      <c r="KT71" s="1672"/>
      <c r="KU71" s="1672"/>
      <c r="KV71" s="1672"/>
      <c r="KW71" s="1672"/>
      <c r="KX71" s="1672"/>
      <c r="KY71" s="1672"/>
      <c r="KZ71" s="1672"/>
      <c r="LA71" s="1672"/>
      <c r="LB71" s="1672"/>
      <c r="LC71" s="1672"/>
      <c r="LD71" s="1672"/>
      <c r="LE71" s="1672"/>
      <c r="LF71" s="1672"/>
      <c r="LG71" s="1672"/>
      <c r="LH71" s="1672"/>
      <c r="LI71" s="1672"/>
      <c r="LJ71" s="1672"/>
      <c r="LK71" s="1672"/>
      <c r="LL71" s="1672"/>
      <c r="LM71" s="1672"/>
      <c r="LN71" s="1672"/>
      <c r="LO71" s="1672"/>
      <c r="LP71" s="1672"/>
      <c r="LQ71" s="1672"/>
      <c r="LR71" s="1672"/>
      <c r="LS71" s="1672"/>
      <c r="LT71" s="1672"/>
      <c r="LU71" s="1672"/>
      <c r="LV71" s="1672"/>
      <c r="LW71" s="1672"/>
      <c r="LX71" s="1672"/>
      <c r="LY71" s="1672"/>
      <c r="LZ71" s="1672"/>
      <c r="MA71" s="1672"/>
      <c r="MB71" s="1672"/>
      <c r="MC71" s="1672"/>
      <c r="MD71" s="1672"/>
      <c r="ME71" s="1672"/>
      <c r="MF71" s="1672"/>
      <c r="MG71" s="1672"/>
      <c r="MH71" s="1672"/>
      <c r="MI71" s="1672"/>
      <c r="MJ71" s="1672"/>
      <c r="MK71" s="1672"/>
      <c r="ML71" s="1672"/>
      <c r="MM71" s="1672"/>
      <c r="MN71" s="1672"/>
      <c r="MO71" s="1672"/>
      <c r="MP71" s="1672"/>
      <c r="MQ71" s="1672"/>
      <c r="MR71" s="1672"/>
      <c r="MS71" s="1672"/>
      <c r="MT71" s="1672"/>
      <c r="MU71" s="1672"/>
      <c r="MV71" s="1672"/>
      <c r="MW71" s="1672"/>
      <c r="MX71" s="1672"/>
      <c r="MY71" s="1672"/>
      <c r="MZ71" s="1672"/>
      <c r="NA71" s="1672"/>
      <c r="NB71" s="1672"/>
      <c r="NC71" s="1672"/>
      <c r="ND71" s="1672"/>
      <c r="NE71" s="1672"/>
      <c r="NF71" s="1672"/>
      <c r="NG71" s="1672"/>
      <c r="NH71" s="1672"/>
      <c r="NI71" s="1672"/>
      <c r="NJ71" s="1672"/>
      <c r="NK71" s="1672"/>
      <c r="NL71" s="1672"/>
      <c r="NM71" s="1672"/>
      <c r="NN71" s="1672"/>
      <c r="NO71" s="1672"/>
      <c r="NP71" s="1672"/>
      <c r="NQ71" s="1672"/>
      <c r="NR71" s="1672"/>
      <c r="NS71" s="1672"/>
      <c r="NT71" s="1672"/>
      <c r="NU71" s="1672"/>
      <c r="NV71" s="1672"/>
      <c r="NW71" s="1672"/>
      <c r="NX71" s="1672"/>
      <c r="NY71" s="1672"/>
      <c r="NZ71" s="1672"/>
      <c r="OA71" s="1672"/>
      <c r="OB71" s="1672"/>
      <c r="OC71" s="1672"/>
      <c r="OD71" s="1672"/>
      <c r="OE71" s="1672"/>
      <c r="OF71" s="1672"/>
      <c r="OG71" s="1672"/>
      <c r="OH71" s="1672"/>
      <c r="OI71" s="1672"/>
      <c r="OJ71" s="1672"/>
      <c r="OK71" s="1672"/>
      <c r="OL71" s="1672"/>
      <c r="OM71" s="1672"/>
      <c r="ON71" s="1672"/>
      <c r="OO71" s="1672"/>
      <c r="OP71" s="1672"/>
      <c r="OQ71" s="1672"/>
      <c r="OR71" s="1672"/>
      <c r="OS71" s="1672"/>
      <c r="OT71" s="1672"/>
      <c r="OU71" s="1672"/>
      <c r="OV71" s="1672"/>
      <c r="OW71" s="1672"/>
      <c r="OX71" s="1672"/>
      <c r="OY71" s="1672"/>
      <c r="OZ71" s="1672"/>
      <c r="PA71" s="1672"/>
      <c r="PB71" s="1672"/>
      <c r="PC71" s="1672"/>
      <c r="PD71" s="1672"/>
      <c r="PE71" s="1672"/>
      <c r="PF71" s="1672"/>
      <c r="PG71" s="1672"/>
      <c r="PH71" s="1672"/>
      <c r="PI71" s="1672"/>
      <c r="PJ71" s="1672"/>
      <c r="PK71" s="1672"/>
      <c r="PL71" s="1672"/>
      <c r="PM71" s="1672"/>
      <c r="PN71" s="1672"/>
      <c r="PO71" s="1672"/>
      <c r="PP71" s="1672"/>
      <c r="PQ71" s="1672"/>
      <c r="PR71" s="1672"/>
      <c r="PS71" s="1672"/>
      <c r="PT71" s="1672"/>
      <c r="PU71" s="1672"/>
      <c r="PV71" s="1672"/>
      <c r="PW71" s="1672"/>
      <c r="PX71" s="1672"/>
      <c r="PY71" s="1672"/>
      <c r="PZ71" s="1672"/>
      <c r="QA71" s="1672"/>
      <c r="QB71" s="1672"/>
      <c r="QC71" s="1672"/>
      <c r="QD71" s="1672"/>
      <c r="QE71" s="1672"/>
      <c r="QF71" s="1672"/>
      <c r="QG71" s="1672"/>
      <c r="QH71" s="1672"/>
      <c r="QI71" s="1672"/>
      <c r="QJ71" s="1672"/>
      <c r="QK71" s="74"/>
      <c r="QL71" s="74"/>
      <c r="QM71" s="74"/>
      <c r="QN71" s="74"/>
      <c r="QO71" s="74"/>
      <c r="QP71" s="74"/>
      <c r="QQ71" s="74"/>
      <c r="QR71" s="74"/>
      <c r="QS71" s="74"/>
      <c r="QT71" s="74"/>
      <c r="QU71" s="74"/>
      <c r="QV71" s="74"/>
      <c r="QW71" s="74"/>
      <c r="QX71" s="74"/>
      <c r="QY71" s="74"/>
      <c r="QZ71" s="74"/>
      <c r="RA71" s="74"/>
      <c r="RB71" s="74"/>
      <c r="RC71" s="74"/>
      <c r="RD71" s="74"/>
      <c r="RE71" s="74"/>
      <c r="RF71" s="74"/>
      <c r="RG71" s="74"/>
      <c r="RH71" s="74"/>
      <c r="RI71" s="74"/>
      <c r="RJ71" s="74"/>
      <c r="RK71" s="74"/>
      <c r="RL71" s="74"/>
      <c r="RM71" s="74"/>
      <c r="RN71" s="74"/>
      <c r="RO71" s="74"/>
      <c r="RP71" s="74"/>
      <c r="RQ71" s="74"/>
      <c r="RR71" s="74"/>
      <c r="RS71" s="74"/>
      <c r="RT71" s="74"/>
      <c r="RU71" s="74"/>
      <c r="RV71" s="74"/>
      <c r="RW71" s="74"/>
      <c r="RX71" s="74"/>
      <c r="RY71" s="74"/>
      <c r="RZ71" s="74"/>
      <c r="SA71" s="74"/>
      <c r="SB71" s="74"/>
      <c r="SC71" s="74"/>
      <c r="SD71" s="74"/>
      <c r="SE71" s="74"/>
      <c r="SF71" s="74"/>
      <c r="SG71" s="74"/>
      <c r="SH71" s="74"/>
      <c r="SI71" s="74"/>
      <c r="SJ71" s="74"/>
      <c r="SK71" s="74"/>
      <c r="SL71" s="74"/>
      <c r="SM71" s="74"/>
      <c r="SN71" s="74"/>
      <c r="SO71" s="74"/>
      <c r="SP71" s="74"/>
      <c r="SQ71" s="74"/>
      <c r="SR71" s="74"/>
      <c r="SS71" s="74"/>
      <c r="ST71" s="74"/>
      <c r="SU71" s="74"/>
      <c r="SV71" s="74"/>
      <c r="SW71" s="74"/>
      <c r="SX71" s="74"/>
      <c r="SY71" s="74"/>
      <c r="SZ71" s="74"/>
      <c r="TA71" s="74"/>
      <c r="TB71" s="74"/>
      <c r="TC71" s="74"/>
      <c r="TD71" s="74"/>
      <c r="TE71" s="74"/>
      <c r="TF71" s="74"/>
      <c r="TG71" s="74"/>
      <c r="TH71" s="74"/>
      <c r="TI71" s="74"/>
      <c r="TJ71" s="74"/>
      <c r="TK71" s="74"/>
      <c r="TL71" s="74"/>
      <c r="TM71" s="74"/>
      <c r="TN71" s="74"/>
      <c r="TO71" s="74"/>
      <c r="TP71" s="74"/>
      <c r="TQ71" s="74"/>
      <c r="TR71" s="74"/>
      <c r="TS71" s="74"/>
      <c r="TT71" s="74"/>
      <c r="TU71" s="74"/>
      <c r="TV71" s="74"/>
      <c r="TW71" s="74"/>
      <c r="TX71" s="74"/>
      <c r="TY71" s="74"/>
      <c r="TZ71" s="74"/>
      <c r="UA71" s="74"/>
      <c r="UB71" s="74"/>
      <c r="UC71" s="74"/>
      <c r="UD71" s="74"/>
      <c r="UE71" s="74"/>
      <c r="UF71" s="74"/>
      <c r="UG71" s="74"/>
      <c r="UH71" s="74"/>
      <c r="UI71" s="74"/>
      <c r="UJ71" s="74"/>
      <c r="UK71" s="74"/>
      <c r="UL71" s="74"/>
      <c r="UM71" s="74"/>
      <c r="UN71" s="74"/>
      <c r="UO71" s="74"/>
      <c r="UP71" s="74"/>
      <c r="UQ71" s="74"/>
      <c r="UR71" s="74"/>
      <c r="US71" s="74"/>
      <c r="UT71" s="74"/>
      <c r="UU71" s="1672"/>
      <c r="UV71" s="1672"/>
      <c r="UW71" s="1672"/>
      <c r="UX71" s="1672"/>
      <c r="UY71" s="1672"/>
      <c r="UZ71" s="1672"/>
      <c r="VA71" s="1672"/>
      <c r="VB71" s="1672"/>
      <c r="VC71" s="1672"/>
      <c r="VD71" s="1672"/>
      <c r="VE71" s="1672"/>
      <c r="VF71" s="1672"/>
      <c r="VG71" s="1672"/>
      <c r="VH71" s="1672"/>
      <c r="VI71" s="1672"/>
      <c r="VJ71" s="1672"/>
      <c r="VK71" s="1672"/>
      <c r="VL71" s="1672"/>
      <c r="VM71" s="1672"/>
      <c r="VN71" s="1672"/>
      <c r="VO71" s="1672"/>
      <c r="VP71" s="1672"/>
      <c r="VQ71" s="1672"/>
      <c r="VR71" s="1672"/>
      <c r="VS71" s="1672"/>
      <c r="VT71" s="1672"/>
      <c r="VU71" s="1672"/>
      <c r="VV71" s="1672"/>
      <c r="VW71" s="1672"/>
      <c r="VX71" s="1672"/>
      <c r="VY71" s="1672"/>
      <c r="VZ71" s="1672"/>
      <c r="WA71" s="1672"/>
      <c r="WB71" s="1672"/>
      <c r="WC71" s="1672"/>
      <c r="WD71" s="1672"/>
      <c r="WE71" s="1672"/>
      <c r="WF71" s="1672"/>
      <c r="WG71" s="1672"/>
      <c r="WH71" s="1672"/>
      <c r="WI71" s="1672"/>
      <c r="WJ71" s="1672"/>
      <c r="WK71" s="1672"/>
      <c r="WL71" s="1672"/>
      <c r="WM71" s="1672"/>
      <c r="WN71" s="1672"/>
      <c r="WO71" s="1672"/>
      <c r="WP71" s="1672"/>
      <c r="WQ71" s="1672"/>
    </row>
    <row r="72" spans="1:665" s="74" customFormat="1" ht="32.25" customHeight="1" thickBot="1">
      <c r="A72" s="192">
        <v>60</v>
      </c>
      <c r="B72" s="74" t="s">
        <v>339</v>
      </c>
      <c r="C72" s="46"/>
      <c r="D72" s="48" t="s">
        <v>336</v>
      </c>
      <c r="E72" s="1773"/>
      <c r="F72" s="1773"/>
      <c r="G72" s="1773"/>
      <c r="H72" s="1773"/>
      <c r="I72" s="1773"/>
      <c r="J72" s="1773"/>
      <c r="K72" s="1773"/>
      <c r="L72" s="1773"/>
      <c r="M72" s="1773"/>
      <c r="N72" s="1773"/>
      <c r="O72" s="1773"/>
      <c r="P72" s="1773"/>
      <c r="Q72" s="1773"/>
      <c r="R72" s="1773"/>
      <c r="S72" s="1773"/>
      <c r="T72" s="1773"/>
      <c r="U72" s="1773"/>
      <c r="V72" s="1773"/>
      <c r="W72" s="1773"/>
      <c r="X72" s="1773"/>
      <c r="Y72" s="1773"/>
      <c r="Z72" s="1773"/>
      <c r="AA72" s="1773"/>
      <c r="AB72" s="1773"/>
      <c r="AC72" s="1773"/>
      <c r="AD72" s="1773"/>
      <c r="CQ72" s="2198" t="s">
        <v>1078</v>
      </c>
      <c r="CR72" s="2199"/>
      <c r="CS72" s="2200"/>
      <c r="CT72" s="2201" t="s">
        <v>894</v>
      </c>
      <c r="CU72" s="2202"/>
      <c r="CV72" s="2202"/>
      <c r="CW72" s="2202"/>
      <c r="CX72" s="2203"/>
      <c r="CY72" s="2198" t="s">
        <v>1079</v>
      </c>
      <c r="CZ72" s="2199"/>
      <c r="DA72" s="2200"/>
      <c r="DB72" s="2201" t="s">
        <v>894</v>
      </c>
      <c r="DC72" s="2202"/>
      <c r="DD72" s="2202"/>
      <c r="DE72" s="2202"/>
      <c r="DF72" s="2203"/>
      <c r="DG72" s="2198" t="s">
        <v>1080</v>
      </c>
      <c r="DH72" s="2199"/>
      <c r="DI72" s="2200"/>
      <c r="DJ72" s="2201" t="s">
        <v>894</v>
      </c>
      <c r="DK72" s="2202"/>
      <c r="DL72" s="2202"/>
      <c r="DM72" s="2202"/>
      <c r="DN72" s="2203"/>
      <c r="EU72" s="1816"/>
      <c r="EV72" s="1816"/>
      <c r="EW72" s="2198" t="s">
        <v>1081</v>
      </c>
      <c r="EX72" s="2199"/>
      <c r="EY72" s="2200"/>
      <c r="EZ72" s="2201" t="s">
        <v>894</v>
      </c>
      <c r="FA72" s="2202"/>
      <c r="FB72" s="2202"/>
      <c r="FC72" s="2202"/>
      <c r="FD72" s="2203"/>
      <c r="FE72" s="1816"/>
      <c r="FF72" s="1816"/>
      <c r="FG72" s="2198" t="s">
        <v>1082</v>
      </c>
      <c r="FH72" s="2199"/>
      <c r="FI72" s="2200"/>
      <c r="FJ72" s="2201" t="s">
        <v>894</v>
      </c>
      <c r="FK72" s="2202"/>
      <c r="FL72" s="2202"/>
      <c r="FM72" s="2202"/>
      <c r="FN72" s="2203"/>
      <c r="FO72" s="1816"/>
      <c r="FP72" s="1816"/>
      <c r="FQ72" s="2198" t="s">
        <v>1083</v>
      </c>
      <c r="FR72" s="2199"/>
      <c r="FS72" s="2200"/>
      <c r="FT72" s="2201" t="s">
        <v>894</v>
      </c>
      <c r="FU72" s="2202"/>
      <c r="FV72" s="2202"/>
      <c r="FW72" s="2202"/>
      <c r="FX72" s="2203"/>
      <c r="FY72" s="1816"/>
      <c r="FZ72" s="1816"/>
      <c r="GA72" s="2198" t="s">
        <v>1084</v>
      </c>
      <c r="GB72" s="2199"/>
      <c r="GC72" s="2200"/>
      <c r="GD72" s="2201" t="s">
        <v>894</v>
      </c>
      <c r="GE72" s="2202"/>
      <c r="GF72" s="2202"/>
      <c r="GG72" s="2202"/>
      <c r="GH72" s="2203"/>
      <c r="GI72" s="1816"/>
      <c r="GJ72" s="1816"/>
      <c r="GK72" s="2198" t="s">
        <v>1085</v>
      </c>
      <c r="GL72" s="2199"/>
      <c r="GM72" s="2200"/>
      <c r="GN72" s="2201" t="s">
        <v>894</v>
      </c>
      <c r="GO72" s="2202"/>
      <c r="GP72" s="2202"/>
      <c r="GQ72" s="2202"/>
      <c r="GR72" s="2203"/>
      <c r="GS72" s="1816"/>
      <c r="GT72" s="1816"/>
      <c r="GU72" s="2198" t="s">
        <v>1086</v>
      </c>
      <c r="GV72" s="2199"/>
      <c r="GW72" s="2200"/>
      <c r="GX72" s="2201" t="s">
        <v>894</v>
      </c>
      <c r="GY72" s="2202"/>
      <c r="GZ72" s="2202"/>
      <c r="HA72" s="2202"/>
      <c r="HB72" s="2203"/>
      <c r="HC72" s="1816"/>
      <c r="HD72" s="1816"/>
      <c r="HE72" s="2198" t="s">
        <v>1087</v>
      </c>
      <c r="HF72" s="2199"/>
      <c r="HG72" s="2200"/>
      <c r="HH72" s="2201" t="s">
        <v>894</v>
      </c>
      <c r="HI72" s="2202"/>
      <c r="HJ72" s="2202"/>
      <c r="HK72" s="2202"/>
      <c r="HL72" s="2203"/>
      <c r="HM72" s="1816"/>
      <c r="HN72" s="1816"/>
      <c r="HO72" s="2198" t="s">
        <v>1088</v>
      </c>
      <c r="HP72" s="2199"/>
      <c r="HQ72" s="2200"/>
      <c r="HR72" s="2201" t="s">
        <v>894</v>
      </c>
      <c r="HS72" s="2202"/>
      <c r="HT72" s="2202"/>
      <c r="HU72" s="2202"/>
      <c r="HV72" s="2203"/>
      <c r="HW72" s="2198" t="s">
        <v>1089</v>
      </c>
      <c r="HX72" s="2199"/>
      <c r="HY72" s="2200"/>
      <c r="HZ72" s="2201" t="s">
        <v>894</v>
      </c>
      <c r="IA72" s="2202"/>
      <c r="IB72" s="2202"/>
      <c r="IC72" s="2202"/>
      <c r="ID72" s="2203"/>
      <c r="IE72" s="2198" t="s">
        <v>1090</v>
      </c>
      <c r="IF72" s="2199"/>
      <c r="IG72" s="2200"/>
      <c r="IH72" s="2201" t="s">
        <v>894</v>
      </c>
      <c r="II72" s="2202"/>
      <c r="IJ72" s="2202"/>
      <c r="IK72" s="2202"/>
      <c r="IL72" s="2203"/>
      <c r="IM72" s="2198" t="s">
        <v>1091</v>
      </c>
      <c r="IN72" s="2199"/>
      <c r="IO72" s="2200"/>
      <c r="IP72" s="2201" t="s">
        <v>894</v>
      </c>
      <c r="IQ72" s="2202"/>
      <c r="IR72" s="2202"/>
      <c r="IS72" s="2202"/>
      <c r="IT72" s="2203"/>
      <c r="IU72" s="2198" t="s">
        <v>1092</v>
      </c>
      <c r="IV72" s="2199"/>
      <c r="IW72" s="2200"/>
      <c r="IX72" s="2201" t="s">
        <v>894</v>
      </c>
      <c r="IY72" s="2202"/>
      <c r="IZ72" s="2202"/>
      <c r="JA72" s="2202"/>
      <c r="JB72" s="2203"/>
      <c r="JC72" s="2198" t="s">
        <v>1093</v>
      </c>
      <c r="JD72" s="2199"/>
      <c r="JE72" s="2200"/>
      <c r="JF72" s="2201" t="s">
        <v>894</v>
      </c>
      <c r="JG72" s="2202"/>
      <c r="JH72" s="2202"/>
      <c r="JI72" s="2202"/>
      <c r="JJ72" s="2203"/>
      <c r="JK72" s="2198" t="s">
        <v>1094</v>
      </c>
      <c r="JL72" s="2199"/>
      <c r="JM72" s="2200"/>
      <c r="JN72" s="2201" t="s">
        <v>894</v>
      </c>
      <c r="JO72" s="2202"/>
      <c r="JP72" s="2202"/>
      <c r="JQ72" s="2202"/>
      <c r="JR72" s="2203"/>
      <c r="JS72" s="2198" t="s">
        <v>1095</v>
      </c>
      <c r="JT72" s="2199"/>
      <c r="JU72" s="2200"/>
      <c r="JV72" s="2201" t="s">
        <v>894</v>
      </c>
      <c r="JW72" s="2202"/>
      <c r="JX72" s="2202"/>
      <c r="JY72" s="2202"/>
      <c r="JZ72" s="2203"/>
      <c r="KE72" s="1641"/>
      <c r="KF72" s="1642"/>
      <c r="KG72" s="1643"/>
      <c r="KH72" s="1644"/>
      <c r="KI72" s="1644"/>
      <c r="KJ72" s="1645"/>
      <c r="KK72" s="1646"/>
      <c r="KL72" s="1647"/>
      <c r="KM72" s="1648"/>
      <c r="KN72" s="1649"/>
      <c r="KO72" s="1650"/>
    </row>
    <row r="73" spans="1:665" s="74" customFormat="1" ht="32.25" customHeight="1" thickBot="1">
      <c r="B73" s="47"/>
      <c r="C73" s="42"/>
      <c r="D73" s="48" t="s">
        <v>337</v>
      </c>
      <c r="E73" s="1776"/>
      <c r="F73" s="1776"/>
      <c r="G73" s="1776"/>
      <c r="H73" s="1776"/>
      <c r="I73" s="1776"/>
      <c r="J73" s="1776"/>
      <c r="K73" s="1776"/>
      <c r="L73" s="1776"/>
      <c r="M73" s="1776"/>
      <c r="N73" s="1776"/>
      <c r="O73" s="1776"/>
      <c r="P73" s="1776"/>
      <c r="Q73" s="1776"/>
      <c r="R73" s="1776"/>
      <c r="S73" s="1776"/>
      <c r="T73" s="1776"/>
      <c r="U73" s="1776"/>
      <c r="V73" s="1776"/>
      <c r="W73" s="1776"/>
      <c r="X73" s="1776"/>
      <c r="Y73" s="1776"/>
      <c r="Z73" s="1776"/>
      <c r="AA73" s="1776"/>
      <c r="AB73" s="1776"/>
      <c r="AC73" s="1776"/>
      <c r="AD73" s="1776"/>
      <c r="CQ73" s="2150">
        <v>1900</v>
      </c>
      <c r="CR73" s="2151"/>
      <c r="CS73" s="2152"/>
      <c r="CT73" s="1638"/>
      <c r="CU73" s="2496"/>
      <c r="CV73" s="2497"/>
      <c r="CW73" s="1639"/>
      <c r="CX73" s="1640"/>
      <c r="CY73" s="2150">
        <v>1900</v>
      </c>
      <c r="CZ73" s="2151"/>
      <c r="DA73" s="2152"/>
      <c r="DB73" s="1638"/>
      <c r="DC73" s="2496"/>
      <c r="DD73" s="2497"/>
      <c r="DE73" s="1639"/>
      <c r="DF73" s="1640"/>
      <c r="DG73" s="2150">
        <v>1900</v>
      </c>
      <c r="DH73" s="2151"/>
      <c r="DI73" s="2152"/>
      <c r="DJ73" s="1638"/>
      <c r="DK73" s="2496"/>
      <c r="DL73" s="2497"/>
      <c r="DM73" s="1639"/>
      <c r="DN73" s="1640"/>
      <c r="EW73" s="2150">
        <v>1900</v>
      </c>
      <c r="EX73" s="2151"/>
      <c r="EY73" s="2152"/>
      <c r="EZ73" s="1638"/>
      <c r="FA73" s="1857"/>
      <c r="FB73" s="1858"/>
      <c r="FC73" s="1639"/>
      <c r="FD73" s="1640"/>
      <c r="FG73" s="2150">
        <v>1900</v>
      </c>
      <c r="FH73" s="2151"/>
      <c r="FI73" s="2152"/>
      <c r="FJ73" s="1638"/>
      <c r="FK73" s="1857"/>
      <c r="FL73" s="1858"/>
      <c r="FM73" s="1639"/>
      <c r="FN73" s="1640"/>
      <c r="FQ73" s="2150">
        <v>1900</v>
      </c>
      <c r="FR73" s="2151"/>
      <c r="FS73" s="2152"/>
      <c r="FT73" s="1638"/>
      <c r="FU73" s="1857"/>
      <c r="FV73" s="1858"/>
      <c r="FW73" s="1639"/>
      <c r="FX73" s="1640"/>
      <c r="GA73" s="2150">
        <v>1900</v>
      </c>
      <c r="GB73" s="2151"/>
      <c r="GC73" s="2152"/>
      <c r="GD73" s="1638"/>
      <c r="GE73" s="1857"/>
      <c r="GF73" s="1858"/>
      <c r="GG73" s="1639"/>
      <c r="GH73" s="1640"/>
      <c r="GK73" s="2150">
        <v>1900</v>
      </c>
      <c r="GL73" s="2151"/>
      <c r="GM73" s="2152"/>
      <c r="GN73" s="1638"/>
      <c r="GO73" s="1857"/>
      <c r="GP73" s="1858"/>
      <c r="GQ73" s="1639"/>
      <c r="GR73" s="1640"/>
      <c r="GU73" s="2150">
        <v>1900</v>
      </c>
      <c r="GV73" s="2151"/>
      <c r="GW73" s="2152"/>
      <c r="GX73" s="1638"/>
      <c r="GY73" s="1857"/>
      <c r="GZ73" s="1858"/>
      <c r="HA73" s="1639"/>
      <c r="HB73" s="1640"/>
      <c r="HE73" s="2150">
        <v>1900</v>
      </c>
      <c r="HF73" s="2151"/>
      <c r="HG73" s="2152"/>
      <c r="HH73" s="1638"/>
      <c r="HI73" s="1857"/>
      <c r="HJ73" s="1858"/>
      <c r="HK73" s="1639"/>
      <c r="HL73" s="1640"/>
      <c r="HO73" s="2150">
        <v>1900</v>
      </c>
      <c r="HP73" s="2151"/>
      <c r="HQ73" s="2152"/>
      <c r="HR73" s="1638"/>
      <c r="HS73" s="1857"/>
      <c r="HT73" s="1858"/>
      <c r="HU73" s="1639"/>
      <c r="HV73" s="1640"/>
      <c r="HW73" s="2150">
        <v>1900</v>
      </c>
      <c r="HX73" s="2151"/>
      <c r="HY73" s="2152"/>
      <c r="HZ73" s="1638"/>
      <c r="IA73" s="1857"/>
      <c r="IB73" s="1858"/>
      <c r="IC73" s="1639"/>
      <c r="ID73" s="1640"/>
      <c r="IE73" s="2150">
        <v>1900</v>
      </c>
      <c r="IF73" s="2151"/>
      <c r="IG73" s="2152"/>
      <c r="IH73" s="1638"/>
      <c r="II73" s="1857"/>
      <c r="IJ73" s="1858"/>
      <c r="IK73" s="1639"/>
      <c r="IL73" s="1640"/>
      <c r="IM73" s="2150">
        <v>1900</v>
      </c>
      <c r="IN73" s="2151"/>
      <c r="IO73" s="2152"/>
      <c r="IP73" s="1638"/>
      <c r="IQ73" s="1857"/>
      <c r="IR73" s="1858"/>
      <c r="IS73" s="1639"/>
      <c r="IT73" s="1640"/>
      <c r="IU73" s="2150">
        <v>1900</v>
      </c>
      <c r="IV73" s="2151"/>
      <c r="IW73" s="2152"/>
      <c r="IX73" s="1638"/>
      <c r="IY73" s="1857"/>
      <c r="IZ73" s="1858"/>
      <c r="JA73" s="1639"/>
      <c r="JB73" s="1640"/>
      <c r="JC73" s="2150">
        <v>1900</v>
      </c>
      <c r="JD73" s="2151"/>
      <c r="JE73" s="2152"/>
      <c r="JF73" s="1638"/>
      <c r="JG73" s="1857"/>
      <c r="JH73" s="1858"/>
      <c r="JI73" s="1639"/>
      <c r="JJ73" s="1640"/>
      <c r="JK73" s="2150">
        <v>1900</v>
      </c>
      <c r="JL73" s="2151"/>
      <c r="JM73" s="2152"/>
      <c r="JN73" s="1638"/>
      <c r="JO73" s="1857"/>
      <c r="JP73" s="1858"/>
      <c r="JQ73" s="1639"/>
      <c r="JR73" s="1640"/>
      <c r="JS73" s="2150">
        <v>1900</v>
      </c>
      <c r="JT73" s="2151"/>
      <c r="JU73" s="2152"/>
      <c r="JV73" s="1638"/>
      <c r="JW73" s="1857"/>
      <c r="JX73" s="1858"/>
      <c r="JY73" s="1639"/>
      <c r="JZ73" s="1640"/>
      <c r="KE73" s="1651"/>
      <c r="KF73" s="1652"/>
      <c r="KG73" s="1653"/>
      <c r="KH73" s="1654"/>
      <c r="KI73" s="1654"/>
      <c r="KJ73" s="1655"/>
      <c r="KK73" s="1656"/>
      <c r="KL73" s="1657"/>
      <c r="KM73" s="1658"/>
      <c r="KN73" s="1659"/>
      <c r="KO73" s="1660"/>
    </row>
    <row r="74" spans="1:665" s="1753" customFormat="1" ht="32.25" customHeight="1">
      <c r="B74" s="1755"/>
      <c r="C74" s="1755"/>
      <c r="D74" s="1755"/>
      <c r="E74" s="1776" t="s">
        <v>926</v>
      </c>
      <c r="F74" s="1776"/>
      <c r="G74" s="1776"/>
      <c r="H74" s="1776"/>
      <c r="I74" s="1776"/>
      <c r="J74" s="1776"/>
      <c r="K74" s="1776"/>
      <c r="L74" s="1776"/>
      <c r="M74" s="1776"/>
      <c r="N74" s="1776"/>
      <c r="O74" s="1776"/>
      <c r="P74" s="1776"/>
      <c r="Q74" s="1776"/>
      <c r="R74" s="1776"/>
      <c r="S74" s="1776"/>
      <c r="T74" s="1776"/>
      <c r="U74" s="1776"/>
      <c r="V74" s="1776"/>
      <c r="W74" s="1776"/>
      <c r="X74" s="1776"/>
      <c r="Y74" s="1776"/>
      <c r="Z74" s="1776"/>
      <c r="AA74" s="1776"/>
      <c r="AB74" s="1776"/>
      <c r="AC74" s="1776"/>
      <c r="AD74" s="1776"/>
      <c r="CD74" s="1672"/>
      <c r="CQ74" s="1672">
        <v>900</v>
      </c>
      <c r="CR74" s="1672">
        <v>900</v>
      </c>
      <c r="CS74" s="1672">
        <v>900</v>
      </c>
      <c r="CY74" s="1672">
        <v>900</v>
      </c>
      <c r="CZ74" s="1672">
        <v>900</v>
      </c>
      <c r="DA74" s="1672">
        <v>900</v>
      </c>
      <c r="DG74" s="1672">
        <v>900</v>
      </c>
      <c r="DH74" s="1672">
        <v>900</v>
      </c>
      <c r="DI74" s="1672">
        <v>900</v>
      </c>
      <c r="EU74" s="74"/>
      <c r="EV74" s="74"/>
      <c r="EW74" s="1672">
        <v>900</v>
      </c>
      <c r="EX74" s="1672">
        <v>900</v>
      </c>
      <c r="EY74" s="1672">
        <v>900</v>
      </c>
      <c r="FE74" s="74"/>
      <c r="FF74" s="74"/>
      <c r="FG74" s="1672">
        <v>900</v>
      </c>
      <c r="FH74" s="1672">
        <v>900</v>
      </c>
      <c r="FI74" s="1672">
        <v>900</v>
      </c>
      <c r="FO74" s="74"/>
      <c r="FP74" s="74"/>
      <c r="FQ74" s="1672">
        <v>900</v>
      </c>
      <c r="FR74" s="1672">
        <v>900</v>
      </c>
      <c r="FS74" s="1672">
        <v>900</v>
      </c>
      <c r="FY74" s="74"/>
      <c r="FZ74" s="74"/>
      <c r="GA74" s="1672">
        <v>900</v>
      </c>
      <c r="GB74" s="1672">
        <v>900</v>
      </c>
      <c r="GC74" s="1672">
        <v>900</v>
      </c>
      <c r="GI74" s="74"/>
      <c r="GJ74" s="74"/>
      <c r="GK74" s="1672">
        <v>900</v>
      </c>
      <c r="GL74" s="1672">
        <v>900</v>
      </c>
      <c r="GM74" s="1672">
        <v>900</v>
      </c>
      <c r="GS74" s="74"/>
      <c r="GT74" s="74"/>
      <c r="GU74" s="1672">
        <v>900</v>
      </c>
      <c r="GV74" s="1672">
        <v>900</v>
      </c>
      <c r="GW74" s="1672">
        <v>900</v>
      </c>
      <c r="HC74" s="74"/>
      <c r="HD74" s="74"/>
      <c r="HE74" s="1672">
        <v>900</v>
      </c>
      <c r="HF74" s="1672">
        <v>900</v>
      </c>
      <c r="HG74" s="1672">
        <v>900</v>
      </c>
      <c r="HM74" s="74"/>
      <c r="HN74" s="74"/>
      <c r="HO74" s="1672">
        <v>900</v>
      </c>
      <c r="HP74" s="1672">
        <v>900</v>
      </c>
      <c r="HQ74" s="1672">
        <v>900</v>
      </c>
      <c r="HW74" s="1672">
        <v>900</v>
      </c>
      <c r="HX74" s="1672">
        <v>900</v>
      </c>
      <c r="HY74" s="1672">
        <v>900</v>
      </c>
      <c r="IE74" s="1672">
        <v>900</v>
      </c>
      <c r="IF74" s="1672">
        <v>900</v>
      </c>
      <c r="IG74" s="1672">
        <v>900</v>
      </c>
      <c r="IM74" s="1672">
        <v>900</v>
      </c>
      <c r="IN74" s="1672">
        <v>900</v>
      </c>
      <c r="IO74" s="1672">
        <v>900</v>
      </c>
      <c r="IU74" s="1672">
        <v>900</v>
      </c>
      <c r="IV74" s="1672">
        <v>900</v>
      </c>
      <c r="IW74" s="1672">
        <v>900</v>
      </c>
      <c r="JC74" s="1672">
        <v>900</v>
      </c>
      <c r="JD74" s="1672">
        <v>900</v>
      </c>
      <c r="JE74" s="1672">
        <v>900</v>
      </c>
      <c r="JK74" s="1672">
        <v>900</v>
      </c>
      <c r="JL74" s="1672">
        <v>900</v>
      </c>
      <c r="JM74" s="1672">
        <v>900</v>
      </c>
      <c r="JS74" s="1672">
        <v>900</v>
      </c>
      <c r="JT74" s="1672">
        <v>900</v>
      </c>
      <c r="JU74" s="1672">
        <v>900</v>
      </c>
    </row>
    <row r="75" spans="1:665" s="74" customFormat="1" ht="32.25" customHeight="1" thickBot="1">
      <c r="B75" s="49"/>
      <c r="C75" s="50"/>
      <c r="D75" s="134" t="s">
        <v>338</v>
      </c>
      <c r="E75" s="1773"/>
      <c r="F75" s="1773"/>
      <c r="G75" s="1773"/>
      <c r="H75" s="1773"/>
      <c r="I75" s="1773"/>
      <c r="J75" s="1773"/>
      <c r="K75" s="1773"/>
      <c r="L75" s="1773"/>
      <c r="M75" s="1773"/>
      <c r="N75" s="1773"/>
      <c r="O75" s="1773"/>
      <c r="P75" s="1773"/>
      <c r="Q75" s="1773"/>
      <c r="R75" s="1773"/>
      <c r="S75" s="1773"/>
      <c r="T75" s="1773"/>
      <c r="U75" s="1773"/>
      <c r="V75" s="1773"/>
      <c r="W75" s="1773"/>
      <c r="X75" s="1773"/>
      <c r="Y75" s="1773"/>
      <c r="Z75" s="1773"/>
      <c r="AA75" s="1773"/>
      <c r="AB75" s="1773"/>
      <c r="AC75" s="1773"/>
      <c r="AD75" s="1773"/>
    </row>
    <row r="76" spans="1:665" s="74" customFormat="1" ht="32.25" customHeight="1" thickBot="1">
      <c r="B76" s="51" t="s">
        <v>50</v>
      </c>
      <c r="C76" s="43"/>
      <c r="D76" s="48" t="s">
        <v>340</v>
      </c>
      <c r="E76" s="1773"/>
      <c r="F76" s="1773"/>
      <c r="G76" s="1773"/>
      <c r="H76" s="1773"/>
      <c r="I76" s="1773"/>
      <c r="J76" s="1773"/>
      <c r="K76" s="1773"/>
      <c r="L76" s="1773"/>
      <c r="M76" s="1773"/>
      <c r="N76" s="1773"/>
      <c r="O76" s="1773"/>
      <c r="P76" s="1773"/>
      <c r="Q76" s="1773"/>
      <c r="R76" s="1773"/>
      <c r="S76" s="1773"/>
      <c r="T76" s="1773"/>
      <c r="U76" s="1773"/>
      <c r="V76" s="1773"/>
      <c r="W76" s="1773"/>
      <c r="X76" s="1773"/>
      <c r="Y76" s="1773"/>
      <c r="Z76" s="1773"/>
      <c r="AA76" s="1773"/>
      <c r="AB76" s="1773"/>
      <c r="AC76" s="1773"/>
      <c r="AD76" s="1773"/>
      <c r="CT76" s="2198" t="s">
        <v>1078</v>
      </c>
      <c r="CU76" s="2199"/>
      <c r="CV76" s="2200"/>
      <c r="CW76" s="2201" t="s">
        <v>894</v>
      </c>
      <c r="CX76" s="2202"/>
      <c r="CY76" s="2202"/>
      <c r="CZ76" s="2202"/>
      <c r="DA76" s="2203"/>
      <c r="DB76" s="2198" t="s">
        <v>1079</v>
      </c>
      <c r="DC76" s="2199"/>
      <c r="DD76" s="2200"/>
      <c r="DE76" s="2201" t="s">
        <v>894</v>
      </c>
      <c r="DF76" s="2202"/>
      <c r="DG76" s="2202"/>
      <c r="DH76" s="2202"/>
      <c r="DI76" s="2203"/>
      <c r="DJ76" s="2198" t="s">
        <v>1080</v>
      </c>
      <c r="DK76" s="2199"/>
      <c r="DL76" s="2200"/>
      <c r="DM76" s="2201" t="s">
        <v>894</v>
      </c>
      <c r="DN76" s="2202"/>
      <c r="DO76" s="2202"/>
      <c r="DP76" s="2202"/>
      <c r="DQ76" s="2203"/>
      <c r="DS76" s="2198" t="s">
        <v>1096</v>
      </c>
      <c r="DT76" s="2199"/>
      <c r="DU76" s="2200"/>
      <c r="DV76" s="2201" t="s">
        <v>894</v>
      </c>
      <c r="DW76" s="2202"/>
      <c r="DX76" s="2202"/>
      <c r="DY76" s="2202"/>
      <c r="DZ76" s="2203"/>
      <c r="EA76" s="2198" t="s">
        <v>1097</v>
      </c>
      <c r="EB76" s="2199"/>
      <c r="EC76" s="2200"/>
      <c r="ED76" s="2201" t="s">
        <v>894</v>
      </c>
      <c r="EE76" s="2202"/>
      <c r="EF76" s="2202"/>
      <c r="EG76" s="2202"/>
      <c r="EH76" s="2203"/>
      <c r="EI76" s="2198" t="s">
        <v>1098</v>
      </c>
      <c r="EJ76" s="2199"/>
      <c r="EK76" s="2200"/>
      <c r="EL76" s="2201" t="s">
        <v>894</v>
      </c>
      <c r="EM76" s="2202"/>
      <c r="EN76" s="2202"/>
      <c r="EO76" s="2202"/>
      <c r="EP76" s="2203"/>
      <c r="EQ76" s="2198" t="s">
        <v>1099</v>
      </c>
      <c r="ER76" s="2199"/>
      <c r="ES76" s="2200"/>
      <c r="ET76" s="2201" t="s">
        <v>894</v>
      </c>
      <c r="EU76" s="2202"/>
      <c r="EV76" s="2202"/>
      <c r="EW76" s="2202"/>
      <c r="EX76" s="2203"/>
      <c r="EZ76" s="2198" t="s">
        <v>1081</v>
      </c>
      <c r="FA76" s="2199"/>
      <c r="FB76" s="2200"/>
      <c r="FC76" s="2201" t="s">
        <v>894</v>
      </c>
      <c r="FD76" s="2202"/>
      <c r="FE76" s="2202"/>
      <c r="FF76" s="2202"/>
      <c r="FG76" s="2203"/>
      <c r="FH76" s="1816"/>
      <c r="FI76" s="1816"/>
      <c r="FJ76" s="2198" t="s">
        <v>1082</v>
      </c>
      <c r="FK76" s="2199"/>
      <c r="FL76" s="2200"/>
      <c r="FM76" s="2201" t="s">
        <v>894</v>
      </c>
      <c r="FN76" s="2202"/>
      <c r="FO76" s="2202"/>
      <c r="FP76" s="2202"/>
      <c r="FQ76" s="2203"/>
      <c r="FR76" s="1816"/>
      <c r="FS76" s="1816"/>
      <c r="FT76" s="2198" t="s">
        <v>1083</v>
      </c>
      <c r="FU76" s="2199"/>
      <c r="FV76" s="2200"/>
      <c r="FW76" s="2201" t="s">
        <v>894</v>
      </c>
      <c r="FX76" s="2202"/>
      <c r="FY76" s="2202"/>
      <c r="FZ76" s="2202"/>
      <c r="GA76" s="2203"/>
      <c r="GB76" s="1816"/>
      <c r="GC76" s="1816"/>
      <c r="GD76" s="2198" t="s">
        <v>1084</v>
      </c>
      <c r="GE76" s="2199"/>
      <c r="GF76" s="2200"/>
      <c r="GG76" s="2201" t="s">
        <v>894</v>
      </c>
      <c r="GH76" s="2202"/>
      <c r="GI76" s="2202"/>
      <c r="GJ76" s="2202"/>
      <c r="GK76" s="2203"/>
      <c r="GL76" s="1816"/>
      <c r="GM76" s="1816"/>
      <c r="GN76" s="2198" t="s">
        <v>1085</v>
      </c>
      <c r="GO76" s="2199"/>
      <c r="GP76" s="2200"/>
      <c r="GQ76" s="2201" t="s">
        <v>894</v>
      </c>
      <c r="GR76" s="2202"/>
      <c r="GS76" s="2202"/>
      <c r="GT76" s="2202"/>
      <c r="GU76" s="2203"/>
      <c r="GV76" s="1816"/>
      <c r="GW76" s="1816"/>
      <c r="GX76" s="2198" t="s">
        <v>1086</v>
      </c>
      <c r="GY76" s="2199"/>
      <c r="GZ76" s="2200"/>
      <c r="HA76" s="2201" t="s">
        <v>894</v>
      </c>
      <c r="HB76" s="2202"/>
      <c r="HC76" s="2202"/>
      <c r="HD76" s="2202"/>
      <c r="HE76" s="2203"/>
      <c r="HF76" s="1816"/>
      <c r="HG76" s="1816"/>
      <c r="HH76" s="2198" t="s">
        <v>1087</v>
      </c>
      <c r="HI76" s="2199"/>
      <c r="HJ76" s="2200"/>
      <c r="HK76" s="2201" t="s">
        <v>894</v>
      </c>
      <c r="HL76" s="2202"/>
      <c r="HM76" s="2202"/>
      <c r="HN76" s="2202"/>
      <c r="HO76" s="2203"/>
      <c r="HP76" s="1816"/>
      <c r="HQ76" s="1816"/>
      <c r="HR76" s="2198" t="s">
        <v>1088</v>
      </c>
      <c r="HS76" s="2199"/>
      <c r="HT76" s="2200"/>
      <c r="HU76" s="2201" t="s">
        <v>894</v>
      </c>
      <c r="HV76" s="2202"/>
      <c r="HW76" s="2202"/>
      <c r="HX76" s="2202"/>
      <c r="HY76" s="2203"/>
      <c r="HZ76" s="2198" t="s">
        <v>1089</v>
      </c>
      <c r="IA76" s="2199"/>
      <c r="IB76" s="2200"/>
      <c r="IC76" s="2201" t="s">
        <v>894</v>
      </c>
      <c r="ID76" s="2202"/>
      <c r="IE76" s="2202"/>
      <c r="IF76" s="2202"/>
      <c r="IG76" s="2203"/>
      <c r="IH76" s="2198" t="s">
        <v>1090</v>
      </c>
      <c r="II76" s="2199"/>
      <c r="IJ76" s="2200"/>
      <c r="IK76" s="2201" t="s">
        <v>894</v>
      </c>
      <c r="IL76" s="2202"/>
      <c r="IM76" s="2202"/>
      <c r="IN76" s="2202"/>
      <c r="IO76" s="2203"/>
      <c r="IP76" s="2198" t="s">
        <v>1091</v>
      </c>
      <c r="IQ76" s="2199"/>
      <c r="IR76" s="2200"/>
      <c r="IS76" s="2201" t="s">
        <v>894</v>
      </c>
      <c r="IT76" s="2202"/>
      <c r="IU76" s="2202"/>
      <c r="IV76" s="2202"/>
      <c r="IW76" s="2203"/>
      <c r="IX76" s="2198" t="s">
        <v>1092</v>
      </c>
      <c r="IY76" s="2199"/>
      <c r="IZ76" s="2200"/>
      <c r="JA76" s="2201" t="s">
        <v>894</v>
      </c>
      <c r="JB76" s="2202"/>
      <c r="JC76" s="2202"/>
      <c r="JD76" s="2202"/>
      <c r="JE76" s="2203"/>
      <c r="JF76" s="2198" t="s">
        <v>1093</v>
      </c>
      <c r="JG76" s="2199"/>
      <c r="JH76" s="2200"/>
      <c r="JI76" s="2201" t="s">
        <v>894</v>
      </c>
      <c r="JJ76" s="2202"/>
      <c r="JK76" s="2202"/>
      <c r="JL76" s="2202"/>
      <c r="JM76" s="2203"/>
      <c r="JN76" s="2198" t="s">
        <v>1094</v>
      </c>
      <c r="JO76" s="2199"/>
      <c r="JP76" s="2200"/>
      <c r="JQ76" s="2201" t="s">
        <v>894</v>
      </c>
      <c r="JR76" s="2202"/>
      <c r="JS76" s="2202"/>
      <c r="JT76" s="2202"/>
      <c r="JU76" s="2203"/>
      <c r="JV76" s="2198" t="s">
        <v>1095</v>
      </c>
      <c r="JW76" s="2199"/>
      <c r="JX76" s="2200"/>
      <c r="JY76" s="2201" t="s">
        <v>894</v>
      </c>
      <c r="JZ76" s="2202"/>
      <c r="KA76" s="2202"/>
      <c r="KB76" s="2202"/>
      <c r="KC76" s="2203"/>
      <c r="KK76" s="1641"/>
      <c r="KL76" s="1642"/>
      <c r="KM76" s="1643"/>
      <c r="KN76" s="1644"/>
      <c r="KO76" s="1644"/>
      <c r="KP76" s="1645"/>
      <c r="KQ76" s="1646"/>
      <c r="KR76" s="1647"/>
      <c r="KS76" s="1648"/>
      <c r="KT76" s="1649"/>
      <c r="KU76" s="1650"/>
    </row>
    <row r="77" spans="1:665" s="74" customFormat="1" ht="32.25" customHeight="1" thickBot="1">
      <c r="B77" s="51"/>
      <c r="C77" s="44"/>
      <c r="D77" s="52" t="s">
        <v>52</v>
      </c>
      <c r="E77" s="1773"/>
      <c r="F77" s="1773"/>
      <c r="G77" s="1773"/>
      <c r="H77" s="1773"/>
      <c r="I77" s="1773"/>
      <c r="J77" s="1773"/>
      <c r="K77" s="1773"/>
      <c r="L77" s="1773"/>
      <c r="M77" s="1773"/>
      <c r="N77" s="1773"/>
      <c r="O77" s="1773"/>
      <c r="P77" s="1773"/>
      <c r="Q77" s="1773"/>
      <c r="R77" s="1773"/>
      <c r="S77" s="1773"/>
      <c r="T77" s="1773"/>
      <c r="U77" s="1773"/>
      <c r="V77" s="1773"/>
      <c r="W77" s="1773"/>
      <c r="X77" s="1773"/>
      <c r="Y77" s="1773"/>
      <c r="Z77" s="1773"/>
      <c r="AA77" s="1773"/>
      <c r="AB77" s="1773"/>
      <c r="AC77" s="1773"/>
      <c r="AD77" s="1773"/>
      <c r="CT77" s="2150">
        <v>1900</v>
      </c>
      <c r="CU77" s="2151"/>
      <c r="CV77" s="2152"/>
      <c r="CW77" s="1638"/>
      <c r="CX77" s="2496"/>
      <c r="CY77" s="2497"/>
      <c r="CZ77" s="1639"/>
      <c r="DA77" s="1640"/>
      <c r="DB77" s="2150">
        <v>1900</v>
      </c>
      <c r="DC77" s="2151"/>
      <c r="DD77" s="2152"/>
      <c r="DE77" s="1638"/>
      <c r="DF77" s="2496"/>
      <c r="DG77" s="2497"/>
      <c r="DH77" s="1639"/>
      <c r="DI77" s="1640"/>
      <c r="DJ77" s="2150">
        <v>1900</v>
      </c>
      <c r="DK77" s="2151"/>
      <c r="DL77" s="2152"/>
      <c r="DM77" s="1638"/>
      <c r="DN77" s="2496"/>
      <c r="DO77" s="2497"/>
      <c r="DP77" s="1639"/>
      <c r="DQ77" s="1640"/>
      <c r="DR77" s="1753"/>
      <c r="DS77" s="2150">
        <v>1900</v>
      </c>
      <c r="DT77" s="2151"/>
      <c r="DU77" s="2152"/>
      <c r="DV77" s="1638"/>
      <c r="DW77" s="2496"/>
      <c r="DX77" s="2497"/>
      <c r="DY77" s="1639"/>
      <c r="DZ77" s="1640"/>
      <c r="EA77" s="2150">
        <v>1900</v>
      </c>
      <c r="EB77" s="2151"/>
      <c r="EC77" s="2152"/>
      <c r="ED77" s="1638"/>
      <c r="EE77" s="2496"/>
      <c r="EF77" s="2497"/>
      <c r="EG77" s="1639"/>
      <c r="EH77" s="1640"/>
      <c r="EI77" s="2150">
        <v>1900</v>
      </c>
      <c r="EJ77" s="2151"/>
      <c r="EK77" s="2152"/>
      <c r="EL77" s="1638"/>
      <c r="EM77" s="2496"/>
      <c r="EN77" s="2497"/>
      <c r="EO77" s="1639"/>
      <c r="EP77" s="1640"/>
      <c r="EQ77" s="2150">
        <v>1900</v>
      </c>
      <c r="ER77" s="2151"/>
      <c r="ES77" s="2152"/>
      <c r="ET77" s="1638"/>
      <c r="EU77" s="2496"/>
      <c r="EV77" s="2497"/>
      <c r="EW77" s="1639"/>
      <c r="EX77" s="1640"/>
      <c r="EZ77" s="2150">
        <v>1900</v>
      </c>
      <c r="FA77" s="2151"/>
      <c r="FB77" s="2152"/>
      <c r="FC77" s="1638"/>
      <c r="FD77" s="1857"/>
      <c r="FE77" s="1858"/>
      <c r="FF77" s="1639"/>
      <c r="FG77" s="1640"/>
      <c r="FJ77" s="2150">
        <v>1900</v>
      </c>
      <c r="FK77" s="2151"/>
      <c r="FL77" s="2152"/>
      <c r="FM77" s="1638"/>
      <c r="FN77" s="1857"/>
      <c r="FO77" s="1858"/>
      <c r="FP77" s="1639"/>
      <c r="FQ77" s="1640"/>
      <c r="FT77" s="2150">
        <v>1900</v>
      </c>
      <c r="FU77" s="2151"/>
      <c r="FV77" s="2152"/>
      <c r="FW77" s="1638"/>
      <c r="FX77" s="1857"/>
      <c r="FY77" s="1858"/>
      <c r="FZ77" s="1639"/>
      <c r="GA77" s="1640"/>
      <c r="GD77" s="2150">
        <v>1900</v>
      </c>
      <c r="GE77" s="2151"/>
      <c r="GF77" s="2152"/>
      <c r="GG77" s="1638"/>
      <c r="GH77" s="1857"/>
      <c r="GI77" s="1858"/>
      <c r="GJ77" s="1639"/>
      <c r="GK77" s="1640"/>
      <c r="GN77" s="2150">
        <v>1900</v>
      </c>
      <c r="GO77" s="2151"/>
      <c r="GP77" s="2152"/>
      <c r="GQ77" s="1638"/>
      <c r="GR77" s="1857"/>
      <c r="GS77" s="1858"/>
      <c r="GT77" s="1639"/>
      <c r="GU77" s="1640"/>
      <c r="GX77" s="2150">
        <v>1900</v>
      </c>
      <c r="GY77" s="2151"/>
      <c r="GZ77" s="2152"/>
      <c r="HA77" s="1638"/>
      <c r="HB77" s="1857"/>
      <c r="HC77" s="1858"/>
      <c r="HD77" s="1639"/>
      <c r="HE77" s="1640"/>
      <c r="HH77" s="2150">
        <v>1900</v>
      </c>
      <c r="HI77" s="2151"/>
      <c r="HJ77" s="2152"/>
      <c r="HK77" s="1638"/>
      <c r="HL77" s="1857"/>
      <c r="HM77" s="1858"/>
      <c r="HN77" s="1639"/>
      <c r="HO77" s="1640"/>
      <c r="HR77" s="2150">
        <v>1900</v>
      </c>
      <c r="HS77" s="2151"/>
      <c r="HT77" s="2152"/>
      <c r="HU77" s="1638"/>
      <c r="HV77" s="1857"/>
      <c r="HW77" s="1858"/>
      <c r="HX77" s="1639"/>
      <c r="HY77" s="1640"/>
      <c r="HZ77" s="2150">
        <v>1900</v>
      </c>
      <c r="IA77" s="2151"/>
      <c r="IB77" s="2152"/>
      <c r="IC77" s="1638"/>
      <c r="ID77" s="1857"/>
      <c r="IE77" s="1858"/>
      <c r="IF77" s="1639"/>
      <c r="IG77" s="1640"/>
      <c r="IH77" s="2150">
        <v>1900</v>
      </c>
      <c r="II77" s="2151"/>
      <c r="IJ77" s="2152"/>
      <c r="IK77" s="1638"/>
      <c r="IL77" s="1857"/>
      <c r="IM77" s="1858"/>
      <c r="IN77" s="1639"/>
      <c r="IO77" s="1640"/>
      <c r="IP77" s="2150">
        <v>1900</v>
      </c>
      <c r="IQ77" s="2151"/>
      <c r="IR77" s="2152"/>
      <c r="IS77" s="1638"/>
      <c r="IT77" s="1857"/>
      <c r="IU77" s="1858"/>
      <c r="IV77" s="1639"/>
      <c r="IW77" s="1640"/>
      <c r="IX77" s="2150">
        <v>1900</v>
      </c>
      <c r="IY77" s="2151"/>
      <c r="IZ77" s="2152"/>
      <c r="JA77" s="1638"/>
      <c r="JB77" s="1857"/>
      <c r="JC77" s="1858"/>
      <c r="JD77" s="1639"/>
      <c r="JE77" s="1640"/>
      <c r="JF77" s="2150">
        <v>1900</v>
      </c>
      <c r="JG77" s="2151"/>
      <c r="JH77" s="2152"/>
      <c r="JI77" s="1638"/>
      <c r="JJ77" s="1857"/>
      <c r="JK77" s="1858"/>
      <c r="JL77" s="1639"/>
      <c r="JM77" s="1640"/>
      <c r="JN77" s="2150">
        <v>1900</v>
      </c>
      <c r="JO77" s="2151"/>
      <c r="JP77" s="2152"/>
      <c r="JQ77" s="1638"/>
      <c r="JR77" s="1857"/>
      <c r="JS77" s="1858"/>
      <c r="JT77" s="1639"/>
      <c r="JU77" s="1640"/>
      <c r="JV77" s="2150">
        <v>1900</v>
      </c>
      <c r="JW77" s="2151"/>
      <c r="JX77" s="2152"/>
      <c r="JY77" s="1638"/>
      <c r="JZ77" s="1857"/>
      <c r="KA77" s="1858"/>
      <c r="KB77" s="1639"/>
      <c r="KC77" s="1640"/>
      <c r="KK77" s="1651"/>
      <c r="KL77" s="1652"/>
      <c r="KM77" s="1653"/>
      <c r="KN77" s="1654"/>
      <c r="KO77" s="1654"/>
      <c r="KP77" s="1655"/>
      <c r="KQ77" s="1656"/>
      <c r="KR77" s="1657"/>
      <c r="KS77" s="1658"/>
      <c r="KT77" s="1659"/>
      <c r="KU77" s="1660"/>
    </row>
    <row r="78" spans="1:665" s="1753" customFormat="1" ht="32.25" customHeight="1">
      <c r="B78" s="1765"/>
      <c r="C78" s="1765"/>
      <c r="D78" s="1765"/>
      <c r="E78" s="1776" t="s">
        <v>926</v>
      </c>
      <c r="F78" s="1776"/>
      <c r="G78" s="1776"/>
      <c r="H78" s="1776"/>
      <c r="I78" s="1776"/>
      <c r="J78" s="1776"/>
      <c r="K78" s="1776"/>
      <c r="L78" s="1776"/>
      <c r="M78" s="1776"/>
      <c r="N78" s="1776"/>
      <c r="O78" s="1776"/>
      <c r="P78" s="1776"/>
      <c r="Q78" s="1776"/>
      <c r="R78" s="1776"/>
      <c r="S78" s="1776"/>
      <c r="T78" s="1776"/>
      <c r="U78" s="1776"/>
      <c r="V78" s="1776"/>
      <c r="W78" s="1776"/>
      <c r="X78" s="1776"/>
      <c r="Y78" s="1776"/>
      <c r="Z78" s="1776"/>
      <c r="AA78" s="1776"/>
      <c r="AB78" s="1776"/>
      <c r="AC78" s="1776"/>
      <c r="AD78" s="1776"/>
      <c r="CT78" s="1672">
        <v>900</v>
      </c>
      <c r="CU78" s="1672">
        <v>900</v>
      </c>
      <c r="CV78" s="1672">
        <v>900</v>
      </c>
      <c r="DB78" s="1672">
        <v>900</v>
      </c>
      <c r="DC78" s="1672">
        <v>900</v>
      </c>
      <c r="DD78" s="1672">
        <v>900</v>
      </c>
      <c r="DJ78" s="1672">
        <v>900</v>
      </c>
      <c r="DK78" s="1672">
        <v>900</v>
      </c>
      <c r="DL78" s="1672">
        <v>900</v>
      </c>
      <c r="DR78" s="74"/>
      <c r="DS78" s="1672">
        <v>900</v>
      </c>
      <c r="DT78" s="1672">
        <v>900</v>
      </c>
      <c r="DU78" s="1672">
        <v>900</v>
      </c>
      <c r="EA78" s="1672">
        <v>900</v>
      </c>
      <c r="EB78" s="1672">
        <v>900</v>
      </c>
      <c r="EC78" s="1672">
        <v>900</v>
      </c>
      <c r="EI78" s="1672">
        <v>900</v>
      </c>
      <c r="EJ78" s="1672">
        <v>900</v>
      </c>
      <c r="EK78" s="1672">
        <v>900</v>
      </c>
      <c r="EQ78" s="1672">
        <v>900</v>
      </c>
      <c r="ER78" s="1672">
        <v>900</v>
      </c>
      <c r="ES78" s="1672">
        <v>900</v>
      </c>
      <c r="EZ78" s="1672">
        <v>900</v>
      </c>
      <c r="FA78" s="1672">
        <v>900</v>
      </c>
      <c r="FB78" s="1672">
        <v>900</v>
      </c>
      <c r="FH78" s="74"/>
      <c r="FI78" s="74"/>
      <c r="FJ78" s="1672">
        <v>900</v>
      </c>
      <c r="FK78" s="1672">
        <v>900</v>
      </c>
      <c r="FL78" s="1672">
        <v>900</v>
      </c>
      <c r="FR78" s="74"/>
      <c r="FS78" s="74"/>
      <c r="FT78" s="1672">
        <v>900</v>
      </c>
      <c r="FU78" s="1672">
        <v>900</v>
      </c>
      <c r="FV78" s="1672">
        <v>900</v>
      </c>
      <c r="GB78" s="74"/>
      <c r="GC78" s="74"/>
      <c r="GD78" s="1672">
        <v>900</v>
      </c>
      <c r="GE78" s="1672">
        <v>900</v>
      </c>
      <c r="GF78" s="1672">
        <v>900</v>
      </c>
      <c r="GL78" s="74"/>
      <c r="GM78" s="74"/>
      <c r="GN78" s="1672">
        <v>900</v>
      </c>
      <c r="GO78" s="1672">
        <v>900</v>
      </c>
      <c r="GP78" s="1672">
        <v>900</v>
      </c>
      <c r="GV78" s="74"/>
      <c r="GW78" s="74"/>
      <c r="GX78" s="1672">
        <v>900</v>
      </c>
      <c r="GY78" s="1672">
        <v>900</v>
      </c>
      <c r="GZ78" s="1672">
        <v>900</v>
      </c>
      <c r="HF78" s="74"/>
      <c r="HG78" s="74"/>
      <c r="HH78" s="1672">
        <v>900</v>
      </c>
      <c r="HI78" s="1672">
        <v>900</v>
      </c>
      <c r="HJ78" s="1672">
        <v>900</v>
      </c>
      <c r="HP78" s="74"/>
      <c r="HQ78" s="74"/>
      <c r="HR78" s="1672">
        <v>900</v>
      </c>
      <c r="HS78" s="1672">
        <v>900</v>
      </c>
      <c r="HT78" s="1672">
        <v>900</v>
      </c>
      <c r="HZ78" s="1672">
        <v>900</v>
      </c>
      <c r="IA78" s="1672">
        <v>900</v>
      </c>
      <c r="IB78" s="1672">
        <v>900</v>
      </c>
      <c r="IH78" s="1672">
        <v>900</v>
      </c>
      <c r="II78" s="1672">
        <v>900</v>
      </c>
      <c r="IJ78" s="1672">
        <v>900</v>
      </c>
      <c r="IP78" s="1672">
        <v>900</v>
      </c>
      <c r="IQ78" s="1672">
        <v>900</v>
      </c>
      <c r="IR78" s="1672">
        <v>900</v>
      </c>
      <c r="IX78" s="1672">
        <v>900</v>
      </c>
      <c r="IY78" s="1672">
        <v>900</v>
      </c>
      <c r="IZ78" s="1672">
        <v>900</v>
      </c>
      <c r="JF78" s="1672">
        <v>900</v>
      </c>
      <c r="JG78" s="1672">
        <v>900</v>
      </c>
      <c r="JH78" s="1672">
        <v>900</v>
      </c>
      <c r="JN78" s="1672">
        <v>900</v>
      </c>
      <c r="JO78" s="1672">
        <v>900</v>
      </c>
      <c r="JP78" s="1672">
        <v>900</v>
      </c>
      <c r="JV78" s="1672">
        <v>900</v>
      </c>
      <c r="JW78" s="1672">
        <v>900</v>
      </c>
      <c r="JX78" s="1672">
        <v>900</v>
      </c>
    </row>
    <row r="79" spans="1:665" s="74" customFormat="1" ht="32.25" customHeight="1" thickBot="1">
      <c r="B79" s="53"/>
      <c r="C79" s="275" t="s">
        <v>289</v>
      </c>
      <c r="D79" s="1685"/>
      <c r="E79" s="1773"/>
      <c r="F79" s="1773"/>
      <c r="G79" s="1773"/>
      <c r="H79" s="1773"/>
      <c r="I79" s="1773"/>
      <c r="J79" s="1773"/>
      <c r="K79" s="1773"/>
      <c r="L79" s="1773"/>
      <c r="M79" s="1773"/>
      <c r="N79" s="1773"/>
      <c r="O79" s="1773"/>
      <c r="P79" s="1773"/>
      <c r="Q79" s="1773"/>
      <c r="R79" s="1773"/>
      <c r="S79" s="1773"/>
      <c r="T79" s="1773"/>
      <c r="U79" s="1773"/>
      <c r="V79" s="1773"/>
      <c r="W79" s="1773"/>
      <c r="X79" s="1773"/>
      <c r="Y79" s="1773"/>
      <c r="Z79" s="1773"/>
      <c r="AA79" s="1773"/>
      <c r="AB79" s="1773"/>
      <c r="AC79" s="1773"/>
      <c r="AD79" s="1773"/>
    </row>
    <row r="80" spans="1:665" s="74" customFormat="1" ht="32.25" customHeight="1" thickBot="1">
      <c r="B80" s="54" t="s">
        <v>51</v>
      </c>
      <c r="C80" s="276"/>
      <c r="D80" s="1686" t="s">
        <v>290</v>
      </c>
      <c r="E80" s="1773"/>
      <c r="F80" s="1773"/>
      <c r="G80" s="1773"/>
      <c r="H80" s="1773"/>
      <c r="I80" s="1773"/>
      <c r="J80" s="1773"/>
      <c r="K80" s="1773"/>
      <c r="L80" s="1773"/>
      <c r="M80" s="1773"/>
      <c r="N80" s="1773"/>
      <c r="O80" s="1773"/>
      <c r="P80" s="1773"/>
      <c r="Q80" s="1773"/>
      <c r="R80" s="1773"/>
      <c r="S80" s="1773"/>
      <c r="T80" s="1773"/>
      <c r="U80" s="1773"/>
      <c r="V80" s="1773"/>
      <c r="W80" s="1773"/>
      <c r="X80" s="1773"/>
      <c r="Y80" s="1773"/>
      <c r="Z80" s="1773"/>
      <c r="AA80" s="1773"/>
      <c r="AB80" s="1773"/>
      <c r="AC80" s="1773"/>
      <c r="AD80" s="1773"/>
      <c r="CW80" s="2198" t="s">
        <v>1078</v>
      </c>
      <c r="CX80" s="2199"/>
      <c r="CY80" s="2200"/>
      <c r="CZ80" s="2201" t="s">
        <v>894</v>
      </c>
      <c r="DA80" s="2202"/>
      <c r="DB80" s="2202"/>
      <c r="DC80" s="2202"/>
      <c r="DD80" s="2203"/>
      <c r="DE80" s="2198" t="s">
        <v>1079</v>
      </c>
      <c r="DF80" s="2199"/>
      <c r="DG80" s="2200"/>
      <c r="DH80" s="2201" t="s">
        <v>894</v>
      </c>
      <c r="DI80" s="2202"/>
      <c r="DJ80" s="2202"/>
      <c r="DK80" s="2202"/>
      <c r="DL80" s="2203"/>
      <c r="DM80" s="2198" t="s">
        <v>1080</v>
      </c>
      <c r="DN80" s="2199"/>
      <c r="DO80" s="2200"/>
      <c r="DP80" s="2201" t="s">
        <v>894</v>
      </c>
      <c r="DQ80" s="2202"/>
      <c r="DR80" s="2202"/>
      <c r="DS80" s="2202"/>
      <c r="DT80" s="2203"/>
      <c r="DV80" s="2198" t="s">
        <v>1096</v>
      </c>
      <c r="DW80" s="2199"/>
      <c r="DX80" s="2200"/>
      <c r="DY80" s="2201" t="s">
        <v>894</v>
      </c>
      <c r="DZ80" s="2202"/>
      <c r="EA80" s="2202"/>
      <c r="EB80" s="2202"/>
      <c r="EC80" s="2203"/>
      <c r="ED80" s="2198" t="s">
        <v>1097</v>
      </c>
      <c r="EE80" s="2199"/>
      <c r="EF80" s="2200"/>
      <c r="EG80" s="2201" t="s">
        <v>894</v>
      </c>
      <c r="EH80" s="2202"/>
      <c r="EI80" s="2202"/>
      <c r="EJ80" s="2202"/>
      <c r="EK80" s="2203"/>
      <c r="EL80" s="2198" t="s">
        <v>1098</v>
      </c>
      <c r="EM80" s="2199"/>
      <c r="EN80" s="2200"/>
      <c r="EO80" s="2201" t="s">
        <v>894</v>
      </c>
      <c r="EP80" s="2202"/>
      <c r="EQ80" s="2202"/>
      <c r="ER80" s="2202"/>
      <c r="ES80" s="2203"/>
      <c r="ET80" s="2198" t="s">
        <v>1099</v>
      </c>
      <c r="EU80" s="2199"/>
      <c r="EV80" s="2200"/>
      <c r="EW80" s="2201" t="s">
        <v>894</v>
      </c>
      <c r="EX80" s="2202"/>
      <c r="EY80" s="2202"/>
      <c r="EZ80" s="2202"/>
      <c r="FA80" s="2203"/>
      <c r="FC80" s="2198" t="s">
        <v>1081</v>
      </c>
      <c r="FD80" s="2199"/>
      <c r="FE80" s="2200"/>
      <c r="FF80" s="2201" t="s">
        <v>894</v>
      </c>
      <c r="FG80" s="2202"/>
      <c r="FH80" s="2202"/>
      <c r="FI80" s="2202"/>
      <c r="FJ80" s="2203"/>
      <c r="FK80" s="1816"/>
      <c r="FL80" s="1816"/>
      <c r="FM80" s="2198" t="s">
        <v>1082</v>
      </c>
      <c r="FN80" s="2199"/>
      <c r="FO80" s="2200"/>
      <c r="FP80" s="2201" t="s">
        <v>894</v>
      </c>
      <c r="FQ80" s="2202"/>
      <c r="FR80" s="2202"/>
      <c r="FS80" s="2202"/>
      <c r="FT80" s="2203"/>
      <c r="FU80" s="1816"/>
      <c r="FV80" s="1816"/>
      <c r="FW80" s="2198" t="s">
        <v>1083</v>
      </c>
      <c r="FX80" s="2199"/>
      <c r="FY80" s="2200"/>
      <c r="FZ80" s="2201" t="s">
        <v>894</v>
      </c>
      <c r="GA80" s="2202"/>
      <c r="GB80" s="2202"/>
      <c r="GC80" s="2202"/>
      <c r="GD80" s="2203"/>
      <c r="GE80" s="1816"/>
      <c r="GF80" s="1816"/>
      <c r="GG80" s="2198" t="s">
        <v>1084</v>
      </c>
      <c r="GH80" s="2199"/>
      <c r="GI80" s="2200"/>
      <c r="GJ80" s="2201" t="s">
        <v>894</v>
      </c>
      <c r="GK80" s="2202"/>
      <c r="GL80" s="2202"/>
      <c r="GM80" s="2202"/>
      <c r="GN80" s="2203"/>
      <c r="GO80" s="1816"/>
      <c r="GP80" s="1816"/>
      <c r="GQ80" s="2198" t="s">
        <v>1085</v>
      </c>
      <c r="GR80" s="2199"/>
      <c r="GS80" s="2200"/>
      <c r="GT80" s="2201" t="s">
        <v>894</v>
      </c>
      <c r="GU80" s="2202"/>
      <c r="GV80" s="2202"/>
      <c r="GW80" s="2202"/>
      <c r="GX80" s="2203"/>
      <c r="GY80" s="1816"/>
      <c r="GZ80" s="1816"/>
      <c r="HA80" s="2198" t="s">
        <v>1086</v>
      </c>
      <c r="HB80" s="2199"/>
      <c r="HC80" s="2200"/>
      <c r="HD80" s="2201" t="s">
        <v>894</v>
      </c>
      <c r="HE80" s="2202"/>
      <c r="HF80" s="2202"/>
      <c r="HG80" s="2202"/>
      <c r="HH80" s="2203"/>
      <c r="HI80" s="1816"/>
      <c r="HJ80" s="1816"/>
      <c r="HK80" s="2198" t="s">
        <v>1087</v>
      </c>
      <c r="HL80" s="2199"/>
      <c r="HM80" s="2200"/>
      <c r="HN80" s="2201" t="s">
        <v>894</v>
      </c>
      <c r="HO80" s="2202"/>
      <c r="HP80" s="2202"/>
      <c r="HQ80" s="2202"/>
      <c r="HR80" s="2203"/>
      <c r="HS80" s="1816"/>
      <c r="HT80" s="1816"/>
      <c r="HU80" s="2198" t="s">
        <v>1088</v>
      </c>
      <c r="HV80" s="2199"/>
      <c r="HW80" s="2200"/>
      <c r="HX80" s="2201" t="s">
        <v>894</v>
      </c>
      <c r="HY80" s="2202"/>
      <c r="HZ80" s="2202"/>
      <c r="IA80" s="2202"/>
      <c r="IB80" s="2203"/>
      <c r="IC80" s="2198" t="s">
        <v>1089</v>
      </c>
      <c r="ID80" s="2199"/>
      <c r="IE80" s="2200"/>
      <c r="IF80" s="2201" t="s">
        <v>894</v>
      </c>
      <c r="IG80" s="2202"/>
      <c r="IH80" s="2202"/>
      <c r="II80" s="2202"/>
      <c r="IJ80" s="2203"/>
      <c r="IK80" s="2198" t="s">
        <v>1090</v>
      </c>
      <c r="IL80" s="2199"/>
      <c r="IM80" s="2200"/>
      <c r="IN80" s="2201" t="s">
        <v>894</v>
      </c>
      <c r="IO80" s="2202"/>
      <c r="IP80" s="2202"/>
      <c r="IQ80" s="2202"/>
      <c r="IR80" s="2203"/>
      <c r="IS80" s="2198" t="s">
        <v>1091</v>
      </c>
      <c r="IT80" s="2199"/>
      <c r="IU80" s="2200"/>
      <c r="IV80" s="2201" t="s">
        <v>894</v>
      </c>
      <c r="IW80" s="2202"/>
      <c r="IX80" s="2202"/>
      <c r="IY80" s="2202"/>
      <c r="IZ80" s="2203"/>
      <c r="JA80" s="2198" t="s">
        <v>1092</v>
      </c>
      <c r="JB80" s="2199"/>
      <c r="JC80" s="2200"/>
      <c r="JD80" s="2201" t="s">
        <v>894</v>
      </c>
      <c r="JE80" s="2202"/>
      <c r="JF80" s="2202"/>
      <c r="JG80" s="2202"/>
      <c r="JH80" s="2203"/>
      <c r="JI80" s="2198" t="s">
        <v>1093</v>
      </c>
      <c r="JJ80" s="2199"/>
      <c r="JK80" s="2200"/>
      <c r="JL80" s="2201" t="s">
        <v>894</v>
      </c>
      <c r="JM80" s="2202"/>
      <c r="JN80" s="2202"/>
      <c r="JO80" s="2202"/>
      <c r="JP80" s="2203"/>
      <c r="JQ80" s="2198" t="s">
        <v>1094</v>
      </c>
      <c r="JR80" s="2199"/>
      <c r="JS80" s="2200"/>
      <c r="JT80" s="2201" t="s">
        <v>894</v>
      </c>
      <c r="JU80" s="2202"/>
      <c r="JV80" s="2202"/>
      <c r="JW80" s="2202"/>
      <c r="JX80" s="2203"/>
      <c r="JY80" s="2198" t="s">
        <v>1095</v>
      </c>
      <c r="JZ80" s="2199"/>
      <c r="KA80" s="2200"/>
      <c r="KB80" s="2201" t="s">
        <v>894</v>
      </c>
      <c r="KC80" s="2202"/>
      <c r="KD80" s="2202"/>
      <c r="KE80" s="2202"/>
      <c r="KF80" s="2203"/>
      <c r="KQ80" s="1641"/>
      <c r="KR80" s="1642"/>
      <c r="KS80" s="1643"/>
      <c r="KT80" s="1644"/>
      <c r="KU80" s="1644"/>
      <c r="KV80" s="1645"/>
      <c r="KW80" s="1646"/>
      <c r="KX80" s="1647"/>
      <c r="KY80" s="1648"/>
      <c r="KZ80" s="1649"/>
      <c r="LA80" s="1650"/>
    </row>
    <row r="81" spans="1:665" s="74" customFormat="1" ht="32.25" customHeight="1" thickBot="1">
      <c r="B81" s="54"/>
      <c r="C81" s="277"/>
      <c r="D81" s="134" t="s">
        <v>291</v>
      </c>
      <c r="E81" s="1773"/>
      <c r="F81" s="1773"/>
      <c r="G81" s="1773"/>
      <c r="H81" s="1773"/>
      <c r="I81" s="1773"/>
      <c r="J81" s="1773"/>
      <c r="K81" s="1773"/>
      <c r="L81" s="1773"/>
      <c r="M81" s="1773"/>
      <c r="N81" s="1773"/>
      <c r="O81" s="1773"/>
      <c r="P81" s="1773"/>
      <c r="Q81" s="1773"/>
      <c r="R81" s="1773"/>
      <c r="S81" s="1773"/>
      <c r="T81" s="1773"/>
      <c r="U81" s="1773"/>
      <c r="V81" s="1773"/>
      <c r="W81" s="1773"/>
      <c r="X81" s="1773"/>
      <c r="Y81" s="1773"/>
      <c r="Z81" s="1773"/>
      <c r="AA81" s="1773"/>
      <c r="AB81" s="1773"/>
      <c r="AC81" s="1773"/>
      <c r="AD81" s="1773"/>
      <c r="CW81" s="2150">
        <v>1900</v>
      </c>
      <c r="CX81" s="2151"/>
      <c r="CY81" s="2152"/>
      <c r="CZ81" s="1638"/>
      <c r="DA81" s="2496"/>
      <c r="DB81" s="2497"/>
      <c r="DC81" s="1639"/>
      <c r="DD81" s="1640"/>
      <c r="DE81" s="2150">
        <v>1900</v>
      </c>
      <c r="DF81" s="2151"/>
      <c r="DG81" s="2152"/>
      <c r="DH81" s="1638"/>
      <c r="DI81" s="2496"/>
      <c r="DJ81" s="2497"/>
      <c r="DK81" s="1639"/>
      <c r="DL81" s="1640"/>
      <c r="DM81" s="2150">
        <v>1900</v>
      </c>
      <c r="DN81" s="2151"/>
      <c r="DO81" s="2152"/>
      <c r="DP81" s="1638"/>
      <c r="DQ81" s="2496"/>
      <c r="DR81" s="2497"/>
      <c r="DS81" s="1639"/>
      <c r="DT81" s="1640"/>
      <c r="DV81" s="2150">
        <v>1900</v>
      </c>
      <c r="DW81" s="2151"/>
      <c r="DX81" s="2152"/>
      <c r="DY81" s="1638"/>
      <c r="DZ81" s="2496"/>
      <c r="EA81" s="2497"/>
      <c r="EB81" s="1639"/>
      <c r="EC81" s="1640"/>
      <c r="ED81" s="2150">
        <v>1900</v>
      </c>
      <c r="EE81" s="2151"/>
      <c r="EF81" s="2152"/>
      <c r="EG81" s="1638"/>
      <c r="EH81" s="2496"/>
      <c r="EI81" s="2497"/>
      <c r="EJ81" s="1639"/>
      <c r="EK81" s="1640"/>
      <c r="EL81" s="2150">
        <v>1900</v>
      </c>
      <c r="EM81" s="2151"/>
      <c r="EN81" s="2152"/>
      <c r="EO81" s="1638"/>
      <c r="EP81" s="2496"/>
      <c r="EQ81" s="2497"/>
      <c r="ER81" s="1639"/>
      <c r="ES81" s="1640"/>
      <c r="ET81" s="2150">
        <v>1900</v>
      </c>
      <c r="EU81" s="2151"/>
      <c r="EV81" s="2152"/>
      <c r="EW81" s="1638"/>
      <c r="EX81" s="2496"/>
      <c r="EY81" s="2497"/>
      <c r="EZ81" s="1639"/>
      <c r="FA81" s="1640"/>
      <c r="FC81" s="2150">
        <v>1900</v>
      </c>
      <c r="FD81" s="2151"/>
      <c r="FE81" s="2152"/>
      <c r="FF81" s="1638"/>
      <c r="FG81" s="1857"/>
      <c r="FH81" s="1858"/>
      <c r="FI81" s="1639"/>
      <c r="FJ81" s="1640"/>
      <c r="FM81" s="2150">
        <v>1900</v>
      </c>
      <c r="FN81" s="2151"/>
      <c r="FO81" s="2152"/>
      <c r="FP81" s="1638"/>
      <c r="FQ81" s="1857"/>
      <c r="FR81" s="1858"/>
      <c r="FS81" s="1639"/>
      <c r="FT81" s="1640"/>
      <c r="FW81" s="2150">
        <v>1900</v>
      </c>
      <c r="FX81" s="2151"/>
      <c r="FY81" s="2152"/>
      <c r="FZ81" s="1638"/>
      <c r="GA81" s="1857"/>
      <c r="GB81" s="1858"/>
      <c r="GC81" s="1639"/>
      <c r="GD81" s="1640"/>
      <c r="GG81" s="2150">
        <v>1900</v>
      </c>
      <c r="GH81" s="2151"/>
      <c r="GI81" s="2152"/>
      <c r="GJ81" s="1638"/>
      <c r="GK81" s="1857"/>
      <c r="GL81" s="1858"/>
      <c r="GM81" s="1639"/>
      <c r="GN81" s="1640"/>
      <c r="GQ81" s="2150">
        <v>1900</v>
      </c>
      <c r="GR81" s="2151"/>
      <c r="GS81" s="2152"/>
      <c r="GT81" s="1638"/>
      <c r="GU81" s="1857"/>
      <c r="GV81" s="1858"/>
      <c r="GW81" s="1639"/>
      <c r="GX81" s="1640"/>
      <c r="HA81" s="2150">
        <v>1900</v>
      </c>
      <c r="HB81" s="2151"/>
      <c r="HC81" s="2152"/>
      <c r="HD81" s="1638"/>
      <c r="HE81" s="1857"/>
      <c r="HF81" s="1858"/>
      <c r="HG81" s="1639"/>
      <c r="HH81" s="1640"/>
      <c r="HK81" s="2150">
        <v>1900</v>
      </c>
      <c r="HL81" s="2151"/>
      <c r="HM81" s="2152"/>
      <c r="HN81" s="1638"/>
      <c r="HO81" s="1857"/>
      <c r="HP81" s="1858"/>
      <c r="HQ81" s="1639"/>
      <c r="HR81" s="1640"/>
      <c r="HU81" s="2150">
        <v>1900</v>
      </c>
      <c r="HV81" s="2151"/>
      <c r="HW81" s="2152"/>
      <c r="HX81" s="1638"/>
      <c r="HY81" s="1857"/>
      <c r="HZ81" s="1858"/>
      <c r="IA81" s="1639"/>
      <c r="IB81" s="1640"/>
      <c r="IC81" s="2150">
        <v>1900</v>
      </c>
      <c r="ID81" s="2151"/>
      <c r="IE81" s="2152"/>
      <c r="IF81" s="1638"/>
      <c r="IG81" s="1857"/>
      <c r="IH81" s="1858"/>
      <c r="II81" s="1639"/>
      <c r="IJ81" s="1640"/>
      <c r="IK81" s="2150">
        <v>1900</v>
      </c>
      <c r="IL81" s="2151"/>
      <c r="IM81" s="2152"/>
      <c r="IN81" s="1638"/>
      <c r="IO81" s="1857"/>
      <c r="IP81" s="1858"/>
      <c r="IQ81" s="1639"/>
      <c r="IR81" s="1640"/>
      <c r="IS81" s="2150">
        <v>1900</v>
      </c>
      <c r="IT81" s="2151"/>
      <c r="IU81" s="2152"/>
      <c r="IV81" s="1638"/>
      <c r="IW81" s="1857"/>
      <c r="IX81" s="1858"/>
      <c r="IY81" s="1639"/>
      <c r="IZ81" s="1640"/>
      <c r="JA81" s="2150">
        <v>1900</v>
      </c>
      <c r="JB81" s="2151"/>
      <c r="JC81" s="2152"/>
      <c r="JD81" s="1638"/>
      <c r="JE81" s="1857"/>
      <c r="JF81" s="1858"/>
      <c r="JG81" s="1639"/>
      <c r="JH81" s="1640"/>
      <c r="JI81" s="2150">
        <v>1900</v>
      </c>
      <c r="JJ81" s="2151"/>
      <c r="JK81" s="2152"/>
      <c r="JL81" s="1638"/>
      <c r="JM81" s="1857"/>
      <c r="JN81" s="1858"/>
      <c r="JO81" s="1639"/>
      <c r="JP81" s="1640"/>
      <c r="JQ81" s="2150">
        <v>1900</v>
      </c>
      <c r="JR81" s="2151"/>
      <c r="JS81" s="2152"/>
      <c r="JT81" s="1638"/>
      <c r="JU81" s="1857"/>
      <c r="JV81" s="1858"/>
      <c r="JW81" s="1639"/>
      <c r="JX81" s="1640"/>
      <c r="JY81" s="2150">
        <v>1900</v>
      </c>
      <c r="JZ81" s="2151"/>
      <c r="KA81" s="2152"/>
      <c r="KB81" s="1638"/>
      <c r="KC81" s="1857"/>
      <c r="KD81" s="1858"/>
      <c r="KE81" s="1639"/>
      <c r="KF81" s="1640"/>
      <c r="KQ81" s="1651"/>
      <c r="KR81" s="1652"/>
      <c r="KS81" s="1653"/>
      <c r="KT81" s="1654"/>
      <c r="KU81" s="1654"/>
      <c r="KV81" s="1655"/>
      <c r="KW81" s="1656"/>
      <c r="KX81" s="1657"/>
      <c r="KY81" s="1658"/>
      <c r="KZ81" s="1659"/>
      <c r="LA81" s="1660"/>
    </row>
    <row r="82" spans="1:665" s="1753" customFormat="1" ht="32.25" customHeight="1">
      <c r="B82" s="1754"/>
      <c r="C82" s="1754"/>
      <c r="D82" s="1754"/>
      <c r="E82" s="1776" t="s">
        <v>926</v>
      </c>
      <c r="F82" s="1776"/>
      <c r="G82" s="1776"/>
      <c r="H82" s="1776"/>
      <c r="I82" s="1776"/>
      <c r="J82" s="1776"/>
      <c r="K82" s="1776"/>
      <c r="L82" s="1776"/>
      <c r="M82" s="1776"/>
      <c r="N82" s="1776"/>
      <c r="O82" s="1776"/>
      <c r="P82" s="1776"/>
      <c r="Q82" s="1776"/>
      <c r="R82" s="1776"/>
      <c r="S82" s="1776"/>
      <c r="T82" s="1776"/>
      <c r="U82" s="1776"/>
      <c r="V82" s="1776"/>
      <c r="W82" s="1776"/>
      <c r="X82" s="1776"/>
      <c r="Y82" s="1776"/>
      <c r="Z82" s="1776"/>
      <c r="AA82" s="1776"/>
      <c r="AB82" s="1776"/>
      <c r="AC82" s="1776"/>
      <c r="AD82" s="1776"/>
      <c r="CW82" s="1672">
        <v>900</v>
      </c>
      <c r="CX82" s="1672">
        <v>900</v>
      </c>
      <c r="CY82" s="1672">
        <v>900</v>
      </c>
      <c r="DE82" s="1672">
        <v>900</v>
      </c>
      <c r="DF82" s="1672">
        <v>900</v>
      </c>
      <c r="DG82" s="1672">
        <v>900</v>
      </c>
      <c r="DM82" s="1672">
        <v>900</v>
      </c>
      <c r="DN82" s="1672">
        <v>900</v>
      </c>
      <c r="DO82" s="1672">
        <v>900</v>
      </c>
      <c r="DV82" s="1672">
        <v>900</v>
      </c>
      <c r="DW82" s="1672">
        <v>900</v>
      </c>
      <c r="DX82" s="1672">
        <v>900</v>
      </c>
      <c r="ED82" s="1672">
        <v>900</v>
      </c>
      <c r="EE82" s="1672">
        <v>900</v>
      </c>
      <c r="EF82" s="1672">
        <v>900</v>
      </c>
      <c r="EL82" s="1672">
        <v>900</v>
      </c>
      <c r="EM82" s="1672">
        <v>900</v>
      </c>
      <c r="EN82" s="1672">
        <v>900</v>
      </c>
      <c r="ET82" s="1672">
        <v>900</v>
      </c>
      <c r="EU82" s="1672">
        <v>900</v>
      </c>
      <c r="EV82" s="1672">
        <v>900</v>
      </c>
      <c r="FC82" s="1672">
        <v>900</v>
      </c>
      <c r="FD82" s="1672">
        <v>900</v>
      </c>
      <c r="FE82" s="1672">
        <v>900</v>
      </c>
      <c r="FK82" s="74"/>
      <c r="FL82" s="74"/>
      <c r="FM82" s="1672">
        <v>900</v>
      </c>
      <c r="FN82" s="1672">
        <v>900</v>
      </c>
      <c r="FO82" s="1672">
        <v>900</v>
      </c>
      <c r="FU82" s="74"/>
      <c r="FV82" s="74"/>
      <c r="FW82" s="1672">
        <v>900</v>
      </c>
      <c r="FX82" s="1672">
        <v>900</v>
      </c>
      <c r="FY82" s="1672">
        <v>900</v>
      </c>
      <c r="GE82" s="74"/>
      <c r="GF82" s="74"/>
      <c r="GG82" s="1672">
        <v>900</v>
      </c>
      <c r="GH82" s="1672">
        <v>900</v>
      </c>
      <c r="GI82" s="1672">
        <v>900</v>
      </c>
      <c r="GO82" s="74"/>
      <c r="GP82" s="74"/>
      <c r="GQ82" s="1672">
        <v>900</v>
      </c>
      <c r="GR82" s="1672">
        <v>900</v>
      </c>
      <c r="GS82" s="1672">
        <v>900</v>
      </c>
      <c r="GY82" s="74"/>
      <c r="GZ82" s="74"/>
      <c r="HA82" s="1672">
        <v>900</v>
      </c>
      <c r="HB82" s="1672">
        <v>900</v>
      </c>
      <c r="HC82" s="1672">
        <v>900</v>
      </c>
      <c r="HI82" s="74"/>
      <c r="HJ82" s="74"/>
      <c r="HK82" s="1672">
        <v>900</v>
      </c>
      <c r="HL82" s="1672">
        <v>900</v>
      </c>
      <c r="HM82" s="1672">
        <v>900</v>
      </c>
      <c r="HS82" s="74"/>
      <c r="HT82" s="74"/>
      <c r="HU82" s="1672">
        <v>900</v>
      </c>
      <c r="HV82" s="1672">
        <v>900</v>
      </c>
      <c r="HW82" s="1672">
        <v>900</v>
      </c>
      <c r="IC82" s="1672">
        <v>900</v>
      </c>
      <c r="ID82" s="1672">
        <v>900</v>
      </c>
      <c r="IE82" s="1672">
        <v>900</v>
      </c>
      <c r="IK82" s="1672">
        <v>900</v>
      </c>
      <c r="IL82" s="1672">
        <v>900</v>
      </c>
      <c r="IM82" s="1672">
        <v>900</v>
      </c>
      <c r="IS82" s="1672">
        <v>900</v>
      </c>
      <c r="IT82" s="1672">
        <v>900</v>
      </c>
      <c r="IU82" s="1672">
        <v>900</v>
      </c>
      <c r="JA82" s="1672">
        <v>900</v>
      </c>
      <c r="JB82" s="1672">
        <v>900</v>
      </c>
      <c r="JC82" s="1672">
        <v>900</v>
      </c>
      <c r="JI82" s="1672">
        <v>900</v>
      </c>
      <c r="JJ82" s="1672">
        <v>900</v>
      </c>
      <c r="JK82" s="1672">
        <v>900</v>
      </c>
      <c r="JQ82" s="1672">
        <v>900</v>
      </c>
      <c r="JR82" s="1672">
        <v>900</v>
      </c>
      <c r="JS82" s="1672">
        <v>900</v>
      </c>
      <c r="JY82" s="1672">
        <v>900</v>
      </c>
      <c r="JZ82" s="1672">
        <v>900</v>
      </c>
      <c r="KA82" s="1672">
        <v>900</v>
      </c>
    </row>
    <row r="83" spans="1:665" s="69" customFormat="1" ht="32.25" customHeight="1">
      <c r="A83" s="74"/>
      <c r="B83" s="74"/>
      <c r="C83" s="278"/>
      <c r="D83" s="134" t="s">
        <v>292</v>
      </c>
      <c r="E83" s="1773"/>
      <c r="F83" s="1773"/>
      <c r="G83" s="1773"/>
      <c r="H83" s="1773"/>
      <c r="I83" s="1773"/>
      <c r="J83" s="1773"/>
      <c r="K83" s="1773"/>
      <c r="L83" s="1773"/>
      <c r="M83" s="1773"/>
      <c r="N83" s="1773"/>
      <c r="O83" s="1773"/>
      <c r="P83" s="1773"/>
      <c r="Q83" s="1773"/>
      <c r="R83" s="1773"/>
      <c r="S83" s="1773"/>
      <c r="T83" s="1773"/>
      <c r="U83" s="1773"/>
      <c r="V83" s="1773"/>
      <c r="W83" s="1773"/>
      <c r="X83" s="1773"/>
      <c r="Y83" s="1773"/>
      <c r="Z83" s="1773"/>
      <c r="AA83" s="1773"/>
      <c r="AB83" s="1773"/>
      <c r="AC83" s="1773"/>
      <c r="AD83" s="1773"/>
      <c r="DC83" s="2167">
        <v>1</v>
      </c>
      <c r="DD83" s="2169"/>
      <c r="DE83" s="2167">
        <v>2</v>
      </c>
      <c r="DF83" s="2169"/>
      <c r="DG83" s="2167">
        <v>3</v>
      </c>
      <c r="DH83" s="2168"/>
      <c r="DI83" s="2168"/>
      <c r="DJ83" s="2169"/>
      <c r="DK83" s="2167">
        <v>1</v>
      </c>
      <c r="DL83" s="2169"/>
      <c r="DM83" s="2167">
        <v>2</v>
      </c>
      <c r="DN83" s="2169"/>
      <c r="DO83" s="2167">
        <v>3</v>
      </c>
      <c r="DP83" s="2168"/>
      <c r="DQ83" s="2168"/>
      <c r="DR83" s="2169"/>
      <c r="DS83" s="2167">
        <v>1</v>
      </c>
      <c r="DT83" s="2169"/>
      <c r="DU83" s="2167">
        <v>2</v>
      </c>
      <c r="DV83" s="2169"/>
      <c r="DW83" s="2167">
        <v>3</v>
      </c>
      <c r="DX83" s="2168"/>
      <c r="DY83" s="2168"/>
      <c r="DZ83" s="2169"/>
      <c r="EB83" s="2167">
        <v>1</v>
      </c>
      <c r="EC83" s="2169"/>
      <c r="ED83" s="2167">
        <v>2</v>
      </c>
      <c r="EE83" s="2169"/>
      <c r="EF83" s="2167">
        <v>3</v>
      </c>
      <c r="EG83" s="2168"/>
      <c r="EH83" s="2168"/>
      <c r="EI83" s="2169"/>
      <c r="EJ83" s="2167">
        <v>1</v>
      </c>
      <c r="EK83" s="2169"/>
      <c r="EL83" s="2167">
        <v>2</v>
      </c>
      <c r="EM83" s="2169"/>
      <c r="EN83" s="2167">
        <v>3</v>
      </c>
      <c r="EO83" s="2168"/>
      <c r="EP83" s="2168"/>
      <c r="EQ83" s="2169"/>
      <c r="ER83" s="2167">
        <v>1</v>
      </c>
      <c r="ES83" s="2169"/>
      <c r="ET83" s="2167">
        <v>2</v>
      </c>
      <c r="EU83" s="2169"/>
      <c r="EV83" s="2167">
        <v>3</v>
      </c>
      <c r="EW83" s="2168"/>
      <c r="EX83" s="2168"/>
      <c r="EY83" s="2169"/>
      <c r="EZ83" s="2167">
        <v>1</v>
      </c>
      <c r="FA83" s="2169"/>
      <c r="FB83" s="2167">
        <v>2</v>
      </c>
      <c r="FC83" s="2169"/>
      <c r="FD83" s="2167">
        <v>3</v>
      </c>
      <c r="FE83" s="2168"/>
      <c r="FF83" s="2168"/>
      <c r="FG83" s="2169"/>
      <c r="FI83" s="2167">
        <v>1</v>
      </c>
      <c r="FJ83" s="2169"/>
      <c r="FK83" s="2167">
        <v>2</v>
      </c>
      <c r="FL83" s="2169"/>
      <c r="FM83" s="2167">
        <v>3</v>
      </c>
      <c r="FN83" s="2168"/>
      <c r="FO83" s="2168"/>
      <c r="FP83" s="2169"/>
      <c r="FS83" s="2167">
        <v>1</v>
      </c>
      <c r="FT83" s="2169"/>
      <c r="FU83" s="2167">
        <v>2</v>
      </c>
      <c r="FV83" s="2169"/>
      <c r="FW83" s="2167">
        <v>3</v>
      </c>
      <c r="FX83" s="2168"/>
      <c r="FY83" s="2168"/>
      <c r="FZ83" s="2169"/>
      <c r="GC83" s="2167">
        <v>1</v>
      </c>
      <c r="GD83" s="2169"/>
      <c r="GE83" s="2167">
        <v>2</v>
      </c>
      <c r="GF83" s="2169"/>
      <c r="GG83" s="2167">
        <v>3</v>
      </c>
      <c r="GH83" s="2168"/>
      <c r="GI83" s="2168"/>
      <c r="GJ83" s="2169"/>
      <c r="GM83" s="2167">
        <v>1</v>
      </c>
      <c r="GN83" s="2169"/>
      <c r="GO83" s="2167">
        <v>2</v>
      </c>
      <c r="GP83" s="2169"/>
      <c r="GQ83" s="2167">
        <v>3</v>
      </c>
      <c r="GR83" s="2168"/>
      <c r="GS83" s="2168"/>
      <c r="GT83" s="2169"/>
      <c r="GW83" s="2167">
        <v>1</v>
      </c>
      <c r="GX83" s="2169"/>
      <c r="GY83" s="2167">
        <v>2</v>
      </c>
      <c r="GZ83" s="2169"/>
      <c r="HA83" s="2167">
        <v>3</v>
      </c>
      <c r="HB83" s="2168"/>
      <c r="HC83" s="2168"/>
      <c r="HD83" s="2169"/>
      <c r="HG83" s="2167">
        <v>1</v>
      </c>
      <c r="HH83" s="2169"/>
      <c r="HI83" s="2167">
        <v>2</v>
      </c>
      <c r="HJ83" s="2169"/>
      <c r="HK83" s="2167">
        <v>3</v>
      </c>
      <c r="HL83" s="2168"/>
      <c r="HM83" s="2168"/>
      <c r="HN83" s="2169"/>
      <c r="HQ83" s="2167">
        <v>1</v>
      </c>
      <c r="HR83" s="2169"/>
      <c r="HS83" s="2167">
        <v>2</v>
      </c>
      <c r="HT83" s="2169"/>
      <c r="HU83" s="2167">
        <v>3</v>
      </c>
      <c r="HV83" s="2168"/>
      <c r="HW83" s="2168"/>
      <c r="HX83" s="2169"/>
      <c r="IA83" s="2167">
        <v>1</v>
      </c>
      <c r="IB83" s="2169"/>
      <c r="IC83" s="2167">
        <v>2</v>
      </c>
      <c r="ID83" s="2169"/>
      <c r="IE83" s="2167">
        <v>3</v>
      </c>
      <c r="IF83" s="2168"/>
      <c r="IG83" s="2168"/>
      <c r="IH83" s="2169"/>
      <c r="II83" s="2167">
        <v>1</v>
      </c>
      <c r="IJ83" s="2169"/>
      <c r="IK83" s="2167">
        <v>2</v>
      </c>
      <c r="IL83" s="2169"/>
      <c r="IM83" s="2167">
        <v>3</v>
      </c>
      <c r="IN83" s="2168"/>
      <c r="IO83" s="2168"/>
      <c r="IP83" s="2169"/>
      <c r="IQ83" s="2167">
        <v>1</v>
      </c>
      <c r="IR83" s="2169"/>
      <c r="IS83" s="2167">
        <v>2</v>
      </c>
      <c r="IT83" s="2169"/>
      <c r="IU83" s="2167">
        <v>3</v>
      </c>
      <c r="IV83" s="2168"/>
      <c r="IW83" s="2168"/>
      <c r="IX83" s="2169"/>
      <c r="IY83" s="2167">
        <v>1</v>
      </c>
      <c r="IZ83" s="2169"/>
      <c r="JA83" s="2167">
        <v>2</v>
      </c>
      <c r="JB83" s="2169"/>
      <c r="JC83" s="2167">
        <v>3</v>
      </c>
      <c r="JD83" s="2168"/>
      <c r="JE83" s="2168"/>
      <c r="JF83" s="2169"/>
      <c r="JG83" s="2167">
        <v>1</v>
      </c>
      <c r="JH83" s="2169"/>
      <c r="JI83" s="2167">
        <v>2</v>
      </c>
      <c r="JJ83" s="2169"/>
      <c r="JK83" s="2167">
        <v>3</v>
      </c>
      <c r="JL83" s="2168"/>
      <c r="JM83" s="2168"/>
      <c r="JN83" s="2169"/>
      <c r="JO83" s="2167">
        <v>1</v>
      </c>
      <c r="JP83" s="2169"/>
      <c r="JQ83" s="2167">
        <v>2</v>
      </c>
      <c r="JR83" s="2169"/>
      <c r="JS83" s="2167">
        <v>3</v>
      </c>
      <c r="JT83" s="2168"/>
      <c r="JU83" s="2168"/>
      <c r="JV83" s="2169"/>
      <c r="JW83" s="2167">
        <v>1</v>
      </c>
      <c r="JX83" s="2169"/>
      <c r="JY83" s="2167">
        <v>2</v>
      </c>
      <c r="JZ83" s="2169"/>
      <c r="KA83" s="2167">
        <v>3</v>
      </c>
      <c r="KB83" s="2168"/>
      <c r="KC83" s="2168"/>
      <c r="KD83" s="2169"/>
      <c r="KE83" s="2167">
        <v>1</v>
      </c>
      <c r="KF83" s="2169"/>
      <c r="KG83" s="2167">
        <v>2</v>
      </c>
      <c r="KH83" s="2169"/>
      <c r="KI83" s="2167">
        <v>3</v>
      </c>
      <c r="KJ83" s="2168"/>
      <c r="KK83" s="2168"/>
      <c r="KL83" s="2169"/>
    </row>
    <row r="84" spans="1:665" s="69" customFormat="1" ht="32.25" customHeight="1">
      <c r="A84" s="2258" t="s">
        <v>293</v>
      </c>
      <c r="B84" s="2259"/>
      <c r="C84" s="2260"/>
      <c r="D84" s="1830"/>
      <c r="E84" s="1773"/>
      <c r="F84" s="1773"/>
      <c r="G84" s="1773"/>
      <c r="H84" s="1773"/>
      <c r="I84" s="1773"/>
      <c r="J84" s="1773"/>
      <c r="K84" s="1773"/>
      <c r="L84" s="1773"/>
      <c r="M84" s="1773"/>
      <c r="N84" s="1773"/>
      <c r="O84" s="1773"/>
      <c r="P84" s="1773"/>
      <c r="Q84" s="1773"/>
      <c r="R84" s="1773"/>
      <c r="S84" s="1773"/>
      <c r="T84" s="1773"/>
      <c r="U84" s="1773"/>
      <c r="V84" s="1773"/>
      <c r="W84" s="1773"/>
      <c r="X84" s="1773"/>
      <c r="Y84" s="1773"/>
      <c r="Z84" s="1773"/>
      <c r="AA84" s="1773"/>
      <c r="AB84" s="1773"/>
      <c r="AC84" s="1773"/>
      <c r="AD84" s="1773"/>
      <c r="DH84" s="2498">
        <v>239</v>
      </c>
      <c r="DI84" s="2499"/>
      <c r="DJ84" s="2159" t="s">
        <v>1100</v>
      </c>
      <c r="DK84" s="2159"/>
      <c r="DL84" s="2159"/>
      <c r="DM84" s="2159"/>
      <c r="DN84" s="2159"/>
      <c r="DO84" s="2160"/>
      <c r="DP84" s="2498">
        <v>240</v>
      </c>
      <c r="DQ84" s="2499"/>
      <c r="DR84" s="2159" t="s">
        <v>1100</v>
      </c>
      <c r="DS84" s="2159"/>
      <c r="DT84" s="2159"/>
      <c r="DU84" s="2159"/>
      <c r="DV84" s="2159"/>
      <c r="DW84" s="2160"/>
      <c r="DZ84" s="2498">
        <v>241</v>
      </c>
      <c r="EA84" s="2499"/>
      <c r="EB84" s="2159" t="s">
        <v>1004</v>
      </c>
      <c r="EC84" s="2159"/>
      <c r="ED84" s="2160"/>
      <c r="EE84" s="1859"/>
      <c r="EG84" s="2498">
        <v>242</v>
      </c>
      <c r="EH84" s="2499"/>
      <c r="EI84" s="2159" t="s">
        <v>1101</v>
      </c>
      <c r="EJ84" s="2159"/>
      <c r="EK84" s="2159"/>
      <c r="EL84" s="2159"/>
      <c r="EM84" s="2159"/>
      <c r="EN84" s="2160"/>
      <c r="EO84" s="2498">
        <v>243</v>
      </c>
      <c r="EP84" s="2499"/>
      <c r="EQ84" s="2159" t="s">
        <v>1102</v>
      </c>
      <c r="ER84" s="2159"/>
      <c r="ES84" s="2159"/>
      <c r="ET84" s="2159"/>
      <c r="EU84" s="2159"/>
      <c r="EV84" s="2160"/>
      <c r="EW84" s="2498">
        <v>244</v>
      </c>
      <c r="EX84" s="2499"/>
      <c r="EY84" s="2159" t="s">
        <v>1102</v>
      </c>
      <c r="EZ84" s="2159"/>
      <c r="FA84" s="2159"/>
      <c r="FB84" s="2159"/>
      <c r="FC84" s="2159"/>
      <c r="FD84" s="2160"/>
      <c r="FE84" s="2498">
        <v>245</v>
      </c>
      <c r="FF84" s="2499"/>
      <c r="FG84" s="2159" t="s">
        <v>1102</v>
      </c>
      <c r="FH84" s="2159"/>
      <c r="FI84" s="2159"/>
      <c r="FJ84" s="2159"/>
      <c r="FK84" s="2159"/>
      <c r="FL84" s="2160"/>
      <c r="FN84" s="2498">
        <v>246</v>
      </c>
      <c r="FO84" s="2499"/>
      <c r="FP84" s="2159" t="s">
        <v>1103</v>
      </c>
      <c r="FQ84" s="2159"/>
      <c r="FR84" s="2159"/>
      <c r="FS84" s="2159"/>
      <c r="FT84" s="2159"/>
      <c r="FU84" s="2159"/>
      <c r="FV84" s="2159"/>
      <c r="FW84" s="2160"/>
      <c r="FX84" s="2498">
        <v>247</v>
      </c>
      <c r="FY84" s="2499"/>
      <c r="FZ84" s="2159" t="s">
        <v>957</v>
      </c>
      <c r="GA84" s="2159"/>
      <c r="GB84" s="2159"/>
      <c r="GC84" s="2159"/>
      <c r="GD84" s="2159"/>
      <c r="GE84" s="2159"/>
      <c r="GF84" s="2159"/>
      <c r="GG84" s="2160"/>
      <c r="GH84" s="2498">
        <v>248</v>
      </c>
      <c r="GI84" s="2499"/>
      <c r="GJ84" s="2159" t="s">
        <v>957</v>
      </c>
      <c r="GK84" s="2159"/>
      <c r="GL84" s="2159"/>
      <c r="GM84" s="2159"/>
      <c r="GN84" s="2159"/>
      <c r="GO84" s="2159"/>
      <c r="GP84" s="2159"/>
      <c r="GQ84" s="2160"/>
      <c r="GR84" s="2498">
        <v>249</v>
      </c>
      <c r="GS84" s="2499"/>
      <c r="GT84" s="2159" t="s">
        <v>957</v>
      </c>
      <c r="GU84" s="2159"/>
      <c r="GV84" s="2159"/>
      <c r="GW84" s="2159"/>
      <c r="GX84" s="2159"/>
      <c r="GY84" s="2159"/>
      <c r="GZ84" s="2159"/>
      <c r="HA84" s="2160"/>
      <c r="HB84" s="2498">
        <v>250</v>
      </c>
      <c r="HC84" s="2499"/>
      <c r="HD84" s="2159" t="s">
        <v>957</v>
      </c>
      <c r="HE84" s="2159"/>
      <c r="HF84" s="2159"/>
      <c r="HG84" s="2159"/>
      <c r="HH84" s="2159"/>
      <c r="HI84" s="2159"/>
      <c r="HJ84" s="2159"/>
      <c r="HK84" s="2160"/>
      <c r="HL84" s="2498">
        <v>251</v>
      </c>
      <c r="HM84" s="2499"/>
      <c r="HN84" s="2159" t="s">
        <v>957</v>
      </c>
      <c r="HO84" s="2159"/>
      <c r="HP84" s="2159"/>
      <c r="HQ84" s="2159"/>
      <c r="HR84" s="2159"/>
      <c r="HS84" s="2159"/>
      <c r="HT84" s="2159"/>
      <c r="HU84" s="2160"/>
      <c r="HV84" s="2498">
        <v>252</v>
      </c>
      <c r="HW84" s="2499"/>
      <c r="HX84" s="2159" t="s">
        <v>957</v>
      </c>
      <c r="HY84" s="2159"/>
      <c r="HZ84" s="2159"/>
      <c r="IA84" s="2159"/>
      <c r="IB84" s="2159"/>
      <c r="IC84" s="2159"/>
      <c r="ID84" s="2159"/>
      <c r="IE84" s="2160"/>
      <c r="IF84" s="2498">
        <v>253</v>
      </c>
      <c r="IG84" s="2499"/>
      <c r="IH84" s="2159" t="s">
        <v>957</v>
      </c>
      <c r="II84" s="2159"/>
      <c r="IJ84" s="2159"/>
      <c r="IK84" s="2159"/>
      <c r="IL84" s="2159"/>
      <c r="IM84" s="2159"/>
      <c r="IN84" s="2159"/>
      <c r="IO84" s="2160"/>
      <c r="IP84" s="2498">
        <v>254</v>
      </c>
      <c r="IQ84" s="2499"/>
      <c r="IR84" s="2159" t="s">
        <v>1004</v>
      </c>
      <c r="IS84" s="2159"/>
      <c r="IT84" s="2160"/>
      <c r="IX84" s="2498">
        <v>255</v>
      </c>
      <c r="IY84" s="2499"/>
      <c r="IZ84" s="2159" t="s">
        <v>1004</v>
      </c>
      <c r="JA84" s="2159"/>
      <c r="JB84" s="2160"/>
      <c r="JF84" s="2498">
        <v>256</v>
      </c>
      <c r="JG84" s="2499"/>
      <c r="JH84" s="2159" t="s">
        <v>1004</v>
      </c>
      <c r="JI84" s="2159"/>
      <c r="JJ84" s="2160"/>
      <c r="JN84" s="2498">
        <v>257</v>
      </c>
      <c r="JO84" s="2499"/>
      <c r="JP84" s="2159" t="s">
        <v>1004</v>
      </c>
      <c r="JQ84" s="2159"/>
      <c r="JR84" s="2160"/>
      <c r="JV84" s="2498">
        <v>258</v>
      </c>
      <c r="JW84" s="2499"/>
      <c r="JX84" s="2159" t="s">
        <v>1004</v>
      </c>
      <c r="JY84" s="2159"/>
      <c r="JZ84" s="2160"/>
      <c r="KD84" s="2498">
        <v>259</v>
      </c>
      <c r="KE84" s="2499"/>
      <c r="KF84" s="2159" t="s">
        <v>1004</v>
      </c>
      <c r="KG84" s="2159"/>
      <c r="KH84" s="2160"/>
      <c r="KL84" s="2498">
        <v>260</v>
      </c>
      <c r="KM84" s="2499"/>
      <c r="KN84" s="2159" t="s">
        <v>1004</v>
      </c>
      <c r="KO84" s="2159"/>
      <c r="KP84" s="2160"/>
    </row>
    <row r="85" spans="1:665" ht="32.25" customHeight="1">
      <c r="A85" s="515"/>
      <c r="B85" s="515"/>
      <c r="C85" s="515"/>
      <c r="D85" s="1683"/>
      <c r="E85" s="1779"/>
      <c r="F85" s="1779"/>
      <c r="G85" s="1779"/>
      <c r="H85" s="1779"/>
      <c r="I85" s="1779"/>
      <c r="J85" s="1779"/>
      <c r="K85" s="1779"/>
      <c r="L85" s="1779"/>
      <c r="M85" s="1779"/>
      <c r="N85" s="1779"/>
      <c r="O85" s="1779"/>
      <c r="P85" s="1779"/>
      <c r="Q85" s="1779"/>
      <c r="R85" s="1779"/>
      <c r="S85" s="1779"/>
      <c r="T85" s="1779"/>
      <c r="U85" s="1779"/>
      <c r="V85" s="1779"/>
      <c r="W85" s="1779"/>
      <c r="X85" s="1779"/>
      <c r="Y85" s="1779"/>
      <c r="Z85" s="1779"/>
      <c r="AA85" s="1779"/>
      <c r="AB85" s="1779"/>
      <c r="AC85" s="1779"/>
      <c r="AD85" s="1779"/>
      <c r="CE85" s="74"/>
      <c r="CF85" s="74"/>
      <c r="CY85" s="2500" t="s">
        <v>490</v>
      </c>
      <c r="CZ85" s="2501"/>
      <c r="DA85" s="2501"/>
      <c r="DB85" s="2501"/>
      <c r="DC85" s="2501"/>
      <c r="DD85" s="2501"/>
      <c r="DE85" s="2501"/>
      <c r="DF85" s="2501"/>
      <c r="DG85" s="2501"/>
      <c r="DH85" s="2501"/>
      <c r="DI85" s="2501"/>
      <c r="DJ85" s="2501"/>
      <c r="DK85" s="2501"/>
      <c r="DL85" s="2501"/>
      <c r="DM85" s="2501"/>
      <c r="DN85" s="2501"/>
      <c r="DO85" s="2501"/>
      <c r="DP85" s="2501"/>
      <c r="DQ85" s="2501"/>
      <c r="DR85" s="2501"/>
      <c r="DS85" s="2501"/>
      <c r="DT85" s="2501"/>
      <c r="DU85" s="2501"/>
      <c r="DV85" s="2501"/>
      <c r="DW85" s="2501"/>
      <c r="DX85" s="2501"/>
      <c r="DY85" s="2501"/>
      <c r="DZ85" s="2501"/>
      <c r="EA85" s="2501"/>
      <c r="EB85" s="2501"/>
      <c r="EC85" s="2501"/>
      <c r="ED85" s="2501"/>
      <c r="EE85" s="2501"/>
      <c r="EF85" s="2501"/>
      <c r="EG85" s="2501"/>
      <c r="EH85" s="2501"/>
      <c r="EI85" s="2501"/>
      <c r="EJ85" s="2501"/>
      <c r="EK85" s="2501"/>
      <c r="EL85" s="2501"/>
      <c r="EM85" s="2501"/>
      <c r="EN85" s="2501"/>
      <c r="EO85" s="2501"/>
      <c r="EP85" s="2501"/>
      <c r="EQ85" s="2501"/>
      <c r="ER85" s="2501"/>
      <c r="ES85" s="2501"/>
      <c r="ET85" s="2501"/>
      <c r="EU85" s="2501"/>
      <c r="EV85" s="2501"/>
      <c r="EW85" s="2501"/>
      <c r="EX85" s="2501"/>
      <c r="EY85" s="2501"/>
      <c r="EZ85" s="2501"/>
      <c r="FA85" s="2501"/>
      <c r="FB85" s="2501"/>
      <c r="FC85" s="2501"/>
      <c r="FD85" s="2501"/>
      <c r="FE85" s="2501"/>
      <c r="FF85" s="2501"/>
      <c r="FG85" s="2501"/>
      <c r="FH85" s="2501"/>
      <c r="FI85" s="2501"/>
      <c r="FJ85" s="2501"/>
      <c r="FK85" s="2501"/>
      <c r="FL85" s="2501"/>
      <c r="FM85" s="2501"/>
      <c r="FN85" s="2501"/>
      <c r="FO85" s="2501"/>
      <c r="FP85" s="2501"/>
      <c r="FQ85" s="2501"/>
      <c r="FR85" s="2501"/>
      <c r="FS85" s="2501"/>
      <c r="FT85" s="2501"/>
      <c r="FU85" s="2501"/>
      <c r="FV85" s="2501"/>
      <c r="FW85" s="2501"/>
      <c r="FX85" s="2501"/>
      <c r="FY85" s="2501"/>
      <c r="FZ85" s="2501"/>
      <c r="GA85" s="2501"/>
      <c r="GB85" s="2501"/>
      <c r="GC85" s="2501"/>
      <c r="GD85" s="2501"/>
      <c r="GE85" s="2501"/>
      <c r="GF85" s="2501"/>
      <c r="GG85" s="2501"/>
      <c r="GH85" s="2501"/>
      <c r="GI85" s="2501"/>
      <c r="GJ85" s="2501"/>
      <c r="GK85" s="2501"/>
      <c r="GL85" s="2501"/>
      <c r="GM85" s="2501"/>
      <c r="GN85" s="2501"/>
      <c r="GO85" s="2501"/>
      <c r="GP85" s="2501"/>
      <c r="GQ85" s="2501"/>
      <c r="GR85" s="2501"/>
      <c r="GS85" s="2501"/>
      <c r="GT85" s="2501"/>
      <c r="GU85" s="2501"/>
      <c r="GV85" s="2501"/>
      <c r="GW85" s="2501"/>
      <c r="GX85" s="2501"/>
      <c r="GY85" s="2501"/>
      <c r="GZ85" s="2501"/>
      <c r="HA85" s="2502"/>
      <c r="HB85" s="2493" t="s">
        <v>490</v>
      </c>
      <c r="HC85" s="2494"/>
      <c r="HD85" s="2494"/>
      <c r="HE85" s="2494"/>
      <c r="HF85" s="2494"/>
      <c r="HG85" s="2494"/>
      <c r="HH85" s="2494"/>
      <c r="HI85" s="2494"/>
      <c r="HJ85" s="2494"/>
      <c r="HK85" s="2494"/>
      <c r="HL85" s="2494"/>
      <c r="HM85" s="2494"/>
      <c r="HN85" s="2494"/>
      <c r="HO85" s="2494"/>
      <c r="HP85" s="2494"/>
      <c r="HQ85" s="2494"/>
      <c r="HR85" s="2494"/>
      <c r="HS85" s="2494"/>
      <c r="HT85" s="2494"/>
      <c r="HU85" s="2494"/>
      <c r="HV85" s="2494"/>
      <c r="HW85" s="2494"/>
      <c r="HX85" s="2494"/>
      <c r="HY85" s="2494"/>
      <c r="HZ85" s="2494"/>
      <c r="IA85" s="2494"/>
      <c r="IB85" s="2494"/>
      <c r="IC85" s="2494"/>
      <c r="ID85" s="2494"/>
      <c r="IE85" s="2494"/>
      <c r="IF85" s="2494"/>
      <c r="IG85" s="2494"/>
      <c r="IH85" s="2494"/>
      <c r="II85" s="2494"/>
      <c r="IJ85" s="2494"/>
      <c r="IK85" s="2494"/>
      <c r="IL85" s="2494"/>
      <c r="IM85" s="2494"/>
      <c r="IN85" s="2494"/>
      <c r="IO85" s="2494"/>
      <c r="IP85" s="2494"/>
      <c r="IQ85" s="2494"/>
      <c r="IR85" s="2494"/>
      <c r="IS85" s="2494"/>
      <c r="IT85" s="2494"/>
      <c r="IU85" s="2494"/>
      <c r="IV85" s="2494"/>
      <c r="IW85" s="2494"/>
      <c r="IX85" s="2494"/>
      <c r="IY85" s="2494"/>
      <c r="IZ85" s="2494"/>
      <c r="JA85" s="2494"/>
      <c r="JB85" s="2494"/>
      <c r="JC85" s="2494"/>
      <c r="JD85" s="2494"/>
      <c r="JE85" s="2494"/>
      <c r="JF85" s="2494"/>
      <c r="JG85" s="2494"/>
      <c r="JH85" s="2494"/>
      <c r="JI85" s="2494"/>
      <c r="JJ85" s="2494"/>
      <c r="JK85" s="2494"/>
      <c r="JL85" s="2494"/>
      <c r="JM85" s="2494"/>
      <c r="JN85" s="2494"/>
      <c r="JO85" s="2494"/>
      <c r="JP85" s="2494"/>
      <c r="JQ85" s="2494"/>
      <c r="JR85" s="2494"/>
      <c r="JS85" s="2494"/>
      <c r="JT85" s="2494"/>
      <c r="JU85" s="2494"/>
      <c r="JV85" s="2494"/>
      <c r="JW85" s="2494"/>
      <c r="JX85" s="2494"/>
      <c r="JY85" s="2494"/>
      <c r="JZ85" s="2494"/>
      <c r="KA85" s="2494"/>
      <c r="KB85" s="2494"/>
      <c r="KC85" s="2494"/>
      <c r="KD85" s="2494"/>
      <c r="KE85" s="2494"/>
      <c r="KF85" s="2494"/>
      <c r="KG85" s="2494"/>
      <c r="KH85" s="2494"/>
      <c r="KI85" s="2494"/>
      <c r="KJ85" s="2494"/>
      <c r="KK85" s="2494"/>
      <c r="KL85" s="2494"/>
      <c r="KM85" s="2494"/>
      <c r="KN85" s="2494"/>
      <c r="KO85" s="2494"/>
      <c r="KP85" s="2494"/>
      <c r="KQ85" s="2494"/>
      <c r="KR85" s="2494"/>
      <c r="KS85" s="2494"/>
      <c r="KT85" s="2494"/>
      <c r="KU85" s="2494"/>
      <c r="KV85" s="2494"/>
      <c r="KW85" s="2494"/>
      <c r="KX85" s="2494"/>
      <c r="KY85" s="2494"/>
      <c r="KZ85" s="2494"/>
      <c r="LA85" s="2494"/>
      <c r="LB85" s="2494"/>
      <c r="LC85" s="2494"/>
      <c r="LD85" s="2494"/>
      <c r="LE85" s="2494"/>
      <c r="LF85" s="2494"/>
      <c r="LG85" s="2494"/>
      <c r="LH85" s="2494"/>
      <c r="LI85" s="2494"/>
      <c r="LJ85" s="2494"/>
      <c r="LK85" s="2494"/>
      <c r="LL85" s="2494"/>
      <c r="LM85" s="2494"/>
      <c r="LN85" s="2494"/>
      <c r="LO85" s="2494"/>
      <c r="LP85" s="2494"/>
      <c r="LQ85" s="2494"/>
      <c r="LR85" s="2494"/>
      <c r="LS85" s="2494"/>
      <c r="LT85" s="2494"/>
      <c r="LU85" s="2494"/>
      <c r="LV85" s="2494"/>
      <c r="LW85" s="2495"/>
    </row>
    <row r="86" spans="1:665" ht="32.25" customHeight="1">
      <c r="A86" s="520"/>
      <c r="B86" s="74"/>
      <c r="C86" s="519"/>
      <c r="D86" s="134"/>
      <c r="E86" s="1773"/>
      <c r="F86" s="1773"/>
      <c r="G86" s="1773"/>
      <c r="H86" s="1773"/>
      <c r="I86" s="1773"/>
      <c r="J86" s="1773"/>
      <c r="K86" s="1773"/>
      <c r="L86" s="1773"/>
      <c r="M86" s="1773"/>
      <c r="N86" s="1773"/>
      <c r="O86" s="1773"/>
      <c r="P86" s="1773"/>
      <c r="Q86" s="1773"/>
      <c r="R86" s="1773"/>
      <c r="S86" s="1773"/>
      <c r="T86" s="1773"/>
      <c r="U86" s="1773"/>
      <c r="V86" s="1773"/>
      <c r="W86" s="1773"/>
      <c r="X86" s="1773"/>
      <c r="Y86" s="1773"/>
      <c r="Z86" s="1773"/>
      <c r="AA86" s="1773"/>
      <c r="AB86" s="1773"/>
      <c r="AC86" s="1773"/>
      <c r="AD86" s="1773"/>
      <c r="CE86" s="74"/>
      <c r="CF86" s="74"/>
      <c r="CG86" s="74"/>
      <c r="CH86" s="74"/>
      <c r="CI86" s="74"/>
      <c r="CJ86" s="74"/>
      <c r="CK86" s="74"/>
      <c r="CL86" s="74"/>
      <c r="CM86" s="74"/>
      <c r="CN86" s="74"/>
      <c r="CO86" s="74"/>
      <c r="CP86" s="74"/>
      <c r="CQ86" s="74"/>
      <c r="CR86" s="74"/>
      <c r="CS86" s="74"/>
      <c r="CT86" s="74"/>
      <c r="CU86" s="74"/>
      <c r="CV86" s="74"/>
      <c r="CW86" s="74"/>
      <c r="CX86" s="74"/>
      <c r="CY86" s="74"/>
      <c r="CZ86" s="1671"/>
      <c r="DA86" s="1671"/>
      <c r="DB86" s="1671"/>
      <c r="DC86" s="1671"/>
      <c r="DD86" s="1671"/>
      <c r="DE86" s="1671"/>
      <c r="DF86" s="1671"/>
      <c r="DG86" s="1671"/>
      <c r="DH86" s="1671"/>
      <c r="DI86" s="1671"/>
      <c r="DJ86" s="74"/>
      <c r="DK86" s="74"/>
      <c r="DL86" s="74"/>
      <c r="DM86" s="74"/>
      <c r="DN86" s="74"/>
      <c r="DO86" s="74"/>
      <c r="DP86" s="74"/>
      <c r="DQ86" s="74"/>
      <c r="DR86" s="74"/>
      <c r="DS86" s="74"/>
      <c r="DT86" s="74"/>
      <c r="DU86" s="74"/>
      <c r="DV86" s="74"/>
      <c r="DW86" s="74"/>
      <c r="DX86" s="74"/>
      <c r="DY86" s="74"/>
      <c r="DZ86" s="74"/>
      <c r="EA86" s="74"/>
      <c r="EB86" s="74"/>
      <c r="EC86" s="74"/>
      <c r="ED86" s="74"/>
      <c r="EE86" s="74"/>
      <c r="EF86" s="74"/>
      <c r="EG86" s="74"/>
      <c r="EH86" s="74"/>
      <c r="EI86" s="74"/>
      <c r="EJ86" s="74"/>
      <c r="EK86" s="48"/>
      <c r="EL86" s="48"/>
      <c r="EM86" s="48"/>
      <c r="EN86" s="48"/>
      <c r="EO86" s="48"/>
      <c r="EP86" s="48"/>
      <c r="EQ86" s="48"/>
      <c r="ER86" s="48"/>
      <c r="ES86" s="74"/>
      <c r="ET86" s="74"/>
      <c r="EU86" s="74"/>
      <c r="EV86" s="74"/>
      <c r="EW86" s="74"/>
      <c r="EX86" s="74"/>
      <c r="EY86" s="74"/>
      <c r="EZ86" s="74"/>
      <c r="FA86" s="74"/>
      <c r="FB86" s="74"/>
      <c r="FC86" s="74"/>
      <c r="FD86" s="74"/>
      <c r="FE86" s="74"/>
      <c r="FF86" s="74"/>
      <c r="FG86" s="74"/>
      <c r="FH86" s="74"/>
      <c r="FI86" s="74"/>
      <c r="FJ86" s="74"/>
      <c r="FK86" s="74"/>
      <c r="FL86" s="74"/>
      <c r="FM86" s="74"/>
      <c r="FN86" s="74"/>
      <c r="FO86" s="74"/>
      <c r="FP86" s="74"/>
      <c r="FQ86" s="74"/>
      <c r="FR86" s="74"/>
      <c r="FS86" s="74"/>
      <c r="FT86" s="74"/>
      <c r="FU86" s="74"/>
      <c r="FV86" s="74"/>
      <c r="FW86" s="74"/>
      <c r="FX86" s="74"/>
      <c r="FY86" s="74"/>
      <c r="FZ86" s="74"/>
      <c r="GA86" s="74"/>
      <c r="GB86" s="74"/>
      <c r="GC86" s="74"/>
      <c r="GD86" s="74"/>
      <c r="GE86" s="74"/>
      <c r="GF86" s="74"/>
      <c r="GG86" s="74"/>
      <c r="GH86" s="74"/>
      <c r="GI86" s="74"/>
      <c r="GJ86" s="74"/>
      <c r="GK86" s="74"/>
      <c r="GL86" s="74"/>
      <c r="GM86" s="74"/>
      <c r="GN86" s="74"/>
      <c r="GO86" s="74"/>
      <c r="GP86" s="74"/>
      <c r="GQ86" s="74"/>
      <c r="GR86" s="74"/>
      <c r="GS86" s="74"/>
      <c r="GT86" s="74"/>
      <c r="GU86" s="74"/>
      <c r="GV86" s="74"/>
      <c r="GW86" s="74"/>
      <c r="GX86" s="74"/>
      <c r="GY86" s="74"/>
      <c r="GZ86" s="74"/>
      <c r="HA86" s="74"/>
      <c r="HB86" s="74"/>
      <c r="HC86" s="74"/>
      <c r="HD86" s="48"/>
      <c r="HE86" s="48"/>
      <c r="HF86" s="48"/>
      <c r="HG86" s="48"/>
      <c r="HH86" s="48"/>
      <c r="HI86" s="48"/>
      <c r="HJ86" s="48"/>
      <c r="HK86" s="48"/>
      <c r="HL86" s="48"/>
      <c r="HM86" s="48"/>
      <c r="HN86" s="48"/>
      <c r="HO86" s="48"/>
      <c r="HP86" s="48"/>
      <c r="HQ86" s="48"/>
      <c r="HR86" s="48"/>
      <c r="HS86" s="48"/>
      <c r="HT86" s="48"/>
      <c r="HU86" s="331"/>
      <c r="HV86" s="331"/>
      <c r="HW86" s="331"/>
      <c r="HX86" s="331"/>
      <c r="HY86" s="331"/>
      <c r="HZ86" s="331"/>
      <c r="IA86" s="331"/>
      <c r="IB86" s="331"/>
      <c r="IC86" s="331"/>
      <c r="ID86" s="331"/>
      <c r="IE86" s="331"/>
      <c r="IF86" s="331"/>
      <c r="IG86" s="331"/>
      <c r="IH86" s="331"/>
      <c r="II86" s="331"/>
      <c r="IJ86" s="331"/>
      <c r="IK86" s="331"/>
      <c r="IL86" s="331"/>
      <c r="KL86" s="2503" t="s">
        <v>502</v>
      </c>
      <c r="KM86" s="2504"/>
      <c r="KN86" s="2504"/>
      <c r="KO86" s="2504"/>
      <c r="KP86" s="2504"/>
      <c r="KQ86" s="2504"/>
      <c r="KR86" s="2504"/>
      <c r="KS86" s="2504"/>
      <c r="KT86" s="2504"/>
      <c r="KU86" s="2504"/>
      <c r="KV86" s="2504"/>
      <c r="KW86" s="2505"/>
      <c r="KX86" s="74"/>
      <c r="KY86" s="74"/>
      <c r="KZ86" s="74"/>
      <c r="LA86" s="2503" t="s">
        <v>503</v>
      </c>
      <c r="LB86" s="2504"/>
      <c r="LC86" s="2504"/>
      <c r="LD86" s="2504"/>
      <c r="LE86" s="2504"/>
      <c r="LF86" s="2504"/>
      <c r="LG86" s="2504"/>
      <c r="LH86" s="2504"/>
      <c r="LI86" s="2504"/>
      <c r="LJ86" s="2504"/>
      <c r="LK86" s="2504"/>
      <c r="LL86" s="2505"/>
      <c r="LM86" s="74"/>
      <c r="LN86" s="74"/>
      <c r="LO86" s="74"/>
      <c r="LP86" s="2506" t="s">
        <v>504</v>
      </c>
      <c r="LQ86" s="2507"/>
      <c r="LR86" s="2507"/>
      <c r="LS86" s="2507"/>
      <c r="LT86" s="2507"/>
      <c r="LU86" s="2507"/>
      <c r="LV86" s="2507"/>
      <c r="LW86" s="2507"/>
      <c r="LX86" s="2507"/>
      <c r="LY86" s="2507"/>
      <c r="LZ86" s="2507"/>
      <c r="MA86" s="2508"/>
      <c r="UL86" s="65" t="s">
        <v>7</v>
      </c>
      <c r="UM86" s="65" t="s">
        <v>8</v>
      </c>
      <c r="UN86" s="65" t="s">
        <v>9</v>
      </c>
    </row>
    <row r="87" spans="1:665" ht="25" customHeight="1">
      <c r="A87" s="186"/>
      <c r="B87" s="63"/>
      <c r="C87" s="187" t="s">
        <v>1120</v>
      </c>
      <c r="D87" s="1684">
        <v>44180</v>
      </c>
      <c r="E87" s="1773"/>
      <c r="F87" s="1696">
        <v>0</v>
      </c>
      <c r="G87" s="1708" t="s">
        <v>5</v>
      </c>
      <c r="H87" s="35" t="s">
        <v>6</v>
      </c>
      <c r="I87" s="35" t="s">
        <v>7</v>
      </c>
      <c r="J87" s="35" t="s">
        <v>8</v>
      </c>
      <c r="K87" s="35" t="s">
        <v>9</v>
      </c>
      <c r="L87" s="35" t="s">
        <v>10</v>
      </c>
      <c r="M87" s="35" t="s">
        <v>11</v>
      </c>
      <c r="N87" s="35" t="s">
        <v>12</v>
      </c>
      <c r="O87" s="35" t="s">
        <v>13</v>
      </c>
      <c r="P87" s="35" t="s">
        <v>14</v>
      </c>
      <c r="Q87" s="35" t="s">
        <v>15</v>
      </c>
      <c r="R87" s="1696">
        <v>1</v>
      </c>
      <c r="S87" s="34" t="s">
        <v>5</v>
      </c>
      <c r="T87" s="34" t="s">
        <v>6</v>
      </c>
      <c r="U87" s="34" t="s">
        <v>7</v>
      </c>
      <c r="V87" s="34" t="s">
        <v>8</v>
      </c>
      <c r="W87" s="34" t="s">
        <v>9</v>
      </c>
      <c r="X87" s="34" t="s">
        <v>10</v>
      </c>
      <c r="Y87" s="34" t="s">
        <v>11</v>
      </c>
      <c r="Z87" s="34" t="s">
        <v>12</v>
      </c>
      <c r="AA87" s="34" t="s">
        <v>13</v>
      </c>
      <c r="AB87" s="34" t="s">
        <v>14</v>
      </c>
      <c r="AC87" s="34" t="s">
        <v>15</v>
      </c>
      <c r="AD87" s="64">
        <f>IF(R87=24,1,R87+1)</f>
        <v>2</v>
      </c>
      <c r="AE87" s="35" t="s">
        <v>5</v>
      </c>
      <c r="AF87" s="35" t="s">
        <v>6</v>
      </c>
      <c r="AG87" s="35" t="s">
        <v>7</v>
      </c>
      <c r="AH87" s="35" t="s">
        <v>8</v>
      </c>
      <c r="AI87" s="35" t="s">
        <v>9</v>
      </c>
      <c r="AJ87" s="35" t="s">
        <v>10</v>
      </c>
      <c r="AK87" s="35" t="s">
        <v>11</v>
      </c>
      <c r="AL87" s="35" t="s">
        <v>12</v>
      </c>
      <c r="AM87" s="35" t="s">
        <v>13</v>
      </c>
      <c r="AN87" s="35" t="s">
        <v>14</v>
      </c>
      <c r="AO87" s="35" t="s">
        <v>15</v>
      </c>
      <c r="AP87" s="64">
        <f>IF(AD87=24,1,AD87+1)</f>
        <v>3</v>
      </c>
      <c r="AQ87" s="34" t="s">
        <v>5</v>
      </c>
      <c r="AR87" s="34" t="s">
        <v>6</v>
      </c>
      <c r="AS87" s="34" t="s">
        <v>7</v>
      </c>
      <c r="AT87" s="34" t="s">
        <v>8</v>
      </c>
      <c r="AU87" s="34" t="s">
        <v>9</v>
      </c>
      <c r="AV87" s="34" t="s">
        <v>10</v>
      </c>
      <c r="AW87" s="34" t="s">
        <v>11</v>
      </c>
      <c r="AX87" s="34" t="s">
        <v>12</v>
      </c>
      <c r="AY87" s="34" t="s">
        <v>13</v>
      </c>
      <c r="AZ87" s="34" t="s">
        <v>14</v>
      </c>
      <c r="BA87" s="34" t="s">
        <v>15</v>
      </c>
      <c r="BB87" s="64">
        <f>IF(AP87=24,1,AP87+1)</f>
        <v>4</v>
      </c>
      <c r="BC87" s="34" t="s">
        <v>5</v>
      </c>
      <c r="BD87" s="34" t="s">
        <v>6</v>
      </c>
      <c r="BE87" s="34" t="s">
        <v>7</v>
      </c>
      <c r="BF87" s="34" t="s">
        <v>8</v>
      </c>
      <c r="BG87" s="34" t="s">
        <v>9</v>
      </c>
      <c r="BH87" s="34" t="s">
        <v>10</v>
      </c>
      <c r="BI87" s="34" t="s">
        <v>11</v>
      </c>
      <c r="BJ87" s="34" t="s">
        <v>12</v>
      </c>
      <c r="BK87" s="34" t="s">
        <v>13</v>
      </c>
      <c r="BL87" s="34" t="s">
        <v>14</v>
      </c>
      <c r="BM87" s="34" t="s">
        <v>15</v>
      </c>
      <c r="BN87" s="64">
        <f>IF(BB87=24,1,BB87+1)</f>
        <v>5</v>
      </c>
      <c r="BO87" s="35" t="s">
        <v>5</v>
      </c>
      <c r="BP87" s="35" t="s">
        <v>6</v>
      </c>
      <c r="BQ87" s="35" t="s">
        <v>7</v>
      </c>
      <c r="BR87" s="35" t="s">
        <v>8</v>
      </c>
      <c r="BS87" s="35" t="s">
        <v>9</v>
      </c>
      <c r="BT87" s="35" t="s">
        <v>10</v>
      </c>
      <c r="BU87" s="35" t="s">
        <v>11</v>
      </c>
      <c r="BV87" s="35" t="s">
        <v>12</v>
      </c>
      <c r="BW87" s="35" t="s">
        <v>13</v>
      </c>
      <c r="BX87" s="35" t="s">
        <v>14</v>
      </c>
      <c r="BY87" s="35" t="s">
        <v>15</v>
      </c>
      <c r="BZ87" s="64">
        <f>IF(BN87=24,1,BN87+1)</f>
        <v>6</v>
      </c>
      <c r="CA87" s="34" t="s">
        <v>5</v>
      </c>
      <c r="CB87" s="34" t="s">
        <v>6</v>
      </c>
      <c r="CC87" s="34" t="s">
        <v>7</v>
      </c>
      <c r="CD87" s="34" t="s">
        <v>8</v>
      </c>
      <c r="CE87" s="34" t="s">
        <v>9</v>
      </c>
      <c r="CF87" s="34" t="s">
        <v>10</v>
      </c>
      <c r="CG87" s="34" t="s">
        <v>11</v>
      </c>
      <c r="CH87" s="34" t="s">
        <v>12</v>
      </c>
      <c r="CI87" s="34" t="s">
        <v>13</v>
      </c>
      <c r="CJ87" s="34" t="s">
        <v>14</v>
      </c>
      <c r="CK87" s="34" t="s">
        <v>15</v>
      </c>
      <c r="CL87" s="64">
        <f>IF(BZ87=24,1,BZ87+1)</f>
        <v>7</v>
      </c>
      <c r="CM87" s="36" t="s">
        <v>5</v>
      </c>
      <c r="CN87" s="36" t="s">
        <v>6</v>
      </c>
      <c r="CO87" s="36" t="s">
        <v>7</v>
      </c>
      <c r="CP87" s="36" t="s">
        <v>8</v>
      </c>
      <c r="CQ87" s="36" t="s">
        <v>9</v>
      </c>
      <c r="CR87" s="36" t="s">
        <v>10</v>
      </c>
      <c r="CS87" s="36" t="s">
        <v>11</v>
      </c>
      <c r="CT87" s="36" t="s">
        <v>12</v>
      </c>
      <c r="CU87" s="36" t="s">
        <v>13</v>
      </c>
      <c r="CV87" s="36" t="s">
        <v>14</v>
      </c>
      <c r="CW87" s="36" t="s">
        <v>15</v>
      </c>
      <c r="CX87" s="64">
        <f>IF(CL87=24,1,CL87+1)</f>
        <v>8</v>
      </c>
      <c r="CY87" s="35" t="s">
        <v>5</v>
      </c>
      <c r="CZ87" s="35" t="s">
        <v>6</v>
      </c>
      <c r="DA87" s="35" t="s">
        <v>7</v>
      </c>
      <c r="DB87" s="35" t="s">
        <v>8</v>
      </c>
      <c r="DC87" s="35" t="s">
        <v>9</v>
      </c>
      <c r="DD87" s="35" t="s">
        <v>10</v>
      </c>
      <c r="DE87" s="35" t="s">
        <v>11</v>
      </c>
      <c r="DF87" s="35" t="s">
        <v>12</v>
      </c>
      <c r="DG87" s="35" t="s">
        <v>13</v>
      </c>
      <c r="DH87" s="35" t="s">
        <v>14</v>
      </c>
      <c r="DI87" s="35" t="s">
        <v>15</v>
      </c>
      <c r="DJ87" s="64">
        <f>IF(CX87=24,1,CX87+1)</f>
        <v>9</v>
      </c>
      <c r="DK87" s="65" t="s">
        <v>5</v>
      </c>
      <c r="DL87" s="65" t="s">
        <v>6</v>
      </c>
      <c r="DM87" s="65" t="s">
        <v>7</v>
      </c>
      <c r="DN87" s="65" t="s">
        <v>8</v>
      </c>
      <c r="DO87" s="65" t="s">
        <v>9</v>
      </c>
      <c r="DP87" s="65" t="s">
        <v>10</v>
      </c>
      <c r="DQ87" s="65" t="s">
        <v>11</v>
      </c>
      <c r="DR87" s="65" t="s">
        <v>12</v>
      </c>
      <c r="DS87" s="65" t="s">
        <v>13</v>
      </c>
      <c r="DT87" s="65" t="s">
        <v>14</v>
      </c>
      <c r="DU87" s="65" t="s">
        <v>15</v>
      </c>
      <c r="DV87" s="64">
        <f>IF(DJ87=24,1,DJ87+1)</f>
        <v>10</v>
      </c>
      <c r="DW87" s="65" t="s">
        <v>5</v>
      </c>
      <c r="DX87" s="65" t="s">
        <v>6</v>
      </c>
      <c r="DY87" s="65" t="s">
        <v>7</v>
      </c>
      <c r="DZ87" s="65" t="s">
        <v>8</v>
      </c>
      <c r="EA87" s="65" t="s">
        <v>9</v>
      </c>
      <c r="EB87" s="65" t="s">
        <v>10</v>
      </c>
      <c r="EC87" s="65" t="s">
        <v>11</v>
      </c>
      <c r="ED87" s="65" t="s">
        <v>12</v>
      </c>
      <c r="EE87" s="65" t="s">
        <v>13</v>
      </c>
      <c r="EF87" s="65" t="s">
        <v>14</v>
      </c>
      <c r="EG87" s="65" t="s">
        <v>15</v>
      </c>
      <c r="EH87" s="64">
        <f>IF(DV87=24,1,DV87+1)</f>
        <v>11</v>
      </c>
      <c r="EI87" s="65" t="s">
        <v>5</v>
      </c>
      <c r="EJ87" s="65" t="s">
        <v>6</v>
      </c>
      <c r="EK87" s="65" t="s">
        <v>7</v>
      </c>
      <c r="EL87" s="65" t="s">
        <v>8</v>
      </c>
      <c r="EM87" s="65" t="s">
        <v>9</v>
      </c>
      <c r="EN87" s="65" t="s">
        <v>10</v>
      </c>
      <c r="EO87" s="65" t="s">
        <v>11</v>
      </c>
      <c r="EP87" s="65" t="s">
        <v>12</v>
      </c>
      <c r="EQ87" s="65" t="s">
        <v>13</v>
      </c>
      <c r="ER87" s="65" t="s">
        <v>14</v>
      </c>
      <c r="ES87" s="65" t="s">
        <v>15</v>
      </c>
      <c r="ET87" s="64">
        <f>IF(EH87=24,1,EH87+1)</f>
        <v>12</v>
      </c>
      <c r="EU87" s="65" t="s">
        <v>5</v>
      </c>
      <c r="EV87" s="65" t="s">
        <v>6</v>
      </c>
      <c r="EW87" s="65" t="s">
        <v>7</v>
      </c>
      <c r="EX87" s="65" t="s">
        <v>8</v>
      </c>
      <c r="EY87" s="65" t="s">
        <v>9</v>
      </c>
      <c r="EZ87" s="65" t="s">
        <v>10</v>
      </c>
      <c r="FA87" s="65" t="s">
        <v>11</v>
      </c>
      <c r="FB87" s="65" t="s">
        <v>12</v>
      </c>
      <c r="FC87" s="65" t="s">
        <v>13</v>
      </c>
      <c r="FD87" s="65" t="s">
        <v>14</v>
      </c>
      <c r="FE87" s="65" t="s">
        <v>15</v>
      </c>
      <c r="FF87" s="64">
        <f>IF(ET87=24,1,ET87+1)</f>
        <v>13</v>
      </c>
      <c r="FG87" s="65" t="s">
        <v>5</v>
      </c>
      <c r="FH87" s="65" t="s">
        <v>6</v>
      </c>
      <c r="FI87" s="65" t="s">
        <v>7</v>
      </c>
      <c r="FJ87" s="65" t="s">
        <v>8</v>
      </c>
      <c r="FK87" s="65" t="s">
        <v>9</v>
      </c>
      <c r="FL87" s="65" t="s">
        <v>10</v>
      </c>
      <c r="FM87" s="65" t="s">
        <v>11</v>
      </c>
      <c r="FN87" s="65" t="s">
        <v>12</v>
      </c>
      <c r="FO87" s="65" t="s">
        <v>13</v>
      </c>
      <c r="FP87" s="65" t="s">
        <v>14</v>
      </c>
      <c r="FQ87" s="65" t="s">
        <v>15</v>
      </c>
      <c r="FR87" s="64">
        <f>IF(FF87=24,1,FF87+1)</f>
        <v>14</v>
      </c>
      <c r="FS87" s="65" t="s">
        <v>5</v>
      </c>
      <c r="FT87" s="65" t="s">
        <v>6</v>
      </c>
      <c r="FU87" s="65" t="s">
        <v>7</v>
      </c>
      <c r="FV87" s="65" t="s">
        <v>8</v>
      </c>
      <c r="FW87" s="65" t="s">
        <v>9</v>
      </c>
      <c r="FX87" s="65" t="s">
        <v>10</v>
      </c>
      <c r="FY87" s="65" t="s">
        <v>11</v>
      </c>
      <c r="FZ87" s="65" t="s">
        <v>12</v>
      </c>
      <c r="GA87" s="65" t="s">
        <v>13</v>
      </c>
      <c r="GB87" s="65" t="s">
        <v>14</v>
      </c>
      <c r="GC87" s="65" t="s">
        <v>15</v>
      </c>
      <c r="GD87" s="64">
        <f>IF(FR87=24,1,FR87+1)</f>
        <v>15</v>
      </c>
      <c r="GE87" s="65" t="s">
        <v>5</v>
      </c>
      <c r="GF87" s="65" t="s">
        <v>6</v>
      </c>
      <c r="GG87" s="65" t="s">
        <v>7</v>
      </c>
      <c r="GH87" s="65" t="s">
        <v>8</v>
      </c>
      <c r="GI87" s="65" t="s">
        <v>9</v>
      </c>
      <c r="GJ87" s="65" t="s">
        <v>10</v>
      </c>
      <c r="GK87" s="65" t="s">
        <v>11</v>
      </c>
      <c r="GL87" s="65" t="s">
        <v>12</v>
      </c>
      <c r="GM87" s="65" t="s">
        <v>13</v>
      </c>
      <c r="GN87" s="65" t="s">
        <v>14</v>
      </c>
      <c r="GO87" s="65" t="s">
        <v>15</v>
      </c>
      <c r="GP87" s="64">
        <f>IF(GD87=24,1,GD87+1)</f>
        <v>16</v>
      </c>
      <c r="GQ87" s="65" t="s">
        <v>5</v>
      </c>
      <c r="GR87" s="65" t="s">
        <v>6</v>
      </c>
      <c r="GS87" s="65" t="s">
        <v>7</v>
      </c>
      <c r="GT87" s="65" t="s">
        <v>8</v>
      </c>
      <c r="GU87" s="65" t="s">
        <v>9</v>
      </c>
      <c r="GV87" s="65" t="s">
        <v>10</v>
      </c>
      <c r="GW87" s="65" t="s">
        <v>11</v>
      </c>
      <c r="GX87" s="65" t="s">
        <v>12</v>
      </c>
      <c r="GY87" s="65" t="s">
        <v>13</v>
      </c>
      <c r="GZ87" s="65" t="s">
        <v>14</v>
      </c>
      <c r="HA87" s="65" t="s">
        <v>15</v>
      </c>
      <c r="HB87" s="64">
        <f>IF(GP87=24,1,GP87+1)</f>
        <v>17</v>
      </c>
      <c r="HC87" s="65" t="s">
        <v>5</v>
      </c>
      <c r="HD87" s="65" t="s">
        <v>6</v>
      </c>
      <c r="HE87" s="65" t="s">
        <v>7</v>
      </c>
      <c r="HF87" s="65" t="s">
        <v>8</v>
      </c>
      <c r="HG87" s="65" t="s">
        <v>9</v>
      </c>
      <c r="HH87" s="65" t="s">
        <v>10</v>
      </c>
      <c r="HI87" s="65" t="s">
        <v>11</v>
      </c>
      <c r="HJ87" s="65" t="s">
        <v>12</v>
      </c>
      <c r="HK87" s="65" t="s">
        <v>13</v>
      </c>
      <c r="HL87" s="65" t="s">
        <v>14</v>
      </c>
      <c r="HM87" s="65" t="s">
        <v>15</v>
      </c>
      <c r="HN87" s="64">
        <f>IF(HB87=24,1,HB87+1)</f>
        <v>18</v>
      </c>
      <c r="HO87" s="65" t="s">
        <v>5</v>
      </c>
      <c r="HP87" s="65" t="s">
        <v>6</v>
      </c>
      <c r="HQ87" s="65" t="s">
        <v>7</v>
      </c>
      <c r="HR87" s="65" t="s">
        <v>8</v>
      </c>
      <c r="HS87" s="65" t="s">
        <v>9</v>
      </c>
      <c r="HT87" s="65" t="s">
        <v>10</v>
      </c>
      <c r="HU87" s="65" t="s">
        <v>11</v>
      </c>
      <c r="HV87" s="65" t="s">
        <v>12</v>
      </c>
      <c r="HW87" s="65" t="s">
        <v>13</v>
      </c>
      <c r="HX87" s="65" t="s">
        <v>14</v>
      </c>
      <c r="HY87" s="65" t="s">
        <v>15</v>
      </c>
      <c r="HZ87" s="64">
        <f>IF(HN87=24,1,HN87+1)</f>
        <v>19</v>
      </c>
      <c r="IA87" s="65" t="s">
        <v>5</v>
      </c>
      <c r="IB87" s="65" t="s">
        <v>6</v>
      </c>
      <c r="IC87" s="65" t="s">
        <v>7</v>
      </c>
      <c r="ID87" s="65" t="s">
        <v>8</v>
      </c>
      <c r="IE87" s="65" t="s">
        <v>9</v>
      </c>
      <c r="IF87" s="65" t="s">
        <v>10</v>
      </c>
      <c r="IG87" s="65" t="s">
        <v>11</v>
      </c>
      <c r="IH87" s="65" t="s">
        <v>12</v>
      </c>
      <c r="II87" s="65" t="s">
        <v>13</v>
      </c>
      <c r="IJ87" s="65" t="s">
        <v>14</v>
      </c>
      <c r="IK87" s="65" t="s">
        <v>15</v>
      </c>
      <c r="IL87" s="64">
        <f>IF(HZ87=24,1,HZ87+1)</f>
        <v>20</v>
      </c>
      <c r="IM87" s="65" t="s">
        <v>5</v>
      </c>
      <c r="IN87" s="65" t="s">
        <v>6</v>
      </c>
      <c r="IO87" s="65" t="s">
        <v>7</v>
      </c>
      <c r="IP87" s="65" t="s">
        <v>8</v>
      </c>
      <c r="IQ87" s="65" t="s">
        <v>9</v>
      </c>
      <c r="IR87" s="65" t="s">
        <v>10</v>
      </c>
      <c r="IS87" s="65" t="s">
        <v>11</v>
      </c>
      <c r="IT87" s="65" t="s">
        <v>12</v>
      </c>
      <c r="IU87" s="65" t="s">
        <v>13</v>
      </c>
      <c r="IV87" s="65" t="s">
        <v>14</v>
      </c>
      <c r="IW87" s="65" t="s">
        <v>15</v>
      </c>
      <c r="IX87" s="64">
        <f>IF(IL87=24,1,IL87+1)</f>
        <v>21</v>
      </c>
      <c r="IY87" s="65" t="s">
        <v>5</v>
      </c>
      <c r="IZ87" s="65" t="s">
        <v>6</v>
      </c>
      <c r="JA87" s="65" t="s">
        <v>7</v>
      </c>
      <c r="JB87" s="65" t="s">
        <v>8</v>
      </c>
      <c r="JC87" s="65" t="s">
        <v>9</v>
      </c>
      <c r="JD87" s="65" t="s">
        <v>10</v>
      </c>
      <c r="JE87" s="65" t="s">
        <v>11</v>
      </c>
      <c r="JF87" s="65" t="s">
        <v>12</v>
      </c>
      <c r="JG87" s="65" t="s">
        <v>13</v>
      </c>
      <c r="JH87" s="65" t="s">
        <v>14</v>
      </c>
      <c r="JI87" s="65" t="s">
        <v>15</v>
      </c>
      <c r="JJ87" s="64">
        <f>IF(IX87=24,1,IX87+1)</f>
        <v>22</v>
      </c>
      <c r="JK87" s="65" t="s">
        <v>5</v>
      </c>
      <c r="JL87" s="65" t="s">
        <v>6</v>
      </c>
      <c r="JM87" s="65" t="s">
        <v>7</v>
      </c>
      <c r="JN87" s="65" t="s">
        <v>8</v>
      </c>
      <c r="JO87" s="65" t="s">
        <v>9</v>
      </c>
      <c r="JP87" s="65" t="s">
        <v>10</v>
      </c>
      <c r="JQ87" s="65" t="s">
        <v>11</v>
      </c>
      <c r="JR87" s="65" t="s">
        <v>12</v>
      </c>
      <c r="JS87" s="65" t="s">
        <v>13</v>
      </c>
      <c r="JT87" s="65" t="s">
        <v>14</v>
      </c>
      <c r="JU87" s="65" t="s">
        <v>15</v>
      </c>
      <c r="JV87" s="64">
        <f>IF(JJ87=24,1,JJ87+1)</f>
        <v>23</v>
      </c>
      <c r="JW87" s="65" t="s">
        <v>5</v>
      </c>
      <c r="JX87" s="65" t="s">
        <v>6</v>
      </c>
      <c r="JY87" s="65" t="s">
        <v>7</v>
      </c>
      <c r="JZ87" s="65" t="s">
        <v>8</v>
      </c>
      <c r="KA87" s="65" t="s">
        <v>9</v>
      </c>
      <c r="KB87" s="65" t="s">
        <v>10</v>
      </c>
      <c r="KC87" s="65" t="s">
        <v>11</v>
      </c>
      <c r="KD87" s="65" t="s">
        <v>12</v>
      </c>
      <c r="KE87" s="65" t="s">
        <v>13</v>
      </c>
      <c r="KF87" s="65" t="s">
        <v>14</v>
      </c>
      <c r="KG87" s="65" t="s">
        <v>15</v>
      </c>
      <c r="KH87" s="64">
        <f>IF(JV87=24,1,JV87+1)</f>
        <v>24</v>
      </c>
      <c r="KI87" s="65" t="s">
        <v>5</v>
      </c>
      <c r="KJ87" s="65" t="s">
        <v>6</v>
      </c>
      <c r="KK87" s="65" t="s">
        <v>7</v>
      </c>
      <c r="KL87" s="65" t="s">
        <v>8</v>
      </c>
      <c r="KM87" s="65" t="s">
        <v>9</v>
      </c>
      <c r="KN87" s="65" t="s">
        <v>10</v>
      </c>
      <c r="KO87" s="65" t="s">
        <v>11</v>
      </c>
      <c r="KP87" s="65" t="s">
        <v>12</v>
      </c>
      <c r="KQ87" s="65" t="s">
        <v>13</v>
      </c>
      <c r="KR87" s="65" t="s">
        <v>14</v>
      </c>
      <c r="KS87" s="65" t="s">
        <v>15</v>
      </c>
      <c r="KT87" s="64">
        <f>IF(KH87=24,1,KH87+1)</f>
        <v>1</v>
      </c>
      <c r="KU87" s="65" t="s">
        <v>5</v>
      </c>
      <c r="KV87" s="65" t="s">
        <v>6</v>
      </c>
      <c r="KW87" s="65" t="s">
        <v>7</v>
      </c>
      <c r="KX87" s="65" t="s">
        <v>8</v>
      </c>
      <c r="KY87" s="65" t="s">
        <v>9</v>
      </c>
      <c r="KZ87" s="65" t="s">
        <v>10</v>
      </c>
      <c r="LA87" s="65" t="s">
        <v>11</v>
      </c>
      <c r="LB87" s="65" t="s">
        <v>12</v>
      </c>
      <c r="LC87" s="65" t="s">
        <v>13</v>
      </c>
      <c r="LD87" s="65" t="s">
        <v>14</v>
      </c>
      <c r="LE87" s="65" t="s">
        <v>15</v>
      </c>
      <c r="LF87" s="64">
        <f>IF(KT87=24,1,KT87+1)</f>
        <v>2</v>
      </c>
      <c r="LG87" s="65" t="s">
        <v>5</v>
      </c>
      <c r="LH87" s="65" t="s">
        <v>6</v>
      </c>
      <c r="LI87" s="65" t="s">
        <v>7</v>
      </c>
      <c r="LJ87" s="65" t="s">
        <v>8</v>
      </c>
      <c r="LK87" s="65" t="s">
        <v>9</v>
      </c>
      <c r="LL87" s="65" t="s">
        <v>10</v>
      </c>
      <c r="LM87" s="65" t="s">
        <v>11</v>
      </c>
      <c r="LN87" s="65" t="s">
        <v>12</v>
      </c>
      <c r="LO87" s="65" t="s">
        <v>13</v>
      </c>
      <c r="LP87" s="65" t="s">
        <v>14</v>
      </c>
      <c r="LQ87" s="65" t="s">
        <v>15</v>
      </c>
      <c r="LR87" s="64">
        <f>IF(LF87=24,1,LF87+1)</f>
        <v>3</v>
      </c>
      <c r="LS87" s="65" t="s">
        <v>5</v>
      </c>
      <c r="LT87" s="65" t="s">
        <v>6</v>
      </c>
      <c r="LU87" s="65" t="s">
        <v>7</v>
      </c>
      <c r="LV87" s="65" t="s">
        <v>8</v>
      </c>
      <c r="LW87" s="65" t="s">
        <v>9</v>
      </c>
      <c r="LX87" s="65" t="s">
        <v>10</v>
      </c>
      <c r="LY87" s="65" t="s">
        <v>11</v>
      </c>
      <c r="LZ87" s="65" t="s">
        <v>12</v>
      </c>
      <c r="MA87" s="65" t="s">
        <v>13</v>
      </c>
      <c r="MB87" s="65" t="s">
        <v>14</v>
      </c>
      <c r="MC87" s="65" t="s">
        <v>15</v>
      </c>
      <c r="MD87" s="64">
        <f>IF(LR87=24,1,LR87+1)</f>
        <v>4</v>
      </c>
      <c r="ME87" s="65" t="s">
        <v>5</v>
      </c>
      <c r="MF87" s="65" t="s">
        <v>6</v>
      </c>
      <c r="MG87" s="65" t="s">
        <v>7</v>
      </c>
      <c r="MH87" s="65" t="s">
        <v>8</v>
      </c>
      <c r="MI87" s="65" t="s">
        <v>9</v>
      </c>
      <c r="MJ87" s="65" t="s">
        <v>10</v>
      </c>
      <c r="MK87" s="65" t="s">
        <v>11</v>
      </c>
      <c r="ML87" s="65" t="s">
        <v>12</v>
      </c>
      <c r="MM87" s="65" t="s">
        <v>13</v>
      </c>
      <c r="MN87" s="65" t="s">
        <v>14</v>
      </c>
      <c r="MO87" s="65" t="s">
        <v>15</v>
      </c>
      <c r="MP87" s="64">
        <f>IF(MD87=24,1,MD87+1)</f>
        <v>5</v>
      </c>
      <c r="MQ87" s="65" t="s">
        <v>5</v>
      </c>
      <c r="MR87" s="65" t="s">
        <v>6</v>
      </c>
      <c r="MS87" s="65" t="s">
        <v>7</v>
      </c>
      <c r="MT87" s="65" t="s">
        <v>8</v>
      </c>
      <c r="MU87" s="65" t="s">
        <v>9</v>
      </c>
      <c r="MV87" s="65" t="s">
        <v>10</v>
      </c>
      <c r="MW87" s="65" t="s">
        <v>11</v>
      </c>
      <c r="MX87" s="65" t="s">
        <v>12</v>
      </c>
      <c r="MY87" s="65" t="s">
        <v>13</v>
      </c>
      <c r="MZ87" s="65" t="s">
        <v>14</v>
      </c>
      <c r="NA87" s="65" t="s">
        <v>15</v>
      </c>
      <c r="NB87" s="64">
        <f>IF(MP87=24,1,MP87+1)</f>
        <v>6</v>
      </c>
      <c r="NC87" s="65" t="s">
        <v>5</v>
      </c>
      <c r="ND87" s="65" t="s">
        <v>6</v>
      </c>
      <c r="NE87" s="65" t="s">
        <v>7</v>
      </c>
      <c r="NF87" s="65" t="s">
        <v>8</v>
      </c>
      <c r="NG87" s="65" t="s">
        <v>9</v>
      </c>
      <c r="NH87" s="65" t="s">
        <v>10</v>
      </c>
      <c r="NI87" s="65" t="s">
        <v>11</v>
      </c>
      <c r="NJ87" s="65" t="s">
        <v>12</v>
      </c>
      <c r="NK87" s="65" t="s">
        <v>13</v>
      </c>
      <c r="NL87" s="65" t="s">
        <v>14</v>
      </c>
      <c r="NM87" s="65" t="s">
        <v>15</v>
      </c>
      <c r="NN87" s="64">
        <f>IF(NB87=24,1,NB87+1)</f>
        <v>7</v>
      </c>
      <c r="NO87" s="65" t="s">
        <v>5</v>
      </c>
      <c r="NP87" s="65" t="s">
        <v>6</v>
      </c>
      <c r="NQ87" s="65" t="s">
        <v>7</v>
      </c>
      <c r="NR87" s="65" t="s">
        <v>8</v>
      </c>
      <c r="NS87" s="65" t="s">
        <v>9</v>
      </c>
      <c r="NT87" s="65" t="s">
        <v>10</v>
      </c>
      <c r="NU87" s="65" t="s">
        <v>11</v>
      </c>
      <c r="NV87" s="65" t="s">
        <v>12</v>
      </c>
      <c r="NW87" s="65" t="s">
        <v>13</v>
      </c>
      <c r="NX87" s="65" t="s">
        <v>14</v>
      </c>
      <c r="NY87" s="65" t="s">
        <v>15</v>
      </c>
      <c r="NZ87" s="64">
        <f>IF(NN87=24,1,NN87+1)</f>
        <v>8</v>
      </c>
      <c r="OA87" s="65" t="s">
        <v>5</v>
      </c>
      <c r="OB87" s="65" t="s">
        <v>6</v>
      </c>
      <c r="OC87" s="65" t="s">
        <v>7</v>
      </c>
      <c r="OD87" s="65" t="s">
        <v>8</v>
      </c>
      <c r="OE87" s="65" t="s">
        <v>9</v>
      </c>
      <c r="OF87" s="65" t="s">
        <v>10</v>
      </c>
      <c r="OG87" s="65" t="s">
        <v>11</v>
      </c>
      <c r="OH87" s="65" t="s">
        <v>12</v>
      </c>
      <c r="OI87" s="65" t="s">
        <v>13</v>
      </c>
      <c r="OJ87" s="65" t="s">
        <v>14</v>
      </c>
      <c r="OK87" s="65" t="s">
        <v>15</v>
      </c>
      <c r="OL87" s="64">
        <f>IF(NZ87=24,1,NZ87+1)</f>
        <v>9</v>
      </c>
      <c r="OM87" s="65" t="s">
        <v>5</v>
      </c>
      <c r="ON87" s="65" t="s">
        <v>6</v>
      </c>
      <c r="OO87" s="65" t="s">
        <v>7</v>
      </c>
      <c r="OP87" s="65" t="s">
        <v>8</v>
      </c>
      <c r="OQ87" s="65" t="s">
        <v>9</v>
      </c>
      <c r="OR87" s="65" t="s">
        <v>10</v>
      </c>
      <c r="OS87" s="65" t="s">
        <v>11</v>
      </c>
      <c r="OT87" s="65" t="s">
        <v>12</v>
      </c>
      <c r="OU87" s="65" t="s">
        <v>13</v>
      </c>
      <c r="OV87" s="65" t="s">
        <v>14</v>
      </c>
      <c r="OW87" s="65" t="s">
        <v>15</v>
      </c>
      <c r="OX87" s="64">
        <f>IF(OL87=24,1,OL87+1)</f>
        <v>10</v>
      </c>
      <c r="OY87" s="65" t="s">
        <v>5</v>
      </c>
      <c r="OZ87" s="65" t="s">
        <v>6</v>
      </c>
      <c r="PA87" s="65" t="s">
        <v>7</v>
      </c>
      <c r="PB87" s="65" t="s">
        <v>8</v>
      </c>
      <c r="PC87" s="65" t="s">
        <v>9</v>
      </c>
      <c r="PD87" s="65" t="s">
        <v>10</v>
      </c>
      <c r="PE87" s="65" t="s">
        <v>11</v>
      </c>
      <c r="PF87" s="65" t="s">
        <v>12</v>
      </c>
      <c r="PG87" s="65" t="s">
        <v>13</v>
      </c>
      <c r="PH87" s="65" t="s">
        <v>14</v>
      </c>
      <c r="PI87" s="65" t="s">
        <v>15</v>
      </c>
      <c r="PJ87" s="64">
        <f>IF(OX87=24,1,OX87+1)</f>
        <v>11</v>
      </c>
      <c r="PK87" s="65" t="s">
        <v>5</v>
      </c>
      <c r="PL87" s="65" t="s">
        <v>6</v>
      </c>
      <c r="PM87" s="65" t="s">
        <v>7</v>
      </c>
      <c r="PN87" s="65" t="s">
        <v>8</v>
      </c>
      <c r="PO87" s="65" t="s">
        <v>9</v>
      </c>
      <c r="PP87" s="65" t="s">
        <v>10</v>
      </c>
      <c r="PQ87" s="65" t="s">
        <v>11</v>
      </c>
      <c r="PR87" s="65" t="s">
        <v>12</v>
      </c>
      <c r="PS87" s="65" t="s">
        <v>13</v>
      </c>
      <c r="PT87" s="65" t="s">
        <v>14</v>
      </c>
      <c r="PU87" s="65" t="s">
        <v>15</v>
      </c>
      <c r="PV87" s="64">
        <f>IF(PJ87=24,1,PJ87+1)</f>
        <v>12</v>
      </c>
      <c r="PW87" s="65" t="s">
        <v>5</v>
      </c>
      <c r="PX87" s="65" t="s">
        <v>6</v>
      </c>
      <c r="PY87" s="65" t="s">
        <v>7</v>
      </c>
      <c r="PZ87" s="65" t="s">
        <v>8</v>
      </c>
      <c r="QA87" s="65" t="s">
        <v>9</v>
      </c>
      <c r="QB87" s="65" t="s">
        <v>10</v>
      </c>
      <c r="QC87" s="65" t="s">
        <v>11</v>
      </c>
      <c r="QD87" s="65" t="s">
        <v>12</v>
      </c>
      <c r="QE87" s="65" t="s">
        <v>13</v>
      </c>
      <c r="QF87" s="65" t="s">
        <v>14</v>
      </c>
      <c r="QG87" s="65" t="s">
        <v>15</v>
      </c>
      <c r="QH87" s="64">
        <f>IF(PV87=24,1,PV87+1)</f>
        <v>13</v>
      </c>
      <c r="QI87" s="65" t="s">
        <v>5</v>
      </c>
      <c r="QJ87" s="65" t="s">
        <v>6</v>
      </c>
      <c r="QK87" s="65" t="s">
        <v>7</v>
      </c>
      <c r="QL87" s="65" t="s">
        <v>8</v>
      </c>
      <c r="QM87" s="65" t="s">
        <v>9</v>
      </c>
      <c r="QN87" s="65" t="s">
        <v>10</v>
      </c>
      <c r="QO87" s="65" t="s">
        <v>11</v>
      </c>
      <c r="QP87" s="65" t="s">
        <v>12</v>
      </c>
      <c r="QQ87" s="65" t="s">
        <v>13</v>
      </c>
      <c r="QR87" s="65" t="s">
        <v>14</v>
      </c>
      <c r="QS87" s="65" t="s">
        <v>15</v>
      </c>
      <c r="QT87" s="64">
        <f>IF(QH87=24,1,QH87+1)</f>
        <v>14</v>
      </c>
      <c r="QU87" s="65" t="s">
        <v>5</v>
      </c>
      <c r="QV87" s="65" t="s">
        <v>6</v>
      </c>
      <c r="QW87" s="65" t="s">
        <v>7</v>
      </c>
      <c r="QX87" s="65" t="s">
        <v>8</v>
      </c>
      <c r="QY87" s="65" t="s">
        <v>9</v>
      </c>
      <c r="QZ87" s="65" t="s">
        <v>10</v>
      </c>
      <c r="RA87" s="65" t="s">
        <v>11</v>
      </c>
      <c r="RB87" s="65" t="s">
        <v>12</v>
      </c>
      <c r="RC87" s="65" t="s">
        <v>13</v>
      </c>
      <c r="RD87" s="65" t="s">
        <v>14</v>
      </c>
      <c r="RE87" s="65" t="s">
        <v>15</v>
      </c>
      <c r="RF87" s="64">
        <f>IF(QT87=24,1,QT87+1)</f>
        <v>15</v>
      </c>
      <c r="RG87" s="65" t="s">
        <v>5</v>
      </c>
      <c r="RH87" s="65" t="s">
        <v>6</v>
      </c>
      <c r="RI87" s="65" t="s">
        <v>7</v>
      </c>
      <c r="RJ87" s="65" t="s">
        <v>8</v>
      </c>
      <c r="RK87" s="65" t="s">
        <v>9</v>
      </c>
      <c r="RL87" s="65" t="s">
        <v>10</v>
      </c>
      <c r="RM87" s="65" t="s">
        <v>11</v>
      </c>
      <c r="RN87" s="65" t="s">
        <v>12</v>
      </c>
      <c r="RO87" s="65" t="s">
        <v>13</v>
      </c>
      <c r="RP87" s="65" t="s">
        <v>14</v>
      </c>
      <c r="RQ87" s="65" t="s">
        <v>15</v>
      </c>
      <c r="RR87" s="64">
        <f>IF(RF87=24,1,RF87+1)</f>
        <v>16</v>
      </c>
      <c r="RS87" s="65" t="s">
        <v>5</v>
      </c>
      <c r="RT87" s="65" t="s">
        <v>6</v>
      </c>
      <c r="RU87" s="65" t="s">
        <v>7</v>
      </c>
      <c r="RV87" s="65" t="s">
        <v>8</v>
      </c>
      <c r="RW87" s="65" t="s">
        <v>9</v>
      </c>
      <c r="RX87" s="65" t="s">
        <v>10</v>
      </c>
      <c r="RY87" s="65" t="s">
        <v>11</v>
      </c>
      <c r="RZ87" s="65" t="s">
        <v>12</v>
      </c>
      <c r="SA87" s="65" t="s">
        <v>13</v>
      </c>
      <c r="SB87" s="65" t="s">
        <v>14</v>
      </c>
      <c r="SC87" s="65" t="s">
        <v>15</v>
      </c>
      <c r="WN87" s="65" t="s">
        <v>10</v>
      </c>
      <c r="WO87" s="65" t="s">
        <v>11</v>
      </c>
      <c r="WP87" s="65" t="s">
        <v>12</v>
      </c>
      <c r="WQ87" s="65" t="s">
        <v>13</v>
      </c>
      <c r="WR87" s="65" t="s">
        <v>14</v>
      </c>
      <c r="WS87" s="65" t="s">
        <v>15</v>
      </c>
      <c r="WT87" s="64">
        <f>IF(WH87=24,1,WH87+1)</f>
        <v>1</v>
      </c>
      <c r="WU87" s="65" t="s">
        <v>5</v>
      </c>
      <c r="WV87" s="65" t="s">
        <v>6</v>
      </c>
      <c r="WW87" s="65" t="s">
        <v>7</v>
      </c>
      <c r="WX87" s="65" t="s">
        <v>8</v>
      </c>
      <c r="WY87" s="65" t="s">
        <v>9</v>
      </c>
      <c r="WZ87" s="65" t="s">
        <v>10</v>
      </c>
      <c r="XA87" s="65" t="s">
        <v>11</v>
      </c>
      <c r="XB87" s="65" t="s">
        <v>12</v>
      </c>
      <c r="XC87" s="65" t="s">
        <v>13</v>
      </c>
      <c r="XD87" s="65" t="s">
        <v>14</v>
      </c>
      <c r="XE87" s="65" t="s">
        <v>15</v>
      </c>
      <c r="XF87" s="64">
        <f>IF(WT87=24,1,WT87+1)</f>
        <v>2</v>
      </c>
      <c r="XG87" s="65" t="s">
        <v>5</v>
      </c>
      <c r="XH87" s="65" t="s">
        <v>6</v>
      </c>
      <c r="XI87" s="65" t="s">
        <v>7</v>
      </c>
      <c r="XJ87" s="65" t="s">
        <v>8</v>
      </c>
      <c r="XK87" s="65" t="s">
        <v>9</v>
      </c>
      <c r="XL87" s="65" t="s">
        <v>10</v>
      </c>
      <c r="XM87" s="65" t="s">
        <v>11</v>
      </c>
      <c r="XN87" s="65" t="s">
        <v>12</v>
      </c>
      <c r="XO87" s="65" t="s">
        <v>13</v>
      </c>
      <c r="XP87" s="65" t="s">
        <v>14</v>
      </c>
      <c r="XQ87" s="65" t="s">
        <v>15</v>
      </c>
      <c r="XR87" s="64">
        <f>IF(XF87=24,1,XF87+1)</f>
        <v>3</v>
      </c>
      <c r="XS87" s="65" t="s">
        <v>5</v>
      </c>
      <c r="XT87" s="65" t="s">
        <v>6</v>
      </c>
      <c r="XU87" s="65" t="s">
        <v>7</v>
      </c>
      <c r="XV87" s="65" t="s">
        <v>8</v>
      </c>
      <c r="XW87" s="65" t="s">
        <v>9</v>
      </c>
      <c r="XX87" s="65" t="s">
        <v>10</v>
      </c>
      <c r="XY87" s="65" t="s">
        <v>11</v>
      </c>
      <c r="XZ87" s="65" t="s">
        <v>12</v>
      </c>
      <c r="YA87" s="65" t="s">
        <v>13</v>
      </c>
      <c r="YB87" s="65" t="s">
        <v>14</v>
      </c>
      <c r="YC87" s="65" t="s">
        <v>15</v>
      </c>
      <c r="YD87" s="64">
        <f>IF(XR87=24,1,XR87+1)</f>
        <v>4</v>
      </c>
      <c r="YE87" s="65" t="s">
        <v>5</v>
      </c>
      <c r="YF87" s="65" t="s">
        <v>6</v>
      </c>
      <c r="YG87" s="65" t="s">
        <v>7</v>
      </c>
      <c r="YH87" s="65" t="s">
        <v>8</v>
      </c>
      <c r="YI87" s="65" t="s">
        <v>9</v>
      </c>
      <c r="YJ87" s="65" t="s">
        <v>10</v>
      </c>
      <c r="YK87" s="65" t="s">
        <v>11</v>
      </c>
      <c r="YL87" s="65" t="s">
        <v>12</v>
      </c>
      <c r="YM87" s="65" t="s">
        <v>13</v>
      </c>
      <c r="YN87" s="65" t="s">
        <v>14</v>
      </c>
      <c r="YO87" s="65" t="s">
        <v>15</v>
      </c>
    </row>
    <row r="88" spans="1:665" ht="25" customHeight="1" thickBot="1">
      <c r="A88" s="515"/>
      <c r="B88" s="515"/>
      <c r="C88" s="515"/>
      <c r="D88" s="1683"/>
      <c r="E88" s="1779"/>
      <c r="F88" s="2153" t="s">
        <v>825</v>
      </c>
      <c r="G88" s="2154"/>
      <c r="H88" s="2154"/>
      <c r="I88" s="2154"/>
      <c r="J88" s="2154"/>
      <c r="K88" s="2154"/>
      <c r="L88" s="2154"/>
      <c r="M88" s="2154"/>
      <c r="N88" s="2154"/>
      <c r="O88" s="2154"/>
      <c r="P88" s="2154"/>
      <c r="Q88" s="2154"/>
      <c r="R88" s="2154"/>
      <c r="S88" s="2154"/>
      <c r="T88" s="2154"/>
      <c r="U88" s="2154"/>
      <c r="V88" s="2154"/>
      <c r="W88" s="2154"/>
      <c r="X88" s="2154"/>
      <c r="Y88" s="2154"/>
      <c r="Z88" s="2154"/>
      <c r="AA88" s="2154"/>
      <c r="AB88" s="2154"/>
      <c r="AC88" s="2154"/>
      <c r="AD88" s="2154"/>
      <c r="AE88" s="2154"/>
      <c r="AF88" s="2154"/>
      <c r="AG88" s="2154"/>
      <c r="AH88" s="2154"/>
      <c r="AI88" s="2154"/>
      <c r="AJ88" s="2154"/>
      <c r="AK88" s="2154"/>
      <c r="AL88" s="2154"/>
      <c r="AM88" s="2154"/>
      <c r="AN88" s="2154"/>
      <c r="AO88" s="2154"/>
      <c r="AP88" s="2154"/>
      <c r="AQ88" s="2154"/>
      <c r="AR88" s="2154"/>
      <c r="AS88" s="2154"/>
      <c r="AT88" s="2154"/>
      <c r="AU88" s="2154"/>
      <c r="AV88" s="2154"/>
      <c r="AW88" s="2154"/>
      <c r="AX88" s="2154"/>
      <c r="AY88" s="2154"/>
      <c r="AZ88" s="2154"/>
      <c r="BA88" s="2154"/>
      <c r="BB88" s="2154"/>
      <c r="BC88" s="2154"/>
      <c r="BD88" s="2154"/>
      <c r="BE88" s="2154"/>
      <c r="BF88" s="2154"/>
      <c r="BG88" s="2154"/>
      <c r="BH88" s="2154"/>
      <c r="BI88" s="2154"/>
      <c r="BJ88" s="2154"/>
      <c r="BK88" s="2154"/>
      <c r="BL88" s="2154"/>
      <c r="BM88" s="2154"/>
      <c r="BN88" s="2154"/>
      <c r="BO88" s="2154"/>
      <c r="BP88" s="2154"/>
      <c r="BQ88" s="2154"/>
      <c r="BR88" s="2154"/>
      <c r="BS88" s="2154"/>
      <c r="BT88" s="2154"/>
      <c r="BU88" s="2154"/>
      <c r="BV88" s="2154"/>
      <c r="BW88" s="2154"/>
      <c r="BX88" s="2154"/>
      <c r="BY88" s="2155"/>
      <c r="BZ88" s="2189" t="s">
        <v>501</v>
      </c>
      <c r="CA88" s="2190"/>
      <c r="CB88" s="2190"/>
      <c r="CC88" s="2190"/>
      <c r="CD88" s="2190"/>
      <c r="CE88" s="2190"/>
      <c r="CF88" s="2190"/>
      <c r="CG88" s="2190"/>
      <c r="CH88" s="2190"/>
      <c r="CI88" s="2190"/>
      <c r="CJ88" s="2190"/>
      <c r="CK88" s="2190"/>
      <c r="CL88" s="2190"/>
      <c r="CM88" s="2190"/>
      <c r="CN88" s="2190"/>
      <c r="CO88" s="2190"/>
      <c r="CP88" s="2190"/>
      <c r="CQ88" s="2190"/>
      <c r="CR88" s="2190"/>
      <c r="CS88" s="2190"/>
      <c r="CT88" s="2190"/>
      <c r="CU88" s="2190"/>
      <c r="CV88" s="2190"/>
      <c r="CW88" s="2190"/>
      <c r="CX88" s="2190"/>
      <c r="CY88" s="2190"/>
      <c r="CZ88" s="2190"/>
      <c r="DA88" s="2190"/>
      <c r="DB88" s="2190"/>
      <c r="DC88" s="2190"/>
      <c r="DD88" s="2190"/>
      <c r="DE88" s="2190"/>
      <c r="DF88" s="2190"/>
      <c r="DG88" s="2190"/>
      <c r="DH88" s="2190"/>
      <c r="DI88" s="2190"/>
      <c r="DJ88" s="2190"/>
      <c r="DK88" s="2190"/>
      <c r="DL88" s="2190"/>
      <c r="DM88" s="2190"/>
      <c r="DN88" s="2190"/>
      <c r="DO88" s="2190"/>
      <c r="DP88" s="2190"/>
      <c r="DQ88" s="2190"/>
      <c r="DR88" s="2190"/>
      <c r="DS88" s="2190"/>
      <c r="DT88" s="2190"/>
      <c r="DU88" s="2190"/>
      <c r="DV88" s="2190"/>
      <c r="DW88" s="2190"/>
      <c r="DX88" s="2190"/>
      <c r="DY88" s="2190"/>
      <c r="DZ88" s="2190"/>
      <c r="EA88" s="2190"/>
      <c r="EB88" s="2190"/>
      <c r="EC88" s="2190"/>
      <c r="ED88" s="2190"/>
      <c r="EE88" s="2190"/>
      <c r="EF88" s="2190"/>
      <c r="EG88" s="2190"/>
      <c r="EH88" s="2190"/>
      <c r="EI88" s="2190"/>
      <c r="EJ88" s="2190"/>
      <c r="EK88" s="2190"/>
      <c r="EL88" s="2190"/>
      <c r="EM88" s="2190"/>
      <c r="EN88" s="2190"/>
      <c r="EO88" s="2190"/>
      <c r="EP88" s="2190"/>
      <c r="EQ88" s="2190"/>
      <c r="ER88" s="2190"/>
      <c r="ES88" s="2190"/>
      <c r="ET88" s="2190"/>
      <c r="EU88" s="2190"/>
      <c r="EV88" s="2190"/>
      <c r="EW88" s="2190"/>
      <c r="EX88" s="2190"/>
      <c r="EY88" s="2190"/>
      <c r="EZ88" s="2190"/>
      <c r="FA88" s="2190"/>
      <c r="FB88" s="2190"/>
      <c r="FC88" s="2190"/>
      <c r="FD88" s="2190"/>
      <c r="FE88" s="2190"/>
      <c r="FF88" s="2190"/>
      <c r="FG88" s="2190"/>
      <c r="FH88" s="2190"/>
      <c r="FI88" s="2190"/>
      <c r="FJ88" s="2190"/>
      <c r="FK88" s="2190"/>
      <c r="FL88" s="2190"/>
      <c r="FM88" s="2190"/>
      <c r="FN88" s="2190"/>
      <c r="FO88" s="2190"/>
      <c r="FP88" s="2190"/>
      <c r="FQ88" s="2190"/>
      <c r="FR88" s="2190"/>
      <c r="FS88" s="2190"/>
      <c r="FT88" s="2190"/>
      <c r="FU88" s="2190"/>
      <c r="FV88" s="2190"/>
      <c r="FW88" s="2190"/>
      <c r="FX88" s="2190"/>
      <c r="FY88" s="2190"/>
      <c r="FZ88" s="2190"/>
      <c r="GA88" s="2190"/>
      <c r="GB88" s="2190"/>
      <c r="GC88" s="2190"/>
      <c r="GD88" s="2190"/>
      <c r="GE88" s="2190"/>
      <c r="GF88" s="2190"/>
      <c r="GG88" s="2190"/>
      <c r="GH88" s="2190"/>
      <c r="GI88" s="2190"/>
      <c r="GJ88" s="2190"/>
      <c r="GK88" s="2190"/>
      <c r="GL88" s="2190"/>
      <c r="GM88" s="2190"/>
      <c r="GN88" s="2190"/>
      <c r="GO88" s="2190"/>
      <c r="GP88" s="2190"/>
      <c r="GQ88" s="2190"/>
      <c r="GR88" s="2190"/>
      <c r="GS88" s="2190"/>
      <c r="GT88" s="2190"/>
      <c r="GU88" s="2190"/>
      <c r="GV88" s="2190"/>
      <c r="GW88" s="2190"/>
      <c r="GX88" s="2190"/>
      <c r="GY88" s="2190"/>
      <c r="GZ88" s="2190"/>
      <c r="HA88" s="2190"/>
      <c r="HB88" s="2190"/>
      <c r="HC88" s="2190"/>
      <c r="HD88" s="2190"/>
      <c r="HE88" s="2190"/>
      <c r="HF88" s="2190"/>
      <c r="HG88" s="2190"/>
      <c r="HH88" s="2190"/>
      <c r="HI88" s="2190"/>
      <c r="HJ88" s="2190"/>
      <c r="HK88" s="2190"/>
      <c r="HL88" s="2190"/>
      <c r="HM88" s="2191"/>
      <c r="HN88" s="2153" t="s">
        <v>825</v>
      </c>
      <c r="HO88" s="2154"/>
      <c r="HP88" s="2154"/>
      <c r="HQ88" s="2154"/>
      <c r="HR88" s="2154"/>
      <c r="HS88" s="2154"/>
      <c r="HT88" s="2154"/>
      <c r="HU88" s="2154"/>
      <c r="HV88" s="2154"/>
      <c r="HW88" s="2154"/>
      <c r="HX88" s="2154"/>
      <c r="HY88" s="2154"/>
      <c r="HZ88" s="2154"/>
      <c r="IA88" s="2154"/>
      <c r="IB88" s="2154"/>
      <c r="IC88" s="2154"/>
      <c r="ID88" s="2154"/>
      <c r="IE88" s="2154"/>
      <c r="IF88" s="2154"/>
      <c r="IG88" s="2154"/>
      <c r="IH88" s="2154"/>
      <c r="II88" s="2154"/>
      <c r="IJ88" s="2154"/>
      <c r="IK88" s="2154"/>
      <c r="IL88" s="2154"/>
      <c r="IM88" s="2154"/>
      <c r="IN88" s="2154"/>
      <c r="IO88" s="2154"/>
      <c r="IP88" s="2154"/>
      <c r="IQ88" s="2154"/>
      <c r="IR88" s="2154"/>
      <c r="IS88" s="2154"/>
      <c r="IT88" s="2154"/>
      <c r="IU88" s="2154"/>
      <c r="IV88" s="2154"/>
      <c r="IW88" s="2154"/>
      <c r="IX88" s="2154"/>
      <c r="IY88" s="2154"/>
      <c r="IZ88" s="2154"/>
      <c r="JA88" s="2154"/>
      <c r="JB88" s="2154"/>
      <c r="JC88" s="2154"/>
      <c r="JD88" s="2154"/>
      <c r="JE88" s="2154"/>
      <c r="JF88" s="2154"/>
      <c r="JG88" s="2154"/>
      <c r="JH88" s="2154"/>
      <c r="JI88" s="2154"/>
      <c r="JJ88" s="2154"/>
      <c r="JK88" s="2154"/>
      <c r="JL88" s="2154"/>
      <c r="JM88" s="2154"/>
      <c r="JN88" s="2154"/>
      <c r="JO88" s="2154"/>
      <c r="JP88" s="2154"/>
      <c r="JQ88" s="2154"/>
      <c r="JR88" s="2154"/>
      <c r="JS88" s="2154"/>
      <c r="JT88" s="2154"/>
      <c r="JU88" s="2154"/>
      <c r="JV88" s="2154"/>
      <c r="JW88" s="2154"/>
      <c r="JX88" s="2154"/>
      <c r="JY88" s="2154"/>
      <c r="JZ88" s="2154"/>
      <c r="KA88" s="2154"/>
      <c r="KB88" s="2154"/>
      <c r="KC88" s="2154"/>
      <c r="KD88" s="2154"/>
      <c r="KE88" s="2154"/>
      <c r="KF88" s="2154"/>
      <c r="KG88" s="2154"/>
      <c r="KH88" s="2154"/>
      <c r="KI88" s="2154"/>
      <c r="KJ88" s="2154"/>
      <c r="KK88" s="2154"/>
      <c r="KL88" s="2154"/>
      <c r="KM88" s="2154"/>
      <c r="KN88" s="2154"/>
      <c r="KO88" s="2154"/>
      <c r="KP88" s="2154"/>
      <c r="KQ88" s="2154"/>
      <c r="KR88" s="2154"/>
      <c r="KS88" s="2154"/>
      <c r="KT88" s="2154"/>
      <c r="KU88" s="2154"/>
      <c r="KV88" s="2154"/>
      <c r="KW88" s="2154"/>
      <c r="KX88" s="2154"/>
      <c r="KY88" s="2154"/>
      <c r="KZ88" s="2154"/>
      <c r="LA88" s="2154"/>
      <c r="LB88" s="2154"/>
      <c r="LC88" s="2154"/>
      <c r="LD88" s="2154"/>
      <c r="LE88" s="2154"/>
      <c r="LF88" s="2154"/>
      <c r="LG88" s="2154"/>
      <c r="LH88" s="2154"/>
      <c r="LI88" s="2154"/>
      <c r="LJ88" s="2154"/>
      <c r="LK88" s="2154"/>
      <c r="LL88" s="2154"/>
      <c r="LM88" s="2154"/>
      <c r="LN88" s="2154"/>
      <c r="LO88" s="2154"/>
      <c r="LP88" s="2154"/>
      <c r="LQ88" s="2154"/>
      <c r="LR88" s="2154"/>
      <c r="LS88" s="2154"/>
      <c r="LT88" s="2154"/>
      <c r="LU88" s="2154"/>
      <c r="LV88" s="2154"/>
      <c r="LW88" s="2154"/>
      <c r="LX88" s="2154"/>
      <c r="LY88" s="2154"/>
      <c r="LZ88" s="2154"/>
      <c r="MA88" s="2154"/>
      <c r="MB88" s="2154"/>
      <c r="MC88" s="2154"/>
      <c r="MD88" s="2154"/>
      <c r="ME88" s="2154"/>
      <c r="MF88" s="2154"/>
      <c r="MG88" s="2154"/>
      <c r="MH88" s="2154"/>
      <c r="MI88" s="2154"/>
      <c r="MJ88" s="2154"/>
      <c r="MK88" s="2154"/>
      <c r="ML88" s="2154"/>
      <c r="MM88" s="2154"/>
      <c r="MN88" s="2154"/>
      <c r="MO88" s="2154"/>
      <c r="MP88" s="2154"/>
      <c r="MQ88" s="2154"/>
      <c r="MR88" s="2154"/>
      <c r="MS88" s="2154"/>
      <c r="MT88" s="2154"/>
      <c r="MU88" s="2154"/>
      <c r="MV88" s="2154"/>
      <c r="MW88" s="2154"/>
      <c r="MX88" s="2154"/>
      <c r="MY88" s="2154"/>
      <c r="MZ88" s="2154"/>
      <c r="NA88" s="2155"/>
      <c r="NB88" s="2189" t="s">
        <v>501</v>
      </c>
      <c r="NC88" s="2190"/>
      <c r="ND88" s="2190"/>
      <c r="NE88" s="2190"/>
      <c r="NF88" s="2190"/>
      <c r="NG88" s="2190"/>
      <c r="NH88" s="2190"/>
      <c r="NI88" s="2190"/>
      <c r="NJ88" s="2190"/>
      <c r="NK88" s="2190"/>
      <c r="NL88" s="2190"/>
      <c r="NM88" s="2190"/>
      <c r="NN88" s="2190"/>
      <c r="NO88" s="2190"/>
      <c r="NP88" s="2190"/>
      <c r="NQ88" s="2190"/>
      <c r="NR88" s="2190"/>
      <c r="NS88" s="2190"/>
      <c r="NT88" s="2190"/>
      <c r="NU88" s="2190"/>
      <c r="NV88" s="2190"/>
      <c r="NW88" s="2190"/>
      <c r="NX88" s="2190"/>
      <c r="NY88" s="2190"/>
      <c r="NZ88" s="2190"/>
      <c r="OA88" s="2190"/>
      <c r="OB88" s="2190"/>
      <c r="OC88" s="2190"/>
      <c r="OD88" s="2190"/>
      <c r="OE88" s="2190"/>
      <c r="OF88" s="2190"/>
      <c r="OG88" s="2190"/>
      <c r="OH88" s="2190"/>
      <c r="OI88" s="2190"/>
      <c r="OJ88" s="2190"/>
      <c r="OK88" s="2190"/>
      <c r="OL88" s="2190"/>
      <c r="OM88" s="2190"/>
      <c r="ON88" s="2190"/>
      <c r="OO88" s="2190"/>
      <c r="OP88" s="2190"/>
      <c r="OQ88" s="2190"/>
      <c r="OR88" s="2190"/>
      <c r="OS88" s="2190"/>
      <c r="OT88" s="2190"/>
      <c r="OU88" s="2190"/>
      <c r="OV88" s="2190"/>
      <c r="OW88" s="2190"/>
      <c r="OX88" s="2190"/>
      <c r="OY88" s="2190"/>
      <c r="OZ88" s="2190"/>
      <c r="PA88" s="2190"/>
      <c r="PB88" s="2190"/>
      <c r="PC88" s="2190"/>
      <c r="PD88" s="2190"/>
      <c r="PE88" s="2190"/>
      <c r="PF88" s="2190"/>
      <c r="PG88" s="2190"/>
      <c r="PH88" s="2190"/>
      <c r="PI88" s="2190"/>
      <c r="PJ88" s="2190"/>
      <c r="PK88" s="2190"/>
      <c r="PL88" s="2190"/>
      <c r="PM88" s="2190"/>
      <c r="PN88" s="2190"/>
      <c r="PO88" s="2190"/>
      <c r="PP88" s="2190"/>
      <c r="PQ88" s="2190"/>
      <c r="PR88" s="2190"/>
      <c r="PS88" s="2190"/>
      <c r="PT88" s="2190"/>
      <c r="PU88" s="2190"/>
      <c r="PV88" s="2190"/>
      <c r="PW88" s="2190"/>
      <c r="PX88" s="2190"/>
      <c r="PY88" s="2190"/>
      <c r="PZ88" s="2190"/>
      <c r="QA88" s="2190"/>
      <c r="QB88" s="2190"/>
      <c r="QC88" s="2190"/>
      <c r="QD88" s="2190"/>
      <c r="QE88" s="2190"/>
      <c r="QF88" s="2190"/>
      <c r="QG88" s="2190"/>
      <c r="QH88" s="2190"/>
      <c r="QI88" s="2190"/>
      <c r="QJ88" s="2190"/>
      <c r="QK88" s="2190"/>
      <c r="QL88" s="2190"/>
      <c r="QM88" s="2190"/>
      <c r="QN88" s="2190"/>
      <c r="QO88" s="2190"/>
      <c r="QP88" s="2190"/>
      <c r="QQ88" s="2190"/>
      <c r="QR88" s="2190"/>
      <c r="QS88" s="2190"/>
      <c r="QT88" s="2190"/>
      <c r="QU88" s="2190"/>
      <c r="QV88" s="2190"/>
      <c r="QW88" s="2190"/>
      <c r="QX88" s="2190"/>
      <c r="QY88" s="2190"/>
      <c r="QZ88" s="2190"/>
      <c r="RA88" s="2190"/>
      <c r="RB88" s="2190"/>
      <c r="RC88" s="2190"/>
      <c r="RD88" s="2190"/>
      <c r="RE88" s="2190"/>
      <c r="RF88" s="2190"/>
      <c r="RG88" s="2190"/>
      <c r="RH88" s="2190"/>
      <c r="RI88" s="2190"/>
      <c r="RJ88" s="2190"/>
      <c r="RK88" s="2190"/>
      <c r="RL88" s="2190"/>
      <c r="RM88" s="2190"/>
      <c r="RN88" s="2190"/>
      <c r="RO88" s="2190"/>
      <c r="RP88" s="2190"/>
      <c r="RQ88" s="2190"/>
      <c r="RR88" s="2190"/>
      <c r="RS88" s="2190"/>
      <c r="RT88" s="2190"/>
      <c r="RU88" s="2190"/>
      <c r="RV88" s="2190"/>
      <c r="RW88" s="2190"/>
      <c r="RX88" s="2190"/>
      <c r="RY88" s="2190"/>
      <c r="RZ88" s="2190"/>
      <c r="SA88" s="2190"/>
      <c r="SB88" s="2190"/>
      <c r="SC88" s="2190"/>
      <c r="SD88" s="2190"/>
      <c r="SE88" s="2190"/>
      <c r="SF88" s="2190"/>
      <c r="SG88" s="2190"/>
      <c r="SH88" s="2190"/>
      <c r="SI88" s="2190"/>
      <c r="SJ88" s="2190"/>
      <c r="SK88" s="2190"/>
      <c r="SL88" s="2190"/>
      <c r="SM88" s="2190"/>
      <c r="SN88" s="2190"/>
      <c r="SO88" s="2191"/>
    </row>
    <row r="89" spans="1:665" ht="25" customHeight="1" thickBot="1">
      <c r="A89" s="2282" t="s">
        <v>200</v>
      </c>
      <c r="B89" s="2282"/>
      <c r="C89" s="2283"/>
      <c r="D89" s="2261" t="s">
        <v>201</v>
      </c>
      <c r="E89" s="1773"/>
      <c r="F89" s="75"/>
      <c r="G89" s="75"/>
      <c r="R89" s="75"/>
      <c r="Y89" s="1791"/>
      <c r="AD89" s="2509" t="s">
        <v>958</v>
      </c>
      <c r="AE89" s="2510"/>
      <c r="AF89" s="2510"/>
      <c r="AG89" s="2510"/>
      <c r="AH89" s="2510"/>
      <c r="AI89" s="2510"/>
      <c r="AJ89" s="2510"/>
      <c r="AK89" s="2510"/>
      <c r="AL89" s="2510"/>
      <c r="AM89" s="2510"/>
      <c r="AN89" s="2510"/>
      <c r="AO89" s="2511"/>
      <c r="AP89" s="2512" t="s">
        <v>851</v>
      </c>
      <c r="AQ89" s="2513"/>
      <c r="AR89" s="2513"/>
      <c r="AS89" s="2513"/>
      <c r="AT89" s="2513"/>
      <c r="AU89" s="2513"/>
      <c r="AV89" s="2513"/>
      <c r="AW89" s="2513"/>
      <c r="AX89" s="2513"/>
      <c r="AY89" s="2514"/>
      <c r="AZ89" s="2515" t="s">
        <v>959</v>
      </c>
      <c r="BA89" s="2516"/>
      <c r="BB89" s="2516"/>
      <c r="BC89" s="2517"/>
      <c r="BD89" s="2512" t="s">
        <v>851</v>
      </c>
      <c r="BE89" s="2513"/>
      <c r="BF89" s="2513"/>
      <c r="BG89" s="2513"/>
      <c r="BH89" s="2513"/>
      <c r="BI89" s="2513"/>
      <c r="BJ89" s="2513"/>
      <c r="BK89" s="2513"/>
      <c r="BL89" s="2513"/>
      <c r="BM89" s="2514"/>
      <c r="BN89" s="2515" t="s">
        <v>959</v>
      </c>
      <c r="BO89" s="2516"/>
      <c r="BP89" s="2516"/>
      <c r="BQ89" s="2517"/>
      <c r="BR89" s="2518" t="s">
        <v>960</v>
      </c>
      <c r="BS89" s="2519"/>
      <c r="BV89" s="1671"/>
      <c r="BW89" s="1671"/>
      <c r="BX89" s="1671"/>
      <c r="BY89" s="1671"/>
      <c r="BZ89" s="1671"/>
      <c r="CA89" s="1671"/>
      <c r="CB89" s="1671"/>
      <c r="CC89" s="1671"/>
      <c r="CD89" s="1671"/>
      <c r="CE89" s="1671"/>
      <c r="CF89" s="1671"/>
      <c r="CG89" s="1671"/>
      <c r="CH89" s="1671"/>
      <c r="CI89" s="1671"/>
      <c r="CJ89" s="1671"/>
      <c r="CK89" s="1671"/>
      <c r="CL89" s="1671"/>
      <c r="CM89" s="1671"/>
      <c r="CN89" s="1671"/>
      <c r="CO89" s="1671"/>
      <c r="CP89" s="1671"/>
      <c r="CQ89" s="1671"/>
      <c r="CR89" s="1671"/>
      <c r="CS89" s="1671"/>
      <c r="CT89" s="1671"/>
      <c r="CU89" s="1671"/>
      <c r="CV89" s="1671"/>
      <c r="CW89" s="1671"/>
      <c r="CX89" s="1671"/>
      <c r="CY89" s="1671"/>
      <c r="CZ89" s="1671"/>
      <c r="DA89" s="1671"/>
      <c r="DB89" s="1671"/>
      <c r="DC89" s="1671"/>
      <c r="DD89" s="1671"/>
      <c r="DE89" s="1671"/>
      <c r="DF89" s="1671"/>
      <c r="DG89" s="1671"/>
      <c r="DH89" s="1671"/>
      <c r="DI89" s="1671"/>
      <c r="DJ89" s="1671"/>
      <c r="DK89" s="1671"/>
      <c r="DL89" s="1671"/>
      <c r="DM89" s="1671"/>
      <c r="DN89" s="1671"/>
      <c r="DO89" s="1671"/>
      <c r="DP89" s="1671"/>
      <c r="DQ89" s="1671"/>
      <c r="DR89" s="1671"/>
      <c r="DS89" s="1671"/>
      <c r="DT89" s="1671"/>
      <c r="DU89" s="1671"/>
      <c r="DV89" s="1671"/>
      <c r="DW89" s="1671"/>
      <c r="DX89" s="1671"/>
      <c r="DY89" s="1671"/>
      <c r="DZ89" s="1671"/>
      <c r="GP89" s="2520" t="s">
        <v>1104</v>
      </c>
      <c r="GQ89" s="2520"/>
      <c r="GR89" s="2520"/>
      <c r="GS89" s="2521"/>
      <c r="GT89" s="2522" t="s">
        <v>850</v>
      </c>
      <c r="GU89" s="2523"/>
      <c r="GV89" s="2523"/>
      <c r="GW89" s="2523"/>
      <c r="GX89" s="2523"/>
      <c r="GY89" s="2523"/>
      <c r="GZ89" s="2523"/>
      <c r="HA89" s="2523"/>
      <c r="HB89" s="2523"/>
      <c r="HC89" s="2523"/>
      <c r="HD89" s="2524"/>
      <c r="HE89" s="74"/>
      <c r="HF89" s="74"/>
      <c r="HG89" s="74"/>
      <c r="HN89" s="74"/>
      <c r="HO89" s="74"/>
      <c r="HP89" s="74"/>
      <c r="HQ89" s="2520" t="s">
        <v>1106</v>
      </c>
      <c r="HR89" s="2520"/>
      <c r="HS89" s="2520"/>
      <c r="HT89" s="2521"/>
      <c r="HU89" s="2522" t="s">
        <v>850</v>
      </c>
      <c r="HV89" s="2523"/>
      <c r="HW89" s="2523"/>
      <c r="HX89" s="2523"/>
      <c r="HY89" s="2523"/>
      <c r="HZ89" s="2523"/>
      <c r="IA89" s="2523"/>
      <c r="IB89" s="2523"/>
      <c r="IC89" s="2523"/>
      <c r="ID89" s="2523"/>
      <c r="IE89" s="2524"/>
      <c r="IF89" s="74"/>
      <c r="IG89" s="74"/>
      <c r="IH89" s="74"/>
      <c r="IN89" s="1791"/>
      <c r="IO89" s="1791"/>
      <c r="IP89" s="1791"/>
      <c r="IQ89" s="2520" t="s">
        <v>1108</v>
      </c>
      <c r="IR89" s="2520"/>
      <c r="IS89" s="2520"/>
      <c r="IT89" s="2521"/>
      <c r="IU89" s="2522" t="s">
        <v>850</v>
      </c>
      <c r="IV89" s="2523"/>
      <c r="IW89" s="2523"/>
      <c r="IX89" s="2523"/>
      <c r="IY89" s="2523"/>
      <c r="IZ89" s="2523"/>
      <c r="JA89" s="2523"/>
      <c r="JB89" s="2523"/>
      <c r="JC89" s="2523"/>
      <c r="JD89" s="2523"/>
      <c r="JE89" s="2524"/>
      <c r="JF89" s="74"/>
      <c r="JG89" s="74"/>
      <c r="JH89" s="74"/>
      <c r="JO89" s="74"/>
      <c r="JP89" s="74"/>
      <c r="JQ89" s="74"/>
      <c r="JR89" s="2520" t="s">
        <v>1110</v>
      </c>
      <c r="JS89" s="2520"/>
      <c r="JT89" s="2520"/>
      <c r="JU89" s="2521"/>
      <c r="JV89" s="2522" t="s">
        <v>850</v>
      </c>
      <c r="JW89" s="2523"/>
      <c r="JX89" s="2523"/>
      <c r="JY89" s="2523"/>
      <c r="JZ89" s="2523"/>
      <c r="KA89" s="2523"/>
      <c r="KB89" s="2523"/>
      <c r="KC89" s="2523"/>
      <c r="KD89" s="2523"/>
      <c r="KE89" s="2523"/>
      <c r="KF89" s="2524"/>
      <c r="KG89" s="74"/>
      <c r="KH89" s="74"/>
      <c r="KI89" s="74"/>
      <c r="LV89" s="1791"/>
      <c r="MA89" s="2520" t="s">
        <v>1112</v>
      </c>
      <c r="MB89" s="2520"/>
      <c r="MC89" s="2520"/>
      <c r="MD89" s="2521"/>
      <c r="ME89" s="2522" t="s">
        <v>850</v>
      </c>
      <c r="MF89" s="2523"/>
      <c r="MG89" s="2523"/>
      <c r="MH89" s="2523"/>
      <c r="MI89" s="2523"/>
      <c r="MJ89" s="2523"/>
      <c r="MK89" s="2523"/>
      <c r="ML89" s="2523"/>
      <c r="MM89" s="2523"/>
      <c r="MN89" s="2523"/>
      <c r="MO89" s="2524"/>
      <c r="MP89" s="74"/>
      <c r="MQ89" s="74"/>
      <c r="MR89" s="74"/>
      <c r="MY89" s="74"/>
      <c r="MZ89" s="74"/>
      <c r="NA89" s="74"/>
      <c r="NB89" s="2520" t="s">
        <v>1114</v>
      </c>
      <c r="NC89" s="2520"/>
      <c r="ND89" s="2520"/>
      <c r="NE89" s="2521"/>
      <c r="NF89" s="2522" t="s">
        <v>850</v>
      </c>
      <c r="NG89" s="2523"/>
      <c r="NH89" s="2523"/>
      <c r="NI89" s="2523"/>
      <c r="NJ89" s="2523"/>
      <c r="NK89" s="2523"/>
      <c r="NL89" s="2523"/>
      <c r="NM89" s="2523"/>
      <c r="NN89" s="2523"/>
      <c r="NO89" s="2523"/>
      <c r="NP89" s="2524"/>
      <c r="NQ89" s="74"/>
      <c r="NR89" s="74"/>
      <c r="NS89" s="74"/>
      <c r="NY89" s="1791"/>
      <c r="NZ89" s="1791"/>
      <c r="OA89" s="1791"/>
      <c r="OB89" s="2520" t="s">
        <v>1116</v>
      </c>
      <c r="OC89" s="2520"/>
      <c r="OD89" s="2520"/>
      <c r="OE89" s="2521"/>
      <c r="OF89" s="2522" t="s">
        <v>850</v>
      </c>
      <c r="OG89" s="2523"/>
      <c r="OH89" s="2523"/>
      <c r="OI89" s="2523"/>
      <c r="OJ89" s="2523"/>
      <c r="OK89" s="2523"/>
      <c r="OL89" s="2523"/>
      <c r="OM89" s="2523"/>
      <c r="ON89" s="2523"/>
      <c r="OO89" s="2523"/>
      <c r="OP89" s="2524"/>
      <c r="OQ89" s="74"/>
      <c r="OR89" s="74"/>
      <c r="OS89" s="74"/>
      <c r="OZ89" s="74"/>
      <c r="PA89" s="74"/>
      <c r="PB89" s="74"/>
      <c r="PC89" s="2520" t="s">
        <v>1119</v>
      </c>
      <c r="PD89" s="2520"/>
      <c r="PE89" s="2520"/>
      <c r="PF89" s="2521"/>
      <c r="PG89" s="2522" t="s">
        <v>850</v>
      </c>
      <c r="PH89" s="2523"/>
      <c r="PI89" s="2523"/>
      <c r="PJ89" s="2523"/>
      <c r="PK89" s="2523"/>
      <c r="PL89" s="2523"/>
      <c r="PM89" s="2523"/>
      <c r="PN89" s="2523"/>
      <c r="PO89" s="2523"/>
      <c r="PP89" s="2523"/>
      <c r="PQ89" s="2524"/>
      <c r="PR89" s="74"/>
      <c r="PS89" s="74"/>
      <c r="PT89" s="74"/>
    </row>
    <row r="90" spans="1:665" s="11" customFormat="1" ht="25" customHeight="1" thickBot="1">
      <c r="A90" s="2284"/>
      <c r="B90" s="2284"/>
      <c r="C90" s="2285"/>
      <c r="D90" s="2262"/>
      <c r="E90" s="1780"/>
      <c r="X90" s="75"/>
      <c r="Y90" s="75"/>
      <c r="Z90" s="75"/>
      <c r="AD90" s="2156" t="s">
        <v>961</v>
      </c>
      <c r="AE90" s="2157"/>
      <c r="AF90" s="2157"/>
      <c r="AG90" s="2157"/>
      <c r="AH90" s="2157"/>
      <c r="AI90" s="2157"/>
      <c r="AJ90" s="2157"/>
      <c r="AK90" s="2157"/>
      <c r="AL90" s="2157"/>
      <c r="AM90" s="2157"/>
      <c r="AN90" s="2157"/>
      <c r="AO90" s="2158"/>
      <c r="AP90" s="2156" t="s">
        <v>962</v>
      </c>
      <c r="AQ90" s="2157"/>
      <c r="AR90" s="2157"/>
      <c r="AS90" s="2157"/>
      <c r="AT90" s="2157"/>
      <c r="AU90" s="2157"/>
      <c r="AV90" s="2157"/>
      <c r="AW90" s="2157"/>
      <c r="AX90" s="2157"/>
      <c r="AY90" s="2158"/>
      <c r="AZ90" s="2192"/>
      <c r="BA90" s="2193"/>
      <c r="BB90" s="2194" t="s">
        <v>852</v>
      </c>
      <c r="BC90" s="2195"/>
      <c r="BD90" s="2525" t="s">
        <v>44</v>
      </c>
      <c r="BE90" s="2526"/>
      <c r="BF90" s="2526"/>
      <c r="BG90" s="2526"/>
      <c r="BH90" s="2526"/>
      <c r="BI90" s="2526"/>
      <c r="BJ90" s="2526"/>
      <c r="BK90" s="2526"/>
      <c r="BL90" s="2526"/>
      <c r="BM90" s="2526"/>
      <c r="BN90" s="2526"/>
      <c r="BO90" s="2526"/>
      <c r="BP90" s="2526"/>
      <c r="BQ90" s="2526"/>
      <c r="BR90" s="2526"/>
      <c r="BS90" s="2526"/>
      <c r="BT90" s="2526"/>
      <c r="BU90" s="2526"/>
      <c r="BV90" s="2526"/>
      <c r="BW90" s="1671"/>
      <c r="BX90" s="1671"/>
      <c r="BY90" s="1671"/>
      <c r="BZ90" s="1671"/>
      <c r="CA90" s="1671"/>
      <c r="CB90" s="1671"/>
      <c r="CC90" s="1671"/>
      <c r="CD90" s="1671"/>
      <c r="CE90" s="1671"/>
      <c r="CF90" s="1671"/>
      <c r="CG90" s="1671"/>
      <c r="CH90" s="1671"/>
      <c r="CI90" s="1671"/>
      <c r="CJ90" s="1671"/>
      <c r="CK90" s="1671"/>
      <c r="CL90" s="1671"/>
      <c r="CM90" s="1671"/>
      <c r="CN90" s="1671"/>
      <c r="CO90" s="1671"/>
      <c r="CP90" s="1671"/>
      <c r="CQ90" s="1671"/>
      <c r="CR90" s="1671"/>
      <c r="CS90" s="1671"/>
      <c r="CT90" s="1671"/>
      <c r="CU90" s="1671"/>
      <c r="CV90" s="1671"/>
      <c r="CW90" s="1671"/>
      <c r="CX90" s="1671"/>
      <c r="CY90" s="1671"/>
      <c r="CZ90" s="1671"/>
      <c r="DA90" s="1671"/>
      <c r="DB90" s="1671"/>
      <c r="DC90" s="1671"/>
      <c r="DD90" s="1671"/>
      <c r="DE90" s="1671"/>
      <c r="DF90" s="1671"/>
      <c r="DG90" s="1671"/>
      <c r="DH90" s="1671"/>
      <c r="DI90" s="1671"/>
      <c r="DJ90" s="1671"/>
      <c r="DK90" s="1671"/>
      <c r="DL90" s="1671"/>
      <c r="DM90" s="1671"/>
      <c r="DN90" s="1671"/>
      <c r="DO90" s="1671"/>
      <c r="DP90" s="1671"/>
      <c r="DQ90" s="1671"/>
      <c r="DR90" s="1671"/>
      <c r="DS90" s="1671"/>
      <c r="DT90" s="1671"/>
      <c r="DU90" s="1671"/>
      <c r="DV90" s="1671"/>
      <c r="DW90" s="1671"/>
      <c r="DX90" s="1671"/>
      <c r="DY90" s="1671"/>
      <c r="DZ90" s="1671"/>
      <c r="EA90" s="75"/>
      <c r="EB90" s="75"/>
      <c r="EC90" s="75"/>
      <c r="ED90" s="75"/>
      <c r="EE90" s="75"/>
      <c r="EF90" s="75"/>
      <c r="EG90" s="75"/>
      <c r="EH90" s="75"/>
      <c r="EI90" s="75"/>
      <c r="EJ90" s="75"/>
      <c r="EK90" s="75"/>
      <c r="EL90" s="75"/>
      <c r="EM90" s="75"/>
      <c r="EN90" s="75"/>
      <c r="EO90" s="75"/>
      <c r="EP90" s="75"/>
      <c r="EQ90" s="75"/>
      <c r="ER90" s="75"/>
      <c r="ES90" s="75"/>
      <c r="ET90" s="75"/>
      <c r="EU90" s="75"/>
      <c r="EV90" s="75"/>
      <c r="EW90" s="75"/>
      <c r="EX90" s="75"/>
      <c r="EY90" s="75"/>
      <c r="EZ90" s="75"/>
      <c r="FA90" s="75"/>
      <c r="FB90" s="75"/>
      <c r="GP90" s="74"/>
      <c r="GQ90" s="74"/>
      <c r="GR90" s="2527">
        <v>3</v>
      </c>
      <c r="GS90" s="2528"/>
      <c r="GT90" s="2529" t="s">
        <v>827</v>
      </c>
      <c r="GU90" s="2530"/>
      <c r="GV90" s="2531"/>
      <c r="GW90" s="2177">
        <v>4</v>
      </c>
      <c r="GX90" s="2178"/>
      <c r="GY90" s="2179" t="s">
        <v>851</v>
      </c>
      <c r="GZ90" s="2180"/>
      <c r="HA90" s="2180"/>
      <c r="HB90" s="2180"/>
      <c r="HC90" s="2180"/>
      <c r="HD90" s="2181"/>
      <c r="HE90" s="75"/>
      <c r="HF90" s="75"/>
      <c r="HG90" s="75"/>
      <c r="HH90" s="75"/>
      <c r="HI90" s="75"/>
      <c r="HJ90" s="75"/>
      <c r="HK90" s="75"/>
      <c r="HL90" s="75"/>
      <c r="HM90" s="75"/>
      <c r="HN90" s="75"/>
      <c r="HO90" s="75"/>
      <c r="HP90" s="74"/>
      <c r="HQ90" s="74"/>
      <c r="HR90" s="74"/>
      <c r="HS90" s="2527">
        <v>3</v>
      </c>
      <c r="HT90" s="2528"/>
      <c r="HU90" s="2529" t="s">
        <v>827</v>
      </c>
      <c r="HV90" s="2530"/>
      <c r="HW90" s="2531"/>
      <c r="HX90" s="2177">
        <v>4</v>
      </c>
      <c r="HY90" s="2178"/>
      <c r="HZ90" s="2179" t="s">
        <v>851</v>
      </c>
      <c r="IA90" s="2180"/>
      <c r="IB90" s="2180"/>
      <c r="IC90" s="2180"/>
      <c r="ID90" s="2180"/>
      <c r="IE90" s="2181"/>
      <c r="IF90" s="75"/>
      <c r="IG90" s="75"/>
      <c r="IH90" s="75"/>
      <c r="II90" s="75"/>
      <c r="IJ90" s="75"/>
      <c r="IK90" s="75"/>
      <c r="IL90" s="75"/>
      <c r="IM90" s="75"/>
      <c r="IN90" s="1791"/>
      <c r="IO90" s="1791"/>
      <c r="IP90" s="1791"/>
      <c r="IQ90" s="74"/>
      <c r="IR90" s="74"/>
      <c r="IS90" s="2527">
        <v>3</v>
      </c>
      <c r="IT90" s="2528"/>
      <c r="IU90" s="2529" t="s">
        <v>827</v>
      </c>
      <c r="IV90" s="2530"/>
      <c r="IW90" s="2531"/>
      <c r="IX90" s="2177">
        <v>4</v>
      </c>
      <c r="IY90" s="2178"/>
      <c r="IZ90" s="2179" t="s">
        <v>851</v>
      </c>
      <c r="JA90" s="2180"/>
      <c r="JB90" s="2180"/>
      <c r="JC90" s="2180"/>
      <c r="JD90" s="2180"/>
      <c r="JE90" s="2181"/>
      <c r="JF90" s="75"/>
      <c r="JG90" s="75"/>
      <c r="JH90" s="75"/>
      <c r="JI90" s="75"/>
      <c r="JJ90" s="75"/>
      <c r="JK90" s="75"/>
      <c r="JL90" s="75"/>
      <c r="JM90" s="75"/>
      <c r="JN90" s="75"/>
      <c r="JO90" s="75"/>
      <c r="JP90" s="75"/>
      <c r="JQ90" s="74"/>
      <c r="JR90" s="74"/>
      <c r="JS90" s="74"/>
      <c r="JT90" s="2527">
        <v>3</v>
      </c>
      <c r="JU90" s="2528"/>
      <c r="JV90" s="2529" t="s">
        <v>827</v>
      </c>
      <c r="JW90" s="2530"/>
      <c r="JX90" s="2531"/>
      <c r="JY90" s="2177">
        <v>4</v>
      </c>
      <c r="JZ90" s="2178"/>
      <c r="KA90" s="2179" t="s">
        <v>851</v>
      </c>
      <c r="KB90" s="2180"/>
      <c r="KC90" s="2180"/>
      <c r="KD90" s="2180"/>
      <c r="KE90" s="2180"/>
      <c r="KF90" s="2181"/>
      <c r="KG90" s="75"/>
      <c r="KH90" s="75"/>
      <c r="KI90" s="75"/>
      <c r="KJ90" s="75"/>
      <c r="KK90" s="75"/>
      <c r="KL90" s="75"/>
      <c r="KM90" s="75"/>
      <c r="KN90" s="75"/>
      <c r="KO90" s="75"/>
      <c r="KP90" s="75"/>
      <c r="KQ90" s="75"/>
      <c r="KR90" s="75"/>
      <c r="KS90" s="75"/>
      <c r="KT90" s="75"/>
      <c r="KU90" s="75"/>
      <c r="KV90" s="75"/>
      <c r="KW90" s="75"/>
      <c r="KX90" s="75"/>
      <c r="KY90" s="75"/>
      <c r="KZ90" s="75"/>
      <c r="LA90" s="75"/>
      <c r="LB90" s="75"/>
      <c r="LC90" s="75"/>
      <c r="LD90" s="75"/>
      <c r="LE90" s="75"/>
      <c r="LF90" s="75"/>
      <c r="LG90" s="75"/>
      <c r="LH90" s="75"/>
      <c r="LI90" s="75"/>
      <c r="LJ90" s="75"/>
      <c r="LK90" s="75"/>
      <c r="LL90" s="75"/>
      <c r="LM90" s="75"/>
      <c r="LN90" s="75"/>
      <c r="LO90" s="75"/>
      <c r="LP90" s="75"/>
      <c r="LQ90" s="75"/>
      <c r="LR90" s="75"/>
      <c r="LS90" s="75"/>
      <c r="LT90" s="75"/>
      <c r="LU90" s="75"/>
      <c r="LV90" s="75"/>
      <c r="MA90" s="74"/>
      <c r="MB90" s="74"/>
      <c r="MC90" s="2527">
        <v>3</v>
      </c>
      <c r="MD90" s="2528"/>
      <c r="ME90" s="2529" t="s">
        <v>827</v>
      </c>
      <c r="MF90" s="2530"/>
      <c r="MG90" s="2531"/>
      <c r="MH90" s="2177">
        <v>4</v>
      </c>
      <c r="MI90" s="2178"/>
      <c r="MJ90" s="2179" t="s">
        <v>851</v>
      </c>
      <c r="MK90" s="2180"/>
      <c r="ML90" s="2180"/>
      <c r="MM90" s="2180"/>
      <c r="MN90" s="2180"/>
      <c r="MO90" s="2181"/>
      <c r="MP90" s="75"/>
      <c r="MQ90" s="75"/>
      <c r="MR90" s="75"/>
      <c r="MS90" s="75"/>
      <c r="MT90" s="75"/>
      <c r="MU90" s="75"/>
      <c r="MV90" s="75"/>
      <c r="MW90" s="75"/>
      <c r="MX90" s="75"/>
      <c r="MY90" s="75"/>
      <c r="MZ90" s="75"/>
      <c r="NA90" s="74"/>
      <c r="NB90" s="74"/>
      <c r="NC90" s="74"/>
      <c r="ND90" s="2527">
        <v>3</v>
      </c>
      <c r="NE90" s="2528"/>
      <c r="NF90" s="2529" t="s">
        <v>827</v>
      </c>
      <c r="NG90" s="2530"/>
      <c r="NH90" s="2531"/>
      <c r="NI90" s="2177">
        <v>4</v>
      </c>
      <c r="NJ90" s="2178"/>
      <c r="NK90" s="2179" t="s">
        <v>851</v>
      </c>
      <c r="NL90" s="2180"/>
      <c r="NM90" s="2180"/>
      <c r="NN90" s="2180"/>
      <c r="NO90" s="2180"/>
      <c r="NP90" s="2181"/>
      <c r="NQ90" s="75"/>
      <c r="NR90" s="75"/>
      <c r="NS90" s="75"/>
      <c r="NT90" s="75"/>
      <c r="NU90" s="75"/>
      <c r="NV90" s="75"/>
      <c r="NW90" s="75"/>
      <c r="NX90" s="75"/>
      <c r="NY90" s="1791"/>
      <c r="NZ90" s="1791"/>
      <c r="OA90" s="1791"/>
      <c r="OB90" s="74"/>
      <c r="OC90" s="74"/>
      <c r="OD90" s="2527">
        <v>3</v>
      </c>
      <c r="OE90" s="2528"/>
      <c r="OF90" s="2529" t="s">
        <v>827</v>
      </c>
      <c r="OG90" s="2530"/>
      <c r="OH90" s="2531"/>
      <c r="OI90" s="2177">
        <v>4</v>
      </c>
      <c r="OJ90" s="2178"/>
      <c r="OK90" s="2179" t="s">
        <v>851</v>
      </c>
      <c r="OL90" s="2180"/>
      <c r="OM90" s="2180"/>
      <c r="ON90" s="2180"/>
      <c r="OO90" s="2180"/>
      <c r="OP90" s="2181"/>
      <c r="OQ90" s="75"/>
      <c r="OR90" s="75"/>
      <c r="OS90" s="75"/>
      <c r="OT90" s="75"/>
      <c r="OU90" s="75"/>
      <c r="OV90" s="75"/>
      <c r="OW90" s="75"/>
      <c r="OX90" s="75"/>
      <c r="OY90" s="75"/>
      <c r="OZ90" s="75"/>
      <c r="PA90" s="75"/>
      <c r="PB90" s="74"/>
      <c r="PC90" s="74"/>
      <c r="PD90" s="74"/>
      <c r="PE90" s="2527">
        <v>3</v>
      </c>
      <c r="PF90" s="2528"/>
      <c r="PG90" s="2529" t="s">
        <v>827</v>
      </c>
      <c r="PH90" s="2530"/>
      <c r="PI90" s="2531"/>
      <c r="PJ90" s="2177">
        <v>4</v>
      </c>
      <c r="PK90" s="2178"/>
      <c r="PL90" s="2179" t="s">
        <v>851</v>
      </c>
      <c r="PM90" s="2180"/>
      <c r="PN90" s="2180"/>
      <c r="PO90" s="2180"/>
      <c r="PP90" s="2180"/>
      <c r="PQ90" s="2181"/>
      <c r="PR90" s="75"/>
      <c r="PS90" s="75"/>
      <c r="PT90" s="75"/>
      <c r="PU90" s="75"/>
      <c r="PV90" s="75"/>
      <c r="PW90" s="75"/>
      <c r="PX90" s="75"/>
      <c r="PY90" s="75"/>
      <c r="PZ90" s="75"/>
      <c r="QA90" s="75"/>
      <c r="QB90" s="75"/>
      <c r="QC90" s="75"/>
      <c r="QD90" s="75"/>
      <c r="QE90" s="75"/>
      <c r="QF90" s="75"/>
      <c r="QG90" s="75"/>
      <c r="QH90" s="75"/>
      <c r="QI90" s="75"/>
      <c r="QJ90" s="75"/>
      <c r="QK90" s="75"/>
      <c r="QL90" s="75"/>
      <c r="QM90" s="75"/>
      <c r="QN90" s="75"/>
      <c r="QO90" s="75"/>
      <c r="QP90" s="75"/>
      <c r="QQ90" s="75"/>
      <c r="QR90" s="75"/>
      <c r="QS90" s="75"/>
      <c r="QT90" s="75"/>
      <c r="QU90" s="75"/>
      <c r="QV90" s="75"/>
      <c r="QW90" s="75"/>
      <c r="QX90" s="75"/>
      <c r="QY90" s="75"/>
      <c r="QZ90" s="75"/>
      <c r="RA90" s="75"/>
    </row>
    <row r="91" spans="1:665" s="1815" customFormat="1" ht="25" customHeight="1" thickBot="1">
      <c r="A91" s="2286"/>
      <c r="B91" s="2286"/>
      <c r="C91" s="2287"/>
      <c r="D91" s="1757"/>
      <c r="E91" s="1776" t="s">
        <v>926</v>
      </c>
      <c r="AN91" s="1672">
        <v>250</v>
      </c>
      <c r="AO91" s="1672">
        <v>250</v>
      </c>
      <c r="AP91" s="1672">
        <v>250</v>
      </c>
      <c r="AQ91" s="1672">
        <v>250</v>
      </c>
      <c r="AR91" s="1672">
        <v>250</v>
      </c>
      <c r="AS91" s="1672">
        <v>250</v>
      </c>
      <c r="AT91" s="1672">
        <v>250</v>
      </c>
      <c r="AU91" s="1672">
        <v>250</v>
      </c>
      <c r="AV91" s="1672">
        <v>250</v>
      </c>
      <c r="AW91" s="1672">
        <v>250</v>
      </c>
      <c r="AX91" s="1672">
        <v>250</v>
      </c>
      <c r="AY91" s="1672">
        <v>250</v>
      </c>
      <c r="BB91" s="1672">
        <v>250</v>
      </c>
      <c r="BC91" s="1672">
        <v>250</v>
      </c>
      <c r="BD91" s="1672">
        <v>250</v>
      </c>
      <c r="BE91" s="1672">
        <v>250</v>
      </c>
      <c r="BF91" s="1672">
        <v>250</v>
      </c>
      <c r="BG91" s="1672">
        <v>250</v>
      </c>
      <c r="BH91" s="1672">
        <v>250</v>
      </c>
      <c r="BI91" s="1672">
        <v>250</v>
      </c>
      <c r="BJ91" s="1672">
        <v>250</v>
      </c>
      <c r="BK91" s="1672">
        <v>250</v>
      </c>
      <c r="BL91" s="1672">
        <v>250</v>
      </c>
      <c r="BM91" s="1672">
        <v>250</v>
      </c>
      <c r="GR91" s="1672">
        <v>432</v>
      </c>
      <c r="GS91" s="1672">
        <v>432</v>
      </c>
      <c r="GT91" s="1672">
        <v>100</v>
      </c>
      <c r="GU91" s="1672">
        <v>100</v>
      </c>
      <c r="GV91" s="1672">
        <v>100</v>
      </c>
      <c r="HE91" s="74"/>
      <c r="HF91" s="74"/>
      <c r="HG91" s="74"/>
      <c r="HH91" s="74"/>
      <c r="HS91" s="1672">
        <v>432</v>
      </c>
      <c r="HT91" s="1672">
        <v>432</v>
      </c>
      <c r="HU91" s="1672">
        <v>100</v>
      </c>
      <c r="HV91" s="1672">
        <v>100</v>
      </c>
      <c r="HW91" s="1672">
        <v>100</v>
      </c>
      <c r="IE91" s="74"/>
      <c r="IF91" s="74"/>
      <c r="IG91" s="74"/>
      <c r="IH91" s="74"/>
      <c r="IS91" s="1672">
        <v>432</v>
      </c>
      <c r="IT91" s="1672">
        <v>432</v>
      </c>
      <c r="IU91" s="1672">
        <v>100</v>
      </c>
      <c r="IV91" s="1672">
        <v>100</v>
      </c>
      <c r="IW91" s="1672">
        <v>100</v>
      </c>
      <c r="JF91" s="74"/>
      <c r="JG91" s="74"/>
      <c r="JH91" s="74"/>
      <c r="JI91" s="74"/>
      <c r="JT91" s="1672">
        <v>432</v>
      </c>
      <c r="JU91" s="1672">
        <v>432</v>
      </c>
      <c r="JV91" s="1672">
        <v>100</v>
      </c>
      <c r="JW91" s="1672">
        <v>100</v>
      </c>
      <c r="JX91" s="1672">
        <v>100</v>
      </c>
      <c r="MC91" s="1672">
        <v>432</v>
      </c>
      <c r="MD91" s="1672">
        <v>432</v>
      </c>
      <c r="ME91" s="1672">
        <v>100</v>
      </c>
      <c r="MF91" s="1672">
        <v>100</v>
      </c>
      <c r="MG91" s="1672">
        <v>100</v>
      </c>
      <c r="MP91" s="74"/>
      <c r="MQ91" s="74"/>
      <c r="MR91" s="74"/>
      <c r="MS91" s="74"/>
      <c r="ND91" s="1672">
        <v>432</v>
      </c>
      <c r="NE91" s="1672">
        <v>432</v>
      </c>
      <c r="NF91" s="1672">
        <v>100</v>
      </c>
      <c r="NG91" s="1672">
        <v>100</v>
      </c>
      <c r="NH91" s="1672">
        <v>100</v>
      </c>
      <c r="NP91" s="74"/>
      <c r="NQ91" s="74"/>
      <c r="NR91" s="74"/>
      <c r="NS91" s="74"/>
      <c r="OD91" s="1672">
        <v>432</v>
      </c>
      <c r="OE91" s="1672">
        <v>432</v>
      </c>
      <c r="OF91" s="1672">
        <v>100</v>
      </c>
      <c r="OG91" s="1672">
        <v>100</v>
      </c>
      <c r="OH91" s="1672">
        <v>100</v>
      </c>
      <c r="OQ91" s="74"/>
      <c r="OR91" s="74"/>
      <c r="OS91" s="74"/>
      <c r="OT91" s="74"/>
      <c r="PE91" s="1672">
        <v>432</v>
      </c>
      <c r="PF91" s="1672">
        <v>432</v>
      </c>
      <c r="PG91" s="1672">
        <v>100</v>
      </c>
      <c r="PH91" s="1672">
        <v>100</v>
      </c>
      <c r="PI91" s="1672">
        <v>100</v>
      </c>
    </row>
    <row r="92" spans="1:665" s="1720" customFormat="1" ht="25" customHeight="1" thickBot="1">
      <c r="A92" s="2284"/>
      <c r="B92" s="2284"/>
      <c r="C92" s="2285"/>
      <c r="D92" s="2261" t="s">
        <v>202</v>
      </c>
      <c r="E92" s="1781"/>
      <c r="X92" s="1671"/>
      <c r="Y92" s="1671"/>
      <c r="Z92" s="1671"/>
      <c r="AD92" s="1671"/>
      <c r="AE92" s="1671"/>
      <c r="AF92" s="1671"/>
      <c r="AG92" s="1671"/>
      <c r="AH92" s="1671"/>
      <c r="AI92" s="1671"/>
      <c r="AJ92" s="1671"/>
      <c r="AK92" s="1671"/>
      <c r="AL92" s="1671"/>
      <c r="AM92" s="1671"/>
      <c r="AN92" s="1671"/>
      <c r="AO92" s="1671"/>
      <c r="AP92" s="1671"/>
      <c r="AQ92" s="1671"/>
      <c r="AR92" s="1671"/>
      <c r="AS92" s="1671"/>
      <c r="AT92" s="1671"/>
      <c r="AU92" s="1671"/>
      <c r="AV92" s="1671"/>
      <c r="AW92" s="1671"/>
      <c r="AX92" s="1671"/>
      <c r="AY92" s="1671"/>
      <c r="AZ92" s="1671"/>
      <c r="BA92" s="1671"/>
      <c r="BB92" s="1671"/>
      <c r="BC92" s="1671"/>
      <c r="BD92" s="1671"/>
      <c r="BE92" s="1671"/>
      <c r="BF92" s="1671"/>
      <c r="BG92" s="2509" t="s">
        <v>958</v>
      </c>
      <c r="BH92" s="2510"/>
      <c r="BI92" s="2510"/>
      <c r="BJ92" s="2510"/>
      <c r="BK92" s="2510"/>
      <c r="BL92" s="2510"/>
      <c r="BM92" s="2510"/>
      <c r="BN92" s="2510"/>
      <c r="BO92" s="2510"/>
      <c r="BP92" s="2510"/>
      <c r="BQ92" s="2510"/>
      <c r="BR92" s="2511"/>
      <c r="BS92" s="2512" t="s">
        <v>851</v>
      </c>
      <c r="BT92" s="2513"/>
      <c r="BU92" s="2513"/>
      <c r="BV92" s="2513"/>
      <c r="BW92" s="2513"/>
      <c r="BX92" s="2513"/>
      <c r="BY92" s="2513"/>
      <c r="BZ92" s="2513"/>
      <c r="CA92" s="2513"/>
      <c r="CB92" s="2514"/>
      <c r="CC92" s="2515" t="s">
        <v>959</v>
      </c>
      <c r="CD92" s="2516"/>
      <c r="CE92" s="2516"/>
      <c r="CF92" s="2517"/>
      <c r="CG92" s="2512" t="s">
        <v>851</v>
      </c>
      <c r="CH92" s="2513"/>
      <c r="CI92" s="2513"/>
      <c r="CJ92" s="2513"/>
      <c r="CK92" s="2513"/>
      <c r="CL92" s="2513"/>
      <c r="CM92" s="2513"/>
      <c r="CN92" s="2513"/>
      <c r="CO92" s="2513"/>
      <c r="CP92" s="2514"/>
      <c r="CQ92" s="2515" t="s">
        <v>959</v>
      </c>
      <c r="CR92" s="2516"/>
      <c r="CS92" s="2516"/>
      <c r="CT92" s="2517"/>
      <c r="CU92" s="2518" t="s">
        <v>960</v>
      </c>
      <c r="CV92" s="2519"/>
      <c r="CW92" s="75"/>
      <c r="CX92" s="75"/>
      <c r="CY92" s="1671"/>
      <c r="CZ92" s="75"/>
      <c r="DA92" s="75"/>
      <c r="DB92" s="75"/>
      <c r="DC92" s="75"/>
      <c r="DD92" s="75"/>
      <c r="DE92" s="75"/>
      <c r="DF92" s="75"/>
      <c r="DG92" s="75"/>
      <c r="DH92" s="75"/>
      <c r="DI92" s="75"/>
      <c r="DJ92" s="75"/>
      <c r="DK92" s="75"/>
      <c r="DL92" s="75"/>
      <c r="DM92" s="75"/>
      <c r="DN92" s="75"/>
      <c r="DO92" s="75"/>
      <c r="DP92" s="75"/>
      <c r="DQ92" s="75"/>
      <c r="DR92" s="75"/>
      <c r="DS92" s="75"/>
      <c r="DT92" s="75"/>
      <c r="DU92" s="75"/>
      <c r="DV92" s="75"/>
      <c r="DW92" s="75"/>
      <c r="DX92" s="75"/>
      <c r="DY92" s="75"/>
      <c r="DZ92" s="75"/>
      <c r="EA92" s="75"/>
      <c r="EB92" s="75"/>
      <c r="EC92" s="75"/>
      <c r="ED92" s="75"/>
      <c r="EE92" s="75"/>
      <c r="EF92" s="75"/>
      <c r="EG92" s="75"/>
      <c r="EH92" s="75"/>
      <c r="EI92" s="75"/>
      <c r="EJ92" s="75"/>
      <c r="EK92" s="75"/>
      <c r="EL92" s="75"/>
      <c r="EM92" s="75"/>
      <c r="EN92" s="75"/>
      <c r="EO92" s="75"/>
      <c r="EP92" s="75"/>
      <c r="EQ92" s="75"/>
      <c r="ER92" s="75"/>
      <c r="ES92" s="75"/>
      <c r="ET92" s="75"/>
      <c r="EU92" s="75"/>
      <c r="EV92" s="75"/>
      <c r="EW92" s="75"/>
      <c r="EX92" s="75"/>
      <c r="EY92" s="75"/>
      <c r="EZ92" s="75"/>
      <c r="FA92" s="75"/>
      <c r="FB92" s="75"/>
      <c r="GP92" s="75"/>
      <c r="GQ92" s="75"/>
      <c r="GR92" s="75"/>
      <c r="GS92" s="75"/>
      <c r="GT92" s="2532" t="s">
        <v>1104</v>
      </c>
      <c r="GU92" s="2533"/>
      <c r="GV92" s="2534"/>
      <c r="GW92" s="2535" t="s">
        <v>853</v>
      </c>
      <c r="GX92" s="2536"/>
      <c r="GY92" s="2536"/>
      <c r="GZ92" s="2536"/>
      <c r="HA92" s="2536"/>
      <c r="HB92" s="2536"/>
      <c r="HC92" s="2536"/>
      <c r="HD92" s="2536"/>
      <c r="HE92" s="2536"/>
      <c r="HF92" s="2536"/>
      <c r="HG92" s="2536"/>
      <c r="HH92" s="2536"/>
      <c r="HI92" s="2536"/>
      <c r="HJ92" s="2536"/>
      <c r="HK92" s="2537"/>
      <c r="HL92" s="75"/>
      <c r="HM92" s="75"/>
      <c r="HN92" s="75"/>
      <c r="HO92" s="75"/>
      <c r="HP92" s="75"/>
      <c r="HQ92" s="74"/>
      <c r="HR92" s="74"/>
      <c r="HS92" s="74"/>
      <c r="HT92" s="74"/>
      <c r="HU92" s="2532" t="s">
        <v>1106</v>
      </c>
      <c r="HV92" s="2533"/>
      <c r="HW92" s="2534"/>
      <c r="HX92" s="2535" t="s">
        <v>853</v>
      </c>
      <c r="HY92" s="2536"/>
      <c r="HZ92" s="2536"/>
      <c r="IA92" s="2536"/>
      <c r="IB92" s="2536"/>
      <c r="IC92" s="2536"/>
      <c r="ID92" s="2536"/>
      <c r="IE92" s="2536"/>
      <c r="IF92" s="2536"/>
      <c r="IG92" s="2536"/>
      <c r="IH92" s="2536"/>
      <c r="II92" s="2536"/>
      <c r="IJ92" s="2536"/>
      <c r="IK92" s="2536"/>
      <c r="IL92" s="2537"/>
      <c r="IM92" s="75"/>
      <c r="IN92" s="75"/>
      <c r="IO92" s="75"/>
      <c r="IP92" s="1791"/>
      <c r="IQ92" s="74"/>
      <c r="IR92" s="74"/>
      <c r="IS92" s="74"/>
      <c r="IT92" s="74"/>
      <c r="IU92" s="2532" t="s">
        <v>1108</v>
      </c>
      <c r="IV92" s="2533"/>
      <c r="IW92" s="2534"/>
      <c r="IX92" s="2535" t="s">
        <v>853</v>
      </c>
      <c r="IY92" s="2536"/>
      <c r="IZ92" s="2536"/>
      <c r="JA92" s="2536"/>
      <c r="JB92" s="2536"/>
      <c r="JC92" s="2536"/>
      <c r="JD92" s="2536"/>
      <c r="JE92" s="2536"/>
      <c r="JF92" s="2536"/>
      <c r="JG92" s="2536"/>
      <c r="JH92" s="2536"/>
      <c r="JI92" s="2536"/>
      <c r="JJ92" s="2536"/>
      <c r="JK92" s="2536"/>
      <c r="JL92" s="2537"/>
      <c r="JM92" s="75"/>
      <c r="JN92" s="75"/>
      <c r="JO92" s="75"/>
      <c r="JP92" s="75"/>
      <c r="JQ92" s="75"/>
      <c r="JR92" s="74"/>
      <c r="JS92" s="74"/>
      <c r="JT92" s="74"/>
      <c r="JU92" s="74"/>
      <c r="JV92" s="2532" t="s">
        <v>1110</v>
      </c>
      <c r="JW92" s="2533"/>
      <c r="JX92" s="2534"/>
      <c r="JY92" s="2535" t="s">
        <v>853</v>
      </c>
      <c r="JZ92" s="2536"/>
      <c r="KA92" s="2536"/>
      <c r="KB92" s="2536"/>
      <c r="KC92" s="2536"/>
      <c r="KD92" s="2536"/>
      <c r="KE92" s="2536"/>
      <c r="KF92" s="2536"/>
      <c r="KG92" s="2536"/>
      <c r="KH92" s="2536"/>
      <c r="KI92" s="2536"/>
      <c r="KJ92" s="2536"/>
      <c r="KK92" s="2536"/>
      <c r="KL92" s="2536"/>
      <c r="KM92" s="2537"/>
      <c r="KN92" s="1671"/>
      <c r="KO92" s="2538" t="s">
        <v>858</v>
      </c>
      <c r="KP92" s="2539"/>
      <c r="KQ92" s="2539"/>
      <c r="KR92" s="2539"/>
      <c r="KS92" s="2539"/>
      <c r="KT92" s="2539"/>
      <c r="KU92" s="2539"/>
      <c r="KV92" s="2539"/>
      <c r="KW92" s="2539"/>
      <c r="KX92" s="2539"/>
      <c r="KY92" s="2539"/>
      <c r="KZ92" s="2539"/>
      <c r="LA92" s="2540"/>
      <c r="LB92" s="1671"/>
      <c r="LC92" s="331"/>
      <c r="LD92" s="1698"/>
      <c r="LE92" s="1698"/>
      <c r="LF92" s="1698"/>
      <c r="LG92" s="1698"/>
      <c r="LH92" s="1698"/>
      <c r="LI92" s="1698"/>
      <c r="LJ92" s="1698"/>
      <c r="LK92" s="1698"/>
      <c r="LL92" s="1698"/>
      <c r="LM92" s="1698"/>
      <c r="LN92" s="1698"/>
      <c r="LO92" s="1698"/>
      <c r="LP92" s="1698"/>
      <c r="LQ92" s="1698"/>
      <c r="LR92" s="1698"/>
      <c r="LS92" s="75"/>
      <c r="LT92" s="75"/>
      <c r="LU92" s="1671"/>
      <c r="LV92" s="1671"/>
      <c r="LW92" s="75"/>
      <c r="LX92" s="75"/>
      <c r="LY92" s="75"/>
      <c r="LZ92" s="75"/>
      <c r="MA92" s="75"/>
      <c r="MB92" s="75"/>
      <c r="MC92" s="75"/>
      <c r="MD92" s="75"/>
      <c r="ME92" s="2532" t="s">
        <v>1112</v>
      </c>
      <c r="MF92" s="2533"/>
      <c r="MG92" s="2534"/>
      <c r="MH92" s="2535" t="s">
        <v>853</v>
      </c>
      <c r="MI92" s="2536"/>
      <c r="MJ92" s="2536"/>
      <c r="MK92" s="2536"/>
      <c r="ML92" s="2536"/>
      <c r="MM92" s="2536"/>
      <c r="MN92" s="2536"/>
      <c r="MO92" s="2536"/>
      <c r="MP92" s="2536"/>
      <c r="MQ92" s="2536"/>
      <c r="MR92" s="2536"/>
      <c r="MS92" s="2536"/>
      <c r="MT92" s="2536"/>
      <c r="MU92" s="2536"/>
      <c r="MV92" s="2537"/>
      <c r="MW92" s="75"/>
      <c r="MX92" s="75"/>
      <c r="MY92" s="75"/>
      <c r="MZ92" s="75"/>
      <c r="NA92" s="75"/>
      <c r="NB92" s="74"/>
      <c r="NC92" s="74"/>
      <c r="ND92" s="74"/>
      <c r="NE92" s="74"/>
      <c r="NF92" s="2532" t="s">
        <v>1114</v>
      </c>
      <c r="NG92" s="2533"/>
      <c r="NH92" s="2534"/>
      <c r="NI92" s="2535" t="s">
        <v>853</v>
      </c>
      <c r="NJ92" s="2536"/>
      <c r="NK92" s="2536"/>
      <c r="NL92" s="2536"/>
      <c r="NM92" s="2536"/>
      <c r="NN92" s="2536"/>
      <c r="NO92" s="2536"/>
      <c r="NP92" s="2536"/>
      <c r="NQ92" s="2536"/>
      <c r="NR92" s="2536"/>
      <c r="NS92" s="2536"/>
      <c r="NT92" s="2536"/>
      <c r="NU92" s="2536"/>
      <c r="NV92" s="2536"/>
      <c r="NW92" s="2537"/>
      <c r="NX92" s="75"/>
      <c r="NY92" s="75"/>
      <c r="NZ92" s="75"/>
      <c r="OA92" s="1791"/>
      <c r="OB92" s="74"/>
      <c r="OC92" s="74"/>
      <c r="OD92" s="74"/>
      <c r="OE92" s="74"/>
      <c r="OF92" s="2532" t="s">
        <v>1116</v>
      </c>
      <c r="OG92" s="2533"/>
      <c r="OH92" s="2534"/>
      <c r="OI92" s="2535" t="s">
        <v>853</v>
      </c>
      <c r="OJ92" s="2536"/>
      <c r="OK92" s="2536"/>
      <c r="OL92" s="2536"/>
      <c r="OM92" s="2536"/>
      <c r="ON92" s="2536"/>
      <c r="OO92" s="2536"/>
      <c r="OP92" s="2536"/>
      <c r="OQ92" s="2536"/>
      <c r="OR92" s="2536"/>
      <c r="OS92" s="2536"/>
      <c r="OT92" s="2536"/>
      <c r="OU92" s="2536"/>
      <c r="OV92" s="2536"/>
      <c r="OW92" s="2537"/>
      <c r="OX92" s="75"/>
      <c r="OY92" s="75"/>
      <c r="OZ92" s="75"/>
      <c r="PA92" s="75"/>
      <c r="PB92" s="75"/>
      <c r="PC92" s="74"/>
      <c r="PD92" s="74"/>
      <c r="PE92" s="74"/>
      <c r="PF92" s="74"/>
      <c r="PG92" s="2532" t="s">
        <v>1119</v>
      </c>
      <c r="PH92" s="2533"/>
      <c r="PI92" s="2534"/>
      <c r="PJ92" s="2535" t="s">
        <v>853</v>
      </c>
      <c r="PK92" s="2536"/>
      <c r="PL92" s="2536"/>
      <c r="PM92" s="2536"/>
      <c r="PN92" s="2536"/>
      <c r="PO92" s="2536"/>
      <c r="PP92" s="2536"/>
      <c r="PQ92" s="2536"/>
      <c r="PR92" s="2536"/>
      <c r="PS92" s="2536"/>
      <c r="PT92" s="2536"/>
      <c r="PU92" s="2536"/>
      <c r="PV92" s="2536"/>
      <c r="PW92" s="2536"/>
      <c r="PX92" s="2537"/>
      <c r="PY92" s="1671"/>
      <c r="PZ92" s="2538" t="s">
        <v>858</v>
      </c>
      <c r="QA92" s="2539"/>
      <c r="QB92" s="2539"/>
      <c r="QC92" s="2539"/>
      <c r="QD92" s="2539"/>
      <c r="QE92" s="2539"/>
      <c r="QF92" s="2539"/>
      <c r="QG92" s="2539"/>
      <c r="QH92" s="2539"/>
      <c r="QI92" s="2539"/>
      <c r="QJ92" s="2539"/>
      <c r="QK92" s="2539"/>
      <c r="QL92" s="2540"/>
      <c r="QM92" s="1671"/>
      <c r="QN92" s="331"/>
      <c r="QO92" s="1698"/>
      <c r="QP92" s="1698"/>
      <c r="QQ92" s="1698"/>
      <c r="QR92" s="1698"/>
      <c r="QS92" s="1698"/>
      <c r="QT92" s="1698"/>
      <c r="QU92" s="1698"/>
      <c r="QV92" s="1698"/>
      <c r="QW92" s="1698"/>
      <c r="QX92" s="1698"/>
      <c r="QY92" s="1698"/>
      <c r="QZ92" s="1698"/>
      <c r="RA92" s="1698"/>
    </row>
    <row r="93" spans="1:665" s="11" customFormat="1" ht="25" customHeight="1" thickBot="1">
      <c r="A93" s="2284"/>
      <c r="B93" s="2284"/>
      <c r="C93" s="2285"/>
      <c r="D93" s="2262"/>
      <c r="E93" s="1780"/>
      <c r="X93" s="1671"/>
      <c r="Y93" s="1671"/>
      <c r="Z93" s="1671"/>
      <c r="AD93" s="1671"/>
      <c r="AE93" s="1671"/>
      <c r="AF93" s="1671"/>
      <c r="AG93" s="1671"/>
      <c r="AH93" s="1671"/>
      <c r="AI93" s="1671"/>
      <c r="AJ93" s="1671"/>
      <c r="AK93" s="1671"/>
      <c r="AL93" s="1671"/>
      <c r="AM93" s="1671"/>
      <c r="AN93" s="1671"/>
      <c r="AO93" s="1671"/>
      <c r="AP93" s="1671"/>
      <c r="AQ93" s="1671"/>
      <c r="AR93" s="1671"/>
      <c r="AS93" s="1671"/>
      <c r="AT93" s="1671"/>
      <c r="AU93" s="1671"/>
      <c r="AV93" s="1671"/>
      <c r="AW93" s="1671"/>
      <c r="AX93" s="1671"/>
      <c r="AY93" s="1671"/>
      <c r="AZ93" s="1671"/>
      <c r="BA93" s="1671"/>
      <c r="BB93" s="1671"/>
      <c r="BC93" s="1671"/>
      <c r="BD93" s="1671"/>
      <c r="BE93" s="1671"/>
      <c r="BF93" s="1671"/>
      <c r="BG93" s="2156" t="s">
        <v>968</v>
      </c>
      <c r="BH93" s="2157"/>
      <c r="BI93" s="2157"/>
      <c r="BJ93" s="2157"/>
      <c r="BK93" s="2157"/>
      <c r="BL93" s="2157"/>
      <c r="BM93" s="2157"/>
      <c r="BN93" s="2157"/>
      <c r="BO93" s="2157"/>
      <c r="BP93" s="2157"/>
      <c r="BQ93" s="2157"/>
      <c r="BR93" s="2158"/>
      <c r="BS93" s="2156" t="s">
        <v>962</v>
      </c>
      <c r="BT93" s="2157"/>
      <c r="BU93" s="2157"/>
      <c r="BV93" s="2157"/>
      <c r="BW93" s="2157"/>
      <c r="BX93" s="2157"/>
      <c r="BY93" s="2157"/>
      <c r="BZ93" s="2157"/>
      <c r="CA93" s="2157"/>
      <c r="CB93" s="2158"/>
      <c r="CC93" s="2192"/>
      <c r="CD93" s="2193"/>
      <c r="CE93" s="2194" t="s">
        <v>852</v>
      </c>
      <c r="CF93" s="2195"/>
      <c r="CG93" s="2525" t="s">
        <v>44</v>
      </c>
      <c r="CH93" s="2526"/>
      <c r="CI93" s="2526"/>
      <c r="CJ93" s="2526"/>
      <c r="CK93" s="2526"/>
      <c r="CL93" s="2526"/>
      <c r="CM93" s="2526"/>
      <c r="CN93" s="2526"/>
      <c r="CO93" s="2526"/>
      <c r="CP93" s="2526"/>
      <c r="CQ93" s="2526"/>
      <c r="CR93" s="2526"/>
      <c r="CS93" s="2526"/>
      <c r="CT93" s="2526"/>
      <c r="CU93" s="2526"/>
      <c r="CV93" s="2526"/>
      <c r="CW93" s="2526"/>
      <c r="CX93" s="2526"/>
      <c r="CY93" s="2544"/>
      <c r="CZ93" s="75"/>
      <c r="DA93" s="75"/>
      <c r="DB93" s="75"/>
      <c r="DC93" s="75"/>
      <c r="DD93" s="75"/>
      <c r="DE93" s="75"/>
      <c r="DF93" s="75"/>
      <c r="DG93" s="75"/>
      <c r="DH93" s="75"/>
      <c r="DI93" s="75"/>
      <c r="DJ93" s="75"/>
      <c r="DK93" s="75"/>
      <c r="DL93" s="75"/>
      <c r="DM93" s="75"/>
      <c r="DN93" s="75"/>
      <c r="DO93" s="75"/>
      <c r="DP93" s="75"/>
      <c r="DQ93" s="75"/>
      <c r="DR93" s="75"/>
      <c r="DS93" s="75"/>
      <c r="DT93" s="75"/>
      <c r="DU93" s="75"/>
      <c r="DV93" s="75"/>
      <c r="DW93" s="75"/>
      <c r="DX93" s="75"/>
      <c r="DY93" s="75"/>
      <c r="DZ93" s="75"/>
      <c r="EA93" s="75"/>
      <c r="EB93" s="75"/>
      <c r="EC93" s="75"/>
      <c r="ED93" s="75"/>
      <c r="EE93" s="75"/>
      <c r="EF93" s="75"/>
      <c r="EG93" s="75"/>
      <c r="EH93" s="75"/>
      <c r="EI93" s="75"/>
      <c r="EJ93" s="75"/>
      <c r="EK93" s="75"/>
      <c r="EL93" s="75"/>
      <c r="EM93" s="75"/>
      <c r="EN93" s="75"/>
      <c r="EO93" s="75"/>
      <c r="EP93" s="75"/>
      <c r="EQ93" s="75"/>
      <c r="ER93" s="75"/>
      <c r="ES93" s="75"/>
      <c r="ET93" s="75"/>
      <c r="EU93" s="75"/>
      <c r="EV93" s="75"/>
      <c r="EW93" s="75"/>
      <c r="EX93" s="75"/>
      <c r="EY93" s="75"/>
      <c r="EZ93" s="75"/>
      <c r="FA93" s="75"/>
      <c r="FB93" s="75"/>
      <c r="GP93" s="75"/>
      <c r="GQ93" s="75"/>
      <c r="GR93" s="75"/>
      <c r="GS93" s="75"/>
      <c r="GT93" s="1792">
        <v>3</v>
      </c>
      <c r="GU93" s="2545" t="s">
        <v>827</v>
      </c>
      <c r="GV93" s="2546"/>
      <c r="GW93" s="2547" t="s">
        <v>854</v>
      </c>
      <c r="GX93" s="2548"/>
      <c r="GY93" s="2548"/>
      <c r="GZ93" s="2548"/>
      <c r="HA93" s="2548"/>
      <c r="HB93" s="2548"/>
      <c r="HC93" s="2548"/>
      <c r="HD93" s="2548"/>
      <c r="HE93" s="2548"/>
      <c r="HF93" s="2177">
        <v>4</v>
      </c>
      <c r="HG93" s="2178"/>
      <c r="HH93" s="2179" t="s">
        <v>851</v>
      </c>
      <c r="HI93" s="2180"/>
      <c r="HJ93" s="2180"/>
      <c r="HK93" s="2181"/>
      <c r="HL93" s="75"/>
      <c r="HM93" s="75"/>
      <c r="HN93" s="75"/>
      <c r="HO93" s="75"/>
      <c r="HP93" s="75"/>
      <c r="HQ93" s="74"/>
      <c r="HR93" s="74"/>
      <c r="HS93" s="74"/>
      <c r="HT93" s="74"/>
      <c r="HU93" s="1792">
        <v>3</v>
      </c>
      <c r="HV93" s="2545" t="s">
        <v>827</v>
      </c>
      <c r="HW93" s="2546"/>
      <c r="HX93" s="2547" t="s">
        <v>854</v>
      </c>
      <c r="HY93" s="2548"/>
      <c r="HZ93" s="2548"/>
      <c r="IA93" s="2548"/>
      <c r="IB93" s="2548"/>
      <c r="IC93" s="2548"/>
      <c r="ID93" s="2548"/>
      <c r="IE93" s="2548"/>
      <c r="IF93" s="2548"/>
      <c r="IG93" s="2177">
        <v>4</v>
      </c>
      <c r="IH93" s="2178"/>
      <c r="II93" s="2179" t="s">
        <v>851</v>
      </c>
      <c r="IJ93" s="2180"/>
      <c r="IK93" s="2180"/>
      <c r="IL93" s="2181"/>
      <c r="IM93" s="75"/>
      <c r="IN93" s="75"/>
      <c r="IO93" s="75"/>
      <c r="IP93" s="1791"/>
      <c r="IQ93" s="74"/>
      <c r="IR93" s="74"/>
      <c r="IS93" s="74"/>
      <c r="IT93" s="74"/>
      <c r="IU93" s="1792">
        <v>3</v>
      </c>
      <c r="IV93" s="2545" t="s">
        <v>827</v>
      </c>
      <c r="IW93" s="2546"/>
      <c r="IX93" s="2547" t="s">
        <v>854</v>
      </c>
      <c r="IY93" s="2548"/>
      <c r="IZ93" s="2548"/>
      <c r="JA93" s="2548"/>
      <c r="JB93" s="2548"/>
      <c r="JC93" s="2548"/>
      <c r="JD93" s="2548"/>
      <c r="JE93" s="2548"/>
      <c r="JF93" s="2548"/>
      <c r="JG93" s="2177">
        <v>4</v>
      </c>
      <c r="JH93" s="2178"/>
      <c r="JI93" s="2179" t="s">
        <v>851</v>
      </c>
      <c r="JJ93" s="2180"/>
      <c r="JK93" s="2180"/>
      <c r="JL93" s="2181"/>
      <c r="JM93" s="75"/>
      <c r="JN93" s="75"/>
      <c r="JO93" s="75"/>
      <c r="JP93" s="75"/>
      <c r="JQ93" s="75"/>
      <c r="JR93" s="74"/>
      <c r="JS93" s="74"/>
      <c r="JT93" s="74"/>
      <c r="JU93" s="74"/>
      <c r="JV93" s="1792">
        <v>3</v>
      </c>
      <c r="JW93" s="2545" t="s">
        <v>827</v>
      </c>
      <c r="JX93" s="2546"/>
      <c r="JY93" s="2547" t="s">
        <v>854</v>
      </c>
      <c r="JZ93" s="2548"/>
      <c r="KA93" s="2548"/>
      <c r="KB93" s="2548"/>
      <c r="KC93" s="2548"/>
      <c r="KD93" s="2548"/>
      <c r="KE93" s="2548"/>
      <c r="KF93" s="2548"/>
      <c r="KG93" s="2548"/>
      <c r="KH93" s="2177">
        <v>4</v>
      </c>
      <c r="KI93" s="2178"/>
      <c r="KJ93" s="2179" t="s">
        <v>851</v>
      </c>
      <c r="KK93" s="2180"/>
      <c r="KL93" s="2180"/>
      <c r="KM93" s="2181"/>
      <c r="KN93" s="1671"/>
      <c r="KO93" s="2541"/>
      <c r="KP93" s="2542"/>
      <c r="KQ93" s="2542"/>
      <c r="KR93" s="2542"/>
      <c r="KS93" s="2542"/>
      <c r="KT93" s="2542"/>
      <c r="KU93" s="2542"/>
      <c r="KV93" s="2542"/>
      <c r="KW93" s="2542"/>
      <c r="KX93" s="2542"/>
      <c r="KY93" s="2542"/>
      <c r="KZ93" s="2542"/>
      <c r="LA93" s="2543"/>
      <c r="LB93" s="1671"/>
      <c r="LC93" s="331"/>
      <c r="LD93" s="1698"/>
      <c r="LE93" s="1698"/>
      <c r="LF93" s="1698"/>
      <c r="LG93" s="1698"/>
      <c r="LH93" s="1698"/>
      <c r="LI93" s="1698"/>
      <c r="LJ93" s="1698"/>
      <c r="LK93" s="1698"/>
      <c r="LL93" s="1698"/>
      <c r="LM93" s="1698"/>
      <c r="LN93" s="1698"/>
      <c r="LO93" s="1698"/>
      <c r="LP93" s="1698"/>
      <c r="LQ93" s="1698"/>
      <c r="LR93" s="1698"/>
      <c r="LS93" s="75"/>
      <c r="LT93" s="75"/>
      <c r="LU93" s="1671"/>
      <c r="LV93" s="1671"/>
      <c r="LW93" s="75"/>
      <c r="LX93" s="75"/>
      <c r="LY93" s="75"/>
      <c r="LZ93" s="75"/>
      <c r="MA93" s="75"/>
      <c r="MB93" s="75"/>
      <c r="MC93" s="75"/>
      <c r="MD93" s="75"/>
      <c r="ME93" s="1792">
        <v>3</v>
      </c>
      <c r="MF93" s="2545" t="s">
        <v>827</v>
      </c>
      <c r="MG93" s="2546"/>
      <c r="MH93" s="2547" t="s">
        <v>854</v>
      </c>
      <c r="MI93" s="2548"/>
      <c r="MJ93" s="2548"/>
      <c r="MK93" s="2548"/>
      <c r="ML93" s="2548"/>
      <c r="MM93" s="2548"/>
      <c r="MN93" s="2548"/>
      <c r="MO93" s="2548"/>
      <c r="MP93" s="2548"/>
      <c r="MQ93" s="2177">
        <v>4</v>
      </c>
      <c r="MR93" s="2178"/>
      <c r="MS93" s="2179" t="s">
        <v>851</v>
      </c>
      <c r="MT93" s="2180"/>
      <c r="MU93" s="2180"/>
      <c r="MV93" s="2181"/>
      <c r="MW93" s="75"/>
      <c r="MX93" s="75"/>
      <c r="MY93" s="75"/>
      <c r="MZ93" s="75"/>
      <c r="NA93" s="75"/>
      <c r="NB93" s="74"/>
      <c r="NC93" s="74"/>
      <c r="ND93" s="74"/>
      <c r="NE93" s="74"/>
      <c r="NF93" s="1792">
        <v>3</v>
      </c>
      <c r="NG93" s="2545" t="s">
        <v>827</v>
      </c>
      <c r="NH93" s="2546"/>
      <c r="NI93" s="2547" t="s">
        <v>854</v>
      </c>
      <c r="NJ93" s="2548"/>
      <c r="NK93" s="2548"/>
      <c r="NL93" s="2548"/>
      <c r="NM93" s="2548"/>
      <c r="NN93" s="2548"/>
      <c r="NO93" s="2548"/>
      <c r="NP93" s="2548"/>
      <c r="NQ93" s="2548"/>
      <c r="NR93" s="2177">
        <v>4</v>
      </c>
      <c r="NS93" s="2178"/>
      <c r="NT93" s="2179" t="s">
        <v>851</v>
      </c>
      <c r="NU93" s="2180"/>
      <c r="NV93" s="2180"/>
      <c r="NW93" s="2181"/>
      <c r="NX93" s="75"/>
      <c r="NY93" s="75"/>
      <c r="NZ93" s="75"/>
      <c r="OA93" s="1791"/>
      <c r="OB93" s="74"/>
      <c r="OC93" s="74"/>
      <c r="OD93" s="74"/>
      <c r="OE93" s="74"/>
      <c r="OF93" s="1792">
        <v>3</v>
      </c>
      <c r="OG93" s="2545" t="s">
        <v>827</v>
      </c>
      <c r="OH93" s="2546"/>
      <c r="OI93" s="2547" t="s">
        <v>854</v>
      </c>
      <c r="OJ93" s="2548"/>
      <c r="OK93" s="2548"/>
      <c r="OL93" s="2548"/>
      <c r="OM93" s="2548"/>
      <c r="ON93" s="2548"/>
      <c r="OO93" s="2548"/>
      <c r="OP93" s="2548"/>
      <c r="OQ93" s="2548"/>
      <c r="OR93" s="2177">
        <v>4</v>
      </c>
      <c r="OS93" s="2178"/>
      <c r="OT93" s="2179" t="s">
        <v>851</v>
      </c>
      <c r="OU93" s="2180"/>
      <c r="OV93" s="2180"/>
      <c r="OW93" s="2181"/>
      <c r="OX93" s="75"/>
      <c r="OY93" s="75"/>
      <c r="OZ93" s="75"/>
      <c r="PA93" s="75"/>
      <c r="PB93" s="75"/>
      <c r="PC93" s="74"/>
      <c r="PD93" s="74"/>
      <c r="PE93" s="74"/>
      <c r="PF93" s="74"/>
      <c r="PG93" s="1792">
        <v>3</v>
      </c>
      <c r="PH93" s="2545" t="s">
        <v>827</v>
      </c>
      <c r="PI93" s="2546"/>
      <c r="PJ93" s="2547" t="s">
        <v>854</v>
      </c>
      <c r="PK93" s="2548"/>
      <c r="PL93" s="2548"/>
      <c r="PM93" s="2548"/>
      <c r="PN93" s="2548"/>
      <c r="PO93" s="2548"/>
      <c r="PP93" s="2548"/>
      <c r="PQ93" s="2548"/>
      <c r="PR93" s="2548"/>
      <c r="PS93" s="2177">
        <v>4</v>
      </c>
      <c r="PT93" s="2178"/>
      <c r="PU93" s="2179" t="s">
        <v>851</v>
      </c>
      <c r="PV93" s="2180"/>
      <c r="PW93" s="2180"/>
      <c r="PX93" s="2181"/>
      <c r="PY93" s="1671"/>
      <c r="PZ93" s="2541"/>
      <c r="QA93" s="2542"/>
      <c r="QB93" s="2542"/>
      <c r="QC93" s="2542"/>
      <c r="QD93" s="2542"/>
      <c r="QE93" s="2542"/>
      <c r="QF93" s="2542"/>
      <c r="QG93" s="2542"/>
      <c r="QH93" s="2542"/>
      <c r="QI93" s="2542"/>
      <c r="QJ93" s="2542"/>
      <c r="QK93" s="2542"/>
      <c r="QL93" s="2543"/>
      <c r="QM93" s="1671"/>
      <c r="QN93" s="331"/>
      <c r="QO93" s="1698"/>
      <c r="QP93" s="1698"/>
      <c r="QQ93" s="1698"/>
      <c r="QR93" s="1698"/>
      <c r="QS93" s="1698"/>
      <c r="QT93" s="1698"/>
      <c r="QU93" s="1698"/>
      <c r="QV93" s="1698"/>
      <c r="QW93" s="1698"/>
      <c r="QX93" s="1698"/>
      <c r="QY93" s="1698"/>
      <c r="QZ93" s="1698"/>
      <c r="RA93" s="1698"/>
    </row>
    <row r="94" spans="1:665" s="1815" customFormat="1" ht="25" customHeight="1" thickBot="1">
      <c r="A94" s="2286"/>
      <c r="B94" s="2286"/>
      <c r="C94" s="2287"/>
      <c r="D94" s="1757"/>
      <c r="E94" s="1776" t="s">
        <v>926</v>
      </c>
      <c r="BM94" s="1672">
        <v>250</v>
      </c>
      <c r="BN94" s="1672">
        <v>250</v>
      </c>
      <c r="BO94" s="1672">
        <v>250</v>
      </c>
      <c r="BP94" s="1672">
        <v>250</v>
      </c>
      <c r="BQ94" s="1672">
        <v>250</v>
      </c>
      <c r="BR94" s="1672">
        <v>250</v>
      </c>
      <c r="BS94" s="1672">
        <v>250</v>
      </c>
      <c r="BT94" s="1672">
        <v>250</v>
      </c>
      <c r="BU94" s="1672">
        <v>250</v>
      </c>
      <c r="BV94" s="1672">
        <v>250</v>
      </c>
      <c r="BW94" s="1672">
        <v>250</v>
      </c>
      <c r="BX94" s="1672">
        <v>250</v>
      </c>
      <c r="CA94" s="1672">
        <v>250</v>
      </c>
      <c r="CB94" s="1672">
        <v>250</v>
      </c>
      <c r="CC94" s="1672">
        <v>250</v>
      </c>
      <c r="CD94" s="1672">
        <v>250</v>
      </c>
      <c r="CE94" s="1672">
        <v>250</v>
      </c>
      <c r="CF94" s="1672">
        <v>250</v>
      </c>
      <c r="CG94" s="1672">
        <v>250</v>
      </c>
      <c r="CH94" s="1672">
        <v>250</v>
      </c>
      <c r="CI94" s="1672">
        <v>250</v>
      </c>
      <c r="CJ94" s="1672">
        <v>250</v>
      </c>
      <c r="CK94" s="1672">
        <v>250</v>
      </c>
      <c r="CL94" s="1672">
        <v>250</v>
      </c>
      <c r="GP94" s="75"/>
      <c r="GT94" s="1672">
        <v>432</v>
      </c>
      <c r="GU94" s="1672">
        <v>100</v>
      </c>
      <c r="GV94" s="1672">
        <v>100</v>
      </c>
      <c r="HF94" s="74"/>
      <c r="HG94" s="74"/>
      <c r="HH94" s="74"/>
      <c r="HI94" s="74"/>
      <c r="HU94" s="1672">
        <v>432</v>
      </c>
      <c r="HV94" s="1672">
        <v>100</v>
      </c>
      <c r="HW94" s="1672">
        <v>100</v>
      </c>
      <c r="IF94" s="74"/>
      <c r="IG94" s="74"/>
      <c r="IH94" s="74"/>
      <c r="II94" s="74"/>
      <c r="IU94" s="1672">
        <v>432</v>
      </c>
      <c r="IV94" s="1672">
        <v>100</v>
      </c>
      <c r="IW94" s="1672">
        <v>100</v>
      </c>
      <c r="JG94" s="74"/>
      <c r="JH94" s="74"/>
      <c r="JI94" s="74"/>
      <c r="JJ94" s="74"/>
      <c r="JV94" s="1672">
        <v>432</v>
      </c>
      <c r="JW94" s="1672">
        <v>100</v>
      </c>
      <c r="JX94" s="1672">
        <v>100</v>
      </c>
      <c r="LB94" s="1672">
        <v>220</v>
      </c>
      <c r="LC94" s="1672">
        <v>220</v>
      </c>
      <c r="LD94" s="1672">
        <v>220</v>
      </c>
      <c r="MA94" s="75"/>
      <c r="ME94" s="1672">
        <v>432</v>
      </c>
      <c r="MF94" s="1672">
        <v>100</v>
      </c>
      <c r="MG94" s="1672">
        <v>100</v>
      </c>
      <c r="MQ94" s="74"/>
      <c r="MR94" s="74"/>
      <c r="MS94" s="74"/>
      <c r="MT94" s="74"/>
      <c r="NF94" s="1672">
        <v>432</v>
      </c>
      <c r="NG94" s="1672">
        <v>100</v>
      </c>
      <c r="NH94" s="1672">
        <v>100</v>
      </c>
      <c r="NQ94" s="74"/>
      <c r="NR94" s="74"/>
      <c r="NS94" s="74"/>
      <c r="NT94" s="74"/>
      <c r="OF94" s="1672">
        <v>432</v>
      </c>
      <c r="OG94" s="1672">
        <v>100</v>
      </c>
      <c r="OH94" s="1672">
        <v>100</v>
      </c>
      <c r="OR94" s="74"/>
      <c r="OS94" s="74"/>
      <c r="OT94" s="74"/>
      <c r="OU94" s="74"/>
      <c r="PG94" s="1672">
        <v>432</v>
      </c>
      <c r="PH94" s="1672">
        <v>100</v>
      </c>
      <c r="PI94" s="1672">
        <v>100</v>
      </c>
      <c r="QM94" s="1672">
        <v>220</v>
      </c>
      <c r="QN94" s="1672">
        <v>220</v>
      </c>
      <c r="QO94" s="1672">
        <v>220</v>
      </c>
    </row>
    <row r="95" spans="1:665" s="1720" customFormat="1" ht="25" customHeight="1" thickBot="1">
      <c r="A95" s="2284"/>
      <c r="B95" s="2284"/>
      <c r="C95" s="2285"/>
      <c r="D95" s="2261" t="s">
        <v>203</v>
      </c>
      <c r="E95" s="1781"/>
      <c r="X95" s="1671"/>
      <c r="Y95" s="1671"/>
      <c r="Z95" s="1671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75"/>
      <c r="CE95" s="75"/>
      <c r="CF95" s="75"/>
      <c r="CG95" s="75"/>
      <c r="CH95" s="75"/>
      <c r="CI95" s="75"/>
      <c r="CJ95" s="75"/>
      <c r="CK95" s="2509" t="s">
        <v>958</v>
      </c>
      <c r="CL95" s="2510"/>
      <c r="CM95" s="2510"/>
      <c r="CN95" s="2510"/>
      <c r="CO95" s="2510"/>
      <c r="CP95" s="2510"/>
      <c r="CQ95" s="2510"/>
      <c r="CR95" s="2510"/>
      <c r="CS95" s="2510"/>
      <c r="CT95" s="2510"/>
      <c r="CU95" s="2510"/>
      <c r="CV95" s="2511"/>
      <c r="CW95" s="2512" t="s">
        <v>851</v>
      </c>
      <c r="CX95" s="2513"/>
      <c r="CY95" s="2513"/>
      <c r="CZ95" s="2513"/>
      <c r="DA95" s="2513"/>
      <c r="DB95" s="2513"/>
      <c r="DC95" s="2513"/>
      <c r="DD95" s="2513"/>
      <c r="DE95" s="2513"/>
      <c r="DF95" s="2514"/>
      <c r="DG95" s="2515" t="s">
        <v>959</v>
      </c>
      <c r="DH95" s="2516"/>
      <c r="DI95" s="2516"/>
      <c r="DJ95" s="2517"/>
      <c r="DK95" s="2512" t="s">
        <v>851</v>
      </c>
      <c r="DL95" s="2513"/>
      <c r="DM95" s="2513"/>
      <c r="DN95" s="2513"/>
      <c r="DO95" s="2513"/>
      <c r="DP95" s="2513"/>
      <c r="DQ95" s="2513"/>
      <c r="DR95" s="2513"/>
      <c r="DS95" s="2513"/>
      <c r="DT95" s="2514"/>
      <c r="DU95" s="2549" t="s">
        <v>1006</v>
      </c>
      <c r="DV95" s="2550"/>
      <c r="DW95" s="2550"/>
      <c r="DX95" s="2550"/>
      <c r="DY95" s="2550"/>
      <c r="DZ95" s="2551"/>
      <c r="EA95" s="2518" t="s">
        <v>960</v>
      </c>
      <c r="EB95" s="2519"/>
      <c r="EC95" s="1671"/>
      <c r="ED95" s="1671"/>
      <c r="EE95" s="1671"/>
      <c r="EF95" s="1671"/>
      <c r="EG95" s="75"/>
      <c r="EH95" s="75"/>
      <c r="EI95" s="75"/>
      <c r="EJ95" s="75"/>
      <c r="EK95" s="75"/>
      <c r="EL95" s="75"/>
      <c r="EM95" s="75"/>
      <c r="EN95" s="75"/>
      <c r="EO95" s="75"/>
      <c r="EP95" s="75"/>
      <c r="EQ95" s="75"/>
      <c r="ER95" s="75"/>
      <c r="ES95" s="75"/>
      <c r="ET95" s="75"/>
      <c r="EU95" s="75"/>
      <c r="EV95" s="75"/>
      <c r="EW95" s="75"/>
      <c r="EX95" s="75"/>
      <c r="EY95" s="75"/>
      <c r="EZ95" s="75"/>
      <c r="FA95" s="75"/>
      <c r="FB95" s="75"/>
      <c r="GP95" s="75"/>
      <c r="GQ95" s="75"/>
      <c r="GR95" s="75"/>
      <c r="GS95" s="75"/>
      <c r="GT95" s="74"/>
      <c r="GU95" s="74"/>
      <c r="GV95" s="74"/>
      <c r="GW95" s="74"/>
      <c r="GX95" s="1671"/>
      <c r="GY95" s="1671"/>
      <c r="GZ95" s="1671"/>
      <c r="HA95" s="1671"/>
      <c r="HB95" s="1671"/>
      <c r="HC95" s="1671"/>
      <c r="HD95" s="1671"/>
      <c r="HE95" s="1671"/>
      <c r="HF95" s="1671"/>
      <c r="HG95" s="1867"/>
      <c r="HH95" s="2562">
        <v>144</v>
      </c>
      <c r="HI95" s="2563"/>
      <c r="HJ95" s="2564"/>
      <c r="HK95" s="2552" t="s">
        <v>855</v>
      </c>
      <c r="HL95" s="2553"/>
      <c r="HM95" s="2553"/>
      <c r="HN95" s="2553"/>
      <c r="HO95" s="2553"/>
      <c r="HP95" s="2553"/>
      <c r="HQ95" s="2553"/>
      <c r="HR95" s="2553"/>
      <c r="HS95" s="2554"/>
      <c r="HT95" s="1867"/>
      <c r="HU95" s="1867"/>
      <c r="HV95" s="1867"/>
      <c r="HW95" s="1867"/>
      <c r="HX95" s="1867"/>
      <c r="HY95" s="1867"/>
      <c r="HZ95" s="1867"/>
      <c r="IA95" s="1867"/>
      <c r="IB95" s="1867"/>
      <c r="IC95" s="1867"/>
      <c r="ID95" s="1867"/>
      <c r="IE95" s="1868"/>
      <c r="IF95" s="1868"/>
      <c r="IG95" s="1868"/>
      <c r="IH95" s="1868"/>
      <c r="II95" s="1868"/>
      <c r="IJ95" s="2555">
        <v>146</v>
      </c>
      <c r="IK95" s="2556"/>
      <c r="IL95" s="2593" t="s">
        <v>853</v>
      </c>
      <c r="IM95" s="2594"/>
      <c r="IN95" s="2594"/>
      <c r="IO95" s="2594"/>
      <c r="IP95" s="2594"/>
      <c r="IQ95" s="2594"/>
      <c r="IR95" s="2594"/>
      <c r="IS95" s="2594"/>
      <c r="IT95" s="2594"/>
      <c r="IU95" s="2594"/>
      <c r="IV95" s="2595"/>
      <c r="IW95" s="1867"/>
      <c r="IX95" s="1867"/>
      <c r="IY95" s="1867"/>
      <c r="IZ95" s="1867"/>
      <c r="JA95" s="1867"/>
      <c r="JB95" s="1869"/>
      <c r="JC95" s="1869"/>
      <c r="JD95" s="1869"/>
      <c r="JE95" s="1869"/>
      <c r="JF95" s="1869"/>
      <c r="JG95" s="1869"/>
      <c r="JH95" s="1869"/>
      <c r="JI95" s="1869"/>
      <c r="JJ95" s="2555">
        <v>148</v>
      </c>
      <c r="JK95" s="2556"/>
      <c r="JL95" s="2552" t="s">
        <v>853</v>
      </c>
      <c r="JM95" s="2553"/>
      <c r="JN95" s="2553"/>
      <c r="JO95" s="2553"/>
      <c r="JP95" s="2553"/>
      <c r="JQ95" s="2553"/>
      <c r="JR95" s="2553"/>
      <c r="JS95" s="2553"/>
      <c r="JT95" s="2554"/>
      <c r="JU95" s="1867"/>
      <c r="JV95" s="1867"/>
      <c r="JW95" s="1867"/>
      <c r="JX95" s="1867"/>
      <c r="JY95" s="1867"/>
      <c r="JZ95" s="1867"/>
      <c r="KA95" s="1867"/>
      <c r="KB95" s="1867"/>
      <c r="KC95" s="1867"/>
      <c r="KD95" s="1867"/>
      <c r="KE95" s="1867"/>
      <c r="KF95" s="1868"/>
      <c r="KG95" s="1868"/>
      <c r="KH95" s="1868"/>
      <c r="KI95" s="1868"/>
      <c r="KJ95" s="1868"/>
      <c r="KK95" s="2555">
        <v>150</v>
      </c>
      <c r="KL95" s="2556"/>
      <c r="KM95" s="2552" t="s">
        <v>855</v>
      </c>
      <c r="KN95" s="2553"/>
      <c r="KO95" s="2553"/>
      <c r="KP95" s="2553"/>
      <c r="KQ95" s="2553"/>
      <c r="KR95" s="2553"/>
      <c r="KS95" s="2553"/>
      <c r="KT95" s="2553"/>
      <c r="KU95" s="2554"/>
      <c r="KV95" s="1867"/>
      <c r="KW95" s="1867"/>
      <c r="KX95" s="1867"/>
      <c r="KY95" s="1671"/>
      <c r="KZ95" s="1671"/>
      <c r="LA95" s="1671"/>
      <c r="LB95" s="1671"/>
      <c r="LC95" s="75"/>
      <c r="LD95" s="75"/>
      <c r="LE95" s="75"/>
      <c r="LF95" s="75"/>
      <c r="LG95" s="75"/>
      <c r="LH95" s="75"/>
      <c r="LI95" s="1671"/>
      <c r="LJ95" s="1671"/>
      <c r="LK95" s="1671"/>
      <c r="LL95" s="1671"/>
      <c r="LM95" s="1671"/>
      <c r="LN95" s="1671"/>
      <c r="LO95" s="1671"/>
      <c r="LP95" s="1671"/>
      <c r="LQ95" s="1671"/>
      <c r="LR95" s="1671"/>
      <c r="LS95" s="75"/>
      <c r="LT95" s="75"/>
      <c r="LU95" s="1671"/>
      <c r="LV95" s="1671"/>
      <c r="LW95" s="1671"/>
      <c r="LX95" s="75"/>
      <c r="LY95" s="75"/>
      <c r="LZ95" s="75"/>
      <c r="MA95" s="75"/>
      <c r="MB95" s="75"/>
      <c r="MC95" s="75"/>
      <c r="MD95" s="75"/>
      <c r="ME95" s="75"/>
      <c r="MF95" s="75"/>
      <c r="MG95" s="75"/>
      <c r="MH95" s="75"/>
      <c r="MI95" s="75"/>
      <c r="MJ95" s="75"/>
      <c r="MK95" s="75"/>
      <c r="ML95" s="75"/>
      <c r="MM95" s="75"/>
      <c r="MN95" s="75"/>
      <c r="MO95" s="75"/>
      <c r="MP95" s="75"/>
      <c r="MQ95" s="75"/>
      <c r="MT95" s="2557">
        <v>152</v>
      </c>
      <c r="MU95" s="2558"/>
      <c r="MV95" s="2559" t="s">
        <v>855</v>
      </c>
      <c r="MW95" s="2560"/>
      <c r="MX95" s="2560"/>
      <c r="MY95" s="2560"/>
      <c r="MZ95" s="2560"/>
      <c r="NA95" s="2560"/>
      <c r="NB95" s="2560"/>
      <c r="NC95" s="2560"/>
      <c r="ND95" s="2561"/>
      <c r="NE95" s="1745"/>
      <c r="NF95" s="1745"/>
      <c r="NG95" s="1745"/>
      <c r="NH95" s="1745"/>
      <c r="NI95" s="1745"/>
      <c r="NJ95" s="1745"/>
      <c r="NK95" s="1745"/>
      <c r="NL95" s="1745"/>
      <c r="NM95" s="1745"/>
      <c r="NN95" s="1745"/>
      <c r="NO95" s="1745"/>
      <c r="NP95" s="1862"/>
      <c r="NQ95" s="1862"/>
      <c r="NR95" s="1862"/>
      <c r="NS95" s="1862"/>
      <c r="NT95" s="1862"/>
      <c r="NU95" s="2557">
        <v>154</v>
      </c>
      <c r="NV95" s="2558"/>
      <c r="NW95" s="2559" t="s">
        <v>855</v>
      </c>
      <c r="NX95" s="2560"/>
      <c r="NY95" s="2560"/>
      <c r="NZ95" s="2560"/>
      <c r="OA95" s="2560"/>
      <c r="OB95" s="2560"/>
      <c r="OC95" s="2560"/>
      <c r="OD95" s="2560"/>
      <c r="OE95" s="2561"/>
      <c r="OF95" s="1745"/>
      <c r="OG95" s="1745"/>
      <c r="OH95" s="1745"/>
      <c r="OI95" s="1745"/>
      <c r="OJ95" s="1745"/>
      <c r="OK95" s="1745"/>
      <c r="OL95" s="1745"/>
      <c r="OM95" s="1863"/>
      <c r="ON95" s="1863"/>
      <c r="OO95" s="1863"/>
      <c r="OP95" s="1863"/>
      <c r="OQ95" s="1863"/>
      <c r="OR95" s="1863"/>
      <c r="OS95" s="1863"/>
      <c r="OT95" s="1863"/>
      <c r="OU95" s="2557">
        <v>156</v>
      </c>
      <c r="OV95" s="2558"/>
      <c r="OW95" s="2559" t="s">
        <v>855</v>
      </c>
      <c r="OX95" s="2560"/>
      <c r="OY95" s="2560"/>
      <c r="OZ95" s="2560"/>
      <c r="PA95" s="2560"/>
      <c r="PB95" s="2560"/>
      <c r="PC95" s="2560"/>
      <c r="PD95" s="2560"/>
      <c r="PE95" s="2561"/>
      <c r="PF95" s="1745"/>
      <c r="PG95" s="1745"/>
      <c r="PH95" s="1745"/>
      <c r="PI95" s="1745"/>
      <c r="PJ95" s="1745"/>
      <c r="PK95" s="1745"/>
      <c r="PL95" s="1745"/>
      <c r="PM95" s="1745"/>
      <c r="PN95" s="1745"/>
      <c r="PO95" s="1745"/>
      <c r="PP95" s="1745"/>
      <c r="PQ95" s="1862"/>
      <c r="PR95" s="1862"/>
      <c r="PS95" s="1862"/>
      <c r="PT95" s="1862"/>
      <c r="PU95" s="1862"/>
      <c r="PV95" s="2557">
        <v>158</v>
      </c>
      <c r="PW95" s="2558"/>
      <c r="PX95" s="2559" t="s">
        <v>855</v>
      </c>
      <c r="PY95" s="2560"/>
      <c r="PZ95" s="2560"/>
      <c r="QA95" s="2560"/>
      <c r="QB95" s="2560"/>
      <c r="QC95" s="2560"/>
      <c r="QD95" s="2560"/>
      <c r="QE95" s="2560"/>
      <c r="QF95" s="2561"/>
      <c r="QG95" s="1671"/>
      <c r="QH95" s="1671"/>
      <c r="QI95" s="1671"/>
      <c r="QJ95" s="1671"/>
      <c r="QK95" s="1671"/>
      <c r="QL95" s="1671"/>
      <c r="QM95" s="1671"/>
      <c r="QN95" s="75"/>
      <c r="QO95" s="75"/>
      <c r="QP95" s="75"/>
      <c r="QQ95" s="75"/>
      <c r="QR95" s="75"/>
      <c r="QS95" s="75"/>
      <c r="QT95" s="1671"/>
      <c r="QU95" s="1671"/>
      <c r="QV95" s="1671"/>
      <c r="QW95" s="1671"/>
      <c r="QX95" s="1671"/>
      <c r="QY95" s="1671"/>
      <c r="QZ95" s="1671"/>
      <c r="RA95" s="1671"/>
    </row>
    <row r="96" spans="1:665" s="11" customFormat="1" ht="25" customHeight="1" thickBot="1">
      <c r="A96" s="2288"/>
      <c r="B96" s="2288"/>
      <c r="C96" s="2289"/>
      <c r="D96" s="2262"/>
      <c r="E96" s="1780"/>
      <c r="X96" s="1671"/>
      <c r="Y96" s="1671"/>
      <c r="Z96" s="1671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5"/>
      <c r="BT96" s="75"/>
      <c r="BU96" s="75"/>
      <c r="BV96" s="75"/>
      <c r="BW96" s="75"/>
      <c r="BX96" s="75"/>
      <c r="BY96" s="75"/>
      <c r="BZ96" s="75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2156" t="s">
        <v>1007</v>
      </c>
      <c r="CL96" s="2157"/>
      <c r="CM96" s="2157"/>
      <c r="CN96" s="2157"/>
      <c r="CO96" s="2157"/>
      <c r="CP96" s="2157"/>
      <c r="CQ96" s="2157"/>
      <c r="CR96" s="2157"/>
      <c r="CS96" s="2157"/>
      <c r="CT96" s="2157"/>
      <c r="CU96" s="2157"/>
      <c r="CV96" s="2158"/>
      <c r="CW96" s="2156" t="s">
        <v>1008</v>
      </c>
      <c r="CX96" s="2157"/>
      <c r="CY96" s="2157"/>
      <c r="CZ96" s="2157"/>
      <c r="DA96" s="2157"/>
      <c r="DB96" s="2157"/>
      <c r="DC96" s="2157"/>
      <c r="DD96" s="2157"/>
      <c r="DE96" s="2157"/>
      <c r="DF96" s="2158"/>
      <c r="DG96" s="2192"/>
      <c r="DH96" s="2193"/>
      <c r="DI96" s="2194" t="s">
        <v>852</v>
      </c>
      <c r="DJ96" s="2195"/>
      <c r="DK96" s="2170" t="s">
        <v>44</v>
      </c>
      <c r="DL96" s="2171"/>
      <c r="DM96" s="2171"/>
      <c r="DN96" s="2171"/>
      <c r="DO96" s="2171"/>
      <c r="DP96" s="2171"/>
      <c r="DQ96" s="2171"/>
      <c r="DR96" s="2171"/>
      <c r="DS96" s="2171"/>
      <c r="DT96" s="2171"/>
      <c r="DU96" s="2171"/>
      <c r="DV96" s="2171"/>
      <c r="DW96" s="2171"/>
      <c r="DX96" s="2171"/>
      <c r="DY96" s="2171"/>
      <c r="DZ96" s="2171"/>
      <c r="EA96" s="2171"/>
      <c r="EB96" s="2171"/>
      <c r="EC96" s="2171"/>
      <c r="ED96" s="2171"/>
      <c r="EE96" s="2171"/>
      <c r="EF96" s="2171"/>
      <c r="EG96" s="2171"/>
      <c r="EH96" s="2171"/>
      <c r="EI96" s="2171"/>
      <c r="EJ96" s="2172"/>
      <c r="EK96" s="75"/>
      <c r="EL96" s="75"/>
      <c r="EM96" s="75"/>
      <c r="EN96" s="75"/>
      <c r="EO96" s="75"/>
      <c r="EP96" s="75"/>
      <c r="EQ96" s="75"/>
      <c r="ER96" s="75"/>
      <c r="ES96" s="75"/>
      <c r="ET96" s="75"/>
      <c r="EU96" s="75"/>
      <c r="EV96" s="75"/>
      <c r="EW96" s="75"/>
      <c r="EX96" s="75"/>
      <c r="EY96" s="75"/>
      <c r="EZ96" s="75"/>
      <c r="FA96" s="75"/>
      <c r="FB96" s="75"/>
      <c r="GP96" s="75"/>
      <c r="GQ96" s="75"/>
      <c r="GR96" s="75"/>
      <c r="GS96" s="75"/>
      <c r="GT96" s="74"/>
      <c r="GU96" s="74"/>
      <c r="GV96" s="74"/>
      <c r="GW96" s="74"/>
      <c r="GX96" s="1671"/>
      <c r="GY96" s="1671"/>
      <c r="GZ96" s="1671"/>
      <c r="HA96" s="1671"/>
      <c r="HB96" s="1671"/>
      <c r="HC96" s="1671"/>
      <c r="HD96" s="1671"/>
      <c r="HE96" s="1671"/>
      <c r="HF96" s="1671"/>
      <c r="HG96" s="1671"/>
      <c r="HH96" s="1671"/>
      <c r="HI96" s="2173">
        <v>3</v>
      </c>
      <c r="HJ96" s="2174"/>
      <c r="HK96" s="2175" t="s">
        <v>827</v>
      </c>
      <c r="HL96" s="2176"/>
      <c r="HM96" s="2177">
        <v>4</v>
      </c>
      <c r="HN96" s="2178"/>
      <c r="HO96" s="2179" t="s">
        <v>851</v>
      </c>
      <c r="HP96" s="2180"/>
      <c r="HQ96" s="2180"/>
      <c r="HR96" s="2181"/>
      <c r="HS96" s="75"/>
      <c r="HT96" s="75"/>
      <c r="HU96" s="75"/>
      <c r="HV96" s="75"/>
      <c r="HW96" s="75"/>
      <c r="HX96" s="75"/>
      <c r="HY96" s="75"/>
      <c r="HZ96" s="75"/>
      <c r="IA96" s="75"/>
      <c r="IB96" s="75"/>
      <c r="IC96" s="62"/>
      <c r="ID96" s="62"/>
      <c r="IE96" s="74"/>
      <c r="IF96" s="74"/>
      <c r="IG96" s="74"/>
      <c r="IH96" s="74"/>
      <c r="II96" s="74"/>
      <c r="IJ96" s="2173">
        <v>3</v>
      </c>
      <c r="IK96" s="2174"/>
      <c r="IL96" s="2175" t="s">
        <v>827</v>
      </c>
      <c r="IM96" s="2176"/>
      <c r="IN96" s="2177">
        <v>4</v>
      </c>
      <c r="IO96" s="2178"/>
      <c r="IP96" s="2179" t="s">
        <v>851</v>
      </c>
      <c r="IQ96" s="2180"/>
      <c r="IR96" s="2180"/>
      <c r="IS96" s="2181"/>
      <c r="IT96" s="75"/>
      <c r="IU96" s="75"/>
      <c r="IV96" s="75"/>
      <c r="IW96" s="75"/>
      <c r="IX96" s="75"/>
      <c r="IY96" s="75"/>
      <c r="IZ96" s="75"/>
      <c r="JA96" s="75"/>
      <c r="JB96" s="1791"/>
      <c r="JC96" s="1791"/>
      <c r="JD96" s="1791"/>
      <c r="JE96" s="1791"/>
      <c r="JF96" s="1791"/>
      <c r="JG96" s="1791"/>
      <c r="JH96" s="1791"/>
      <c r="JI96" s="1791"/>
      <c r="JJ96" s="2173">
        <v>3</v>
      </c>
      <c r="JK96" s="2174"/>
      <c r="JL96" s="2175" t="s">
        <v>827</v>
      </c>
      <c r="JM96" s="2176"/>
      <c r="JN96" s="2177">
        <v>4</v>
      </c>
      <c r="JO96" s="2178"/>
      <c r="JP96" s="2179" t="s">
        <v>851</v>
      </c>
      <c r="JQ96" s="2180"/>
      <c r="JR96" s="2180"/>
      <c r="JS96" s="2181"/>
      <c r="JT96" s="75"/>
      <c r="JU96" s="75"/>
      <c r="JV96" s="75"/>
      <c r="JW96" s="75"/>
      <c r="JX96" s="75"/>
      <c r="JY96" s="75"/>
      <c r="JZ96" s="75"/>
      <c r="KA96" s="75"/>
      <c r="KB96" s="75"/>
      <c r="KC96" s="75"/>
      <c r="KD96" s="62"/>
      <c r="KE96" s="62"/>
      <c r="KF96" s="74"/>
      <c r="KG96" s="74"/>
      <c r="KH96" s="74"/>
      <c r="KI96" s="74"/>
      <c r="KJ96" s="74"/>
      <c r="KK96" s="2173">
        <v>3</v>
      </c>
      <c r="KL96" s="2174"/>
      <c r="KM96" s="2175" t="s">
        <v>827</v>
      </c>
      <c r="KN96" s="2176"/>
      <c r="KO96" s="2177">
        <v>4</v>
      </c>
      <c r="KP96" s="2178"/>
      <c r="KQ96" s="2179" t="s">
        <v>851</v>
      </c>
      <c r="KR96" s="2180"/>
      <c r="KS96" s="2180"/>
      <c r="KT96" s="2181"/>
      <c r="KU96" s="75"/>
      <c r="KV96" s="75"/>
      <c r="KW96" s="75"/>
      <c r="KX96" s="75"/>
      <c r="KY96" s="75"/>
      <c r="KZ96" s="75"/>
      <c r="LA96" s="75"/>
      <c r="LB96" s="75"/>
      <c r="LC96" s="75"/>
      <c r="LD96" s="75"/>
      <c r="LE96" s="75"/>
      <c r="LF96" s="75"/>
      <c r="LG96" s="75"/>
      <c r="LH96" s="75"/>
      <c r="LI96" s="1671"/>
      <c r="LJ96" s="1671"/>
      <c r="LK96" s="1671"/>
      <c r="LL96" s="1671"/>
      <c r="LM96" s="1671"/>
      <c r="LN96" s="1671"/>
      <c r="LO96" s="1671"/>
      <c r="LP96" s="1671"/>
      <c r="LQ96" s="1671"/>
      <c r="LR96" s="1671"/>
      <c r="LS96" s="75"/>
      <c r="LT96" s="75"/>
      <c r="LU96" s="1671"/>
      <c r="LV96" s="1671"/>
      <c r="LW96" s="1671"/>
      <c r="LX96" s="75"/>
      <c r="LY96" s="75"/>
      <c r="LZ96" s="75"/>
      <c r="MA96" s="75"/>
      <c r="MB96" s="75"/>
      <c r="MC96" s="75"/>
      <c r="MD96" s="75"/>
      <c r="ME96" s="75"/>
      <c r="MF96" s="75"/>
      <c r="MG96" s="75"/>
      <c r="MH96" s="75"/>
      <c r="MI96" s="75"/>
      <c r="MJ96" s="75"/>
      <c r="MK96" s="75"/>
      <c r="ML96" s="75"/>
      <c r="MM96" s="75"/>
      <c r="MN96" s="75"/>
      <c r="MO96" s="75"/>
      <c r="MP96" s="75"/>
      <c r="MQ96" s="75"/>
      <c r="MT96" s="2173">
        <v>3</v>
      </c>
      <c r="MU96" s="2174"/>
      <c r="MV96" s="2175" t="s">
        <v>827</v>
      </c>
      <c r="MW96" s="2176"/>
      <c r="MX96" s="2177">
        <v>4</v>
      </c>
      <c r="MY96" s="2178"/>
      <c r="MZ96" s="2179" t="s">
        <v>851</v>
      </c>
      <c r="NA96" s="2180"/>
      <c r="NB96" s="2180"/>
      <c r="NC96" s="2181"/>
      <c r="ND96" s="75"/>
      <c r="NE96" s="75"/>
      <c r="NF96" s="75"/>
      <c r="NG96" s="75"/>
      <c r="NH96" s="75"/>
      <c r="NI96" s="75"/>
      <c r="NJ96" s="75"/>
      <c r="NK96" s="75"/>
      <c r="NL96" s="75"/>
      <c r="NM96" s="75"/>
      <c r="NN96" s="62"/>
      <c r="NO96" s="62"/>
      <c r="NP96" s="74"/>
      <c r="NQ96" s="74"/>
      <c r="NR96" s="74"/>
      <c r="NS96" s="74"/>
      <c r="NT96" s="74"/>
      <c r="NU96" s="2173">
        <v>3</v>
      </c>
      <c r="NV96" s="2174"/>
      <c r="NW96" s="2175" t="s">
        <v>827</v>
      </c>
      <c r="NX96" s="2176"/>
      <c r="NY96" s="2177">
        <v>4</v>
      </c>
      <c r="NZ96" s="2178"/>
      <c r="OA96" s="2179" t="s">
        <v>851</v>
      </c>
      <c r="OB96" s="2180"/>
      <c r="OC96" s="2180"/>
      <c r="OD96" s="2181"/>
      <c r="OE96" s="75"/>
      <c r="OF96" s="75"/>
      <c r="OG96" s="75"/>
      <c r="OH96" s="75"/>
      <c r="OI96" s="75"/>
      <c r="OJ96" s="75"/>
      <c r="OK96" s="75"/>
      <c r="OL96" s="75"/>
      <c r="OM96" s="1791"/>
      <c r="ON96" s="1791"/>
      <c r="OO96" s="1791"/>
      <c r="OP96" s="1791"/>
      <c r="OQ96" s="1791"/>
      <c r="OR96" s="1791"/>
      <c r="OS96" s="1791"/>
      <c r="OT96" s="1791"/>
      <c r="OU96" s="2173">
        <v>3</v>
      </c>
      <c r="OV96" s="2174"/>
      <c r="OW96" s="2175" t="s">
        <v>827</v>
      </c>
      <c r="OX96" s="2176"/>
      <c r="OY96" s="2177">
        <v>4</v>
      </c>
      <c r="OZ96" s="2178"/>
      <c r="PA96" s="2179" t="s">
        <v>851</v>
      </c>
      <c r="PB96" s="2180"/>
      <c r="PC96" s="2180"/>
      <c r="PD96" s="2181"/>
      <c r="PE96" s="75"/>
      <c r="PF96" s="75"/>
      <c r="PG96" s="75"/>
      <c r="PH96" s="75"/>
      <c r="PI96" s="75"/>
      <c r="PJ96" s="75"/>
      <c r="PK96" s="75"/>
      <c r="PL96" s="75"/>
      <c r="PM96" s="75"/>
      <c r="PN96" s="75"/>
      <c r="PO96" s="62"/>
      <c r="PP96" s="62"/>
      <c r="PQ96" s="74"/>
      <c r="PR96" s="74"/>
      <c r="PS96" s="74"/>
      <c r="PT96" s="74"/>
      <c r="PU96" s="74"/>
      <c r="PV96" s="2173">
        <v>3</v>
      </c>
      <c r="PW96" s="2174"/>
      <c r="PX96" s="2175" t="s">
        <v>827</v>
      </c>
      <c r="PY96" s="2176"/>
      <c r="PZ96" s="2177">
        <v>4</v>
      </c>
      <c r="QA96" s="2178"/>
      <c r="QB96" s="2179" t="s">
        <v>851</v>
      </c>
      <c r="QC96" s="2180"/>
      <c r="QD96" s="2180"/>
      <c r="QE96" s="2181"/>
      <c r="QF96" s="75"/>
      <c r="QG96" s="75"/>
      <c r="QH96" s="75"/>
      <c r="QI96" s="75"/>
      <c r="QJ96" s="75"/>
      <c r="QK96" s="75"/>
      <c r="QL96" s="75"/>
      <c r="QM96" s="75"/>
      <c r="QN96" s="75"/>
      <c r="QO96" s="75"/>
      <c r="QP96" s="75"/>
      <c r="QQ96" s="75"/>
      <c r="QR96" s="75"/>
      <c r="QS96" s="75"/>
      <c r="QT96" s="1671"/>
      <c r="QU96" s="1671"/>
      <c r="QV96" s="1671"/>
      <c r="QW96" s="1671"/>
      <c r="QX96" s="1671"/>
      <c r="QY96" s="1671"/>
      <c r="QZ96" s="1671"/>
      <c r="RA96" s="1671"/>
    </row>
    <row r="97" spans="1:665" s="1815" customFormat="1" ht="25" customHeight="1" thickBot="1">
      <c r="A97" s="1757"/>
      <c r="B97" s="1757"/>
      <c r="C97" s="1757"/>
      <c r="D97" s="1757"/>
      <c r="E97" s="1776" t="s">
        <v>926</v>
      </c>
      <c r="CU97" s="1672">
        <v>250</v>
      </c>
      <c r="CV97" s="1672">
        <v>250</v>
      </c>
      <c r="CW97" s="1672">
        <v>250</v>
      </c>
      <c r="CX97" s="1672">
        <v>250</v>
      </c>
      <c r="CY97" s="1672">
        <v>250</v>
      </c>
      <c r="CZ97" s="1672">
        <v>250</v>
      </c>
      <c r="DA97" s="1672">
        <v>250</v>
      </c>
      <c r="DB97" s="1672">
        <v>250</v>
      </c>
      <c r="DC97" s="1672">
        <v>250</v>
      </c>
      <c r="DD97" s="1672">
        <v>250</v>
      </c>
      <c r="DE97" s="1672">
        <v>250</v>
      </c>
      <c r="DF97" s="1672">
        <v>250</v>
      </c>
      <c r="DI97" s="1672">
        <v>250</v>
      </c>
      <c r="DJ97" s="1672">
        <v>250</v>
      </c>
      <c r="DK97" s="1672">
        <v>250</v>
      </c>
      <c r="DL97" s="1672">
        <v>250</v>
      </c>
      <c r="DM97" s="1672">
        <v>250</v>
      </c>
      <c r="DN97" s="1672">
        <v>250</v>
      </c>
      <c r="DO97" s="1672">
        <v>250</v>
      </c>
      <c r="DP97" s="1672">
        <v>250</v>
      </c>
      <c r="DQ97" s="1672">
        <v>250</v>
      </c>
      <c r="DR97" s="1672">
        <v>250</v>
      </c>
      <c r="DS97" s="1672">
        <v>250</v>
      </c>
      <c r="DT97" s="1672">
        <v>250</v>
      </c>
      <c r="GU97" s="74"/>
      <c r="GV97" s="74"/>
      <c r="GW97" s="74"/>
      <c r="GX97" s="74"/>
      <c r="HI97" s="1672">
        <v>432</v>
      </c>
      <c r="HJ97" s="1672">
        <v>432</v>
      </c>
      <c r="HK97" s="1672">
        <v>100</v>
      </c>
      <c r="HL97" s="1672">
        <v>100</v>
      </c>
      <c r="HM97" s="1672">
        <v>100</v>
      </c>
      <c r="HV97" s="74"/>
      <c r="HW97" s="74"/>
      <c r="HX97" s="74"/>
      <c r="HY97" s="74"/>
      <c r="IJ97" s="1672">
        <v>432</v>
      </c>
      <c r="IK97" s="1672">
        <v>432</v>
      </c>
      <c r="IL97" s="1672">
        <v>100</v>
      </c>
      <c r="IM97" s="1672">
        <v>100</v>
      </c>
      <c r="IN97" s="1672">
        <v>100</v>
      </c>
      <c r="IV97" s="74"/>
      <c r="IW97" s="74"/>
      <c r="IX97" s="74"/>
      <c r="IY97" s="74"/>
      <c r="JJ97" s="1672">
        <v>432</v>
      </c>
      <c r="JK97" s="1672">
        <v>432</v>
      </c>
      <c r="JL97" s="1672">
        <v>100</v>
      </c>
      <c r="JM97" s="1672">
        <v>100</v>
      </c>
      <c r="JN97" s="1672">
        <v>100</v>
      </c>
      <c r="JW97" s="74"/>
      <c r="JX97" s="74"/>
      <c r="JY97" s="74"/>
      <c r="JZ97" s="74"/>
      <c r="KK97" s="1672">
        <v>432</v>
      </c>
      <c r="KL97" s="1672">
        <v>432</v>
      </c>
      <c r="KM97" s="1672">
        <v>100</v>
      </c>
      <c r="KN97" s="1672">
        <v>100</v>
      </c>
      <c r="KO97" s="1672">
        <v>100</v>
      </c>
      <c r="KX97" s="74"/>
      <c r="KY97" s="74"/>
      <c r="KZ97" s="74"/>
      <c r="LA97" s="74"/>
      <c r="MT97" s="1672">
        <v>432</v>
      </c>
      <c r="MU97" s="1672">
        <v>432</v>
      </c>
      <c r="MV97" s="1672">
        <v>100</v>
      </c>
      <c r="MW97" s="1672">
        <v>100</v>
      </c>
      <c r="MX97" s="1672">
        <v>100</v>
      </c>
      <c r="NG97" s="74"/>
      <c r="NH97" s="74"/>
      <c r="NI97" s="74"/>
      <c r="NJ97" s="74"/>
      <c r="NU97" s="1672">
        <v>432</v>
      </c>
      <c r="NV97" s="1672">
        <v>432</v>
      </c>
      <c r="NW97" s="1672">
        <v>100</v>
      </c>
      <c r="NX97" s="1672">
        <v>100</v>
      </c>
      <c r="NY97" s="1672">
        <v>100</v>
      </c>
      <c r="OG97" s="74"/>
      <c r="OH97" s="74"/>
      <c r="OI97" s="74"/>
      <c r="OJ97" s="74"/>
      <c r="OU97" s="1672">
        <v>432</v>
      </c>
      <c r="OV97" s="1672">
        <v>432</v>
      </c>
      <c r="OW97" s="1672">
        <v>100</v>
      </c>
      <c r="OX97" s="1672">
        <v>100</v>
      </c>
      <c r="OY97" s="1672">
        <v>100</v>
      </c>
      <c r="PH97" s="74"/>
      <c r="PI97" s="74"/>
      <c r="PJ97" s="74"/>
      <c r="PK97" s="74"/>
      <c r="PV97" s="1672">
        <v>432</v>
      </c>
      <c r="PW97" s="1672">
        <v>432</v>
      </c>
      <c r="PX97" s="1672">
        <v>100</v>
      </c>
      <c r="PY97" s="1672">
        <v>100</v>
      </c>
      <c r="PZ97" s="1672">
        <v>100</v>
      </c>
      <c r="QI97" s="74"/>
      <c r="QJ97" s="74"/>
      <c r="QK97" s="74"/>
      <c r="QL97" s="74"/>
    </row>
    <row r="98" spans="1:665" s="1720" customFormat="1" ht="25" customHeight="1" thickBot="1">
      <c r="A98" s="66"/>
      <c r="B98" s="1723"/>
      <c r="C98" s="1723"/>
      <c r="D98" s="2261" t="s">
        <v>204</v>
      </c>
      <c r="E98" s="1781"/>
      <c r="X98" s="1671"/>
      <c r="Y98" s="1671"/>
      <c r="Z98" s="1671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  <c r="AP98" s="75"/>
      <c r="AQ98" s="75"/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5"/>
      <c r="BT98" s="75"/>
      <c r="BU98" s="75"/>
      <c r="BV98" s="75"/>
      <c r="BW98" s="75"/>
      <c r="BX98" s="75"/>
      <c r="BY98" s="75"/>
      <c r="BZ98" s="75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5"/>
      <c r="CL98" s="75"/>
      <c r="CM98" s="75"/>
      <c r="CN98" s="75"/>
      <c r="CO98" s="75"/>
      <c r="CP98" s="75"/>
      <c r="CQ98" s="75"/>
      <c r="CR98" s="2565" t="s">
        <v>970</v>
      </c>
      <c r="CS98" s="2566"/>
      <c r="CT98" s="2566"/>
      <c r="CU98" s="2566"/>
      <c r="CV98" s="2566"/>
      <c r="CW98" s="2566"/>
      <c r="CX98" s="2566"/>
      <c r="CY98" s="2566"/>
      <c r="CZ98" s="2566"/>
      <c r="DA98" s="2566"/>
      <c r="DB98" s="2566"/>
      <c r="DC98" s="2567"/>
      <c r="DD98" s="75"/>
      <c r="DE98" s="75"/>
      <c r="DF98" s="75"/>
      <c r="DG98" s="75"/>
      <c r="DH98" s="75"/>
      <c r="DI98" s="75"/>
      <c r="DJ98" s="75"/>
      <c r="DK98" s="75"/>
      <c r="DL98" s="75"/>
      <c r="DM98" s="75"/>
      <c r="DN98" s="75"/>
      <c r="DO98" s="75"/>
      <c r="DP98" s="75"/>
      <c r="DQ98" s="75"/>
      <c r="DR98" s="75"/>
      <c r="DS98" s="75"/>
      <c r="DT98" s="75"/>
      <c r="DU98" s="75"/>
      <c r="DV98" s="2571" t="s">
        <v>857</v>
      </c>
      <c r="DW98" s="2572"/>
      <c r="DX98" s="2572"/>
      <c r="DY98" s="2572"/>
      <c r="DZ98" s="2572"/>
      <c r="EA98" s="2572"/>
      <c r="EB98" s="2572"/>
      <c r="EC98" s="2572"/>
      <c r="ED98" s="2572"/>
      <c r="EE98" s="2572"/>
      <c r="EF98" s="2572"/>
      <c r="EG98" s="2572"/>
      <c r="EH98" s="2572"/>
      <c r="EI98" s="2572"/>
      <c r="EJ98" s="2573"/>
      <c r="EK98" s="1671"/>
      <c r="EL98" s="1671"/>
      <c r="EM98" s="1671"/>
      <c r="EN98" s="2538" t="s">
        <v>963</v>
      </c>
      <c r="EO98" s="2539"/>
      <c r="EP98" s="2539"/>
      <c r="EQ98" s="2539"/>
      <c r="ER98" s="2539"/>
      <c r="ES98" s="2539"/>
      <c r="ET98" s="2539"/>
      <c r="EU98" s="2539"/>
      <c r="EV98" s="2539"/>
      <c r="EW98" s="2539"/>
      <c r="EX98" s="2539"/>
      <c r="EY98" s="2540"/>
      <c r="EZ98" s="75"/>
      <c r="FA98" s="75"/>
      <c r="FB98" s="75"/>
      <c r="FC98" s="2538" t="s">
        <v>969</v>
      </c>
      <c r="FD98" s="2539"/>
      <c r="FE98" s="2539"/>
      <c r="FF98" s="2539"/>
      <c r="FG98" s="2539"/>
      <c r="FH98" s="2539"/>
      <c r="FI98" s="2539"/>
      <c r="FJ98" s="2539"/>
      <c r="FK98" s="2539"/>
      <c r="FL98" s="2539"/>
      <c r="FM98" s="2539"/>
      <c r="FN98" s="2539"/>
      <c r="FO98" s="2539"/>
      <c r="FP98" s="2539"/>
      <c r="FQ98" s="2540"/>
      <c r="FR98" s="75"/>
      <c r="FS98" s="1671"/>
      <c r="FT98" s="1671"/>
      <c r="GP98" s="75"/>
      <c r="GQ98" s="75"/>
      <c r="GR98" s="75"/>
      <c r="GS98" s="75"/>
      <c r="GT98" s="74"/>
      <c r="GU98" s="74"/>
      <c r="GV98" s="74"/>
      <c r="GW98" s="74"/>
      <c r="GX98" s="1671"/>
      <c r="GY98" s="1671"/>
      <c r="GZ98" s="1671"/>
      <c r="HA98" s="1671"/>
      <c r="HB98" s="75"/>
      <c r="HC98" s="75"/>
      <c r="HD98" s="75"/>
      <c r="HE98" s="75"/>
      <c r="HF98" s="75"/>
      <c r="HG98" s="75"/>
      <c r="HH98" s="75"/>
      <c r="HI98" s="75"/>
      <c r="HJ98" s="75"/>
      <c r="HK98" s="2577" t="s">
        <v>1105</v>
      </c>
      <c r="HL98" s="2578"/>
      <c r="HM98" s="2579" t="s">
        <v>853</v>
      </c>
      <c r="HN98" s="2580"/>
      <c r="HO98" s="2580"/>
      <c r="HP98" s="2580"/>
      <c r="HQ98" s="2580"/>
      <c r="HR98" s="2580"/>
      <c r="HS98" s="2580"/>
      <c r="HT98" s="2580"/>
      <c r="HU98" s="2580"/>
      <c r="HV98" s="2580"/>
      <c r="HW98" s="2580"/>
      <c r="HX98" s="2580"/>
      <c r="HY98" s="2581"/>
      <c r="HZ98" s="1870"/>
      <c r="IA98" s="1870"/>
      <c r="IB98" s="1870"/>
      <c r="IC98" s="1864"/>
      <c r="ID98" s="1864"/>
      <c r="IE98" s="1864"/>
      <c r="IF98" s="1861"/>
      <c r="IG98" s="1865"/>
      <c r="IH98" s="1865"/>
      <c r="II98" s="1865"/>
      <c r="IJ98" s="1861"/>
      <c r="IK98" s="1861"/>
      <c r="IL98" s="2577" t="s">
        <v>1107</v>
      </c>
      <c r="IM98" s="2578"/>
      <c r="IN98" s="2579" t="s">
        <v>853</v>
      </c>
      <c r="IO98" s="2580"/>
      <c r="IP98" s="2580"/>
      <c r="IQ98" s="2580"/>
      <c r="IR98" s="2580"/>
      <c r="IS98" s="2580"/>
      <c r="IT98" s="2580"/>
      <c r="IU98" s="2580"/>
      <c r="IV98" s="2580"/>
      <c r="IW98" s="2580"/>
      <c r="IX98" s="2580"/>
      <c r="IY98" s="2580"/>
      <c r="IZ98" s="2581"/>
      <c r="JA98" s="1861"/>
      <c r="JB98" s="1864"/>
      <c r="JC98" s="1864"/>
      <c r="JD98" s="1864"/>
      <c r="JE98" s="1866"/>
      <c r="JF98" s="1866"/>
      <c r="JG98" s="1866"/>
      <c r="JH98" s="1866"/>
      <c r="JI98" s="1866"/>
      <c r="JJ98" s="1861"/>
      <c r="JK98" s="1861"/>
      <c r="JL98" s="2577" t="s">
        <v>1109</v>
      </c>
      <c r="JM98" s="2578"/>
      <c r="JN98" s="2582" t="s">
        <v>853</v>
      </c>
      <c r="JO98" s="2583"/>
      <c r="JP98" s="2583"/>
      <c r="JQ98" s="2583"/>
      <c r="JR98" s="2583"/>
      <c r="JS98" s="2583"/>
      <c r="JT98" s="2583"/>
      <c r="JU98" s="2583"/>
      <c r="JV98" s="2583"/>
      <c r="JW98" s="2583"/>
      <c r="JX98" s="2583"/>
      <c r="JY98" s="2583"/>
      <c r="JZ98" s="2584"/>
      <c r="KA98" s="1870"/>
      <c r="KB98" s="1870"/>
      <c r="KC98" s="1870"/>
      <c r="KD98" s="1864"/>
      <c r="KE98" s="1864"/>
      <c r="KF98" s="1864"/>
      <c r="KG98" s="1861"/>
      <c r="KH98" s="1865"/>
      <c r="KI98" s="1865"/>
      <c r="KJ98" s="1865"/>
      <c r="KK98" s="1861"/>
      <c r="KL98" s="1861"/>
      <c r="KM98" s="2577" t="s">
        <v>1111</v>
      </c>
      <c r="KN98" s="2578"/>
      <c r="KO98" s="2579" t="s">
        <v>853</v>
      </c>
      <c r="KP98" s="2580"/>
      <c r="KQ98" s="2580"/>
      <c r="KR98" s="2580"/>
      <c r="KS98" s="2580"/>
      <c r="KT98" s="2580"/>
      <c r="KU98" s="2580"/>
      <c r="KV98" s="2580"/>
      <c r="KW98" s="2580"/>
      <c r="KX98" s="2580"/>
      <c r="KY98" s="2580"/>
      <c r="KZ98" s="2580"/>
      <c r="LA98" s="2581"/>
      <c r="LB98" s="62"/>
      <c r="LC98" s="1671"/>
      <c r="LD98" s="1671"/>
      <c r="LE98" s="2538" t="s">
        <v>857</v>
      </c>
      <c r="LF98" s="2539"/>
      <c r="LG98" s="2539"/>
      <c r="LH98" s="2539"/>
      <c r="LI98" s="2539"/>
      <c r="LJ98" s="2539"/>
      <c r="LK98" s="2539"/>
      <c r="LL98" s="2539"/>
      <c r="LM98" s="2539"/>
      <c r="LN98" s="2539"/>
      <c r="LO98" s="2539"/>
      <c r="LP98" s="2540"/>
      <c r="LQ98" s="1671"/>
      <c r="LR98" s="75"/>
      <c r="LS98" s="75"/>
      <c r="LT98" s="2538" t="s">
        <v>969</v>
      </c>
      <c r="LU98" s="2539"/>
      <c r="LV98" s="2539"/>
      <c r="LW98" s="2539"/>
      <c r="LX98" s="2539"/>
      <c r="LY98" s="2539"/>
      <c r="LZ98" s="2539"/>
      <c r="MA98" s="2539"/>
      <c r="MB98" s="2539"/>
      <c r="MC98" s="2539"/>
      <c r="MD98" s="2539"/>
      <c r="ME98" s="2539"/>
      <c r="MF98" s="2539"/>
      <c r="MG98" s="2539"/>
      <c r="MH98" s="2540"/>
      <c r="MI98" s="75"/>
      <c r="MJ98" s="1671"/>
      <c r="MK98" s="1671"/>
      <c r="ML98" s="75"/>
      <c r="MM98" s="75"/>
      <c r="MN98" s="1671"/>
      <c r="MO98" s="1671"/>
      <c r="MP98" s="1671"/>
      <c r="MQ98" s="75"/>
      <c r="MR98" s="75"/>
      <c r="MS98" s="75"/>
      <c r="MT98" s="75"/>
      <c r="MU98" s="75"/>
      <c r="MV98" s="2577" t="s">
        <v>1113</v>
      </c>
      <c r="MW98" s="2578"/>
      <c r="MX98" s="2579" t="s">
        <v>853</v>
      </c>
      <c r="MY98" s="2580"/>
      <c r="MZ98" s="2580"/>
      <c r="NA98" s="2580"/>
      <c r="NB98" s="2580"/>
      <c r="NC98" s="2580"/>
      <c r="ND98" s="2580"/>
      <c r="NE98" s="2580"/>
      <c r="NF98" s="2580"/>
      <c r="NG98" s="2580"/>
      <c r="NH98" s="2580"/>
      <c r="NI98" s="2580"/>
      <c r="NJ98" s="2581"/>
      <c r="NK98" s="1870"/>
      <c r="NL98" s="1870"/>
      <c r="NM98" s="1870"/>
      <c r="NN98" s="1864"/>
      <c r="NO98" s="1864"/>
      <c r="NP98" s="1864"/>
      <c r="NQ98" s="1861"/>
      <c r="NR98" s="1865"/>
      <c r="NS98" s="1865"/>
      <c r="NT98" s="1865"/>
      <c r="NU98" s="1861"/>
      <c r="NV98" s="1861"/>
      <c r="NW98" s="2577" t="s">
        <v>1115</v>
      </c>
      <c r="NX98" s="2578"/>
      <c r="NY98" s="2579" t="s">
        <v>853</v>
      </c>
      <c r="NZ98" s="2580"/>
      <c r="OA98" s="2580"/>
      <c r="OB98" s="2580"/>
      <c r="OC98" s="2580"/>
      <c r="OD98" s="2580"/>
      <c r="OE98" s="2580"/>
      <c r="OF98" s="2580"/>
      <c r="OG98" s="2580"/>
      <c r="OH98" s="2580"/>
      <c r="OI98" s="2580"/>
      <c r="OJ98" s="2580"/>
      <c r="OK98" s="2581"/>
      <c r="OL98" s="1861"/>
      <c r="OM98" s="1864"/>
      <c r="ON98" s="1864"/>
      <c r="OO98" s="1864"/>
      <c r="OP98" s="1866"/>
      <c r="OQ98" s="1866"/>
      <c r="OR98" s="1866"/>
      <c r="OS98" s="1866"/>
      <c r="OT98" s="1866"/>
      <c r="OU98" s="1861"/>
      <c r="OV98" s="1861"/>
      <c r="OW98" s="2577" t="s">
        <v>1117</v>
      </c>
      <c r="OX98" s="2578"/>
      <c r="OY98" s="2579" t="s">
        <v>853</v>
      </c>
      <c r="OZ98" s="2580"/>
      <c r="PA98" s="2580"/>
      <c r="PB98" s="2580"/>
      <c r="PC98" s="2580"/>
      <c r="PD98" s="2580"/>
      <c r="PE98" s="2580"/>
      <c r="PF98" s="2580"/>
      <c r="PG98" s="2580"/>
      <c r="PH98" s="2580"/>
      <c r="PI98" s="2580"/>
      <c r="PJ98" s="2580"/>
      <c r="PK98" s="2581"/>
      <c r="PL98" s="1870"/>
      <c r="PM98" s="1870"/>
      <c r="PN98" s="1870"/>
      <c r="PO98" s="1864"/>
      <c r="PP98" s="1864"/>
      <c r="PQ98" s="1864"/>
      <c r="PR98" s="1861"/>
      <c r="PS98" s="1865"/>
      <c r="PT98" s="1865"/>
      <c r="PU98" s="1865"/>
      <c r="PV98" s="1861"/>
      <c r="PW98" s="1861"/>
      <c r="PX98" s="2577" t="s">
        <v>1118</v>
      </c>
      <c r="PY98" s="2578"/>
      <c r="PZ98" s="2579" t="s">
        <v>853</v>
      </c>
      <c r="QA98" s="2580"/>
      <c r="QB98" s="2580"/>
      <c r="QC98" s="2580"/>
      <c r="QD98" s="2580"/>
      <c r="QE98" s="2580"/>
      <c r="QF98" s="2580"/>
      <c r="QG98" s="2580"/>
      <c r="QH98" s="2580"/>
      <c r="QI98" s="2580"/>
      <c r="QJ98" s="2580"/>
      <c r="QK98" s="2580"/>
      <c r="QL98" s="2581"/>
      <c r="QM98" s="62"/>
      <c r="QN98" s="1671"/>
      <c r="QO98" s="1671"/>
      <c r="QP98" s="2538" t="s">
        <v>857</v>
      </c>
      <c r="QQ98" s="2539"/>
      <c r="QR98" s="2539"/>
      <c r="QS98" s="2539"/>
      <c r="QT98" s="2539"/>
      <c r="QU98" s="2539"/>
      <c r="QV98" s="2539"/>
      <c r="QW98" s="2539"/>
      <c r="QX98" s="2539"/>
      <c r="QY98" s="2539"/>
      <c r="QZ98" s="2539"/>
      <c r="RA98" s="2540"/>
      <c r="RB98" s="1671"/>
      <c r="RC98" s="75"/>
      <c r="RD98" s="75"/>
      <c r="RE98" s="2538" t="s">
        <v>969</v>
      </c>
      <c r="RF98" s="2539"/>
      <c r="RG98" s="2539"/>
      <c r="RH98" s="2539"/>
      <c r="RI98" s="2539"/>
      <c r="RJ98" s="2539"/>
      <c r="RK98" s="2539"/>
      <c r="RL98" s="2539"/>
      <c r="RM98" s="2539"/>
      <c r="RN98" s="2539"/>
      <c r="RO98" s="2539"/>
      <c r="RP98" s="2539"/>
      <c r="RQ98" s="2539"/>
      <c r="RR98" s="2539"/>
      <c r="RS98" s="2540"/>
      <c r="RT98" s="75"/>
      <c r="RU98" s="75"/>
      <c r="RV98" s="75"/>
      <c r="RW98" s="2538" t="s">
        <v>856</v>
      </c>
      <c r="RX98" s="2539"/>
      <c r="RY98" s="2539"/>
      <c r="RZ98" s="2539"/>
      <c r="SA98" s="2539"/>
      <c r="SB98" s="2539"/>
      <c r="SC98" s="2539"/>
      <c r="SD98" s="2539"/>
      <c r="SE98" s="2539"/>
      <c r="SF98" s="2539"/>
      <c r="SG98" s="2539"/>
      <c r="SH98" s="2539"/>
      <c r="SI98" s="2540"/>
    </row>
    <row r="99" spans="1:665" s="11" customFormat="1" ht="25" customHeight="1" thickBot="1">
      <c r="A99" s="1722"/>
      <c r="B99" s="1724"/>
      <c r="C99" s="1724"/>
      <c r="D99" s="2262"/>
      <c r="E99" s="1780"/>
      <c r="X99" s="1671"/>
      <c r="Y99" s="1671"/>
      <c r="Z99" s="1671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2568"/>
      <c r="CS99" s="2569"/>
      <c r="CT99" s="2569"/>
      <c r="CU99" s="2569"/>
      <c r="CV99" s="2569"/>
      <c r="CW99" s="2569"/>
      <c r="CX99" s="2569"/>
      <c r="CY99" s="2569"/>
      <c r="CZ99" s="2569"/>
      <c r="DA99" s="2569"/>
      <c r="DB99" s="2569"/>
      <c r="DC99" s="2570"/>
      <c r="DD99" s="188"/>
      <c r="DE99" s="188"/>
      <c r="DF99" s="188"/>
      <c r="DG99" s="188"/>
      <c r="DH99" s="188"/>
      <c r="DI99" s="188"/>
      <c r="DJ99" s="188"/>
      <c r="DK99" s="188"/>
      <c r="DL99" s="188"/>
      <c r="DM99" s="75"/>
      <c r="DN99" s="75"/>
      <c r="DO99" s="75"/>
      <c r="DP99" s="75"/>
      <c r="DQ99" s="75"/>
      <c r="DR99" s="75"/>
      <c r="DS99" s="75"/>
      <c r="DT99" s="75"/>
      <c r="DU99" s="75"/>
      <c r="DV99" s="2574"/>
      <c r="DW99" s="2575"/>
      <c r="DX99" s="2575"/>
      <c r="DY99" s="2575"/>
      <c r="DZ99" s="2575"/>
      <c r="EA99" s="2575"/>
      <c r="EB99" s="2575"/>
      <c r="EC99" s="2575"/>
      <c r="ED99" s="2575"/>
      <c r="EE99" s="2575"/>
      <c r="EF99" s="2575"/>
      <c r="EG99" s="2575"/>
      <c r="EH99" s="2575"/>
      <c r="EI99" s="2575"/>
      <c r="EJ99" s="2576"/>
      <c r="EK99" s="75"/>
      <c r="EL99" s="75"/>
      <c r="EM99" s="75"/>
      <c r="EN99" s="2568"/>
      <c r="EO99" s="2569"/>
      <c r="EP99" s="2569"/>
      <c r="EQ99" s="2569"/>
      <c r="ER99" s="2569"/>
      <c r="ES99" s="2569"/>
      <c r="ET99" s="2569"/>
      <c r="EU99" s="2569"/>
      <c r="EV99" s="2569"/>
      <c r="EW99" s="2569"/>
      <c r="EX99" s="2569"/>
      <c r="EY99" s="2570"/>
      <c r="EZ99" s="75"/>
      <c r="FA99" s="75"/>
      <c r="FB99" s="75"/>
      <c r="FC99" s="2568"/>
      <c r="FD99" s="2569"/>
      <c r="FE99" s="2569"/>
      <c r="FF99" s="2569"/>
      <c r="FG99" s="2569"/>
      <c r="FH99" s="2569"/>
      <c r="FI99" s="2569"/>
      <c r="FJ99" s="2569"/>
      <c r="FK99" s="2569"/>
      <c r="FL99" s="2569"/>
      <c r="FM99" s="2569"/>
      <c r="FN99" s="2569"/>
      <c r="FO99" s="2569"/>
      <c r="FP99" s="2569"/>
      <c r="FQ99" s="2570"/>
      <c r="FR99" s="75"/>
      <c r="FS99" s="1815"/>
      <c r="FT99" s="1815"/>
      <c r="GP99" s="75"/>
      <c r="GQ99" s="75"/>
      <c r="GR99" s="75"/>
      <c r="GS99" s="75"/>
      <c r="GT99" s="74"/>
      <c r="GU99" s="74"/>
      <c r="GV99" s="74"/>
      <c r="GW99" s="74"/>
      <c r="GX99" s="1671"/>
      <c r="GY99" s="1671"/>
      <c r="GZ99" s="1671"/>
      <c r="HA99" s="1671"/>
      <c r="HB99" s="75"/>
      <c r="HC99" s="75"/>
      <c r="HD99" s="75"/>
      <c r="HE99" s="75"/>
      <c r="HF99" s="75"/>
      <c r="HG99" s="75"/>
      <c r="HH99" s="75"/>
      <c r="HI99" s="75"/>
      <c r="HJ99" s="74"/>
      <c r="HK99" s="1792">
        <v>3</v>
      </c>
      <c r="HL99" s="2588" t="s">
        <v>827</v>
      </c>
      <c r="HM99" s="2589"/>
      <c r="HN99" s="2585" t="s">
        <v>854</v>
      </c>
      <c r="HO99" s="2586"/>
      <c r="HP99" s="2586"/>
      <c r="HQ99" s="2586"/>
      <c r="HR99" s="2587"/>
      <c r="HS99" s="2177">
        <v>4</v>
      </c>
      <c r="HT99" s="2178"/>
      <c r="HU99" s="2179" t="s">
        <v>851</v>
      </c>
      <c r="HV99" s="2180"/>
      <c r="HW99" s="2180"/>
      <c r="HX99" s="2181"/>
      <c r="HY99" s="75"/>
      <c r="HZ99" s="62"/>
      <c r="IA99" s="62"/>
      <c r="IB99" s="62"/>
      <c r="IC99" s="1671"/>
      <c r="ID99" s="1671"/>
      <c r="IE99" s="1671"/>
      <c r="IF99" s="75"/>
      <c r="IG99" s="74"/>
      <c r="IH99" s="74"/>
      <c r="II99" s="74"/>
      <c r="IJ99" s="75"/>
      <c r="IK99" s="74"/>
      <c r="IL99" s="1792">
        <v>3</v>
      </c>
      <c r="IM99" s="2588" t="s">
        <v>827</v>
      </c>
      <c r="IN99" s="2589"/>
      <c r="IO99" s="2585" t="s">
        <v>854</v>
      </c>
      <c r="IP99" s="2586"/>
      <c r="IQ99" s="2586"/>
      <c r="IR99" s="2586"/>
      <c r="IS99" s="2587"/>
      <c r="IT99" s="2177">
        <v>4</v>
      </c>
      <c r="IU99" s="2178"/>
      <c r="IV99" s="2179" t="s">
        <v>851</v>
      </c>
      <c r="IW99" s="2180"/>
      <c r="IX99" s="2180"/>
      <c r="IY99" s="2181"/>
      <c r="IZ99" s="75"/>
      <c r="JA99" s="75"/>
      <c r="JB99" s="1671"/>
      <c r="JC99" s="1671"/>
      <c r="JD99" s="1671"/>
      <c r="JE99" s="1791"/>
      <c r="JF99" s="1791"/>
      <c r="JG99" s="1791"/>
      <c r="JH99" s="1791"/>
      <c r="JI99" s="1791"/>
      <c r="JJ99" s="75"/>
      <c r="JK99" s="74"/>
      <c r="JL99" s="1792">
        <v>3</v>
      </c>
      <c r="JM99" s="2588" t="s">
        <v>827</v>
      </c>
      <c r="JN99" s="2589"/>
      <c r="JO99" s="2585" t="s">
        <v>854</v>
      </c>
      <c r="JP99" s="2586"/>
      <c r="JQ99" s="2586"/>
      <c r="JR99" s="2586"/>
      <c r="JS99" s="2587"/>
      <c r="JT99" s="2177">
        <v>4</v>
      </c>
      <c r="JU99" s="2178"/>
      <c r="JV99" s="2179" t="s">
        <v>851</v>
      </c>
      <c r="JW99" s="2180"/>
      <c r="JX99" s="2180"/>
      <c r="JY99" s="2181"/>
      <c r="JZ99" s="75"/>
      <c r="KA99" s="62"/>
      <c r="KB99" s="62"/>
      <c r="KC99" s="62"/>
      <c r="KD99" s="1671"/>
      <c r="KE99" s="1671"/>
      <c r="KF99" s="1671"/>
      <c r="KG99" s="75"/>
      <c r="KH99" s="74"/>
      <c r="KI99" s="74"/>
      <c r="KJ99" s="74"/>
      <c r="KK99" s="75"/>
      <c r="KL99" s="74"/>
      <c r="KM99" s="1792">
        <v>3</v>
      </c>
      <c r="KN99" s="2588" t="s">
        <v>827</v>
      </c>
      <c r="KO99" s="2589"/>
      <c r="KP99" s="2585" t="s">
        <v>854</v>
      </c>
      <c r="KQ99" s="2586"/>
      <c r="KR99" s="2586"/>
      <c r="KS99" s="2586"/>
      <c r="KT99" s="2587"/>
      <c r="KU99" s="2177">
        <v>4</v>
      </c>
      <c r="KV99" s="2178"/>
      <c r="KW99" s="2179" t="s">
        <v>851</v>
      </c>
      <c r="KX99" s="2180"/>
      <c r="KY99" s="2180"/>
      <c r="KZ99" s="2181"/>
      <c r="LA99" s="75"/>
      <c r="LB99" s="62"/>
      <c r="LC99" s="1671"/>
      <c r="LD99" s="1671"/>
      <c r="LE99" s="2568"/>
      <c r="LF99" s="2569"/>
      <c r="LG99" s="2569"/>
      <c r="LH99" s="2569"/>
      <c r="LI99" s="2569"/>
      <c r="LJ99" s="2569"/>
      <c r="LK99" s="2569"/>
      <c r="LL99" s="2569"/>
      <c r="LM99" s="2569"/>
      <c r="LN99" s="2569"/>
      <c r="LO99" s="2569"/>
      <c r="LP99" s="2570"/>
      <c r="LQ99" s="1671"/>
      <c r="LR99" s="75"/>
      <c r="LS99" s="75"/>
      <c r="LT99" s="2568"/>
      <c r="LU99" s="2569"/>
      <c r="LV99" s="2569"/>
      <c r="LW99" s="2569"/>
      <c r="LX99" s="2569"/>
      <c r="LY99" s="2569"/>
      <c r="LZ99" s="2569"/>
      <c r="MA99" s="2569"/>
      <c r="MB99" s="2569"/>
      <c r="MC99" s="2569"/>
      <c r="MD99" s="2569"/>
      <c r="ME99" s="2569"/>
      <c r="MF99" s="2569"/>
      <c r="MG99" s="2569"/>
      <c r="MH99" s="2570"/>
      <c r="MI99" s="75"/>
      <c r="MJ99" s="1815"/>
      <c r="MK99" s="1815"/>
      <c r="ML99" s="1815"/>
      <c r="MM99" s="1815"/>
      <c r="MN99" s="1815"/>
      <c r="MO99" s="1815"/>
      <c r="MP99" s="1815"/>
      <c r="MQ99" s="1815"/>
      <c r="MR99" s="1815"/>
      <c r="MS99" s="1815"/>
      <c r="MT99" s="1815"/>
      <c r="MU99" s="1815"/>
      <c r="MV99" s="1792">
        <v>3</v>
      </c>
      <c r="MW99" s="2588" t="s">
        <v>827</v>
      </c>
      <c r="MX99" s="2589"/>
      <c r="MY99" s="2585" t="s">
        <v>854</v>
      </c>
      <c r="MZ99" s="2586"/>
      <c r="NA99" s="2586"/>
      <c r="NB99" s="2586"/>
      <c r="NC99" s="2587"/>
      <c r="ND99" s="2177">
        <v>4</v>
      </c>
      <c r="NE99" s="2178"/>
      <c r="NF99" s="2179" t="s">
        <v>851</v>
      </c>
      <c r="NG99" s="2180"/>
      <c r="NH99" s="2180"/>
      <c r="NI99" s="2181"/>
      <c r="NJ99" s="75"/>
      <c r="NK99" s="62"/>
      <c r="NL99" s="62"/>
      <c r="NM99" s="62"/>
      <c r="NN99" s="1671"/>
      <c r="NO99" s="1671"/>
      <c r="NP99" s="1671"/>
      <c r="NQ99" s="75"/>
      <c r="NR99" s="74"/>
      <c r="NS99" s="74"/>
      <c r="NT99" s="74"/>
      <c r="NU99" s="75"/>
      <c r="NV99" s="74"/>
      <c r="NW99" s="1792">
        <v>3</v>
      </c>
      <c r="NX99" s="2588" t="s">
        <v>827</v>
      </c>
      <c r="NY99" s="2589"/>
      <c r="NZ99" s="2585" t="s">
        <v>854</v>
      </c>
      <c r="OA99" s="2586"/>
      <c r="OB99" s="2586"/>
      <c r="OC99" s="2586"/>
      <c r="OD99" s="2587"/>
      <c r="OE99" s="2177">
        <v>4</v>
      </c>
      <c r="OF99" s="2178"/>
      <c r="OG99" s="2179" t="s">
        <v>851</v>
      </c>
      <c r="OH99" s="2180"/>
      <c r="OI99" s="2180"/>
      <c r="OJ99" s="2181"/>
      <c r="OK99" s="75"/>
      <c r="OL99" s="75"/>
      <c r="OM99" s="1671"/>
      <c r="ON99" s="1671"/>
      <c r="OO99" s="1671"/>
      <c r="OP99" s="1791"/>
      <c r="OQ99" s="1791"/>
      <c r="OR99" s="1791"/>
      <c r="OS99" s="1791"/>
      <c r="OT99" s="1791"/>
      <c r="OU99" s="75"/>
      <c r="OV99" s="74"/>
      <c r="OW99" s="1792">
        <v>3</v>
      </c>
      <c r="OX99" s="2588" t="s">
        <v>827</v>
      </c>
      <c r="OY99" s="2589"/>
      <c r="OZ99" s="2585" t="s">
        <v>854</v>
      </c>
      <c r="PA99" s="2586"/>
      <c r="PB99" s="2586"/>
      <c r="PC99" s="2586"/>
      <c r="PD99" s="2587"/>
      <c r="PE99" s="2177">
        <v>4</v>
      </c>
      <c r="PF99" s="2178"/>
      <c r="PG99" s="2179" t="s">
        <v>851</v>
      </c>
      <c r="PH99" s="2180"/>
      <c r="PI99" s="2180"/>
      <c r="PJ99" s="2181"/>
      <c r="PK99" s="75"/>
      <c r="PL99" s="62"/>
      <c r="PM99" s="62"/>
      <c r="PN99" s="62"/>
      <c r="PO99" s="1671"/>
      <c r="PP99" s="1671"/>
      <c r="PQ99" s="1671"/>
      <c r="PR99" s="75"/>
      <c r="PS99" s="74"/>
      <c r="PT99" s="74"/>
      <c r="PU99" s="74"/>
      <c r="PV99" s="75"/>
      <c r="PW99" s="74"/>
      <c r="PX99" s="1792">
        <v>3</v>
      </c>
      <c r="PY99" s="2588" t="s">
        <v>827</v>
      </c>
      <c r="PZ99" s="2589"/>
      <c r="QA99" s="2585" t="s">
        <v>854</v>
      </c>
      <c r="QB99" s="2586"/>
      <c r="QC99" s="2586"/>
      <c r="QD99" s="2586"/>
      <c r="QE99" s="2587"/>
      <c r="QF99" s="2177">
        <v>4</v>
      </c>
      <c r="QG99" s="2178"/>
      <c r="QH99" s="2179" t="s">
        <v>851</v>
      </c>
      <c r="QI99" s="2180"/>
      <c r="QJ99" s="2180"/>
      <c r="QK99" s="2181"/>
      <c r="QL99" s="75"/>
      <c r="QM99" s="62"/>
      <c r="QN99" s="1671"/>
      <c r="QO99" s="1671"/>
      <c r="QP99" s="2568"/>
      <c r="QQ99" s="2569"/>
      <c r="QR99" s="2569"/>
      <c r="QS99" s="2569"/>
      <c r="QT99" s="2569"/>
      <c r="QU99" s="2569"/>
      <c r="QV99" s="2569"/>
      <c r="QW99" s="2569"/>
      <c r="QX99" s="2569"/>
      <c r="QY99" s="2569"/>
      <c r="QZ99" s="2569"/>
      <c r="RA99" s="2570"/>
      <c r="RB99" s="1671"/>
      <c r="RC99" s="75"/>
      <c r="RD99" s="75"/>
      <c r="RE99" s="2568"/>
      <c r="RF99" s="2569"/>
      <c r="RG99" s="2569"/>
      <c r="RH99" s="2569"/>
      <c r="RI99" s="2569"/>
      <c r="RJ99" s="2569"/>
      <c r="RK99" s="2569"/>
      <c r="RL99" s="2569"/>
      <c r="RM99" s="2569"/>
      <c r="RN99" s="2569"/>
      <c r="RO99" s="2569"/>
      <c r="RP99" s="2569"/>
      <c r="RQ99" s="2569"/>
      <c r="RR99" s="2569"/>
      <c r="RS99" s="2570"/>
      <c r="RT99" s="75"/>
      <c r="RU99" s="75"/>
      <c r="RV99" s="75"/>
      <c r="RW99" s="2541"/>
      <c r="RX99" s="2542"/>
      <c r="RY99" s="2542"/>
      <c r="RZ99" s="2542"/>
      <c r="SA99" s="2542"/>
      <c r="SB99" s="2542"/>
      <c r="SC99" s="2542"/>
      <c r="SD99" s="2542"/>
      <c r="SE99" s="2542"/>
      <c r="SF99" s="2542"/>
      <c r="SG99" s="2542"/>
      <c r="SH99" s="2542"/>
      <c r="SI99" s="2543"/>
    </row>
    <row r="100" spans="1:665" s="1815" customFormat="1" ht="25" customHeight="1">
      <c r="D100" s="1757"/>
      <c r="E100" s="1776" t="s">
        <v>926</v>
      </c>
      <c r="DD100" s="1672">
        <v>220</v>
      </c>
      <c r="DE100" s="1672">
        <v>220</v>
      </c>
      <c r="DF100" s="1672">
        <v>220</v>
      </c>
      <c r="EK100" s="1672">
        <v>220</v>
      </c>
      <c r="EL100" s="1672">
        <v>220</v>
      </c>
      <c r="EM100" s="1672">
        <v>220</v>
      </c>
      <c r="EZ100" s="1672">
        <v>220</v>
      </c>
      <c r="FA100" s="1672">
        <v>220</v>
      </c>
      <c r="FB100" s="1672">
        <v>220</v>
      </c>
      <c r="FR100" s="1672">
        <v>220</v>
      </c>
      <c r="FS100" s="1672">
        <v>220</v>
      </c>
      <c r="FT100" s="1672">
        <v>220</v>
      </c>
      <c r="GU100" s="74"/>
      <c r="GV100" s="74"/>
      <c r="GW100" s="74"/>
      <c r="GX100" s="74"/>
      <c r="HK100" s="1672">
        <v>432</v>
      </c>
      <c r="HL100" s="1672">
        <v>100</v>
      </c>
      <c r="HM100" s="1672">
        <v>100</v>
      </c>
      <c r="HW100" s="74"/>
      <c r="HX100" s="74"/>
      <c r="HY100" s="74"/>
      <c r="HZ100" s="74"/>
      <c r="IL100" s="1672">
        <v>432</v>
      </c>
      <c r="IM100" s="1672">
        <v>100</v>
      </c>
      <c r="IN100" s="1672">
        <v>100</v>
      </c>
      <c r="IW100" s="74"/>
      <c r="IX100" s="74"/>
      <c r="IY100" s="74"/>
      <c r="IZ100" s="74"/>
      <c r="JL100" s="1672">
        <v>432</v>
      </c>
      <c r="JM100" s="1672">
        <v>100</v>
      </c>
      <c r="JN100" s="1672">
        <v>100</v>
      </c>
      <c r="JX100" s="74"/>
      <c r="JY100" s="74"/>
      <c r="JZ100" s="74"/>
      <c r="KA100" s="74"/>
      <c r="KM100" s="1672">
        <v>432</v>
      </c>
      <c r="KN100" s="1672">
        <v>100</v>
      </c>
      <c r="KO100" s="1672">
        <v>100</v>
      </c>
      <c r="KY100" s="74"/>
      <c r="KZ100" s="74"/>
      <c r="LA100" s="74"/>
      <c r="LB100" s="74"/>
      <c r="LQ100" s="1672">
        <v>220</v>
      </c>
      <c r="LR100" s="1672">
        <v>220</v>
      </c>
      <c r="LS100" s="1672">
        <v>220</v>
      </c>
      <c r="MI100" s="1672">
        <v>220</v>
      </c>
      <c r="MJ100" s="1672">
        <v>220</v>
      </c>
      <c r="MK100" s="1672">
        <v>220</v>
      </c>
      <c r="MV100" s="1672">
        <v>432</v>
      </c>
      <c r="MW100" s="1672">
        <v>100</v>
      </c>
      <c r="MX100" s="1672">
        <v>100</v>
      </c>
      <c r="NH100" s="74"/>
      <c r="NI100" s="74"/>
      <c r="NJ100" s="74"/>
      <c r="NK100" s="74"/>
      <c r="NW100" s="1672">
        <v>432</v>
      </c>
      <c r="NX100" s="1672">
        <v>100</v>
      </c>
      <c r="NY100" s="1672">
        <v>100</v>
      </c>
      <c r="OH100" s="74"/>
      <c r="OI100" s="74"/>
      <c r="OJ100" s="74"/>
      <c r="OK100" s="74"/>
      <c r="OW100" s="1672">
        <v>432</v>
      </c>
      <c r="OX100" s="1672">
        <v>100</v>
      </c>
      <c r="OY100" s="1672">
        <v>100</v>
      </c>
      <c r="PI100" s="74"/>
      <c r="PJ100" s="74"/>
      <c r="PK100" s="74"/>
      <c r="PL100" s="74"/>
      <c r="PX100" s="1672">
        <v>432</v>
      </c>
      <c r="PY100" s="1672">
        <v>100</v>
      </c>
      <c r="PZ100" s="1672">
        <v>100</v>
      </c>
      <c r="QJ100" s="74"/>
      <c r="QK100" s="74"/>
      <c r="QL100" s="74"/>
      <c r="QM100" s="74"/>
      <c r="RB100" s="1672">
        <v>220</v>
      </c>
      <c r="RC100" s="1672">
        <v>220</v>
      </c>
      <c r="RD100" s="1672">
        <v>220</v>
      </c>
      <c r="RT100" s="1672">
        <v>220</v>
      </c>
      <c r="RU100" s="1672">
        <v>220</v>
      </c>
      <c r="RV100" s="1672">
        <v>220</v>
      </c>
      <c r="SJ100" s="1672">
        <v>220</v>
      </c>
      <c r="SK100" s="1672">
        <v>220</v>
      </c>
      <c r="SL100" s="1672">
        <v>220</v>
      </c>
    </row>
    <row r="101" spans="1:665" s="1720" customFormat="1" ht="25" customHeight="1" thickBot="1">
      <c r="A101" s="2270" t="s">
        <v>44</v>
      </c>
      <c r="B101" s="2270"/>
      <c r="C101" s="2271" t="s">
        <v>205</v>
      </c>
      <c r="D101" s="2272"/>
      <c r="E101" s="1781"/>
      <c r="X101" s="75"/>
      <c r="Y101" s="75"/>
      <c r="Z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5"/>
      <c r="BT101" s="75"/>
      <c r="BU101" s="75"/>
      <c r="BV101" s="75"/>
      <c r="BW101" s="75"/>
      <c r="BX101" s="75"/>
      <c r="BY101" s="75"/>
      <c r="BZ101" s="75"/>
      <c r="CA101" s="75"/>
      <c r="CB101" s="75"/>
      <c r="CC101" s="75"/>
      <c r="CD101" s="75"/>
      <c r="CE101" s="75"/>
      <c r="CF101" s="75"/>
      <c r="CG101" s="75"/>
      <c r="CH101" s="75"/>
      <c r="CI101" s="75"/>
      <c r="CJ101" s="75"/>
      <c r="CK101" s="75"/>
      <c r="CL101" s="75"/>
      <c r="CM101" s="75"/>
      <c r="CN101" s="75"/>
      <c r="CO101" s="75"/>
      <c r="CP101" s="75"/>
      <c r="CQ101" s="75"/>
      <c r="CR101" s="75"/>
      <c r="CS101" s="75"/>
      <c r="CT101" s="75"/>
      <c r="CU101" s="75"/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75"/>
      <c r="DH101" s="75"/>
      <c r="DI101" s="75"/>
      <c r="DJ101" s="75"/>
      <c r="DK101" s="75"/>
      <c r="DL101" s="75"/>
      <c r="DM101" s="75"/>
      <c r="DN101" s="75"/>
      <c r="DO101" s="75"/>
      <c r="DP101" s="75"/>
      <c r="DQ101" s="75"/>
      <c r="DR101" s="75"/>
      <c r="DS101" s="75"/>
      <c r="DT101" s="75"/>
      <c r="DU101" s="75"/>
      <c r="DV101" s="75"/>
      <c r="DW101" s="75"/>
      <c r="DX101" s="75"/>
      <c r="DY101" s="75"/>
      <c r="DZ101" s="75"/>
      <c r="EA101" s="75"/>
      <c r="EB101" s="75"/>
      <c r="EC101" s="75"/>
      <c r="ED101" s="75"/>
      <c r="EE101" s="75"/>
      <c r="EF101" s="75"/>
      <c r="EG101" s="75"/>
      <c r="EH101" s="75"/>
      <c r="EI101" s="75"/>
      <c r="EJ101" s="75"/>
      <c r="EK101" s="75"/>
      <c r="EL101" s="75"/>
      <c r="EM101" s="75"/>
      <c r="EN101" s="75"/>
      <c r="EO101" s="75"/>
      <c r="EP101" s="75"/>
      <c r="EQ101" s="75"/>
      <c r="ER101" s="75"/>
      <c r="ES101" s="75"/>
      <c r="ET101" s="75"/>
      <c r="EU101" s="75"/>
      <c r="EV101" s="75"/>
      <c r="EW101" s="75"/>
      <c r="EX101" s="75"/>
      <c r="EY101" s="75"/>
      <c r="EZ101" s="75"/>
      <c r="FA101" s="75"/>
      <c r="FB101" s="75"/>
      <c r="GP101" s="75"/>
      <c r="GQ101" s="75"/>
      <c r="GR101" s="75"/>
      <c r="GS101" s="75"/>
      <c r="GT101" s="75"/>
      <c r="GU101" s="75"/>
      <c r="GV101" s="75"/>
      <c r="GW101" s="75"/>
      <c r="GX101" s="75"/>
      <c r="GY101" s="74"/>
      <c r="GZ101" s="74"/>
      <c r="HA101" s="75"/>
      <c r="HB101" s="75"/>
      <c r="HC101" s="75"/>
      <c r="HD101" s="75"/>
      <c r="HE101" s="2590" t="s">
        <v>859</v>
      </c>
      <c r="HF101" s="2591"/>
      <c r="HG101" s="2182" t="s">
        <v>852</v>
      </c>
      <c r="HH101" s="2183"/>
      <c r="HI101" s="75"/>
      <c r="HJ101" s="75"/>
      <c r="HK101" s="75"/>
      <c r="HL101" s="2590" t="s">
        <v>859</v>
      </c>
      <c r="HM101" s="2591"/>
      <c r="HN101" s="2182" t="s">
        <v>852</v>
      </c>
      <c r="HO101" s="2183"/>
      <c r="HP101" s="1719"/>
      <c r="HQ101" s="1719"/>
      <c r="HR101" s="75"/>
      <c r="HS101" s="2590" t="s">
        <v>859</v>
      </c>
      <c r="HT101" s="2591"/>
      <c r="HU101" s="2182" t="s">
        <v>852</v>
      </c>
      <c r="HV101" s="2183"/>
      <c r="HW101" s="75"/>
      <c r="HX101" s="1671"/>
      <c r="HY101" s="2590" t="s">
        <v>859</v>
      </c>
      <c r="HZ101" s="2591"/>
      <c r="IA101" s="2182" t="s">
        <v>852</v>
      </c>
      <c r="IB101" s="2183"/>
      <c r="IC101" s="1671"/>
      <c r="ID101" s="1671"/>
      <c r="IE101" s="1671"/>
      <c r="IF101" s="2590" t="s">
        <v>859</v>
      </c>
      <c r="IG101" s="2591"/>
      <c r="IH101" s="2182" t="s">
        <v>852</v>
      </c>
      <c r="II101" s="2183"/>
      <c r="IJ101" s="75"/>
      <c r="IK101" s="75"/>
      <c r="IL101" s="75"/>
      <c r="IM101" s="2590" t="s">
        <v>859</v>
      </c>
      <c r="IN101" s="2591"/>
      <c r="IO101" s="2182" t="s">
        <v>852</v>
      </c>
      <c r="IP101" s="2183"/>
      <c r="IQ101" s="75"/>
      <c r="IR101" s="62"/>
      <c r="IS101" s="62"/>
      <c r="IT101" s="2590" t="s">
        <v>859</v>
      </c>
      <c r="IU101" s="2591"/>
      <c r="IV101" s="2182" t="s">
        <v>852</v>
      </c>
      <c r="IW101" s="2183"/>
      <c r="IX101" s="75"/>
      <c r="IY101" s="1671"/>
      <c r="IZ101" s="2590" t="s">
        <v>859</v>
      </c>
      <c r="JA101" s="2591"/>
      <c r="JB101" s="2182" t="s">
        <v>852</v>
      </c>
      <c r="JC101" s="2183"/>
      <c r="JD101" s="75"/>
      <c r="JE101" s="75"/>
      <c r="JF101" s="2590" t="s">
        <v>859</v>
      </c>
      <c r="JG101" s="2591"/>
      <c r="JH101" s="2182" t="s">
        <v>852</v>
      </c>
      <c r="JI101" s="2183"/>
      <c r="JJ101" s="75"/>
      <c r="JK101" s="75"/>
      <c r="JL101" s="75"/>
      <c r="JM101" s="2590" t="s">
        <v>859</v>
      </c>
      <c r="JN101" s="2591"/>
      <c r="JO101" s="2182" t="s">
        <v>852</v>
      </c>
      <c r="JP101" s="2183"/>
      <c r="JQ101" s="1719"/>
      <c r="JR101" s="1719"/>
      <c r="JS101" s="75"/>
      <c r="JT101" s="2590" t="s">
        <v>859</v>
      </c>
      <c r="JU101" s="2591"/>
      <c r="JV101" s="2182" t="s">
        <v>852</v>
      </c>
      <c r="JW101" s="2183"/>
      <c r="JX101" s="75"/>
      <c r="JY101" s="1671"/>
      <c r="JZ101" s="2590" t="s">
        <v>859</v>
      </c>
      <c r="KA101" s="2591"/>
      <c r="KB101" s="2182" t="s">
        <v>852</v>
      </c>
      <c r="KC101" s="2183"/>
      <c r="KD101" s="1671"/>
      <c r="KE101" s="1671"/>
      <c r="KF101" s="1671"/>
      <c r="KG101" s="2590" t="s">
        <v>859</v>
      </c>
      <c r="KH101" s="2591"/>
      <c r="KI101" s="2182" t="s">
        <v>852</v>
      </c>
      <c r="KJ101" s="2183"/>
      <c r="KK101" s="75"/>
      <c r="KL101" s="75"/>
      <c r="KM101" s="75"/>
      <c r="KN101" s="2590" t="s">
        <v>859</v>
      </c>
      <c r="KO101" s="2591"/>
      <c r="KP101" s="2182" t="s">
        <v>852</v>
      </c>
      <c r="KQ101" s="2183"/>
      <c r="KR101" s="75"/>
      <c r="KS101" s="62"/>
      <c r="KT101" s="62"/>
      <c r="KU101" s="2590" t="s">
        <v>859</v>
      </c>
      <c r="KV101" s="2591"/>
      <c r="KW101" s="2182" t="s">
        <v>852</v>
      </c>
      <c r="KX101" s="2183"/>
      <c r="KY101" s="75"/>
      <c r="KZ101" s="75"/>
      <c r="LA101" s="2590" t="s">
        <v>859</v>
      </c>
      <c r="LB101" s="2591"/>
      <c r="LC101" s="2182" t="s">
        <v>852</v>
      </c>
      <c r="LD101" s="2183"/>
      <c r="LE101" s="75"/>
      <c r="LF101" s="75"/>
      <c r="LG101" s="75"/>
      <c r="LH101" s="75"/>
      <c r="LI101" s="75"/>
      <c r="LJ101" s="75"/>
      <c r="LK101" s="75"/>
      <c r="LL101" s="75"/>
      <c r="LM101" s="75"/>
      <c r="LN101" s="75"/>
      <c r="LO101" s="75"/>
      <c r="LP101" s="75"/>
      <c r="LQ101" s="75"/>
      <c r="LR101" s="75"/>
      <c r="LS101" s="75"/>
      <c r="LT101" s="75"/>
      <c r="LU101" s="75"/>
      <c r="LV101" s="75"/>
      <c r="LW101" s="75"/>
      <c r="LX101" s="75"/>
      <c r="LY101" s="75"/>
      <c r="LZ101" s="75"/>
      <c r="MA101" s="75"/>
      <c r="MB101" s="75"/>
      <c r="MC101" s="75"/>
      <c r="MD101" s="75"/>
      <c r="ME101" s="75"/>
      <c r="MF101" s="75"/>
      <c r="MG101" s="75"/>
      <c r="MH101" s="75"/>
      <c r="MI101" s="75"/>
      <c r="MJ101" s="75"/>
      <c r="MK101" s="75"/>
      <c r="ML101" s="75"/>
      <c r="MM101" s="75"/>
      <c r="MN101" s="75"/>
      <c r="MO101" s="75"/>
      <c r="MP101" s="2590" t="s">
        <v>859</v>
      </c>
      <c r="MQ101" s="2591"/>
      <c r="MR101" s="2182" t="s">
        <v>852</v>
      </c>
      <c r="MS101" s="2183"/>
      <c r="MT101" s="75"/>
      <c r="MU101" s="75"/>
      <c r="MV101" s="75"/>
      <c r="MW101" s="2590" t="s">
        <v>859</v>
      </c>
      <c r="MX101" s="2591"/>
      <c r="MY101" s="2182" t="s">
        <v>852</v>
      </c>
      <c r="MZ101" s="2183"/>
      <c r="NA101" s="1719"/>
      <c r="NB101" s="1719"/>
      <c r="NC101" s="75"/>
      <c r="ND101" s="2590" t="s">
        <v>859</v>
      </c>
      <c r="NE101" s="2591"/>
      <c r="NF101" s="2182" t="s">
        <v>852</v>
      </c>
      <c r="NG101" s="2183"/>
      <c r="NH101" s="75"/>
      <c r="NI101" s="1671"/>
      <c r="NJ101" s="2590" t="s">
        <v>859</v>
      </c>
      <c r="NK101" s="2591"/>
      <c r="NL101" s="2182" t="s">
        <v>852</v>
      </c>
      <c r="NM101" s="2183"/>
      <c r="NN101" s="1671"/>
      <c r="NO101" s="1671"/>
      <c r="NP101" s="1671"/>
      <c r="NQ101" s="2590" t="s">
        <v>859</v>
      </c>
      <c r="NR101" s="2591"/>
      <c r="NS101" s="2182" t="s">
        <v>852</v>
      </c>
      <c r="NT101" s="2183"/>
      <c r="NU101" s="75"/>
      <c r="NV101" s="75"/>
      <c r="NW101" s="75"/>
      <c r="NX101" s="2590" t="s">
        <v>859</v>
      </c>
      <c r="NY101" s="2591"/>
      <c r="NZ101" s="2182" t="s">
        <v>852</v>
      </c>
      <c r="OA101" s="2183"/>
      <c r="OB101" s="75"/>
      <c r="OC101" s="62"/>
      <c r="OD101" s="62"/>
      <c r="OE101" s="2590" t="s">
        <v>859</v>
      </c>
      <c r="OF101" s="2591"/>
      <c r="OG101" s="2182" t="s">
        <v>852</v>
      </c>
      <c r="OH101" s="2183"/>
      <c r="OI101" s="75"/>
      <c r="OJ101" s="1671"/>
      <c r="OK101" s="2590" t="s">
        <v>859</v>
      </c>
      <c r="OL101" s="2591"/>
      <c r="OM101" s="2182" t="s">
        <v>852</v>
      </c>
      <c r="ON101" s="2183"/>
      <c r="OO101" s="75"/>
      <c r="OP101" s="75"/>
      <c r="OQ101" s="2590" t="s">
        <v>859</v>
      </c>
      <c r="OR101" s="2591"/>
      <c r="OS101" s="2182" t="s">
        <v>852</v>
      </c>
      <c r="OT101" s="2183"/>
      <c r="OU101" s="75"/>
      <c r="OV101" s="75"/>
      <c r="OW101" s="75"/>
      <c r="OX101" s="2590" t="s">
        <v>859</v>
      </c>
      <c r="OY101" s="2591"/>
      <c r="OZ101" s="2182" t="s">
        <v>852</v>
      </c>
      <c r="PA101" s="2183"/>
      <c r="PB101" s="1719"/>
      <c r="PC101" s="1719"/>
      <c r="PD101" s="75"/>
      <c r="PE101" s="2590" t="s">
        <v>859</v>
      </c>
      <c r="PF101" s="2591"/>
      <c r="PG101" s="2182" t="s">
        <v>852</v>
      </c>
      <c r="PH101" s="2183"/>
      <c r="PI101" s="75"/>
      <c r="PJ101" s="1671"/>
      <c r="PK101" s="2590" t="s">
        <v>859</v>
      </c>
      <c r="PL101" s="2591"/>
      <c r="PM101" s="2182" t="s">
        <v>852</v>
      </c>
      <c r="PN101" s="2183"/>
      <c r="PO101" s="1671"/>
      <c r="PP101" s="1671"/>
      <c r="PQ101" s="1671"/>
      <c r="PR101" s="2590" t="s">
        <v>859</v>
      </c>
      <c r="PS101" s="2591"/>
      <c r="PT101" s="2182" t="s">
        <v>852</v>
      </c>
      <c r="PU101" s="2183"/>
      <c r="PV101" s="75"/>
      <c r="PW101" s="75"/>
      <c r="PX101" s="75"/>
      <c r="PY101" s="2590" t="s">
        <v>859</v>
      </c>
      <c r="PZ101" s="2591"/>
      <c r="QA101" s="2182" t="s">
        <v>852</v>
      </c>
      <c r="QB101" s="2183"/>
      <c r="QC101" s="75"/>
      <c r="QD101" s="62"/>
      <c r="QE101" s="62"/>
      <c r="QF101" s="2590" t="s">
        <v>859</v>
      </c>
      <c r="QG101" s="2591"/>
      <c r="QH101" s="2182" t="s">
        <v>852</v>
      </c>
      <c r="QI101" s="2183"/>
      <c r="QJ101" s="75"/>
      <c r="QK101" s="75"/>
      <c r="QL101" s="2590" t="s">
        <v>859</v>
      </c>
      <c r="QM101" s="2591"/>
      <c r="QN101" s="2182" t="s">
        <v>852</v>
      </c>
      <c r="QO101" s="2183"/>
      <c r="QP101" s="75"/>
      <c r="QQ101" s="75"/>
      <c r="QR101" s="75"/>
      <c r="QS101" s="75"/>
      <c r="QT101" s="75"/>
      <c r="QU101" s="75"/>
    </row>
    <row r="102" spans="1:665" s="188" customFormat="1" ht="25" customHeight="1" thickBot="1">
      <c r="A102" s="2270"/>
      <c r="B102" s="2270"/>
      <c r="C102" s="2323" t="s">
        <v>206</v>
      </c>
      <c r="D102" s="2324"/>
      <c r="E102" s="1773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75"/>
      <c r="BM102" s="75"/>
      <c r="BN102" s="75"/>
      <c r="BO102" s="75"/>
      <c r="BP102" s="75"/>
      <c r="BQ102" s="75"/>
      <c r="BR102" s="75"/>
      <c r="BS102" s="75"/>
      <c r="BT102" s="75"/>
      <c r="BU102" s="75"/>
      <c r="GY102" s="74"/>
      <c r="GZ102" s="74"/>
      <c r="HA102" s="74"/>
      <c r="HB102" s="74"/>
      <c r="HC102" s="75"/>
      <c r="HD102" s="75"/>
      <c r="HE102" s="75"/>
      <c r="HF102" s="2187">
        <v>143</v>
      </c>
      <c r="HG102" s="2188"/>
      <c r="HH102" s="2184" t="s">
        <v>44</v>
      </c>
      <c r="HI102" s="2185"/>
      <c r="HJ102" s="2185"/>
      <c r="HK102" s="2185"/>
      <c r="HL102" s="2185"/>
      <c r="HM102" s="2185"/>
      <c r="HN102" s="2185"/>
      <c r="HO102" s="2184" t="s">
        <v>44</v>
      </c>
      <c r="HP102" s="2185"/>
      <c r="HQ102" s="2185"/>
      <c r="HR102" s="2185"/>
      <c r="HS102" s="2186"/>
      <c r="HT102" s="2187">
        <v>144</v>
      </c>
      <c r="HU102" s="2188"/>
      <c r="HV102" s="2184" t="s">
        <v>44</v>
      </c>
      <c r="HW102" s="2185"/>
      <c r="HX102" s="2185"/>
      <c r="HY102" s="2185"/>
      <c r="HZ102" s="2185"/>
      <c r="IA102" s="2592"/>
      <c r="IB102" s="2184" t="s">
        <v>44</v>
      </c>
      <c r="IC102" s="2185"/>
      <c r="ID102" s="2185"/>
      <c r="IE102" s="2185"/>
      <c r="IF102" s="2186"/>
      <c r="IG102" s="2187">
        <v>145</v>
      </c>
      <c r="IH102" s="2188"/>
      <c r="II102" s="2184" t="s">
        <v>44</v>
      </c>
      <c r="IJ102" s="2185"/>
      <c r="IK102" s="2185"/>
      <c r="IL102" s="2185"/>
      <c r="IM102" s="2185"/>
      <c r="IN102" s="2185"/>
      <c r="IO102" s="2185"/>
      <c r="IP102" s="2184" t="s">
        <v>44</v>
      </c>
      <c r="IQ102" s="2185"/>
      <c r="IR102" s="2185"/>
      <c r="IS102" s="2185"/>
      <c r="IT102" s="2186"/>
      <c r="IU102" s="2187">
        <v>146</v>
      </c>
      <c r="IV102" s="2188"/>
      <c r="IW102" s="2184" t="s">
        <v>44</v>
      </c>
      <c r="IX102" s="2185"/>
      <c r="IY102" s="2185"/>
      <c r="IZ102" s="2185"/>
      <c r="JA102" s="2186"/>
      <c r="JB102" s="2184" t="s">
        <v>44</v>
      </c>
      <c r="JC102" s="2185"/>
      <c r="JD102" s="2185"/>
      <c r="JE102" s="2185"/>
      <c r="JF102" s="2186"/>
      <c r="JG102" s="2187">
        <v>147</v>
      </c>
      <c r="JH102" s="2188"/>
      <c r="JI102" s="2184" t="s">
        <v>44</v>
      </c>
      <c r="JJ102" s="2185"/>
      <c r="JK102" s="2185"/>
      <c r="JL102" s="2185"/>
      <c r="JM102" s="2185"/>
      <c r="JN102" s="2185"/>
      <c r="JO102" s="2185"/>
      <c r="JP102" s="2184" t="s">
        <v>44</v>
      </c>
      <c r="JQ102" s="2185"/>
      <c r="JR102" s="2185"/>
      <c r="JS102" s="2185"/>
      <c r="JT102" s="2186"/>
      <c r="JU102" s="2187">
        <v>148</v>
      </c>
      <c r="JV102" s="2188"/>
      <c r="JW102" s="2184" t="s">
        <v>44</v>
      </c>
      <c r="JX102" s="2185"/>
      <c r="JY102" s="2185"/>
      <c r="JZ102" s="2185"/>
      <c r="KA102" s="2185"/>
      <c r="KB102" s="2592"/>
      <c r="KC102" s="2184" t="s">
        <v>44</v>
      </c>
      <c r="KD102" s="2185"/>
      <c r="KE102" s="2185"/>
      <c r="KF102" s="2185"/>
      <c r="KG102" s="2186"/>
      <c r="KH102" s="2187">
        <v>149</v>
      </c>
      <c r="KI102" s="2188"/>
      <c r="KJ102" s="2184" t="s">
        <v>44</v>
      </c>
      <c r="KK102" s="2185"/>
      <c r="KL102" s="2185"/>
      <c r="KM102" s="2185"/>
      <c r="KN102" s="2185"/>
      <c r="KO102" s="2185"/>
      <c r="KP102" s="2185"/>
      <c r="KQ102" s="2184" t="s">
        <v>44</v>
      </c>
      <c r="KR102" s="2185"/>
      <c r="KS102" s="2185"/>
      <c r="KT102" s="2185"/>
      <c r="KU102" s="2186"/>
      <c r="KV102" s="2187">
        <v>150</v>
      </c>
      <c r="KW102" s="2188"/>
      <c r="KX102" s="2184" t="s">
        <v>44</v>
      </c>
      <c r="KY102" s="2185"/>
      <c r="KZ102" s="2185"/>
      <c r="LA102" s="2185"/>
      <c r="LB102" s="2185"/>
      <c r="LC102" s="2592"/>
      <c r="LD102" s="2184" t="s">
        <v>44</v>
      </c>
      <c r="LE102" s="2185"/>
      <c r="LF102" s="2185"/>
      <c r="LG102" s="2185"/>
      <c r="LH102" s="2186"/>
      <c r="LI102" s="1860"/>
      <c r="LJ102" s="1860"/>
      <c r="LK102" s="1860"/>
      <c r="LL102" s="1860"/>
      <c r="LM102" s="1860"/>
      <c r="LN102" s="1860"/>
      <c r="LO102" s="1860"/>
      <c r="LP102" s="1860"/>
      <c r="LQ102" s="1860"/>
      <c r="LR102" s="1860"/>
      <c r="LS102" s="1860"/>
      <c r="LT102" s="1860"/>
      <c r="LU102" s="1860"/>
      <c r="LV102" s="1860"/>
      <c r="LW102" s="1860"/>
      <c r="LX102" s="1860"/>
      <c r="LY102" s="1860"/>
      <c r="LZ102" s="1860"/>
      <c r="MA102" s="1860"/>
      <c r="MB102" s="1860"/>
      <c r="MC102" s="1860"/>
      <c r="MD102" s="1860"/>
      <c r="ME102" s="1860"/>
      <c r="MF102" s="1860"/>
      <c r="MG102" s="1860"/>
      <c r="MH102" s="1860"/>
      <c r="MI102" s="1860"/>
      <c r="MJ102" s="1860"/>
      <c r="MK102" s="1860"/>
      <c r="ML102" s="1860"/>
      <c r="MM102" s="1860"/>
      <c r="MN102" s="1860"/>
      <c r="MO102" s="1860"/>
      <c r="MP102" s="1860"/>
      <c r="MQ102" s="2602">
        <v>151</v>
      </c>
      <c r="MR102" s="2603"/>
      <c r="MS102" s="2604" t="s">
        <v>44</v>
      </c>
      <c r="MT102" s="2605"/>
      <c r="MU102" s="2605"/>
      <c r="MV102" s="2605"/>
      <c r="MW102" s="2605"/>
      <c r="MX102" s="2605"/>
      <c r="MY102" s="2605"/>
      <c r="MZ102" s="2604" t="s">
        <v>44</v>
      </c>
      <c r="NA102" s="2605"/>
      <c r="NB102" s="2605"/>
      <c r="NC102" s="2605"/>
      <c r="ND102" s="2607"/>
      <c r="NE102" s="2602">
        <v>152</v>
      </c>
      <c r="NF102" s="2603"/>
      <c r="NG102" s="2604" t="s">
        <v>44</v>
      </c>
      <c r="NH102" s="2605"/>
      <c r="NI102" s="2605"/>
      <c r="NJ102" s="2605"/>
      <c r="NK102" s="2605"/>
      <c r="NL102" s="2606"/>
      <c r="NM102" s="2604" t="s">
        <v>44</v>
      </c>
      <c r="NN102" s="2605"/>
      <c r="NO102" s="2605"/>
      <c r="NP102" s="2605"/>
      <c r="NQ102" s="2607"/>
      <c r="NR102" s="2602">
        <v>153</v>
      </c>
      <c r="NS102" s="2603"/>
      <c r="NT102" s="2604" t="s">
        <v>44</v>
      </c>
      <c r="NU102" s="2605"/>
      <c r="NV102" s="2605"/>
      <c r="NW102" s="2605"/>
      <c r="NX102" s="2605"/>
      <c r="NY102" s="2605"/>
      <c r="NZ102" s="2605"/>
      <c r="OA102" s="2604" t="s">
        <v>44</v>
      </c>
      <c r="OB102" s="2605"/>
      <c r="OC102" s="2605"/>
      <c r="OD102" s="2605"/>
      <c r="OE102" s="2607"/>
      <c r="OF102" s="2602">
        <v>154</v>
      </c>
      <c r="OG102" s="2603"/>
      <c r="OH102" s="2604" t="s">
        <v>44</v>
      </c>
      <c r="OI102" s="2605"/>
      <c r="OJ102" s="2605"/>
      <c r="OK102" s="2605"/>
      <c r="OL102" s="2607"/>
      <c r="OM102" s="2604" t="s">
        <v>44</v>
      </c>
      <c r="ON102" s="2605"/>
      <c r="OO102" s="2605"/>
      <c r="OP102" s="2605"/>
      <c r="OQ102" s="2607"/>
      <c r="OR102" s="2602">
        <v>155</v>
      </c>
      <c r="OS102" s="2603"/>
      <c r="OT102" s="2604" t="s">
        <v>44</v>
      </c>
      <c r="OU102" s="2605"/>
      <c r="OV102" s="2605"/>
      <c r="OW102" s="2605"/>
      <c r="OX102" s="2605"/>
      <c r="OY102" s="2605"/>
      <c r="OZ102" s="2605"/>
      <c r="PA102" s="2604" t="s">
        <v>44</v>
      </c>
      <c r="PB102" s="2605"/>
      <c r="PC102" s="2605"/>
      <c r="PD102" s="2605"/>
      <c r="PE102" s="2607"/>
      <c r="PF102" s="2602">
        <v>156</v>
      </c>
      <c r="PG102" s="2603"/>
      <c r="PH102" s="2604" t="s">
        <v>44</v>
      </c>
      <c r="PI102" s="2605"/>
      <c r="PJ102" s="2605"/>
      <c r="PK102" s="2605"/>
      <c r="PL102" s="2605"/>
      <c r="PM102" s="2606"/>
      <c r="PN102" s="2604" t="s">
        <v>44</v>
      </c>
      <c r="PO102" s="2605"/>
      <c r="PP102" s="2605"/>
      <c r="PQ102" s="2605"/>
      <c r="PR102" s="2607"/>
      <c r="PS102" s="2602">
        <v>157</v>
      </c>
      <c r="PT102" s="2603"/>
      <c r="PU102" s="2604" t="s">
        <v>44</v>
      </c>
      <c r="PV102" s="2605"/>
      <c r="PW102" s="2605"/>
      <c r="PX102" s="2605"/>
      <c r="PY102" s="2605"/>
      <c r="PZ102" s="2605"/>
      <c r="QA102" s="2605"/>
      <c r="QB102" s="2604" t="s">
        <v>44</v>
      </c>
      <c r="QC102" s="2605"/>
      <c r="QD102" s="2605"/>
      <c r="QE102" s="2605"/>
      <c r="QF102" s="2607"/>
      <c r="QG102" s="2602">
        <v>158</v>
      </c>
      <c r="QH102" s="2603"/>
      <c r="QI102" s="2604" t="s">
        <v>44</v>
      </c>
      <c r="QJ102" s="2605"/>
      <c r="QK102" s="2605"/>
      <c r="QL102" s="2605"/>
      <c r="QM102" s="2605"/>
      <c r="QN102" s="2606"/>
      <c r="QO102" s="2604" t="s">
        <v>44</v>
      </c>
      <c r="QP102" s="2605"/>
      <c r="QQ102" s="2605"/>
      <c r="QR102" s="2605"/>
      <c r="QS102" s="2607"/>
    </row>
    <row r="103" spans="1:665" ht="25" customHeight="1">
      <c r="A103" s="2263" t="s">
        <v>341</v>
      </c>
      <c r="B103" s="2263"/>
      <c r="C103" s="2263"/>
      <c r="D103" s="1687"/>
      <c r="E103" s="1782"/>
      <c r="F103" s="2164" t="s">
        <v>829</v>
      </c>
      <c r="G103" s="2165"/>
      <c r="H103" s="2165"/>
      <c r="I103" s="2165"/>
      <c r="J103" s="2165"/>
      <c r="K103" s="2165"/>
      <c r="L103" s="2165"/>
      <c r="M103" s="2165"/>
      <c r="N103" s="2165"/>
      <c r="O103" s="2165"/>
      <c r="P103" s="2165"/>
      <c r="Q103" s="2165"/>
      <c r="R103" s="2165"/>
      <c r="S103" s="2165"/>
      <c r="T103" s="2165"/>
      <c r="U103" s="2165"/>
      <c r="V103" s="2165"/>
      <c r="W103" s="2165"/>
      <c r="X103" s="2165"/>
      <c r="Y103" s="2165"/>
      <c r="Z103" s="2165"/>
      <c r="AA103" s="2165"/>
      <c r="AB103" s="2165"/>
      <c r="AC103" s="2165"/>
      <c r="AD103" s="2165"/>
      <c r="AE103" s="2165"/>
      <c r="AF103" s="2165"/>
      <c r="AG103" s="2165"/>
      <c r="AH103" s="2165"/>
      <c r="AI103" s="2165"/>
      <c r="AJ103" s="2165"/>
      <c r="AK103" s="2165"/>
      <c r="AL103" s="2165"/>
      <c r="AM103" s="2165"/>
      <c r="AN103" s="2165"/>
      <c r="AO103" s="2165"/>
      <c r="AP103" s="2165"/>
      <c r="AQ103" s="2165"/>
      <c r="AR103" s="2165"/>
      <c r="AS103" s="2165"/>
      <c r="AT103" s="2165"/>
      <c r="AU103" s="2165"/>
      <c r="AV103" s="2165"/>
      <c r="AW103" s="2165"/>
      <c r="AX103" s="2165"/>
      <c r="AY103" s="2165"/>
      <c r="AZ103" s="2165"/>
      <c r="BA103" s="2165"/>
      <c r="BB103" s="2165"/>
      <c r="BC103" s="2165"/>
      <c r="BD103" s="2165"/>
      <c r="BE103" s="2165"/>
      <c r="BF103" s="2165"/>
      <c r="BG103" s="2165"/>
      <c r="BH103" s="2165"/>
      <c r="BI103" s="2165"/>
      <c r="BJ103" s="2165"/>
      <c r="BK103" s="2165"/>
      <c r="BL103" s="2165"/>
      <c r="BM103" s="2165"/>
      <c r="BN103" s="2165"/>
      <c r="BO103" s="2165"/>
      <c r="BP103" s="2165"/>
      <c r="BQ103" s="2165"/>
      <c r="BR103" s="2165"/>
      <c r="BS103" s="2165"/>
      <c r="BT103" s="2165"/>
      <c r="BU103" s="2165"/>
      <c r="BV103" s="2165"/>
      <c r="BW103" s="2165"/>
      <c r="BX103" s="2165"/>
      <c r="BY103" s="2166"/>
      <c r="BZ103" s="2596" t="s">
        <v>828</v>
      </c>
      <c r="CA103" s="2597"/>
      <c r="CB103" s="2597"/>
      <c r="CC103" s="2597"/>
      <c r="CD103" s="2597"/>
      <c r="CE103" s="2597"/>
      <c r="CF103" s="2597"/>
      <c r="CG103" s="2597"/>
      <c r="CH103" s="2597"/>
      <c r="CI103" s="2597"/>
      <c r="CJ103" s="2597"/>
      <c r="CK103" s="2597"/>
      <c r="CL103" s="2597"/>
      <c r="CM103" s="2597"/>
      <c r="CN103" s="2597"/>
      <c r="CO103" s="2597"/>
      <c r="CP103" s="2597"/>
      <c r="CQ103" s="2597"/>
      <c r="CR103" s="2597"/>
      <c r="CS103" s="2597"/>
      <c r="CT103" s="2597"/>
      <c r="CU103" s="2597"/>
      <c r="CV103" s="2597"/>
      <c r="CW103" s="2597"/>
      <c r="CX103" s="2597"/>
      <c r="CY103" s="2597"/>
      <c r="CZ103" s="2597"/>
      <c r="DA103" s="2597"/>
      <c r="DB103" s="2597"/>
      <c r="DC103" s="2597"/>
      <c r="DD103" s="2597"/>
      <c r="DE103" s="2597"/>
      <c r="DF103" s="2597"/>
      <c r="DG103" s="2597"/>
      <c r="DH103" s="2597"/>
      <c r="DI103" s="2597"/>
      <c r="DJ103" s="2597"/>
      <c r="DK103" s="2597"/>
      <c r="DL103" s="2597"/>
      <c r="DM103" s="2597"/>
      <c r="DN103" s="2597"/>
      <c r="DO103" s="2597"/>
      <c r="DP103" s="2597"/>
      <c r="DQ103" s="2597"/>
      <c r="DR103" s="2597"/>
      <c r="DS103" s="2597"/>
      <c r="DT103" s="2597"/>
      <c r="DU103" s="2597"/>
      <c r="DV103" s="2597"/>
      <c r="DW103" s="2597"/>
      <c r="DX103" s="2597"/>
      <c r="DY103" s="2597"/>
      <c r="DZ103" s="2597"/>
      <c r="EA103" s="2597"/>
      <c r="EB103" s="2597"/>
      <c r="EC103" s="2597"/>
      <c r="ED103" s="2597"/>
      <c r="EE103" s="2597"/>
      <c r="EF103" s="2597"/>
      <c r="EG103" s="2597"/>
      <c r="EH103" s="2597"/>
      <c r="EI103" s="2597"/>
      <c r="EJ103" s="2597"/>
      <c r="EK103" s="2597"/>
      <c r="EL103" s="2597"/>
      <c r="EM103" s="2597"/>
      <c r="EN103" s="2597"/>
      <c r="EO103" s="2597"/>
      <c r="EP103" s="2597"/>
      <c r="EQ103" s="2597"/>
      <c r="ER103" s="2597"/>
      <c r="ES103" s="2597"/>
      <c r="ET103" s="2597"/>
      <c r="EU103" s="2597"/>
      <c r="EV103" s="2597"/>
      <c r="EW103" s="2597"/>
      <c r="EX103" s="2597"/>
      <c r="EY103" s="2597"/>
      <c r="EZ103" s="2597"/>
      <c r="FA103" s="2597"/>
      <c r="FB103" s="2597"/>
      <c r="FC103" s="2597"/>
      <c r="FD103" s="2597"/>
      <c r="FE103" s="2597"/>
      <c r="FF103" s="2597"/>
      <c r="FG103" s="2597"/>
      <c r="FH103" s="2597"/>
      <c r="FI103" s="2597"/>
      <c r="FJ103" s="2597"/>
      <c r="FK103" s="2597"/>
      <c r="FL103" s="2597"/>
      <c r="FM103" s="2597"/>
      <c r="FN103" s="2597"/>
      <c r="FO103" s="2597"/>
      <c r="FP103" s="2597"/>
      <c r="FQ103" s="2597"/>
      <c r="FR103" s="2597"/>
      <c r="FS103" s="2597"/>
      <c r="FT103" s="2597"/>
      <c r="FU103" s="2597"/>
      <c r="FV103" s="2597"/>
      <c r="FW103" s="2597"/>
      <c r="FX103" s="2597"/>
      <c r="FY103" s="2597"/>
      <c r="FZ103" s="2597"/>
      <c r="GA103" s="2597"/>
      <c r="GB103" s="2597"/>
      <c r="GC103" s="2597"/>
      <c r="GD103" s="2597"/>
      <c r="GE103" s="2597"/>
      <c r="GF103" s="2597"/>
      <c r="GG103" s="2597"/>
      <c r="GH103" s="2597"/>
      <c r="GI103" s="2597"/>
      <c r="GJ103" s="2597"/>
      <c r="GK103" s="2597"/>
      <c r="GL103" s="2597"/>
      <c r="GM103" s="2597"/>
      <c r="GN103" s="2597"/>
      <c r="GO103" s="2597"/>
      <c r="GP103" s="2597"/>
      <c r="GQ103" s="2597"/>
      <c r="GR103" s="2597"/>
      <c r="GS103" s="2597"/>
      <c r="GT103" s="2597"/>
      <c r="GU103" s="2597"/>
      <c r="GV103" s="2597"/>
      <c r="GW103" s="2597"/>
      <c r="GX103" s="2597"/>
      <c r="GY103" s="2597"/>
      <c r="GZ103" s="2597"/>
      <c r="HA103" s="2597"/>
      <c r="HB103" s="2597"/>
      <c r="HC103" s="2597"/>
      <c r="HD103" s="2597"/>
      <c r="HE103" s="2597"/>
      <c r="HF103" s="2597"/>
      <c r="HG103" s="2597"/>
      <c r="HH103" s="2597"/>
      <c r="HI103" s="2597"/>
      <c r="HJ103" s="2597"/>
      <c r="HK103" s="2597"/>
      <c r="HL103" s="2597"/>
      <c r="HM103" s="2598"/>
      <c r="HN103" s="2599" t="s">
        <v>829</v>
      </c>
      <c r="HO103" s="2600"/>
      <c r="HP103" s="2600"/>
      <c r="HQ103" s="2600"/>
      <c r="HR103" s="2600"/>
      <c r="HS103" s="2600"/>
      <c r="HT103" s="2600"/>
      <c r="HU103" s="2600"/>
      <c r="HV103" s="2600"/>
      <c r="HW103" s="2600"/>
      <c r="HX103" s="2600"/>
      <c r="HY103" s="2600"/>
      <c r="HZ103" s="2600"/>
      <c r="IA103" s="2600"/>
      <c r="IB103" s="2600"/>
      <c r="IC103" s="2600"/>
      <c r="ID103" s="2600"/>
      <c r="IE103" s="2600"/>
      <c r="IF103" s="2600"/>
      <c r="IG103" s="2600"/>
      <c r="IH103" s="2600"/>
      <c r="II103" s="2600"/>
      <c r="IJ103" s="2600"/>
      <c r="IK103" s="2600"/>
      <c r="IL103" s="2600"/>
      <c r="IM103" s="2600"/>
      <c r="IN103" s="2600"/>
      <c r="IO103" s="2600"/>
      <c r="IP103" s="2600"/>
      <c r="IQ103" s="2600"/>
      <c r="IR103" s="2600"/>
      <c r="IS103" s="2600"/>
      <c r="IT103" s="2600"/>
      <c r="IU103" s="2600"/>
      <c r="IV103" s="2600"/>
      <c r="IW103" s="2600"/>
      <c r="IX103" s="2600"/>
      <c r="IY103" s="2600"/>
      <c r="IZ103" s="2600"/>
      <c r="JA103" s="2600"/>
      <c r="JB103" s="2600"/>
      <c r="JC103" s="2600"/>
      <c r="JD103" s="2600"/>
      <c r="JE103" s="2600"/>
      <c r="JF103" s="2600"/>
      <c r="JG103" s="2600"/>
      <c r="JH103" s="2600"/>
      <c r="JI103" s="2600"/>
      <c r="JJ103" s="2600"/>
      <c r="JK103" s="2600"/>
      <c r="JL103" s="2600"/>
      <c r="JM103" s="2600"/>
      <c r="JN103" s="2600"/>
      <c r="JO103" s="2600"/>
      <c r="JP103" s="2600"/>
      <c r="JQ103" s="2600"/>
      <c r="JR103" s="2600"/>
      <c r="JS103" s="2600"/>
      <c r="JT103" s="2600"/>
      <c r="JU103" s="2600"/>
      <c r="JV103" s="2600"/>
      <c r="JW103" s="2600"/>
      <c r="JX103" s="2600"/>
      <c r="JY103" s="2600"/>
      <c r="JZ103" s="2600"/>
      <c r="KA103" s="2600"/>
      <c r="KB103" s="2600"/>
      <c r="KC103" s="2600"/>
      <c r="KD103" s="2600"/>
      <c r="KE103" s="2600"/>
      <c r="KF103" s="2600"/>
      <c r="KG103" s="2600"/>
      <c r="KH103" s="2600"/>
      <c r="KI103" s="2600"/>
      <c r="KJ103" s="2600"/>
      <c r="KK103" s="2600"/>
      <c r="KL103" s="2600"/>
      <c r="KM103" s="2600"/>
      <c r="KN103" s="2600"/>
      <c r="KO103" s="2600"/>
      <c r="KP103" s="2600"/>
      <c r="KQ103" s="2600"/>
      <c r="KR103" s="2600"/>
      <c r="KS103" s="2600"/>
      <c r="KT103" s="2600"/>
      <c r="KU103" s="2600"/>
      <c r="KV103" s="2600"/>
      <c r="KW103" s="2600"/>
      <c r="KX103" s="2600"/>
      <c r="KY103" s="2600"/>
      <c r="KZ103" s="2600"/>
      <c r="LA103" s="2600"/>
      <c r="LB103" s="2600"/>
      <c r="LC103" s="2600"/>
      <c r="LD103" s="2600"/>
      <c r="LE103" s="2600"/>
      <c r="LF103" s="2600"/>
      <c r="LG103" s="2600"/>
      <c r="LH103" s="2600"/>
      <c r="LI103" s="2600"/>
      <c r="LJ103" s="2600"/>
      <c r="LK103" s="2600"/>
      <c r="LL103" s="2600"/>
      <c r="LM103" s="2600"/>
      <c r="LN103" s="2600"/>
      <c r="LO103" s="2600"/>
      <c r="LP103" s="2600"/>
      <c r="LQ103" s="2600"/>
      <c r="LR103" s="2600"/>
      <c r="LS103" s="2600"/>
      <c r="LT103" s="2600"/>
      <c r="LU103" s="2600"/>
      <c r="LV103" s="2600"/>
      <c r="LW103" s="2600"/>
      <c r="LX103" s="2600"/>
      <c r="LY103" s="2600"/>
      <c r="LZ103" s="2600"/>
      <c r="MA103" s="2600"/>
      <c r="MB103" s="2600"/>
      <c r="MC103" s="2600"/>
      <c r="MD103" s="2600"/>
      <c r="ME103" s="2600"/>
      <c r="MF103" s="2600"/>
      <c r="MG103" s="2600"/>
      <c r="MH103" s="2600"/>
      <c r="MI103" s="2600"/>
      <c r="MJ103" s="2600"/>
      <c r="MK103" s="2600"/>
      <c r="ML103" s="2600"/>
      <c r="MM103" s="2600"/>
      <c r="MN103" s="2600"/>
      <c r="MO103" s="2600"/>
      <c r="MP103" s="2600"/>
      <c r="MQ103" s="2600"/>
      <c r="MR103" s="2600"/>
      <c r="MS103" s="2600"/>
      <c r="MT103" s="2600"/>
      <c r="MU103" s="2600"/>
      <c r="MV103" s="2600"/>
      <c r="MW103" s="2600"/>
      <c r="MX103" s="2600"/>
      <c r="MY103" s="2600"/>
      <c r="MZ103" s="2600"/>
      <c r="NA103" s="2601"/>
      <c r="NB103" s="2596" t="s">
        <v>828</v>
      </c>
      <c r="NC103" s="2597"/>
      <c r="ND103" s="2597"/>
      <c r="NE103" s="2597"/>
      <c r="NF103" s="2597"/>
      <c r="NG103" s="2597"/>
      <c r="NH103" s="2597"/>
      <c r="NI103" s="2597"/>
      <c r="NJ103" s="2597"/>
      <c r="NK103" s="2597"/>
      <c r="NL103" s="2597"/>
      <c r="NM103" s="2597"/>
      <c r="NN103" s="2597"/>
      <c r="NO103" s="2597"/>
      <c r="NP103" s="2597"/>
      <c r="NQ103" s="2597"/>
      <c r="NR103" s="2597"/>
      <c r="NS103" s="2597"/>
      <c r="NT103" s="2597"/>
      <c r="NU103" s="2597"/>
      <c r="NV103" s="2597"/>
      <c r="NW103" s="2597"/>
      <c r="NX103" s="2597"/>
      <c r="NY103" s="2597"/>
      <c r="NZ103" s="2597"/>
      <c r="OA103" s="2597"/>
      <c r="OB103" s="2597"/>
      <c r="OC103" s="2597"/>
      <c r="OD103" s="2597"/>
      <c r="OE103" s="2597"/>
      <c r="OF103" s="2597"/>
      <c r="OG103" s="2597"/>
      <c r="OH103" s="2597"/>
      <c r="OI103" s="2597"/>
      <c r="OJ103" s="2597"/>
      <c r="OK103" s="2597"/>
      <c r="OL103" s="2597"/>
      <c r="OM103" s="2597"/>
      <c r="ON103" s="2597"/>
      <c r="OO103" s="2597"/>
      <c r="OP103" s="2597"/>
      <c r="OQ103" s="2597"/>
      <c r="OR103" s="2597"/>
      <c r="OS103" s="2597"/>
      <c r="OT103" s="2597"/>
      <c r="OU103" s="2597"/>
      <c r="OV103" s="2597"/>
      <c r="OW103" s="2597"/>
      <c r="OX103" s="2597"/>
      <c r="OY103" s="2597"/>
      <c r="OZ103" s="2597"/>
      <c r="PA103" s="2597"/>
      <c r="PB103" s="2597"/>
      <c r="PC103" s="2597"/>
      <c r="PD103" s="2597"/>
      <c r="PE103" s="2597"/>
      <c r="PF103" s="2597"/>
      <c r="PG103" s="2597"/>
      <c r="PH103" s="2597"/>
      <c r="PI103" s="2597"/>
      <c r="PJ103" s="2597"/>
      <c r="PK103" s="2597"/>
      <c r="PL103" s="2597"/>
      <c r="PM103" s="2597"/>
      <c r="PN103" s="2597"/>
      <c r="PO103" s="2597"/>
      <c r="PP103" s="2597"/>
      <c r="PQ103" s="2597"/>
      <c r="PR103" s="2597"/>
      <c r="PS103" s="2597"/>
      <c r="PT103" s="2597"/>
      <c r="PU103" s="2597"/>
      <c r="PV103" s="2597"/>
      <c r="PW103" s="2597"/>
      <c r="PX103" s="2597"/>
      <c r="PY103" s="2597"/>
      <c r="PZ103" s="2597"/>
      <c r="QA103" s="2597"/>
      <c r="QB103" s="2597"/>
      <c r="QC103" s="2597"/>
      <c r="QD103" s="2597"/>
      <c r="QE103" s="2597"/>
      <c r="QF103" s="2597"/>
      <c r="QG103" s="2597"/>
      <c r="QH103" s="2597"/>
      <c r="QI103" s="2597"/>
      <c r="QJ103" s="2597"/>
      <c r="QK103" s="2597"/>
      <c r="QL103" s="2597"/>
      <c r="QM103" s="2597"/>
      <c r="QN103" s="2597"/>
      <c r="QO103" s="2597"/>
      <c r="QP103" s="2597"/>
      <c r="QQ103" s="2597"/>
      <c r="QR103" s="2597"/>
      <c r="QS103" s="2597"/>
      <c r="QT103" s="2597"/>
      <c r="QU103" s="2597"/>
      <c r="QV103" s="2597"/>
      <c r="QW103" s="2597"/>
      <c r="QX103" s="2597"/>
      <c r="QY103" s="2597"/>
      <c r="QZ103" s="2597"/>
      <c r="RA103" s="2597"/>
      <c r="RB103" s="2597"/>
      <c r="RC103" s="2597"/>
      <c r="RD103" s="2597"/>
      <c r="RE103" s="2597"/>
      <c r="RF103" s="2597"/>
      <c r="RG103" s="2597"/>
      <c r="RH103" s="2597"/>
      <c r="RI103" s="2597"/>
      <c r="RJ103" s="2597"/>
      <c r="RK103" s="2597"/>
      <c r="RL103" s="2597"/>
      <c r="RM103" s="2597"/>
      <c r="RN103" s="2597"/>
      <c r="RO103" s="2597"/>
      <c r="RP103" s="2597"/>
      <c r="RQ103" s="2597"/>
      <c r="RR103" s="2597"/>
      <c r="RS103" s="2597"/>
      <c r="RT103" s="2597"/>
      <c r="RU103" s="2597"/>
      <c r="RV103" s="2597"/>
      <c r="RW103" s="2597"/>
      <c r="RX103" s="2597"/>
      <c r="RY103" s="2597"/>
      <c r="RZ103" s="2597"/>
      <c r="SA103" s="2597"/>
      <c r="SB103" s="2597"/>
      <c r="SC103" s="2597"/>
      <c r="SD103" s="2597"/>
      <c r="SE103" s="2597"/>
      <c r="SF103" s="2597"/>
      <c r="SG103" s="2597"/>
      <c r="SH103" s="2597"/>
      <c r="SI103" s="2597"/>
      <c r="SJ103" s="2597"/>
      <c r="SK103" s="2597"/>
      <c r="SL103" s="2597"/>
      <c r="SM103" s="2597"/>
      <c r="SN103" s="2597"/>
      <c r="SO103" s="2598"/>
    </row>
    <row r="104" spans="1:665" ht="25" customHeight="1">
      <c r="A104" s="335"/>
      <c r="B104" s="335"/>
      <c r="C104" s="335"/>
      <c r="D104" s="335"/>
      <c r="E104" s="1773"/>
      <c r="F104" s="1773"/>
      <c r="G104" s="1773"/>
      <c r="H104" s="1773"/>
      <c r="I104" s="1773"/>
      <c r="J104" s="1773"/>
      <c r="K104" s="1773"/>
      <c r="L104" s="1773"/>
      <c r="M104" s="1773"/>
      <c r="N104" s="1773"/>
      <c r="O104" s="1773"/>
      <c r="P104" s="1773"/>
      <c r="Q104" s="1773"/>
      <c r="R104" s="1773"/>
      <c r="S104" s="1773"/>
      <c r="T104" s="1773"/>
      <c r="U104" s="1773"/>
      <c r="V104" s="1773"/>
      <c r="W104" s="1773"/>
      <c r="X104" s="1773"/>
      <c r="Y104" s="1773"/>
      <c r="Z104" s="1773"/>
      <c r="AA104" s="1773"/>
      <c r="AB104" s="1773"/>
      <c r="AC104" s="1773"/>
      <c r="AD104" s="1773"/>
      <c r="AE104" s="1773"/>
      <c r="AF104" s="1773"/>
      <c r="AG104" s="1773"/>
      <c r="AH104" s="1773"/>
      <c r="AI104" s="1773"/>
      <c r="AJ104" s="1773"/>
      <c r="AK104" s="1773"/>
      <c r="AL104" s="1773"/>
      <c r="AM104" s="1773"/>
      <c r="AN104" s="1773"/>
      <c r="AO104" s="1773"/>
      <c r="AP104" s="1773"/>
      <c r="AQ104" s="1773"/>
      <c r="AR104" s="1773"/>
      <c r="AS104" s="1773"/>
      <c r="AT104" s="1773"/>
      <c r="AU104" s="1773"/>
      <c r="AV104" s="1773"/>
      <c r="AW104" s="1773"/>
      <c r="AX104" s="1773"/>
      <c r="AY104" s="1773"/>
      <c r="AZ104" s="1773"/>
      <c r="BA104" s="1773"/>
      <c r="BB104" s="1773"/>
      <c r="BC104" s="1773"/>
      <c r="BD104" s="1773"/>
      <c r="BE104" s="1773"/>
      <c r="BF104" s="1773"/>
      <c r="BG104" s="1773"/>
      <c r="BH104" s="1773"/>
      <c r="BI104" s="1773"/>
      <c r="BJ104" s="1773"/>
      <c r="BK104" s="1773"/>
      <c r="BL104" s="1773"/>
      <c r="BM104" s="1773"/>
    </row>
    <row r="105" spans="1:665" ht="25" customHeight="1">
      <c r="A105" s="2320"/>
      <c r="B105" s="2320"/>
      <c r="C105" s="2320"/>
      <c r="D105" s="1688"/>
      <c r="E105" s="1773"/>
      <c r="F105" s="1773"/>
      <c r="G105" s="1773"/>
      <c r="H105" s="1773"/>
      <c r="I105" s="1773"/>
      <c r="J105" s="1773"/>
      <c r="K105" s="1773"/>
      <c r="L105" s="1773"/>
      <c r="M105" s="1773"/>
      <c r="N105" s="1773"/>
      <c r="O105" s="1773"/>
      <c r="P105" s="1773"/>
      <c r="Q105" s="1773"/>
      <c r="R105" s="1773"/>
      <c r="S105" s="1773"/>
      <c r="T105" s="1773"/>
      <c r="U105" s="1773"/>
      <c r="V105" s="1773"/>
      <c r="W105" s="1773"/>
      <c r="X105" s="1773"/>
      <c r="Y105" s="1773"/>
      <c r="Z105" s="1773"/>
      <c r="AA105" s="1773"/>
      <c r="AB105" s="1773"/>
      <c r="AC105" s="1773"/>
      <c r="AD105" s="1773"/>
      <c r="AE105" s="1773"/>
      <c r="AF105" s="1773"/>
      <c r="AG105" s="1773"/>
      <c r="AH105" s="1773"/>
      <c r="AI105" s="1773"/>
      <c r="AJ105" s="1773"/>
      <c r="AK105" s="1773"/>
      <c r="AL105" s="1773"/>
      <c r="AM105" s="1773"/>
      <c r="AN105" s="1773"/>
      <c r="AO105" s="1773"/>
      <c r="AP105" s="1773"/>
      <c r="AQ105" s="1773"/>
      <c r="AR105" s="1773"/>
      <c r="AS105" s="1773"/>
      <c r="AT105" s="1773"/>
      <c r="AU105" s="1773"/>
      <c r="AV105" s="1773"/>
      <c r="AW105" s="1773"/>
      <c r="AX105" s="1773"/>
      <c r="AY105" s="1773"/>
      <c r="AZ105" s="1773"/>
      <c r="BA105" s="1773"/>
      <c r="BB105" s="1773"/>
      <c r="BC105" s="1773"/>
      <c r="BD105" s="1773"/>
      <c r="BE105" s="1773"/>
      <c r="BF105" s="1773"/>
      <c r="BG105" s="1773"/>
      <c r="BH105" s="1773"/>
      <c r="BI105" s="1773"/>
      <c r="BJ105" s="1773"/>
      <c r="BK105" s="1773"/>
      <c r="BL105" s="1773"/>
      <c r="BM105" s="1773"/>
    </row>
    <row r="106" spans="1:665" s="32" customFormat="1" ht="25" customHeight="1">
      <c r="A106" s="2334" t="s">
        <v>342</v>
      </c>
      <c r="B106" s="2335"/>
      <c r="C106" s="2336"/>
      <c r="D106" s="1684">
        <v>44174</v>
      </c>
      <c r="E106" s="1773"/>
      <c r="F106" s="1696">
        <v>0</v>
      </c>
      <c r="G106" s="1708" t="s">
        <v>5</v>
      </c>
      <c r="H106" s="35" t="s">
        <v>6</v>
      </c>
      <c r="I106" s="35" t="s">
        <v>7</v>
      </c>
      <c r="J106" s="35" t="s">
        <v>8</v>
      </c>
      <c r="K106" s="35" t="s">
        <v>9</v>
      </c>
      <c r="L106" s="35" t="s">
        <v>10</v>
      </c>
      <c r="M106" s="35" t="s">
        <v>11</v>
      </c>
      <c r="N106" s="35" t="s">
        <v>12</v>
      </c>
      <c r="O106" s="35" t="s">
        <v>13</v>
      </c>
      <c r="P106" s="35" t="s">
        <v>14</v>
      </c>
      <c r="Q106" s="35" t="s">
        <v>15</v>
      </c>
      <c r="R106" s="1696">
        <v>1</v>
      </c>
      <c r="S106" s="34" t="s">
        <v>5</v>
      </c>
      <c r="T106" s="34" t="s">
        <v>6</v>
      </c>
      <c r="U106" s="34" t="s">
        <v>7</v>
      </c>
      <c r="V106" s="34" t="s">
        <v>8</v>
      </c>
      <c r="W106" s="34" t="s">
        <v>9</v>
      </c>
      <c r="X106" s="34" t="s">
        <v>10</v>
      </c>
      <c r="Y106" s="34" t="s">
        <v>11</v>
      </c>
      <c r="Z106" s="34" t="s">
        <v>12</v>
      </c>
      <c r="AA106" s="34" t="s">
        <v>13</v>
      </c>
      <c r="AB106" s="34" t="s">
        <v>14</v>
      </c>
      <c r="AC106" s="34" t="s">
        <v>15</v>
      </c>
      <c r="AD106" s="64">
        <f>IF(R106=24,1,R106+1)</f>
        <v>2</v>
      </c>
      <c r="AE106" s="35" t="s">
        <v>5</v>
      </c>
      <c r="AF106" s="35" t="s">
        <v>6</v>
      </c>
      <c r="AG106" s="35" t="s">
        <v>7</v>
      </c>
      <c r="AH106" s="35" t="s">
        <v>8</v>
      </c>
      <c r="AI106" s="35" t="s">
        <v>9</v>
      </c>
      <c r="AJ106" s="35" t="s">
        <v>10</v>
      </c>
      <c r="AK106" s="35" t="s">
        <v>11</v>
      </c>
      <c r="AL106" s="35" t="s">
        <v>12</v>
      </c>
      <c r="AM106" s="35" t="s">
        <v>13</v>
      </c>
      <c r="AN106" s="35" t="s">
        <v>14</v>
      </c>
      <c r="AO106" s="35" t="s">
        <v>15</v>
      </c>
      <c r="AP106" s="64">
        <f>IF(AD106=24,1,AD106+1)</f>
        <v>3</v>
      </c>
      <c r="AQ106" s="34" t="s">
        <v>5</v>
      </c>
      <c r="AR106" s="34" t="s">
        <v>6</v>
      </c>
      <c r="AS106" s="34" t="s">
        <v>7</v>
      </c>
      <c r="AT106" s="34" t="s">
        <v>8</v>
      </c>
      <c r="AU106" s="34" t="s">
        <v>9</v>
      </c>
      <c r="AV106" s="34" t="s">
        <v>10</v>
      </c>
      <c r="AW106" s="34" t="s">
        <v>11</v>
      </c>
      <c r="AX106" s="34" t="s">
        <v>12</v>
      </c>
      <c r="AY106" s="34" t="s">
        <v>13</v>
      </c>
      <c r="AZ106" s="34" t="s">
        <v>14</v>
      </c>
      <c r="BA106" s="34" t="s">
        <v>15</v>
      </c>
      <c r="BB106" s="64">
        <f>IF(AP106=24,1,AP106+1)</f>
        <v>4</v>
      </c>
      <c r="BC106" s="34" t="s">
        <v>5</v>
      </c>
      <c r="BD106" s="34" t="s">
        <v>6</v>
      </c>
      <c r="BE106" s="34" t="s">
        <v>7</v>
      </c>
      <c r="BF106" s="34" t="s">
        <v>8</v>
      </c>
      <c r="BG106" s="34" t="s">
        <v>9</v>
      </c>
      <c r="BH106" s="34" t="s">
        <v>10</v>
      </c>
      <c r="BI106" s="34" t="s">
        <v>11</v>
      </c>
      <c r="BJ106" s="34" t="s">
        <v>12</v>
      </c>
      <c r="BK106" s="34" t="s">
        <v>13</v>
      </c>
      <c r="BL106" s="34" t="s">
        <v>14</v>
      </c>
      <c r="BM106" s="34" t="s">
        <v>15</v>
      </c>
      <c r="BN106" s="64">
        <f>IF(BB106=24,1,BB106+1)</f>
        <v>5</v>
      </c>
      <c r="BO106" s="35" t="s">
        <v>5</v>
      </c>
      <c r="BP106" s="35" t="s">
        <v>6</v>
      </c>
      <c r="BQ106" s="35" t="s">
        <v>7</v>
      </c>
      <c r="BR106" s="35" t="s">
        <v>8</v>
      </c>
      <c r="BS106" s="35" t="s">
        <v>9</v>
      </c>
      <c r="BT106" s="35" t="s">
        <v>10</v>
      </c>
      <c r="BU106" s="35" t="s">
        <v>11</v>
      </c>
      <c r="BV106" s="35" t="s">
        <v>12</v>
      </c>
      <c r="BW106" s="35" t="s">
        <v>13</v>
      </c>
      <c r="BX106" s="35" t="s">
        <v>14</v>
      </c>
      <c r="BY106" s="35" t="s">
        <v>15</v>
      </c>
      <c r="BZ106" s="64">
        <f>IF(BN106=24,1,BN106+1)</f>
        <v>6</v>
      </c>
      <c r="CA106" s="34" t="s">
        <v>5</v>
      </c>
      <c r="CB106" s="34" t="s">
        <v>6</v>
      </c>
      <c r="CC106" s="34" t="s">
        <v>7</v>
      </c>
      <c r="CD106" s="34" t="s">
        <v>8</v>
      </c>
      <c r="CE106" s="34" t="s">
        <v>9</v>
      </c>
      <c r="CF106" s="34" t="s">
        <v>10</v>
      </c>
      <c r="CG106" s="34" t="s">
        <v>11</v>
      </c>
      <c r="CH106" s="34" t="s">
        <v>12</v>
      </c>
      <c r="CI106" s="34" t="s">
        <v>13</v>
      </c>
      <c r="CJ106" s="34" t="s">
        <v>14</v>
      </c>
      <c r="CK106" s="34" t="s">
        <v>15</v>
      </c>
      <c r="CL106" s="64">
        <f>IF(BZ106=24,1,BZ106+1)</f>
        <v>7</v>
      </c>
      <c r="CM106" s="36" t="s">
        <v>5</v>
      </c>
      <c r="CN106" s="36" t="s">
        <v>6</v>
      </c>
      <c r="CO106" s="36" t="s">
        <v>7</v>
      </c>
      <c r="CP106" s="36" t="s">
        <v>8</v>
      </c>
      <c r="CQ106" s="36" t="s">
        <v>9</v>
      </c>
      <c r="CR106" s="36" t="s">
        <v>10</v>
      </c>
      <c r="CS106" s="36" t="s">
        <v>11</v>
      </c>
      <c r="CT106" s="36" t="s">
        <v>12</v>
      </c>
      <c r="CU106" s="36" t="s">
        <v>13</v>
      </c>
      <c r="CV106" s="36" t="s">
        <v>14</v>
      </c>
      <c r="CW106" s="36" t="s">
        <v>15</v>
      </c>
      <c r="CX106" s="64">
        <f>IF(CL106=24,1,CL106+1)</f>
        <v>8</v>
      </c>
      <c r="CY106" s="35" t="s">
        <v>5</v>
      </c>
      <c r="CZ106" s="35" t="s">
        <v>6</v>
      </c>
      <c r="DA106" s="35" t="s">
        <v>7</v>
      </c>
      <c r="DB106" s="35" t="s">
        <v>8</v>
      </c>
      <c r="DC106" s="35" t="s">
        <v>9</v>
      </c>
      <c r="DD106" s="35" t="s">
        <v>10</v>
      </c>
      <c r="DE106" s="35" t="s">
        <v>11</v>
      </c>
      <c r="DF106" s="35" t="s">
        <v>12</v>
      </c>
      <c r="DG106" s="35" t="s">
        <v>13</v>
      </c>
      <c r="DH106" s="35" t="s">
        <v>14</v>
      </c>
      <c r="DI106" s="35" t="s">
        <v>15</v>
      </c>
      <c r="DJ106" s="64">
        <f>IF(CX106=24,1,CX106+1)</f>
        <v>9</v>
      </c>
      <c r="DK106" s="65" t="s">
        <v>5</v>
      </c>
      <c r="DL106" s="65" t="s">
        <v>6</v>
      </c>
      <c r="DM106" s="65" t="s">
        <v>7</v>
      </c>
      <c r="DN106" s="65" t="s">
        <v>8</v>
      </c>
      <c r="DO106" s="65" t="s">
        <v>9</v>
      </c>
      <c r="DP106" s="65" t="s">
        <v>10</v>
      </c>
      <c r="DQ106" s="65" t="s">
        <v>11</v>
      </c>
      <c r="DR106" s="65" t="s">
        <v>12</v>
      </c>
      <c r="DS106" s="65" t="s">
        <v>13</v>
      </c>
      <c r="DT106" s="65" t="s">
        <v>14</v>
      </c>
      <c r="DU106" s="65" t="s">
        <v>15</v>
      </c>
      <c r="DV106" s="64">
        <f>IF(DJ106=24,1,DJ106+1)</f>
        <v>10</v>
      </c>
      <c r="DW106" s="65" t="s">
        <v>5</v>
      </c>
      <c r="DX106" s="65" t="s">
        <v>6</v>
      </c>
      <c r="DY106" s="65" t="s">
        <v>7</v>
      </c>
      <c r="DZ106" s="65" t="s">
        <v>8</v>
      </c>
      <c r="EA106" s="65" t="s">
        <v>9</v>
      </c>
      <c r="EB106" s="65" t="s">
        <v>10</v>
      </c>
      <c r="EC106" s="65" t="s">
        <v>11</v>
      </c>
      <c r="ED106" s="65" t="s">
        <v>12</v>
      </c>
      <c r="EE106" s="65" t="s">
        <v>13</v>
      </c>
      <c r="EF106" s="65" t="s">
        <v>14</v>
      </c>
      <c r="EG106" s="65" t="s">
        <v>15</v>
      </c>
      <c r="EH106" s="64">
        <f>IF(DV106=24,1,DV106+1)</f>
        <v>11</v>
      </c>
      <c r="EI106" s="65" t="s">
        <v>5</v>
      </c>
      <c r="EJ106" s="65" t="s">
        <v>6</v>
      </c>
      <c r="EK106" s="65" t="s">
        <v>7</v>
      </c>
      <c r="EL106" s="65" t="s">
        <v>8</v>
      </c>
      <c r="EM106" s="65" t="s">
        <v>9</v>
      </c>
      <c r="EN106" s="65" t="s">
        <v>10</v>
      </c>
      <c r="EO106" s="65" t="s">
        <v>11</v>
      </c>
      <c r="EP106" s="65" t="s">
        <v>12</v>
      </c>
      <c r="EQ106" s="65" t="s">
        <v>13</v>
      </c>
      <c r="ER106" s="65" t="s">
        <v>14</v>
      </c>
      <c r="ES106" s="65" t="s">
        <v>15</v>
      </c>
      <c r="ET106" s="64">
        <f>IF(EH106=24,1,EH106+1)</f>
        <v>12</v>
      </c>
      <c r="EU106" s="65" t="s">
        <v>5</v>
      </c>
      <c r="EV106" s="65" t="s">
        <v>6</v>
      </c>
      <c r="EW106" s="65" t="s">
        <v>7</v>
      </c>
      <c r="EX106" s="65" t="s">
        <v>8</v>
      </c>
      <c r="EY106" s="65" t="s">
        <v>9</v>
      </c>
      <c r="EZ106" s="65" t="s">
        <v>10</v>
      </c>
      <c r="FA106" s="65" t="s">
        <v>11</v>
      </c>
      <c r="FB106" s="65" t="s">
        <v>12</v>
      </c>
      <c r="FC106" s="65" t="s">
        <v>13</v>
      </c>
      <c r="FD106" s="65" t="s">
        <v>14</v>
      </c>
      <c r="FE106" s="65" t="s">
        <v>15</v>
      </c>
      <c r="FF106" s="64">
        <f>IF(ET106=24,1,ET106+1)</f>
        <v>13</v>
      </c>
      <c r="FG106" s="65" t="s">
        <v>5</v>
      </c>
      <c r="FH106" s="65" t="s">
        <v>6</v>
      </c>
      <c r="FI106" s="65" t="s">
        <v>7</v>
      </c>
      <c r="FJ106" s="65" t="s">
        <v>8</v>
      </c>
      <c r="FK106" s="65" t="s">
        <v>9</v>
      </c>
      <c r="FL106" s="65" t="s">
        <v>10</v>
      </c>
      <c r="FM106" s="65" t="s">
        <v>11</v>
      </c>
      <c r="FN106" s="65" t="s">
        <v>12</v>
      </c>
      <c r="FO106" s="65" t="s">
        <v>13</v>
      </c>
      <c r="FP106" s="65" t="s">
        <v>14</v>
      </c>
      <c r="FQ106" s="65" t="s">
        <v>15</v>
      </c>
      <c r="FR106" s="64">
        <f>IF(FF106=24,1,FF106+1)</f>
        <v>14</v>
      </c>
      <c r="FS106" s="65" t="s">
        <v>5</v>
      </c>
      <c r="FT106" s="65" t="s">
        <v>6</v>
      </c>
      <c r="FU106" s="65" t="s">
        <v>7</v>
      </c>
      <c r="FV106" s="65" t="s">
        <v>8</v>
      </c>
      <c r="FW106" s="65" t="s">
        <v>9</v>
      </c>
      <c r="FX106" s="65" t="s">
        <v>10</v>
      </c>
      <c r="FY106" s="65" t="s">
        <v>11</v>
      </c>
      <c r="FZ106" s="65" t="s">
        <v>12</v>
      </c>
      <c r="GA106" s="65" t="s">
        <v>13</v>
      </c>
      <c r="GB106" s="65" t="s">
        <v>14</v>
      </c>
      <c r="GC106" s="65" t="s">
        <v>15</v>
      </c>
      <c r="GD106" s="64">
        <f>IF(FR106=24,1,FR106+1)</f>
        <v>15</v>
      </c>
      <c r="GE106" s="65" t="s">
        <v>5</v>
      </c>
      <c r="GF106" s="65" t="s">
        <v>6</v>
      </c>
      <c r="GG106" s="65" t="s">
        <v>7</v>
      </c>
      <c r="GH106" s="65" t="s">
        <v>8</v>
      </c>
      <c r="GI106" s="65" t="s">
        <v>9</v>
      </c>
      <c r="GJ106" s="65" t="s">
        <v>10</v>
      </c>
      <c r="GK106" s="65" t="s">
        <v>11</v>
      </c>
      <c r="GL106" s="65" t="s">
        <v>12</v>
      </c>
      <c r="GM106" s="65" t="s">
        <v>13</v>
      </c>
      <c r="GN106" s="65" t="s">
        <v>14</v>
      </c>
      <c r="GO106" s="65" t="s">
        <v>15</v>
      </c>
      <c r="GP106" s="64">
        <f>IF(GD106=24,1,GD106+1)</f>
        <v>16</v>
      </c>
      <c r="GQ106" s="65" t="s">
        <v>5</v>
      </c>
      <c r="GR106" s="65" t="s">
        <v>6</v>
      </c>
      <c r="GS106" s="65" t="s">
        <v>7</v>
      </c>
      <c r="GT106" s="65" t="s">
        <v>8</v>
      </c>
      <c r="GU106" s="65" t="s">
        <v>9</v>
      </c>
      <c r="GV106" s="65" t="s">
        <v>10</v>
      </c>
      <c r="GW106" s="65" t="s">
        <v>11</v>
      </c>
      <c r="GX106" s="65" t="s">
        <v>12</v>
      </c>
      <c r="GY106" s="65" t="s">
        <v>13</v>
      </c>
      <c r="GZ106" s="65" t="s">
        <v>14</v>
      </c>
      <c r="HA106" s="65" t="s">
        <v>15</v>
      </c>
      <c r="HB106" s="64">
        <f>IF(GP106=24,1,GP106+1)</f>
        <v>17</v>
      </c>
      <c r="HC106" s="65" t="s">
        <v>5</v>
      </c>
      <c r="HD106" s="65" t="s">
        <v>6</v>
      </c>
      <c r="HE106" s="65" t="s">
        <v>7</v>
      </c>
      <c r="HF106" s="65" t="s">
        <v>8</v>
      </c>
      <c r="HG106" s="65" t="s">
        <v>9</v>
      </c>
      <c r="HH106" s="65" t="s">
        <v>10</v>
      </c>
      <c r="HI106" s="65" t="s">
        <v>11</v>
      </c>
      <c r="HJ106" s="65" t="s">
        <v>12</v>
      </c>
      <c r="HK106" s="65" t="s">
        <v>13</v>
      </c>
      <c r="HL106" s="65" t="s">
        <v>14</v>
      </c>
      <c r="HM106" s="65" t="s">
        <v>15</v>
      </c>
      <c r="HN106" s="64">
        <f>IF(HB106=24,1,HB106+1)</f>
        <v>18</v>
      </c>
      <c r="HO106" s="65" t="s">
        <v>5</v>
      </c>
      <c r="HP106" s="65" t="s">
        <v>6</v>
      </c>
      <c r="HQ106" s="65" t="s">
        <v>7</v>
      </c>
      <c r="HR106" s="65" t="s">
        <v>8</v>
      </c>
      <c r="HS106" s="65" t="s">
        <v>9</v>
      </c>
      <c r="HT106" s="65" t="s">
        <v>10</v>
      </c>
      <c r="HU106" s="65" t="s">
        <v>11</v>
      </c>
      <c r="HV106" s="65" t="s">
        <v>12</v>
      </c>
      <c r="HW106" s="65" t="s">
        <v>13</v>
      </c>
      <c r="HX106" s="65" t="s">
        <v>14</v>
      </c>
      <c r="HY106" s="65" t="s">
        <v>15</v>
      </c>
      <c r="HZ106" s="64">
        <f>IF(HN106=24,1,HN106+1)</f>
        <v>19</v>
      </c>
      <c r="IA106" s="65" t="s">
        <v>5</v>
      </c>
      <c r="IB106" s="65" t="s">
        <v>6</v>
      </c>
      <c r="IC106" s="65" t="s">
        <v>7</v>
      </c>
      <c r="ID106" s="65" t="s">
        <v>8</v>
      </c>
      <c r="IE106" s="65" t="s">
        <v>9</v>
      </c>
      <c r="IF106" s="65" t="s">
        <v>10</v>
      </c>
      <c r="IG106" s="65" t="s">
        <v>11</v>
      </c>
      <c r="IH106" s="65" t="s">
        <v>12</v>
      </c>
      <c r="II106" s="65" t="s">
        <v>13</v>
      </c>
      <c r="IJ106" s="65" t="s">
        <v>14</v>
      </c>
      <c r="IK106" s="65" t="s">
        <v>15</v>
      </c>
      <c r="IL106" s="64">
        <f>IF(HZ106=24,1,HZ106+1)</f>
        <v>20</v>
      </c>
      <c r="IM106" s="65" t="s">
        <v>5</v>
      </c>
      <c r="IN106" s="65" t="s">
        <v>6</v>
      </c>
      <c r="IO106" s="65" t="s">
        <v>7</v>
      </c>
      <c r="IP106" s="65" t="s">
        <v>8</v>
      </c>
      <c r="IQ106" s="65" t="s">
        <v>9</v>
      </c>
      <c r="IR106" s="65" t="s">
        <v>10</v>
      </c>
      <c r="IS106" s="65" t="s">
        <v>11</v>
      </c>
      <c r="IT106" s="65" t="s">
        <v>12</v>
      </c>
      <c r="IU106" s="65" t="s">
        <v>13</v>
      </c>
      <c r="IV106" s="65" t="s">
        <v>14</v>
      </c>
      <c r="IW106" s="65" t="s">
        <v>15</v>
      </c>
      <c r="IX106" s="64">
        <f>IF(IL106=24,1,IL106+1)</f>
        <v>21</v>
      </c>
      <c r="IY106" s="65" t="s">
        <v>5</v>
      </c>
      <c r="IZ106" s="65" t="s">
        <v>6</v>
      </c>
      <c r="JA106" s="65" t="s">
        <v>7</v>
      </c>
      <c r="JB106" s="65" t="s">
        <v>8</v>
      </c>
      <c r="JC106" s="65" t="s">
        <v>9</v>
      </c>
      <c r="JD106" s="65" t="s">
        <v>10</v>
      </c>
      <c r="JE106" s="65" t="s">
        <v>11</v>
      </c>
      <c r="JF106" s="65" t="s">
        <v>12</v>
      </c>
      <c r="JG106" s="65" t="s">
        <v>13</v>
      </c>
      <c r="JH106" s="65" t="s">
        <v>14</v>
      </c>
      <c r="JI106" s="65" t="s">
        <v>15</v>
      </c>
      <c r="JJ106" s="64">
        <f>IF(IX106=24,1,IX106+1)</f>
        <v>22</v>
      </c>
      <c r="JK106" s="65" t="s">
        <v>5</v>
      </c>
      <c r="JL106" s="65" t="s">
        <v>6</v>
      </c>
      <c r="JM106" s="65" t="s">
        <v>7</v>
      </c>
      <c r="JN106" s="65" t="s">
        <v>8</v>
      </c>
      <c r="JO106" s="65" t="s">
        <v>9</v>
      </c>
      <c r="JP106" s="65" t="s">
        <v>10</v>
      </c>
      <c r="JQ106" s="65" t="s">
        <v>11</v>
      </c>
      <c r="JR106" s="65" t="s">
        <v>12</v>
      </c>
      <c r="JS106" s="65" t="s">
        <v>13</v>
      </c>
      <c r="JT106" s="65" t="s">
        <v>14</v>
      </c>
      <c r="JU106" s="65" t="s">
        <v>15</v>
      </c>
      <c r="JV106" s="64">
        <f>IF(JJ106=24,1,JJ106+1)</f>
        <v>23</v>
      </c>
      <c r="JW106" s="65" t="s">
        <v>5</v>
      </c>
      <c r="JX106" s="65" t="s">
        <v>6</v>
      </c>
      <c r="JY106" s="65" t="s">
        <v>7</v>
      </c>
      <c r="JZ106" s="65" t="s">
        <v>8</v>
      </c>
      <c r="KA106" s="65" t="s">
        <v>9</v>
      </c>
      <c r="KB106" s="65" t="s">
        <v>10</v>
      </c>
      <c r="KC106" s="65" t="s">
        <v>11</v>
      </c>
      <c r="KD106" s="65" t="s">
        <v>12</v>
      </c>
      <c r="KE106" s="65" t="s">
        <v>13</v>
      </c>
      <c r="KF106" s="65" t="s">
        <v>14</v>
      </c>
      <c r="KG106" s="65" t="s">
        <v>15</v>
      </c>
      <c r="KH106" s="64">
        <f>IF(JV106=24,1,JV106+1)</f>
        <v>24</v>
      </c>
      <c r="KI106" s="65" t="s">
        <v>5</v>
      </c>
      <c r="KJ106" s="65" t="s">
        <v>6</v>
      </c>
      <c r="KK106" s="65" t="s">
        <v>7</v>
      </c>
      <c r="KL106" s="65" t="s">
        <v>8</v>
      </c>
      <c r="KM106" s="65" t="s">
        <v>9</v>
      </c>
      <c r="KN106" s="65" t="s">
        <v>10</v>
      </c>
      <c r="KO106" s="65" t="s">
        <v>11</v>
      </c>
      <c r="KP106" s="65" t="s">
        <v>12</v>
      </c>
      <c r="KQ106" s="65" t="s">
        <v>13</v>
      </c>
      <c r="KR106" s="65" t="s">
        <v>14</v>
      </c>
      <c r="KS106" s="65" t="s">
        <v>15</v>
      </c>
      <c r="KT106" s="64">
        <f>IF(KH106=24,1,KH106+1)</f>
        <v>1</v>
      </c>
      <c r="KU106" s="65" t="s">
        <v>5</v>
      </c>
      <c r="KV106" s="65" t="s">
        <v>6</v>
      </c>
      <c r="KW106" s="65" t="s">
        <v>7</v>
      </c>
      <c r="KX106" s="65" t="s">
        <v>8</v>
      </c>
      <c r="KY106" s="65" t="s">
        <v>9</v>
      </c>
      <c r="KZ106" s="65" t="s">
        <v>10</v>
      </c>
      <c r="LA106" s="65" t="s">
        <v>11</v>
      </c>
      <c r="LB106" s="65" t="s">
        <v>12</v>
      </c>
      <c r="LC106" s="65" t="s">
        <v>13</v>
      </c>
      <c r="LD106" s="65" t="s">
        <v>14</v>
      </c>
      <c r="LE106" s="65" t="s">
        <v>15</v>
      </c>
      <c r="LF106" s="64">
        <f>IF(KT106=24,1,KT106+1)</f>
        <v>2</v>
      </c>
      <c r="LG106" s="65" t="s">
        <v>5</v>
      </c>
      <c r="LH106" s="65" t="s">
        <v>6</v>
      </c>
      <c r="LI106" s="65" t="s">
        <v>7</v>
      </c>
      <c r="LJ106" s="65" t="s">
        <v>8</v>
      </c>
      <c r="LK106" s="65" t="s">
        <v>9</v>
      </c>
      <c r="LL106" s="65" t="s">
        <v>10</v>
      </c>
      <c r="LM106" s="65" t="s">
        <v>11</v>
      </c>
      <c r="LN106" s="65" t="s">
        <v>12</v>
      </c>
      <c r="LO106" s="65" t="s">
        <v>13</v>
      </c>
      <c r="LP106" s="65" t="s">
        <v>14</v>
      </c>
      <c r="LQ106" s="65" t="s">
        <v>15</v>
      </c>
      <c r="LR106" s="64">
        <f>IF(LF106=24,1,LF106+1)</f>
        <v>3</v>
      </c>
      <c r="LS106" s="65" t="s">
        <v>5</v>
      </c>
      <c r="LT106" s="65" t="s">
        <v>6</v>
      </c>
      <c r="LU106" s="65" t="s">
        <v>7</v>
      </c>
      <c r="LV106" s="65" t="s">
        <v>8</v>
      </c>
      <c r="LW106" s="65" t="s">
        <v>9</v>
      </c>
      <c r="LX106" s="65" t="s">
        <v>10</v>
      </c>
      <c r="LY106" s="65" t="s">
        <v>11</v>
      </c>
      <c r="LZ106" s="65" t="s">
        <v>12</v>
      </c>
      <c r="MA106" s="65" t="s">
        <v>13</v>
      </c>
      <c r="MB106" s="65" t="s">
        <v>14</v>
      </c>
      <c r="MC106" s="65" t="s">
        <v>15</v>
      </c>
      <c r="MD106" s="64">
        <f>IF(LR106=24,1,LR106+1)</f>
        <v>4</v>
      </c>
      <c r="ME106" s="65" t="s">
        <v>5</v>
      </c>
      <c r="MF106" s="65" t="s">
        <v>6</v>
      </c>
      <c r="MG106" s="65" t="s">
        <v>7</v>
      </c>
      <c r="MH106" s="65" t="s">
        <v>8</v>
      </c>
      <c r="MI106" s="65" t="s">
        <v>9</v>
      </c>
      <c r="MJ106" s="65" t="s">
        <v>10</v>
      </c>
      <c r="MK106" s="65" t="s">
        <v>11</v>
      </c>
      <c r="ML106" s="65" t="s">
        <v>12</v>
      </c>
      <c r="MM106" s="65" t="s">
        <v>13</v>
      </c>
      <c r="MN106" s="65" t="s">
        <v>14</v>
      </c>
      <c r="MO106" s="65" t="s">
        <v>15</v>
      </c>
      <c r="MP106" s="64">
        <f>IF(MD106=24,1,MD106+1)</f>
        <v>5</v>
      </c>
      <c r="MQ106" s="65" t="s">
        <v>5</v>
      </c>
      <c r="MR106" s="65" t="s">
        <v>6</v>
      </c>
      <c r="MS106" s="65" t="s">
        <v>7</v>
      </c>
      <c r="MT106" s="65" t="s">
        <v>8</v>
      </c>
      <c r="MU106" s="65" t="s">
        <v>9</v>
      </c>
      <c r="MV106" s="65" t="s">
        <v>10</v>
      </c>
      <c r="MW106" s="65" t="s">
        <v>11</v>
      </c>
      <c r="MX106" s="65" t="s">
        <v>12</v>
      </c>
      <c r="MY106" s="65" t="s">
        <v>13</v>
      </c>
      <c r="MZ106" s="65" t="s">
        <v>14</v>
      </c>
      <c r="NA106" s="65" t="s">
        <v>15</v>
      </c>
      <c r="NB106" s="64">
        <f>IF(MP106=24,1,MP106+1)</f>
        <v>6</v>
      </c>
      <c r="NC106" s="65" t="s">
        <v>5</v>
      </c>
      <c r="ND106" s="65" t="s">
        <v>6</v>
      </c>
      <c r="NE106" s="65" t="s">
        <v>7</v>
      </c>
      <c r="NF106" s="65" t="s">
        <v>8</v>
      </c>
      <c r="NG106" s="65" t="s">
        <v>9</v>
      </c>
      <c r="NH106" s="65" t="s">
        <v>10</v>
      </c>
      <c r="NI106" s="65" t="s">
        <v>11</v>
      </c>
      <c r="NJ106" s="65" t="s">
        <v>12</v>
      </c>
      <c r="NK106" s="65" t="s">
        <v>13</v>
      </c>
      <c r="NL106" s="65" t="s">
        <v>14</v>
      </c>
      <c r="NM106" s="65" t="s">
        <v>15</v>
      </c>
      <c r="NN106" s="64">
        <f>IF(NB106=24,1,NB106+1)</f>
        <v>7</v>
      </c>
      <c r="NO106" s="65" t="s">
        <v>5</v>
      </c>
      <c r="NP106" s="65" t="s">
        <v>6</v>
      </c>
      <c r="NQ106" s="65" t="s">
        <v>7</v>
      </c>
      <c r="NR106" s="65" t="s">
        <v>8</v>
      </c>
      <c r="NS106" s="65" t="s">
        <v>9</v>
      </c>
      <c r="NT106" s="65" t="s">
        <v>10</v>
      </c>
      <c r="NU106" s="65" t="s">
        <v>11</v>
      </c>
      <c r="NV106" s="65" t="s">
        <v>12</v>
      </c>
      <c r="NW106" s="65" t="s">
        <v>13</v>
      </c>
      <c r="NX106" s="65" t="s">
        <v>14</v>
      </c>
      <c r="NY106" s="65" t="s">
        <v>15</v>
      </c>
      <c r="NZ106" s="64">
        <f>IF(NN106=24,1,NN106+1)</f>
        <v>8</v>
      </c>
      <c r="OA106" s="65" t="s">
        <v>5</v>
      </c>
      <c r="OB106" s="65" t="s">
        <v>6</v>
      </c>
      <c r="OC106" s="65" t="s">
        <v>7</v>
      </c>
      <c r="OD106" s="65" t="s">
        <v>8</v>
      </c>
      <c r="OE106" s="65" t="s">
        <v>9</v>
      </c>
      <c r="OF106" s="65" t="s">
        <v>10</v>
      </c>
      <c r="OG106" s="65" t="s">
        <v>11</v>
      </c>
      <c r="OH106" s="65" t="s">
        <v>12</v>
      </c>
      <c r="OI106" s="65" t="s">
        <v>13</v>
      </c>
      <c r="OJ106" s="65" t="s">
        <v>14</v>
      </c>
      <c r="OK106" s="65" t="s">
        <v>15</v>
      </c>
      <c r="OL106" s="64">
        <f>IF(NZ106=24,1,NZ106+1)</f>
        <v>9</v>
      </c>
      <c r="OM106" s="65" t="s">
        <v>5</v>
      </c>
      <c r="ON106" s="65" t="s">
        <v>6</v>
      </c>
      <c r="OO106" s="65" t="s">
        <v>7</v>
      </c>
      <c r="OP106" s="65" t="s">
        <v>8</v>
      </c>
      <c r="OQ106" s="65" t="s">
        <v>9</v>
      </c>
      <c r="OR106" s="65" t="s">
        <v>10</v>
      </c>
      <c r="OS106" s="65" t="s">
        <v>11</v>
      </c>
      <c r="OT106" s="65" t="s">
        <v>12</v>
      </c>
      <c r="OU106" s="65" t="s">
        <v>13</v>
      </c>
      <c r="OV106" s="65" t="s">
        <v>14</v>
      </c>
      <c r="OW106" s="65" t="s">
        <v>15</v>
      </c>
      <c r="OX106" s="64">
        <f>IF(OL106=24,1,OL106+1)</f>
        <v>10</v>
      </c>
      <c r="OY106" s="65" t="s">
        <v>5</v>
      </c>
      <c r="OZ106" s="65" t="s">
        <v>6</v>
      </c>
      <c r="PA106" s="65" t="s">
        <v>7</v>
      </c>
      <c r="PB106" s="65" t="s">
        <v>8</v>
      </c>
      <c r="PC106" s="65" t="s">
        <v>9</v>
      </c>
      <c r="PD106" s="65" t="s">
        <v>10</v>
      </c>
      <c r="PE106" s="65" t="s">
        <v>11</v>
      </c>
      <c r="PF106" s="65" t="s">
        <v>12</v>
      </c>
      <c r="PG106" s="65" t="s">
        <v>13</v>
      </c>
      <c r="PH106" s="65" t="s">
        <v>14</v>
      </c>
      <c r="PI106" s="65" t="s">
        <v>15</v>
      </c>
      <c r="PJ106" s="64">
        <f>IF(OX106=24,1,OX106+1)</f>
        <v>11</v>
      </c>
      <c r="PK106" s="65" t="s">
        <v>5</v>
      </c>
      <c r="PL106" s="65" t="s">
        <v>6</v>
      </c>
      <c r="PM106" s="65" t="s">
        <v>7</v>
      </c>
      <c r="PN106" s="65" t="s">
        <v>8</v>
      </c>
      <c r="PO106" s="65" t="s">
        <v>9</v>
      </c>
      <c r="PP106" s="65" t="s">
        <v>10</v>
      </c>
      <c r="PQ106" s="65" t="s">
        <v>11</v>
      </c>
      <c r="PR106" s="65" t="s">
        <v>12</v>
      </c>
      <c r="PS106" s="65" t="s">
        <v>13</v>
      </c>
      <c r="PT106" s="65" t="s">
        <v>14</v>
      </c>
      <c r="PU106" s="65" t="s">
        <v>15</v>
      </c>
      <c r="PV106" s="64">
        <f>IF(PJ106=24,1,PJ106+1)</f>
        <v>12</v>
      </c>
      <c r="PW106" s="65" t="s">
        <v>5</v>
      </c>
      <c r="PX106" s="65" t="s">
        <v>6</v>
      </c>
      <c r="PY106" s="65" t="s">
        <v>7</v>
      </c>
      <c r="PZ106" s="65" t="s">
        <v>8</v>
      </c>
      <c r="QA106" s="65" t="s">
        <v>9</v>
      </c>
      <c r="QB106" s="65" t="s">
        <v>10</v>
      </c>
      <c r="QC106" s="65" t="s">
        <v>11</v>
      </c>
      <c r="QD106" s="65" t="s">
        <v>12</v>
      </c>
      <c r="QE106" s="65" t="s">
        <v>13</v>
      </c>
      <c r="QF106" s="65" t="s">
        <v>14</v>
      </c>
      <c r="QG106" s="65" t="s">
        <v>15</v>
      </c>
      <c r="QH106" s="64">
        <f>IF(PV106=24,1,PV106+1)</f>
        <v>13</v>
      </c>
      <c r="QI106" s="65" t="s">
        <v>5</v>
      </c>
      <c r="QJ106" s="65" t="s">
        <v>6</v>
      </c>
      <c r="QK106" s="65" t="s">
        <v>7</v>
      </c>
      <c r="QL106" s="65" t="s">
        <v>8</v>
      </c>
      <c r="QM106" s="65" t="s">
        <v>9</v>
      </c>
      <c r="QN106" s="65" t="s">
        <v>10</v>
      </c>
      <c r="QO106" s="65" t="s">
        <v>11</v>
      </c>
      <c r="QP106" s="65" t="s">
        <v>12</v>
      </c>
      <c r="QQ106" s="65" t="s">
        <v>13</v>
      </c>
      <c r="QR106" s="65" t="s">
        <v>14</v>
      </c>
      <c r="QS106" s="65" t="s">
        <v>15</v>
      </c>
      <c r="QT106" s="64">
        <f>IF(QH106=24,1,QH106+1)</f>
        <v>14</v>
      </c>
      <c r="QU106" s="65" t="s">
        <v>5</v>
      </c>
      <c r="QV106" s="65" t="s">
        <v>6</v>
      </c>
      <c r="QW106" s="65" t="s">
        <v>7</v>
      </c>
      <c r="QX106" s="65" t="s">
        <v>8</v>
      </c>
      <c r="QY106" s="65" t="s">
        <v>9</v>
      </c>
      <c r="QZ106" s="65" t="s">
        <v>10</v>
      </c>
      <c r="RA106" s="65" t="s">
        <v>11</v>
      </c>
      <c r="RB106" s="65" t="s">
        <v>12</v>
      </c>
      <c r="RC106" s="65" t="s">
        <v>13</v>
      </c>
      <c r="RD106" s="65" t="s">
        <v>14</v>
      </c>
      <c r="RE106" s="65" t="s">
        <v>15</v>
      </c>
      <c r="RF106" s="64">
        <f>IF(QT106=24,1,QT106+1)</f>
        <v>15</v>
      </c>
      <c r="RG106" s="65" t="s">
        <v>5</v>
      </c>
      <c r="RH106" s="65" t="s">
        <v>6</v>
      </c>
      <c r="RI106" s="65" t="s">
        <v>7</v>
      </c>
      <c r="RJ106" s="65" t="s">
        <v>8</v>
      </c>
      <c r="RK106" s="65" t="s">
        <v>9</v>
      </c>
      <c r="RL106" s="65" t="s">
        <v>10</v>
      </c>
      <c r="RM106" s="65" t="s">
        <v>11</v>
      </c>
      <c r="RN106" s="65" t="s">
        <v>12</v>
      </c>
      <c r="RO106" s="65" t="s">
        <v>13</v>
      </c>
      <c r="RP106" s="65" t="s">
        <v>14</v>
      </c>
      <c r="RQ106" s="65" t="s">
        <v>15</v>
      </c>
      <c r="RR106" s="64">
        <f>IF(RF106=24,1,RF106+1)</f>
        <v>16</v>
      </c>
      <c r="RS106" s="65" t="s">
        <v>5</v>
      </c>
      <c r="RT106" s="65" t="s">
        <v>6</v>
      </c>
      <c r="RU106" s="65" t="s">
        <v>7</v>
      </c>
      <c r="RV106" s="65" t="s">
        <v>8</v>
      </c>
      <c r="RW106" s="65" t="s">
        <v>9</v>
      </c>
      <c r="RX106" s="65" t="s">
        <v>10</v>
      </c>
      <c r="RY106" s="65" t="s">
        <v>11</v>
      </c>
      <c r="RZ106" s="65" t="s">
        <v>12</v>
      </c>
      <c r="SA106" s="65" t="s">
        <v>13</v>
      </c>
      <c r="SB106" s="65" t="s">
        <v>14</v>
      </c>
      <c r="SC106" s="65" t="s">
        <v>15</v>
      </c>
      <c r="SD106" s="64">
        <f>IF(RR106=24,1,RR106+1)</f>
        <v>17</v>
      </c>
      <c r="SE106" s="65" t="s">
        <v>5</v>
      </c>
      <c r="SF106" s="65" t="s">
        <v>6</v>
      </c>
      <c r="SG106" s="65" t="s">
        <v>7</v>
      </c>
      <c r="SH106" s="65" t="s">
        <v>8</v>
      </c>
      <c r="SI106" s="65" t="s">
        <v>9</v>
      </c>
      <c r="SJ106" s="65" t="s">
        <v>10</v>
      </c>
      <c r="SK106" s="65" t="s">
        <v>11</v>
      </c>
      <c r="SL106" s="65" t="s">
        <v>12</v>
      </c>
      <c r="SM106" s="65" t="s">
        <v>13</v>
      </c>
      <c r="SN106" s="65" t="s">
        <v>14</v>
      </c>
      <c r="SO106" s="65" t="s">
        <v>15</v>
      </c>
      <c r="SP106" s="64">
        <f>IF(SD106=24,1,SD106+1)</f>
        <v>18</v>
      </c>
      <c r="SQ106" s="65" t="s">
        <v>5</v>
      </c>
      <c r="SR106" s="65" t="s">
        <v>6</v>
      </c>
      <c r="SS106" s="65" t="s">
        <v>7</v>
      </c>
      <c r="ST106" s="65" t="s">
        <v>8</v>
      </c>
      <c r="SU106" s="65" t="s">
        <v>9</v>
      </c>
      <c r="SV106" s="65" t="s">
        <v>10</v>
      </c>
      <c r="SW106" s="65" t="s">
        <v>11</v>
      </c>
      <c r="SX106" s="65" t="s">
        <v>12</v>
      </c>
      <c r="SY106" s="65" t="s">
        <v>13</v>
      </c>
      <c r="SZ106" s="65" t="s">
        <v>14</v>
      </c>
      <c r="TA106" s="65" t="s">
        <v>15</v>
      </c>
      <c r="TB106" s="64">
        <f>IF(SP106=24,1,SP106+1)</f>
        <v>19</v>
      </c>
      <c r="TC106" s="65" t="s">
        <v>5</v>
      </c>
      <c r="TD106" s="65" t="s">
        <v>6</v>
      </c>
      <c r="TE106" s="65" t="s">
        <v>7</v>
      </c>
      <c r="TF106" s="65" t="s">
        <v>8</v>
      </c>
      <c r="TG106" s="65" t="s">
        <v>9</v>
      </c>
      <c r="TH106" s="65" t="s">
        <v>10</v>
      </c>
      <c r="TI106" s="65" t="s">
        <v>11</v>
      </c>
      <c r="TJ106" s="65" t="s">
        <v>12</v>
      </c>
      <c r="TK106" s="65" t="s">
        <v>13</v>
      </c>
      <c r="TL106" s="65" t="s">
        <v>14</v>
      </c>
      <c r="TM106" s="65" t="s">
        <v>15</v>
      </c>
      <c r="TN106" s="64">
        <f>IF(TB106=24,1,TB106+1)</f>
        <v>20</v>
      </c>
      <c r="TO106" s="65" t="s">
        <v>5</v>
      </c>
      <c r="TP106" s="65" t="s">
        <v>6</v>
      </c>
      <c r="TQ106" s="65" t="s">
        <v>7</v>
      </c>
      <c r="TR106" s="65" t="s">
        <v>8</v>
      </c>
      <c r="TS106" s="65" t="s">
        <v>9</v>
      </c>
      <c r="TT106" s="65" t="s">
        <v>10</v>
      </c>
      <c r="TU106" s="65" t="s">
        <v>11</v>
      </c>
      <c r="TV106" s="65" t="s">
        <v>12</v>
      </c>
      <c r="TW106" s="65" t="s">
        <v>13</v>
      </c>
      <c r="TX106" s="65" t="s">
        <v>14</v>
      </c>
      <c r="TY106" s="65" t="s">
        <v>15</v>
      </c>
      <c r="TZ106" s="64">
        <f>IF(TN106=24,1,TN106+1)</f>
        <v>21</v>
      </c>
      <c r="UA106" s="65" t="s">
        <v>5</v>
      </c>
      <c r="UB106" s="65" t="s">
        <v>6</v>
      </c>
      <c r="UC106" s="65" t="s">
        <v>7</v>
      </c>
      <c r="UD106" s="65" t="s">
        <v>8</v>
      </c>
      <c r="UE106" s="65" t="s">
        <v>9</v>
      </c>
      <c r="UF106" s="65" t="s">
        <v>10</v>
      </c>
      <c r="UG106" s="65" t="s">
        <v>11</v>
      </c>
      <c r="UH106" s="65" t="s">
        <v>12</v>
      </c>
      <c r="UI106" s="65" t="s">
        <v>13</v>
      </c>
      <c r="UJ106" s="65" t="s">
        <v>14</v>
      </c>
      <c r="UK106" s="65" t="s">
        <v>15</v>
      </c>
      <c r="UL106" s="64">
        <f>IF(TZ106=24,1,TZ106+1)</f>
        <v>22</v>
      </c>
      <c r="UM106" s="65" t="s">
        <v>5</v>
      </c>
      <c r="UN106" s="65" t="s">
        <v>6</v>
      </c>
      <c r="UO106" s="65" t="s">
        <v>7</v>
      </c>
      <c r="UP106" s="65" t="s">
        <v>8</v>
      </c>
      <c r="UQ106" s="65" t="s">
        <v>9</v>
      </c>
      <c r="UR106" s="65" t="s">
        <v>10</v>
      </c>
      <c r="US106" s="65" t="s">
        <v>11</v>
      </c>
      <c r="UT106" s="65" t="s">
        <v>12</v>
      </c>
      <c r="UU106" s="65" t="s">
        <v>13</v>
      </c>
      <c r="UV106" s="65" t="s">
        <v>14</v>
      </c>
      <c r="UW106" s="65" t="s">
        <v>15</v>
      </c>
      <c r="UX106" s="64">
        <f>IF(UL106=24,1,UL106+1)</f>
        <v>23</v>
      </c>
      <c r="UY106" s="65" t="s">
        <v>5</v>
      </c>
      <c r="UZ106" s="65" t="s">
        <v>6</v>
      </c>
      <c r="VA106" s="65" t="s">
        <v>7</v>
      </c>
      <c r="VB106" s="65" t="s">
        <v>8</v>
      </c>
      <c r="VC106" s="65" t="s">
        <v>9</v>
      </c>
      <c r="VD106" s="65" t="s">
        <v>10</v>
      </c>
      <c r="VE106" s="65" t="s">
        <v>11</v>
      </c>
      <c r="VF106" s="65" t="s">
        <v>12</v>
      </c>
      <c r="VG106" s="65" t="s">
        <v>13</v>
      </c>
      <c r="VH106" s="65" t="s">
        <v>14</v>
      </c>
      <c r="VI106" s="65" t="s">
        <v>15</v>
      </c>
      <c r="VJ106" s="64">
        <f>IF(UX106=24,1,UX106+1)</f>
        <v>24</v>
      </c>
      <c r="VK106" s="65" t="s">
        <v>5</v>
      </c>
      <c r="VL106" s="65" t="s">
        <v>6</v>
      </c>
      <c r="VM106" s="65" t="s">
        <v>7</v>
      </c>
      <c r="VN106" s="65" t="s">
        <v>8</v>
      </c>
      <c r="VO106" s="65" t="s">
        <v>9</v>
      </c>
      <c r="VP106" s="65" t="s">
        <v>10</v>
      </c>
      <c r="VQ106" s="65" t="s">
        <v>11</v>
      </c>
      <c r="VR106" s="65" t="s">
        <v>12</v>
      </c>
      <c r="VS106" s="65" t="s">
        <v>13</v>
      </c>
      <c r="VT106" s="65" t="s">
        <v>14</v>
      </c>
      <c r="VU106" s="65" t="s">
        <v>15</v>
      </c>
      <c r="VV106" s="64">
        <f>IF(VJ106=24,1,VJ106+1)</f>
        <v>1</v>
      </c>
      <c r="VW106" s="65" t="s">
        <v>5</v>
      </c>
      <c r="VX106" s="65" t="s">
        <v>6</v>
      </c>
      <c r="VY106" s="65" t="s">
        <v>7</v>
      </c>
      <c r="VZ106" s="65" t="s">
        <v>8</v>
      </c>
      <c r="WA106" s="65" t="s">
        <v>9</v>
      </c>
      <c r="WB106" s="65" t="s">
        <v>10</v>
      </c>
      <c r="WC106" s="65" t="s">
        <v>11</v>
      </c>
      <c r="WD106" s="65" t="s">
        <v>12</v>
      </c>
      <c r="WE106" s="65" t="s">
        <v>13</v>
      </c>
      <c r="WF106" s="65" t="s">
        <v>14</v>
      </c>
      <c r="WG106" s="65" t="s">
        <v>15</v>
      </c>
      <c r="WH106" s="64">
        <f>IF(VV106=24,1,VV106+1)</f>
        <v>2</v>
      </c>
      <c r="WI106" s="65" t="s">
        <v>5</v>
      </c>
      <c r="WJ106" s="65" t="s">
        <v>6</v>
      </c>
      <c r="WK106" s="65" t="s">
        <v>7</v>
      </c>
      <c r="WL106" s="65" t="s">
        <v>8</v>
      </c>
      <c r="WM106" s="65" t="s">
        <v>9</v>
      </c>
      <c r="WN106" s="65" t="s">
        <v>10</v>
      </c>
      <c r="WO106" s="65" t="s">
        <v>11</v>
      </c>
      <c r="WP106" s="65" t="s">
        <v>12</v>
      </c>
      <c r="WQ106" s="65" t="s">
        <v>13</v>
      </c>
      <c r="WR106" s="65" t="s">
        <v>14</v>
      </c>
      <c r="WS106" s="65" t="s">
        <v>15</v>
      </c>
      <c r="WT106" s="64">
        <f>IF(WH106=24,1,WH106+1)</f>
        <v>3</v>
      </c>
      <c r="WU106" s="65" t="s">
        <v>5</v>
      </c>
      <c r="WV106" s="65" t="s">
        <v>6</v>
      </c>
      <c r="WW106" s="65" t="s">
        <v>7</v>
      </c>
      <c r="WX106" s="65" t="s">
        <v>8</v>
      </c>
      <c r="WY106" s="65" t="s">
        <v>9</v>
      </c>
      <c r="WZ106" s="65" t="s">
        <v>10</v>
      </c>
      <c r="XA106" s="65" t="s">
        <v>11</v>
      </c>
      <c r="XB106" s="65" t="s">
        <v>12</v>
      </c>
      <c r="XC106" s="65" t="s">
        <v>13</v>
      </c>
      <c r="XD106" s="65" t="s">
        <v>14</v>
      </c>
      <c r="XE106" s="65" t="s">
        <v>15</v>
      </c>
      <c r="XF106" s="64">
        <f>IF(WT106=24,1,WT106+1)</f>
        <v>4</v>
      </c>
      <c r="XG106" s="65" t="s">
        <v>5</v>
      </c>
      <c r="XH106" s="65" t="s">
        <v>6</v>
      </c>
      <c r="XI106" s="65" t="s">
        <v>7</v>
      </c>
      <c r="XJ106" s="65" t="s">
        <v>8</v>
      </c>
      <c r="XK106" s="65" t="s">
        <v>9</v>
      </c>
      <c r="XL106" s="65" t="s">
        <v>10</v>
      </c>
      <c r="XM106" s="65" t="s">
        <v>11</v>
      </c>
      <c r="XN106" s="65" t="s">
        <v>12</v>
      </c>
      <c r="XO106" s="65" t="s">
        <v>13</v>
      </c>
      <c r="XP106" s="65" t="s">
        <v>14</v>
      </c>
      <c r="XQ106" s="65" t="s">
        <v>15</v>
      </c>
      <c r="XR106" s="64">
        <f>IF(XF106=24,1,XF106+1)</f>
        <v>5</v>
      </c>
      <c r="XS106" s="65" t="s">
        <v>5</v>
      </c>
      <c r="XT106" s="65" t="s">
        <v>6</v>
      </c>
      <c r="XU106" s="65" t="s">
        <v>7</v>
      </c>
      <c r="XV106" s="65" t="s">
        <v>8</v>
      </c>
      <c r="XW106" s="65" t="s">
        <v>9</v>
      </c>
      <c r="XX106" s="65" t="s">
        <v>10</v>
      </c>
      <c r="XY106" s="65" t="s">
        <v>11</v>
      </c>
      <c r="XZ106" s="65" t="s">
        <v>12</v>
      </c>
      <c r="YA106" s="65" t="s">
        <v>13</v>
      </c>
      <c r="YB106" s="65" t="s">
        <v>14</v>
      </c>
      <c r="YC106" s="65" t="s">
        <v>15</v>
      </c>
      <c r="YD106" s="64">
        <f>IF(XR106=24,1,XR106+1)</f>
        <v>6</v>
      </c>
      <c r="YE106" s="65" t="s">
        <v>5</v>
      </c>
      <c r="YF106" s="65" t="s">
        <v>6</v>
      </c>
      <c r="YG106" s="65" t="s">
        <v>7</v>
      </c>
      <c r="YH106" s="65" t="s">
        <v>8</v>
      </c>
      <c r="YI106" s="65" t="s">
        <v>9</v>
      </c>
      <c r="YJ106" s="65" t="s">
        <v>10</v>
      </c>
      <c r="YK106" s="65" t="s">
        <v>11</v>
      </c>
      <c r="YL106" s="65" t="s">
        <v>12</v>
      </c>
      <c r="YM106" s="65" t="s">
        <v>13</v>
      </c>
      <c r="YN106" s="65" t="s">
        <v>14</v>
      </c>
      <c r="YO106" s="65" t="s">
        <v>15</v>
      </c>
    </row>
    <row r="107" spans="1:665" ht="25" customHeight="1">
      <c r="A107" s="2337"/>
      <c r="B107" s="2338"/>
      <c r="C107" s="2339"/>
      <c r="D107" s="1673"/>
      <c r="E107" s="1773"/>
      <c r="F107" s="1739"/>
      <c r="G107" s="1715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4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DW107" s="1671"/>
      <c r="DX107" s="1671"/>
      <c r="DY107" s="1671"/>
      <c r="DZ107" s="74"/>
      <c r="EA107" s="74"/>
      <c r="EB107" s="74"/>
      <c r="EC107" s="74"/>
      <c r="ED107" s="74"/>
      <c r="EE107" s="74"/>
      <c r="EF107" s="74"/>
      <c r="EG107" s="74"/>
      <c r="EH107" s="74"/>
      <c r="EI107" s="74"/>
      <c r="EJ107" s="74"/>
      <c r="EK107" s="74"/>
      <c r="EL107" s="74"/>
      <c r="EM107" s="74"/>
      <c r="EN107" s="74"/>
      <c r="EO107" s="68"/>
      <c r="EP107" s="68"/>
      <c r="EQ107" s="68"/>
      <c r="ER107" s="68"/>
      <c r="ES107" s="68"/>
      <c r="ET107" s="68"/>
      <c r="EU107" s="68"/>
      <c r="EV107" s="68"/>
      <c r="EW107" s="68"/>
      <c r="EX107" s="68"/>
      <c r="EY107" s="68"/>
      <c r="EZ107" s="68"/>
      <c r="FA107" s="68"/>
      <c r="FB107" s="68"/>
      <c r="FC107" s="68"/>
      <c r="FD107" s="68"/>
      <c r="FE107" s="68"/>
      <c r="FF107" s="68"/>
      <c r="FG107" s="68"/>
      <c r="FH107" s="68"/>
      <c r="FI107" s="68"/>
      <c r="FJ107" s="68"/>
      <c r="FK107" s="68"/>
      <c r="FL107" s="68"/>
      <c r="FM107" s="68"/>
      <c r="FN107" s="68"/>
      <c r="FO107" s="68"/>
      <c r="FP107" s="68"/>
      <c r="FQ107" s="68"/>
      <c r="FR107" s="68"/>
      <c r="FS107" s="68"/>
      <c r="FT107" s="68"/>
      <c r="FU107" s="68"/>
      <c r="FV107" s="68"/>
      <c r="FW107" s="68"/>
      <c r="FX107" s="68"/>
      <c r="FY107" s="68"/>
      <c r="FZ107" s="68"/>
      <c r="GA107" s="68"/>
      <c r="GB107" s="334"/>
      <c r="GC107" s="334"/>
      <c r="GD107" s="334"/>
      <c r="GE107" s="334"/>
      <c r="GF107" s="1671"/>
      <c r="GG107" s="1671"/>
      <c r="GH107" s="1671"/>
      <c r="GI107" s="1671"/>
      <c r="GJ107" s="1671"/>
      <c r="GK107" s="1671"/>
      <c r="GL107" s="1671"/>
      <c r="GM107" s="1671"/>
      <c r="GN107" s="1671"/>
      <c r="GO107" s="1671"/>
      <c r="GP107" s="1671"/>
      <c r="GQ107" s="1671"/>
      <c r="GR107" s="1671"/>
      <c r="GS107" s="1671"/>
      <c r="GT107" s="1671"/>
      <c r="GU107" s="1671"/>
      <c r="GV107" s="1671"/>
      <c r="GW107" s="1671"/>
      <c r="GX107" s="1671"/>
      <c r="GY107" s="1671"/>
      <c r="GZ107" s="1671"/>
      <c r="HA107" s="1671"/>
      <c r="HB107" s="1671"/>
      <c r="HC107" s="1671"/>
      <c r="HD107" s="1671"/>
      <c r="HE107" s="1671"/>
      <c r="HF107" s="1671"/>
      <c r="HG107" s="1671"/>
      <c r="HH107" s="1671"/>
      <c r="HI107" s="1671"/>
      <c r="HJ107" s="1671"/>
      <c r="HK107" s="1671"/>
      <c r="HL107" s="1671"/>
      <c r="HM107" s="1671"/>
      <c r="HN107" s="1671"/>
      <c r="HO107" s="1671"/>
      <c r="HP107" s="1671"/>
      <c r="HQ107" s="1671"/>
      <c r="HR107" s="1671"/>
      <c r="HS107" s="1671"/>
      <c r="HT107" s="1671"/>
      <c r="HU107" s="1671"/>
      <c r="HV107" s="1671"/>
      <c r="HW107" s="1671"/>
      <c r="HX107" s="1671"/>
      <c r="HY107" s="1671"/>
      <c r="HZ107" s="1671"/>
      <c r="IA107" s="1671"/>
      <c r="IB107" s="62"/>
      <c r="IC107" s="62"/>
      <c r="ID107" s="62"/>
      <c r="IE107" s="62"/>
      <c r="IF107" s="62"/>
      <c r="IG107" s="62"/>
      <c r="IH107" s="62"/>
      <c r="II107" s="62"/>
      <c r="IJ107" s="62"/>
      <c r="IK107" s="62"/>
      <c r="IL107" s="62"/>
      <c r="IM107" s="62"/>
      <c r="IN107" s="1671"/>
      <c r="IO107" s="1671"/>
      <c r="IP107" s="1671"/>
      <c r="IQ107" s="1671"/>
      <c r="IR107" s="1671"/>
      <c r="IS107" s="1671"/>
      <c r="IT107" s="1671"/>
      <c r="IU107" s="1671"/>
      <c r="IV107" s="1671"/>
      <c r="IW107" s="1671"/>
      <c r="IX107" s="1671"/>
      <c r="IY107" s="1671"/>
      <c r="IZ107" s="1671"/>
      <c r="JA107" s="1671"/>
      <c r="JB107" s="1671"/>
      <c r="JC107" s="1671"/>
      <c r="JD107" s="62"/>
      <c r="JE107" s="62"/>
      <c r="JF107" s="62"/>
      <c r="JG107" s="62"/>
      <c r="JH107" s="62"/>
      <c r="JI107" s="62"/>
      <c r="JJ107" s="62"/>
      <c r="JK107" s="62"/>
      <c r="JL107" s="62"/>
      <c r="JM107" s="62"/>
      <c r="JN107" s="62"/>
      <c r="JO107" s="62"/>
      <c r="JP107" s="62"/>
      <c r="JQ107" s="62"/>
      <c r="JR107" s="334"/>
      <c r="JS107" s="334"/>
      <c r="JT107" s="334"/>
      <c r="JU107" s="334"/>
      <c r="JV107" s="334"/>
      <c r="JW107" s="334"/>
      <c r="JX107" s="334"/>
      <c r="JY107" s="334"/>
      <c r="JZ107" s="334"/>
      <c r="KA107" s="334"/>
      <c r="KB107" s="68"/>
      <c r="KC107" s="68"/>
      <c r="KD107" s="68"/>
      <c r="KE107" s="68"/>
      <c r="KF107" s="68"/>
      <c r="KG107" s="68"/>
      <c r="KH107" s="68"/>
      <c r="KI107" s="68"/>
      <c r="KJ107" s="68"/>
      <c r="KK107" s="68"/>
      <c r="KL107" s="68"/>
      <c r="KM107" s="68"/>
      <c r="KN107" s="68"/>
      <c r="KO107" s="68"/>
      <c r="KP107" s="68"/>
      <c r="KQ107" s="68"/>
      <c r="KR107" s="68"/>
      <c r="KS107" s="68"/>
      <c r="KT107" s="68"/>
      <c r="KU107" s="68"/>
      <c r="KV107" s="68"/>
      <c r="KW107" s="68"/>
      <c r="KX107" s="68"/>
      <c r="KY107" s="68"/>
      <c r="KZ107" s="68"/>
      <c r="LA107" s="68"/>
      <c r="LB107" s="68"/>
      <c r="LC107" s="68"/>
      <c r="LD107" s="68"/>
      <c r="LE107" s="68"/>
      <c r="LF107" s="68"/>
      <c r="LG107" s="68"/>
      <c r="LH107" s="68"/>
      <c r="LI107" s="68"/>
      <c r="LJ107" s="68"/>
      <c r="LK107" s="68"/>
      <c r="LL107" s="68"/>
      <c r="LM107" s="68"/>
      <c r="LN107" s="68"/>
      <c r="LV107" s="68"/>
      <c r="LW107" s="68"/>
      <c r="LX107" s="68"/>
      <c r="LY107" s="68"/>
      <c r="LZ107" s="68"/>
      <c r="MA107" s="68"/>
      <c r="MB107" s="68"/>
      <c r="MC107" s="68"/>
      <c r="MD107" s="68"/>
      <c r="ME107" s="68"/>
      <c r="MF107" s="68"/>
      <c r="MG107" s="68"/>
      <c r="MH107" s="68"/>
      <c r="MI107" s="68"/>
      <c r="MJ107" s="68"/>
      <c r="MK107" s="68"/>
      <c r="ML107" s="68"/>
      <c r="MM107" s="68"/>
      <c r="MN107" s="68"/>
      <c r="MO107" s="68"/>
      <c r="MP107" s="68"/>
      <c r="MQ107" s="68"/>
      <c r="MR107" s="68"/>
      <c r="MS107" s="68"/>
      <c r="MT107" s="68"/>
      <c r="MU107" s="68"/>
      <c r="MV107" s="68"/>
      <c r="MW107" s="68"/>
      <c r="MX107" s="68"/>
      <c r="MY107" s="68"/>
      <c r="MZ107" s="68"/>
      <c r="NA107" s="68"/>
      <c r="NB107" s="68"/>
      <c r="NC107" s="68"/>
      <c r="ND107" s="68"/>
      <c r="NE107" s="68"/>
      <c r="NF107" s="68"/>
      <c r="NG107" s="68"/>
      <c r="NH107" s="68"/>
      <c r="NI107" s="68"/>
      <c r="NJ107" s="68"/>
      <c r="NK107" s="68"/>
      <c r="NL107" s="68"/>
      <c r="NM107" s="68"/>
      <c r="NN107" s="68"/>
      <c r="NO107" s="68"/>
      <c r="NP107" s="68"/>
      <c r="NQ107" s="68"/>
      <c r="NR107" s="68"/>
      <c r="NS107" s="68"/>
      <c r="NT107" s="68"/>
      <c r="NU107" s="68"/>
      <c r="NV107" s="68"/>
      <c r="NW107" s="68"/>
      <c r="NX107" s="68"/>
      <c r="NY107" s="68"/>
      <c r="NZ107" s="68"/>
      <c r="OA107" s="68"/>
      <c r="OB107" s="68"/>
      <c r="OC107" s="68"/>
      <c r="OD107" s="68"/>
      <c r="OE107" s="68"/>
      <c r="OF107" s="68"/>
      <c r="OG107" s="68"/>
      <c r="OH107" s="68"/>
      <c r="OI107" s="68"/>
      <c r="OJ107" s="68"/>
      <c r="OK107" s="68"/>
      <c r="OL107" s="68"/>
      <c r="OM107" s="68"/>
      <c r="ON107" s="68"/>
      <c r="OO107" s="68"/>
      <c r="OP107" s="68"/>
      <c r="OQ107" s="68"/>
      <c r="OR107" s="68"/>
      <c r="OS107" s="68"/>
      <c r="OT107" s="68"/>
      <c r="OU107" s="68"/>
      <c r="OV107" s="68"/>
      <c r="OW107" s="68"/>
      <c r="OX107" s="68"/>
      <c r="OY107" s="68"/>
      <c r="OZ107" s="68"/>
      <c r="PA107" s="68"/>
      <c r="PB107" s="68"/>
      <c r="PC107" s="68"/>
      <c r="PD107" s="68"/>
      <c r="PE107" s="68"/>
      <c r="PF107" s="68"/>
      <c r="PG107" s="68"/>
      <c r="PH107" s="68"/>
      <c r="PI107" s="68"/>
      <c r="PJ107" s="68"/>
      <c r="PK107" s="68"/>
      <c r="PL107" s="68"/>
      <c r="PM107" s="68"/>
      <c r="PN107" s="68"/>
      <c r="PO107" s="68"/>
      <c r="PP107" s="68"/>
      <c r="PQ107" s="68"/>
      <c r="PR107" s="68"/>
      <c r="PS107" s="68"/>
      <c r="PT107" s="68"/>
      <c r="PU107" s="68"/>
      <c r="PV107" s="68"/>
      <c r="PW107" s="68"/>
      <c r="PX107" s="68"/>
      <c r="PY107" s="68"/>
      <c r="PZ107" s="68"/>
      <c r="QA107" s="68"/>
      <c r="QB107" s="68"/>
      <c r="QC107" s="68"/>
      <c r="QD107" s="68"/>
      <c r="QE107" s="68"/>
      <c r="QF107" s="68"/>
      <c r="QG107" s="68"/>
      <c r="QH107" s="68"/>
      <c r="QI107" s="68"/>
      <c r="QJ107" s="68"/>
      <c r="QK107" s="68"/>
      <c r="QL107" s="68"/>
      <c r="QM107" s="68"/>
      <c r="QN107" s="68"/>
      <c r="QO107" s="68"/>
      <c r="QP107" s="68"/>
      <c r="QQ107" s="68"/>
      <c r="QR107" s="68"/>
      <c r="QS107" s="68"/>
      <c r="QT107" s="68"/>
      <c r="QU107" s="68"/>
      <c r="QV107" s="68"/>
      <c r="QW107" s="68"/>
      <c r="QX107" s="68"/>
      <c r="QY107" s="68"/>
      <c r="QZ107" s="68"/>
      <c r="RA107" s="68"/>
      <c r="RB107" s="68"/>
      <c r="RC107" s="68"/>
      <c r="RD107" s="68"/>
      <c r="RE107" s="68"/>
      <c r="RF107" s="68"/>
      <c r="RG107" s="68"/>
      <c r="RH107" s="68"/>
      <c r="RI107" s="68"/>
      <c r="RJ107" s="68"/>
      <c r="RK107" s="68"/>
      <c r="RL107" s="68"/>
      <c r="RM107" s="68"/>
      <c r="RN107" s="68"/>
      <c r="RO107" s="68"/>
      <c r="RP107" s="68"/>
      <c r="RQ107" s="68"/>
      <c r="RR107" s="68"/>
      <c r="RS107" s="68"/>
      <c r="RT107" s="68"/>
      <c r="RU107" s="68"/>
      <c r="RV107" s="68"/>
      <c r="RW107" s="68"/>
      <c r="RX107" s="68"/>
      <c r="RY107" s="68"/>
      <c r="RZ107" s="68"/>
      <c r="SA107" s="68"/>
      <c r="SB107" s="68"/>
      <c r="SC107" s="68"/>
      <c r="SD107" s="68"/>
      <c r="SE107" s="68"/>
      <c r="SF107" s="68"/>
      <c r="SG107" s="68"/>
      <c r="SH107" s="68"/>
      <c r="SI107" s="68"/>
      <c r="SJ107" s="68"/>
      <c r="SK107" s="68"/>
      <c r="SL107" s="68"/>
      <c r="SM107" s="68"/>
      <c r="SN107" s="68"/>
      <c r="SO107" s="68"/>
      <c r="SP107" s="68"/>
      <c r="SQ107" s="68"/>
      <c r="SR107" s="68"/>
      <c r="SS107" s="68"/>
      <c r="ST107" s="68"/>
      <c r="SU107" s="68"/>
      <c r="SV107" s="68"/>
      <c r="SW107" s="68"/>
      <c r="SX107" s="68"/>
      <c r="SY107" s="68"/>
      <c r="SZ107" s="68"/>
      <c r="TA107" s="68"/>
      <c r="TB107" s="68"/>
      <c r="TC107" s="68"/>
      <c r="TD107" s="68"/>
      <c r="TE107" s="68"/>
      <c r="TF107" s="68"/>
      <c r="TG107" s="68"/>
      <c r="TH107" s="68"/>
      <c r="TI107" s="68"/>
      <c r="TJ107" s="68"/>
      <c r="TK107" s="68"/>
      <c r="TL107" s="68"/>
      <c r="TM107" s="68"/>
      <c r="TN107" s="68"/>
      <c r="TO107" s="68"/>
      <c r="TP107" s="68"/>
      <c r="TQ107" s="68"/>
      <c r="TR107" s="68"/>
      <c r="TS107" s="68"/>
      <c r="TT107" s="68"/>
      <c r="TU107" s="68"/>
      <c r="TV107" s="68"/>
      <c r="TW107" s="68"/>
      <c r="TX107" s="68"/>
      <c r="TY107" s="68"/>
      <c r="TZ107" s="68"/>
      <c r="UA107" s="68"/>
      <c r="UB107" s="68"/>
      <c r="UC107" s="68"/>
      <c r="UD107" s="68"/>
      <c r="UE107" s="68"/>
      <c r="UF107" s="68"/>
      <c r="UG107" s="68"/>
      <c r="UH107" s="68"/>
      <c r="UI107" s="68"/>
      <c r="UJ107" s="68"/>
      <c r="UK107" s="68"/>
      <c r="UL107" s="68"/>
      <c r="UM107" s="68"/>
      <c r="UN107" s="68"/>
      <c r="UO107" s="68"/>
      <c r="UP107" s="68"/>
      <c r="UQ107" s="68"/>
      <c r="UR107" s="68"/>
      <c r="US107" s="68"/>
      <c r="UT107" s="68"/>
      <c r="UU107" s="68"/>
      <c r="UV107" s="68"/>
      <c r="UW107" s="68"/>
      <c r="UX107" s="68"/>
      <c r="UY107" s="68"/>
      <c r="UZ107" s="68"/>
      <c r="VA107" s="68"/>
      <c r="VB107" s="68"/>
      <c r="VC107" s="68"/>
      <c r="VD107" s="68"/>
      <c r="VE107" s="68"/>
      <c r="VF107" s="68"/>
      <c r="VG107" s="68"/>
      <c r="VH107" s="68"/>
      <c r="VI107" s="68"/>
      <c r="VJ107" s="68"/>
      <c r="VK107" s="68"/>
      <c r="VL107" s="68"/>
      <c r="VM107" s="68"/>
      <c r="VN107" s="68"/>
      <c r="VO107" s="68"/>
      <c r="VP107" s="68"/>
      <c r="VQ107" s="68"/>
      <c r="VR107" s="68"/>
      <c r="VS107" s="68"/>
      <c r="VT107" s="68"/>
      <c r="VU107" s="68"/>
      <c r="VV107" s="68"/>
      <c r="VW107" s="68"/>
      <c r="VX107" s="68"/>
      <c r="VY107" s="68"/>
      <c r="VZ107" s="68"/>
      <c r="WA107" s="68"/>
      <c r="WB107" s="68"/>
      <c r="WC107" s="68"/>
      <c r="WD107" s="68"/>
      <c r="WE107" s="68"/>
      <c r="WF107" s="68"/>
      <c r="WG107" s="68"/>
      <c r="WH107" s="68"/>
      <c r="WI107" s="68"/>
      <c r="WJ107" s="68"/>
      <c r="WK107" s="68"/>
      <c r="WL107" s="68"/>
      <c r="WM107" s="68"/>
      <c r="WN107" s="68"/>
      <c r="WO107" s="68"/>
      <c r="WP107" s="68"/>
      <c r="WQ107" s="68"/>
      <c r="WR107" s="68"/>
      <c r="WS107" s="68"/>
      <c r="WT107" s="68"/>
      <c r="WU107" s="68"/>
      <c r="WV107" s="68"/>
      <c r="WW107" s="68"/>
      <c r="WX107" s="68"/>
      <c r="WY107" s="68"/>
      <c r="WZ107" s="68"/>
      <c r="XA107" s="68"/>
      <c r="XB107" s="68"/>
      <c r="XC107" s="68"/>
      <c r="XD107" s="68"/>
      <c r="XE107" s="68"/>
      <c r="XF107" s="68"/>
      <c r="XG107" s="68"/>
      <c r="XH107" s="68"/>
      <c r="XI107" s="68"/>
      <c r="XJ107" s="68"/>
      <c r="XK107" s="68"/>
      <c r="XL107" s="68"/>
      <c r="XM107" s="68"/>
      <c r="XN107" s="68"/>
      <c r="XO107" s="68"/>
      <c r="XP107" s="68"/>
      <c r="XQ107" s="68"/>
      <c r="XR107" s="68"/>
      <c r="XS107" s="68"/>
      <c r="XT107" s="68"/>
      <c r="XU107" s="68"/>
      <c r="XV107" s="68"/>
      <c r="XW107" s="68"/>
      <c r="XX107" s="68"/>
      <c r="XY107" s="68"/>
      <c r="XZ107" s="68"/>
      <c r="YA107" s="68"/>
      <c r="YB107" s="68"/>
    </row>
    <row r="108" spans="1:665" ht="25" customHeight="1">
      <c r="A108" s="1668"/>
      <c r="B108" s="1668"/>
      <c r="C108" s="1668"/>
      <c r="D108" s="1673"/>
      <c r="E108" s="1773"/>
      <c r="F108" s="1739"/>
      <c r="G108" s="1715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4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DW108" s="68"/>
      <c r="DX108" s="68"/>
      <c r="DY108" s="68"/>
      <c r="DZ108" s="74"/>
      <c r="EA108" s="74"/>
      <c r="EB108" s="74"/>
      <c r="EC108" s="74"/>
      <c r="ED108" s="74"/>
      <c r="EE108" s="74"/>
      <c r="EF108" s="74"/>
      <c r="EG108" s="74"/>
      <c r="EH108" s="74"/>
      <c r="EI108" s="74"/>
      <c r="EJ108" s="74"/>
      <c r="EK108" s="74"/>
      <c r="EL108" s="74"/>
      <c r="EM108" s="74"/>
      <c r="EN108" s="74"/>
      <c r="EO108" s="68"/>
      <c r="EP108" s="68"/>
      <c r="EQ108" s="68"/>
      <c r="ER108" s="68"/>
      <c r="ES108" s="68"/>
      <c r="ET108" s="68"/>
      <c r="EU108" s="68"/>
      <c r="EV108" s="68"/>
      <c r="EW108" s="68"/>
      <c r="EX108" s="68"/>
      <c r="EY108" s="68"/>
      <c r="EZ108" s="68"/>
      <c r="FA108" s="68"/>
      <c r="FB108" s="68"/>
      <c r="FC108" s="68"/>
      <c r="FP108" s="68"/>
      <c r="FQ108" s="68"/>
      <c r="FR108" s="68"/>
      <c r="FS108" s="68"/>
      <c r="FT108" s="68"/>
      <c r="FU108" s="68"/>
      <c r="FV108" s="68"/>
      <c r="FW108" s="68"/>
      <c r="FX108" s="68"/>
      <c r="FY108" s="68"/>
      <c r="FZ108" s="68"/>
      <c r="GA108" s="68"/>
      <c r="GB108" s="334"/>
      <c r="GC108" s="334"/>
      <c r="GD108" s="334"/>
      <c r="GE108" s="334"/>
      <c r="GF108" s="1671"/>
      <c r="GG108" s="1671"/>
      <c r="GH108" s="1671"/>
      <c r="GI108" s="1671"/>
      <c r="GJ108" s="1671"/>
      <c r="GK108" s="1671"/>
      <c r="GL108" s="1671"/>
      <c r="GM108" s="1671"/>
      <c r="GN108" s="1671"/>
      <c r="GO108" s="1671"/>
      <c r="GP108" s="1671"/>
      <c r="GQ108" s="1671"/>
      <c r="GR108" s="1671"/>
      <c r="GS108" s="1671"/>
      <c r="GT108" s="1671"/>
      <c r="GU108" s="1671"/>
      <c r="GV108" s="1671"/>
      <c r="GW108" s="1671"/>
      <c r="GX108" s="1671"/>
      <c r="GY108" s="1671"/>
      <c r="GZ108" s="1671"/>
      <c r="HA108" s="1671"/>
      <c r="HB108" s="1671"/>
      <c r="HC108" s="1671"/>
      <c r="HD108" s="1671"/>
      <c r="HE108" s="1671"/>
      <c r="HF108" s="1671"/>
      <c r="HG108" s="1671"/>
      <c r="HH108" s="1671"/>
      <c r="HI108" s="1671"/>
      <c r="HJ108" s="1671"/>
      <c r="HK108" s="1671"/>
      <c r="HL108" s="1671"/>
      <c r="HM108" s="1671"/>
      <c r="HN108" s="1671"/>
      <c r="HO108" s="1671"/>
      <c r="HP108" s="1671"/>
      <c r="HQ108" s="1671"/>
      <c r="HR108" s="1671"/>
      <c r="HS108" s="1671"/>
      <c r="HT108" s="1671"/>
      <c r="HU108" s="1671"/>
      <c r="HV108" s="1671"/>
      <c r="HW108" s="1671"/>
      <c r="HX108" s="1671"/>
      <c r="HY108" s="1671"/>
      <c r="HZ108" s="1671"/>
      <c r="IA108" s="1671"/>
      <c r="IB108" s="62"/>
      <c r="IC108" s="62"/>
      <c r="ID108" s="62"/>
      <c r="IE108" s="62"/>
      <c r="IF108" s="62"/>
      <c r="IG108" s="62"/>
      <c r="IH108" s="62"/>
      <c r="II108" s="62"/>
      <c r="IJ108" s="62"/>
      <c r="IK108" s="62"/>
      <c r="IL108" s="62"/>
      <c r="IM108" s="62"/>
      <c r="IN108" s="1671"/>
      <c r="IO108" s="1671"/>
      <c r="IP108" s="1671"/>
      <c r="IQ108" s="1671"/>
      <c r="IR108" s="1671"/>
      <c r="IS108" s="1671"/>
      <c r="IT108" s="1671"/>
      <c r="IU108" s="1671"/>
      <c r="IV108" s="1671"/>
      <c r="IW108" s="1671"/>
      <c r="IX108" s="1671"/>
      <c r="IY108" s="1671"/>
      <c r="IZ108" s="1671"/>
      <c r="JA108" s="1671"/>
      <c r="JB108" s="1671"/>
      <c r="JC108" s="1671"/>
      <c r="JD108" s="62"/>
      <c r="JE108" s="62"/>
      <c r="JF108" s="62"/>
      <c r="JG108" s="62"/>
      <c r="JH108" s="62"/>
      <c r="JI108" s="62"/>
      <c r="JJ108" s="62"/>
      <c r="JK108" s="62"/>
      <c r="JL108" s="62"/>
      <c r="JM108" s="62"/>
      <c r="JN108" s="62"/>
      <c r="JO108" s="62"/>
      <c r="JP108" s="62"/>
      <c r="JQ108" s="62"/>
      <c r="JR108" s="334"/>
      <c r="JS108" s="334"/>
      <c r="JT108" s="334"/>
      <c r="JU108" s="334"/>
      <c r="JV108" s="334"/>
      <c r="JW108" s="334"/>
      <c r="JX108" s="334"/>
      <c r="JY108" s="334"/>
      <c r="JZ108" s="334"/>
      <c r="KA108" s="334"/>
      <c r="KB108" s="68"/>
      <c r="KC108" s="68"/>
      <c r="KD108" s="68"/>
      <c r="KE108" s="68"/>
      <c r="KF108" s="68"/>
      <c r="KG108" s="68"/>
      <c r="KH108" s="68"/>
      <c r="KI108" s="68"/>
      <c r="KJ108" s="68"/>
      <c r="KK108" s="68"/>
      <c r="KL108" s="68"/>
      <c r="KM108" s="68"/>
      <c r="KN108" s="68"/>
      <c r="KO108" s="68"/>
      <c r="KP108" s="68"/>
      <c r="KQ108" s="68"/>
      <c r="KR108" s="68"/>
      <c r="KS108" s="68"/>
      <c r="KT108" s="68"/>
      <c r="KU108" s="68"/>
      <c r="KV108" s="68"/>
      <c r="KW108" s="68"/>
      <c r="KX108" s="68"/>
      <c r="KY108" s="68"/>
      <c r="KZ108" s="68"/>
      <c r="LA108" s="68"/>
      <c r="LB108" s="68"/>
      <c r="LC108" s="68"/>
      <c r="LD108" s="68"/>
      <c r="LE108" s="68"/>
      <c r="LF108" s="68"/>
      <c r="LG108" s="68"/>
      <c r="LH108" s="68"/>
      <c r="LI108" s="68"/>
      <c r="LJ108" s="68"/>
      <c r="LK108" s="68"/>
      <c r="LL108" s="68"/>
      <c r="LM108" s="68"/>
      <c r="LN108" s="68"/>
      <c r="LV108" s="68"/>
      <c r="LW108" s="68"/>
      <c r="LX108" s="68"/>
      <c r="LY108" s="68"/>
      <c r="LZ108" s="68"/>
      <c r="MA108" s="68"/>
      <c r="MB108" s="68"/>
      <c r="MC108" s="68"/>
      <c r="MD108" s="68"/>
      <c r="ME108" s="68"/>
      <c r="MF108" s="68"/>
      <c r="MG108" s="68"/>
      <c r="MH108" s="68"/>
      <c r="MI108" s="68"/>
      <c r="MJ108" s="68"/>
      <c r="MK108" s="68"/>
      <c r="ML108" s="68"/>
      <c r="MM108" s="68"/>
      <c r="MN108" s="68"/>
      <c r="MO108" s="68"/>
      <c r="MP108" s="68"/>
      <c r="MQ108" s="68"/>
      <c r="MR108" s="68"/>
      <c r="MS108" s="68"/>
      <c r="MT108" s="68"/>
      <c r="MU108" s="68"/>
      <c r="MV108" s="68"/>
      <c r="MW108" s="68"/>
      <c r="MX108" s="68"/>
      <c r="MY108" s="68"/>
      <c r="MZ108" s="68"/>
      <c r="NA108" s="68"/>
      <c r="NB108" s="68"/>
      <c r="NC108" s="68"/>
      <c r="ND108" s="68"/>
      <c r="NE108" s="68"/>
      <c r="NF108" s="68"/>
      <c r="NG108" s="68"/>
      <c r="NH108" s="68"/>
      <c r="NI108" s="68"/>
      <c r="NJ108" s="68"/>
      <c r="NK108" s="68"/>
      <c r="NL108" s="68"/>
      <c r="NM108" s="68"/>
      <c r="NN108" s="68"/>
      <c r="NO108" s="68"/>
      <c r="NP108" s="68"/>
      <c r="NQ108" s="68"/>
      <c r="NR108" s="68"/>
      <c r="NS108" s="68"/>
      <c r="NT108" s="68"/>
      <c r="NU108" s="68"/>
      <c r="NV108" s="68"/>
      <c r="NW108" s="68"/>
      <c r="NX108" s="68"/>
      <c r="NY108" s="68"/>
      <c r="NZ108" s="68"/>
      <c r="OA108" s="68"/>
      <c r="OB108" s="68"/>
      <c r="OC108" s="68"/>
      <c r="OD108" s="68"/>
      <c r="OE108" s="68"/>
      <c r="OF108" s="68"/>
      <c r="OG108" s="68"/>
      <c r="OH108" s="68"/>
      <c r="OI108" s="68"/>
      <c r="OJ108" s="68"/>
      <c r="OK108" s="68"/>
      <c r="OL108" s="68"/>
      <c r="OM108" s="68"/>
      <c r="ON108" s="68"/>
      <c r="OO108" s="68"/>
      <c r="OP108" s="68"/>
      <c r="OQ108" s="68"/>
      <c r="OR108" s="68"/>
      <c r="OS108" s="68"/>
      <c r="OT108" s="68"/>
      <c r="OU108" s="68"/>
      <c r="OV108" s="68"/>
      <c r="OW108" s="68"/>
      <c r="OX108" s="68"/>
      <c r="OY108" s="68"/>
      <c r="OZ108" s="68"/>
      <c r="PA108" s="68"/>
      <c r="PB108" s="68"/>
      <c r="PC108" s="68"/>
      <c r="PD108" s="68"/>
      <c r="PE108" s="68"/>
      <c r="PF108" s="68"/>
      <c r="PG108" s="68"/>
      <c r="PH108" s="68"/>
      <c r="PI108" s="68"/>
      <c r="PJ108" s="68"/>
      <c r="PK108" s="68"/>
      <c r="PL108" s="68"/>
      <c r="PM108" s="68"/>
      <c r="PN108" s="68"/>
      <c r="PO108" s="68"/>
      <c r="PP108" s="68"/>
      <c r="PQ108" s="68"/>
      <c r="PR108" s="68"/>
      <c r="PS108" s="68"/>
      <c r="PT108" s="68"/>
      <c r="PU108" s="68"/>
      <c r="PV108" s="68"/>
      <c r="PW108" s="68"/>
      <c r="PX108" s="68"/>
      <c r="PY108" s="68"/>
      <c r="PZ108" s="68"/>
      <c r="QA108" s="68"/>
      <c r="QB108" s="68"/>
      <c r="QC108" s="68"/>
      <c r="QD108" s="68"/>
      <c r="QE108" s="68"/>
      <c r="QF108" s="68"/>
      <c r="QG108" s="68"/>
      <c r="QH108" s="68"/>
      <c r="QI108" s="68"/>
      <c r="QJ108" s="68"/>
      <c r="QK108" s="68"/>
      <c r="QL108" s="68"/>
      <c r="QM108" s="68"/>
      <c r="QN108" s="68"/>
      <c r="QO108" s="68"/>
      <c r="QP108" s="68"/>
      <c r="QQ108" s="68"/>
      <c r="QR108" s="68"/>
      <c r="QS108" s="68"/>
      <c r="QT108" s="68"/>
      <c r="QU108" s="68"/>
      <c r="QV108" s="68"/>
      <c r="QW108" s="68"/>
      <c r="QX108" s="68"/>
      <c r="QY108" s="68"/>
      <c r="QZ108" s="68"/>
      <c r="RA108" s="68"/>
      <c r="RB108" s="68"/>
      <c r="RC108" s="68"/>
      <c r="RD108" s="68"/>
      <c r="RE108" s="68"/>
      <c r="RF108" s="68"/>
      <c r="RG108" s="68"/>
      <c r="RH108" s="68"/>
      <c r="RI108" s="68"/>
      <c r="RJ108" s="68"/>
      <c r="RK108" s="68"/>
      <c r="RL108" s="68"/>
      <c r="RM108" s="68"/>
      <c r="RN108" s="68"/>
      <c r="RO108" s="68"/>
      <c r="RP108" s="68"/>
      <c r="RQ108" s="68"/>
      <c r="RR108" s="68"/>
      <c r="RS108" s="68"/>
      <c r="RT108" s="68"/>
      <c r="RU108" s="68"/>
      <c r="RV108" s="68"/>
      <c r="RW108" s="68"/>
      <c r="RX108" s="68"/>
      <c r="RY108" s="68"/>
      <c r="RZ108" s="68"/>
      <c r="SA108" s="68"/>
      <c r="SB108" s="68"/>
      <c r="SC108" s="68"/>
      <c r="SD108" s="68"/>
      <c r="SE108" s="68"/>
      <c r="SF108" s="68"/>
      <c r="SG108" s="68"/>
      <c r="SH108" s="68"/>
      <c r="SI108" s="68"/>
      <c r="SJ108" s="68"/>
      <c r="SK108" s="68"/>
      <c r="SL108" s="68"/>
      <c r="SM108" s="68"/>
      <c r="SN108" s="68"/>
      <c r="SO108" s="68"/>
      <c r="SP108" s="68"/>
      <c r="SQ108" s="68"/>
      <c r="SR108" s="68"/>
      <c r="SS108" s="68"/>
      <c r="ST108" s="68"/>
      <c r="SU108" s="68"/>
      <c r="SV108" s="68"/>
      <c r="SW108" s="68"/>
      <c r="SX108" s="68"/>
      <c r="SY108" s="68"/>
      <c r="SZ108" s="68"/>
      <c r="TA108" s="68"/>
      <c r="TB108" s="68"/>
      <c r="TC108" s="68"/>
      <c r="TD108" s="68"/>
      <c r="TE108" s="68"/>
      <c r="TF108" s="68"/>
      <c r="TG108" s="68"/>
      <c r="TH108" s="68"/>
      <c r="TI108" s="68"/>
      <c r="TJ108" s="68"/>
      <c r="TK108" s="68"/>
      <c r="TL108" s="68"/>
      <c r="TM108" s="68"/>
      <c r="TN108" s="68"/>
      <c r="TO108" s="68"/>
      <c r="TP108" s="68"/>
      <c r="TQ108" s="68"/>
      <c r="TR108" s="68"/>
      <c r="TS108" s="68"/>
      <c r="TT108" s="68"/>
      <c r="TU108" s="68"/>
      <c r="TV108" s="68"/>
      <c r="TW108" s="68"/>
      <c r="TX108" s="68"/>
      <c r="TY108" s="68"/>
      <c r="TZ108" s="68"/>
      <c r="UA108" s="68"/>
      <c r="UB108" s="68"/>
      <c r="UC108" s="68"/>
      <c r="UD108" s="68"/>
      <c r="UE108" s="68"/>
      <c r="UF108" s="68"/>
      <c r="UG108" s="68"/>
      <c r="UH108" s="68"/>
      <c r="UI108" s="68"/>
      <c r="UJ108" s="68"/>
      <c r="UK108" s="68"/>
      <c r="UL108" s="68"/>
      <c r="UM108" s="68"/>
      <c r="UN108" s="68"/>
      <c r="UO108" s="68"/>
      <c r="UP108" s="68"/>
      <c r="UQ108" s="68"/>
      <c r="UR108" s="68"/>
      <c r="US108" s="68"/>
      <c r="UT108" s="68"/>
      <c r="UU108" s="68"/>
      <c r="UV108" s="68"/>
      <c r="UW108" s="68"/>
      <c r="UX108" s="68"/>
      <c r="UY108" s="68"/>
      <c r="UZ108" s="68"/>
      <c r="VA108" s="68"/>
      <c r="VB108" s="68"/>
      <c r="VC108" s="68"/>
      <c r="VD108" s="68"/>
      <c r="VE108" s="68"/>
      <c r="VF108" s="68"/>
      <c r="VG108" s="68"/>
      <c r="VH108" s="68"/>
      <c r="VI108" s="68"/>
      <c r="VJ108" s="68"/>
      <c r="VK108" s="68"/>
      <c r="VL108" s="68"/>
      <c r="VM108" s="68"/>
      <c r="VN108" s="68"/>
      <c r="VO108" s="68"/>
      <c r="VP108" s="68"/>
      <c r="VQ108" s="68"/>
      <c r="VR108" s="68"/>
      <c r="VS108" s="68"/>
      <c r="VT108" s="68"/>
      <c r="VU108" s="68"/>
      <c r="VV108" s="68"/>
      <c r="VW108" s="68"/>
      <c r="VX108" s="68"/>
      <c r="VY108" s="68"/>
      <c r="VZ108" s="68"/>
      <c r="WA108" s="68"/>
      <c r="WB108" s="68"/>
      <c r="WC108" s="68"/>
      <c r="WD108" s="68"/>
      <c r="WE108" s="68"/>
      <c r="WF108" s="68"/>
      <c r="WG108" s="68"/>
      <c r="WH108" s="68"/>
      <c r="WI108" s="68"/>
      <c r="WJ108" s="68"/>
      <c r="WK108" s="68"/>
      <c r="WL108" s="68"/>
      <c r="WM108" s="68"/>
      <c r="WN108" s="68"/>
      <c r="WO108" s="68"/>
      <c r="WP108" s="68"/>
      <c r="WQ108" s="68"/>
      <c r="WR108" s="68"/>
      <c r="WS108" s="68"/>
      <c r="WT108" s="68"/>
      <c r="WU108" s="68"/>
      <c r="WV108" s="68"/>
      <c r="WW108" s="68"/>
      <c r="WX108" s="68"/>
      <c r="WY108" s="68"/>
      <c r="WZ108" s="68"/>
      <c r="XA108" s="68"/>
      <c r="XB108" s="68"/>
      <c r="XC108" s="68"/>
      <c r="XD108" s="68"/>
      <c r="XE108" s="68"/>
      <c r="XF108" s="68"/>
      <c r="XG108" s="68"/>
      <c r="XH108" s="68"/>
      <c r="XI108" s="68"/>
      <c r="XJ108" s="68"/>
      <c r="XK108" s="68"/>
      <c r="XL108" s="68"/>
      <c r="XM108" s="68"/>
      <c r="XN108" s="68"/>
      <c r="XO108" s="68"/>
      <c r="XP108" s="68"/>
      <c r="XQ108" s="68"/>
      <c r="XR108" s="68"/>
      <c r="XS108" s="68"/>
      <c r="XT108" s="68"/>
      <c r="XU108" s="68"/>
      <c r="XV108" s="68"/>
      <c r="XW108" s="68"/>
      <c r="XX108" s="68"/>
      <c r="XY108" s="68"/>
      <c r="XZ108" s="68"/>
      <c r="YA108" s="68"/>
      <c r="YB108" s="68"/>
    </row>
    <row r="109" spans="1:665" s="1753" customFormat="1" ht="25" customHeight="1">
      <c r="A109" s="1815"/>
      <c r="B109" s="1815"/>
      <c r="C109" s="1815"/>
      <c r="D109" s="1813"/>
      <c r="E109" s="1776" t="s">
        <v>926</v>
      </c>
      <c r="F109" s="1814"/>
      <c r="G109" s="1814"/>
      <c r="H109" s="1815"/>
      <c r="I109" s="1815"/>
      <c r="J109" s="1815"/>
      <c r="K109" s="1815"/>
      <c r="L109" s="1815"/>
      <c r="M109" s="1815"/>
      <c r="N109" s="1815"/>
      <c r="O109" s="1815"/>
      <c r="P109" s="1815"/>
      <c r="Q109" s="1815"/>
      <c r="R109" s="1814"/>
      <c r="S109" s="1815"/>
      <c r="T109" s="1815"/>
      <c r="U109" s="1815"/>
      <c r="V109" s="1815"/>
      <c r="W109" s="1815"/>
      <c r="X109" s="1815"/>
      <c r="Y109" s="1815"/>
      <c r="Z109" s="1815"/>
      <c r="AA109" s="1815"/>
      <c r="AB109" s="1815"/>
      <c r="AC109" s="1815"/>
      <c r="AD109" s="1815"/>
      <c r="AE109" s="1815"/>
      <c r="AF109" s="1815"/>
      <c r="AG109" s="1815"/>
      <c r="AH109" s="1815"/>
      <c r="AI109" s="1815"/>
      <c r="AJ109" s="1815"/>
      <c r="AK109" s="1815"/>
      <c r="AL109" s="1815"/>
      <c r="AM109" s="1815"/>
      <c r="AN109" s="1815"/>
      <c r="AO109" s="1815"/>
      <c r="AP109" s="1815"/>
      <c r="AQ109" s="1815"/>
      <c r="AR109" s="1815"/>
      <c r="AS109" s="1815"/>
      <c r="AT109" s="1815"/>
      <c r="AU109" s="1815"/>
      <c r="AV109" s="1815"/>
      <c r="AW109" s="1815"/>
      <c r="AX109" s="1815"/>
      <c r="AY109" s="1815"/>
      <c r="AZ109" s="1815"/>
      <c r="BA109" s="1815"/>
      <c r="BB109" s="1815"/>
      <c r="BC109" s="1815"/>
      <c r="BD109" s="1815"/>
      <c r="BE109" s="1815"/>
      <c r="BF109" s="1815"/>
      <c r="BG109" s="1815"/>
      <c r="BH109" s="1815"/>
      <c r="BI109" s="1815"/>
      <c r="BJ109" s="1815"/>
      <c r="BK109" s="1815"/>
      <c r="BL109" s="1815"/>
      <c r="BM109" s="1815"/>
      <c r="BN109" s="1815"/>
      <c r="BO109" s="1815"/>
      <c r="BP109" s="1815"/>
      <c r="BQ109" s="1815"/>
      <c r="BR109" s="1815"/>
      <c r="BS109" s="1815"/>
      <c r="BT109" s="1815"/>
      <c r="BU109" s="1815"/>
      <c r="BV109" s="1815"/>
      <c r="BW109" s="1815"/>
      <c r="BX109" s="1815"/>
      <c r="BY109" s="1815"/>
      <c r="BZ109" s="1815"/>
      <c r="CA109" s="1815"/>
      <c r="CB109" s="1815"/>
      <c r="CC109" s="1815"/>
      <c r="CD109" s="1815"/>
      <c r="CE109" s="1815"/>
      <c r="CF109" s="1815"/>
      <c r="CG109" s="1815"/>
      <c r="CH109" s="1815"/>
      <c r="CI109" s="1815"/>
      <c r="DW109" s="1815"/>
      <c r="DX109" s="1815"/>
      <c r="DY109" s="1815"/>
      <c r="EO109" s="1815"/>
      <c r="EP109" s="1815"/>
      <c r="EQ109" s="1815"/>
      <c r="ER109" s="1815"/>
      <c r="ES109" s="1815"/>
      <c r="ET109" s="1815"/>
      <c r="EU109" s="1815"/>
      <c r="EV109" s="1815"/>
      <c r="EW109" s="1815"/>
      <c r="EX109" s="1815"/>
      <c r="EY109" s="1815"/>
      <c r="EZ109" s="1815"/>
      <c r="FA109" s="1815"/>
      <c r="FB109" s="1815"/>
      <c r="FC109" s="1815"/>
      <c r="FP109" s="1815"/>
      <c r="FQ109" s="1815"/>
      <c r="FR109" s="1815"/>
      <c r="FS109" s="1815"/>
      <c r="FT109" s="1815"/>
      <c r="FU109" s="1815"/>
      <c r="FV109" s="1815"/>
      <c r="FW109" s="1815"/>
      <c r="FX109" s="1815"/>
      <c r="FY109" s="1815"/>
      <c r="FZ109" s="1815"/>
      <c r="GA109" s="1815"/>
      <c r="GB109" s="1814"/>
      <c r="GC109" s="1814"/>
      <c r="GD109" s="1814"/>
      <c r="GE109" s="1814"/>
      <c r="GF109" s="1756"/>
      <c r="GG109" s="1756"/>
      <c r="GH109" s="1756"/>
      <c r="GI109" s="1756"/>
      <c r="GJ109" s="1756"/>
      <c r="GK109" s="1756"/>
      <c r="GL109" s="1756"/>
      <c r="GM109" s="1756"/>
      <c r="GN109" s="1756"/>
      <c r="GO109" s="1756"/>
      <c r="GP109" s="1756"/>
      <c r="GQ109" s="1756"/>
      <c r="GR109" s="1756"/>
      <c r="GS109" s="1756"/>
      <c r="GT109" s="1756"/>
      <c r="GU109" s="1756"/>
      <c r="GV109" s="1756"/>
      <c r="GW109" s="1756"/>
      <c r="GX109" s="1756"/>
      <c r="GY109" s="1756"/>
      <c r="GZ109" s="1756"/>
      <c r="HA109" s="1756"/>
      <c r="HB109" s="1756"/>
      <c r="HC109" s="1756"/>
      <c r="HD109" s="1756"/>
      <c r="IV109" s="1756"/>
      <c r="IW109" s="1756"/>
      <c r="IX109" s="1756"/>
      <c r="IY109" s="1756"/>
      <c r="IZ109" s="1756"/>
      <c r="JA109" s="1756"/>
      <c r="JB109" s="1756"/>
      <c r="JC109" s="1756"/>
      <c r="JD109" s="1756"/>
      <c r="JE109" s="1756"/>
      <c r="JF109" s="1756"/>
      <c r="JG109" s="1756"/>
      <c r="JH109" s="1756"/>
      <c r="JI109" s="1756"/>
      <c r="JJ109" s="1756"/>
      <c r="JK109" s="1756"/>
      <c r="JL109" s="1756"/>
      <c r="JM109" s="1756"/>
      <c r="JN109" s="1756"/>
      <c r="JO109" s="1756"/>
      <c r="JP109" s="1756"/>
      <c r="JQ109" s="1756"/>
      <c r="JR109" s="1814"/>
      <c r="JS109" s="1814"/>
      <c r="JT109" s="1814"/>
      <c r="JU109" s="1814"/>
      <c r="JV109" s="1814"/>
      <c r="JW109" s="1814"/>
      <c r="JX109" s="1814"/>
      <c r="JY109" s="1814"/>
      <c r="JZ109" s="1814"/>
      <c r="KA109" s="1814"/>
      <c r="KB109" s="1815"/>
      <c r="KC109" s="1815"/>
      <c r="KD109" s="1815"/>
      <c r="KE109" s="1815"/>
      <c r="KF109" s="1815"/>
      <c r="KG109" s="1815"/>
      <c r="KH109" s="1815"/>
      <c r="KI109" s="1815"/>
      <c r="KJ109" s="1815"/>
      <c r="KK109" s="1815"/>
      <c r="KL109" s="1815"/>
      <c r="KM109" s="1815"/>
      <c r="KN109" s="1815"/>
      <c r="KO109" s="1815"/>
      <c r="KP109" s="1815"/>
      <c r="KQ109" s="1815"/>
      <c r="KR109" s="1815"/>
      <c r="KS109" s="1815"/>
      <c r="KT109" s="1815"/>
      <c r="KU109" s="1815"/>
      <c r="KV109" s="1815"/>
      <c r="KW109" s="1815"/>
      <c r="KX109" s="1815"/>
      <c r="KY109" s="1815"/>
      <c r="KZ109" s="1815"/>
      <c r="LA109" s="1815"/>
      <c r="LB109" s="1815"/>
      <c r="LC109" s="1815"/>
      <c r="LD109" s="1815"/>
      <c r="LE109" s="1815"/>
      <c r="LF109" s="1815"/>
      <c r="LG109" s="1815"/>
      <c r="LH109" s="1815"/>
      <c r="LI109" s="1815"/>
      <c r="LJ109" s="1815"/>
      <c r="LK109" s="1815"/>
      <c r="LL109" s="1815"/>
      <c r="LM109" s="1815"/>
      <c r="LN109" s="1815"/>
      <c r="LV109" s="1815"/>
      <c r="LW109" s="1815"/>
      <c r="LX109" s="1815"/>
      <c r="LY109" s="1815"/>
      <c r="LZ109" s="1815"/>
      <c r="MA109" s="1815"/>
      <c r="MB109" s="1815"/>
      <c r="MC109" s="1815"/>
      <c r="MD109" s="1815"/>
      <c r="ME109" s="1815"/>
      <c r="MF109" s="1815"/>
      <c r="MG109" s="1815"/>
      <c r="MH109" s="1815"/>
      <c r="MI109" s="1815"/>
      <c r="MJ109" s="1815"/>
      <c r="MK109" s="1815"/>
      <c r="ML109" s="1815"/>
      <c r="MM109" s="1815"/>
      <c r="MN109" s="1815"/>
      <c r="MO109" s="1815"/>
      <c r="MP109" s="1815"/>
      <c r="MQ109" s="1815"/>
      <c r="MR109" s="1815"/>
      <c r="MS109" s="1815"/>
      <c r="MT109" s="1815"/>
      <c r="MU109" s="1815"/>
      <c r="MV109" s="1815"/>
      <c r="MW109" s="1815"/>
      <c r="MX109" s="1815"/>
      <c r="MY109" s="1815"/>
      <c r="MZ109" s="1815"/>
      <c r="NA109" s="1815"/>
      <c r="NB109" s="1815"/>
      <c r="NC109" s="1815"/>
      <c r="ND109" s="1815"/>
      <c r="NE109" s="1815"/>
      <c r="NF109" s="1815"/>
      <c r="NG109" s="1815"/>
      <c r="NH109" s="1815"/>
      <c r="NI109" s="1815"/>
      <c r="NJ109" s="1815"/>
      <c r="NK109" s="1815"/>
      <c r="NL109" s="1815"/>
      <c r="NM109" s="1815"/>
      <c r="NN109" s="1815"/>
      <c r="NO109" s="1815"/>
      <c r="NP109" s="1815"/>
      <c r="NQ109" s="1815"/>
      <c r="NR109" s="1815"/>
      <c r="NS109" s="1815"/>
      <c r="NT109" s="1815"/>
      <c r="NU109" s="1815"/>
      <c r="NV109" s="1815"/>
      <c r="NW109" s="1815"/>
      <c r="NX109" s="1815"/>
      <c r="NY109" s="1815"/>
      <c r="NZ109" s="1815"/>
      <c r="OA109" s="1815"/>
      <c r="OB109" s="1815"/>
      <c r="OC109" s="1815"/>
      <c r="OD109" s="1815"/>
      <c r="OE109" s="1815"/>
      <c r="OF109" s="1815"/>
      <c r="OG109" s="1815"/>
      <c r="OH109" s="1815"/>
      <c r="OI109" s="1815"/>
      <c r="OJ109" s="1815"/>
      <c r="OK109" s="1815"/>
      <c r="OL109" s="1815"/>
      <c r="OM109" s="1815"/>
      <c r="ON109" s="1815"/>
      <c r="OO109" s="1815"/>
      <c r="OP109" s="1815"/>
      <c r="OQ109" s="1815"/>
      <c r="OR109" s="1815"/>
      <c r="OS109" s="1815"/>
      <c r="OT109" s="1815"/>
      <c r="OU109" s="1815"/>
      <c r="OV109" s="1815"/>
      <c r="OW109" s="1815"/>
      <c r="OX109" s="1815"/>
      <c r="OY109" s="1815"/>
      <c r="OZ109" s="1815"/>
      <c r="PA109" s="1815"/>
      <c r="PB109" s="1815"/>
      <c r="PC109" s="1815"/>
      <c r="PD109" s="1815"/>
      <c r="PE109" s="1815"/>
      <c r="PF109" s="1815"/>
      <c r="PG109" s="1815"/>
      <c r="PH109" s="1815"/>
      <c r="PI109" s="1815"/>
      <c r="PJ109" s="1815"/>
      <c r="PK109" s="1815"/>
      <c r="PL109" s="1815"/>
      <c r="PM109" s="1815"/>
      <c r="PN109" s="1815"/>
      <c r="PO109" s="1815"/>
      <c r="PP109" s="1815"/>
      <c r="PQ109" s="1815"/>
      <c r="PR109" s="1815"/>
      <c r="PS109" s="1815"/>
      <c r="PT109" s="1815"/>
      <c r="PU109" s="1815"/>
      <c r="PV109" s="1815"/>
      <c r="PW109" s="1815"/>
      <c r="PX109" s="1815"/>
      <c r="PY109" s="1815"/>
      <c r="PZ109" s="1815"/>
      <c r="QA109" s="1815"/>
      <c r="QB109" s="1815"/>
      <c r="QC109" s="1815"/>
      <c r="QD109" s="1815"/>
      <c r="QE109" s="1815"/>
      <c r="QF109" s="1815"/>
      <c r="QG109" s="1815"/>
      <c r="QH109" s="1815"/>
      <c r="QI109" s="1815"/>
      <c r="QJ109" s="1815"/>
      <c r="QK109" s="1815"/>
      <c r="QL109" s="1815"/>
      <c r="QM109" s="1815"/>
      <c r="QN109" s="1815"/>
      <c r="QO109" s="1815"/>
      <c r="QP109" s="1815"/>
      <c r="QQ109" s="1815"/>
      <c r="QR109" s="1815"/>
      <c r="QS109" s="1815"/>
      <c r="QT109" s="1815"/>
      <c r="QU109" s="1815"/>
      <c r="QV109" s="1815"/>
      <c r="QW109" s="1815"/>
      <c r="QX109" s="1815"/>
      <c r="QY109" s="1815"/>
      <c r="QZ109" s="1815"/>
      <c r="RA109" s="1815"/>
      <c r="RB109" s="1815"/>
      <c r="RC109" s="1815"/>
      <c r="RD109" s="1815"/>
      <c r="RE109" s="1815"/>
      <c r="RF109" s="1815"/>
      <c r="RG109" s="1815"/>
      <c r="RH109" s="1815"/>
      <c r="RI109" s="1815"/>
      <c r="RJ109" s="1815"/>
      <c r="RK109" s="1815"/>
      <c r="RL109" s="1815"/>
      <c r="RM109" s="1815"/>
      <c r="RN109" s="1815"/>
      <c r="RO109" s="1815"/>
      <c r="RP109" s="1815"/>
      <c r="RQ109" s="1815"/>
      <c r="RR109" s="1815"/>
      <c r="RS109" s="1815"/>
      <c r="RT109" s="1815"/>
      <c r="RU109" s="1815"/>
      <c r="RV109" s="1815"/>
      <c r="RW109" s="1815"/>
      <c r="RX109" s="1815"/>
      <c r="RY109" s="1815"/>
      <c r="RZ109" s="1815"/>
      <c r="SA109" s="1815"/>
      <c r="SB109" s="1815"/>
      <c r="SC109" s="1815"/>
      <c r="SD109" s="1815"/>
      <c r="SE109" s="1815"/>
      <c r="SF109" s="1815"/>
      <c r="SG109" s="1815"/>
      <c r="SH109" s="1815"/>
      <c r="SI109" s="1815"/>
      <c r="SJ109" s="1815"/>
      <c r="SK109" s="1815"/>
      <c r="SL109" s="1815"/>
      <c r="SM109" s="1815"/>
      <c r="SN109" s="1815"/>
      <c r="SO109" s="1815"/>
      <c r="SP109" s="1815"/>
      <c r="SQ109" s="1815"/>
      <c r="SR109" s="1815"/>
      <c r="SS109" s="1815"/>
      <c r="ST109" s="1815"/>
      <c r="SU109" s="1815"/>
      <c r="SV109" s="1815"/>
      <c r="SW109" s="1815"/>
      <c r="SX109" s="1815"/>
      <c r="SY109" s="1815"/>
      <c r="SZ109" s="1815"/>
      <c r="TA109" s="1815"/>
      <c r="TB109" s="1815"/>
      <c r="TC109" s="1815"/>
      <c r="TD109" s="1815"/>
      <c r="TE109" s="1815"/>
      <c r="TF109" s="1815"/>
      <c r="TG109" s="1815"/>
      <c r="TH109" s="1815"/>
      <c r="TI109" s="1815"/>
      <c r="TJ109" s="1815"/>
      <c r="TK109" s="1815"/>
      <c r="TL109" s="1815"/>
      <c r="TM109" s="1815"/>
      <c r="TN109" s="1815"/>
      <c r="TO109" s="1815"/>
      <c r="TP109" s="1815"/>
      <c r="TQ109" s="1815"/>
      <c r="TR109" s="1815"/>
      <c r="TS109" s="1815"/>
      <c r="TT109" s="1815"/>
      <c r="TU109" s="1815"/>
      <c r="TV109" s="1815"/>
      <c r="TW109" s="1815"/>
      <c r="TX109" s="1815"/>
      <c r="TY109" s="1815"/>
      <c r="TZ109" s="1815"/>
      <c r="UA109" s="1815"/>
      <c r="UB109" s="1815"/>
      <c r="UC109" s="1815"/>
      <c r="UD109" s="1815"/>
      <c r="UE109" s="1815"/>
      <c r="UF109" s="1815"/>
      <c r="UG109" s="1815"/>
      <c r="UH109" s="1815"/>
      <c r="UI109" s="1815"/>
      <c r="UJ109" s="1815"/>
      <c r="UK109" s="1815"/>
      <c r="UL109" s="1815"/>
      <c r="UM109" s="1815"/>
      <c r="UN109" s="1815"/>
      <c r="UO109" s="1815"/>
      <c r="UP109" s="1815"/>
      <c r="UQ109" s="1815"/>
      <c r="UR109" s="1815"/>
      <c r="US109" s="1815"/>
      <c r="UT109" s="1815"/>
      <c r="UU109" s="1815"/>
      <c r="UV109" s="1815"/>
      <c r="UW109" s="1815"/>
      <c r="UX109" s="1815"/>
      <c r="UY109" s="1815"/>
      <c r="UZ109" s="1815"/>
      <c r="VA109" s="1815"/>
      <c r="VB109" s="1815"/>
      <c r="VC109" s="1815"/>
      <c r="VD109" s="1815"/>
      <c r="VE109" s="1815"/>
      <c r="VF109" s="1815"/>
      <c r="VG109" s="1815"/>
      <c r="VH109" s="1815"/>
      <c r="VI109" s="1815"/>
      <c r="VJ109" s="1815"/>
      <c r="VK109" s="1815"/>
      <c r="VL109" s="1815"/>
      <c r="VM109" s="1815"/>
      <c r="VN109" s="1815"/>
      <c r="VO109" s="1815"/>
      <c r="VP109" s="1815"/>
      <c r="VQ109" s="1815"/>
      <c r="VR109" s="1815"/>
      <c r="VS109" s="1815"/>
      <c r="VT109" s="1815"/>
      <c r="VU109" s="1815"/>
      <c r="VV109" s="1815"/>
      <c r="VW109" s="1815"/>
      <c r="VX109" s="1815"/>
      <c r="VY109" s="1815"/>
      <c r="VZ109" s="1815"/>
      <c r="WA109" s="1815"/>
      <c r="WB109" s="1815"/>
      <c r="WC109" s="1815"/>
      <c r="WD109" s="1815"/>
      <c r="WE109" s="1815"/>
      <c r="WF109" s="1815"/>
      <c r="WG109" s="1815"/>
      <c r="WH109" s="1815"/>
      <c r="WI109" s="1815"/>
      <c r="WJ109" s="1815"/>
      <c r="WK109" s="1815"/>
      <c r="WL109" s="1815"/>
      <c r="WM109" s="1815"/>
      <c r="WN109" s="1815"/>
      <c r="WO109" s="1815"/>
      <c r="WP109" s="1815"/>
      <c r="WQ109" s="1815"/>
      <c r="WR109" s="1815"/>
      <c r="WS109" s="1815"/>
      <c r="WT109" s="1815"/>
      <c r="WU109" s="1815"/>
      <c r="WV109" s="1815"/>
      <c r="WW109" s="1815"/>
      <c r="WX109" s="1815"/>
      <c r="WY109" s="1815"/>
      <c r="WZ109" s="1815"/>
      <c r="XA109" s="1815"/>
      <c r="XB109" s="1815"/>
      <c r="XC109" s="1815"/>
      <c r="XD109" s="1815"/>
      <c r="XE109" s="1815"/>
      <c r="XF109" s="1815"/>
      <c r="XG109" s="1815"/>
      <c r="XH109" s="1815"/>
      <c r="XI109" s="1815"/>
      <c r="XJ109" s="1815"/>
      <c r="XK109" s="1815"/>
      <c r="XL109" s="1815"/>
      <c r="XM109" s="1815"/>
      <c r="XN109" s="1815"/>
      <c r="XO109" s="1815"/>
      <c r="XP109" s="1815"/>
      <c r="XQ109" s="1815"/>
      <c r="XR109" s="1815"/>
      <c r="XS109" s="1815"/>
      <c r="XT109" s="1815"/>
      <c r="XU109" s="1815"/>
      <c r="XV109" s="1815"/>
      <c r="XW109" s="1815"/>
      <c r="XX109" s="1815"/>
      <c r="XY109" s="1815"/>
      <c r="XZ109" s="1815"/>
      <c r="YA109" s="1815"/>
      <c r="YB109" s="1815"/>
    </row>
    <row r="110" spans="1:665" s="32" customFormat="1" ht="25" customHeight="1">
      <c r="A110" s="2340" t="s">
        <v>805</v>
      </c>
      <c r="B110" s="2341"/>
      <c r="C110" s="2342"/>
      <c r="D110" s="1684">
        <v>44174</v>
      </c>
      <c r="E110" s="1773"/>
      <c r="F110" s="1696">
        <v>0</v>
      </c>
      <c r="G110" s="1708" t="s">
        <v>5</v>
      </c>
      <c r="H110" s="35" t="s">
        <v>6</v>
      </c>
      <c r="I110" s="35" t="s">
        <v>7</v>
      </c>
      <c r="J110" s="35" t="s">
        <v>8</v>
      </c>
      <c r="K110" s="35" t="s">
        <v>9</v>
      </c>
      <c r="L110" s="35" t="s">
        <v>10</v>
      </c>
      <c r="M110" s="35" t="s">
        <v>11</v>
      </c>
      <c r="N110" s="35" t="s">
        <v>12</v>
      </c>
      <c r="O110" s="35" t="s">
        <v>13</v>
      </c>
      <c r="P110" s="35" t="s">
        <v>14</v>
      </c>
      <c r="Q110" s="35" t="s">
        <v>15</v>
      </c>
      <c r="R110" s="1696">
        <v>1</v>
      </c>
      <c r="S110" s="34" t="s">
        <v>5</v>
      </c>
      <c r="T110" s="34" t="s">
        <v>6</v>
      </c>
      <c r="U110" s="34" t="s">
        <v>7</v>
      </c>
      <c r="V110" s="34" t="s">
        <v>8</v>
      </c>
      <c r="W110" s="34" t="s">
        <v>9</v>
      </c>
      <c r="X110" s="34" t="s">
        <v>10</v>
      </c>
      <c r="Y110" s="34" t="s">
        <v>11</v>
      </c>
      <c r="Z110" s="34" t="s">
        <v>12</v>
      </c>
      <c r="AA110" s="34" t="s">
        <v>13</v>
      </c>
      <c r="AB110" s="34" t="s">
        <v>14</v>
      </c>
      <c r="AC110" s="34" t="s">
        <v>15</v>
      </c>
      <c r="AD110" s="64">
        <f>IF(R110=24,1,R110+1)</f>
        <v>2</v>
      </c>
      <c r="AE110" s="35" t="s">
        <v>5</v>
      </c>
      <c r="AF110" s="35" t="s">
        <v>6</v>
      </c>
      <c r="AG110" s="35" t="s">
        <v>7</v>
      </c>
      <c r="AH110" s="35" t="s">
        <v>8</v>
      </c>
      <c r="AI110" s="35" t="s">
        <v>9</v>
      </c>
      <c r="AJ110" s="35" t="s">
        <v>10</v>
      </c>
      <c r="AK110" s="35" t="s">
        <v>11</v>
      </c>
      <c r="AL110" s="35" t="s">
        <v>12</v>
      </c>
      <c r="AM110" s="35" t="s">
        <v>13</v>
      </c>
      <c r="AN110" s="35" t="s">
        <v>14</v>
      </c>
      <c r="AO110" s="35" t="s">
        <v>15</v>
      </c>
      <c r="AP110" s="64">
        <f>IF(AD110=24,1,AD110+1)</f>
        <v>3</v>
      </c>
      <c r="AQ110" s="34" t="s">
        <v>5</v>
      </c>
      <c r="AR110" s="34" t="s">
        <v>6</v>
      </c>
      <c r="AS110" s="34" t="s">
        <v>7</v>
      </c>
      <c r="AT110" s="34" t="s">
        <v>8</v>
      </c>
      <c r="AU110" s="34" t="s">
        <v>9</v>
      </c>
      <c r="AV110" s="34" t="s">
        <v>10</v>
      </c>
      <c r="AW110" s="34" t="s">
        <v>11</v>
      </c>
      <c r="AX110" s="34" t="s">
        <v>12</v>
      </c>
      <c r="AY110" s="34" t="s">
        <v>13</v>
      </c>
      <c r="AZ110" s="34" t="s">
        <v>14</v>
      </c>
      <c r="BA110" s="34" t="s">
        <v>15</v>
      </c>
      <c r="BB110" s="64">
        <f>IF(AP110=24,1,AP110+1)</f>
        <v>4</v>
      </c>
      <c r="BC110" s="34" t="s">
        <v>5</v>
      </c>
      <c r="BD110" s="34" t="s">
        <v>6</v>
      </c>
      <c r="BE110" s="34" t="s">
        <v>7</v>
      </c>
      <c r="BF110" s="34" t="s">
        <v>8</v>
      </c>
      <c r="BG110" s="34" t="s">
        <v>9</v>
      </c>
      <c r="BH110" s="34" t="s">
        <v>10</v>
      </c>
      <c r="BI110" s="34" t="s">
        <v>11</v>
      </c>
      <c r="BJ110" s="34" t="s">
        <v>12</v>
      </c>
      <c r="BK110" s="34" t="s">
        <v>13</v>
      </c>
      <c r="BL110" s="34" t="s">
        <v>14</v>
      </c>
      <c r="BM110" s="34" t="s">
        <v>15</v>
      </c>
      <c r="BN110" s="64">
        <f>IF(BB110=24,1,BB110+1)</f>
        <v>5</v>
      </c>
      <c r="BO110" s="35" t="s">
        <v>5</v>
      </c>
      <c r="BP110" s="35" t="s">
        <v>6</v>
      </c>
      <c r="BQ110" s="35" t="s">
        <v>7</v>
      </c>
      <c r="BR110" s="35" t="s">
        <v>8</v>
      </c>
      <c r="BS110" s="35" t="s">
        <v>9</v>
      </c>
      <c r="BT110" s="35" t="s">
        <v>10</v>
      </c>
      <c r="BU110" s="35" t="s">
        <v>11</v>
      </c>
      <c r="BV110" s="35" t="s">
        <v>12</v>
      </c>
      <c r="BW110" s="35" t="s">
        <v>13</v>
      </c>
      <c r="BX110" s="35" t="s">
        <v>14</v>
      </c>
      <c r="BY110" s="35" t="s">
        <v>15</v>
      </c>
      <c r="BZ110" s="64">
        <f>IF(BN110=24,1,BN110+1)</f>
        <v>6</v>
      </c>
      <c r="CA110" s="34" t="s">
        <v>5</v>
      </c>
      <c r="CB110" s="34" t="s">
        <v>6</v>
      </c>
      <c r="CC110" s="34" t="s">
        <v>7</v>
      </c>
      <c r="CD110" s="34" t="s">
        <v>8</v>
      </c>
      <c r="CE110" s="34" t="s">
        <v>9</v>
      </c>
      <c r="CF110" s="34" t="s">
        <v>10</v>
      </c>
      <c r="CG110" s="34" t="s">
        <v>11</v>
      </c>
      <c r="CH110" s="34" t="s">
        <v>12</v>
      </c>
      <c r="CI110" s="34" t="s">
        <v>13</v>
      </c>
      <c r="CJ110" s="34" t="s">
        <v>14</v>
      </c>
      <c r="CK110" s="34" t="s">
        <v>15</v>
      </c>
      <c r="CL110" s="64">
        <f>IF(BZ110=24,1,BZ110+1)</f>
        <v>7</v>
      </c>
      <c r="CM110" s="36" t="s">
        <v>5</v>
      </c>
      <c r="CN110" s="36" t="s">
        <v>6</v>
      </c>
      <c r="CO110" s="36" t="s">
        <v>7</v>
      </c>
      <c r="CP110" s="36" t="s">
        <v>8</v>
      </c>
      <c r="CQ110" s="36" t="s">
        <v>9</v>
      </c>
      <c r="CR110" s="36" t="s">
        <v>10</v>
      </c>
      <c r="CS110" s="36" t="s">
        <v>11</v>
      </c>
      <c r="CT110" s="36" t="s">
        <v>12</v>
      </c>
      <c r="CU110" s="36" t="s">
        <v>13</v>
      </c>
      <c r="CV110" s="36" t="s">
        <v>14</v>
      </c>
      <c r="CW110" s="36" t="s">
        <v>15</v>
      </c>
      <c r="CX110" s="64">
        <f>IF(CL110=24,1,CL110+1)</f>
        <v>8</v>
      </c>
      <c r="CY110" s="35" t="s">
        <v>5</v>
      </c>
      <c r="CZ110" s="35" t="s">
        <v>6</v>
      </c>
      <c r="DA110" s="35" t="s">
        <v>7</v>
      </c>
      <c r="DB110" s="35" t="s">
        <v>8</v>
      </c>
      <c r="DC110" s="35" t="s">
        <v>9</v>
      </c>
      <c r="DD110" s="35" t="s">
        <v>10</v>
      </c>
      <c r="DE110" s="35" t="s">
        <v>11</v>
      </c>
      <c r="DF110" s="35" t="s">
        <v>12</v>
      </c>
      <c r="DG110" s="35" t="s">
        <v>13</v>
      </c>
      <c r="DH110" s="35" t="s">
        <v>14</v>
      </c>
      <c r="DI110" s="35" t="s">
        <v>15</v>
      </c>
      <c r="DJ110" s="64">
        <f>IF(CX110=24,1,CX110+1)</f>
        <v>9</v>
      </c>
      <c r="DK110" s="65" t="s">
        <v>5</v>
      </c>
      <c r="DL110" s="65" t="s">
        <v>6</v>
      </c>
      <c r="DM110" s="65" t="s">
        <v>7</v>
      </c>
      <c r="DN110" s="65" t="s">
        <v>8</v>
      </c>
      <c r="DO110" s="65" t="s">
        <v>9</v>
      </c>
      <c r="DP110" s="65" t="s">
        <v>10</v>
      </c>
      <c r="DQ110" s="65" t="s">
        <v>11</v>
      </c>
      <c r="DR110" s="65" t="s">
        <v>12</v>
      </c>
      <c r="DS110" s="65" t="s">
        <v>13</v>
      </c>
      <c r="DT110" s="65" t="s">
        <v>14</v>
      </c>
      <c r="DU110" s="65" t="s">
        <v>15</v>
      </c>
      <c r="DV110" s="64">
        <f>IF(DJ110=24,1,DJ110+1)</f>
        <v>10</v>
      </c>
      <c r="DW110" s="65" t="s">
        <v>5</v>
      </c>
      <c r="DX110" s="65" t="s">
        <v>6</v>
      </c>
      <c r="DY110" s="65" t="s">
        <v>7</v>
      </c>
      <c r="DZ110" s="65" t="s">
        <v>8</v>
      </c>
      <c r="EA110" s="65" t="s">
        <v>9</v>
      </c>
      <c r="EB110" s="65" t="s">
        <v>10</v>
      </c>
      <c r="EC110" s="65" t="s">
        <v>11</v>
      </c>
      <c r="ED110" s="65" t="s">
        <v>12</v>
      </c>
      <c r="EE110" s="65" t="s">
        <v>13</v>
      </c>
      <c r="EF110" s="65" t="s">
        <v>14</v>
      </c>
      <c r="EG110" s="65" t="s">
        <v>15</v>
      </c>
      <c r="EH110" s="64">
        <f>IF(DV110=24,1,DV110+1)</f>
        <v>11</v>
      </c>
      <c r="EI110" s="65" t="s">
        <v>5</v>
      </c>
      <c r="EJ110" s="65" t="s">
        <v>6</v>
      </c>
      <c r="EK110" s="65" t="s">
        <v>7</v>
      </c>
      <c r="EL110" s="65" t="s">
        <v>8</v>
      </c>
      <c r="EM110" s="65" t="s">
        <v>9</v>
      </c>
      <c r="EN110" s="65" t="s">
        <v>10</v>
      </c>
      <c r="EO110" s="65" t="s">
        <v>11</v>
      </c>
      <c r="EP110" s="65" t="s">
        <v>12</v>
      </c>
      <c r="EQ110" s="65" t="s">
        <v>13</v>
      </c>
      <c r="ER110" s="65" t="s">
        <v>14</v>
      </c>
      <c r="ES110" s="65" t="s">
        <v>15</v>
      </c>
      <c r="ET110" s="64">
        <f>IF(EH110=24,1,EH110+1)</f>
        <v>12</v>
      </c>
      <c r="EU110" s="65" t="s">
        <v>5</v>
      </c>
      <c r="EV110" s="65" t="s">
        <v>6</v>
      </c>
      <c r="EW110" s="65" t="s">
        <v>7</v>
      </c>
      <c r="EX110" s="65" t="s">
        <v>8</v>
      </c>
      <c r="EY110" s="65" t="s">
        <v>9</v>
      </c>
      <c r="EZ110" s="65" t="s">
        <v>10</v>
      </c>
      <c r="FA110" s="65" t="s">
        <v>11</v>
      </c>
      <c r="FB110" s="65" t="s">
        <v>12</v>
      </c>
      <c r="FC110" s="65" t="s">
        <v>13</v>
      </c>
      <c r="FD110" s="65" t="s">
        <v>14</v>
      </c>
      <c r="FE110" s="65" t="s">
        <v>15</v>
      </c>
      <c r="FF110" s="64">
        <f>IF(ET110=24,1,ET110+1)</f>
        <v>13</v>
      </c>
      <c r="FG110" s="65" t="s">
        <v>5</v>
      </c>
      <c r="FH110" s="65" t="s">
        <v>6</v>
      </c>
      <c r="FI110" s="65" t="s">
        <v>7</v>
      </c>
      <c r="FJ110" s="65" t="s">
        <v>8</v>
      </c>
      <c r="FK110" s="65" t="s">
        <v>9</v>
      </c>
      <c r="FL110" s="65" t="s">
        <v>10</v>
      </c>
      <c r="FM110" s="65" t="s">
        <v>11</v>
      </c>
      <c r="FN110" s="65" t="s">
        <v>12</v>
      </c>
      <c r="FO110" s="65" t="s">
        <v>13</v>
      </c>
      <c r="FP110" s="65" t="s">
        <v>14</v>
      </c>
      <c r="FQ110" s="65" t="s">
        <v>15</v>
      </c>
      <c r="FR110" s="64">
        <f>IF(FF110=24,1,FF110+1)</f>
        <v>14</v>
      </c>
      <c r="FS110" s="65" t="s">
        <v>5</v>
      </c>
      <c r="FT110" s="65" t="s">
        <v>6</v>
      </c>
      <c r="FU110" s="65" t="s">
        <v>7</v>
      </c>
      <c r="FV110" s="65" t="s">
        <v>8</v>
      </c>
      <c r="FW110" s="65" t="s">
        <v>9</v>
      </c>
      <c r="FX110" s="65" t="s">
        <v>10</v>
      </c>
      <c r="FY110" s="65" t="s">
        <v>11</v>
      </c>
      <c r="FZ110" s="65" t="s">
        <v>12</v>
      </c>
      <c r="GA110" s="65" t="s">
        <v>13</v>
      </c>
      <c r="GB110" s="65" t="s">
        <v>14</v>
      </c>
      <c r="GC110" s="65" t="s">
        <v>15</v>
      </c>
      <c r="GD110" s="64">
        <f>IF(FR110=24,1,FR110+1)</f>
        <v>15</v>
      </c>
      <c r="GE110" s="65" t="s">
        <v>5</v>
      </c>
      <c r="GF110" s="65" t="s">
        <v>6</v>
      </c>
      <c r="GG110" s="65" t="s">
        <v>7</v>
      </c>
      <c r="GH110" s="65" t="s">
        <v>8</v>
      </c>
      <c r="GI110" s="65" t="s">
        <v>9</v>
      </c>
      <c r="GJ110" s="65" t="s">
        <v>10</v>
      </c>
      <c r="GK110" s="65" t="s">
        <v>11</v>
      </c>
      <c r="GL110" s="65" t="s">
        <v>12</v>
      </c>
      <c r="GM110" s="65" t="s">
        <v>13</v>
      </c>
      <c r="GN110" s="65" t="s">
        <v>14</v>
      </c>
      <c r="GO110" s="65" t="s">
        <v>15</v>
      </c>
      <c r="GP110" s="64">
        <f>IF(GD110=24,1,GD110+1)</f>
        <v>16</v>
      </c>
      <c r="GQ110" s="65" t="s">
        <v>5</v>
      </c>
      <c r="GR110" s="65" t="s">
        <v>6</v>
      </c>
      <c r="GS110" s="65" t="s">
        <v>7</v>
      </c>
      <c r="GT110" s="65" t="s">
        <v>8</v>
      </c>
      <c r="GU110" s="65" t="s">
        <v>9</v>
      </c>
      <c r="GV110" s="65" t="s">
        <v>10</v>
      </c>
      <c r="GW110" s="65" t="s">
        <v>11</v>
      </c>
      <c r="GX110" s="65" t="s">
        <v>12</v>
      </c>
      <c r="GY110" s="65" t="s">
        <v>13</v>
      </c>
      <c r="GZ110" s="65" t="s">
        <v>14</v>
      </c>
      <c r="HA110" s="65" t="s">
        <v>15</v>
      </c>
      <c r="HB110" s="64">
        <f>IF(GP110=24,1,GP110+1)</f>
        <v>17</v>
      </c>
      <c r="HC110" s="65" t="s">
        <v>5</v>
      </c>
      <c r="HD110" s="65" t="s">
        <v>6</v>
      </c>
      <c r="HE110" s="65" t="s">
        <v>7</v>
      </c>
      <c r="HF110" s="65" t="s">
        <v>8</v>
      </c>
      <c r="HG110" s="65" t="s">
        <v>9</v>
      </c>
      <c r="HH110" s="65" t="s">
        <v>10</v>
      </c>
      <c r="HI110" s="65" t="s">
        <v>11</v>
      </c>
      <c r="HJ110" s="65" t="s">
        <v>12</v>
      </c>
      <c r="HK110" s="65" t="s">
        <v>13</v>
      </c>
      <c r="HL110" s="65" t="s">
        <v>14</v>
      </c>
      <c r="HM110" s="65" t="s">
        <v>15</v>
      </c>
      <c r="HN110" s="64">
        <f>IF(HB110=24,1,HB110+1)</f>
        <v>18</v>
      </c>
      <c r="HO110" s="65" t="s">
        <v>5</v>
      </c>
      <c r="HP110" s="65" t="s">
        <v>6</v>
      </c>
      <c r="HQ110" s="65" t="s">
        <v>7</v>
      </c>
      <c r="HR110" s="65" t="s">
        <v>8</v>
      </c>
      <c r="HS110" s="65" t="s">
        <v>9</v>
      </c>
      <c r="HT110" s="65" t="s">
        <v>10</v>
      </c>
      <c r="HU110" s="65" t="s">
        <v>11</v>
      </c>
      <c r="HV110" s="65" t="s">
        <v>12</v>
      </c>
      <c r="HW110" s="65" t="s">
        <v>13</v>
      </c>
      <c r="HX110" s="65" t="s">
        <v>14</v>
      </c>
      <c r="HY110" s="65" t="s">
        <v>15</v>
      </c>
      <c r="HZ110" s="64">
        <f>IF(HN110=24,1,HN110+1)</f>
        <v>19</v>
      </c>
      <c r="IA110" s="65" t="s">
        <v>5</v>
      </c>
      <c r="IB110" s="65" t="s">
        <v>6</v>
      </c>
      <c r="IC110" s="65" t="s">
        <v>7</v>
      </c>
      <c r="ID110" s="65" t="s">
        <v>8</v>
      </c>
      <c r="IE110" s="65" t="s">
        <v>9</v>
      </c>
      <c r="IF110" s="65" t="s">
        <v>10</v>
      </c>
      <c r="IG110" s="65" t="s">
        <v>11</v>
      </c>
      <c r="IH110" s="65" t="s">
        <v>12</v>
      </c>
      <c r="II110" s="65" t="s">
        <v>13</v>
      </c>
      <c r="IJ110" s="65" t="s">
        <v>14</v>
      </c>
      <c r="IK110" s="65" t="s">
        <v>15</v>
      </c>
      <c r="IL110" s="64">
        <f>IF(HZ110=24,1,HZ110+1)</f>
        <v>20</v>
      </c>
      <c r="IM110" s="65" t="s">
        <v>5</v>
      </c>
      <c r="IN110" s="65" t="s">
        <v>6</v>
      </c>
      <c r="IO110" s="65" t="s">
        <v>7</v>
      </c>
      <c r="IP110" s="65" t="s">
        <v>8</v>
      </c>
      <c r="IQ110" s="65" t="s">
        <v>9</v>
      </c>
      <c r="IR110" s="65" t="s">
        <v>10</v>
      </c>
      <c r="IS110" s="65" t="s">
        <v>11</v>
      </c>
      <c r="IT110" s="65" t="s">
        <v>12</v>
      </c>
      <c r="IU110" s="65" t="s">
        <v>13</v>
      </c>
      <c r="IV110" s="65" t="s">
        <v>14</v>
      </c>
      <c r="IW110" s="65" t="s">
        <v>15</v>
      </c>
      <c r="IX110" s="64">
        <f>IF(IL110=24,1,IL110+1)</f>
        <v>21</v>
      </c>
      <c r="IY110" s="65" t="s">
        <v>5</v>
      </c>
      <c r="IZ110" s="65" t="s">
        <v>6</v>
      </c>
      <c r="JA110" s="65" t="s">
        <v>7</v>
      </c>
      <c r="JB110" s="65" t="s">
        <v>8</v>
      </c>
      <c r="JC110" s="65" t="s">
        <v>9</v>
      </c>
      <c r="JD110" s="65" t="s">
        <v>10</v>
      </c>
      <c r="JE110" s="65" t="s">
        <v>11</v>
      </c>
      <c r="JF110" s="65" t="s">
        <v>12</v>
      </c>
      <c r="JG110" s="65" t="s">
        <v>13</v>
      </c>
      <c r="JH110" s="65" t="s">
        <v>14</v>
      </c>
      <c r="JI110" s="65" t="s">
        <v>15</v>
      </c>
      <c r="JJ110" s="64">
        <f>IF(IX110=24,1,IX110+1)</f>
        <v>22</v>
      </c>
      <c r="JK110" s="65" t="s">
        <v>5</v>
      </c>
      <c r="JL110" s="65" t="s">
        <v>6</v>
      </c>
      <c r="JM110" s="65" t="s">
        <v>7</v>
      </c>
      <c r="JN110" s="65" t="s">
        <v>8</v>
      </c>
      <c r="JO110" s="65" t="s">
        <v>9</v>
      </c>
      <c r="JP110" s="65" t="s">
        <v>10</v>
      </c>
      <c r="JQ110" s="65" t="s">
        <v>11</v>
      </c>
      <c r="JR110" s="65" t="s">
        <v>12</v>
      </c>
      <c r="JS110" s="65" t="s">
        <v>13</v>
      </c>
      <c r="JT110" s="65" t="s">
        <v>14</v>
      </c>
      <c r="JU110" s="65" t="s">
        <v>15</v>
      </c>
      <c r="JV110" s="64">
        <f>IF(JJ110=24,1,JJ110+1)</f>
        <v>23</v>
      </c>
      <c r="JW110" s="65" t="s">
        <v>5</v>
      </c>
      <c r="JX110" s="65" t="s">
        <v>6</v>
      </c>
      <c r="JY110" s="65" t="s">
        <v>7</v>
      </c>
      <c r="JZ110" s="65" t="s">
        <v>8</v>
      </c>
      <c r="KA110" s="65" t="s">
        <v>9</v>
      </c>
      <c r="KB110" s="65" t="s">
        <v>10</v>
      </c>
      <c r="KC110" s="65" t="s">
        <v>11</v>
      </c>
      <c r="KD110" s="65" t="s">
        <v>12</v>
      </c>
      <c r="KE110" s="65" t="s">
        <v>13</v>
      </c>
      <c r="KF110" s="65" t="s">
        <v>14</v>
      </c>
      <c r="KG110" s="65" t="s">
        <v>15</v>
      </c>
      <c r="KH110" s="64">
        <f>IF(JV110=24,1,JV110+1)</f>
        <v>24</v>
      </c>
      <c r="KI110" s="65" t="s">
        <v>5</v>
      </c>
      <c r="KJ110" s="65" t="s">
        <v>6</v>
      </c>
      <c r="KK110" s="65" t="s">
        <v>7</v>
      </c>
      <c r="KL110" s="65" t="s">
        <v>8</v>
      </c>
      <c r="KM110" s="65" t="s">
        <v>9</v>
      </c>
      <c r="KN110" s="65" t="s">
        <v>10</v>
      </c>
      <c r="KO110" s="65" t="s">
        <v>11</v>
      </c>
      <c r="KP110" s="65" t="s">
        <v>12</v>
      </c>
      <c r="KQ110" s="65" t="s">
        <v>13</v>
      </c>
      <c r="KR110" s="65" t="s">
        <v>14</v>
      </c>
      <c r="KS110" s="65" t="s">
        <v>15</v>
      </c>
      <c r="KT110" s="64">
        <f>IF(KH110=24,1,KH110+1)</f>
        <v>1</v>
      </c>
      <c r="KU110" s="65" t="s">
        <v>5</v>
      </c>
      <c r="KV110" s="65" t="s">
        <v>6</v>
      </c>
      <c r="KW110" s="65" t="s">
        <v>7</v>
      </c>
      <c r="KX110" s="65" t="s">
        <v>8</v>
      </c>
      <c r="KY110" s="65" t="s">
        <v>9</v>
      </c>
      <c r="KZ110" s="65" t="s">
        <v>10</v>
      </c>
      <c r="LA110" s="65" t="s">
        <v>11</v>
      </c>
      <c r="LB110" s="65" t="s">
        <v>12</v>
      </c>
      <c r="LC110" s="65" t="s">
        <v>13</v>
      </c>
      <c r="LD110" s="65" t="s">
        <v>14</v>
      </c>
      <c r="LE110" s="65" t="s">
        <v>15</v>
      </c>
      <c r="LF110" s="64">
        <f>IF(KT110=24,1,KT110+1)</f>
        <v>2</v>
      </c>
      <c r="LG110" s="65" t="s">
        <v>5</v>
      </c>
      <c r="LH110" s="65" t="s">
        <v>6</v>
      </c>
      <c r="LI110" s="65" t="s">
        <v>7</v>
      </c>
      <c r="LJ110" s="65" t="s">
        <v>8</v>
      </c>
      <c r="LK110" s="65" t="s">
        <v>9</v>
      </c>
      <c r="LL110" s="65" t="s">
        <v>10</v>
      </c>
      <c r="LM110" s="65" t="s">
        <v>11</v>
      </c>
      <c r="LN110" s="65" t="s">
        <v>12</v>
      </c>
      <c r="LO110" s="65" t="s">
        <v>13</v>
      </c>
      <c r="LP110" s="65" t="s">
        <v>14</v>
      </c>
      <c r="LQ110" s="65" t="s">
        <v>15</v>
      </c>
      <c r="LR110" s="64">
        <f>IF(LF110=24,1,LF110+1)</f>
        <v>3</v>
      </c>
      <c r="LS110" s="65" t="s">
        <v>5</v>
      </c>
      <c r="LT110" s="65" t="s">
        <v>6</v>
      </c>
      <c r="LU110" s="65" t="s">
        <v>7</v>
      </c>
      <c r="LV110" s="65" t="s">
        <v>8</v>
      </c>
      <c r="LW110" s="65" t="s">
        <v>9</v>
      </c>
      <c r="LX110" s="65" t="s">
        <v>10</v>
      </c>
      <c r="LY110" s="65" t="s">
        <v>11</v>
      </c>
      <c r="LZ110" s="65" t="s">
        <v>12</v>
      </c>
      <c r="MA110" s="65" t="s">
        <v>13</v>
      </c>
      <c r="MB110" s="65" t="s">
        <v>14</v>
      </c>
      <c r="MC110" s="65" t="s">
        <v>15</v>
      </c>
      <c r="MD110" s="64">
        <f>IF(LR110=24,1,LR110+1)</f>
        <v>4</v>
      </c>
      <c r="ME110" s="65" t="s">
        <v>5</v>
      </c>
      <c r="MF110" s="65" t="s">
        <v>6</v>
      </c>
      <c r="MG110" s="65" t="s">
        <v>7</v>
      </c>
      <c r="MH110" s="65" t="s">
        <v>8</v>
      </c>
      <c r="MI110" s="65" t="s">
        <v>9</v>
      </c>
      <c r="MJ110" s="65" t="s">
        <v>10</v>
      </c>
      <c r="MK110" s="65" t="s">
        <v>11</v>
      </c>
      <c r="ML110" s="65" t="s">
        <v>12</v>
      </c>
      <c r="MM110" s="65" t="s">
        <v>13</v>
      </c>
      <c r="MN110" s="65" t="s">
        <v>14</v>
      </c>
      <c r="MO110" s="65" t="s">
        <v>15</v>
      </c>
      <c r="MP110" s="64">
        <f>IF(MD110=24,1,MD110+1)</f>
        <v>5</v>
      </c>
      <c r="MQ110" s="65" t="s">
        <v>5</v>
      </c>
      <c r="MR110" s="65" t="s">
        <v>6</v>
      </c>
      <c r="MS110" s="65" t="s">
        <v>7</v>
      </c>
      <c r="MT110" s="65" t="s">
        <v>8</v>
      </c>
      <c r="MU110" s="65" t="s">
        <v>9</v>
      </c>
      <c r="MV110" s="65" t="s">
        <v>10</v>
      </c>
      <c r="MW110" s="65" t="s">
        <v>11</v>
      </c>
      <c r="MX110" s="65" t="s">
        <v>12</v>
      </c>
      <c r="MY110" s="65" t="s">
        <v>13</v>
      </c>
      <c r="MZ110" s="65" t="s">
        <v>14</v>
      </c>
      <c r="NA110" s="65" t="s">
        <v>15</v>
      </c>
      <c r="NB110" s="64">
        <f>IF(MP110=24,1,MP110+1)</f>
        <v>6</v>
      </c>
      <c r="NC110" s="65" t="s">
        <v>5</v>
      </c>
      <c r="ND110" s="65" t="s">
        <v>6</v>
      </c>
      <c r="NE110" s="65" t="s">
        <v>7</v>
      </c>
      <c r="NF110" s="65" t="s">
        <v>8</v>
      </c>
      <c r="NG110" s="65" t="s">
        <v>9</v>
      </c>
      <c r="NH110" s="65" t="s">
        <v>10</v>
      </c>
      <c r="NI110" s="65" t="s">
        <v>11</v>
      </c>
      <c r="NJ110" s="65" t="s">
        <v>12</v>
      </c>
      <c r="NK110" s="65" t="s">
        <v>13</v>
      </c>
      <c r="NL110" s="65" t="s">
        <v>14</v>
      </c>
      <c r="NM110" s="65" t="s">
        <v>15</v>
      </c>
      <c r="NN110" s="64">
        <f>IF(NB110=24,1,NB110+1)</f>
        <v>7</v>
      </c>
      <c r="NO110" s="65" t="s">
        <v>5</v>
      </c>
      <c r="NP110" s="65" t="s">
        <v>6</v>
      </c>
      <c r="NQ110" s="65" t="s">
        <v>7</v>
      </c>
      <c r="NR110" s="65" t="s">
        <v>8</v>
      </c>
      <c r="NS110" s="65" t="s">
        <v>9</v>
      </c>
      <c r="NT110" s="65" t="s">
        <v>10</v>
      </c>
      <c r="NU110" s="65" t="s">
        <v>11</v>
      </c>
      <c r="NV110" s="65" t="s">
        <v>12</v>
      </c>
      <c r="NW110" s="65" t="s">
        <v>13</v>
      </c>
      <c r="NX110" s="65" t="s">
        <v>14</v>
      </c>
      <c r="NY110" s="65" t="s">
        <v>15</v>
      </c>
      <c r="NZ110" s="64">
        <f>IF(NN110=24,1,NN110+1)</f>
        <v>8</v>
      </c>
      <c r="OA110" s="65" t="s">
        <v>5</v>
      </c>
      <c r="OB110" s="65" t="s">
        <v>6</v>
      </c>
      <c r="OC110" s="65" t="s">
        <v>7</v>
      </c>
      <c r="OD110" s="65" t="s">
        <v>8</v>
      </c>
      <c r="OE110" s="65" t="s">
        <v>9</v>
      </c>
      <c r="OF110" s="65" t="s">
        <v>10</v>
      </c>
      <c r="OG110" s="65" t="s">
        <v>11</v>
      </c>
      <c r="OH110" s="65" t="s">
        <v>12</v>
      </c>
      <c r="OI110" s="65" t="s">
        <v>13</v>
      </c>
      <c r="OJ110" s="65" t="s">
        <v>14</v>
      </c>
      <c r="OK110" s="65" t="s">
        <v>15</v>
      </c>
      <c r="OL110" s="64">
        <f>IF(NZ110=24,1,NZ110+1)</f>
        <v>9</v>
      </c>
      <c r="OM110" s="65" t="s">
        <v>5</v>
      </c>
      <c r="ON110" s="65" t="s">
        <v>6</v>
      </c>
      <c r="OO110" s="65" t="s">
        <v>7</v>
      </c>
      <c r="OP110" s="65" t="s">
        <v>8</v>
      </c>
      <c r="OQ110" s="65" t="s">
        <v>9</v>
      </c>
      <c r="OR110" s="65" t="s">
        <v>10</v>
      </c>
      <c r="OS110" s="65" t="s">
        <v>11</v>
      </c>
      <c r="OT110" s="65" t="s">
        <v>12</v>
      </c>
      <c r="OU110" s="65" t="s">
        <v>13</v>
      </c>
      <c r="OV110" s="65" t="s">
        <v>14</v>
      </c>
      <c r="OW110" s="65" t="s">
        <v>15</v>
      </c>
      <c r="OX110" s="64">
        <f>IF(OL110=24,1,OL110+1)</f>
        <v>10</v>
      </c>
      <c r="OY110" s="65" t="s">
        <v>5</v>
      </c>
      <c r="OZ110" s="65" t="s">
        <v>6</v>
      </c>
      <c r="PA110" s="65" t="s">
        <v>7</v>
      </c>
      <c r="PB110" s="65" t="s">
        <v>8</v>
      </c>
      <c r="PC110" s="65" t="s">
        <v>9</v>
      </c>
      <c r="PD110" s="65" t="s">
        <v>10</v>
      </c>
      <c r="PE110" s="65" t="s">
        <v>11</v>
      </c>
      <c r="PF110" s="65" t="s">
        <v>12</v>
      </c>
      <c r="PG110" s="65" t="s">
        <v>13</v>
      </c>
      <c r="PH110" s="65" t="s">
        <v>14</v>
      </c>
      <c r="PI110" s="65" t="s">
        <v>15</v>
      </c>
      <c r="PJ110" s="64">
        <f>IF(OX110=24,1,OX110+1)</f>
        <v>11</v>
      </c>
      <c r="PK110" s="65" t="s">
        <v>5</v>
      </c>
      <c r="PL110" s="65" t="s">
        <v>6</v>
      </c>
      <c r="PM110" s="65" t="s">
        <v>7</v>
      </c>
      <c r="PN110" s="65" t="s">
        <v>8</v>
      </c>
      <c r="PO110" s="65" t="s">
        <v>9</v>
      </c>
      <c r="PP110" s="65" t="s">
        <v>10</v>
      </c>
      <c r="PQ110" s="65" t="s">
        <v>11</v>
      </c>
      <c r="PR110" s="65" t="s">
        <v>12</v>
      </c>
      <c r="PS110" s="65" t="s">
        <v>13</v>
      </c>
      <c r="PT110" s="65" t="s">
        <v>14</v>
      </c>
      <c r="PU110" s="65" t="s">
        <v>15</v>
      </c>
      <c r="PV110" s="64">
        <f>IF(PJ110=24,1,PJ110+1)</f>
        <v>12</v>
      </c>
      <c r="PW110" s="65" t="s">
        <v>5</v>
      </c>
      <c r="PX110" s="65" t="s">
        <v>6</v>
      </c>
      <c r="PY110" s="65" t="s">
        <v>7</v>
      </c>
      <c r="PZ110" s="65" t="s">
        <v>8</v>
      </c>
      <c r="QA110" s="65" t="s">
        <v>9</v>
      </c>
      <c r="QB110" s="65" t="s">
        <v>10</v>
      </c>
      <c r="QC110" s="65" t="s">
        <v>11</v>
      </c>
      <c r="QD110" s="65" t="s">
        <v>12</v>
      </c>
      <c r="QE110" s="65" t="s">
        <v>13</v>
      </c>
      <c r="QF110" s="65" t="s">
        <v>14</v>
      </c>
      <c r="QG110" s="65" t="s">
        <v>15</v>
      </c>
      <c r="QH110" s="64">
        <f>IF(PV110=24,1,PV110+1)</f>
        <v>13</v>
      </c>
      <c r="QI110" s="65" t="s">
        <v>5</v>
      </c>
      <c r="QJ110" s="65" t="s">
        <v>6</v>
      </c>
      <c r="QK110" s="65" t="s">
        <v>7</v>
      </c>
      <c r="QL110" s="65" t="s">
        <v>8</v>
      </c>
      <c r="QM110" s="65" t="s">
        <v>9</v>
      </c>
      <c r="QN110" s="65" t="s">
        <v>10</v>
      </c>
      <c r="QO110" s="65" t="s">
        <v>11</v>
      </c>
      <c r="QP110" s="65" t="s">
        <v>12</v>
      </c>
      <c r="QQ110" s="65" t="s">
        <v>13</v>
      </c>
      <c r="QR110" s="65" t="s">
        <v>14</v>
      </c>
      <c r="QS110" s="65" t="s">
        <v>15</v>
      </c>
      <c r="QT110" s="64">
        <f>IF(QH110=24,1,QH110+1)</f>
        <v>14</v>
      </c>
      <c r="QU110" s="65" t="s">
        <v>5</v>
      </c>
      <c r="QV110" s="65" t="s">
        <v>6</v>
      </c>
      <c r="QW110" s="65" t="s">
        <v>7</v>
      </c>
      <c r="QX110" s="65" t="s">
        <v>8</v>
      </c>
      <c r="QY110" s="65" t="s">
        <v>9</v>
      </c>
      <c r="QZ110" s="65" t="s">
        <v>10</v>
      </c>
      <c r="RA110" s="65" t="s">
        <v>11</v>
      </c>
      <c r="RB110" s="65" t="s">
        <v>12</v>
      </c>
      <c r="RC110" s="65" t="s">
        <v>13</v>
      </c>
      <c r="RD110" s="65" t="s">
        <v>14</v>
      </c>
      <c r="RE110" s="65" t="s">
        <v>15</v>
      </c>
      <c r="RF110" s="64">
        <f>IF(QT110=24,1,QT110+1)</f>
        <v>15</v>
      </c>
      <c r="RG110" s="65" t="s">
        <v>5</v>
      </c>
      <c r="RH110" s="65" t="s">
        <v>6</v>
      </c>
      <c r="RI110" s="65" t="s">
        <v>7</v>
      </c>
      <c r="RJ110" s="65" t="s">
        <v>8</v>
      </c>
      <c r="RK110" s="65" t="s">
        <v>9</v>
      </c>
      <c r="RL110" s="65" t="s">
        <v>10</v>
      </c>
      <c r="RM110" s="65" t="s">
        <v>11</v>
      </c>
      <c r="RN110" s="65" t="s">
        <v>12</v>
      </c>
      <c r="RO110" s="65" t="s">
        <v>13</v>
      </c>
      <c r="RP110" s="65" t="s">
        <v>14</v>
      </c>
      <c r="RQ110" s="65" t="s">
        <v>15</v>
      </c>
      <c r="RR110" s="64">
        <f>IF(RF110=24,1,RF110+1)</f>
        <v>16</v>
      </c>
      <c r="RS110" s="65" t="s">
        <v>5</v>
      </c>
      <c r="RT110" s="65" t="s">
        <v>6</v>
      </c>
      <c r="RU110" s="65" t="s">
        <v>7</v>
      </c>
      <c r="RV110" s="65" t="s">
        <v>8</v>
      </c>
      <c r="RW110" s="65" t="s">
        <v>9</v>
      </c>
      <c r="RX110" s="65" t="s">
        <v>10</v>
      </c>
      <c r="RY110" s="65" t="s">
        <v>11</v>
      </c>
      <c r="RZ110" s="65" t="s">
        <v>12</v>
      </c>
      <c r="SA110" s="65" t="s">
        <v>13</v>
      </c>
      <c r="SB110" s="65" t="s">
        <v>14</v>
      </c>
      <c r="SC110" s="65" t="s">
        <v>15</v>
      </c>
      <c r="SD110" s="64">
        <f>IF(RR110=24,1,RR110+1)</f>
        <v>17</v>
      </c>
      <c r="SE110" s="65" t="s">
        <v>5</v>
      </c>
      <c r="SF110" s="65" t="s">
        <v>6</v>
      </c>
      <c r="SG110" s="65" t="s">
        <v>7</v>
      </c>
      <c r="SH110" s="65" t="s">
        <v>8</v>
      </c>
      <c r="SI110" s="65" t="s">
        <v>9</v>
      </c>
      <c r="SJ110" s="65" t="s">
        <v>10</v>
      </c>
      <c r="SK110" s="65" t="s">
        <v>11</v>
      </c>
      <c r="SL110" s="65" t="s">
        <v>12</v>
      </c>
      <c r="SM110" s="65" t="s">
        <v>13</v>
      </c>
      <c r="SN110" s="65" t="s">
        <v>14</v>
      </c>
      <c r="SO110" s="65" t="s">
        <v>15</v>
      </c>
      <c r="SP110" s="64">
        <f>IF(SD110=24,1,SD110+1)</f>
        <v>18</v>
      </c>
      <c r="SQ110" s="65" t="s">
        <v>5</v>
      </c>
      <c r="SR110" s="65" t="s">
        <v>6</v>
      </c>
      <c r="SS110" s="65" t="s">
        <v>7</v>
      </c>
      <c r="ST110" s="65" t="s">
        <v>8</v>
      </c>
      <c r="SU110" s="65" t="s">
        <v>9</v>
      </c>
      <c r="SV110" s="65" t="s">
        <v>10</v>
      </c>
      <c r="SW110" s="65" t="s">
        <v>11</v>
      </c>
      <c r="SX110" s="65" t="s">
        <v>12</v>
      </c>
      <c r="SY110" s="65" t="s">
        <v>13</v>
      </c>
      <c r="SZ110" s="65" t="s">
        <v>14</v>
      </c>
      <c r="TA110" s="65" t="s">
        <v>15</v>
      </c>
      <c r="TB110" s="64">
        <f>IF(SP110=24,1,SP110+1)</f>
        <v>19</v>
      </c>
      <c r="TC110" s="65" t="s">
        <v>5</v>
      </c>
      <c r="TD110" s="65" t="s">
        <v>6</v>
      </c>
      <c r="TE110" s="65" t="s">
        <v>7</v>
      </c>
      <c r="TF110" s="65" t="s">
        <v>8</v>
      </c>
      <c r="TG110" s="65" t="s">
        <v>9</v>
      </c>
      <c r="TH110" s="65" t="s">
        <v>10</v>
      </c>
      <c r="TI110" s="65" t="s">
        <v>11</v>
      </c>
      <c r="TJ110" s="65" t="s">
        <v>12</v>
      </c>
      <c r="TK110" s="65" t="s">
        <v>13</v>
      </c>
      <c r="TL110" s="65" t="s">
        <v>14</v>
      </c>
      <c r="TM110" s="65" t="s">
        <v>15</v>
      </c>
      <c r="TN110" s="64">
        <f>IF(TB110=24,1,TB110+1)</f>
        <v>20</v>
      </c>
      <c r="TO110" s="65" t="s">
        <v>5</v>
      </c>
      <c r="TP110" s="65" t="s">
        <v>6</v>
      </c>
      <c r="TQ110" s="65" t="s">
        <v>7</v>
      </c>
      <c r="TR110" s="65" t="s">
        <v>8</v>
      </c>
      <c r="TS110" s="65" t="s">
        <v>9</v>
      </c>
      <c r="TT110" s="65" t="s">
        <v>10</v>
      </c>
      <c r="TU110" s="65" t="s">
        <v>11</v>
      </c>
      <c r="TV110" s="65" t="s">
        <v>12</v>
      </c>
      <c r="TW110" s="65" t="s">
        <v>13</v>
      </c>
      <c r="TX110" s="65" t="s">
        <v>14</v>
      </c>
      <c r="TY110" s="65" t="s">
        <v>15</v>
      </c>
      <c r="TZ110" s="64">
        <f>IF(TN110=24,1,TN110+1)</f>
        <v>21</v>
      </c>
      <c r="UA110" s="65" t="s">
        <v>5</v>
      </c>
      <c r="UB110" s="65" t="s">
        <v>6</v>
      </c>
      <c r="UC110" s="65" t="s">
        <v>7</v>
      </c>
      <c r="UD110" s="65" t="s">
        <v>8</v>
      </c>
      <c r="UE110" s="65" t="s">
        <v>9</v>
      </c>
      <c r="UF110" s="65" t="s">
        <v>10</v>
      </c>
      <c r="UG110" s="65" t="s">
        <v>11</v>
      </c>
      <c r="UH110" s="65" t="s">
        <v>12</v>
      </c>
      <c r="UI110" s="65" t="s">
        <v>13</v>
      </c>
      <c r="UJ110" s="65" t="s">
        <v>14</v>
      </c>
      <c r="UK110" s="65" t="s">
        <v>15</v>
      </c>
      <c r="UL110" s="64">
        <f>IF(TZ110=24,1,TZ110+1)</f>
        <v>22</v>
      </c>
      <c r="UM110" s="65" t="s">
        <v>5</v>
      </c>
      <c r="UN110" s="65" t="s">
        <v>6</v>
      </c>
      <c r="UO110" s="65" t="s">
        <v>7</v>
      </c>
      <c r="UP110" s="65" t="s">
        <v>8</v>
      </c>
      <c r="UQ110" s="65" t="s">
        <v>9</v>
      </c>
      <c r="UR110" s="65" t="s">
        <v>10</v>
      </c>
      <c r="US110" s="65" t="s">
        <v>11</v>
      </c>
      <c r="UT110" s="65" t="s">
        <v>12</v>
      </c>
      <c r="UU110" s="65" t="s">
        <v>13</v>
      </c>
      <c r="UV110" s="65" t="s">
        <v>14</v>
      </c>
      <c r="UW110" s="65" t="s">
        <v>15</v>
      </c>
      <c r="UX110" s="64">
        <f>IF(UL110=24,1,UL110+1)</f>
        <v>23</v>
      </c>
      <c r="UY110" s="65" t="s">
        <v>5</v>
      </c>
      <c r="UZ110" s="65" t="s">
        <v>6</v>
      </c>
      <c r="VA110" s="65" t="s">
        <v>7</v>
      </c>
      <c r="VB110" s="65" t="s">
        <v>8</v>
      </c>
      <c r="VC110" s="65" t="s">
        <v>9</v>
      </c>
      <c r="VD110" s="65" t="s">
        <v>10</v>
      </c>
      <c r="VE110" s="65" t="s">
        <v>11</v>
      </c>
      <c r="VF110" s="65" t="s">
        <v>12</v>
      </c>
      <c r="VG110" s="65" t="s">
        <v>13</v>
      </c>
      <c r="VH110" s="65" t="s">
        <v>14</v>
      </c>
      <c r="VI110" s="65" t="s">
        <v>15</v>
      </c>
      <c r="VJ110" s="64">
        <f>IF(UX110=24,1,UX110+1)</f>
        <v>24</v>
      </c>
      <c r="VK110" s="65" t="s">
        <v>5</v>
      </c>
      <c r="VL110" s="65" t="s">
        <v>6</v>
      </c>
      <c r="VM110" s="65" t="s">
        <v>7</v>
      </c>
      <c r="VN110" s="65" t="s">
        <v>8</v>
      </c>
      <c r="VO110" s="65" t="s">
        <v>9</v>
      </c>
      <c r="VP110" s="65" t="s">
        <v>10</v>
      </c>
      <c r="VQ110" s="65" t="s">
        <v>11</v>
      </c>
      <c r="VR110" s="65" t="s">
        <v>12</v>
      </c>
      <c r="VS110" s="65" t="s">
        <v>13</v>
      </c>
      <c r="VT110" s="65" t="s">
        <v>14</v>
      </c>
      <c r="VU110" s="65" t="s">
        <v>15</v>
      </c>
      <c r="VV110" s="64">
        <f>IF(VJ110=24,1,VJ110+1)</f>
        <v>1</v>
      </c>
      <c r="VW110" s="65" t="s">
        <v>5</v>
      </c>
      <c r="VX110" s="65" t="s">
        <v>6</v>
      </c>
      <c r="VY110" s="65" t="s">
        <v>7</v>
      </c>
      <c r="VZ110" s="65" t="s">
        <v>8</v>
      </c>
      <c r="WA110" s="65" t="s">
        <v>9</v>
      </c>
      <c r="WB110" s="65" t="s">
        <v>10</v>
      </c>
      <c r="WC110" s="65" t="s">
        <v>11</v>
      </c>
      <c r="WD110" s="65" t="s">
        <v>12</v>
      </c>
      <c r="WE110" s="65" t="s">
        <v>13</v>
      </c>
      <c r="WF110" s="65" t="s">
        <v>14</v>
      </c>
      <c r="WG110" s="65" t="s">
        <v>15</v>
      </c>
      <c r="WH110" s="64">
        <f>IF(VV110=24,1,VV110+1)</f>
        <v>2</v>
      </c>
      <c r="WI110" s="65" t="s">
        <v>5</v>
      </c>
      <c r="WJ110" s="65" t="s">
        <v>6</v>
      </c>
      <c r="WK110" s="65" t="s">
        <v>7</v>
      </c>
      <c r="WL110" s="65" t="s">
        <v>8</v>
      </c>
      <c r="WM110" s="65" t="s">
        <v>9</v>
      </c>
      <c r="WN110" s="65" t="s">
        <v>10</v>
      </c>
      <c r="WO110" s="65" t="s">
        <v>11</v>
      </c>
      <c r="WP110" s="65" t="s">
        <v>12</v>
      </c>
      <c r="WQ110" s="65" t="s">
        <v>13</v>
      </c>
      <c r="WR110" s="65" t="s">
        <v>14</v>
      </c>
      <c r="WS110" s="65" t="s">
        <v>15</v>
      </c>
      <c r="WT110" s="64">
        <f>IF(WH110=24,1,WH110+1)</f>
        <v>3</v>
      </c>
      <c r="WU110" s="65" t="s">
        <v>5</v>
      </c>
      <c r="WV110" s="65" t="s">
        <v>6</v>
      </c>
      <c r="WW110" s="65" t="s">
        <v>7</v>
      </c>
      <c r="WX110" s="65" t="s">
        <v>8</v>
      </c>
      <c r="WY110" s="65" t="s">
        <v>9</v>
      </c>
      <c r="WZ110" s="65" t="s">
        <v>10</v>
      </c>
      <c r="XA110" s="65" t="s">
        <v>11</v>
      </c>
      <c r="XB110" s="65" t="s">
        <v>12</v>
      </c>
      <c r="XC110" s="65" t="s">
        <v>13</v>
      </c>
      <c r="XD110" s="65" t="s">
        <v>14</v>
      </c>
      <c r="XE110" s="65" t="s">
        <v>15</v>
      </c>
      <c r="XF110" s="64">
        <f>IF(WT110=24,1,WT110+1)</f>
        <v>4</v>
      </c>
      <c r="XG110" s="65" t="s">
        <v>5</v>
      </c>
      <c r="XH110" s="65" t="s">
        <v>6</v>
      </c>
      <c r="XI110" s="65" t="s">
        <v>7</v>
      </c>
      <c r="XJ110" s="65" t="s">
        <v>8</v>
      </c>
      <c r="XK110" s="65" t="s">
        <v>9</v>
      </c>
      <c r="XL110" s="65" t="s">
        <v>10</v>
      </c>
      <c r="XM110" s="65" t="s">
        <v>11</v>
      </c>
      <c r="XN110" s="65" t="s">
        <v>12</v>
      </c>
      <c r="XO110" s="65" t="s">
        <v>13</v>
      </c>
      <c r="XP110" s="65" t="s">
        <v>14</v>
      </c>
      <c r="XQ110" s="65" t="s">
        <v>15</v>
      </c>
      <c r="XR110" s="64">
        <f>IF(XF110=24,1,XF110+1)</f>
        <v>5</v>
      </c>
      <c r="XS110" s="65" t="s">
        <v>5</v>
      </c>
      <c r="XT110" s="65" t="s">
        <v>6</v>
      </c>
      <c r="XU110" s="65" t="s">
        <v>7</v>
      </c>
      <c r="XV110" s="65" t="s">
        <v>8</v>
      </c>
      <c r="XW110" s="65" t="s">
        <v>9</v>
      </c>
      <c r="XX110" s="65" t="s">
        <v>10</v>
      </c>
      <c r="XY110" s="65" t="s">
        <v>11</v>
      </c>
      <c r="XZ110" s="65" t="s">
        <v>12</v>
      </c>
      <c r="YA110" s="65" t="s">
        <v>13</v>
      </c>
      <c r="YB110" s="65" t="s">
        <v>14</v>
      </c>
      <c r="YC110" s="65" t="s">
        <v>15</v>
      </c>
      <c r="YD110" s="64">
        <f>IF(XR110=24,1,XR110+1)</f>
        <v>6</v>
      </c>
      <c r="YE110" s="65" t="s">
        <v>5</v>
      </c>
      <c r="YF110" s="65" t="s">
        <v>6</v>
      </c>
      <c r="YG110" s="65" t="s">
        <v>7</v>
      </c>
      <c r="YH110" s="65" t="s">
        <v>8</v>
      </c>
      <c r="YI110" s="65" t="s">
        <v>9</v>
      </c>
      <c r="YJ110" s="65" t="s">
        <v>10</v>
      </c>
      <c r="YK110" s="65" t="s">
        <v>11</v>
      </c>
      <c r="YL110" s="65" t="s">
        <v>12</v>
      </c>
      <c r="YM110" s="65" t="s">
        <v>13</v>
      </c>
      <c r="YN110" s="65" t="s">
        <v>14</v>
      </c>
      <c r="YO110" s="65" t="s">
        <v>15</v>
      </c>
    </row>
    <row r="111" spans="1:665" ht="25" customHeight="1">
      <c r="A111" s="1668"/>
      <c r="B111" s="1668"/>
      <c r="C111" s="1668"/>
      <c r="D111" s="1673"/>
      <c r="E111" s="1773"/>
      <c r="F111" s="1739"/>
      <c r="G111" s="1715"/>
      <c r="H111" s="336"/>
      <c r="I111" s="336"/>
      <c r="J111" s="336"/>
      <c r="K111" s="336"/>
      <c r="L111" s="336"/>
      <c r="M111" s="336"/>
      <c r="N111" s="336"/>
      <c r="O111" s="336"/>
      <c r="P111" s="336"/>
      <c r="Q111" s="336"/>
      <c r="CW111" s="68"/>
      <c r="CX111" s="1671"/>
      <c r="CY111" s="1671"/>
      <c r="CZ111" s="1671"/>
      <c r="DA111" s="1671"/>
      <c r="DB111" s="1671"/>
      <c r="DC111" s="1671"/>
      <c r="DD111" s="1671"/>
      <c r="DE111" s="1671"/>
      <c r="DF111" s="1671"/>
      <c r="DG111" s="1671"/>
      <c r="DH111" s="1671"/>
      <c r="DI111" s="1671"/>
      <c r="DJ111" s="1671"/>
      <c r="DK111" s="1671"/>
      <c r="DL111" s="1671"/>
      <c r="DM111" s="1671"/>
      <c r="DN111" s="1671"/>
      <c r="DO111" s="1671"/>
      <c r="DP111" s="1671"/>
      <c r="DQ111" s="1671"/>
      <c r="DR111" s="1671"/>
      <c r="DS111" s="1671"/>
      <c r="DT111" s="1671"/>
      <c r="DU111" s="1671"/>
      <c r="DV111" s="1671"/>
      <c r="DW111" s="1671"/>
      <c r="DX111" s="1671"/>
      <c r="DY111" s="1671"/>
      <c r="DZ111" s="1671"/>
      <c r="EA111" s="1671"/>
      <c r="EB111" s="1671"/>
      <c r="EC111" s="1671"/>
      <c r="ED111" s="1671"/>
      <c r="EE111" s="1671"/>
      <c r="EF111" s="1671"/>
      <c r="EG111" s="1671"/>
      <c r="EH111" s="1671"/>
      <c r="EI111" s="1671"/>
      <c r="EJ111" s="1671"/>
      <c r="EK111" s="1671"/>
      <c r="EL111" s="1671"/>
      <c r="EM111" s="1671"/>
      <c r="EN111" s="1671"/>
      <c r="EO111" s="1671"/>
      <c r="EP111" s="1671"/>
      <c r="EQ111" s="1671"/>
      <c r="ER111" s="1671"/>
      <c r="ES111" s="1671"/>
      <c r="ET111" s="1671"/>
      <c r="EU111" s="1671"/>
      <c r="EV111" s="1671"/>
      <c r="EW111" s="1671"/>
      <c r="EX111" s="1671"/>
      <c r="EY111" s="1671"/>
      <c r="EZ111" s="1671"/>
      <c r="FA111" s="1671"/>
      <c r="FB111" s="1671"/>
      <c r="FC111" s="1671"/>
      <c r="FD111" s="1671"/>
      <c r="FE111" s="1671"/>
      <c r="FF111" s="1671"/>
      <c r="FG111" s="1671"/>
      <c r="FH111" s="1671"/>
      <c r="FI111" s="1671"/>
      <c r="FJ111" s="1671"/>
      <c r="FK111" s="1671"/>
      <c r="FL111" s="1671"/>
      <c r="FM111" s="1671"/>
      <c r="FN111" s="1671"/>
      <c r="FO111" s="1671"/>
      <c r="FP111" s="1671"/>
      <c r="FQ111" s="1671"/>
      <c r="FR111" s="1671"/>
      <c r="FS111" s="1671"/>
      <c r="FT111" s="1671"/>
      <c r="FU111" s="1671"/>
      <c r="FV111" s="1671"/>
      <c r="FW111" s="1671"/>
      <c r="FX111" s="1671"/>
      <c r="FY111" s="1671"/>
      <c r="FZ111" s="1671"/>
      <c r="GA111" s="1671"/>
      <c r="GB111" s="1671"/>
      <c r="GC111" s="1671"/>
      <c r="GD111" s="1671"/>
      <c r="GE111" s="1671"/>
      <c r="GF111" s="1671"/>
      <c r="GG111" s="1671"/>
      <c r="GH111" s="1671"/>
      <c r="GI111" s="1671"/>
      <c r="GJ111" s="1671"/>
      <c r="GK111" s="1671"/>
      <c r="GL111" s="1671"/>
      <c r="GM111" s="1671"/>
      <c r="GN111" s="1671"/>
      <c r="GO111" s="1671"/>
      <c r="GP111" s="1671"/>
      <c r="GQ111" s="1671"/>
      <c r="GR111" s="1671"/>
      <c r="GS111" s="1671"/>
      <c r="GT111" s="1671"/>
      <c r="GU111" s="1671"/>
      <c r="GV111" s="1671"/>
      <c r="GW111" s="1671"/>
      <c r="GX111" s="1671"/>
      <c r="GY111" s="1671"/>
      <c r="GZ111" s="1671"/>
      <c r="HA111" s="1671"/>
      <c r="HB111" s="1671"/>
      <c r="HC111" s="1671"/>
      <c r="HD111" s="1671"/>
      <c r="HE111" s="1671"/>
      <c r="HF111" s="1671"/>
      <c r="HG111" s="1671"/>
      <c r="HH111" s="1671"/>
      <c r="HI111" s="1671"/>
      <c r="HJ111" s="1671"/>
      <c r="HK111" s="1671"/>
      <c r="HL111" s="1671"/>
      <c r="HM111" s="1671"/>
      <c r="HN111" s="1671"/>
      <c r="HO111" s="1671"/>
      <c r="HP111" s="1671"/>
      <c r="HQ111" s="1671"/>
      <c r="HR111" s="1671"/>
      <c r="HS111" s="1671"/>
      <c r="HT111" s="1671"/>
      <c r="HU111" s="1671"/>
      <c r="HV111" s="1671"/>
      <c r="HW111" s="1671"/>
      <c r="HX111" s="1671"/>
      <c r="HY111" s="1671"/>
      <c r="HZ111" s="1671"/>
      <c r="IA111" s="1671"/>
      <c r="IB111" s="1671"/>
      <c r="IC111" s="1671"/>
      <c r="ID111" s="1671"/>
      <c r="IE111" s="1671"/>
      <c r="IF111" s="1671"/>
      <c r="IG111" s="1671"/>
      <c r="IH111" s="1671"/>
      <c r="II111" s="1671"/>
      <c r="IJ111" s="62"/>
      <c r="IK111" s="62"/>
      <c r="IL111" s="62"/>
      <c r="IM111" s="62"/>
      <c r="IN111" s="1671"/>
      <c r="IO111" s="1671"/>
      <c r="IP111" s="1671"/>
      <c r="IQ111" s="1671"/>
      <c r="IR111" s="1671"/>
      <c r="IS111" s="1671"/>
      <c r="IT111" s="1671"/>
      <c r="IU111" s="1671"/>
      <c r="IV111" s="1671"/>
      <c r="IW111" s="1671"/>
      <c r="IX111" s="1671"/>
      <c r="IY111" s="1671"/>
      <c r="IZ111" s="1671"/>
      <c r="JA111" s="1671"/>
      <c r="JB111" s="1671"/>
      <c r="JC111" s="1671"/>
      <c r="JD111" s="62"/>
      <c r="JE111" s="62"/>
      <c r="JF111" s="62"/>
      <c r="JG111" s="62"/>
      <c r="JH111" s="62"/>
      <c r="JI111" s="62"/>
      <c r="JJ111" s="62"/>
      <c r="JK111" s="62"/>
      <c r="JL111" s="62"/>
      <c r="JM111" s="62"/>
      <c r="JN111" s="62"/>
      <c r="JO111" s="62"/>
      <c r="JP111" s="62"/>
      <c r="JQ111" s="62"/>
      <c r="JR111" s="334"/>
      <c r="JS111" s="334"/>
      <c r="JT111" s="334"/>
      <c r="JU111" s="334"/>
      <c r="JV111" s="334"/>
      <c r="JW111" s="334"/>
      <c r="JX111" s="334"/>
      <c r="JY111" s="334"/>
      <c r="JZ111" s="334"/>
      <c r="KA111" s="334"/>
      <c r="KB111" s="68"/>
      <c r="KC111" s="68"/>
      <c r="KD111" s="68"/>
      <c r="KE111" s="68"/>
      <c r="KF111" s="68"/>
      <c r="KG111" s="68"/>
      <c r="KH111" s="68"/>
      <c r="KI111" s="68"/>
      <c r="KJ111" s="68"/>
      <c r="KK111" s="68"/>
      <c r="KL111" s="68"/>
      <c r="KM111" s="68"/>
      <c r="KN111" s="68"/>
      <c r="KO111" s="68"/>
      <c r="KP111" s="68"/>
      <c r="KQ111" s="68"/>
      <c r="KR111" s="68"/>
      <c r="KS111" s="68"/>
      <c r="KT111" s="68"/>
      <c r="KU111" s="68"/>
      <c r="KV111" s="68"/>
      <c r="KW111" s="68"/>
      <c r="KX111" s="68"/>
      <c r="KY111" s="68"/>
      <c r="KZ111" s="68"/>
      <c r="LA111" s="68"/>
      <c r="LB111" s="68"/>
      <c r="LC111" s="68"/>
      <c r="LD111" s="68"/>
      <c r="LE111" s="68"/>
      <c r="LF111" s="68"/>
      <c r="LG111" s="68"/>
      <c r="LH111" s="68"/>
      <c r="LI111" s="68"/>
      <c r="LJ111" s="68"/>
      <c r="LK111" s="68"/>
      <c r="LL111" s="68"/>
      <c r="LM111" s="68"/>
      <c r="LN111" s="68"/>
      <c r="LV111" s="68"/>
      <c r="LW111" s="68"/>
      <c r="LX111" s="68"/>
      <c r="LY111" s="68"/>
      <c r="LZ111" s="68"/>
      <c r="MA111" s="68"/>
      <c r="MB111" s="68"/>
      <c r="MC111" s="68"/>
      <c r="MD111" s="68"/>
      <c r="ME111" s="68"/>
      <c r="MF111" s="68"/>
      <c r="MG111" s="68"/>
      <c r="MH111" s="68"/>
      <c r="MI111" s="68"/>
      <c r="MJ111" s="68"/>
      <c r="MK111" s="68"/>
      <c r="ML111" s="68"/>
      <c r="MM111" s="68"/>
      <c r="MN111" s="68"/>
      <c r="MO111" s="68"/>
      <c r="MP111" s="68"/>
      <c r="MQ111" s="68"/>
      <c r="MR111" s="68"/>
      <c r="MS111" s="68"/>
      <c r="MT111" s="68"/>
      <c r="MU111" s="68"/>
      <c r="MV111" s="68"/>
      <c r="MW111" s="68"/>
      <c r="MX111" s="68"/>
      <c r="MY111" s="68"/>
      <c r="MZ111" s="68"/>
      <c r="NA111" s="68"/>
      <c r="NB111" s="68"/>
      <c r="NC111" s="68"/>
      <c r="ND111" s="68"/>
      <c r="NE111" s="68"/>
      <c r="NF111" s="68"/>
      <c r="NG111" s="68"/>
      <c r="NH111" s="68"/>
      <c r="NI111" s="68"/>
      <c r="NJ111" s="68"/>
      <c r="NK111" s="68"/>
      <c r="NL111" s="68"/>
      <c r="NM111" s="68"/>
      <c r="NN111" s="68"/>
      <c r="NO111" s="68"/>
      <c r="NP111" s="68"/>
      <c r="NQ111" s="68"/>
      <c r="NR111" s="68"/>
      <c r="NS111" s="68"/>
      <c r="NT111" s="68"/>
      <c r="NU111" s="68"/>
      <c r="NV111" s="68"/>
      <c r="NW111" s="68"/>
      <c r="NX111" s="68"/>
      <c r="NY111" s="68"/>
      <c r="NZ111" s="68"/>
      <c r="OA111" s="68"/>
      <c r="OB111" s="68"/>
      <c r="OC111" s="68"/>
      <c r="OD111" s="68"/>
      <c r="OE111" s="68"/>
      <c r="OF111" s="68"/>
      <c r="OG111" s="68"/>
      <c r="OH111" s="68"/>
      <c r="OI111" s="68"/>
      <c r="OJ111" s="68"/>
      <c r="OK111" s="68"/>
      <c r="OL111" s="68"/>
      <c r="OM111" s="68"/>
      <c r="ON111" s="68"/>
      <c r="OO111" s="68"/>
      <c r="OP111" s="68"/>
      <c r="OQ111" s="68"/>
      <c r="OR111" s="68"/>
      <c r="OS111" s="68"/>
      <c r="OT111" s="68"/>
      <c r="OU111" s="68"/>
      <c r="OV111" s="68"/>
      <c r="OW111" s="68"/>
      <c r="OX111" s="68"/>
      <c r="OY111" s="68"/>
      <c r="OZ111" s="68"/>
      <c r="PA111" s="68"/>
      <c r="PB111" s="68"/>
      <c r="PC111" s="68"/>
      <c r="PD111" s="68"/>
      <c r="PE111" s="68"/>
      <c r="PF111" s="68"/>
      <c r="PG111" s="68"/>
      <c r="PH111" s="68"/>
      <c r="PI111" s="68"/>
      <c r="PJ111" s="68"/>
      <c r="PK111" s="68"/>
      <c r="PL111" s="68"/>
      <c r="PM111" s="68"/>
      <c r="PN111" s="68"/>
      <c r="PO111" s="68"/>
      <c r="PP111" s="68"/>
      <c r="PQ111" s="68"/>
      <c r="PR111" s="68"/>
      <c r="PS111" s="68"/>
      <c r="PT111" s="68"/>
      <c r="PU111" s="68"/>
      <c r="PV111" s="68"/>
      <c r="PW111" s="68"/>
      <c r="PX111" s="68"/>
      <c r="PY111" s="68"/>
      <c r="PZ111" s="68"/>
      <c r="QA111" s="68"/>
      <c r="QB111" s="68"/>
      <c r="QC111" s="68"/>
      <c r="QD111" s="68"/>
      <c r="QE111" s="68"/>
      <c r="QF111" s="68"/>
      <c r="QG111" s="68"/>
      <c r="QH111" s="68"/>
      <c r="QI111" s="68"/>
      <c r="QJ111" s="68"/>
      <c r="QK111" s="68"/>
      <c r="QL111" s="68"/>
      <c r="QM111" s="68"/>
      <c r="QN111" s="68"/>
      <c r="QO111" s="68"/>
      <c r="QP111" s="68"/>
      <c r="QQ111" s="68"/>
      <c r="QR111" s="68"/>
      <c r="QS111" s="68"/>
      <c r="QT111" s="68"/>
      <c r="QU111" s="68"/>
      <c r="QV111" s="68"/>
      <c r="QW111" s="68"/>
      <c r="QX111" s="68"/>
      <c r="QY111" s="68"/>
      <c r="QZ111" s="68"/>
      <c r="RA111" s="68"/>
      <c r="RB111" s="68"/>
      <c r="RC111" s="68"/>
      <c r="RD111" s="68"/>
      <c r="RE111" s="68"/>
      <c r="RF111" s="68"/>
      <c r="RG111" s="68"/>
      <c r="RH111" s="68"/>
      <c r="RI111" s="68"/>
      <c r="RJ111" s="68"/>
      <c r="RK111" s="68"/>
      <c r="RL111" s="68"/>
      <c r="RM111" s="68"/>
      <c r="RN111" s="68"/>
      <c r="RO111" s="68"/>
      <c r="RP111" s="68"/>
      <c r="RQ111" s="68"/>
      <c r="RR111" s="68"/>
      <c r="RS111" s="68"/>
      <c r="RT111" s="68"/>
      <c r="RU111" s="68"/>
      <c r="RV111" s="68"/>
      <c r="RW111" s="68"/>
      <c r="RX111" s="68"/>
      <c r="RY111" s="68"/>
      <c r="RZ111" s="68"/>
      <c r="SA111" s="68"/>
      <c r="SB111" s="68"/>
      <c r="SC111" s="68"/>
      <c r="SD111" s="68"/>
      <c r="SE111" s="68"/>
      <c r="SF111" s="68"/>
      <c r="SG111" s="68"/>
      <c r="SH111" s="68"/>
      <c r="SI111" s="68"/>
      <c r="SJ111" s="68"/>
      <c r="SK111" s="68"/>
      <c r="SL111" s="68"/>
      <c r="SM111" s="68"/>
      <c r="SN111" s="68"/>
      <c r="SO111" s="68"/>
      <c r="SP111" s="68"/>
      <c r="SQ111" s="68"/>
      <c r="SR111" s="68"/>
      <c r="SS111" s="68"/>
      <c r="ST111" s="68"/>
      <c r="SU111" s="68"/>
      <c r="SV111" s="68"/>
      <c r="SW111" s="68"/>
      <c r="SX111" s="68"/>
      <c r="SY111" s="68"/>
      <c r="SZ111" s="68"/>
      <c r="TA111" s="68"/>
      <c r="TB111" s="68"/>
      <c r="TC111" s="68"/>
      <c r="TD111" s="68"/>
      <c r="TE111" s="68"/>
      <c r="TF111" s="68"/>
      <c r="TG111" s="68"/>
      <c r="TH111" s="68"/>
      <c r="TI111" s="68"/>
      <c r="TJ111" s="68"/>
      <c r="TK111" s="68"/>
      <c r="TL111" s="68"/>
      <c r="TM111" s="68"/>
      <c r="TN111" s="68"/>
      <c r="TO111" s="68"/>
      <c r="TP111" s="68"/>
      <c r="TQ111" s="68"/>
      <c r="TR111" s="68"/>
      <c r="TS111" s="68"/>
      <c r="TT111" s="68"/>
      <c r="TU111" s="68"/>
      <c r="TV111" s="68"/>
      <c r="TW111" s="68"/>
      <c r="TX111" s="68"/>
      <c r="TY111" s="68"/>
      <c r="TZ111" s="68"/>
      <c r="UA111" s="68"/>
      <c r="UB111" s="68"/>
      <c r="UC111" s="68"/>
      <c r="UD111" s="68"/>
      <c r="UE111" s="68"/>
      <c r="UF111" s="68"/>
      <c r="UG111" s="68"/>
      <c r="UH111" s="68"/>
      <c r="UI111" s="68"/>
      <c r="UJ111" s="68"/>
      <c r="UK111" s="68"/>
      <c r="UL111" s="68"/>
      <c r="UM111" s="68"/>
      <c r="UN111" s="68"/>
      <c r="UO111" s="68"/>
      <c r="UP111" s="68"/>
      <c r="UQ111" s="68"/>
      <c r="UR111" s="68"/>
      <c r="US111" s="68"/>
      <c r="UT111" s="68"/>
      <c r="UU111" s="68"/>
      <c r="UV111" s="68"/>
      <c r="UW111" s="68"/>
      <c r="UX111" s="68"/>
      <c r="UY111" s="68"/>
      <c r="UZ111" s="68"/>
      <c r="VA111" s="68"/>
      <c r="VB111" s="68"/>
      <c r="VC111" s="68"/>
      <c r="VD111" s="68"/>
      <c r="VE111" s="68"/>
      <c r="VF111" s="68"/>
      <c r="VG111" s="68"/>
      <c r="VH111" s="68"/>
      <c r="VI111" s="68"/>
      <c r="VJ111" s="68"/>
      <c r="VK111" s="68"/>
      <c r="VL111" s="68"/>
      <c r="VM111" s="68"/>
      <c r="VN111" s="68"/>
      <c r="VO111" s="68"/>
      <c r="VP111" s="68"/>
      <c r="VQ111" s="68"/>
      <c r="VR111" s="68"/>
      <c r="VS111" s="68"/>
      <c r="VT111" s="68"/>
      <c r="VU111" s="68"/>
      <c r="VV111" s="68"/>
      <c r="VW111" s="68"/>
      <c r="VX111" s="68"/>
      <c r="VY111" s="68"/>
      <c r="VZ111" s="68"/>
      <c r="WA111" s="68"/>
      <c r="WB111" s="68"/>
      <c r="WC111" s="68"/>
      <c r="WD111" s="68"/>
      <c r="WE111" s="68"/>
      <c r="WF111" s="68"/>
      <c r="WG111" s="68"/>
      <c r="WH111" s="68"/>
      <c r="WI111" s="68"/>
      <c r="WJ111" s="68"/>
      <c r="WK111" s="68"/>
      <c r="WL111" s="68"/>
      <c r="WM111" s="68"/>
      <c r="WN111" s="68"/>
      <c r="WO111" s="68"/>
      <c r="WP111" s="68"/>
      <c r="WQ111" s="68"/>
      <c r="WR111" s="68"/>
      <c r="WS111" s="68"/>
      <c r="WT111" s="68"/>
      <c r="WU111" s="68"/>
      <c r="WV111" s="68"/>
      <c r="WW111" s="68"/>
      <c r="WX111" s="68"/>
      <c r="WY111" s="68"/>
      <c r="WZ111" s="68"/>
      <c r="XA111" s="68"/>
      <c r="XB111" s="68"/>
      <c r="XC111" s="68"/>
      <c r="XD111" s="68"/>
      <c r="XE111" s="68"/>
      <c r="XF111" s="68"/>
      <c r="XG111" s="68"/>
      <c r="XH111" s="68"/>
      <c r="XI111" s="68"/>
      <c r="XJ111" s="68"/>
      <c r="XK111" s="68"/>
      <c r="XL111" s="68"/>
      <c r="XM111" s="68"/>
      <c r="XN111" s="68"/>
      <c r="XO111" s="68"/>
      <c r="XP111" s="68"/>
      <c r="XQ111" s="68"/>
      <c r="XR111" s="68"/>
      <c r="XS111" s="68"/>
      <c r="XT111" s="68"/>
      <c r="XU111" s="68"/>
      <c r="XV111" s="68"/>
      <c r="XW111" s="68"/>
      <c r="XX111" s="68"/>
      <c r="XY111" s="68"/>
      <c r="XZ111" s="68"/>
      <c r="YA111" s="68"/>
      <c r="YB111" s="68"/>
    </row>
    <row r="112" spans="1:665" ht="25" customHeight="1">
      <c r="A112" s="1668"/>
      <c r="B112" s="1668"/>
      <c r="C112" s="1668"/>
      <c r="D112" s="1673"/>
      <c r="E112" s="1773"/>
      <c r="F112" s="1739"/>
      <c r="G112" s="1715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CW112" s="68"/>
      <c r="CX112" s="1671"/>
      <c r="CY112" s="1671"/>
      <c r="CZ112" s="1671"/>
      <c r="DA112" s="1671"/>
      <c r="DB112" s="1671"/>
      <c r="DC112" s="1671"/>
      <c r="DD112" s="1671"/>
      <c r="DE112" s="1671"/>
      <c r="DF112" s="1671"/>
      <c r="DG112" s="1671"/>
      <c r="DH112" s="1671"/>
      <c r="DI112" s="1671"/>
      <c r="DJ112" s="1671"/>
      <c r="DK112" s="1671"/>
      <c r="DL112" s="1671"/>
      <c r="DM112" s="1671"/>
      <c r="DN112" s="1671"/>
      <c r="DO112" s="1671"/>
      <c r="DP112" s="1671"/>
      <c r="DQ112" s="1671"/>
      <c r="DR112" s="1671"/>
      <c r="DS112" s="1671"/>
      <c r="DT112" s="1671"/>
      <c r="DU112" s="1671"/>
      <c r="DV112" s="1671"/>
      <c r="DW112" s="1671"/>
      <c r="DX112" s="1671"/>
      <c r="DY112" s="1671"/>
      <c r="DZ112" s="1671"/>
      <c r="EA112" s="1671"/>
      <c r="EB112" s="1671"/>
      <c r="EC112" s="1671"/>
      <c r="ED112" s="1671"/>
      <c r="EE112" s="1671"/>
      <c r="EF112" s="1671"/>
      <c r="EG112" s="1671"/>
      <c r="EH112" s="1671"/>
      <c r="EI112" s="1671"/>
      <c r="EJ112" s="1671"/>
      <c r="EK112" s="1671"/>
      <c r="EL112" s="1671"/>
      <c r="EM112" s="1671"/>
      <c r="EN112" s="1671"/>
      <c r="EO112" s="1671"/>
      <c r="EP112" s="1671"/>
      <c r="EQ112" s="1671"/>
      <c r="ER112" s="1671"/>
      <c r="ES112" s="1671"/>
      <c r="ET112" s="1671"/>
      <c r="EU112" s="1671"/>
      <c r="EV112" s="1671"/>
      <c r="EW112" s="1671"/>
      <c r="EX112" s="1671"/>
      <c r="EY112" s="1671"/>
      <c r="EZ112" s="1671"/>
      <c r="FA112" s="1671"/>
      <c r="FB112" s="1671"/>
      <c r="FC112" s="1671"/>
      <c r="FD112" s="1671"/>
      <c r="FE112" s="1671"/>
      <c r="FF112" s="1671"/>
      <c r="FG112" s="1671"/>
      <c r="FH112" s="1671"/>
      <c r="FI112" s="1671"/>
      <c r="FJ112" s="1671"/>
      <c r="FK112" s="1671"/>
      <c r="FL112" s="1671"/>
      <c r="FM112" s="1671"/>
      <c r="FN112" s="1671"/>
      <c r="FO112" s="1671"/>
      <c r="FP112" s="1671"/>
      <c r="FQ112" s="1671"/>
      <c r="FR112" s="1671"/>
      <c r="FS112" s="1671"/>
      <c r="FT112" s="1671"/>
      <c r="FU112" s="1671"/>
      <c r="FV112" s="1671"/>
      <c r="FW112" s="1671"/>
      <c r="FX112" s="1671"/>
      <c r="FY112" s="1671"/>
      <c r="FZ112" s="1671"/>
      <c r="GA112" s="1671"/>
      <c r="GB112" s="1671"/>
      <c r="GC112" s="1671"/>
      <c r="GD112" s="1671"/>
      <c r="GE112" s="1671"/>
      <c r="GF112" s="1671"/>
      <c r="GG112" s="1671"/>
      <c r="GH112" s="1671"/>
      <c r="GI112" s="1671"/>
      <c r="GJ112" s="1671"/>
      <c r="GK112" s="1671"/>
      <c r="GL112" s="1671"/>
      <c r="GM112" s="1671"/>
      <c r="GN112" s="1671"/>
      <c r="GO112" s="1671"/>
      <c r="GP112" s="1671"/>
      <c r="GQ112" s="1671"/>
      <c r="GR112" s="1671"/>
      <c r="GS112" s="1671"/>
      <c r="GT112" s="1671"/>
      <c r="GU112" s="1671"/>
      <c r="GV112" s="1671"/>
      <c r="GW112" s="1671"/>
      <c r="GX112" s="1671"/>
      <c r="GY112" s="1671"/>
      <c r="GZ112" s="1671"/>
      <c r="HA112" s="1671"/>
      <c r="HB112" s="1671"/>
      <c r="HC112" s="1671"/>
      <c r="HD112" s="1671"/>
      <c r="HE112" s="1671"/>
      <c r="HF112" s="1671"/>
      <c r="HG112" s="1671"/>
      <c r="HH112" s="1671"/>
      <c r="HI112" s="1671"/>
      <c r="HJ112" s="1671"/>
      <c r="HK112" s="1671"/>
      <c r="HL112" s="1671"/>
      <c r="HM112" s="1671"/>
      <c r="HN112" s="1671"/>
      <c r="HO112" s="1671"/>
      <c r="HP112" s="1671"/>
      <c r="HQ112" s="1671"/>
      <c r="HR112" s="1671"/>
      <c r="HS112" s="1671"/>
      <c r="HT112" s="1671"/>
      <c r="HU112" s="1671"/>
      <c r="HV112" s="1671"/>
      <c r="HW112" s="1671"/>
      <c r="HX112" s="1671"/>
      <c r="HY112" s="1671"/>
      <c r="HZ112" s="1671"/>
      <c r="IA112" s="1671"/>
      <c r="IB112" s="1671"/>
      <c r="IC112" s="1671"/>
      <c r="ID112" s="1671"/>
      <c r="IE112" s="1671"/>
      <c r="IF112" s="1671"/>
      <c r="IG112" s="1671"/>
      <c r="IH112" s="1671"/>
      <c r="II112" s="1671"/>
      <c r="IJ112" s="62"/>
      <c r="IK112" s="62"/>
      <c r="IL112" s="62"/>
      <c r="IM112" s="62"/>
      <c r="IN112" s="1671"/>
      <c r="IO112" s="1671"/>
      <c r="IP112" s="1671"/>
      <c r="IQ112" s="1671"/>
      <c r="IR112" s="1671"/>
      <c r="IS112" s="1671"/>
      <c r="IT112" s="1671"/>
      <c r="IU112" s="1671"/>
      <c r="IV112" s="1671"/>
      <c r="IW112" s="1671"/>
      <c r="IX112" s="1671"/>
      <c r="IY112" s="1671"/>
      <c r="IZ112" s="1671"/>
      <c r="JA112" s="1671"/>
      <c r="JB112" s="1671"/>
      <c r="JC112" s="1671"/>
      <c r="JD112" s="62"/>
      <c r="JE112" s="62"/>
      <c r="JF112" s="62"/>
      <c r="JG112" s="62"/>
      <c r="JH112" s="62"/>
      <c r="JI112" s="62"/>
      <c r="JJ112" s="62"/>
      <c r="JK112" s="62"/>
      <c r="JL112" s="62"/>
      <c r="JM112" s="62"/>
      <c r="JN112" s="62"/>
      <c r="JO112" s="62"/>
      <c r="JP112" s="62"/>
      <c r="JQ112" s="62"/>
      <c r="JR112" s="334"/>
      <c r="JS112" s="334"/>
      <c r="JT112" s="334"/>
      <c r="JU112" s="334"/>
      <c r="JV112" s="334"/>
      <c r="JW112" s="334"/>
      <c r="JX112" s="334"/>
      <c r="JY112" s="334"/>
      <c r="JZ112" s="334"/>
      <c r="KA112" s="334"/>
      <c r="KB112" s="68"/>
      <c r="KC112" s="68"/>
      <c r="KD112" s="68"/>
      <c r="KE112" s="68"/>
      <c r="KF112" s="68"/>
      <c r="KG112" s="68"/>
      <c r="KH112" s="68"/>
      <c r="KI112" s="68"/>
      <c r="KJ112" s="68"/>
      <c r="KK112" s="68"/>
      <c r="KL112" s="68"/>
      <c r="KM112" s="68"/>
      <c r="KN112" s="68"/>
      <c r="KO112" s="68"/>
      <c r="KP112" s="68"/>
      <c r="KQ112" s="68"/>
      <c r="KR112" s="68"/>
      <c r="KS112" s="68"/>
      <c r="KT112" s="68"/>
      <c r="KU112" s="68"/>
      <c r="KV112" s="68"/>
      <c r="KW112" s="68"/>
      <c r="KX112" s="68"/>
      <c r="KY112" s="68"/>
      <c r="KZ112" s="68"/>
      <c r="LA112" s="68"/>
      <c r="LB112" s="68"/>
      <c r="LC112" s="68"/>
      <c r="LD112" s="68"/>
      <c r="LE112" s="68"/>
      <c r="LF112" s="68"/>
      <c r="LG112" s="68"/>
      <c r="LH112" s="68"/>
      <c r="LI112" s="68"/>
      <c r="LJ112" s="68"/>
      <c r="LK112" s="68"/>
      <c r="LL112" s="68"/>
      <c r="LM112" s="68"/>
      <c r="LN112" s="68"/>
      <c r="LV112" s="68"/>
      <c r="LW112" s="68"/>
      <c r="LX112" s="68"/>
      <c r="LY112" s="68"/>
      <c r="LZ112" s="68"/>
      <c r="MA112" s="68"/>
      <c r="MB112" s="68"/>
      <c r="MC112" s="68"/>
      <c r="MD112" s="68"/>
      <c r="ME112" s="68"/>
      <c r="MF112" s="68"/>
      <c r="MG112" s="68"/>
      <c r="MH112" s="68"/>
      <c r="MI112" s="68"/>
      <c r="MJ112" s="68"/>
      <c r="MK112" s="68"/>
      <c r="ML112" s="68"/>
      <c r="MM112" s="68"/>
      <c r="MN112" s="68"/>
      <c r="MO112" s="68"/>
      <c r="MP112" s="68"/>
      <c r="MQ112" s="68"/>
      <c r="MR112" s="68"/>
      <c r="MS112" s="68"/>
      <c r="MT112" s="68"/>
      <c r="MU112" s="68"/>
      <c r="MV112" s="68"/>
      <c r="MW112" s="68"/>
      <c r="MX112" s="68"/>
      <c r="MY112" s="68"/>
      <c r="MZ112" s="68"/>
      <c r="NA112" s="68"/>
      <c r="NB112" s="68"/>
      <c r="NC112" s="68"/>
      <c r="ND112" s="68"/>
      <c r="NE112" s="68"/>
      <c r="NF112" s="68"/>
      <c r="NG112" s="68"/>
      <c r="NH112" s="68"/>
      <c r="NI112" s="68"/>
      <c r="NJ112" s="68"/>
      <c r="NK112" s="68"/>
      <c r="NL112" s="68"/>
      <c r="NM112" s="68"/>
      <c r="NN112" s="68"/>
      <c r="NO112" s="68"/>
      <c r="NP112" s="68"/>
      <c r="NQ112" s="68"/>
      <c r="NR112" s="68"/>
      <c r="NS112" s="68"/>
      <c r="NT112" s="68"/>
      <c r="NU112" s="68"/>
      <c r="NV112" s="68"/>
      <c r="NW112" s="68"/>
      <c r="NX112" s="68"/>
      <c r="NY112" s="68"/>
      <c r="NZ112" s="68"/>
      <c r="OA112" s="68"/>
      <c r="OB112" s="68"/>
      <c r="OC112" s="68"/>
      <c r="OD112" s="68"/>
      <c r="OE112" s="68"/>
      <c r="OF112" s="68"/>
      <c r="OG112" s="68"/>
      <c r="OH112" s="68"/>
      <c r="OI112" s="68"/>
      <c r="OJ112" s="68"/>
      <c r="OK112" s="68"/>
      <c r="OL112" s="68"/>
      <c r="OM112" s="68"/>
      <c r="ON112" s="68"/>
      <c r="OO112" s="68"/>
      <c r="OP112" s="68"/>
      <c r="OQ112" s="68"/>
      <c r="OR112" s="68"/>
      <c r="OS112" s="68"/>
      <c r="OT112" s="68"/>
      <c r="OU112" s="68"/>
      <c r="OV112" s="68"/>
      <c r="OW112" s="68"/>
      <c r="OX112" s="68"/>
      <c r="OY112" s="68"/>
      <c r="OZ112" s="68"/>
      <c r="PA112" s="68"/>
      <c r="PB112" s="68"/>
      <c r="PC112" s="68"/>
      <c r="PD112" s="68"/>
      <c r="PE112" s="68"/>
      <c r="PF112" s="68"/>
      <c r="PG112" s="68"/>
      <c r="PH112" s="68"/>
      <c r="PI112" s="68"/>
      <c r="PJ112" s="68"/>
      <c r="PK112" s="68"/>
      <c r="PL112" s="68"/>
      <c r="PM112" s="68"/>
      <c r="PN112" s="68"/>
      <c r="PO112" s="68"/>
      <c r="PP112" s="68"/>
      <c r="PQ112" s="68"/>
      <c r="PR112" s="68"/>
      <c r="PS112" s="68"/>
      <c r="PT112" s="68"/>
      <c r="PU112" s="68"/>
      <c r="PV112" s="68"/>
      <c r="PW112" s="68"/>
      <c r="PX112" s="68"/>
      <c r="PY112" s="68"/>
      <c r="PZ112" s="68"/>
      <c r="QA112" s="68"/>
      <c r="QB112" s="68"/>
      <c r="QC112" s="68"/>
      <c r="QD112" s="68"/>
      <c r="QE112" s="68"/>
      <c r="QF112" s="68"/>
      <c r="QG112" s="68"/>
      <c r="QH112" s="68"/>
      <c r="QI112" s="68"/>
      <c r="QJ112" s="68"/>
      <c r="QK112" s="68"/>
      <c r="QL112" s="68"/>
      <c r="QM112" s="68"/>
      <c r="QN112" s="68"/>
      <c r="QO112" s="68"/>
      <c r="QP112" s="68"/>
      <c r="QQ112" s="68"/>
      <c r="QR112" s="68"/>
      <c r="QS112" s="68"/>
      <c r="QT112" s="68"/>
      <c r="QU112" s="68"/>
      <c r="QV112" s="68"/>
      <c r="QW112" s="68"/>
      <c r="QX112" s="68"/>
      <c r="QY112" s="68"/>
      <c r="QZ112" s="68"/>
      <c r="RA112" s="68"/>
      <c r="RB112" s="68"/>
      <c r="RC112" s="68"/>
      <c r="RD112" s="68"/>
      <c r="RE112" s="68"/>
      <c r="RF112" s="68"/>
      <c r="RG112" s="68"/>
      <c r="RH112" s="68"/>
      <c r="RI112" s="68"/>
      <c r="RJ112" s="68"/>
      <c r="RK112" s="68"/>
      <c r="RL112" s="68"/>
      <c r="RM112" s="68"/>
      <c r="RN112" s="68"/>
      <c r="RO112" s="68"/>
      <c r="RP112" s="68"/>
      <c r="RQ112" s="68"/>
      <c r="RR112" s="68"/>
      <c r="RS112" s="68"/>
      <c r="RT112" s="68"/>
      <c r="RU112" s="68"/>
      <c r="RV112" s="68"/>
      <c r="RW112" s="68"/>
      <c r="RX112" s="68"/>
      <c r="RY112" s="68"/>
      <c r="RZ112" s="68"/>
      <c r="SA112" s="68"/>
      <c r="SB112" s="68"/>
      <c r="SC112" s="68"/>
      <c r="SD112" s="68"/>
      <c r="SE112" s="68"/>
      <c r="SF112" s="68"/>
      <c r="SG112" s="68"/>
      <c r="SH112" s="68"/>
      <c r="SI112" s="68"/>
      <c r="SJ112" s="68"/>
      <c r="SK112" s="68"/>
      <c r="SL112" s="68"/>
      <c r="SM112" s="68"/>
      <c r="SN112" s="68"/>
      <c r="SO112" s="68"/>
      <c r="SP112" s="68"/>
      <c r="SQ112" s="68"/>
      <c r="SR112" s="68"/>
      <c r="SS112" s="68"/>
      <c r="ST112" s="68"/>
      <c r="SU112" s="68"/>
      <c r="SV112" s="68"/>
      <c r="SW112" s="68"/>
      <c r="SX112" s="68"/>
      <c r="SY112" s="68"/>
      <c r="SZ112" s="68"/>
      <c r="TA112" s="68"/>
      <c r="TB112" s="68"/>
      <c r="TC112" s="68"/>
      <c r="TD112" s="68"/>
      <c r="TE112" s="68"/>
      <c r="TF112" s="68"/>
      <c r="TG112" s="68"/>
      <c r="TH112" s="68"/>
      <c r="TI112" s="68"/>
      <c r="TJ112" s="68"/>
      <c r="TK112" s="68"/>
      <c r="TL112" s="68"/>
      <c r="TM112" s="68"/>
      <c r="TN112" s="68"/>
      <c r="TO112" s="68"/>
      <c r="TP112" s="68"/>
      <c r="TQ112" s="68"/>
      <c r="TR112" s="68"/>
      <c r="TS112" s="68"/>
      <c r="TT112" s="68"/>
      <c r="TU112" s="68"/>
      <c r="TV112" s="68"/>
      <c r="TW112" s="68"/>
      <c r="TX112" s="68"/>
      <c r="TY112" s="68"/>
      <c r="TZ112" s="68"/>
      <c r="UA112" s="68"/>
      <c r="UB112" s="68"/>
      <c r="UC112" s="68"/>
      <c r="UD112" s="68"/>
      <c r="UE112" s="68"/>
      <c r="UF112" s="68"/>
      <c r="UG112" s="68"/>
      <c r="UH112" s="68"/>
      <c r="UI112" s="68"/>
      <c r="UJ112" s="68"/>
      <c r="UK112" s="68"/>
      <c r="UL112" s="68"/>
      <c r="UM112" s="68"/>
      <c r="UN112" s="68"/>
      <c r="UO112" s="68"/>
      <c r="UP112" s="68"/>
      <c r="UQ112" s="68"/>
      <c r="UR112" s="68"/>
      <c r="US112" s="68"/>
      <c r="UT112" s="68"/>
      <c r="UU112" s="68"/>
      <c r="UV112" s="68"/>
      <c r="UW112" s="68"/>
      <c r="UX112" s="68"/>
      <c r="UY112" s="68"/>
      <c r="UZ112" s="68"/>
      <c r="VA112" s="68"/>
      <c r="VB112" s="68"/>
      <c r="VC112" s="68"/>
      <c r="VD112" s="68"/>
      <c r="VE112" s="68"/>
      <c r="VF112" s="68"/>
      <c r="VG112" s="68"/>
      <c r="VH112" s="68"/>
      <c r="VI112" s="68"/>
      <c r="VJ112" s="68"/>
      <c r="VK112" s="68"/>
      <c r="VL112" s="68"/>
      <c r="VM112" s="68"/>
      <c r="VN112" s="68"/>
      <c r="VO112" s="68"/>
      <c r="VP112" s="68"/>
      <c r="VQ112" s="68"/>
      <c r="VR112" s="68"/>
      <c r="VS112" s="68"/>
      <c r="VT112" s="68"/>
      <c r="VU112" s="68"/>
      <c r="VV112" s="68"/>
      <c r="VW112" s="68"/>
      <c r="VX112" s="68"/>
      <c r="VY112" s="68"/>
      <c r="VZ112" s="68"/>
      <c r="WA112" s="68"/>
      <c r="WB112" s="68"/>
      <c r="WC112" s="68"/>
      <c r="WD112" s="68"/>
      <c r="WE112" s="68"/>
      <c r="WF112" s="68"/>
      <c r="WG112" s="68"/>
      <c r="WH112" s="68"/>
      <c r="WI112" s="68"/>
      <c r="WJ112" s="68"/>
      <c r="WK112" s="68"/>
      <c r="WL112" s="68"/>
      <c r="WM112" s="68"/>
      <c r="WN112" s="68"/>
      <c r="WO112" s="68"/>
      <c r="WP112" s="68"/>
      <c r="WQ112" s="68"/>
      <c r="WR112" s="68"/>
      <c r="WS112" s="68"/>
      <c r="WT112" s="68"/>
      <c r="WU112" s="68"/>
      <c r="WV112" s="68"/>
      <c r="WW112" s="68"/>
      <c r="WX112" s="68"/>
      <c r="WY112" s="68"/>
      <c r="WZ112" s="68"/>
      <c r="XA112" s="68"/>
      <c r="XB112" s="68"/>
      <c r="XC112" s="68"/>
      <c r="XD112" s="68"/>
      <c r="XE112" s="68"/>
      <c r="XF112" s="68"/>
      <c r="XG112" s="68"/>
      <c r="XH112" s="68"/>
      <c r="XI112" s="68"/>
      <c r="XJ112" s="68"/>
      <c r="XK112" s="68"/>
      <c r="XL112" s="68"/>
      <c r="XM112" s="68"/>
      <c r="XN112" s="68"/>
      <c r="XO112" s="68"/>
      <c r="XP112" s="68"/>
      <c r="XQ112" s="68"/>
      <c r="XR112" s="68"/>
      <c r="XS112" s="68"/>
      <c r="XT112" s="68"/>
      <c r="XU112" s="68"/>
      <c r="XV112" s="68"/>
      <c r="XW112" s="68"/>
      <c r="XX112" s="68"/>
      <c r="XY112" s="68"/>
      <c r="XZ112" s="68"/>
      <c r="YA112" s="68"/>
      <c r="YB112" s="68"/>
    </row>
    <row r="113" spans="1:840" s="1753" customFormat="1" ht="25" customHeight="1">
      <c r="A113" s="1815"/>
      <c r="B113" s="1815"/>
      <c r="C113" s="1815"/>
      <c r="D113" s="1813"/>
      <c r="E113" s="1776" t="s">
        <v>926</v>
      </c>
      <c r="F113" s="1814"/>
      <c r="G113" s="1814"/>
      <c r="H113" s="1815"/>
      <c r="I113" s="1815"/>
      <c r="J113" s="1815"/>
      <c r="K113" s="1815"/>
      <c r="L113" s="1815"/>
      <c r="M113" s="1815"/>
      <c r="N113" s="1815"/>
      <c r="O113" s="1815"/>
      <c r="P113" s="1815"/>
      <c r="Q113" s="1815"/>
      <c r="R113" s="1756"/>
      <c r="CW113" s="68"/>
      <c r="CX113" s="1671"/>
      <c r="CY113" s="1671"/>
      <c r="CZ113" s="1671"/>
      <c r="DA113" s="1671"/>
      <c r="DB113" s="1671"/>
      <c r="DC113" s="1671"/>
      <c r="DD113" s="1671"/>
      <c r="DE113" s="1671"/>
      <c r="DF113" s="1671"/>
      <c r="DG113" s="1671"/>
      <c r="DH113" s="1671"/>
      <c r="DI113" s="1671"/>
      <c r="DJ113" s="1671"/>
      <c r="DK113" s="1671"/>
      <c r="DL113" s="1671"/>
      <c r="DM113" s="1671"/>
      <c r="DN113" s="1671"/>
      <c r="DO113" s="1671"/>
      <c r="DP113" s="1671"/>
      <c r="DQ113" s="1671"/>
      <c r="DR113" s="1671"/>
      <c r="DS113" s="1671"/>
      <c r="DT113" s="1671"/>
      <c r="DU113" s="1671"/>
      <c r="DV113" s="1671"/>
      <c r="DW113" s="1671"/>
      <c r="DX113" s="1671"/>
      <c r="DY113" s="1671"/>
      <c r="DZ113" s="1671"/>
      <c r="EA113" s="1671"/>
      <c r="EB113" s="1671"/>
      <c r="EC113" s="1671"/>
      <c r="ED113" s="1671"/>
      <c r="EE113" s="1671"/>
      <c r="EF113" s="1671"/>
      <c r="EG113" s="1671"/>
      <c r="EH113" s="1671"/>
      <c r="EI113" s="1671"/>
      <c r="EJ113" s="1671"/>
      <c r="EK113" s="1671"/>
      <c r="EL113" s="1671"/>
      <c r="EM113" s="1671"/>
      <c r="EN113" s="1671"/>
      <c r="EO113" s="1671"/>
      <c r="EP113" s="1671"/>
      <c r="EQ113" s="1671"/>
      <c r="ER113" s="1671"/>
      <c r="ES113" s="1671"/>
      <c r="ET113" s="1671"/>
      <c r="EU113" s="1671"/>
      <c r="EV113" s="1671"/>
      <c r="EW113" s="1671"/>
      <c r="EX113" s="1671"/>
      <c r="EY113" s="1671"/>
      <c r="EZ113" s="1671"/>
      <c r="FA113" s="1671"/>
      <c r="FB113" s="1671"/>
      <c r="FC113" s="1671"/>
      <c r="FD113" s="1671"/>
      <c r="FE113" s="1671"/>
      <c r="FF113" s="1671"/>
      <c r="FG113" s="1671"/>
      <c r="FH113" s="1671"/>
      <c r="FI113" s="1671"/>
      <c r="FJ113" s="1671"/>
      <c r="FK113" s="1671"/>
      <c r="FL113" s="1671"/>
      <c r="FM113" s="1671"/>
      <c r="FN113" s="1671"/>
      <c r="FO113" s="1671"/>
      <c r="FP113" s="1671"/>
      <c r="FQ113" s="1671"/>
      <c r="FR113" s="1671"/>
      <c r="FS113" s="1671"/>
      <c r="FT113" s="1671"/>
      <c r="FU113" s="1671"/>
      <c r="FV113" s="1671"/>
      <c r="FW113" s="1671"/>
      <c r="FX113" s="1671"/>
      <c r="FY113" s="1671"/>
      <c r="FZ113" s="1671"/>
      <c r="GA113" s="1671"/>
      <c r="GB113" s="1671"/>
      <c r="GC113" s="1671"/>
      <c r="GD113" s="1671"/>
      <c r="GE113" s="1671"/>
      <c r="GF113" s="1671"/>
      <c r="GG113" s="1671"/>
      <c r="GH113" s="1671"/>
      <c r="GI113" s="1671"/>
      <c r="GJ113" s="1671"/>
      <c r="GK113" s="1671"/>
      <c r="GL113" s="1671"/>
      <c r="GM113" s="1671"/>
      <c r="GN113" s="1671"/>
      <c r="GO113" s="1671"/>
      <c r="GP113" s="1671"/>
      <c r="GQ113" s="1671"/>
      <c r="GR113" s="1671"/>
      <c r="GS113" s="1671"/>
      <c r="GT113" s="1671"/>
      <c r="GU113" s="1671"/>
      <c r="GV113" s="1671"/>
      <c r="GW113" s="1671"/>
      <c r="GX113" s="1671"/>
      <c r="GY113" s="1671"/>
      <c r="GZ113" s="1671"/>
      <c r="HA113" s="1671"/>
      <c r="HB113" s="1671"/>
      <c r="HC113" s="1671"/>
      <c r="HD113" s="1671"/>
      <c r="HE113" s="1671"/>
      <c r="HF113" s="1671"/>
      <c r="HG113" s="1671"/>
      <c r="HH113" s="1671"/>
      <c r="HI113" s="1671"/>
      <c r="HJ113" s="1671"/>
      <c r="HK113" s="1671"/>
      <c r="HL113" s="1671"/>
      <c r="HM113" s="1671"/>
      <c r="HN113" s="1671"/>
      <c r="HO113" s="1671"/>
      <c r="HP113" s="1671"/>
      <c r="HQ113" s="1671"/>
      <c r="HR113" s="1671"/>
      <c r="HS113" s="1671"/>
      <c r="HT113" s="1671"/>
      <c r="HU113" s="1671"/>
      <c r="HV113" s="1671"/>
      <c r="HW113" s="1671"/>
      <c r="HX113" s="1671"/>
      <c r="HY113" s="1671"/>
      <c r="HZ113" s="1671"/>
      <c r="IA113" s="1671"/>
      <c r="IB113" s="1671"/>
      <c r="IC113" s="1671"/>
      <c r="ID113" s="1671"/>
      <c r="IE113" s="1671"/>
      <c r="IF113" s="1671"/>
      <c r="IG113" s="1671"/>
      <c r="IH113" s="1671"/>
      <c r="II113" s="1671"/>
      <c r="IJ113" s="1756"/>
      <c r="IK113" s="1756"/>
      <c r="IL113" s="1756"/>
      <c r="IM113" s="1756"/>
      <c r="IN113" s="1756"/>
      <c r="IO113" s="1756"/>
      <c r="IP113" s="1756"/>
      <c r="IQ113" s="1756"/>
      <c r="IR113" s="1756"/>
      <c r="IS113" s="1756"/>
      <c r="IT113" s="1756"/>
      <c r="IU113" s="1756"/>
      <c r="IV113" s="1756"/>
      <c r="IW113" s="1756"/>
      <c r="IX113" s="1756"/>
      <c r="IY113" s="1756"/>
      <c r="IZ113" s="1756"/>
      <c r="JA113" s="1756"/>
      <c r="JB113" s="1756"/>
      <c r="JC113" s="1756"/>
      <c r="JD113" s="1756"/>
      <c r="JE113" s="1756"/>
      <c r="JF113" s="1756"/>
      <c r="JG113" s="1756"/>
      <c r="JH113" s="1756"/>
      <c r="JI113" s="1756"/>
      <c r="JJ113" s="1756"/>
      <c r="JK113" s="1756"/>
      <c r="JL113" s="1756"/>
      <c r="JM113" s="1756"/>
      <c r="JN113" s="1756"/>
      <c r="JO113" s="1756"/>
      <c r="JP113" s="1756"/>
      <c r="JQ113" s="1756"/>
      <c r="JR113" s="1814"/>
      <c r="JS113" s="1814"/>
      <c r="JT113" s="1814"/>
      <c r="JU113" s="1814"/>
      <c r="JV113" s="1814"/>
      <c r="JW113" s="1814"/>
      <c r="JX113" s="1814"/>
      <c r="JY113" s="1814"/>
      <c r="JZ113" s="1814"/>
      <c r="KA113" s="1814"/>
      <c r="KB113" s="1815"/>
      <c r="KC113" s="1815"/>
      <c r="KD113" s="1815"/>
      <c r="KE113" s="1815"/>
      <c r="KF113" s="1815"/>
      <c r="KG113" s="1815"/>
      <c r="KH113" s="1815"/>
      <c r="KI113" s="1815"/>
      <c r="KJ113" s="1815"/>
      <c r="KK113" s="1815"/>
      <c r="KL113" s="1815"/>
      <c r="KM113" s="1815"/>
      <c r="KN113" s="1815"/>
      <c r="KO113" s="1815"/>
      <c r="KP113" s="1815"/>
      <c r="KQ113" s="1815"/>
      <c r="KR113" s="1815"/>
      <c r="KS113" s="1815"/>
      <c r="KT113" s="1815"/>
      <c r="KU113" s="1815"/>
      <c r="KV113" s="1815"/>
      <c r="KW113" s="1815"/>
      <c r="KX113" s="1815"/>
      <c r="KY113" s="1815"/>
      <c r="KZ113" s="1815"/>
      <c r="LA113" s="1815"/>
      <c r="LB113" s="1815"/>
      <c r="LC113" s="1815"/>
      <c r="LD113" s="1815"/>
      <c r="LE113" s="1815"/>
      <c r="LF113" s="1815"/>
      <c r="LG113" s="1815"/>
      <c r="LH113" s="1815"/>
      <c r="LI113" s="1815"/>
      <c r="LJ113" s="1815"/>
      <c r="LK113" s="1815"/>
      <c r="LL113" s="1815"/>
      <c r="LM113" s="1815"/>
      <c r="LN113" s="1815"/>
      <c r="LV113" s="1815"/>
      <c r="LW113" s="1815"/>
      <c r="LX113" s="1815"/>
      <c r="LY113" s="1815"/>
      <c r="LZ113" s="1815"/>
      <c r="MA113" s="1815"/>
      <c r="MB113" s="1815"/>
      <c r="MC113" s="1815"/>
      <c r="MD113" s="1815"/>
      <c r="ME113" s="1815"/>
      <c r="MF113" s="1815"/>
      <c r="MG113" s="1815"/>
      <c r="MH113" s="1815"/>
      <c r="MI113" s="1815"/>
      <c r="MJ113" s="1815"/>
      <c r="MK113" s="1815"/>
      <c r="ML113" s="1815"/>
      <c r="MM113" s="1815"/>
      <c r="MN113" s="1815"/>
      <c r="MO113" s="1815"/>
      <c r="MP113" s="1815"/>
      <c r="MQ113" s="1815"/>
      <c r="MR113" s="1815"/>
      <c r="MS113" s="1815"/>
      <c r="MT113" s="1815"/>
      <c r="MU113" s="1815"/>
      <c r="MV113" s="1815"/>
      <c r="MW113" s="1815"/>
      <c r="MX113" s="1815"/>
      <c r="MY113" s="1815"/>
      <c r="MZ113" s="1815"/>
      <c r="NA113" s="1815"/>
      <c r="NB113" s="1815"/>
      <c r="NC113" s="1815"/>
      <c r="ND113" s="1815"/>
      <c r="NE113" s="1815"/>
      <c r="NF113" s="1815"/>
      <c r="NG113" s="1815"/>
      <c r="NH113" s="1815"/>
      <c r="NI113" s="1815"/>
      <c r="NJ113" s="1815"/>
      <c r="NK113" s="1815"/>
      <c r="NL113" s="1815"/>
      <c r="NM113" s="1815"/>
      <c r="NN113" s="1815"/>
      <c r="NO113" s="1815"/>
      <c r="NP113" s="1815"/>
      <c r="NQ113" s="1815"/>
      <c r="NR113" s="1815"/>
      <c r="NS113" s="1815"/>
      <c r="NT113" s="1815"/>
      <c r="NU113" s="1815"/>
      <c r="NV113" s="1815"/>
      <c r="NW113" s="1815"/>
      <c r="NX113" s="1815"/>
      <c r="NY113" s="1815"/>
      <c r="NZ113" s="1815"/>
      <c r="OA113" s="1815"/>
      <c r="OB113" s="1815"/>
      <c r="OC113" s="1815"/>
      <c r="OD113" s="1815"/>
      <c r="OE113" s="1815"/>
      <c r="OF113" s="1815"/>
      <c r="OG113" s="1815"/>
      <c r="OH113" s="1815"/>
      <c r="OI113" s="1815"/>
      <c r="OJ113" s="1815"/>
      <c r="OK113" s="1815"/>
      <c r="OL113" s="1815"/>
      <c r="OM113" s="1815"/>
      <c r="ON113" s="1815"/>
      <c r="OO113" s="1815"/>
      <c r="OP113" s="1815"/>
      <c r="OQ113" s="1815"/>
      <c r="OR113" s="1815"/>
      <c r="OS113" s="1815"/>
      <c r="OT113" s="1815"/>
      <c r="OU113" s="1815"/>
      <c r="OV113" s="1815"/>
      <c r="OW113" s="1815"/>
      <c r="OX113" s="1815"/>
      <c r="OY113" s="1815"/>
      <c r="OZ113" s="1815"/>
      <c r="PA113" s="1815"/>
      <c r="PB113" s="1815"/>
      <c r="PC113" s="1815"/>
      <c r="PD113" s="1815"/>
      <c r="PE113" s="1815"/>
      <c r="PF113" s="1815"/>
      <c r="PG113" s="1815"/>
      <c r="PH113" s="1815"/>
      <c r="PI113" s="1815"/>
      <c r="PJ113" s="1815"/>
      <c r="PK113" s="1815"/>
      <c r="PL113" s="1815"/>
      <c r="PM113" s="1815"/>
      <c r="PN113" s="1815"/>
      <c r="PO113" s="1815"/>
      <c r="PP113" s="1815"/>
      <c r="PQ113" s="1815"/>
      <c r="PR113" s="1815"/>
      <c r="PS113" s="1815"/>
      <c r="PT113" s="1815"/>
      <c r="PU113" s="1815"/>
      <c r="PV113" s="1815"/>
      <c r="PW113" s="1815"/>
      <c r="PX113" s="1815"/>
      <c r="PY113" s="1815"/>
      <c r="PZ113" s="1815"/>
      <c r="QA113" s="1815"/>
      <c r="QB113" s="1815"/>
      <c r="QC113" s="1815"/>
      <c r="QD113" s="1815"/>
      <c r="QE113" s="1815"/>
      <c r="QF113" s="1815"/>
      <c r="QG113" s="1815"/>
      <c r="QH113" s="1815"/>
      <c r="QI113" s="1815"/>
      <c r="QJ113" s="1815"/>
      <c r="QK113" s="1815"/>
      <c r="QL113" s="1815"/>
      <c r="QM113" s="1815"/>
      <c r="QN113" s="1815"/>
      <c r="QO113" s="1815"/>
      <c r="QP113" s="1815"/>
      <c r="QQ113" s="1815"/>
      <c r="QR113" s="1815"/>
      <c r="QS113" s="1815"/>
      <c r="QT113" s="1815"/>
      <c r="QU113" s="1815"/>
      <c r="QV113" s="1815"/>
      <c r="QW113" s="1815"/>
      <c r="QX113" s="1815"/>
      <c r="QY113" s="1815"/>
      <c r="QZ113" s="1815"/>
      <c r="RA113" s="1815"/>
      <c r="RB113" s="1815"/>
      <c r="RC113" s="1815"/>
      <c r="RD113" s="1815"/>
      <c r="RE113" s="1815"/>
      <c r="RF113" s="1815"/>
      <c r="RG113" s="1815"/>
      <c r="RH113" s="1815"/>
      <c r="RI113" s="1815"/>
      <c r="RJ113" s="1815"/>
      <c r="RK113" s="1815"/>
      <c r="RL113" s="1815"/>
      <c r="RM113" s="1815"/>
      <c r="RN113" s="1815"/>
      <c r="RO113" s="1815"/>
      <c r="RP113" s="1815"/>
      <c r="RQ113" s="1815"/>
      <c r="RR113" s="1815"/>
      <c r="RS113" s="1815"/>
      <c r="RT113" s="1815"/>
      <c r="RU113" s="1815"/>
      <c r="RV113" s="1815"/>
      <c r="RW113" s="1815"/>
      <c r="RX113" s="1815"/>
      <c r="RY113" s="1815"/>
      <c r="RZ113" s="1815"/>
      <c r="SA113" s="1815"/>
      <c r="SB113" s="1815"/>
      <c r="SC113" s="1815"/>
      <c r="SD113" s="1815"/>
      <c r="SE113" s="1815"/>
      <c r="SF113" s="1815"/>
      <c r="SG113" s="1815"/>
      <c r="SH113" s="1815"/>
      <c r="SI113" s="1815"/>
      <c r="SJ113" s="1815"/>
      <c r="SK113" s="1815"/>
      <c r="SL113" s="1815"/>
      <c r="SM113" s="1815"/>
      <c r="SN113" s="1815"/>
      <c r="SO113" s="1815"/>
      <c r="SP113" s="1815"/>
      <c r="SQ113" s="1815"/>
      <c r="SR113" s="1815"/>
      <c r="SS113" s="1815"/>
      <c r="ST113" s="1815"/>
      <c r="SU113" s="1815"/>
      <c r="SV113" s="1815"/>
      <c r="SW113" s="1815"/>
      <c r="SX113" s="1815"/>
      <c r="SY113" s="1815"/>
      <c r="SZ113" s="1815"/>
      <c r="TA113" s="1815"/>
      <c r="TB113" s="1815"/>
      <c r="TC113" s="1815"/>
      <c r="TD113" s="1815"/>
      <c r="TE113" s="1815"/>
      <c r="TF113" s="1815"/>
      <c r="TG113" s="1815"/>
      <c r="TH113" s="1815"/>
      <c r="TI113" s="1815"/>
      <c r="TJ113" s="1815"/>
      <c r="TK113" s="1815"/>
      <c r="TL113" s="1815"/>
      <c r="TM113" s="1815"/>
      <c r="TN113" s="1815"/>
      <c r="TO113" s="1815"/>
      <c r="TP113" s="1815"/>
      <c r="TQ113" s="1815"/>
      <c r="TR113" s="1815"/>
      <c r="TS113" s="1815"/>
      <c r="TT113" s="1815"/>
      <c r="TU113" s="1815"/>
      <c r="TV113" s="1815"/>
      <c r="TW113" s="1815"/>
      <c r="TX113" s="1815"/>
      <c r="TY113" s="1815"/>
      <c r="TZ113" s="1815"/>
      <c r="UA113" s="1815"/>
      <c r="UB113" s="1815"/>
      <c r="UC113" s="1815"/>
      <c r="UD113" s="1815"/>
      <c r="UE113" s="1815"/>
      <c r="UF113" s="1815"/>
      <c r="UG113" s="1815"/>
      <c r="UH113" s="1815"/>
      <c r="UI113" s="1815"/>
      <c r="UJ113" s="1815"/>
      <c r="UK113" s="1815"/>
      <c r="UL113" s="1815"/>
      <c r="UM113" s="1815"/>
      <c r="UN113" s="1815"/>
      <c r="UO113" s="1815"/>
      <c r="UP113" s="1815"/>
      <c r="UQ113" s="1815"/>
      <c r="UR113" s="1815"/>
      <c r="US113" s="1815"/>
      <c r="UT113" s="1815"/>
      <c r="UU113" s="1815"/>
      <c r="UV113" s="1815"/>
      <c r="UW113" s="1815"/>
      <c r="UX113" s="1815"/>
      <c r="UY113" s="1815"/>
      <c r="UZ113" s="1815"/>
      <c r="VA113" s="1815"/>
      <c r="VB113" s="1815"/>
      <c r="VC113" s="1815"/>
      <c r="VD113" s="1815"/>
      <c r="VE113" s="1815"/>
      <c r="VF113" s="1815"/>
      <c r="VG113" s="1815"/>
      <c r="VH113" s="1815"/>
      <c r="VI113" s="1815"/>
      <c r="VJ113" s="1815"/>
      <c r="VK113" s="1815"/>
      <c r="VL113" s="1815"/>
      <c r="VM113" s="1815"/>
      <c r="VN113" s="1815"/>
      <c r="VO113" s="1815"/>
      <c r="VP113" s="1815"/>
      <c r="VQ113" s="1815"/>
      <c r="VR113" s="1815"/>
      <c r="VS113" s="1815"/>
      <c r="VT113" s="1815"/>
      <c r="VU113" s="1815"/>
      <c r="VV113" s="1815"/>
      <c r="VW113" s="1815"/>
      <c r="VX113" s="1815"/>
      <c r="VY113" s="1815"/>
      <c r="VZ113" s="1815"/>
      <c r="WA113" s="1815"/>
      <c r="WB113" s="1815"/>
      <c r="WC113" s="1815"/>
      <c r="WD113" s="1815"/>
      <c r="WE113" s="1815"/>
      <c r="WF113" s="1815"/>
      <c r="WG113" s="1815"/>
      <c r="WH113" s="1815"/>
      <c r="WI113" s="1815"/>
      <c r="WJ113" s="1815"/>
      <c r="WK113" s="1815"/>
      <c r="WL113" s="1815"/>
      <c r="WM113" s="1815"/>
      <c r="WN113" s="1815"/>
      <c r="WO113" s="1815"/>
      <c r="WP113" s="1815"/>
      <c r="WQ113" s="1815"/>
      <c r="WR113" s="1815"/>
      <c r="WS113" s="1815"/>
      <c r="WT113" s="1815"/>
      <c r="WU113" s="1815"/>
      <c r="WV113" s="1815"/>
      <c r="WW113" s="1815"/>
      <c r="WX113" s="1815"/>
      <c r="WY113" s="1815"/>
      <c r="WZ113" s="1815"/>
      <c r="XA113" s="1815"/>
      <c r="XB113" s="1815"/>
      <c r="XC113" s="1815"/>
      <c r="XD113" s="1815"/>
      <c r="XE113" s="1815"/>
      <c r="XF113" s="1815"/>
      <c r="XG113" s="1815"/>
      <c r="XH113" s="1815"/>
      <c r="XI113" s="1815"/>
      <c r="XJ113" s="1815"/>
      <c r="XK113" s="1815"/>
      <c r="XL113" s="1815"/>
      <c r="XM113" s="1815"/>
      <c r="XN113" s="1815"/>
      <c r="XO113" s="1815"/>
      <c r="XP113" s="1815"/>
      <c r="XQ113" s="1815"/>
      <c r="XR113" s="1815"/>
      <c r="XS113" s="1815"/>
      <c r="XT113" s="1815"/>
      <c r="XU113" s="1815"/>
      <c r="XV113" s="1815"/>
      <c r="XW113" s="1815"/>
      <c r="XX113" s="1815"/>
      <c r="XY113" s="1815"/>
      <c r="XZ113" s="1815"/>
      <c r="YA113" s="1815"/>
      <c r="YB113" s="1815"/>
    </row>
    <row r="114" spans="1:840" ht="25" customHeight="1">
      <c r="A114" s="1668"/>
      <c r="B114" s="1668"/>
      <c r="C114" s="1668"/>
      <c r="D114" s="1673"/>
      <c r="E114" s="1773"/>
      <c r="F114" s="1739"/>
      <c r="G114" s="1715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4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N114" s="74"/>
      <c r="BO114" s="74"/>
      <c r="BP114" s="74"/>
      <c r="BQ114" s="74"/>
      <c r="BR114" s="74"/>
      <c r="BS114" s="74"/>
      <c r="BT114" s="74"/>
      <c r="BU114" s="74"/>
      <c r="BV114" s="74"/>
      <c r="BW114" s="74"/>
      <c r="BX114" s="68"/>
      <c r="BY114" s="68"/>
      <c r="BZ114" s="68"/>
      <c r="CA114" s="68"/>
      <c r="CB114" s="68"/>
      <c r="CC114" s="68"/>
      <c r="CD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IG114" s="62"/>
      <c r="IH114" s="62"/>
      <c r="II114" s="62"/>
      <c r="IJ114" s="62"/>
      <c r="IK114" s="62"/>
      <c r="IL114" s="62"/>
      <c r="IM114" s="62"/>
      <c r="IN114" s="1671"/>
      <c r="IO114" s="1671"/>
      <c r="IP114" s="1671"/>
      <c r="IQ114" s="1671"/>
      <c r="IR114" s="1671"/>
      <c r="IS114" s="1671"/>
      <c r="IT114" s="1671"/>
      <c r="IU114" s="1671"/>
      <c r="IV114" s="1671"/>
      <c r="IW114" s="1671"/>
      <c r="IX114" s="1671"/>
      <c r="IY114" s="1671"/>
      <c r="IZ114" s="1671"/>
      <c r="JA114" s="1671"/>
      <c r="JB114" s="1671"/>
      <c r="JC114" s="1671"/>
      <c r="JD114" s="62"/>
      <c r="JE114" s="62"/>
      <c r="JF114" s="62"/>
      <c r="JG114" s="62"/>
      <c r="JH114" s="62"/>
      <c r="JI114" s="62"/>
      <c r="JJ114" s="62"/>
      <c r="JK114" s="62"/>
      <c r="JL114" s="62"/>
      <c r="JM114" s="62"/>
      <c r="JN114" s="62"/>
      <c r="JO114" s="62"/>
      <c r="JP114" s="62"/>
      <c r="JQ114" s="62"/>
      <c r="JR114" s="334"/>
      <c r="JS114" s="334"/>
      <c r="JT114" s="334"/>
      <c r="JU114" s="334"/>
      <c r="JV114" s="334"/>
      <c r="JW114" s="334"/>
      <c r="JX114" s="334"/>
      <c r="JY114" s="334"/>
      <c r="JZ114" s="334"/>
      <c r="KA114" s="334"/>
      <c r="KB114" s="68"/>
      <c r="KC114" s="68"/>
      <c r="KD114" s="68"/>
      <c r="KE114" s="68"/>
      <c r="KF114" s="68"/>
      <c r="KG114" s="68"/>
      <c r="KH114" s="68"/>
      <c r="KI114" s="68"/>
      <c r="KJ114" s="68"/>
      <c r="KK114" s="68"/>
      <c r="KL114" s="68"/>
      <c r="KM114" s="68"/>
      <c r="KN114" s="68"/>
      <c r="KO114" s="68"/>
      <c r="KP114" s="68"/>
      <c r="KQ114" s="68"/>
      <c r="KR114" s="68"/>
      <c r="KS114" s="68"/>
      <c r="KT114" s="68"/>
      <c r="KU114" s="68"/>
      <c r="KV114" s="68"/>
      <c r="KW114" s="68"/>
      <c r="KX114" s="68"/>
      <c r="KY114" s="68"/>
      <c r="KZ114" s="68"/>
      <c r="LA114" s="68"/>
      <c r="LB114" s="68"/>
      <c r="LC114" s="68"/>
      <c r="LD114" s="68"/>
      <c r="LE114" s="68"/>
      <c r="LF114" s="68"/>
      <c r="LG114" s="68"/>
      <c r="LH114" s="68"/>
      <c r="LI114" s="68"/>
      <c r="LJ114" s="68"/>
      <c r="LK114" s="68"/>
      <c r="LL114" s="68"/>
      <c r="LM114" s="68"/>
      <c r="LN114" s="68"/>
      <c r="LV114" s="68"/>
      <c r="LW114" s="68"/>
      <c r="LX114" s="68"/>
      <c r="LY114" s="68"/>
      <c r="LZ114" s="68"/>
      <c r="MA114" s="68"/>
      <c r="MB114" s="68"/>
      <c r="MC114" s="68"/>
      <c r="MD114" s="68"/>
      <c r="ME114" s="68"/>
      <c r="MF114" s="68"/>
      <c r="MG114" s="68"/>
      <c r="MH114" s="68"/>
      <c r="MI114" s="68"/>
      <c r="MJ114" s="68"/>
      <c r="MK114" s="68"/>
      <c r="ML114" s="68"/>
      <c r="MM114" s="68"/>
      <c r="MN114" s="68"/>
      <c r="MO114" s="68"/>
      <c r="MP114" s="68"/>
      <c r="MQ114" s="68"/>
      <c r="MR114" s="68"/>
      <c r="MS114" s="68"/>
      <c r="MT114" s="68"/>
      <c r="MU114" s="68"/>
      <c r="MV114" s="68"/>
      <c r="MW114" s="68"/>
      <c r="MX114" s="68"/>
      <c r="MY114" s="68"/>
      <c r="MZ114" s="68"/>
      <c r="NA114" s="68"/>
      <c r="NB114" s="68"/>
      <c r="NC114" s="68"/>
      <c r="ND114" s="68"/>
      <c r="NE114" s="68"/>
      <c r="NF114" s="68"/>
      <c r="NG114" s="68"/>
      <c r="NH114" s="68"/>
      <c r="NI114" s="68"/>
      <c r="NJ114" s="68"/>
      <c r="NK114" s="68"/>
      <c r="NL114" s="68"/>
      <c r="NM114" s="68"/>
      <c r="NN114" s="68"/>
      <c r="NO114" s="68"/>
      <c r="NP114" s="68"/>
      <c r="NQ114" s="68"/>
      <c r="NR114" s="68"/>
      <c r="NS114" s="68"/>
      <c r="NT114" s="68"/>
      <c r="NU114" s="68"/>
      <c r="NV114" s="68"/>
      <c r="NW114" s="68"/>
      <c r="NX114" s="68"/>
      <c r="NY114" s="68"/>
      <c r="NZ114" s="68"/>
      <c r="OA114" s="68"/>
      <c r="OB114" s="68"/>
      <c r="OC114" s="68"/>
      <c r="OD114" s="68"/>
      <c r="OE114" s="68"/>
      <c r="OF114" s="68"/>
      <c r="OG114" s="68"/>
      <c r="OH114" s="68"/>
      <c r="OI114" s="68"/>
      <c r="OJ114" s="68"/>
      <c r="OK114" s="68"/>
      <c r="OL114" s="68"/>
      <c r="OM114" s="68"/>
      <c r="ON114" s="68"/>
      <c r="OO114" s="68"/>
      <c r="OP114" s="68"/>
      <c r="OQ114" s="68"/>
      <c r="OR114" s="68"/>
      <c r="OS114" s="68"/>
      <c r="OT114" s="68"/>
      <c r="OU114" s="68"/>
      <c r="OV114" s="68"/>
      <c r="OW114" s="68"/>
      <c r="OX114" s="68"/>
      <c r="OY114" s="68"/>
      <c r="OZ114" s="68"/>
      <c r="PA114" s="68"/>
      <c r="PB114" s="68"/>
      <c r="PC114" s="68"/>
      <c r="PD114" s="68"/>
      <c r="PE114" s="68"/>
      <c r="PF114" s="68"/>
      <c r="PG114" s="68"/>
      <c r="PH114" s="68"/>
      <c r="PI114" s="68"/>
      <c r="PJ114" s="68"/>
      <c r="PK114" s="68"/>
      <c r="PL114" s="68"/>
      <c r="PM114" s="68"/>
      <c r="PN114" s="68"/>
      <c r="PO114" s="68"/>
      <c r="PP114" s="68"/>
      <c r="PQ114" s="68"/>
      <c r="PR114" s="68"/>
      <c r="PS114" s="68"/>
      <c r="PT114" s="68"/>
      <c r="PU114" s="68"/>
      <c r="PV114" s="68"/>
      <c r="PW114" s="68"/>
      <c r="PX114" s="68"/>
      <c r="PY114" s="68"/>
      <c r="PZ114" s="68"/>
      <c r="QA114" s="68"/>
      <c r="QB114" s="68"/>
      <c r="QC114" s="68"/>
      <c r="QD114" s="68"/>
      <c r="QE114" s="68"/>
      <c r="QF114" s="68"/>
      <c r="QG114" s="68"/>
      <c r="QH114" s="68"/>
      <c r="QI114" s="68"/>
      <c r="QJ114" s="68"/>
      <c r="QK114" s="68"/>
      <c r="QL114" s="68"/>
      <c r="QM114" s="68"/>
      <c r="QN114" s="68"/>
      <c r="QO114" s="68"/>
      <c r="QP114" s="68"/>
      <c r="QQ114" s="68"/>
      <c r="QR114" s="68"/>
      <c r="QS114" s="68"/>
      <c r="QT114" s="68"/>
      <c r="QU114" s="68"/>
      <c r="QV114" s="68"/>
      <c r="QW114" s="68"/>
      <c r="QX114" s="68"/>
      <c r="QY114" s="68"/>
      <c r="QZ114" s="68"/>
      <c r="RA114" s="68"/>
      <c r="RB114" s="68"/>
      <c r="RC114" s="68"/>
      <c r="RD114" s="68"/>
      <c r="RE114" s="68"/>
      <c r="RF114" s="68"/>
      <c r="RG114" s="68"/>
      <c r="RH114" s="68"/>
      <c r="RI114" s="68"/>
      <c r="RJ114" s="68"/>
      <c r="RK114" s="68"/>
      <c r="RL114" s="68"/>
      <c r="RM114" s="68"/>
      <c r="RN114" s="68"/>
      <c r="RO114" s="68"/>
      <c r="RP114" s="68"/>
      <c r="RQ114" s="68"/>
      <c r="RR114" s="68"/>
      <c r="RS114" s="68"/>
      <c r="RT114" s="68"/>
      <c r="RU114" s="68"/>
      <c r="RV114" s="68"/>
      <c r="RW114" s="68"/>
      <c r="RX114" s="68"/>
      <c r="RY114" s="68"/>
      <c r="RZ114" s="68"/>
      <c r="SA114" s="68"/>
      <c r="SB114" s="68"/>
      <c r="SC114" s="68"/>
      <c r="SD114" s="68"/>
      <c r="SE114" s="68"/>
      <c r="SF114" s="68"/>
      <c r="SG114" s="68"/>
      <c r="SH114" s="68"/>
      <c r="SI114" s="68"/>
      <c r="SJ114" s="68"/>
      <c r="SK114" s="68"/>
      <c r="SL114" s="68"/>
      <c r="SM114" s="68"/>
      <c r="SN114" s="68"/>
      <c r="SO114" s="68"/>
      <c r="SP114" s="68"/>
      <c r="SQ114" s="68"/>
      <c r="SR114" s="68"/>
      <c r="SS114" s="68"/>
      <c r="ST114" s="68"/>
      <c r="SU114" s="68"/>
      <c r="SV114" s="68"/>
      <c r="SW114" s="68"/>
      <c r="SX114" s="68"/>
      <c r="SY114" s="68"/>
      <c r="SZ114" s="68"/>
      <c r="TA114" s="68"/>
      <c r="TB114" s="68"/>
      <c r="TC114" s="68"/>
      <c r="TD114" s="68"/>
      <c r="TE114" s="68"/>
      <c r="TF114" s="68"/>
      <c r="TG114" s="68"/>
      <c r="TH114" s="68"/>
      <c r="TI114" s="68"/>
      <c r="TJ114" s="68"/>
      <c r="TK114" s="68"/>
      <c r="TL114" s="68"/>
      <c r="TM114" s="68"/>
      <c r="TN114" s="68"/>
      <c r="TO114" s="68"/>
      <c r="TP114" s="68"/>
      <c r="TQ114" s="68"/>
      <c r="TR114" s="68"/>
      <c r="TS114" s="68"/>
      <c r="TT114" s="68"/>
      <c r="TU114" s="68"/>
      <c r="TV114" s="68"/>
      <c r="TW114" s="68"/>
      <c r="TX114" s="68"/>
      <c r="TY114" s="68"/>
      <c r="TZ114" s="68"/>
      <c r="UA114" s="68"/>
      <c r="UB114" s="68"/>
      <c r="UC114" s="68"/>
      <c r="UD114" s="68"/>
      <c r="UE114" s="68"/>
      <c r="UF114" s="68"/>
      <c r="UG114" s="68"/>
      <c r="UH114" s="68"/>
      <c r="UI114" s="68"/>
      <c r="UJ114" s="68"/>
      <c r="UK114" s="68"/>
      <c r="UL114" s="68"/>
      <c r="UM114" s="68"/>
      <c r="UN114" s="68"/>
      <c r="UO114" s="68"/>
      <c r="UP114" s="68"/>
      <c r="UQ114" s="68"/>
      <c r="UR114" s="68"/>
      <c r="US114" s="68"/>
      <c r="UT114" s="68"/>
      <c r="UU114" s="68"/>
      <c r="UV114" s="68"/>
      <c r="UW114" s="68"/>
      <c r="UX114" s="68"/>
      <c r="UY114" s="68"/>
      <c r="UZ114" s="68"/>
      <c r="VA114" s="68"/>
      <c r="VB114" s="68"/>
      <c r="VC114" s="68"/>
      <c r="VD114" s="68"/>
      <c r="VE114" s="68"/>
      <c r="VF114" s="68"/>
      <c r="VG114" s="68"/>
      <c r="VH114" s="68"/>
      <c r="VI114" s="68"/>
      <c r="VJ114" s="68"/>
      <c r="VK114" s="68"/>
      <c r="VL114" s="68"/>
      <c r="VM114" s="68"/>
      <c r="VN114" s="68"/>
      <c r="VO114" s="68"/>
      <c r="VP114" s="68"/>
      <c r="VQ114" s="68"/>
      <c r="VR114" s="68"/>
      <c r="VS114" s="68"/>
      <c r="VT114" s="68"/>
      <c r="VU114" s="68"/>
      <c r="VV114" s="68"/>
      <c r="VW114" s="68"/>
      <c r="VX114" s="68"/>
      <c r="VY114" s="68"/>
      <c r="VZ114" s="68"/>
      <c r="WA114" s="68"/>
      <c r="WB114" s="68"/>
      <c r="WC114" s="68"/>
      <c r="WD114" s="68"/>
      <c r="WE114" s="68"/>
      <c r="WF114" s="68"/>
      <c r="WG114" s="68"/>
      <c r="WH114" s="68"/>
      <c r="WI114" s="68"/>
      <c r="WJ114" s="68"/>
      <c r="WK114" s="68"/>
      <c r="WL114" s="68"/>
      <c r="WM114" s="68"/>
      <c r="WN114" s="68"/>
      <c r="WO114" s="68"/>
      <c r="WP114" s="68"/>
      <c r="WQ114" s="68"/>
      <c r="WR114" s="68"/>
      <c r="WS114" s="68"/>
      <c r="WT114" s="68"/>
      <c r="WU114" s="68"/>
      <c r="WV114" s="68"/>
      <c r="WW114" s="68"/>
      <c r="WX114" s="68"/>
      <c r="WY114" s="68"/>
      <c r="WZ114" s="68"/>
      <c r="XA114" s="68"/>
      <c r="XB114" s="68"/>
      <c r="XC114" s="68"/>
      <c r="XD114" s="68"/>
      <c r="XE114" s="68"/>
      <c r="XF114" s="68"/>
      <c r="XG114" s="68"/>
      <c r="XH114" s="68"/>
      <c r="XI114" s="68"/>
      <c r="XJ114" s="68"/>
      <c r="XK114" s="68"/>
      <c r="XL114" s="68"/>
      <c r="XM114" s="68"/>
      <c r="XN114" s="68"/>
      <c r="XO114" s="68"/>
      <c r="XP114" s="68"/>
      <c r="XQ114" s="68"/>
      <c r="XR114" s="68"/>
      <c r="XS114" s="68"/>
      <c r="XT114" s="68"/>
      <c r="XU114" s="68"/>
      <c r="XV114" s="68"/>
      <c r="XW114" s="68"/>
      <c r="XX114" s="68"/>
      <c r="XY114" s="68"/>
      <c r="XZ114" s="68"/>
      <c r="YA114" s="68"/>
      <c r="YB114" s="68"/>
    </row>
    <row r="115" spans="1:840" ht="25" customHeight="1">
      <c r="A115" s="1668"/>
      <c r="B115" s="1668"/>
      <c r="C115" s="1668"/>
      <c r="D115" s="1673"/>
      <c r="E115" s="1773"/>
      <c r="F115" s="1739"/>
      <c r="G115" s="1715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1699"/>
      <c r="S115" s="74"/>
      <c r="T115" s="74"/>
      <c r="U115" s="74"/>
      <c r="V115" s="74"/>
      <c r="W115" s="74"/>
      <c r="X115" s="74"/>
      <c r="Y115" s="74"/>
      <c r="Z115" s="74"/>
      <c r="AA115" s="74"/>
      <c r="AB115" s="74"/>
      <c r="AC115" s="74"/>
      <c r="AD115" s="74"/>
      <c r="AE115" s="74"/>
      <c r="AF115" s="74"/>
      <c r="AG115" s="74"/>
      <c r="AH115" s="74"/>
      <c r="AI115" s="74"/>
      <c r="AJ115" s="74"/>
      <c r="AK115" s="74"/>
      <c r="AL115" s="74"/>
      <c r="AM115" s="74"/>
      <c r="AN115" s="74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74"/>
      <c r="CF115" s="74"/>
      <c r="CG115" s="74"/>
      <c r="CH115" s="74"/>
      <c r="CI115" s="74"/>
      <c r="CJ115" s="74"/>
      <c r="CK115" s="74"/>
      <c r="CL115" s="74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8"/>
      <c r="DH115" s="68"/>
      <c r="DI115" s="68"/>
      <c r="DJ115" s="68"/>
      <c r="DK115" s="68"/>
      <c r="DL115" s="68"/>
      <c r="DM115" s="68"/>
      <c r="DZ115" s="74"/>
      <c r="EA115" s="74"/>
      <c r="EB115" s="74"/>
      <c r="EC115" s="74"/>
      <c r="FE115" s="68"/>
      <c r="FF115" s="68"/>
      <c r="FG115" s="68"/>
      <c r="FH115" s="68"/>
      <c r="FI115" s="68"/>
      <c r="FJ115" s="68"/>
      <c r="FK115" s="68"/>
      <c r="FL115" s="68"/>
      <c r="FM115" s="68"/>
      <c r="FN115" s="68"/>
      <c r="FO115" s="68"/>
      <c r="FP115" s="68"/>
      <c r="FQ115" s="68"/>
      <c r="FR115" s="68"/>
      <c r="FS115" s="68"/>
      <c r="FT115" s="68"/>
      <c r="FU115" s="68"/>
      <c r="FV115" s="68"/>
      <c r="FW115" s="68"/>
      <c r="FX115" s="68"/>
      <c r="FY115" s="68"/>
      <c r="FZ115" s="68"/>
      <c r="GA115" s="68"/>
      <c r="GB115" s="334"/>
      <c r="GC115" s="334"/>
      <c r="GD115" s="334"/>
      <c r="GE115" s="334"/>
      <c r="GF115" s="1671"/>
      <c r="GG115" s="1671"/>
      <c r="GH115" s="1671"/>
      <c r="GI115" s="1671"/>
      <c r="GJ115" s="1671"/>
      <c r="GK115" s="1671"/>
      <c r="GL115" s="1671"/>
      <c r="GM115" s="1671"/>
      <c r="GN115" s="1671"/>
      <c r="GO115" s="1671"/>
      <c r="GP115" s="1671"/>
      <c r="GQ115" s="1671"/>
      <c r="GR115" s="1671"/>
      <c r="GS115" s="1671"/>
      <c r="GT115" s="1671"/>
      <c r="GU115" s="1671"/>
      <c r="GV115" s="1671"/>
      <c r="GW115" s="1671"/>
      <c r="GX115" s="1671"/>
      <c r="GY115" s="1671"/>
      <c r="GZ115" s="1671"/>
      <c r="HA115" s="1671"/>
      <c r="HB115" s="1671"/>
      <c r="HC115" s="1671"/>
      <c r="HD115" s="1671"/>
      <c r="HE115" s="1671"/>
      <c r="HF115" s="1671"/>
      <c r="HG115" s="1671"/>
      <c r="HH115" s="1671"/>
      <c r="HI115" s="1671"/>
      <c r="HJ115" s="1671"/>
      <c r="HK115" s="1671"/>
      <c r="HL115" s="1671"/>
      <c r="HM115" s="1671"/>
      <c r="HN115" s="1671"/>
      <c r="HO115" s="1671"/>
      <c r="HP115" s="1671"/>
      <c r="HQ115" s="1671"/>
      <c r="HR115" s="1671"/>
      <c r="HS115" s="1671"/>
      <c r="HT115" s="1671"/>
      <c r="HU115" s="1671"/>
      <c r="HV115" s="1671"/>
      <c r="HW115" s="1671"/>
      <c r="HX115" s="1671"/>
      <c r="HY115" s="1671"/>
      <c r="HZ115" s="1671"/>
      <c r="IA115" s="1671"/>
      <c r="IB115" s="62"/>
      <c r="IC115" s="62"/>
      <c r="ID115" s="62"/>
      <c r="IE115" s="62"/>
      <c r="IF115" s="62"/>
      <c r="IG115" s="62"/>
      <c r="IH115" s="62"/>
      <c r="II115" s="62"/>
      <c r="IJ115" s="62"/>
      <c r="IK115" s="62"/>
      <c r="IL115" s="62"/>
      <c r="IM115" s="62"/>
      <c r="IN115" s="1671"/>
      <c r="IO115" s="1671"/>
      <c r="IP115" s="1671"/>
      <c r="IQ115" s="1671"/>
      <c r="IR115" s="1671"/>
      <c r="IS115" s="1671"/>
      <c r="IT115" s="1671"/>
      <c r="IU115" s="1671"/>
      <c r="IV115" s="1671"/>
      <c r="IW115" s="1671"/>
      <c r="IX115" s="1671"/>
      <c r="IY115" s="1671"/>
      <c r="IZ115" s="1671"/>
      <c r="JA115" s="1671"/>
      <c r="JB115" s="1671"/>
      <c r="JC115" s="1671"/>
      <c r="JD115" s="62"/>
      <c r="JE115" s="62"/>
      <c r="JF115" s="62"/>
      <c r="JG115" s="62"/>
      <c r="JH115" s="62"/>
      <c r="JI115" s="62"/>
      <c r="JJ115" s="62"/>
      <c r="JK115" s="62"/>
      <c r="JL115" s="62"/>
      <c r="JM115" s="62"/>
      <c r="JN115" s="62"/>
      <c r="JO115" s="62"/>
      <c r="JP115" s="62"/>
      <c r="JQ115" s="62"/>
      <c r="JR115" s="334"/>
      <c r="JS115" s="334"/>
      <c r="JT115" s="334"/>
      <c r="JU115" s="334"/>
      <c r="JV115" s="334"/>
      <c r="JW115" s="334"/>
      <c r="JX115" s="334"/>
      <c r="JY115" s="334"/>
      <c r="JZ115" s="334"/>
      <c r="KA115" s="334"/>
      <c r="KB115" s="68"/>
      <c r="KC115" s="68"/>
      <c r="KD115" s="68"/>
      <c r="KE115" s="68"/>
      <c r="KF115" s="68"/>
      <c r="KG115" s="68"/>
      <c r="KH115" s="68"/>
      <c r="KI115" s="68"/>
      <c r="KJ115" s="68"/>
      <c r="KK115" s="68"/>
      <c r="KL115" s="68"/>
      <c r="KM115" s="68"/>
      <c r="KN115" s="68"/>
      <c r="KO115" s="68"/>
      <c r="KP115" s="68"/>
      <c r="KQ115" s="68"/>
      <c r="KR115" s="68"/>
      <c r="KS115" s="68"/>
      <c r="KT115" s="68"/>
      <c r="KU115" s="68"/>
      <c r="KV115" s="68"/>
      <c r="KW115" s="68"/>
      <c r="KX115" s="68"/>
      <c r="KY115" s="68"/>
      <c r="KZ115" s="68"/>
      <c r="LA115" s="68"/>
      <c r="LB115" s="68"/>
      <c r="LC115" s="68"/>
      <c r="LD115" s="68"/>
      <c r="LE115" s="68"/>
      <c r="LF115" s="68"/>
      <c r="LG115" s="68"/>
      <c r="LH115" s="68"/>
      <c r="LI115" s="68"/>
      <c r="LJ115" s="68"/>
      <c r="LK115" s="68"/>
      <c r="LL115" s="68"/>
      <c r="LM115" s="68"/>
      <c r="LN115" s="68"/>
      <c r="LV115" s="68"/>
      <c r="LW115" s="68"/>
      <c r="LX115" s="68"/>
      <c r="LY115" s="68"/>
      <c r="LZ115" s="68"/>
      <c r="MA115" s="68"/>
      <c r="MB115" s="68"/>
      <c r="MC115" s="68"/>
      <c r="MD115" s="68"/>
      <c r="ME115" s="68"/>
      <c r="MF115" s="68"/>
      <c r="MG115" s="68"/>
      <c r="MH115" s="68"/>
      <c r="MI115" s="68"/>
      <c r="MJ115" s="68"/>
      <c r="MK115" s="68"/>
      <c r="ML115" s="68"/>
      <c r="MM115" s="68"/>
      <c r="MN115" s="68"/>
      <c r="MO115" s="68"/>
      <c r="MP115" s="68"/>
      <c r="MQ115" s="68"/>
      <c r="MR115" s="68"/>
      <c r="MS115" s="68"/>
      <c r="MT115" s="68"/>
      <c r="MU115" s="68"/>
      <c r="MV115" s="68"/>
      <c r="MW115" s="68"/>
      <c r="MX115" s="68"/>
      <c r="MY115" s="68"/>
      <c r="MZ115" s="68"/>
      <c r="NA115" s="68"/>
      <c r="NB115" s="68"/>
      <c r="NC115" s="68"/>
      <c r="ND115" s="68"/>
      <c r="NE115" s="68"/>
      <c r="NF115" s="68"/>
      <c r="NG115" s="68"/>
      <c r="NH115" s="68"/>
      <c r="NI115" s="68"/>
      <c r="NJ115" s="68"/>
      <c r="NK115" s="68"/>
      <c r="NL115" s="68"/>
      <c r="NM115" s="68"/>
      <c r="NN115" s="68"/>
      <c r="NO115" s="68"/>
      <c r="NP115" s="68"/>
      <c r="NQ115" s="68"/>
      <c r="NR115" s="68"/>
      <c r="NS115" s="68"/>
      <c r="NT115" s="68"/>
      <c r="NU115" s="68"/>
      <c r="NV115" s="68"/>
      <c r="NW115" s="68"/>
      <c r="NX115" s="68"/>
      <c r="NY115" s="68"/>
      <c r="NZ115" s="68"/>
      <c r="OA115" s="68"/>
      <c r="OB115" s="68"/>
      <c r="OC115" s="68"/>
      <c r="OD115" s="68"/>
      <c r="OE115" s="68"/>
      <c r="OF115" s="68"/>
      <c r="OG115" s="68"/>
      <c r="OH115" s="68"/>
      <c r="OI115" s="68"/>
      <c r="OJ115" s="68"/>
      <c r="OK115" s="68"/>
      <c r="OL115" s="68"/>
      <c r="OM115" s="68"/>
      <c r="ON115" s="68"/>
      <c r="OO115" s="68"/>
      <c r="OP115" s="68"/>
      <c r="OQ115" s="68"/>
      <c r="OR115" s="68"/>
      <c r="OS115" s="68"/>
      <c r="OT115" s="68"/>
      <c r="OU115" s="68"/>
      <c r="OV115" s="68"/>
      <c r="OW115" s="68"/>
      <c r="OX115" s="68"/>
      <c r="OY115" s="68"/>
      <c r="OZ115" s="68"/>
      <c r="PA115" s="68"/>
      <c r="PB115" s="68"/>
      <c r="PC115" s="68"/>
      <c r="PD115" s="68"/>
      <c r="PE115" s="68"/>
      <c r="PF115" s="68"/>
      <c r="PG115" s="68"/>
      <c r="PH115" s="68"/>
      <c r="PI115" s="68"/>
      <c r="PJ115" s="68"/>
      <c r="PK115" s="68"/>
      <c r="PL115" s="68"/>
      <c r="PM115" s="68"/>
      <c r="PN115" s="68"/>
      <c r="PO115" s="68"/>
      <c r="PP115" s="68"/>
      <c r="PQ115" s="68"/>
      <c r="PR115" s="68"/>
      <c r="PS115" s="68"/>
      <c r="PT115" s="68"/>
      <c r="PU115" s="68"/>
      <c r="PV115" s="68"/>
      <c r="PW115" s="68"/>
      <c r="PX115" s="68"/>
      <c r="PY115" s="68"/>
      <c r="PZ115" s="68"/>
      <c r="QA115" s="68"/>
      <c r="QB115" s="68"/>
      <c r="QC115" s="68"/>
      <c r="QD115" s="68"/>
      <c r="QE115" s="68"/>
      <c r="QF115" s="68"/>
      <c r="QG115" s="68"/>
      <c r="QH115" s="68"/>
      <c r="QI115" s="68"/>
      <c r="QJ115" s="68"/>
      <c r="QK115" s="68"/>
      <c r="QL115" s="68"/>
      <c r="QM115" s="68"/>
      <c r="QN115" s="68"/>
      <c r="QO115" s="68"/>
      <c r="QP115" s="68"/>
      <c r="QQ115" s="68"/>
      <c r="QR115" s="68"/>
      <c r="QS115" s="68"/>
      <c r="QT115" s="68"/>
      <c r="QU115" s="68"/>
      <c r="QV115" s="68"/>
      <c r="QW115" s="68"/>
      <c r="QX115" s="68"/>
      <c r="QY115" s="68"/>
      <c r="QZ115" s="68"/>
      <c r="RA115" s="68"/>
      <c r="RB115" s="68"/>
      <c r="RC115" s="68"/>
      <c r="RD115" s="68"/>
      <c r="RE115" s="68"/>
      <c r="RF115" s="68"/>
      <c r="RG115" s="68"/>
      <c r="RH115" s="68"/>
      <c r="RI115" s="68"/>
      <c r="RJ115" s="68"/>
      <c r="RK115" s="68"/>
      <c r="RL115" s="68"/>
      <c r="RM115" s="68"/>
      <c r="RN115" s="68"/>
      <c r="RO115" s="68"/>
      <c r="RP115" s="68"/>
      <c r="RQ115" s="68"/>
      <c r="RR115" s="68"/>
      <c r="RS115" s="68"/>
      <c r="RT115" s="68"/>
      <c r="RU115" s="68"/>
      <c r="RV115" s="68"/>
      <c r="RW115" s="68"/>
      <c r="RX115" s="68"/>
      <c r="RY115" s="68"/>
      <c r="RZ115" s="68"/>
      <c r="SA115" s="68"/>
      <c r="SB115" s="68"/>
      <c r="SC115" s="68"/>
      <c r="SD115" s="68"/>
      <c r="SE115" s="68"/>
      <c r="SF115" s="68"/>
      <c r="SG115" s="68"/>
      <c r="SH115" s="68"/>
      <c r="SI115" s="68"/>
      <c r="SJ115" s="68"/>
      <c r="SK115" s="68"/>
      <c r="SL115" s="68"/>
      <c r="SM115" s="68"/>
      <c r="SN115" s="68"/>
      <c r="SO115" s="68"/>
      <c r="SP115" s="68"/>
      <c r="SQ115" s="68"/>
      <c r="SR115" s="68"/>
      <c r="SS115" s="68"/>
      <c r="ST115" s="68"/>
      <c r="SU115" s="68"/>
      <c r="SV115" s="68"/>
      <c r="SW115" s="68"/>
      <c r="SX115" s="68"/>
      <c r="SY115" s="68"/>
      <c r="SZ115" s="68"/>
      <c r="TA115" s="68"/>
      <c r="TB115" s="68"/>
      <c r="TC115" s="68"/>
      <c r="TD115" s="68"/>
      <c r="TE115" s="68"/>
      <c r="TF115" s="68"/>
      <c r="TG115" s="68"/>
      <c r="TH115" s="68"/>
      <c r="TI115" s="68"/>
      <c r="TJ115" s="68"/>
      <c r="TK115" s="68"/>
      <c r="TL115" s="68"/>
      <c r="TM115" s="68"/>
      <c r="TN115" s="68"/>
      <c r="TO115" s="68"/>
      <c r="TP115" s="68"/>
      <c r="TQ115" s="68"/>
      <c r="TR115" s="68"/>
      <c r="TS115" s="68"/>
      <c r="TT115" s="68"/>
      <c r="TU115" s="68"/>
      <c r="TV115" s="68"/>
      <c r="TW115" s="68"/>
      <c r="TX115" s="68"/>
      <c r="TY115" s="68"/>
      <c r="TZ115" s="68"/>
      <c r="UA115" s="68"/>
      <c r="UB115" s="68"/>
      <c r="UC115" s="68"/>
      <c r="UD115" s="68"/>
      <c r="UE115" s="68"/>
      <c r="UF115" s="68"/>
      <c r="UG115" s="68"/>
      <c r="UH115" s="68"/>
      <c r="UI115" s="68"/>
      <c r="UJ115" s="68"/>
      <c r="UK115" s="68"/>
      <c r="UL115" s="68"/>
      <c r="UM115" s="68"/>
      <c r="UN115" s="68"/>
      <c r="UO115" s="68"/>
      <c r="UP115" s="68"/>
      <c r="UQ115" s="68"/>
      <c r="UR115" s="68"/>
      <c r="US115" s="68"/>
      <c r="UT115" s="68"/>
      <c r="UU115" s="68"/>
      <c r="UV115" s="68"/>
      <c r="UW115" s="68"/>
      <c r="UX115" s="68"/>
      <c r="UY115" s="68"/>
      <c r="UZ115" s="68"/>
      <c r="VA115" s="68"/>
      <c r="VB115" s="68"/>
      <c r="VC115" s="68"/>
      <c r="VD115" s="68"/>
      <c r="VE115" s="68"/>
      <c r="VF115" s="68"/>
      <c r="VG115" s="68"/>
      <c r="VH115" s="68"/>
      <c r="VI115" s="68"/>
      <c r="VJ115" s="68"/>
      <c r="VK115" s="68"/>
      <c r="VL115" s="68"/>
      <c r="VM115" s="68"/>
      <c r="VN115" s="68"/>
      <c r="VO115" s="68"/>
      <c r="VP115" s="68"/>
      <c r="VQ115" s="68"/>
      <c r="VR115" s="68"/>
      <c r="VS115" s="68"/>
      <c r="VT115" s="68"/>
      <c r="VU115" s="68"/>
      <c r="VV115" s="68"/>
      <c r="VW115" s="68"/>
      <c r="VX115" s="68"/>
      <c r="VY115" s="68"/>
      <c r="VZ115" s="68"/>
      <c r="WA115" s="68"/>
      <c r="WB115" s="68"/>
      <c r="WC115" s="68"/>
      <c r="WD115" s="68"/>
      <c r="WE115" s="68"/>
      <c r="WF115" s="68"/>
      <c r="WG115" s="68"/>
      <c r="WH115" s="68"/>
      <c r="WI115" s="68"/>
      <c r="WJ115" s="68"/>
      <c r="WK115" s="68"/>
      <c r="WL115" s="68"/>
      <c r="WM115" s="68"/>
      <c r="WN115" s="68"/>
      <c r="WO115" s="68"/>
      <c r="WP115" s="68"/>
      <c r="WQ115" s="68"/>
      <c r="WR115" s="68"/>
      <c r="WS115" s="68"/>
      <c r="WT115" s="68"/>
      <c r="WU115" s="68"/>
      <c r="WV115" s="68"/>
      <c r="WW115" s="68"/>
      <c r="WX115" s="68"/>
      <c r="WY115" s="68"/>
      <c r="WZ115" s="68"/>
      <c r="XA115" s="68"/>
      <c r="XB115" s="68"/>
      <c r="XC115" s="68"/>
      <c r="XD115" s="68"/>
      <c r="XE115" s="68"/>
      <c r="XF115" s="68"/>
      <c r="XG115" s="68"/>
      <c r="XH115" s="68"/>
      <c r="XI115" s="68"/>
      <c r="XJ115" s="68"/>
      <c r="XK115" s="68"/>
      <c r="XL115" s="68"/>
      <c r="XM115" s="68"/>
      <c r="XN115" s="68"/>
      <c r="XO115" s="68"/>
      <c r="XP115" s="68"/>
      <c r="XQ115" s="68"/>
      <c r="XR115" s="68"/>
      <c r="XS115" s="68"/>
      <c r="XT115" s="68"/>
      <c r="XU115" s="68"/>
      <c r="XV115" s="68"/>
      <c r="XW115" s="68"/>
      <c r="XX115" s="68"/>
      <c r="XY115" s="68"/>
      <c r="XZ115" s="68"/>
      <c r="YA115" s="68"/>
      <c r="YB115" s="68"/>
    </row>
    <row r="116" spans="1:840" ht="25" customHeight="1">
      <c r="A116" s="1668"/>
      <c r="B116" s="1668"/>
      <c r="C116" s="1668"/>
      <c r="D116" s="1673"/>
      <c r="E116" s="1773"/>
      <c r="F116" s="1739"/>
      <c r="G116" s="1715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1699"/>
      <c r="S116" s="74"/>
      <c r="T116" s="74"/>
      <c r="U116" s="74"/>
      <c r="V116" s="74"/>
      <c r="W116" s="74"/>
      <c r="X116" s="74"/>
      <c r="Y116" s="74"/>
      <c r="Z116" s="74"/>
      <c r="AA116" s="74"/>
      <c r="AB116" s="74"/>
      <c r="AC116" s="74"/>
      <c r="AD116" s="74"/>
      <c r="AE116" s="74"/>
      <c r="AF116" s="74"/>
      <c r="AG116" s="74"/>
      <c r="AH116" s="74"/>
      <c r="AI116" s="74"/>
      <c r="AJ116" s="74"/>
      <c r="AK116" s="74"/>
      <c r="AL116" s="74"/>
      <c r="AM116" s="74"/>
      <c r="AN116" s="74"/>
      <c r="AO116" s="74"/>
      <c r="AP116" s="74"/>
      <c r="AQ116" s="74"/>
      <c r="AR116" s="74"/>
      <c r="AS116" s="74"/>
      <c r="AT116" s="74"/>
      <c r="AU116" s="74"/>
      <c r="AV116" s="74"/>
      <c r="AW116" s="74"/>
      <c r="AX116" s="74"/>
      <c r="AY116" s="74"/>
      <c r="AZ116" s="74"/>
      <c r="BA116" s="74"/>
      <c r="BB116" s="74"/>
      <c r="BC116" s="74"/>
      <c r="BD116" s="74"/>
      <c r="BE116" s="74"/>
      <c r="BF116" s="74"/>
      <c r="BG116" s="74"/>
      <c r="BH116" s="74"/>
      <c r="BI116" s="74"/>
      <c r="BJ116" s="74"/>
      <c r="BK116" s="74"/>
      <c r="BL116" s="74"/>
      <c r="BM116" s="74"/>
      <c r="BN116" s="74"/>
      <c r="BO116" s="74"/>
      <c r="BP116" s="74"/>
      <c r="BQ116" s="74"/>
      <c r="BR116" s="74"/>
      <c r="BS116" s="74"/>
      <c r="BT116" s="74"/>
      <c r="BU116" s="74"/>
      <c r="BV116" s="74"/>
      <c r="BW116" s="74"/>
      <c r="BX116" s="74"/>
      <c r="BY116" s="74"/>
      <c r="BZ116" s="74"/>
      <c r="CA116" s="74"/>
      <c r="CB116" s="74"/>
      <c r="CC116" s="74"/>
      <c r="CD116" s="74"/>
      <c r="CE116" s="74"/>
      <c r="CF116" s="74"/>
      <c r="CG116" s="74"/>
      <c r="CH116" s="74"/>
      <c r="CI116" s="74"/>
      <c r="CJ116" s="74"/>
      <c r="CK116" s="74"/>
      <c r="CL116" s="74"/>
      <c r="CM116" s="74"/>
      <c r="CN116" s="74"/>
      <c r="CO116" s="74"/>
      <c r="CP116" s="74"/>
      <c r="CQ116" s="74"/>
      <c r="CR116" s="74"/>
      <c r="CS116" s="74"/>
      <c r="CT116" s="74"/>
      <c r="CU116" s="74"/>
      <c r="CV116" s="74"/>
      <c r="CW116" s="74"/>
      <c r="CX116" s="74"/>
      <c r="CY116" s="74"/>
      <c r="CZ116" s="74"/>
      <c r="DA116" s="74"/>
      <c r="DB116" s="74"/>
      <c r="DC116" s="74"/>
      <c r="DD116" s="74"/>
      <c r="DE116" s="74"/>
      <c r="DF116" s="74"/>
      <c r="DG116" s="74"/>
      <c r="DH116" s="74"/>
      <c r="DI116" s="74"/>
      <c r="DJ116" s="74"/>
      <c r="DK116" s="74"/>
      <c r="DL116" s="74"/>
      <c r="DM116" s="74"/>
      <c r="DN116" s="74"/>
      <c r="DO116" s="74"/>
      <c r="DP116" s="74"/>
      <c r="DQ116" s="74"/>
      <c r="DR116" s="74"/>
      <c r="DS116" s="74"/>
      <c r="DT116" s="74"/>
      <c r="DU116" s="74"/>
      <c r="DV116" s="74"/>
      <c r="DW116" s="74"/>
      <c r="DX116" s="74"/>
      <c r="DY116" s="74"/>
      <c r="DZ116" s="74"/>
      <c r="EA116" s="74"/>
      <c r="EB116" s="74"/>
      <c r="EC116" s="74"/>
      <c r="ED116" s="74"/>
      <c r="EE116" s="74"/>
      <c r="EF116" s="74"/>
      <c r="EG116" s="74"/>
      <c r="EH116" s="74"/>
      <c r="EI116" s="74"/>
      <c r="EJ116" s="74"/>
      <c r="EK116" s="74"/>
      <c r="EL116" s="74"/>
      <c r="EM116" s="74"/>
      <c r="EN116" s="74"/>
      <c r="EO116" s="68"/>
      <c r="EP116" s="68"/>
      <c r="EQ116" s="68"/>
      <c r="ER116" s="68"/>
      <c r="ES116" s="68"/>
      <c r="ET116" s="68"/>
      <c r="EU116" s="68"/>
      <c r="EV116" s="68"/>
      <c r="EW116" s="68"/>
      <c r="EX116" s="68"/>
      <c r="EY116" s="68"/>
      <c r="EZ116" s="68"/>
      <c r="FA116" s="68"/>
      <c r="FB116" s="68"/>
      <c r="FC116" s="68"/>
      <c r="FD116" s="68"/>
      <c r="FE116" s="68"/>
      <c r="FF116" s="68"/>
      <c r="FG116" s="68"/>
      <c r="FH116" s="68"/>
      <c r="FI116" s="68"/>
      <c r="FJ116" s="68"/>
      <c r="FK116" s="68"/>
      <c r="FL116" s="68"/>
      <c r="FM116" s="68"/>
      <c r="FN116" s="68"/>
      <c r="FO116" s="68"/>
      <c r="FP116" s="68"/>
      <c r="FQ116" s="68"/>
      <c r="FR116" s="68"/>
      <c r="FS116" s="68"/>
      <c r="FT116" s="68"/>
      <c r="FU116" s="68"/>
      <c r="FV116" s="68"/>
      <c r="FW116" s="68"/>
      <c r="FX116" s="68"/>
      <c r="FY116" s="68"/>
      <c r="FZ116" s="68"/>
      <c r="GA116" s="68"/>
      <c r="GB116" s="334"/>
      <c r="GC116" s="334"/>
      <c r="GD116" s="334"/>
      <c r="GE116" s="334"/>
      <c r="GF116" s="1671"/>
      <c r="GG116" s="1671"/>
      <c r="GH116" s="1671"/>
      <c r="GI116" s="1671"/>
      <c r="GJ116" s="1671"/>
      <c r="GK116" s="1671"/>
      <c r="GL116" s="1671"/>
      <c r="GM116" s="1671"/>
      <c r="GN116" s="1671"/>
      <c r="GO116" s="1671"/>
      <c r="GP116" s="1671"/>
      <c r="GQ116" s="1671"/>
      <c r="GR116" s="1671"/>
      <c r="GS116" s="1671"/>
      <c r="GT116" s="1671"/>
      <c r="GU116" s="1671"/>
      <c r="GV116" s="1671"/>
      <c r="GW116" s="1671"/>
      <c r="GX116" s="1671"/>
      <c r="GY116" s="1671"/>
      <c r="GZ116" s="1671"/>
      <c r="HA116" s="1671"/>
      <c r="HB116" s="1671"/>
      <c r="HC116" s="1671"/>
      <c r="HD116" s="1671"/>
      <c r="HE116" s="1671"/>
      <c r="HF116" s="1671"/>
      <c r="HG116" s="1671"/>
      <c r="HH116" s="1671"/>
      <c r="HI116" s="1671"/>
      <c r="HJ116" s="1671"/>
      <c r="HK116" s="1671"/>
      <c r="HL116" s="1671"/>
      <c r="HM116" s="1671"/>
      <c r="HN116" s="1671"/>
      <c r="HO116" s="1671"/>
      <c r="HP116" s="1671"/>
      <c r="HQ116" s="1671"/>
      <c r="HR116" s="1671"/>
      <c r="HS116" s="1671"/>
      <c r="HT116" s="1671"/>
      <c r="HU116" s="1671"/>
      <c r="HV116" s="1671"/>
      <c r="HW116" s="1671"/>
      <c r="HX116" s="1671"/>
      <c r="HY116" s="1671"/>
      <c r="HZ116" s="1671"/>
      <c r="IA116" s="1671"/>
      <c r="IB116" s="62"/>
      <c r="IC116" s="62"/>
      <c r="ID116" s="62"/>
      <c r="IE116" s="62"/>
      <c r="IF116" s="62"/>
      <c r="IG116" s="62"/>
      <c r="IH116" s="62"/>
      <c r="II116" s="62"/>
      <c r="IJ116" s="62"/>
      <c r="IK116" s="62"/>
      <c r="IL116" s="62"/>
      <c r="IM116" s="62"/>
      <c r="IN116" s="1671"/>
      <c r="IO116" s="1671"/>
      <c r="IP116" s="1671"/>
      <c r="IQ116" s="1671"/>
      <c r="IR116" s="1671"/>
      <c r="IS116" s="1671"/>
      <c r="IT116" s="1671"/>
      <c r="IU116" s="1671"/>
      <c r="IV116" s="1671"/>
      <c r="IW116" s="1671"/>
      <c r="IX116" s="1671"/>
      <c r="IY116" s="1671"/>
      <c r="IZ116" s="1671"/>
      <c r="JA116" s="1671"/>
      <c r="JB116" s="1671"/>
      <c r="JC116" s="1671"/>
      <c r="JD116" s="62"/>
      <c r="JE116" s="62"/>
      <c r="JF116" s="62"/>
      <c r="JG116" s="62"/>
      <c r="JH116" s="62"/>
      <c r="JI116" s="62"/>
      <c r="JJ116" s="62"/>
      <c r="JK116" s="62"/>
      <c r="JL116" s="62"/>
      <c r="JM116" s="62"/>
      <c r="JN116" s="62"/>
      <c r="JO116" s="62"/>
      <c r="JP116" s="62"/>
      <c r="JQ116" s="62"/>
      <c r="JR116" s="334"/>
      <c r="JS116" s="334"/>
      <c r="JT116" s="334"/>
      <c r="JU116" s="334"/>
      <c r="JV116" s="334"/>
      <c r="JW116" s="334"/>
      <c r="JX116" s="334"/>
      <c r="JY116" s="334"/>
      <c r="JZ116" s="334"/>
      <c r="KA116" s="334"/>
      <c r="KB116" s="68"/>
      <c r="KC116" s="68"/>
      <c r="KD116" s="68"/>
      <c r="KE116" s="68"/>
      <c r="KF116" s="68"/>
      <c r="KG116" s="68"/>
      <c r="KH116" s="68"/>
      <c r="KI116" s="68"/>
      <c r="KJ116" s="68"/>
      <c r="KK116" s="68"/>
      <c r="KL116" s="68"/>
      <c r="KM116" s="68"/>
      <c r="KN116" s="68"/>
      <c r="KO116" s="68"/>
      <c r="KP116" s="68"/>
      <c r="KQ116" s="68"/>
      <c r="KR116" s="68"/>
      <c r="KS116" s="68"/>
      <c r="KT116" s="68"/>
      <c r="KU116" s="68"/>
      <c r="KV116" s="68"/>
      <c r="KW116" s="68"/>
      <c r="KX116" s="68"/>
      <c r="KY116" s="68"/>
      <c r="KZ116" s="68"/>
      <c r="LA116" s="68"/>
      <c r="LB116" s="68"/>
      <c r="LC116" s="68"/>
      <c r="LD116" s="68"/>
      <c r="LE116" s="68"/>
      <c r="LF116" s="68"/>
      <c r="LG116" s="68"/>
      <c r="LH116" s="68"/>
      <c r="LI116" s="68"/>
      <c r="LJ116" s="68"/>
      <c r="LK116" s="68"/>
      <c r="LL116" s="68"/>
      <c r="LM116" s="68"/>
      <c r="LN116" s="68"/>
      <c r="LO116" s="68"/>
      <c r="LP116" s="68"/>
      <c r="LQ116" s="68"/>
      <c r="LR116" s="68"/>
      <c r="LS116" s="68"/>
      <c r="LT116" s="68"/>
      <c r="LU116" s="68"/>
      <c r="LV116" s="68"/>
      <c r="LW116" s="68"/>
      <c r="LX116" s="68"/>
      <c r="LY116" s="68"/>
      <c r="LZ116" s="68"/>
      <c r="MA116" s="68"/>
      <c r="MB116" s="68"/>
      <c r="MC116" s="68"/>
      <c r="MD116" s="68"/>
      <c r="ME116" s="68"/>
      <c r="MF116" s="68"/>
      <c r="MG116" s="68"/>
      <c r="MH116" s="68"/>
      <c r="MI116" s="68"/>
      <c r="MJ116" s="68"/>
      <c r="MK116" s="68"/>
      <c r="ML116" s="68"/>
      <c r="MM116" s="68"/>
      <c r="MN116" s="68"/>
      <c r="MO116" s="68"/>
      <c r="MP116" s="68"/>
      <c r="MQ116" s="68"/>
      <c r="MR116" s="68"/>
      <c r="MS116" s="68"/>
      <c r="MT116" s="68"/>
      <c r="MU116" s="68"/>
      <c r="MV116" s="68"/>
      <c r="MW116" s="68"/>
      <c r="MX116" s="68"/>
      <c r="MY116" s="68"/>
      <c r="MZ116" s="68"/>
      <c r="NA116" s="68"/>
      <c r="NB116" s="68"/>
      <c r="NC116" s="68"/>
      <c r="ND116" s="68"/>
      <c r="NE116" s="68"/>
      <c r="NF116" s="68"/>
      <c r="NG116" s="68"/>
      <c r="NH116" s="68"/>
      <c r="NI116" s="68"/>
      <c r="NJ116" s="68"/>
      <c r="NK116" s="68"/>
      <c r="NL116" s="68"/>
      <c r="NM116" s="68"/>
      <c r="NN116" s="68"/>
      <c r="NO116" s="68"/>
      <c r="NP116" s="68"/>
      <c r="NQ116" s="68"/>
      <c r="NR116" s="68"/>
      <c r="NS116" s="68"/>
      <c r="NT116" s="68"/>
      <c r="NU116" s="68"/>
      <c r="NV116" s="68"/>
      <c r="NW116" s="68"/>
      <c r="NX116" s="68"/>
      <c r="NY116" s="68"/>
      <c r="NZ116" s="68"/>
      <c r="OA116" s="68"/>
      <c r="OB116" s="68"/>
      <c r="OC116" s="68"/>
      <c r="OD116" s="68"/>
      <c r="OE116" s="68"/>
      <c r="OF116" s="68"/>
      <c r="OG116" s="68"/>
      <c r="OH116" s="68"/>
      <c r="OI116" s="68"/>
      <c r="OJ116" s="68"/>
      <c r="OK116" s="68"/>
      <c r="OL116" s="68"/>
      <c r="OM116" s="68"/>
      <c r="ON116" s="68"/>
      <c r="OO116" s="68"/>
      <c r="OP116" s="68"/>
      <c r="OQ116" s="68"/>
      <c r="OR116" s="68"/>
      <c r="OS116" s="68"/>
      <c r="OT116" s="68"/>
      <c r="OU116" s="68"/>
      <c r="OV116" s="68"/>
      <c r="OW116" s="68"/>
      <c r="OX116" s="68"/>
      <c r="OY116" s="68"/>
      <c r="OZ116" s="68"/>
      <c r="PA116" s="68"/>
      <c r="PB116" s="68"/>
      <c r="PC116" s="68"/>
      <c r="PD116" s="68"/>
      <c r="PE116" s="68"/>
      <c r="PF116" s="68"/>
      <c r="PG116" s="68"/>
      <c r="PH116" s="68"/>
      <c r="PI116" s="68"/>
      <c r="PJ116" s="68"/>
      <c r="PK116" s="68"/>
      <c r="PL116" s="68"/>
      <c r="PM116" s="68"/>
      <c r="PN116" s="68"/>
      <c r="PO116" s="68"/>
      <c r="PP116" s="68"/>
      <c r="PQ116" s="68"/>
      <c r="PR116" s="68"/>
      <c r="PS116" s="68"/>
      <c r="PT116" s="68"/>
      <c r="PU116" s="68"/>
      <c r="PV116" s="68"/>
      <c r="PW116" s="68"/>
      <c r="PX116" s="68"/>
      <c r="PY116" s="68"/>
      <c r="PZ116" s="68"/>
      <c r="QA116" s="68"/>
      <c r="QB116" s="68"/>
      <c r="QC116" s="68"/>
      <c r="QD116" s="68"/>
      <c r="QE116" s="68"/>
      <c r="QF116" s="68"/>
      <c r="QG116" s="68"/>
      <c r="QH116" s="68"/>
      <c r="QI116" s="68"/>
      <c r="QJ116" s="68"/>
      <c r="QK116" s="68"/>
      <c r="QL116" s="68"/>
      <c r="QM116" s="68"/>
      <c r="QN116" s="68"/>
      <c r="QO116" s="68"/>
      <c r="QP116" s="68"/>
      <c r="QQ116" s="68"/>
      <c r="QR116" s="68"/>
      <c r="QS116" s="68"/>
      <c r="QT116" s="68"/>
      <c r="QU116" s="68"/>
      <c r="QV116" s="68"/>
      <c r="QW116" s="68"/>
      <c r="QX116" s="68"/>
      <c r="QY116" s="68"/>
      <c r="QZ116" s="68"/>
      <c r="RA116" s="68"/>
      <c r="RB116" s="68"/>
      <c r="RC116" s="68"/>
      <c r="RD116" s="68"/>
      <c r="RE116" s="68"/>
      <c r="RF116" s="68"/>
      <c r="RG116" s="68"/>
      <c r="RH116" s="68"/>
      <c r="RI116" s="68"/>
      <c r="RJ116" s="68"/>
      <c r="RK116" s="68"/>
      <c r="RL116" s="68"/>
      <c r="RM116" s="68"/>
      <c r="RN116" s="68"/>
      <c r="RO116" s="68"/>
      <c r="RP116" s="68"/>
      <c r="RQ116" s="68"/>
      <c r="RR116" s="68"/>
      <c r="RS116" s="68"/>
      <c r="RT116" s="68"/>
      <c r="RU116" s="68"/>
      <c r="RV116" s="68"/>
      <c r="RW116" s="68"/>
      <c r="RX116" s="68"/>
      <c r="RY116" s="68"/>
      <c r="RZ116" s="68"/>
      <c r="SA116" s="68"/>
      <c r="SB116" s="68"/>
      <c r="SC116" s="68"/>
      <c r="SD116" s="68"/>
      <c r="SE116" s="68"/>
      <c r="SF116" s="68"/>
      <c r="SG116" s="68"/>
      <c r="SH116" s="68"/>
      <c r="SI116" s="68"/>
      <c r="SJ116" s="68"/>
      <c r="SK116" s="68"/>
      <c r="SL116" s="68"/>
      <c r="SM116" s="68"/>
      <c r="SN116" s="68"/>
      <c r="SO116" s="68"/>
      <c r="SP116" s="68"/>
      <c r="SQ116" s="68"/>
      <c r="SR116" s="68"/>
      <c r="SS116" s="68"/>
      <c r="ST116" s="68"/>
      <c r="SU116" s="68"/>
      <c r="SV116" s="68"/>
      <c r="SW116" s="68"/>
      <c r="SX116" s="68"/>
      <c r="SY116" s="68"/>
      <c r="SZ116" s="68"/>
      <c r="TA116" s="68"/>
      <c r="TB116" s="68"/>
      <c r="TC116" s="68"/>
      <c r="TD116" s="68"/>
      <c r="TE116" s="68"/>
      <c r="TF116" s="68"/>
      <c r="TG116" s="68"/>
      <c r="TH116" s="68"/>
      <c r="TI116" s="68"/>
      <c r="TJ116" s="68"/>
      <c r="TK116" s="68"/>
      <c r="TL116" s="68"/>
      <c r="TM116" s="68"/>
      <c r="TN116" s="68"/>
      <c r="TO116" s="68"/>
      <c r="TP116" s="68"/>
      <c r="TQ116" s="68"/>
      <c r="TR116" s="68"/>
      <c r="TS116" s="68"/>
      <c r="TT116" s="68"/>
      <c r="TU116" s="68"/>
      <c r="TV116" s="68"/>
      <c r="TW116" s="68"/>
      <c r="TX116" s="68"/>
      <c r="TY116" s="68"/>
      <c r="TZ116" s="68"/>
      <c r="UA116" s="68"/>
      <c r="UB116" s="68"/>
      <c r="UC116" s="68"/>
      <c r="UD116" s="68"/>
      <c r="UE116" s="68"/>
      <c r="UF116" s="68"/>
      <c r="UG116" s="68"/>
      <c r="UH116" s="68"/>
      <c r="UI116" s="68"/>
      <c r="UJ116" s="68"/>
      <c r="UK116" s="68"/>
      <c r="UL116" s="68"/>
      <c r="UM116" s="68"/>
      <c r="UN116" s="68"/>
      <c r="UO116" s="68"/>
      <c r="UP116" s="68"/>
      <c r="UQ116" s="68"/>
      <c r="UR116" s="68"/>
      <c r="US116" s="68"/>
      <c r="UT116" s="68"/>
      <c r="UU116" s="68"/>
      <c r="UV116" s="68"/>
      <c r="UW116" s="68"/>
      <c r="UX116" s="68"/>
      <c r="UY116" s="68"/>
      <c r="UZ116" s="68"/>
      <c r="VA116" s="68"/>
      <c r="VB116" s="68"/>
      <c r="VC116" s="68"/>
      <c r="VD116" s="68"/>
      <c r="VE116" s="68"/>
      <c r="VF116" s="68"/>
      <c r="VG116" s="68"/>
      <c r="VH116" s="68"/>
      <c r="VI116" s="68"/>
      <c r="VJ116" s="68"/>
      <c r="VK116" s="68"/>
      <c r="VL116" s="68"/>
      <c r="VM116" s="68"/>
      <c r="VN116" s="68"/>
      <c r="VO116" s="68"/>
      <c r="VP116" s="68"/>
      <c r="VQ116" s="68"/>
      <c r="VR116" s="68"/>
      <c r="VS116" s="68"/>
      <c r="VT116" s="68"/>
      <c r="VU116" s="68"/>
      <c r="VV116" s="68"/>
      <c r="VW116" s="68"/>
      <c r="VX116" s="68"/>
      <c r="VY116" s="68"/>
      <c r="VZ116" s="68"/>
      <c r="WA116" s="68"/>
      <c r="WB116" s="68"/>
      <c r="WC116" s="68"/>
      <c r="WD116" s="68"/>
      <c r="WE116" s="68"/>
      <c r="WF116" s="68"/>
      <c r="WG116" s="68"/>
      <c r="WH116" s="68"/>
      <c r="WI116" s="68"/>
      <c r="WJ116" s="68"/>
      <c r="WK116" s="68"/>
      <c r="WL116" s="68"/>
      <c r="WM116" s="68"/>
      <c r="WN116" s="68"/>
      <c r="WO116" s="68"/>
      <c r="WP116" s="68"/>
      <c r="WQ116" s="68"/>
      <c r="WR116" s="68"/>
      <c r="WS116" s="68"/>
      <c r="WT116" s="68"/>
      <c r="WU116" s="68"/>
      <c r="WV116" s="68"/>
      <c r="WW116" s="68"/>
      <c r="WX116" s="68"/>
      <c r="WY116" s="68"/>
      <c r="WZ116" s="68"/>
      <c r="XA116" s="68"/>
      <c r="XB116" s="68"/>
      <c r="XC116" s="68"/>
      <c r="XD116" s="68"/>
      <c r="XE116" s="68"/>
      <c r="XF116" s="68"/>
      <c r="XG116" s="68"/>
      <c r="XH116" s="68"/>
      <c r="XI116" s="68"/>
      <c r="XJ116" s="68"/>
      <c r="XK116" s="68"/>
      <c r="XL116" s="68"/>
      <c r="XM116" s="68"/>
      <c r="XN116" s="68"/>
      <c r="XO116" s="68"/>
      <c r="XP116" s="68"/>
      <c r="XQ116" s="68"/>
      <c r="XR116" s="68"/>
      <c r="XS116" s="68"/>
      <c r="XT116" s="68"/>
      <c r="XU116" s="68"/>
      <c r="XV116" s="68"/>
      <c r="XW116" s="68"/>
      <c r="XX116" s="68"/>
      <c r="XY116" s="68"/>
      <c r="XZ116" s="68"/>
      <c r="YA116" s="68"/>
      <c r="YB116" s="68"/>
    </row>
    <row r="117" spans="1:840" s="337" customFormat="1" ht="37.5" customHeight="1">
      <c r="A117" s="2273" t="s">
        <v>927</v>
      </c>
      <c r="B117" s="2274"/>
      <c r="C117" s="2275"/>
      <c r="D117" s="1725" t="e">
        <f>#REF!</f>
        <v>#REF!</v>
      </c>
      <c r="E117" s="1684">
        <v>44180</v>
      </c>
      <c r="F117" s="1696">
        <v>0</v>
      </c>
      <c r="G117" s="1708" t="s">
        <v>5</v>
      </c>
      <c r="H117" s="35" t="s">
        <v>6</v>
      </c>
      <c r="I117" s="35" t="s">
        <v>7</v>
      </c>
      <c r="J117" s="35" t="s">
        <v>8</v>
      </c>
      <c r="K117" s="35" t="s">
        <v>9</v>
      </c>
      <c r="L117" s="35" t="s">
        <v>10</v>
      </c>
      <c r="M117" s="35" t="s">
        <v>11</v>
      </c>
      <c r="N117" s="35" t="s">
        <v>12</v>
      </c>
      <c r="O117" s="35" t="s">
        <v>13</v>
      </c>
      <c r="P117" s="35" t="s">
        <v>14</v>
      </c>
      <c r="Q117" s="35" t="s">
        <v>15</v>
      </c>
      <c r="R117" s="1696">
        <v>1</v>
      </c>
      <c r="S117" s="34" t="s">
        <v>5</v>
      </c>
      <c r="T117" s="34" t="s">
        <v>6</v>
      </c>
      <c r="U117" s="34" t="s">
        <v>7</v>
      </c>
      <c r="V117" s="34" t="s">
        <v>8</v>
      </c>
      <c r="W117" s="34" t="s">
        <v>9</v>
      </c>
      <c r="X117" s="34" t="s">
        <v>10</v>
      </c>
      <c r="Y117" s="34" t="s">
        <v>11</v>
      </c>
      <c r="Z117" s="34" t="s">
        <v>12</v>
      </c>
      <c r="AA117" s="34" t="s">
        <v>13</v>
      </c>
      <c r="AB117" s="34" t="s">
        <v>14</v>
      </c>
      <c r="AC117" s="34" t="s">
        <v>15</v>
      </c>
      <c r="AD117" s="64">
        <f>IF(R117=24,1,R117+1)</f>
        <v>2</v>
      </c>
      <c r="AE117" s="35" t="s">
        <v>5</v>
      </c>
      <c r="AF117" s="35" t="s">
        <v>6</v>
      </c>
      <c r="AG117" s="35" t="s">
        <v>7</v>
      </c>
      <c r="AH117" s="35" t="s">
        <v>8</v>
      </c>
      <c r="AI117" s="35" t="s">
        <v>9</v>
      </c>
      <c r="AJ117" s="35" t="s">
        <v>10</v>
      </c>
      <c r="AK117" s="35" t="s">
        <v>11</v>
      </c>
      <c r="AL117" s="35" t="s">
        <v>12</v>
      </c>
      <c r="AM117" s="35" t="s">
        <v>13</v>
      </c>
      <c r="AN117" s="35" t="s">
        <v>14</v>
      </c>
      <c r="AO117" s="35" t="s">
        <v>15</v>
      </c>
      <c r="AP117" s="64">
        <f>IF(AD117=24,1,AD117+1)</f>
        <v>3</v>
      </c>
      <c r="AQ117" s="34" t="s">
        <v>5</v>
      </c>
      <c r="AR117" s="34" t="s">
        <v>6</v>
      </c>
      <c r="AS117" s="34" t="s">
        <v>7</v>
      </c>
      <c r="AT117" s="34" t="s">
        <v>8</v>
      </c>
      <c r="AU117" s="34" t="s">
        <v>9</v>
      </c>
      <c r="AV117" s="34" t="s">
        <v>10</v>
      </c>
      <c r="AW117" s="34" t="s">
        <v>11</v>
      </c>
      <c r="AX117" s="34" t="s">
        <v>12</v>
      </c>
      <c r="AY117" s="34" t="s">
        <v>13</v>
      </c>
      <c r="AZ117" s="34" t="s">
        <v>14</v>
      </c>
      <c r="BA117" s="34" t="s">
        <v>15</v>
      </c>
      <c r="BB117" s="64">
        <f>IF(AP117=24,1,AP117+1)</f>
        <v>4</v>
      </c>
      <c r="BC117" s="34" t="s">
        <v>5</v>
      </c>
      <c r="BD117" s="34" t="s">
        <v>6</v>
      </c>
      <c r="BE117" s="34" t="s">
        <v>7</v>
      </c>
      <c r="BF117" s="34" t="s">
        <v>8</v>
      </c>
      <c r="BG117" s="34" t="s">
        <v>9</v>
      </c>
      <c r="BH117" s="34" t="s">
        <v>10</v>
      </c>
      <c r="BI117" s="34" t="s">
        <v>11</v>
      </c>
      <c r="BJ117" s="34" t="s">
        <v>12</v>
      </c>
      <c r="BK117" s="34" t="s">
        <v>13</v>
      </c>
      <c r="BL117" s="34" t="s">
        <v>14</v>
      </c>
      <c r="BM117" s="34" t="s">
        <v>15</v>
      </c>
      <c r="BN117" s="64">
        <f>IF(BB117=24,1,BB117+1)</f>
        <v>5</v>
      </c>
      <c r="BO117" s="35" t="s">
        <v>5</v>
      </c>
      <c r="BP117" s="35" t="s">
        <v>6</v>
      </c>
      <c r="BQ117" s="35" t="s">
        <v>7</v>
      </c>
      <c r="BR117" s="35" t="s">
        <v>8</v>
      </c>
      <c r="BS117" s="35" t="s">
        <v>9</v>
      </c>
      <c r="BT117" s="35" t="s">
        <v>10</v>
      </c>
      <c r="BU117" s="35" t="s">
        <v>11</v>
      </c>
      <c r="BV117" s="35" t="s">
        <v>12</v>
      </c>
      <c r="BW117" s="35" t="s">
        <v>13</v>
      </c>
      <c r="BX117" s="35" t="s">
        <v>14</v>
      </c>
      <c r="BY117" s="35" t="s">
        <v>15</v>
      </c>
      <c r="BZ117" s="64">
        <f>IF(BN117=24,1,BN117+1)</f>
        <v>6</v>
      </c>
      <c r="CA117" s="34" t="s">
        <v>5</v>
      </c>
      <c r="CB117" s="34" t="s">
        <v>6</v>
      </c>
      <c r="CC117" s="34" t="s">
        <v>7</v>
      </c>
      <c r="CD117" s="34" t="s">
        <v>8</v>
      </c>
      <c r="CE117" s="34" t="s">
        <v>9</v>
      </c>
      <c r="CF117" s="34" t="s">
        <v>10</v>
      </c>
      <c r="CG117" s="34" t="s">
        <v>11</v>
      </c>
      <c r="CH117" s="34" t="s">
        <v>12</v>
      </c>
      <c r="CI117" s="34" t="s">
        <v>13</v>
      </c>
      <c r="CJ117" s="34" t="s">
        <v>14</v>
      </c>
      <c r="CK117" s="34" t="s">
        <v>15</v>
      </c>
      <c r="CL117" s="64">
        <f>IF(BZ117=24,1,BZ117+1)</f>
        <v>7</v>
      </c>
      <c r="CM117" s="36" t="s">
        <v>5</v>
      </c>
      <c r="CN117" s="36" t="s">
        <v>6</v>
      </c>
      <c r="CO117" s="36" t="s">
        <v>7</v>
      </c>
      <c r="CP117" s="36" t="s">
        <v>8</v>
      </c>
      <c r="CQ117" s="36" t="s">
        <v>9</v>
      </c>
      <c r="CR117" s="36" t="s">
        <v>10</v>
      </c>
      <c r="CS117" s="36" t="s">
        <v>11</v>
      </c>
      <c r="CT117" s="36" t="s">
        <v>12</v>
      </c>
      <c r="CU117" s="36" t="s">
        <v>13</v>
      </c>
      <c r="CV117" s="36" t="s">
        <v>14</v>
      </c>
      <c r="CW117" s="36" t="s">
        <v>15</v>
      </c>
      <c r="CX117" s="64">
        <f>IF(CL117=24,1,CL117+1)</f>
        <v>8</v>
      </c>
      <c r="CY117" s="35" t="s">
        <v>5</v>
      </c>
      <c r="CZ117" s="35" t="s">
        <v>6</v>
      </c>
      <c r="DA117" s="35" t="s">
        <v>7</v>
      </c>
      <c r="DB117" s="35" t="s">
        <v>8</v>
      </c>
      <c r="DC117" s="35" t="s">
        <v>9</v>
      </c>
      <c r="DD117" s="35" t="s">
        <v>10</v>
      </c>
      <c r="DE117" s="35" t="s">
        <v>11</v>
      </c>
      <c r="DF117" s="35" t="s">
        <v>12</v>
      </c>
      <c r="DG117" s="35" t="s">
        <v>13</v>
      </c>
      <c r="DH117" s="35" t="s">
        <v>14</v>
      </c>
      <c r="DI117" s="35" t="s">
        <v>15</v>
      </c>
      <c r="DJ117" s="64">
        <f>IF(CX117=24,1,CX117+1)</f>
        <v>9</v>
      </c>
      <c r="DK117" s="65" t="s">
        <v>5</v>
      </c>
      <c r="DL117" s="65" t="s">
        <v>6</v>
      </c>
      <c r="DM117" s="65" t="s">
        <v>7</v>
      </c>
      <c r="DN117" s="65" t="s">
        <v>8</v>
      </c>
      <c r="DO117" s="65" t="s">
        <v>9</v>
      </c>
      <c r="DP117" s="65" t="s">
        <v>10</v>
      </c>
      <c r="DQ117" s="65" t="s">
        <v>11</v>
      </c>
      <c r="DR117" s="65" t="s">
        <v>12</v>
      </c>
      <c r="DS117" s="65" t="s">
        <v>13</v>
      </c>
      <c r="DT117" s="65" t="s">
        <v>14</v>
      </c>
      <c r="DU117" s="65" t="s">
        <v>15</v>
      </c>
      <c r="DV117" s="64">
        <f>IF(DJ117=24,1,DJ117+1)</f>
        <v>10</v>
      </c>
      <c r="DW117" s="65" t="s">
        <v>5</v>
      </c>
      <c r="DX117" s="65" t="s">
        <v>6</v>
      </c>
      <c r="DY117" s="65" t="s">
        <v>7</v>
      </c>
      <c r="DZ117" s="65" t="s">
        <v>8</v>
      </c>
      <c r="EA117" s="65" t="s">
        <v>9</v>
      </c>
      <c r="EB117" s="65" t="s">
        <v>10</v>
      </c>
      <c r="EC117" s="65" t="s">
        <v>11</v>
      </c>
      <c r="ED117" s="65" t="s">
        <v>12</v>
      </c>
      <c r="EE117" s="65" t="s">
        <v>13</v>
      </c>
      <c r="EF117" s="65" t="s">
        <v>14</v>
      </c>
      <c r="EG117" s="65" t="s">
        <v>15</v>
      </c>
      <c r="EH117" s="64">
        <f>IF(DV117=24,1,DV117+1)</f>
        <v>11</v>
      </c>
      <c r="EI117" s="65" t="s">
        <v>5</v>
      </c>
      <c r="EJ117" s="65" t="s">
        <v>6</v>
      </c>
      <c r="EK117" s="65" t="s">
        <v>7</v>
      </c>
      <c r="EL117" s="65" t="s">
        <v>8</v>
      </c>
      <c r="EM117" s="65" t="s">
        <v>9</v>
      </c>
      <c r="EN117" s="65" t="s">
        <v>10</v>
      </c>
      <c r="EO117" s="65" t="s">
        <v>11</v>
      </c>
      <c r="EP117" s="65" t="s">
        <v>12</v>
      </c>
      <c r="EQ117" s="65" t="s">
        <v>13</v>
      </c>
      <c r="ER117" s="65" t="s">
        <v>14</v>
      </c>
      <c r="ES117" s="65" t="s">
        <v>15</v>
      </c>
      <c r="ET117" s="64">
        <f>IF(EH117=24,1,EH117+1)</f>
        <v>12</v>
      </c>
      <c r="EU117" s="65" t="s">
        <v>5</v>
      </c>
      <c r="EV117" s="65" t="s">
        <v>6</v>
      </c>
      <c r="EW117" s="65" t="s">
        <v>7</v>
      </c>
      <c r="EX117" s="65" t="s">
        <v>8</v>
      </c>
      <c r="EY117" s="65" t="s">
        <v>9</v>
      </c>
      <c r="EZ117" s="65" t="s">
        <v>10</v>
      </c>
      <c r="FA117" s="65" t="s">
        <v>11</v>
      </c>
      <c r="FB117" s="65" t="s">
        <v>12</v>
      </c>
      <c r="FC117" s="65" t="s">
        <v>13</v>
      </c>
      <c r="FD117" s="65" t="s">
        <v>14</v>
      </c>
      <c r="FE117" s="65" t="s">
        <v>15</v>
      </c>
      <c r="FF117" s="64">
        <f>IF(ET117=24,1,ET117+1)</f>
        <v>13</v>
      </c>
      <c r="FG117" s="65" t="s">
        <v>5</v>
      </c>
      <c r="FH117" s="65" t="s">
        <v>6</v>
      </c>
      <c r="FI117" s="65" t="s">
        <v>7</v>
      </c>
      <c r="FJ117" s="65" t="s">
        <v>8</v>
      </c>
      <c r="FK117" s="65" t="s">
        <v>9</v>
      </c>
      <c r="FL117" s="65" t="s">
        <v>10</v>
      </c>
      <c r="FM117" s="65" t="s">
        <v>11</v>
      </c>
      <c r="FN117" s="65" t="s">
        <v>12</v>
      </c>
      <c r="FO117" s="65" t="s">
        <v>13</v>
      </c>
      <c r="FP117" s="65" t="s">
        <v>14</v>
      </c>
      <c r="FQ117" s="65" t="s">
        <v>15</v>
      </c>
      <c r="FR117" s="64">
        <f>IF(FF117=24,1,FF117+1)</f>
        <v>14</v>
      </c>
      <c r="FS117" s="65" t="s">
        <v>5</v>
      </c>
      <c r="FT117" s="65" t="s">
        <v>6</v>
      </c>
      <c r="FU117" s="65" t="s">
        <v>7</v>
      </c>
      <c r="FV117" s="65" t="s">
        <v>8</v>
      </c>
      <c r="FW117" s="65" t="s">
        <v>9</v>
      </c>
      <c r="FX117" s="65" t="s">
        <v>10</v>
      </c>
      <c r="FY117" s="65" t="s">
        <v>11</v>
      </c>
      <c r="FZ117" s="65" t="s">
        <v>12</v>
      </c>
      <c r="GA117" s="65" t="s">
        <v>13</v>
      </c>
      <c r="GB117" s="65" t="s">
        <v>14</v>
      </c>
      <c r="GC117" s="65" t="s">
        <v>15</v>
      </c>
      <c r="GD117" s="64">
        <f>IF(FR117=24,1,FR117+1)</f>
        <v>15</v>
      </c>
      <c r="GE117" s="65" t="s">
        <v>5</v>
      </c>
      <c r="GF117" s="65" t="s">
        <v>6</v>
      </c>
      <c r="GG117" s="65" t="s">
        <v>7</v>
      </c>
      <c r="GH117" s="65" t="s">
        <v>8</v>
      </c>
      <c r="GI117" s="65" t="s">
        <v>9</v>
      </c>
      <c r="GJ117" s="65" t="s">
        <v>10</v>
      </c>
      <c r="GK117" s="65" t="s">
        <v>11</v>
      </c>
      <c r="GL117" s="65" t="s">
        <v>12</v>
      </c>
      <c r="GM117" s="65" t="s">
        <v>13</v>
      </c>
      <c r="GN117" s="65" t="s">
        <v>14</v>
      </c>
      <c r="GO117" s="65" t="s">
        <v>15</v>
      </c>
      <c r="GP117" s="64">
        <f>IF(GD117=24,1,GD117+1)</f>
        <v>16</v>
      </c>
      <c r="GQ117" s="65" t="s">
        <v>5</v>
      </c>
      <c r="GR117" s="65" t="s">
        <v>6</v>
      </c>
      <c r="GS117" s="65" t="s">
        <v>7</v>
      </c>
      <c r="GT117" s="65" t="s">
        <v>8</v>
      </c>
      <c r="GU117" s="65" t="s">
        <v>9</v>
      </c>
      <c r="GV117" s="65" t="s">
        <v>10</v>
      </c>
      <c r="GW117" s="65" t="s">
        <v>11</v>
      </c>
      <c r="GX117" s="65" t="s">
        <v>12</v>
      </c>
      <c r="GY117" s="65" t="s">
        <v>13</v>
      </c>
      <c r="GZ117" s="65" t="s">
        <v>14</v>
      </c>
      <c r="HA117" s="65" t="s">
        <v>15</v>
      </c>
      <c r="HB117" s="64">
        <f>IF(GP117=24,1,GP117+1)</f>
        <v>17</v>
      </c>
      <c r="HC117" s="65" t="s">
        <v>5</v>
      </c>
      <c r="HD117" s="65" t="s">
        <v>6</v>
      </c>
      <c r="HE117" s="65" t="s">
        <v>7</v>
      </c>
      <c r="HF117" s="65" t="s">
        <v>8</v>
      </c>
      <c r="HG117" s="65" t="s">
        <v>9</v>
      </c>
      <c r="HH117" s="65" t="s">
        <v>10</v>
      </c>
      <c r="HI117" s="65" t="s">
        <v>11</v>
      </c>
      <c r="HJ117" s="65" t="s">
        <v>12</v>
      </c>
      <c r="HK117" s="65" t="s">
        <v>13</v>
      </c>
      <c r="HL117" s="65" t="s">
        <v>14</v>
      </c>
      <c r="HM117" s="65" t="s">
        <v>15</v>
      </c>
      <c r="HN117" s="64">
        <f>IF(HB117=24,1,HB117+1)</f>
        <v>18</v>
      </c>
      <c r="HO117" s="65" t="s">
        <v>5</v>
      </c>
      <c r="HP117" s="65" t="s">
        <v>6</v>
      </c>
      <c r="HQ117" s="65" t="s">
        <v>7</v>
      </c>
      <c r="HR117" s="65" t="s">
        <v>8</v>
      </c>
      <c r="HS117" s="65" t="s">
        <v>9</v>
      </c>
      <c r="HT117" s="65" t="s">
        <v>10</v>
      </c>
      <c r="HU117" s="65" t="s">
        <v>11</v>
      </c>
      <c r="HV117" s="65" t="s">
        <v>12</v>
      </c>
      <c r="HW117" s="65" t="s">
        <v>13</v>
      </c>
      <c r="HX117" s="65" t="s">
        <v>14</v>
      </c>
      <c r="HY117" s="65" t="s">
        <v>15</v>
      </c>
      <c r="HZ117" s="64">
        <f>IF(HN117=24,1,HN117+1)</f>
        <v>19</v>
      </c>
      <c r="IA117" s="65" t="s">
        <v>5</v>
      </c>
      <c r="IB117" s="65" t="s">
        <v>6</v>
      </c>
      <c r="IC117" s="65" t="s">
        <v>7</v>
      </c>
      <c r="ID117" s="65" t="s">
        <v>8</v>
      </c>
      <c r="IE117" s="65" t="s">
        <v>9</v>
      </c>
      <c r="IF117" s="65" t="s">
        <v>10</v>
      </c>
      <c r="IG117" s="65" t="s">
        <v>11</v>
      </c>
      <c r="IH117" s="65" t="s">
        <v>12</v>
      </c>
      <c r="II117" s="65" t="s">
        <v>13</v>
      </c>
      <c r="IJ117" s="65" t="s">
        <v>14</v>
      </c>
      <c r="IK117" s="65" t="s">
        <v>15</v>
      </c>
      <c r="IL117" s="64">
        <f>IF(HZ117=24,1,HZ117+1)</f>
        <v>20</v>
      </c>
      <c r="IM117" s="65" t="s">
        <v>5</v>
      </c>
      <c r="IN117" s="65" t="s">
        <v>6</v>
      </c>
      <c r="IO117" s="65" t="s">
        <v>7</v>
      </c>
      <c r="IP117" s="65" t="s">
        <v>8</v>
      </c>
      <c r="IQ117" s="65" t="s">
        <v>9</v>
      </c>
      <c r="IR117" s="65" t="s">
        <v>10</v>
      </c>
      <c r="IS117" s="65" t="s">
        <v>11</v>
      </c>
      <c r="IT117" s="65" t="s">
        <v>12</v>
      </c>
      <c r="IU117" s="65" t="s">
        <v>13</v>
      </c>
      <c r="IV117" s="65" t="s">
        <v>14</v>
      </c>
      <c r="IW117" s="65" t="s">
        <v>15</v>
      </c>
      <c r="IX117" s="64">
        <f>IF(IL117=24,1,IL117+1)</f>
        <v>21</v>
      </c>
      <c r="IY117" s="65" t="s">
        <v>5</v>
      </c>
      <c r="IZ117" s="65" t="s">
        <v>6</v>
      </c>
      <c r="JA117" s="65" t="s">
        <v>7</v>
      </c>
      <c r="JB117" s="65" t="s">
        <v>8</v>
      </c>
      <c r="JC117" s="65" t="s">
        <v>9</v>
      </c>
      <c r="JD117" s="65" t="s">
        <v>10</v>
      </c>
      <c r="JE117" s="65" t="s">
        <v>11</v>
      </c>
      <c r="JF117" s="65" t="s">
        <v>12</v>
      </c>
      <c r="JG117" s="65" t="s">
        <v>13</v>
      </c>
      <c r="JH117" s="65" t="s">
        <v>14</v>
      </c>
      <c r="JI117" s="65" t="s">
        <v>15</v>
      </c>
      <c r="JJ117" s="64">
        <f>IF(IX117=24,1,IX117+1)</f>
        <v>22</v>
      </c>
      <c r="JK117" s="65" t="s">
        <v>5</v>
      </c>
      <c r="JL117" s="65" t="s">
        <v>6</v>
      </c>
      <c r="JM117" s="65" t="s">
        <v>7</v>
      </c>
      <c r="JN117" s="65" t="s">
        <v>8</v>
      </c>
      <c r="JO117" s="65" t="s">
        <v>9</v>
      </c>
      <c r="JP117" s="65" t="s">
        <v>10</v>
      </c>
      <c r="JQ117" s="65" t="s">
        <v>11</v>
      </c>
      <c r="JR117" s="65" t="s">
        <v>12</v>
      </c>
      <c r="JS117" s="65" t="s">
        <v>13</v>
      </c>
      <c r="JT117" s="65" t="s">
        <v>14</v>
      </c>
      <c r="JU117" s="65" t="s">
        <v>15</v>
      </c>
      <c r="JV117" s="64">
        <f>IF(JJ117=24,1,JJ117+1)</f>
        <v>23</v>
      </c>
      <c r="JW117" s="65" t="s">
        <v>5</v>
      </c>
      <c r="JX117" s="65" t="s">
        <v>6</v>
      </c>
      <c r="JY117" s="65" t="s">
        <v>7</v>
      </c>
      <c r="JZ117" s="65" t="s">
        <v>8</v>
      </c>
      <c r="KA117" s="65" t="s">
        <v>9</v>
      </c>
      <c r="KB117" s="65" t="s">
        <v>10</v>
      </c>
      <c r="KC117" s="65" t="s">
        <v>11</v>
      </c>
      <c r="KD117" s="65" t="s">
        <v>12</v>
      </c>
      <c r="KE117" s="65" t="s">
        <v>13</v>
      </c>
      <c r="KF117" s="65" t="s">
        <v>14</v>
      </c>
      <c r="KG117" s="65" t="s">
        <v>15</v>
      </c>
      <c r="KH117" s="64">
        <f>IF(JV117=24,1,JV117+1)</f>
        <v>24</v>
      </c>
      <c r="KI117" s="65" t="s">
        <v>5</v>
      </c>
      <c r="KJ117" s="65" t="s">
        <v>6</v>
      </c>
      <c r="KK117" s="65" t="s">
        <v>7</v>
      </c>
      <c r="KL117" s="65" t="s">
        <v>8</v>
      </c>
      <c r="KM117" s="65" t="s">
        <v>9</v>
      </c>
      <c r="KN117" s="65" t="s">
        <v>10</v>
      </c>
      <c r="KO117" s="65" t="s">
        <v>11</v>
      </c>
      <c r="KP117" s="65" t="s">
        <v>12</v>
      </c>
      <c r="KQ117" s="65" t="s">
        <v>13</v>
      </c>
      <c r="KR117" s="65" t="s">
        <v>14</v>
      </c>
      <c r="KS117" s="65" t="s">
        <v>15</v>
      </c>
      <c r="KT117" s="64">
        <f>IF(KH117=24,1,KH117+1)</f>
        <v>1</v>
      </c>
      <c r="KU117" s="65" t="s">
        <v>5</v>
      </c>
      <c r="KV117" s="65" t="s">
        <v>6</v>
      </c>
      <c r="KW117" s="65" t="s">
        <v>7</v>
      </c>
      <c r="KX117" s="65" t="s">
        <v>8</v>
      </c>
      <c r="KY117" s="65" t="s">
        <v>9</v>
      </c>
      <c r="KZ117" s="65" t="s">
        <v>10</v>
      </c>
      <c r="LA117" s="65" t="s">
        <v>11</v>
      </c>
      <c r="LB117" s="65" t="s">
        <v>12</v>
      </c>
      <c r="LC117" s="65" t="s">
        <v>13</v>
      </c>
      <c r="LD117" s="65" t="s">
        <v>14</v>
      </c>
      <c r="LE117" s="65" t="s">
        <v>15</v>
      </c>
      <c r="LF117" s="64">
        <f>IF(KT117=24,1,KT117+1)</f>
        <v>2</v>
      </c>
      <c r="LG117" s="65" t="s">
        <v>5</v>
      </c>
      <c r="LH117" s="65" t="s">
        <v>6</v>
      </c>
      <c r="LI117" s="65" t="s">
        <v>7</v>
      </c>
      <c r="LJ117" s="65" t="s">
        <v>8</v>
      </c>
      <c r="LK117" s="65" t="s">
        <v>9</v>
      </c>
      <c r="LL117" s="65" t="s">
        <v>10</v>
      </c>
      <c r="LM117" s="65" t="s">
        <v>11</v>
      </c>
      <c r="LN117" s="65" t="s">
        <v>12</v>
      </c>
      <c r="LO117" s="65" t="s">
        <v>13</v>
      </c>
      <c r="LP117" s="65" t="s">
        <v>14</v>
      </c>
      <c r="LQ117" s="65" t="s">
        <v>15</v>
      </c>
      <c r="LR117" s="64">
        <f>IF(LF117=24,1,LF117+1)</f>
        <v>3</v>
      </c>
      <c r="LS117" s="65" t="s">
        <v>5</v>
      </c>
      <c r="LT117" s="65" t="s">
        <v>6</v>
      </c>
      <c r="LU117" s="65" t="s">
        <v>7</v>
      </c>
      <c r="LV117" s="65" t="s">
        <v>8</v>
      </c>
      <c r="LW117" s="65" t="s">
        <v>9</v>
      </c>
      <c r="LX117" s="65" t="s">
        <v>10</v>
      </c>
      <c r="LY117" s="65" t="s">
        <v>11</v>
      </c>
      <c r="LZ117" s="65" t="s">
        <v>12</v>
      </c>
      <c r="MA117" s="65" t="s">
        <v>13</v>
      </c>
      <c r="MB117" s="65" t="s">
        <v>14</v>
      </c>
      <c r="MC117" s="65" t="s">
        <v>15</v>
      </c>
      <c r="MD117" s="64">
        <f>IF(LR117=24,1,LR117+1)</f>
        <v>4</v>
      </c>
      <c r="ME117" s="65" t="s">
        <v>5</v>
      </c>
      <c r="MF117" s="65" t="s">
        <v>6</v>
      </c>
      <c r="MG117" s="65" t="s">
        <v>7</v>
      </c>
      <c r="MH117" s="65" t="s">
        <v>8</v>
      </c>
      <c r="MI117" s="65" t="s">
        <v>9</v>
      </c>
      <c r="MJ117" s="65" t="s">
        <v>10</v>
      </c>
      <c r="MK117" s="65" t="s">
        <v>11</v>
      </c>
      <c r="ML117" s="65" t="s">
        <v>12</v>
      </c>
      <c r="MM117" s="65" t="s">
        <v>13</v>
      </c>
      <c r="MN117" s="65" t="s">
        <v>14</v>
      </c>
      <c r="MO117" s="65" t="s">
        <v>15</v>
      </c>
      <c r="MP117" s="64">
        <f>IF(MD117=24,1,MD117+1)</f>
        <v>5</v>
      </c>
      <c r="MQ117" s="65" t="s">
        <v>5</v>
      </c>
      <c r="MR117" s="65" t="s">
        <v>6</v>
      </c>
      <c r="MS117" s="65" t="s">
        <v>7</v>
      </c>
      <c r="MT117" s="65" t="s">
        <v>8</v>
      </c>
      <c r="MU117" s="65" t="s">
        <v>9</v>
      </c>
      <c r="MV117" s="65" t="s">
        <v>10</v>
      </c>
      <c r="MW117" s="65" t="s">
        <v>11</v>
      </c>
      <c r="MX117" s="65" t="s">
        <v>12</v>
      </c>
      <c r="MY117" s="65" t="s">
        <v>13</v>
      </c>
      <c r="MZ117" s="65" t="s">
        <v>14</v>
      </c>
      <c r="NA117" s="65" t="s">
        <v>15</v>
      </c>
      <c r="NB117" s="64">
        <f>IF(MP117=24,1,MP117+1)</f>
        <v>6</v>
      </c>
      <c r="NC117" s="65" t="s">
        <v>5</v>
      </c>
      <c r="ND117" s="65" t="s">
        <v>6</v>
      </c>
      <c r="NE117" s="65" t="s">
        <v>7</v>
      </c>
      <c r="NF117" s="65" t="s">
        <v>8</v>
      </c>
      <c r="NG117" s="65" t="s">
        <v>9</v>
      </c>
      <c r="NH117" s="65" t="s">
        <v>10</v>
      </c>
      <c r="NI117" s="65" t="s">
        <v>11</v>
      </c>
      <c r="NJ117" s="65" t="s">
        <v>12</v>
      </c>
      <c r="NK117" s="65" t="s">
        <v>13</v>
      </c>
      <c r="NL117" s="65" t="s">
        <v>14</v>
      </c>
      <c r="NM117" s="65" t="s">
        <v>15</v>
      </c>
      <c r="NN117" s="64">
        <f>IF(NB117=24,1,NB117+1)</f>
        <v>7</v>
      </c>
      <c r="NO117" s="65" t="s">
        <v>5</v>
      </c>
      <c r="NP117" s="65" t="s">
        <v>6</v>
      </c>
      <c r="NQ117" s="65" t="s">
        <v>7</v>
      </c>
      <c r="NR117" s="65" t="s">
        <v>8</v>
      </c>
      <c r="NS117" s="65" t="s">
        <v>9</v>
      </c>
      <c r="NT117" s="65" t="s">
        <v>10</v>
      </c>
      <c r="NU117" s="65" t="s">
        <v>11</v>
      </c>
      <c r="NV117" s="65" t="s">
        <v>12</v>
      </c>
      <c r="NW117" s="65" t="s">
        <v>13</v>
      </c>
      <c r="NX117" s="65" t="s">
        <v>14</v>
      </c>
      <c r="NY117" s="65" t="s">
        <v>15</v>
      </c>
      <c r="NZ117" s="64">
        <f>IF(NN117=24,1,NN117+1)</f>
        <v>8</v>
      </c>
      <c r="OA117" s="65" t="s">
        <v>5</v>
      </c>
      <c r="OB117" s="65" t="s">
        <v>6</v>
      </c>
      <c r="OC117" s="65" t="s">
        <v>7</v>
      </c>
      <c r="OD117" s="65" t="s">
        <v>8</v>
      </c>
      <c r="OE117" s="65" t="s">
        <v>9</v>
      </c>
      <c r="OF117" s="65" t="s">
        <v>10</v>
      </c>
      <c r="OG117" s="65" t="s">
        <v>11</v>
      </c>
      <c r="OH117" s="65" t="s">
        <v>12</v>
      </c>
      <c r="OI117" s="65" t="s">
        <v>13</v>
      </c>
      <c r="OJ117" s="65" t="s">
        <v>14</v>
      </c>
      <c r="OK117" s="65" t="s">
        <v>15</v>
      </c>
      <c r="OL117" s="64">
        <f>IF(NZ117=24,1,NZ117+1)</f>
        <v>9</v>
      </c>
      <c r="OM117" s="65" t="s">
        <v>5</v>
      </c>
      <c r="ON117" s="65" t="s">
        <v>6</v>
      </c>
      <c r="OO117" s="65" t="s">
        <v>7</v>
      </c>
      <c r="OP117" s="65" t="s">
        <v>8</v>
      </c>
      <c r="OQ117" s="65" t="s">
        <v>9</v>
      </c>
      <c r="OR117" s="65" t="s">
        <v>10</v>
      </c>
      <c r="OS117" s="65" t="s">
        <v>11</v>
      </c>
      <c r="OT117" s="65" t="s">
        <v>12</v>
      </c>
      <c r="OU117" s="65" t="s">
        <v>13</v>
      </c>
      <c r="OV117" s="65" t="s">
        <v>14</v>
      </c>
      <c r="OW117" s="65" t="s">
        <v>15</v>
      </c>
      <c r="OX117" s="64">
        <f>IF(OL117=24,1,OL117+1)</f>
        <v>10</v>
      </c>
      <c r="OY117" s="65" t="s">
        <v>5</v>
      </c>
      <c r="OZ117" s="65" t="s">
        <v>6</v>
      </c>
      <c r="PA117" s="65" t="s">
        <v>7</v>
      </c>
      <c r="PB117" s="65" t="s">
        <v>8</v>
      </c>
      <c r="PC117" s="65" t="s">
        <v>9</v>
      </c>
      <c r="PD117" s="65" t="s">
        <v>10</v>
      </c>
      <c r="PE117" s="65" t="s">
        <v>11</v>
      </c>
      <c r="PF117" s="65" t="s">
        <v>12</v>
      </c>
      <c r="PG117" s="65" t="s">
        <v>13</v>
      </c>
      <c r="PH117" s="65" t="s">
        <v>14</v>
      </c>
      <c r="PI117" s="65" t="s">
        <v>15</v>
      </c>
      <c r="PJ117" s="64">
        <f>IF(OX117=24,1,OX117+1)</f>
        <v>11</v>
      </c>
      <c r="PK117" s="65" t="s">
        <v>5</v>
      </c>
      <c r="PL117" s="65" t="s">
        <v>6</v>
      </c>
      <c r="PM117" s="65" t="s">
        <v>7</v>
      </c>
      <c r="PN117" s="65" t="s">
        <v>8</v>
      </c>
      <c r="PO117" s="65" t="s">
        <v>9</v>
      </c>
      <c r="PP117" s="65" t="s">
        <v>10</v>
      </c>
      <c r="PQ117" s="65" t="s">
        <v>11</v>
      </c>
      <c r="PR117" s="65" t="s">
        <v>12</v>
      </c>
      <c r="PS117" s="65" t="s">
        <v>13</v>
      </c>
      <c r="PT117" s="65" t="s">
        <v>14</v>
      </c>
      <c r="PU117" s="65" t="s">
        <v>15</v>
      </c>
      <c r="PV117" s="64">
        <f>IF(PJ117=24,1,PJ117+1)</f>
        <v>12</v>
      </c>
      <c r="PW117" s="65" t="s">
        <v>5</v>
      </c>
      <c r="PX117" s="65" t="s">
        <v>6</v>
      </c>
      <c r="PY117" s="65" t="s">
        <v>7</v>
      </c>
      <c r="PZ117" s="65" t="s">
        <v>8</v>
      </c>
      <c r="QA117" s="65" t="s">
        <v>9</v>
      </c>
      <c r="QB117" s="65" t="s">
        <v>10</v>
      </c>
      <c r="QC117" s="65" t="s">
        <v>11</v>
      </c>
      <c r="QD117" s="65" t="s">
        <v>12</v>
      </c>
      <c r="QE117" s="65" t="s">
        <v>13</v>
      </c>
      <c r="QF117" s="65" t="s">
        <v>14</v>
      </c>
      <c r="QG117" s="65" t="s">
        <v>15</v>
      </c>
      <c r="QH117" s="64">
        <f>IF(PV117=24,1,PV117+1)</f>
        <v>13</v>
      </c>
      <c r="QI117" s="65" t="s">
        <v>5</v>
      </c>
      <c r="QJ117" s="65" t="s">
        <v>6</v>
      </c>
      <c r="QK117" s="65" t="s">
        <v>7</v>
      </c>
      <c r="QL117" s="65" t="s">
        <v>8</v>
      </c>
      <c r="QM117" s="65" t="s">
        <v>9</v>
      </c>
      <c r="QN117" s="65" t="s">
        <v>10</v>
      </c>
      <c r="QO117" s="65" t="s">
        <v>11</v>
      </c>
      <c r="QP117" s="65" t="s">
        <v>12</v>
      </c>
      <c r="QQ117" s="65" t="s">
        <v>13</v>
      </c>
      <c r="QR117" s="65" t="s">
        <v>14</v>
      </c>
      <c r="QS117" s="65" t="s">
        <v>15</v>
      </c>
      <c r="QT117" s="64">
        <f>IF(QH117=24,1,QH117+1)</f>
        <v>14</v>
      </c>
      <c r="QU117" s="65" t="s">
        <v>5</v>
      </c>
      <c r="QV117" s="65" t="s">
        <v>6</v>
      </c>
      <c r="QW117" s="65" t="s">
        <v>7</v>
      </c>
      <c r="QX117" s="65" t="s">
        <v>8</v>
      </c>
      <c r="QY117" s="65" t="s">
        <v>9</v>
      </c>
      <c r="QZ117" s="65" t="s">
        <v>10</v>
      </c>
      <c r="RA117" s="65" t="s">
        <v>11</v>
      </c>
      <c r="RB117" s="65" t="s">
        <v>12</v>
      </c>
      <c r="RC117" s="65" t="s">
        <v>13</v>
      </c>
      <c r="RD117" s="65" t="s">
        <v>14</v>
      </c>
      <c r="RE117" s="65" t="s">
        <v>15</v>
      </c>
      <c r="RF117" s="64">
        <f>IF(QT117=24,1,QT117+1)</f>
        <v>15</v>
      </c>
      <c r="RG117" s="65" t="s">
        <v>5</v>
      </c>
      <c r="RH117" s="65" t="s">
        <v>6</v>
      </c>
      <c r="RI117" s="65" t="s">
        <v>7</v>
      </c>
      <c r="RJ117" s="65" t="s">
        <v>8</v>
      </c>
      <c r="RK117" s="65" t="s">
        <v>9</v>
      </c>
      <c r="RL117" s="65" t="s">
        <v>10</v>
      </c>
      <c r="RM117" s="65" t="s">
        <v>11</v>
      </c>
      <c r="RN117" s="65" t="s">
        <v>12</v>
      </c>
      <c r="RO117" s="65" t="s">
        <v>13</v>
      </c>
      <c r="RP117" s="65" t="s">
        <v>14</v>
      </c>
      <c r="RQ117" s="65" t="s">
        <v>15</v>
      </c>
      <c r="RR117" s="64">
        <f>IF(RF117=24,1,RF117+1)</f>
        <v>16</v>
      </c>
      <c r="RS117" s="65" t="s">
        <v>5</v>
      </c>
      <c r="RT117" s="65" t="s">
        <v>6</v>
      </c>
      <c r="RU117" s="65" t="s">
        <v>7</v>
      </c>
      <c r="RV117" s="65" t="s">
        <v>8</v>
      </c>
      <c r="RW117" s="65" t="s">
        <v>9</v>
      </c>
      <c r="RX117" s="65" t="s">
        <v>10</v>
      </c>
      <c r="RY117" s="65" t="s">
        <v>11</v>
      </c>
      <c r="RZ117" s="65" t="s">
        <v>12</v>
      </c>
      <c r="SA117" s="65" t="s">
        <v>13</v>
      </c>
      <c r="SB117" s="65" t="s">
        <v>14</v>
      </c>
      <c r="SC117" s="65" t="s">
        <v>15</v>
      </c>
      <c r="SD117" s="64">
        <f>IF(RR117=24,1,RR117+1)</f>
        <v>17</v>
      </c>
      <c r="SE117" s="65" t="s">
        <v>5</v>
      </c>
      <c r="SF117" s="65" t="s">
        <v>6</v>
      </c>
      <c r="SG117" s="65" t="s">
        <v>7</v>
      </c>
      <c r="SH117" s="65" t="s">
        <v>8</v>
      </c>
      <c r="SI117" s="65" t="s">
        <v>9</v>
      </c>
      <c r="SJ117" s="65" t="s">
        <v>10</v>
      </c>
      <c r="SK117" s="65" t="s">
        <v>11</v>
      </c>
      <c r="SL117" s="65" t="s">
        <v>12</v>
      </c>
      <c r="SM117" s="65" t="s">
        <v>13</v>
      </c>
      <c r="SN117" s="65" t="s">
        <v>14</v>
      </c>
      <c r="SO117" s="65" t="s">
        <v>15</v>
      </c>
      <c r="SP117" s="64">
        <f>IF(SD117=24,1,SD117+1)</f>
        <v>18</v>
      </c>
      <c r="SQ117" s="65" t="s">
        <v>5</v>
      </c>
      <c r="SR117" s="65" t="s">
        <v>6</v>
      </c>
      <c r="SS117" s="65" t="s">
        <v>7</v>
      </c>
      <c r="ST117" s="65" t="s">
        <v>8</v>
      </c>
      <c r="SU117" s="65" t="s">
        <v>9</v>
      </c>
      <c r="SV117" s="65" t="s">
        <v>10</v>
      </c>
      <c r="SW117" s="65" t="s">
        <v>11</v>
      </c>
      <c r="SX117" s="65" t="s">
        <v>12</v>
      </c>
      <c r="SY117" s="65" t="s">
        <v>13</v>
      </c>
      <c r="SZ117" s="65" t="s">
        <v>14</v>
      </c>
      <c r="TA117" s="65" t="s">
        <v>15</v>
      </c>
      <c r="TB117" s="64">
        <f>IF(SP117=24,1,SP117+1)</f>
        <v>19</v>
      </c>
      <c r="TC117" s="65" t="s">
        <v>5</v>
      </c>
      <c r="TD117" s="65" t="s">
        <v>6</v>
      </c>
      <c r="TE117" s="65" t="s">
        <v>7</v>
      </c>
      <c r="TF117" s="65" t="s">
        <v>8</v>
      </c>
      <c r="TG117" s="65" t="s">
        <v>9</v>
      </c>
      <c r="TH117" s="65" t="s">
        <v>10</v>
      </c>
      <c r="TI117" s="65" t="s">
        <v>11</v>
      </c>
      <c r="TJ117" s="65" t="s">
        <v>12</v>
      </c>
      <c r="TK117" s="65" t="s">
        <v>13</v>
      </c>
      <c r="TL117" s="65" t="s">
        <v>14</v>
      </c>
      <c r="TM117" s="65" t="s">
        <v>15</v>
      </c>
      <c r="TN117" s="64">
        <f>IF(TB117=24,1,TB117+1)</f>
        <v>20</v>
      </c>
      <c r="TO117" s="65" t="s">
        <v>5</v>
      </c>
      <c r="TP117" s="65" t="s">
        <v>6</v>
      </c>
      <c r="TQ117" s="65" t="s">
        <v>7</v>
      </c>
      <c r="TR117" s="65" t="s">
        <v>8</v>
      </c>
      <c r="TS117" s="65" t="s">
        <v>9</v>
      </c>
      <c r="TT117" s="65" t="s">
        <v>10</v>
      </c>
      <c r="TU117" s="65" t="s">
        <v>11</v>
      </c>
      <c r="TV117" s="65" t="s">
        <v>12</v>
      </c>
      <c r="TW117" s="65" t="s">
        <v>13</v>
      </c>
      <c r="TX117" s="65" t="s">
        <v>14</v>
      </c>
      <c r="TY117" s="65" t="s">
        <v>15</v>
      </c>
      <c r="TZ117" s="64">
        <f>IF(TN117=24,1,TN117+1)</f>
        <v>21</v>
      </c>
      <c r="UA117" s="65" t="s">
        <v>5</v>
      </c>
      <c r="UB117" s="65" t="s">
        <v>6</v>
      </c>
      <c r="UC117" s="65" t="s">
        <v>7</v>
      </c>
      <c r="UD117" s="65" t="s">
        <v>8</v>
      </c>
      <c r="UE117" s="65" t="s">
        <v>9</v>
      </c>
      <c r="UF117" s="65" t="s">
        <v>10</v>
      </c>
      <c r="UG117" s="65" t="s">
        <v>11</v>
      </c>
      <c r="UH117" s="65" t="s">
        <v>12</v>
      </c>
      <c r="UI117" s="65" t="s">
        <v>13</v>
      </c>
      <c r="UJ117" s="65" t="s">
        <v>14</v>
      </c>
      <c r="UK117" s="65" t="s">
        <v>15</v>
      </c>
      <c r="UL117" s="64">
        <f>IF(TZ117=24,1,TZ117+1)</f>
        <v>22</v>
      </c>
      <c r="UM117" s="65" t="s">
        <v>5</v>
      </c>
      <c r="UN117" s="65" t="s">
        <v>6</v>
      </c>
      <c r="UO117" s="65" t="s">
        <v>7</v>
      </c>
      <c r="UP117" s="65" t="s">
        <v>8</v>
      </c>
      <c r="UQ117" s="65" t="s">
        <v>9</v>
      </c>
      <c r="UR117" s="65" t="s">
        <v>10</v>
      </c>
      <c r="US117" s="65" t="s">
        <v>11</v>
      </c>
      <c r="UT117" s="65" t="s">
        <v>12</v>
      </c>
      <c r="UU117" s="65" t="s">
        <v>13</v>
      </c>
      <c r="UV117" s="65" t="s">
        <v>14</v>
      </c>
      <c r="UW117" s="65" t="s">
        <v>15</v>
      </c>
      <c r="UX117" s="64">
        <f>IF(UL117=24,1,UL117+1)</f>
        <v>23</v>
      </c>
      <c r="UY117" s="65" t="s">
        <v>5</v>
      </c>
      <c r="UZ117" s="65" t="s">
        <v>6</v>
      </c>
      <c r="VA117" s="65" t="s">
        <v>7</v>
      </c>
      <c r="VB117" s="65" t="s">
        <v>8</v>
      </c>
      <c r="VC117" s="65" t="s">
        <v>9</v>
      </c>
      <c r="VD117" s="65" t="s">
        <v>10</v>
      </c>
      <c r="VE117" s="65" t="s">
        <v>11</v>
      </c>
      <c r="VF117" s="65" t="s">
        <v>12</v>
      </c>
      <c r="VG117" s="65" t="s">
        <v>13</v>
      </c>
      <c r="VH117" s="65" t="s">
        <v>14</v>
      </c>
      <c r="VI117" s="65" t="s">
        <v>15</v>
      </c>
      <c r="VJ117" s="64">
        <f>IF(UX117=24,1,UX117+1)</f>
        <v>24</v>
      </c>
      <c r="VK117" s="65" t="s">
        <v>5</v>
      </c>
      <c r="VL117" s="65" t="s">
        <v>6</v>
      </c>
      <c r="VM117" s="65" t="s">
        <v>7</v>
      </c>
      <c r="VN117" s="65" t="s">
        <v>8</v>
      </c>
      <c r="VO117" s="65" t="s">
        <v>9</v>
      </c>
      <c r="VP117" s="65" t="s">
        <v>10</v>
      </c>
      <c r="VQ117" s="65" t="s">
        <v>11</v>
      </c>
      <c r="VR117" s="65" t="s">
        <v>12</v>
      </c>
      <c r="VS117" s="65" t="s">
        <v>13</v>
      </c>
      <c r="VT117" s="65" t="s">
        <v>14</v>
      </c>
      <c r="VU117" s="65" t="s">
        <v>15</v>
      </c>
      <c r="VV117" s="64">
        <f>IF(VJ117=24,1,VJ117+1)</f>
        <v>1</v>
      </c>
      <c r="VW117" s="65" t="s">
        <v>5</v>
      </c>
      <c r="VX117" s="65" t="s">
        <v>6</v>
      </c>
      <c r="VY117" s="65" t="s">
        <v>7</v>
      </c>
      <c r="VZ117" s="65" t="s">
        <v>8</v>
      </c>
      <c r="WA117" s="65" t="s">
        <v>9</v>
      </c>
      <c r="WB117" s="65" t="s">
        <v>10</v>
      </c>
      <c r="WC117" s="65" t="s">
        <v>11</v>
      </c>
      <c r="WD117" s="65" t="s">
        <v>12</v>
      </c>
      <c r="WE117" s="65" t="s">
        <v>13</v>
      </c>
      <c r="WF117" s="65" t="s">
        <v>14</v>
      </c>
      <c r="WG117" s="65" t="s">
        <v>15</v>
      </c>
      <c r="WH117" s="64">
        <f>IF(VV117=24,1,VV117+1)</f>
        <v>2</v>
      </c>
      <c r="WI117" s="65" t="s">
        <v>5</v>
      </c>
      <c r="WJ117" s="65" t="s">
        <v>6</v>
      </c>
      <c r="WK117" s="65" t="s">
        <v>7</v>
      </c>
      <c r="WL117" s="65" t="s">
        <v>8</v>
      </c>
      <c r="WM117" s="65" t="s">
        <v>9</v>
      </c>
      <c r="WN117" s="65" t="s">
        <v>10</v>
      </c>
      <c r="WO117" s="65" t="s">
        <v>11</v>
      </c>
      <c r="WP117" s="65" t="s">
        <v>12</v>
      </c>
      <c r="WQ117" s="65" t="s">
        <v>13</v>
      </c>
      <c r="WR117" s="65" t="s">
        <v>14</v>
      </c>
      <c r="WS117" s="65" t="s">
        <v>15</v>
      </c>
      <c r="WT117" s="64">
        <f>IF(WH117=24,1,WH117+1)</f>
        <v>3</v>
      </c>
      <c r="WU117" s="65" t="s">
        <v>5</v>
      </c>
      <c r="WV117" s="65" t="s">
        <v>6</v>
      </c>
      <c r="WW117" s="65" t="s">
        <v>7</v>
      </c>
      <c r="WX117" s="65" t="s">
        <v>8</v>
      </c>
      <c r="WY117" s="65" t="s">
        <v>9</v>
      </c>
      <c r="WZ117" s="65" t="s">
        <v>10</v>
      </c>
      <c r="XA117" s="65" t="s">
        <v>11</v>
      </c>
      <c r="XB117" s="65" t="s">
        <v>12</v>
      </c>
      <c r="XC117" s="65" t="s">
        <v>13</v>
      </c>
      <c r="XD117" s="65" t="s">
        <v>14</v>
      </c>
      <c r="XE117" s="65" t="s">
        <v>15</v>
      </c>
      <c r="XF117" s="64">
        <f>IF(WT117=24,1,WT117+1)</f>
        <v>4</v>
      </c>
      <c r="XG117" s="65" t="s">
        <v>5</v>
      </c>
      <c r="XH117" s="65" t="s">
        <v>6</v>
      </c>
      <c r="XI117" s="65" t="s">
        <v>7</v>
      </c>
      <c r="XJ117" s="65" t="s">
        <v>8</v>
      </c>
      <c r="XK117" s="65" t="s">
        <v>9</v>
      </c>
      <c r="XL117" s="65" t="s">
        <v>10</v>
      </c>
      <c r="XM117" s="65" t="s">
        <v>11</v>
      </c>
      <c r="XN117" s="65" t="s">
        <v>12</v>
      </c>
      <c r="XO117" s="65" t="s">
        <v>13</v>
      </c>
      <c r="XP117" s="65" t="s">
        <v>14</v>
      </c>
      <c r="XQ117" s="65" t="s">
        <v>15</v>
      </c>
      <c r="XR117" s="64">
        <f>IF(XF117=24,1,XF117+1)</f>
        <v>5</v>
      </c>
      <c r="XS117" s="65" t="s">
        <v>5</v>
      </c>
      <c r="XT117" s="65" t="s">
        <v>6</v>
      </c>
      <c r="XU117" s="65" t="s">
        <v>7</v>
      </c>
      <c r="XV117" s="65" t="s">
        <v>8</v>
      </c>
      <c r="XW117" s="65" t="s">
        <v>9</v>
      </c>
      <c r="XX117" s="65" t="s">
        <v>10</v>
      </c>
      <c r="XY117" s="65" t="s">
        <v>11</v>
      </c>
      <c r="XZ117" s="65" t="s">
        <v>12</v>
      </c>
      <c r="YA117" s="65" t="s">
        <v>13</v>
      </c>
      <c r="YB117" s="65" t="s">
        <v>14</v>
      </c>
      <c r="YC117" s="65" t="s">
        <v>15</v>
      </c>
      <c r="YD117" s="64">
        <f>IF(XR117=24,1,XR117+1)</f>
        <v>6</v>
      </c>
      <c r="YE117" s="65" t="s">
        <v>5</v>
      </c>
      <c r="YF117" s="65" t="s">
        <v>6</v>
      </c>
      <c r="YG117" s="65" t="s">
        <v>7</v>
      </c>
      <c r="YH117" s="65" t="s">
        <v>8</v>
      </c>
      <c r="YI117" s="65" t="s">
        <v>9</v>
      </c>
      <c r="YJ117" s="65" t="s">
        <v>10</v>
      </c>
      <c r="YK117" s="65" t="s">
        <v>11</v>
      </c>
      <c r="YL117" s="65" t="s">
        <v>12</v>
      </c>
      <c r="YM117" s="65" t="s">
        <v>13</v>
      </c>
      <c r="YN117" s="65" t="s">
        <v>14</v>
      </c>
      <c r="YO117" s="65" t="s">
        <v>15</v>
      </c>
    </row>
    <row r="118" spans="1:840" s="337" customFormat="1" ht="41.25" customHeight="1">
      <c r="B118" s="2315">
        <v>44180</v>
      </c>
      <c r="C118" s="2315"/>
      <c r="D118" s="1706" t="s">
        <v>343</v>
      </c>
      <c r="E118" s="1773"/>
      <c r="F118" s="2147" t="s">
        <v>933</v>
      </c>
      <c r="G118" s="2148"/>
      <c r="H118" s="2148"/>
      <c r="I118" s="2148"/>
      <c r="J118" s="2148"/>
      <c r="K118" s="2148"/>
      <c r="L118" s="2148"/>
      <c r="M118" s="2148"/>
      <c r="N118" s="2148"/>
      <c r="O118" s="2148"/>
      <c r="P118" s="2148"/>
      <c r="Q118" s="2148"/>
      <c r="R118" s="2148"/>
      <c r="S118" s="2148"/>
      <c r="T118" s="2148"/>
      <c r="U118" s="2148"/>
      <c r="V118" s="2148"/>
      <c r="W118" s="2148"/>
      <c r="X118" s="2148"/>
      <c r="Y118" s="2148"/>
      <c r="Z118" s="2148"/>
      <c r="AA118" s="2149"/>
      <c r="AD118" s="2141" t="s">
        <v>934</v>
      </c>
      <c r="AE118" s="2142"/>
      <c r="AF118" s="2142"/>
      <c r="AG118" s="2142"/>
      <c r="AH118" s="2142"/>
      <c r="AI118" s="2142"/>
      <c r="AJ118" s="2142"/>
      <c r="AK118" s="2142"/>
      <c r="AL118" s="2142"/>
      <c r="AM118" s="2142"/>
      <c r="AN118" s="2142"/>
      <c r="AO118" s="2142"/>
      <c r="AP118" s="2142"/>
      <c r="AQ118" s="2142"/>
      <c r="AR118" s="2142"/>
      <c r="AS118" s="2143"/>
      <c r="BW118" s="2147" t="s">
        <v>1066</v>
      </c>
      <c r="BX118" s="2148"/>
      <c r="BY118" s="2148"/>
      <c r="BZ118" s="2148"/>
      <c r="CA118" s="2148"/>
      <c r="CB118" s="2148"/>
      <c r="CC118" s="2148"/>
      <c r="CD118" s="2148"/>
      <c r="CE118" s="2148"/>
      <c r="CF118" s="2148"/>
      <c r="CG118" s="2148"/>
      <c r="CH118" s="2148"/>
      <c r="CI118" s="2148"/>
      <c r="CJ118" s="2148"/>
      <c r="CK118" s="2148"/>
      <c r="CL118" s="2148"/>
      <c r="CM118" s="2148"/>
      <c r="CN118" s="2148"/>
      <c r="CO118" s="2148"/>
      <c r="CP118" s="2148"/>
      <c r="CQ118" s="2148"/>
      <c r="CR118" s="2149"/>
      <c r="CT118" s="2147" t="s">
        <v>781</v>
      </c>
      <c r="CU118" s="2148"/>
      <c r="CV118" s="2148"/>
      <c r="CW118" s="2148"/>
      <c r="CX118" s="2148"/>
      <c r="CY118" s="2148"/>
      <c r="CZ118" s="2148"/>
      <c r="DA118" s="2148"/>
      <c r="DB118" s="2148"/>
      <c r="DC118" s="2148"/>
      <c r="DD118" s="2148"/>
      <c r="DE118" s="2148"/>
      <c r="DF118" s="2148"/>
      <c r="DG118" s="2148"/>
      <c r="DH118" s="2148"/>
      <c r="DI118" s="2149"/>
      <c r="DK118" s="2147" t="s">
        <v>936</v>
      </c>
      <c r="DL118" s="2148"/>
      <c r="DM118" s="2148"/>
      <c r="DN118" s="2148"/>
      <c r="DO118" s="2148"/>
      <c r="DP118" s="2148"/>
      <c r="DQ118" s="2148"/>
      <c r="DR118" s="2148"/>
      <c r="DS118" s="2148"/>
      <c r="DT118" s="2148"/>
      <c r="DU118" s="2148"/>
      <c r="DV118" s="2148"/>
      <c r="DW118" s="2148"/>
      <c r="DX118" s="2148"/>
      <c r="DY118" s="2148"/>
      <c r="DZ118" s="2148"/>
      <c r="EA118" s="2148"/>
      <c r="EB118" s="2148"/>
      <c r="EC118" s="2148"/>
      <c r="ED118" s="2148"/>
      <c r="EE118" s="2148"/>
      <c r="EF118" s="2149"/>
      <c r="EI118" s="2147" t="s">
        <v>475</v>
      </c>
      <c r="EJ118" s="2148"/>
      <c r="EK118" s="2148"/>
      <c r="EL118" s="2148"/>
      <c r="EM118" s="2148"/>
      <c r="EN118" s="2148"/>
      <c r="EO118" s="2148"/>
      <c r="EP118" s="2148"/>
      <c r="EQ118" s="2148"/>
      <c r="ER118" s="2148"/>
      <c r="ES118" s="2148"/>
      <c r="ET118" s="2148"/>
      <c r="EU118" s="2148"/>
      <c r="EV118" s="2148"/>
      <c r="EW118" s="2148"/>
      <c r="EX118" s="2149"/>
      <c r="FA118" s="2147" t="s">
        <v>985</v>
      </c>
      <c r="FB118" s="2148"/>
      <c r="FC118" s="2148"/>
      <c r="FD118" s="2148"/>
      <c r="FE118" s="2148"/>
      <c r="FF118" s="2148"/>
      <c r="FG118" s="2148"/>
      <c r="FH118" s="2148"/>
      <c r="FI118" s="2148"/>
      <c r="FJ118" s="2148"/>
      <c r="FK118" s="2148"/>
      <c r="FL118" s="2148"/>
      <c r="FM118" s="2148"/>
      <c r="FN118" s="2148"/>
      <c r="FO118" s="2148"/>
      <c r="FP118" s="2148"/>
      <c r="FQ118" s="2148"/>
      <c r="FR118" s="2148"/>
      <c r="FS118" s="2148"/>
      <c r="FT118" s="2148"/>
      <c r="FU118" s="2148"/>
      <c r="FV118" s="2149"/>
      <c r="FY118" s="2147" t="s">
        <v>937</v>
      </c>
      <c r="FZ118" s="2148"/>
      <c r="GA118" s="2148"/>
      <c r="GB118" s="2148"/>
      <c r="GC118" s="2148"/>
      <c r="GD118" s="2148"/>
      <c r="GE118" s="2148"/>
      <c r="GF118" s="2148"/>
      <c r="GG118" s="2148"/>
      <c r="GH118" s="2148"/>
      <c r="GI118" s="2148"/>
      <c r="GJ118" s="2148"/>
      <c r="GK118" s="2148"/>
      <c r="GL118" s="2148"/>
      <c r="GM118" s="2148"/>
      <c r="GN118" s="2148"/>
      <c r="GO118" s="2148"/>
      <c r="GP118" s="2148"/>
      <c r="GQ118" s="2148"/>
      <c r="GR118" s="2148"/>
      <c r="GS118" s="2148"/>
      <c r="GT118" s="2149"/>
      <c r="GW118" s="2147" t="s">
        <v>935</v>
      </c>
      <c r="GX118" s="2148"/>
      <c r="GY118" s="2148"/>
      <c r="GZ118" s="2148"/>
      <c r="HA118" s="2148"/>
      <c r="HB118" s="2148"/>
      <c r="HC118" s="2148"/>
      <c r="HD118" s="2148"/>
      <c r="HE118" s="2148"/>
      <c r="HF118" s="2148"/>
      <c r="HG118" s="2148"/>
      <c r="HH118" s="2148"/>
      <c r="HI118" s="2148"/>
      <c r="HJ118" s="2148"/>
      <c r="HK118" s="2148"/>
      <c r="HL118" s="2148"/>
      <c r="HM118" s="2148"/>
      <c r="HN118" s="2148"/>
      <c r="HO118" s="2148"/>
      <c r="HP118" s="2148"/>
      <c r="HQ118" s="2148"/>
      <c r="HR118" s="2149"/>
      <c r="HU118" s="2147" t="s">
        <v>938</v>
      </c>
      <c r="HV118" s="2148"/>
      <c r="HW118" s="2148"/>
      <c r="HX118" s="2148"/>
      <c r="HY118" s="2148"/>
      <c r="HZ118" s="2148"/>
      <c r="IA118" s="2148"/>
      <c r="IB118" s="2148"/>
      <c r="IC118" s="2148"/>
      <c r="ID118" s="2148"/>
      <c r="IE118" s="2148"/>
      <c r="IF118" s="2148"/>
      <c r="IG118" s="2148"/>
      <c r="IH118" s="2148"/>
      <c r="II118" s="2148"/>
      <c r="IJ118" s="2148"/>
      <c r="IK118" s="2148"/>
      <c r="IL118" s="2148"/>
      <c r="IM118" s="2148"/>
      <c r="IN118" s="2148"/>
      <c r="IO118" s="2148"/>
      <c r="IP118" s="2149"/>
      <c r="IS118" s="2147" t="s">
        <v>781</v>
      </c>
      <c r="IT118" s="2148"/>
      <c r="IU118" s="2148"/>
      <c r="IV118" s="2148"/>
      <c r="IW118" s="2148"/>
      <c r="IX118" s="2148"/>
      <c r="IY118" s="2148"/>
      <c r="IZ118" s="2148"/>
      <c r="JA118" s="2148"/>
      <c r="JB118" s="2148"/>
      <c r="JC118" s="2148"/>
      <c r="JD118" s="2148"/>
      <c r="JE118" s="2148"/>
      <c r="JF118" s="2148"/>
      <c r="JG118" s="2148"/>
      <c r="JH118" s="2149"/>
      <c r="JK118" s="2147" t="s">
        <v>952</v>
      </c>
      <c r="JL118" s="2148"/>
      <c r="JM118" s="2148"/>
      <c r="JN118" s="2148"/>
      <c r="JO118" s="2148"/>
      <c r="JP118" s="2148"/>
      <c r="JQ118" s="2148"/>
      <c r="JR118" s="2148"/>
      <c r="JS118" s="2148"/>
      <c r="JT118" s="2148"/>
      <c r="JU118" s="2148"/>
      <c r="JV118" s="2148"/>
      <c r="JW118" s="2148"/>
      <c r="JX118" s="2148"/>
      <c r="JY118" s="2148"/>
      <c r="JZ118" s="2148"/>
      <c r="KA118" s="2148"/>
      <c r="KB118" s="2148"/>
      <c r="KC118" s="2148"/>
      <c r="KD118" s="2148"/>
      <c r="KE118" s="2148"/>
      <c r="KF118" s="2149"/>
      <c r="KI118" s="2147" t="s">
        <v>933</v>
      </c>
      <c r="KJ118" s="2148"/>
      <c r="KK118" s="2148"/>
      <c r="KL118" s="2148"/>
      <c r="KM118" s="2148"/>
      <c r="KN118" s="2148"/>
      <c r="KO118" s="2148"/>
      <c r="KP118" s="2148"/>
      <c r="KQ118" s="2148"/>
      <c r="KR118" s="2148"/>
      <c r="KS118" s="2148"/>
      <c r="KT118" s="2148"/>
      <c r="KU118" s="2148"/>
      <c r="KV118" s="2148"/>
      <c r="KW118" s="2148"/>
      <c r="KX118" s="2148"/>
      <c r="KY118" s="2148"/>
      <c r="KZ118" s="2148"/>
      <c r="LA118" s="2148"/>
      <c r="LB118" s="2148"/>
      <c r="LC118" s="2148"/>
      <c r="LD118" s="2149"/>
      <c r="MG118" s="1753"/>
      <c r="MH118" s="1753"/>
      <c r="MI118" s="1753"/>
      <c r="MJ118" s="1753"/>
      <c r="MK118" s="1753"/>
      <c r="ML118" s="1753"/>
      <c r="MM118" s="1753"/>
      <c r="MN118" s="1753"/>
      <c r="MO118" s="1753"/>
      <c r="MP118" s="1753"/>
      <c r="MQ118" s="1753"/>
      <c r="MR118" s="1753"/>
      <c r="MS118" s="1753"/>
      <c r="MT118" s="1753"/>
      <c r="MU118" s="1753"/>
      <c r="MV118" s="1753"/>
      <c r="MW118" s="1753"/>
      <c r="MX118" s="1753"/>
      <c r="ADI118" s="340"/>
      <c r="ADJ118" s="340"/>
      <c r="AFC118" s="341"/>
      <c r="AFD118" s="341"/>
      <c r="AFE118" s="341"/>
      <c r="AFF118" s="341"/>
      <c r="AFG118" s="341"/>
      <c r="AFH118" s="341"/>
    </row>
    <row r="119" spans="1:840" s="1753" customFormat="1" ht="41.25" customHeight="1">
      <c r="B119" s="2316"/>
      <c r="C119" s="2316"/>
      <c r="D119" s="1758"/>
      <c r="E119" s="1776" t="s">
        <v>926</v>
      </c>
      <c r="F119" s="1760">
        <v>500</v>
      </c>
      <c r="G119" s="1760">
        <v>500</v>
      </c>
      <c r="H119" s="1760">
        <v>500</v>
      </c>
      <c r="I119" s="1760">
        <v>500</v>
      </c>
      <c r="J119" s="1760">
        <v>500</v>
      </c>
      <c r="K119" s="1760">
        <v>500</v>
      </c>
      <c r="L119" s="1760">
        <v>500</v>
      </c>
      <c r="M119" s="1760">
        <v>500</v>
      </c>
      <c r="N119" s="1760">
        <v>500</v>
      </c>
      <c r="O119" s="1760">
        <v>500</v>
      </c>
      <c r="P119" s="1760">
        <v>500</v>
      </c>
      <c r="Q119" s="1760">
        <v>500</v>
      </c>
      <c r="R119" s="1760">
        <v>500</v>
      </c>
      <c r="S119" s="1760">
        <v>500</v>
      </c>
      <c r="T119" s="1760">
        <v>500</v>
      </c>
      <c r="U119" s="1760">
        <v>500</v>
      </c>
      <c r="V119" s="1760">
        <v>500</v>
      </c>
      <c r="W119" s="1760">
        <v>500</v>
      </c>
      <c r="X119" s="1760">
        <v>500</v>
      </c>
      <c r="Y119" s="1760">
        <v>500</v>
      </c>
      <c r="Z119" s="1760">
        <v>500</v>
      </c>
      <c r="AA119" s="1760">
        <v>500</v>
      </c>
      <c r="AD119" s="1760">
        <v>500</v>
      </c>
      <c r="AE119" s="1760">
        <v>500</v>
      </c>
      <c r="AF119" s="1760">
        <v>500</v>
      </c>
      <c r="AG119" s="1760">
        <v>500</v>
      </c>
      <c r="AH119" s="1760">
        <v>500</v>
      </c>
      <c r="AI119" s="1760">
        <v>500</v>
      </c>
      <c r="AJ119" s="1760">
        <v>500</v>
      </c>
      <c r="AK119" s="1760">
        <v>500</v>
      </c>
      <c r="AL119" s="1760">
        <v>500</v>
      </c>
      <c r="AM119" s="1760">
        <v>500</v>
      </c>
      <c r="AN119" s="1760">
        <v>500</v>
      </c>
      <c r="AO119" s="1760">
        <v>500</v>
      </c>
      <c r="AP119" s="1760">
        <v>500</v>
      </c>
      <c r="AQ119" s="1760">
        <v>500</v>
      </c>
      <c r="AR119" s="1760">
        <v>500</v>
      </c>
      <c r="AS119" s="1760">
        <v>500</v>
      </c>
      <c r="AV119" s="337"/>
      <c r="AW119" s="337"/>
      <c r="AX119" s="337"/>
      <c r="AY119" s="337"/>
      <c r="AZ119" s="337"/>
      <c r="BA119" s="337"/>
      <c r="BB119" s="337"/>
      <c r="BC119" s="337"/>
      <c r="BD119" s="337"/>
      <c r="BE119" s="337"/>
      <c r="BF119" s="337"/>
      <c r="BG119" s="337"/>
      <c r="BH119" s="337"/>
      <c r="BI119" s="337"/>
      <c r="BJ119" s="337"/>
      <c r="BK119" s="337"/>
      <c r="BL119" s="337"/>
      <c r="BM119" s="337"/>
      <c r="BN119" s="337"/>
      <c r="BO119" s="337"/>
      <c r="BP119" s="337"/>
      <c r="BQ119" s="337"/>
      <c r="BR119" s="337"/>
      <c r="BS119" s="337"/>
      <c r="BT119" s="337"/>
      <c r="BW119" s="1760">
        <v>500</v>
      </c>
      <c r="BX119" s="1760">
        <v>500</v>
      </c>
      <c r="BY119" s="1760">
        <v>500</v>
      </c>
      <c r="BZ119" s="1760">
        <v>500</v>
      </c>
      <c r="CA119" s="1760">
        <v>500</v>
      </c>
      <c r="CB119" s="1760">
        <v>500</v>
      </c>
      <c r="CC119" s="1760">
        <v>500</v>
      </c>
      <c r="CD119" s="1760">
        <v>500</v>
      </c>
      <c r="CE119" s="1760">
        <v>500</v>
      </c>
      <c r="CF119" s="1760">
        <v>500</v>
      </c>
      <c r="CG119" s="1760">
        <v>500</v>
      </c>
      <c r="CH119" s="1760">
        <v>500</v>
      </c>
      <c r="CI119" s="1760">
        <v>500</v>
      </c>
      <c r="CJ119" s="1760">
        <v>500</v>
      </c>
      <c r="CK119" s="1760">
        <v>500</v>
      </c>
      <c r="CL119" s="1760">
        <v>500</v>
      </c>
      <c r="CM119" s="1760">
        <v>500</v>
      </c>
      <c r="CN119" s="1760">
        <v>500</v>
      </c>
      <c r="CO119" s="1760">
        <v>500</v>
      </c>
      <c r="CP119" s="1760">
        <v>500</v>
      </c>
      <c r="CQ119" s="1760">
        <v>500</v>
      </c>
      <c r="CR119" s="1760">
        <v>500</v>
      </c>
      <c r="CT119" s="1760">
        <v>500</v>
      </c>
      <c r="CU119" s="1760">
        <v>500</v>
      </c>
      <c r="CV119" s="1760">
        <v>500</v>
      </c>
      <c r="CW119" s="1760">
        <v>500</v>
      </c>
      <c r="CX119" s="1760">
        <v>500</v>
      </c>
      <c r="CY119" s="1760">
        <v>500</v>
      </c>
      <c r="CZ119" s="1760">
        <v>500</v>
      </c>
      <c r="DA119" s="1760">
        <v>500</v>
      </c>
      <c r="DB119" s="1760">
        <v>500</v>
      </c>
      <c r="DC119" s="1760">
        <v>500</v>
      </c>
      <c r="DD119" s="1760">
        <v>500</v>
      </c>
      <c r="DE119" s="1760">
        <v>500</v>
      </c>
      <c r="DF119" s="1760">
        <v>500</v>
      </c>
      <c r="DG119" s="1760">
        <v>500</v>
      </c>
      <c r="DH119" s="1760">
        <v>500</v>
      </c>
      <c r="DI119" s="1760">
        <v>500</v>
      </c>
      <c r="DK119" s="1760">
        <v>500</v>
      </c>
      <c r="DL119" s="1760">
        <v>500</v>
      </c>
      <c r="DM119" s="1760">
        <v>500</v>
      </c>
      <c r="DN119" s="1760">
        <v>500</v>
      </c>
      <c r="DO119" s="1760">
        <v>500</v>
      </c>
      <c r="DP119" s="1760">
        <v>500</v>
      </c>
      <c r="DQ119" s="1760">
        <v>500</v>
      </c>
      <c r="DR119" s="1760">
        <v>500</v>
      </c>
      <c r="DS119" s="1760">
        <v>500</v>
      </c>
      <c r="DT119" s="1760">
        <v>500</v>
      </c>
      <c r="DU119" s="1760">
        <v>500</v>
      </c>
      <c r="DV119" s="1760">
        <v>500</v>
      </c>
      <c r="DW119" s="1760">
        <v>500</v>
      </c>
      <c r="DX119" s="1760">
        <v>500</v>
      </c>
      <c r="DY119" s="1760">
        <v>500</v>
      </c>
      <c r="DZ119" s="1760">
        <v>500</v>
      </c>
      <c r="EA119" s="1760">
        <v>500</v>
      </c>
      <c r="EB119" s="1760">
        <v>500</v>
      </c>
      <c r="EC119" s="1760">
        <v>500</v>
      </c>
      <c r="ED119" s="1760">
        <v>500</v>
      </c>
      <c r="EE119" s="1760">
        <v>500</v>
      </c>
      <c r="EF119" s="1760">
        <v>500</v>
      </c>
      <c r="EG119" s="337"/>
      <c r="EI119" s="1760">
        <v>500</v>
      </c>
      <c r="EJ119" s="1760">
        <v>500</v>
      </c>
      <c r="EK119" s="1760">
        <v>500</v>
      </c>
      <c r="EL119" s="1760">
        <v>500</v>
      </c>
      <c r="EM119" s="1760">
        <v>500</v>
      </c>
      <c r="EN119" s="1760">
        <v>500</v>
      </c>
      <c r="EO119" s="1760">
        <v>500</v>
      </c>
      <c r="EP119" s="1760">
        <v>500</v>
      </c>
      <c r="EQ119" s="1760">
        <v>500</v>
      </c>
      <c r="ER119" s="1760">
        <v>500</v>
      </c>
      <c r="ES119" s="1760">
        <v>500</v>
      </c>
      <c r="ET119" s="1760">
        <v>500</v>
      </c>
      <c r="EU119" s="1760">
        <v>500</v>
      </c>
      <c r="EV119" s="1760">
        <v>500</v>
      </c>
      <c r="EW119" s="1760">
        <v>500</v>
      </c>
      <c r="EX119" s="1760">
        <v>500</v>
      </c>
      <c r="FA119" s="1760">
        <v>500</v>
      </c>
      <c r="FB119" s="1760">
        <v>500</v>
      </c>
      <c r="FC119" s="1760">
        <v>500</v>
      </c>
      <c r="FD119" s="1760">
        <v>500</v>
      </c>
      <c r="FE119" s="1760">
        <v>500</v>
      </c>
      <c r="FF119" s="1760">
        <v>500</v>
      </c>
      <c r="FG119" s="1760">
        <v>500</v>
      </c>
      <c r="FH119" s="1760">
        <v>500</v>
      </c>
      <c r="FI119" s="1760">
        <v>500</v>
      </c>
      <c r="FJ119" s="1760">
        <v>500</v>
      </c>
      <c r="FK119" s="1760">
        <v>500</v>
      </c>
      <c r="FL119" s="1760">
        <v>500</v>
      </c>
      <c r="FM119" s="1760">
        <v>500</v>
      </c>
      <c r="FN119" s="1760">
        <v>500</v>
      </c>
      <c r="FO119" s="1760">
        <v>500</v>
      </c>
      <c r="FP119" s="1760">
        <v>500</v>
      </c>
      <c r="FQ119" s="1760">
        <v>500</v>
      </c>
      <c r="FR119" s="1760">
        <v>500</v>
      </c>
      <c r="FS119" s="1760">
        <v>500</v>
      </c>
      <c r="FT119" s="1760">
        <v>500</v>
      </c>
      <c r="FU119" s="1760">
        <v>500</v>
      </c>
      <c r="FV119" s="1760">
        <v>500</v>
      </c>
      <c r="FY119" s="1760">
        <v>500</v>
      </c>
      <c r="FZ119" s="1760">
        <v>500</v>
      </c>
      <c r="GA119" s="1760">
        <v>500</v>
      </c>
      <c r="GB119" s="1760">
        <v>500</v>
      </c>
      <c r="GC119" s="1760">
        <v>500</v>
      </c>
      <c r="GD119" s="1760">
        <v>500</v>
      </c>
      <c r="GE119" s="1760">
        <v>500</v>
      </c>
      <c r="GF119" s="1760">
        <v>500</v>
      </c>
      <c r="GG119" s="1760">
        <v>500</v>
      </c>
      <c r="GH119" s="1760">
        <v>500</v>
      </c>
      <c r="GI119" s="1760">
        <v>500</v>
      </c>
      <c r="GJ119" s="1760">
        <v>500</v>
      </c>
      <c r="GK119" s="1760">
        <v>500</v>
      </c>
      <c r="GL119" s="1760">
        <v>500</v>
      </c>
      <c r="GM119" s="1760">
        <v>500</v>
      </c>
      <c r="GN119" s="1760">
        <v>500</v>
      </c>
      <c r="GO119" s="1760">
        <v>500</v>
      </c>
      <c r="GP119" s="1760">
        <v>500</v>
      </c>
      <c r="GQ119" s="1760">
        <v>500</v>
      </c>
      <c r="GR119" s="1760">
        <v>500</v>
      </c>
      <c r="GS119" s="1760">
        <v>500</v>
      </c>
      <c r="GT119" s="1760">
        <v>500</v>
      </c>
      <c r="GW119" s="1760">
        <v>500</v>
      </c>
      <c r="GX119" s="1760">
        <v>500</v>
      </c>
      <c r="GY119" s="1760">
        <v>500</v>
      </c>
      <c r="GZ119" s="1760">
        <v>500</v>
      </c>
      <c r="HA119" s="1760">
        <v>500</v>
      </c>
      <c r="HB119" s="1760">
        <v>500</v>
      </c>
      <c r="HC119" s="1760">
        <v>500</v>
      </c>
      <c r="HD119" s="1760">
        <v>500</v>
      </c>
      <c r="HE119" s="1760">
        <v>500</v>
      </c>
      <c r="HF119" s="1760">
        <v>500</v>
      </c>
      <c r="HG119" s="1760">
        <v>500</v>
      </c>
      <c r="HH119" s="1760">
        <v>500</v>
      </c>
      <c r="HI119" s="1760">
        <v>500</v>
      </c>
      <c r="HJ119" s="1760">
        <v>500</v>
      </c>
      <c r="HK119" s="1760">
        <v>500</v>
      </c>
      <c r="HL119" s="1760">
        <v>500</v>
      </c>
      <c r="HM119" s="1760">
        <v>500</v>
      </c>
      <c r="HN119" s="1760">
        <v>500</v>
      </c>
      <c r="HO119" s="1760">
        <v>500</v>
      </c>
      <c r="HP119" s="1760">
        <v>500</v>
      </c>
      <c r="HQ119" s="1760">
        <v>500</v>
      </c>
      <c r="HR119" s="1760">
        <v>500</v>
      </c>
      <c r="HU119" s="1760">
        <v>500</v>
      </c>
      <c r="HV119" s="1760">
        <v>500</v>
      </c>
      <c r="HW119" s="1760">
        <v>500</v>
      </c>
      <c r="HX119" s="1760">
        <v>500</v>
      </c>
      <c r="HY119" s="1760">
        <v>500</v>
      </c>
      <c r="HZ119" s="1760">
        <v>500</v>
      </c>
      <c r="IA119" s="1760">
        <v>500</v>
      </c>
      <c r="IB119" s="1760">
        <v>500</v>
      </c>
      <c r="IC119" s="1760">
        <v>500</v>
      </c>
      <c r="ID119" s="1760">
        <v>500</v>
      </c>
      <c r="IE119" s="1760">
        <v>500</v>
      </c>
      <c r="IF119" s="1760">
        <v>500</v>
      </c>
      <c r="IG119" s="1760">
        <v>500</v>
      </c>
      <c r="IH119" s="1760">
        <v>500</v>
      </c>
      <c r="II119" s="1760">
        <v>500</v>
      </c>
      <c r="IJ119" s="1760">
        <v>500</v>
      </c>
      <c r="IK119" s="1760">
        <v>500</v>
      </c>
      <c r="IL119" s="1760">
        <v>500</v>
      </c>
      <c r="IM119" s="1760">
        <v>500</v>
      </c>
      <c r="IN119" s="1760">
        <v>500</v>
      </c>
      <c r="IO119" s="1760">
        <v>500</v>
      </c>
      <c r="IP119" s="1760">
        <v>500</v>
      </c>
      <c r="IS119" s="1760">
        <v>500</v>
      </c>
      <c r="IT119" s="1760">
        <v>500</v>
      </c>
      <c r="IU119" s="1760">
        <v>500</v>
      </c>
      <c r="IV119" s="1760">
        <v>500</v>
      </c>
      <c r="IW119" s="1760">
        <v>500</v>
      </c>
      <c r="IX119" s="1760">
        <v>500</v>
      </c>
      <c r="IY119" s="1760">
        <v>500</v>
      </c>
      <c r="IZ119" s="1760">
        <v>500</v>
      </c>
      <c r="JA119" s="1760">
        <v>500</v>
      </c>
      <c r="JB119" s="1760">
        <v>500</v>
      </c>
      <c r="JC119" s="1760">
        <v>500</v>
      </c>
      <c r="JD119" s="1760">
        <v>500</v>
      </c>
      <c r="JE119" s="1760">
        <v>500</v>
      </c>
      <c r="JF119" s="1760">
        <v>500</v>
      </c>
      <c r="JG119" s="1760">
        <v>500</v>
      </c>
      <c r="JH119" s="1760">
        <v>500</v>
      </c>
      <c r="JK119" s="1760">
        <v>500</v>
      </c>
      <c r="JL119" s="1760">
        <v>500</v>
      </c>
      <c r="JM119" s="1760">
        <v>500</v>
      </c>
      <c r="JN119" s="1760">
        <v>500</v>
      </c>
      <c r="JO119" s="1760">
        <v>500</v>
      </c>
      <c r="JP119" s="1760">
        <v>500</v>
      </c>
      <c r="JQ119" s="1760">
        <v>500</v>
      </c>
      <c r="JR119" s="1760">
        <v>500</v>
      </c>
      <c r="JS119" s="1760">
        <v>500</v>
      </c>
      <c r="JT119" s="1760">
        <v>500</v>
      </c>
      <c r="JU119" s="1760">
        <v>500</v>
      </c>
      <c r="JV119" s="1760">
        <v>500</v>
      </c>
      <c r="JW119" s="1760">
        <v>500</v>
      </c>
      <c r="JX119" s="1760">
        <v>500</v>
      </c>
      <c r="JY119" s="1760">
        <v>500</v>
      </c>
      <c r="JZ119" s="1760">
        <v>500</v>
      </c>
      <c r="KA119" s="1760">
        <v>500</v>
      </c>
      <c r="KB119" s="1760">
        <v>500</v>
      </c>
      <c r="KC119" s="1760">
        <v>500</v>
      </c>
      <c r="KD119" s="1760">
        <v>500</v>
      </c>
      <c r="KE119" s="1760">
        <v>500</v>
      </c>
      <c r="KF119" s="1760">
        <v>500</v>
      </c>
      <c r="KI119" s="1760">
        <v>500</v>
      </c>
      <c r="KJ119" s="1760">
        <v>500</v>
      </c>
      <c r="KK119" s="1760">
        <v>500</v>
      </c>
      <c r="KL119" s="1760">
        <v>500</v>
      </c>
      <c r="KM119" s="1760">
        <v>500</v>
      </c>
      <c r="KN119" s="1760">
        <v>500</v>
      </c>
      <c r="KO119" s="1760">
        <v>500</v>
      </c>
      <c r="KP119" s="1760">
        <v>500</v>
      </c>
      <c r="KQ119" s="1760">
        <v>500</v>
      </c>
      <c r="KR119" s="1760">
        <v>500</v>
      </c>
      <c r="KS119" s="1760">
        <v>500</v>
      </c>
      <c r="KT119" s="1760">
        <v>500</v>
      </c>
      <c r="KU119" s="1760">
        <v>500</v>
      </c>
      <c r="KV119" s="1760">
        <v>500</v>
      </c>
      <c r="KW119" s="1760">
        <v>500</v>
      </c>
      <c r="KX119" s="1760">
        <v>500</v>
      </c>
      <c r="KY119" s="1760">
        <v>500</v>
      </c>
      <c r="KZ119" s="1760">
        <v>500</v>
      </c>
      <c r="LA119" s="1760">
        <v>500</v>
      </c>
      <c r="LB119" s="1760">
        <v>500</v>
      </c>
      <c r="LC119" s="1760">
        <v>500</v>
      </c>
      <c r="LD119" s="1760">
        <v>500</v>
      </c>
      <c r="LE119" s="337"/>
      <c r="LF119" s="337"/>
      <c r="LG119" s="337"/>
      <c r="LH119" s="337"/>
      <c r="LI119" s="337"/>
      <c r="LJ119" s="337"/>
      <c r="LK119" s="337"/>
      <c r="ADI119" s="1815"/>
      <c r="ADJ119" s="1815"/>
      <c r="AFC119" s="1766"/>
      <c r="AFD119" s="1766"/>
      <c r="AFE119" s="1766"/>
      <c r="AFF119" s="1766"/>
      <c r="AFG119" s="1766"/>
      <c r="AFH119" s="1766"/>
    </row>
    <row r="120" spans="1:840" s="337" customFormat="1" ht="41.25" customHeight="1">
      <c r="B120" s="2315"/>
      <c r="C120" s="2315"/>
      <c r="D120" s="1706" t="s">
        <v>344</v>
      </c>
      <c r="E120" s="1773"/>
      <c r="F120" s="2141" t="s">
        <v>1067</v>
      </c>
      <c r="G120" s="2142"/>
      <c r="H120" s="2142"/>
      <c r="I120" s="2142"/>
      <c r="J120" s="2142"/>
      <c r="K120" s="2142"/>
      <c r="L120" s="2142"/>
      <c r="M120" s="2142"/>
      <c r="N120" s="2142"/>
      <c r="O120" s="2142"/>
      <c r="P120" s="2142"/>
      <c r="Q120" s="2142"/>
      <c r="R120" s="2142"/>
      <c r="S120" s="2142"/>
      <c r="T120" s="2142"/>
      <c r="U120" s="2143"/>
      <c r="AI120" s="2141" t="s">
        <v>1068</v>
      </c>
      <c r="AJ120" s="2142"/>
      <c r="AK120" s="2142"/>
      <c r="AL120" s="2142"/>
      <c r="AM120" s="2142"/>
      <c r="AN120" s="2142"/>
      <c r="AO120" s="2142"/>
      <c r="AP120" s="2142"/>
      <c r="AQ120" s="2142"/>
      <c r="AR120" s="2142"/>
      <c r="AS120" s="2142"/>
      <c r="AT120" s="2142"/>
      <c r="AU120" s="2142"/>
      <c r="AV120" s="2142"/>
      <c r="AW120" s="2142"/>
      <c r="AX120" s="2143"/>
      <c r="CK120" s="2141" t="s">
        <v>1069</v>
      </c>
      <c r="CL120" s="2142"/>
      <c r="CM120" s="2142"/>
      <c r="CN120" s="2142"/>
      <c r="CO120" s="2142"/>
      <c r="CP120" s="2142"/>
      <c r="CQ120" s="2142"/>
      <c r="CR120" s="2142"/>
      <c r="CS120" s="2142"/>
      <c r="CT120" s="2142"/>
      <c r="CU120" s="2142"/>
      <c r="CV120" s="2142"/>
      <c r="CW120" s="2142"/>
      <c r="CX120" s="2142"/>
      <c r="CY120" s="2142"/>
      <c r="CZ120" s="2143"/>
      <c r="DB120" s="2141" t="s">
        <v>1070</v>
      </c>
      <c r="DC120" s="2142"/>
      <c r="DD120" s="2142"/>
      <c r="DE120" s="2142"/>
      <c r="DF120" s="2142"/>
      <c r="DG120" s="2142"/>
      <c r="DH120" s="2142"/>
      <c r="DI120" s="2142"/>
      <c r="DJ120" s="2142"/>
      <c r="DK120" s="2142"/>
      <c r="DL120" s="2142"/>
      <c r="DM120" s="2142"/>
      <c r="DN120" s="2142"/>
      <c r="DO120" s="2142"/>
      <c r="DP120" s="2142"/>
      <c r="DQ120" s="2143"/>
      <c r="GD120" s="2141" t="s">
        <v>419</v>
      </c>
      <c r="GE120" s="2142"/>
      <c r="GF120" s="2142"/>
      <c r="GG120" s="2142"/>
      <c r="GH120" s="2142"/>
      <c r="GI120" s="2142"/>
      <c r="GJ120" s="2142"/>
      <c r="GK120" s="2142"/>
      <c r="GL120" s="2142"/>
      <c r="GM120" s="2142"/>
      <c r="GN120" s="2142"/>
      <c r="GO120" s="2142"/>
      <c r="GP120" s="2142"/>
      <c r="GQ120" s="2142"/>
      <c r="GR120" s="2142"/>
      <c r="GS120" s="2143"/>
      <c r="GU120" s="2141" t="s">
        <v>447</v>
      </c>
      <c r="GV120" s="2142"/>
      <c r="GW120" s="2142"/>
      <c r="GX120" s="2142"/>
      <c r="GY120" s="2142"/>
      <c r="GZ120" s="2142"/>
      <c r="HA120" s="2142"/>
      <c r="HB120" s="2142"/>
      <c r="HC120" s="2142"/>
      <c r="HD120" s="2142"/>
      <c r="HE120" s="2142"/>
      <c r="HF120" s="2142"/>
      <c r="HG120" s="2142"/>
      <c r="HH120" s="2142"/>
      <c r="HI120" s="2142"/>
      <c r="HJ120" s="2143"/>
      <c r="QL120" s="341"/>
      <c r="QM120" s="341"/>
      <c r="QN120" s="341"/>
      <c r="QO120" s="341"/>
      <c r="QP120" s="341"/>
      <c r="QQ120" s="341"/>
    </row>
    <row r="121" spans="1:840" s="1753" customFormat="1" ht="41.25" customHeight="1">
      <c r="B121" s="2316"/>
      <c r="C121" s="2316"/>
      <c r="D121" s="1758"/>
      <c r="E121" s="1776" t="s">
        <v>926</v>
      </c>
      <c r="F121" s="1760">
        <v>500</v>
      </c>
      <c r="G121" s="1760">
        <v>500</v>
      </c>
      <c r="H121" s="1760">
        <v>500</v>
      </c>
      <c r="I121" s="1760">
        <v>500</v>
      </c>
      <c r="J121" s="1760">
        <v>500</v>
      </c>
      <c r="K121" s="1760">
        <v>500</v>
      </c>
      <c r="L121" s="1760">
        <v>500</v>
      </c>
      <c r="M121" s="1760">
        <v>500</v>
      </c>
      <c r="N121" s="1760">
        <v>500</v>
      </c>
      <c r="O121" s="1760">
        <v>500</v>
      </c>
      <c r="P121" s="1760">
        <v>500</v>
      </c>
      <c r="Q121" s="1760">
        <v>500</v>
      </c>
      <c r="R121" s="1760">
        <v>500</v>
      </c>
      <c r="S121" s="1760">
        <v>500</v>
      </c>
      <c r="T121" s="1760">
        <v>500</v>
      </c>
      <c r="U121" s="1760">
        <v>500</v>
      </c>
      <c r="AI121" s="1760">
        <v>500</v>
      </c>
      <c r="AJ121" s="1760">
        <v>500</v>
      </c>
      <c r="AK121" s="1760">
        <v>500</v>
      </c>
      <c r="AL121" s="1760">
        <v>500</v>
      </c>
      <c r="AM121" s="1760">
        <v>500</v>
      </c>
      <c r="AN121" s="1760">
        <v>500</v>
      </c>
      <c r="AO121" s="1760">
        <v>500</v>
      </c>
      <c r="AP121" s="1760">
        <v>500</v>
      </c>
      <c r="AQ121" s="1760">
        <v>500</v>
      </c>
      <c r="AR121" s="1760">
        <v>500</v>
      </c>
      <c r="AS121" s="1760">
        <v>500</v>
      </c>
      <c r="AT121" s="1760">
        <v>500</v>
      </c>
      <c r="AU121" s="1760">
        <v>500</v>
      </c>
      <c r="AV121" s="1760">
        <v>500</v>
      </c>
      <c r="AW121" s="1760">
        <v>500</v>
      </c>
      <c r="AX121" s="1760">
        <v>500</v>
      </c>
      <c r="CK121" s="1760">
        <v>500</v>
      </c>
      <c r="CL121" s="1760">
        <v>500</v>
      </c>
      <c r="CM121" s="1760">
        <v>500</v>
      </c>
      <c r="CN121" s="1760">
        <v>500</v>
      </c>
      <c r="CO121" s="1760">
        <v>500</v>
      </c>
      <c r="CP121" s="1760">
        <v>500</v>
      </c>
      <c r="CQ121" s="1760">
        <v>500</v>
      </c>
      <c r="CR121" s="1760">
        <v>500</v>
      </c>
      <c r="CS121" s="1760">
        <v>500</v>
      </c>
      <c r="CT121" s="1760">
        <v>500</v>
      </c>
      <c r="CU121" s="1760">
        <v>500</v>
      </c>
      <c r="CV121" s="1760">
        <v>500</v>
      </c>
      <c r="CW121" s="1760">
        <v>500</v>
      </c>
      <c r="CX121" s="1760">
        <v>500</v>
      </c>
      <c r="CY121" s="1760">
        <v>500</v>
      </c>
      <c r="CZ121" s="1760">
        <v>500</v>
      </c>
      <c r="DB121" s="1760">
        <v>500</v>
      </c>
      <c r="DC121" s="1760">
        <v>500</v>
      </c>
      <c r="DD121" s="1760">
        <v>500</v>
      </c>
      <c r="DE121" s="1760">
        <v>500</v>
      </c>
      <c r="DF121" s="1760">
        <v>500</v>
      </c>
      <c r="DG121" s="1760">
        <v>500</v>
      </c>
      <c r="DH121" s="1760">
        <v>500</v>
      </c>
      <c r="DI121" s="1760">
        <v>500</v>
      </c>
      <c r="DJ121" s="1760">
        <v>500</v>
      </c>
      <c r="DK121" s="1760">
        <v>500</v>
      </c>
      <c r="DL121" s="1760">
        <v>500</v>
      </c>
      <c r="DM121" s="1760">
        <v>500</v>
      </c>
      <c r="DN121" s="1760">
        <v>500</v>
      </c>
      <c r="DO121" s="1760">
        <v>500</v>
      </c>
      <c r="DP121" s="1760">
        <v>500</v>
      </c>
      <c r="DQ121" s="1760">
        <v>500</v>
      </c>
      <c r="EY121" s="337"/>
      <c r="EZ121" s="337"/>
      <c r="FA121" s="337"/>
      <c r="FB121" s="337"/>
      <c r="FC121" s="337"/>
      <c r="FD121" s="337"/>
      <c r="FE121" s="337"/>
      <c r="FF121" s="337"/>
      <c r="FG121" s="337"/>
      <c r="FH121" s="337"/>
      <c r="FI121" s="337"/>
      <c r="FJ121" s="337"/>
      <c r="FK121" s="337"/>
      <c r="FL121" s="337"/>
      <c r="FM121" s="337"/>
      <c r="FN121" s="337"/>
      <c r="FO121" s="337"/>
      <c r="FP121" s="337"/>
      <c r="FQ121" s="337"/>
      <c r="FR121" s="337"/>
      <c r="FS121" s="337"/>
      <c r="FT121" s="337"/>
      <c r="FU121" s="337"/>
      <c r="FV121" s="337"/>
      <c r="FW121" s="337"/>
      <c r="FX121" s="337"/>
      <c r="FY121" s="337"/>
      <c r="FZ121" s="337"/>
      <c r="GA121" s="337"/>
      <c r="GB121" s="337"/>
      <c r="GC121" s="337"/>
      <c r="GD121" s="1760">
        <v>500</v>
      </c>
      <c r="GE121" s="1760">
        <v>500</v>
      </c>
      <c r="GF121" s="1760">
        <v>500</v>
      </c>
      <c r="GG121" s="1760">
        <v>500</v>
      </c>
      <c r="GH121" s="1760">
        <v>500</v>
      </c>
      <c r="GI121" s="1760">
        <v>500</v>
      </c>
      <c r="GJ121" s="1760">
        <v>500</v>
      </c>
      <c r="GK121" s="1760">
        <v>500</v>
      </c>
      <c r="GL121" s="1760">
        <v>500</v>
      </c>
      <c r="GM121" s="1760">
        <v>500</v>
      </c>
      <c r="GN121" s="1760">
        <v>500</v>
      </c>
      <c r="GO121" s="1760">
        <v>500</v>
      </c>
      <c r="GP121" s="1760">
        <v>500</v>
      </c>
      <c r="GQ121" s="1760">
        <v>500</v>
      </c>
      <c r="GR121" s="1760">
        <v>500</v>
      </c>
      <c r="GS121" s="1760">
        <v>500</v>
      </c>
      <c r="GU121" s="1760">
        <v>500</v>
      </c>
      <c r="GV121" s="1760">
        <v>500</v>
      </c>
      <c r="GW121" s="1760">
        <v>500</v>
      </c>
      <c r="GX121" s="1760">
        <v>500</v>
      </c>
      <c r="GY121" s="1760">
        <v>500</v>
      </c>
      <c r="GZ121" s="1760">
        <v>500</v>
      </c>
      <c r="HA121" s="1760">
        <v>500</v>
      </c>
      <c r="HB121" s="1760">
        <v>500</v>
      </c>
      <c r="HC121" s="1760">
        <v>500</v>
      </c>
      <c r="HD121" s="1760">
        <v>500</v>
      </c>
      <c r="HE121" s="1760">
        <v>500</v>
      </c>
      <c r="HF121" s="1760">
        <v>500</v>
      </c>
      <c r="HG121" s="1760">
        <v>500</v>
      </c>
      <c r="HH121" s="1760">
        <v>500</v>
      </c>
      <c r="HI121" s="1760">
        <v>500</v>
      </c>
      <c r="HJ121" s="1760">
        <v>500</v>
      </c>
      <c r="JZ121" s="337"/>
      <c r="KA121" s="337"/>
      <c r="KB121" s="337"/>
      <c r="KC121" s="337"/>
      <c r="KD121" s="337"/>
      <c r="KE121" s="337"/>
      <c r="KF121" s="337"/>
      <c r="KG121" s="337"/>
      <c r="KH121" s="337"/>
      <c r="KI121" s="337"/>
      <c r="KJ121" s="337"/>
      <c r="KK121" s="337"/>
      <c r="KL121" s="337"/>
      <c r="KM121" s="337"/>
      <c r="KN121" s="337"/>
      <c r="KO121" s="337"/>
      <c r="KP121" s="337"/>
      <c r="KQ121" s="337"/>
      <c r="KR121" s="337"/>
      <c r="KS121" s="337"/>
      <c r="KT121" s="337"/>
      <c r="KU121" s="337"/>
      <c r="KV121" s="337"/>
      <c r="KW121" s="337"/>
      <c r="KX121" s="337"/>
      <c r="KY121" s="337"/>
      <c r="KZ121" s="337"/>
      <c r="LA121" s="337"/>
      <c r="LB121" s="337"/>
      <c r="LC121" s="337"/>
      <c r="LD121" s="337"/>
      <c r="LE121" s="337"/>
      <c r="LF121" s="337"/>
      <c r="LG121" s="337"/>
      <c r="LH121" s="337"/>
      <c r="LI121" s="337"/>
      <c r="LJ121" s="337"/>
      <c r="LK121" s="337"/>
      <c r="LL121" s="337"/>
      <c r="LM121" s="337"/>
      <c r="LN121" s="337"/>
      <c r="LO121" s="337"/>
      <c r="QL121" s="1766"/>
      <c r="QM121" s="1766"/>
      <c r="QN121" s="1766"/>
      <c r="QO121" s="1766"/>
      <c r="QP121" s="1766"/>
      <c r="QQ121" s="1766"/>
    </row>
    <row r="122" spans="1:840" s="337" customFormat="1" ht="41.25" customHeight="1">
      <c r="B122" s="1718" t="s">
        <v>40</v>
      </c>
      <c r="C122" s="1718"/>
      <c r="D122" s="1718"/>
      <c r="E122" s="1773"/>
      <c r="F122" s="1696">
        <v>0</v>
      </c>
      <c r="G122" s="1708" t="s">
        <v>5</v>
      </c>
      <c r="H122" s="35" t="s">
        <v>6</v>
      </c>
      <c r="I122" s="35" t="s">
        <v>7</v>
      </c>
      <c r="J122" s="35" t="s">
        <v>8</v>
      </c>
      <c r="K122" s="35" t="s">
        <v>9</v>
      </c>
      <c r="L122" s="35" t="s">
        <v>10</v>
      </c>
      <c r="M122" s="35" t="s">
        <v>11</v>
      </c>
      <c r="N122" s="35" t="s">
        <v>12</v>
      </c>
      <c r="O122" s="35" t="s">
        <v>13</v>
      </c>
      <c r="P122" s="35" t="s">
        <v>14</v>
      </c>
      <c r="Q122" s="35" t="s">
        <v>15</v>
      </c>
      <c r="R122" s="1696">
        <v>1</v>
      </c>
      <c r="S122" s="34" t="s">
        <v>5</v>
      </c>
      <c r="T122" s="34" t="s">
        <v>6</v>
      </c>
      <c r="U122" s="34" t="s">
        <v>7</v>
      </c>
      <c r="V122" s="34" t="s">
        <v>8</v>
      </c>
      <c r="W122" s="34" t="s">
        <v>9</v>
      </c>
      <c r="X122" s="34" t="s">
        <v>10</v>
      </c>
      <c r="Y122" s="34" t="s">
        <v>11</v>
      </c>
      <c r="Z122" s="34" t="s">
        <v>12</v>
      </c>
      <c r="AA122" s="34" t="s">
        <v>13</v>
      </c>
      <c r="AB122" s="34" t="s">
        <v>14</v>
      </c>
      <c r="AC122" s="34" t="s">
        <v>15</v>
      </c>
      <c r="AD122" s="64">
        <f>IF(R122=24,1,R122+1)</f>
        <v>2</v>
      </c>
      <c r="AE122" s="35" t="s">
        <v>5</v>
      </c>
      <c r="AF122" s="35" t="s">
        <v>6</v>
      </c>
      <c r="AG122" s="35" t="s">
        <v>7</v>
      </c>
      <c r="AH122" s="35" t="s">
        <v>8</v>
      </c>
      <c r="AI122" s="35" t="s">
        <v>9</v>
      </c>
      <c r="AJ122" s="35" t="s">
        <v>10</v>
      </c>
      <c r="AK122" s="35" t="s">
        <v>11</v>
      </c>
      <c r="AL122" s="35" t="s">
        <v>12</v>
      </c>
      <c r="AM122" s="35" t="s">
        <v>13</v>
      </c>
      <c r="AN122" s="35" t="s">
        <v>14</v>
      </c>
      <c r="AO122" s="35" t="s">
        <v>15</v>
      </c>
      <c r="AP122" s="64">
        <f>IF(AD122=24,1,AD122+1)</f>
        <v>3</v>
      </c>
      <c r="AQ122" s="34" t="s">
        <v>5</v>
      </c>
      <c r="AR122" s="34" t="s">
        <v>6</v>
      </c>
      <c r="AS122" s="34" t="s">
        <v>7</v>
      </c>
      <c r="AT122" s="34" t="s">
        <v>8</v>
      </c>
      <c r="AU122" s="34" t="s">
        <v>9</v>
      </c>
      <c r="AV122" s="34" t="s">
        <v>10</v>
      </c>
      <c r="AW122" s="34" t="s">
        <v>11</v>
      </c>
      <c r="AX122" s="34" t="s">
        <v>12</v>
      </c>
      <c r="AY122" s="34" t="s">
        <v>13</v>
      </c>
      <c r="AZ122" s="34" t="s">
        <v>14</v>
      </c>
      <c r="BA122" s="34" t="s">
        <v>15</v>
      </c>
      <c r="BB122" s="64">
        <f>IF(AP122=24,1,AP122+1)</f>
        <v>4</v>
      </c>
      <c r="BC122" s="34" t="s">
        <v>5</v>
      </c>
      <c r="BD122" s="34" t="s">
        <v>6</v>
      </c>
      <c r="BE122" s="34" t="s">
        <v>7</v>
      </c>
      <c r="BF122" s="34" t="s">
        <v>8</v>
      </c>
      <c r="BG122" s="34" t="s">
        <v>9</v>
      </c>
      <c r="BH122" s="34" t="s">
        <v>10</v>
      </c>
      <c r="BI122" s="34" t="s">
        <v>11</v>
      </c>
      <c r="BJ122" s="34" t="s">
        <v>12</v>
      </c>
      <c r="BK122" s="34" t="s">
        <v>13</v>
      </c>
      <c r="BL122" s="34" t="s">
        <v>14</v>
      </c>
      <c r="BM122" s="34" t="s">
        <v>15</v>
      </c>
      <c r="BN122" s="64">
        <f>IF(BB122=24,1,BB122+1)</f>
        <v>5</v>
      </c>
      <c r="BO122" s="35" t="s">
        <v>5</v>
      </c>
      <c r="BP122" s="35" t="s">
        <v>6</v>
      </c>
      <c r="BQ122" s="35" t="s">
        <v>7</v>
      </c>
      <c r="BR122" s="35" t="s">
        <v>8</v>
      </c>
      <c r="BS122" s="35" t="s">
        <v>9</v>
      </c>
      <c r="BT122" s="35" t="s">
        <v>10</v>
      </c>
      <c r="BU122" s="35" t="s">
        <v>11</v>
      </c>
      <c r="BV122" s="35" t="s">
        <v>12</v>
      </c>
      <c r="BW122" s="35" t="s">
        <v>13</v>
      </c>
      <c r="BX122" s="35" t="s">
        <v>14</v>
      </c>
      <c r="BY122" s="35" t="s">
        <v>15</v>
      </c>
      <c r="BZ122" s="64">
        <f>IF(BN122=24,1,BN122+1)</f>
        <v>6</v>
      </c>
      <c r="CA122" s="34" t="s">
        <v>5</v>
      </c>
      <c r="CB122" s="34" t="s">
        <v>6</v>
      </c>
      <c r="CC122" s="34" t="s">
        <v>7</v>
      </c>
      <c r="CD122" s="34" t="s">
        <v>8</v>
      </c>
      <c r="CE122" s="34" t="s">
        <v>9</v>
      </c>
      <c r="CF122" s="34" t="s">
        <v>10</v>
      </c>
      <c r="CG122" s="34" t="s">
        <v>11</v>
      </c>
      <c r="CH122" s="34" t="s">
        <v>12</v>
      </c>
      <c r="CI122" s="34" t="s">
        <v>13</v>
      </c>
      <c r="CJ122" s="34" t="s">
        <v>14</v>
      </c>
      <c r="CK122" s="34" t="s">
        <v>15</v>
      </c>
      <c r="CL122" s="64">
        <f>IF(BZ122=24,1,BZ122+1)</f>
        <v>7</v>
      </c>
      <c r="CM122" s="36" t="s">
        <v>5</v>
      </c>
      <c r="CN122" s="36" t="s">
        <v>6</v>
      </c>
      <c r="CO122" s="36" t="s">
        <v>7</v>
      </c>
      <c r="CP122" s="36" t="s">
        <v>8</v>
      </c>
      <c r="CQ122" s="36" t="s">
        <v>9</v>
      </c>
      <c r="CR122" s="36" t="s">
        <v>10</v>
      </c>
      <c r="CS122" s="36" t="s">
        <v>11</v>
      </c>
      <c r="CT122" s="36" t="s">
        <v>12</v>
      </c>
      <c r="CU122" s="36" t="s">
        <v>13</v>
      </c>
      <c r="CV122" s="36" t="s">
        <v>14</v>
      </c>
      <c r="CW122" s="36" t="s">
        <v>15</v>
      </c>
      <c r="CX122" s="64">
        <f>IF(CL122=24,1,CL122+1)</f>
        <v>8</v>
      </c>
      <c r="CY122" s="35" t="s">
        <v>5</v>
      </c>
      <c r="CZ122" s="35" t="s">
        <v>6</v>
      </c>
      <c r="DA122" s="35" t="s">
        <v>7</v>
      </c>
      <c r="DB122" s="35" t="s">
        <v>8</v>
      </c>
      <c r="DC122" s="35" t="s">
        <v>9</v>
      </c>
      <c r="DD122" s="35" t="s">
        <v>10</v>
      </c>
      <c r="DE122" s="35" t="s">
        <v>11</v>
      </c>
      <c r="DF122" s="35" t="s">
        <v>12</v>
      </c>
      <c r="DG122" s="35" t="s">
        <v>13</v>
      </c>
      <c r="DH122" s="35" t="s">
        <v>14</v>
      </c>
      <c r="DI122" s="35" t="s">
        <v>15</v>
      </c>
      <c r="DJ122" s="64">
        <f>IF(CX122=24,1,CX122+1)</f>
        <v>9</v>
      </c>
      <c r="DK122" s="65" t="s">
        <v>5</v>
      </c>
      <c r="DL122" s="65" t="s">
        <v>6</v>
      </c>
      <c r="DM122" s="65" t="s">
        <v>7</v>
      </c>
      <c r="DN122" s="65" t="s">
        <v>8</v>
      </c>
      <c r="DO122" s="65" t="s">
        <v>9</v>
      </c>
      <c r="DP122" s="65" t="s">
        <v>10</v>
      </c>
      <c r="DQ122" s="65" t="s">
        <v>11</v>
      </c>
      <c r="DR122" s="65" t="s">
        <v>12</v>
      </c>
      <c r="DS122" s="65" t="s">
        <v>13</v>
      </c>
      <c r="DT122" s="65" t="s">
        <v>14</v>
      </c>
      <c r="DU122" s="65" t="s">
        <v>15</v>
      </c>
      <c r="DV122" s="64">
        <f>IF(DJ122=24,1,DJ122+1)</f>
        <v>10</v>
      </c>
      <c r="DW122" s="65" t="s">
        <v>5</v>
      </c>
      <c r="DX122" s="65" t="s">
        <v>6</v>
      </c>
      <c r="DY122" s="65" t="s">
        <v>7</v>
      </c>
      <c r="DZ122" s="65" t="s">
        <v>8</v>
      </c>
      <c r="EA122" s="65" t="s">
        <v>9</v>
      </c>
      <c r="EB122" s="65" t="s">
        <v>10</v>
      </c>
      <c r="EC122" s="65" t="s">
        <v>11</v>
      </c>
      <c r="ED122" s="65" t="s">
        <v>12</v>
      </c>
      <c r="EE122" s="65" t="s">
        <v>13</v>
      </c>
      <c r="EF122" s="65" t="s">
        <v>14</v>
      </c>
      <c r="EG122" s="65" t="s">
        <v>15</v>
      </c>
      <c r="EH122" s="64">
        <f>IF(DV122=24,1,DV122+1)</f>
        <v>11</v>
      </c>
      <c r="EI122" s="65" t="s">
        <v>5</v>
      </c>
      <c r="EJ122" s="65" t="s">
        <v>6</v>
      </c>
      <c r="EK122" s="65" t="s">
        <v>7</v>
      </c>
      <c r="EL122" s="65" t="s">
        <v>8</v>
      </c>
      <c r="EM122" s="65" t="s">
        <v>9</v>
      </c>
      <c r="EN122" s="65" t="s">
        <v>10</v>
      </c>
      <c r="EO122" s="65" t="s">
        <v>11</v>
      </c>
      <c r="EP122" s="65" t="s">
        <v>12</v>
      </c>
      <c r="EQ122" s="65" t="s">
        <v>13</v>
      </c>
      <c r="ER122" s="65" t="s">
        <v>14</v>
      </c>
      <c r="ES122" s="65" t="s">
        <v>15</v>
      </c>
      <c r="ET122" s="64">
        <f>IF(EH122=24,1,EH122+1)</f>
        <v>12</v>
      </c>
      <c r="EU122" s="65" t="s">
        <v>5</v>
      </c>
      <c r="EV122" s="65" t="s">
        <v>6</v>
      </c>
      <c r="EW122" s="65" t="s">
        <v>7</v>
      </c>
      <c r="EX122" s="65" t="s">
        <v>8</v>
      </c>
      <c r="EY122" s="65" t="s">
        <v>9</v>
      </c>
      <c r="EZ122" s="65" t="s">
        <v>10</v>
      </c>
      <c r="FA122" s="65" t="s">
        <v>11</v>
      </c>
      <c r="FB122" s="65" t="s">
        <v>12</v>
      </c>
      <c r="FC122" s="65" t="s">
        <v>13</v>
      </c>
      <c r="FD122" s="65" t="s">
        <v>14</v>
      </c>
      <c r="FE122" s="65" t="s">
        <v>15</v>
      </c>
      <c r="FF122" s="64">
        <f>IF(ET122=24,1,ET122+1)</f>
        <v>13</v>
      </c>
      <c r="FG122" s="65" t="s">
        <v>5</v>
      </c>
      <c r="FH122" s="65" t="s">
        <v>6</v>
      </c>
      <c r="FI122" s="65" t="s">
        <v>7</v>
      </c>
      <c r="FJ122" s="65" t="s">
        <v>8</v>
      </c>
      <c r="FK122" s="65" t="s">
        <v>9</v>
      </c>
      <c r="FL122" s="65" t="s">
        <v>10</v>
      </c>
      <c r="FM122" s="65" t="s">
        <v>11</v>
      </c>
      <c r="FN122" s="65" t="s">
        <v>12</v>
      </c>
      <c r="FO122" s="65" t="s">
        <v>13</v>
      </c>
      <c r="FP122" s="65" t="s">
        <v>14</v>
      </c>
      <c r="FQ122" s="65" t="s">
        <v>15</v>
      </c>
      <c r="FR122" s="64">
        <f>IF(FF122=24,1,FF122+1)</f>
        <v>14</v>
      </c>
      <c r="FS122" s="65" t="s">
        <v>5</v>
      </c>
      <c r="FT122" s="65" t="s">
        <v>6</v>
      </c>
      <c r="FU122" s="65" t="s">
        <v>7</v>
      </c>
      <c r="FV122" s="65" t="s">
        <v>8</v>
      </c>
      <c r="FW122" s="65" t="s">
        <v>9</v>
      </c>
      <c r="FX122" s="65" t="s">
        <v>10</v>
      </c>
      <c r="FY122" s="65" t="s">
        <v>11</v>
      </c>
      <c r="FZ122" s="65" t="s">
        <v>12</v>
      </c>
      <c r="GA122" s="65" t="s">
        <v>13</v>
      </c>
      <c r="GB122" s="65" t="s">
        <v>14</v>
      </c>
      <c r="GC122" s="65" t="s">
        <v>15</v>
      </c>
      <c r="GD122" s="64">
        <f>IF(FR122=24,1,FR122+1)</f>
        <v>15</v>
      </c>
      <c r="GE122" s="65" t="s">
        <v>5</v>
      </c>
      <c r="GF122" s="65" t="s">
        <v>6</v>
      </c>
      <c r="GG122" s="65" t="s">
        <v>7</v>
      </c>
      <c r="GH122" s="65" t="s">
        <v>8</v>
      </c>
      <c r="GI122" s="65" t="s">
        <v>9</v>
      </c>
      <c r="GJ122" s="65" t="s">
        <v>10</v>
      </c>
      <c r="GK122" s="65" t="s">
        <v>11</v>
      </c>
      <c r="GL122" s="65" t="s">
        <v>12</v>
      </c>
      <c r="GM122" s="65" t="s">
        <v>13</v>
      </c>
      <c r="GN122" s="65" t="s">
        <v>14</v>
      </c>
      <c r="GO122" s="65" t="s">
        <v>15</v>
      </c>
      <c r="GP122" s="64">
        <f>IF(GD122=24,1,GD122+1)</f>
        <v>16</v>
      </c>
      <c r="GQ122" s="65" t="s">
        <v>5</v>
      </c>
      <c r="GR122" s="65" t="s">
        <v>6</v>
      </c>
      <c r="GS122" s="65" t="s">
        <v>7</v>
      </c>
      <c r="GT122" s="65" t="s">
        <v>8</v>
      </c>
      <c r="GU122" s="65" t="s">
        <v>9</v>
      </c>
      <c r="GV122" s="65" t="s">
        <v>10</v>
      </c>
      <c r="GW122" s="65" t="s">
        <v>11</v>
      </c>
      <c r="GX122" s="65" t="s">
        <v>12</v>
      </c>
      <c r="GY122" s="65" t="s">
        <v>13</v>
      </c>
      <c r="GZ122" s="65" t="s">
        <v>14</v>
      </c>
      <c r="HA122" s="65" t="s">
        <v>15</v>
      </c>
      <c r="HB122" s="64">
        <f>IF(GP122=24,1,GP122+1)</f>
        <v>17</v>
      </c>
      <c r="HC122" s="65" t="s">
        <v>5</v>
      </c>
      <c r="HD122" s="65" t="s">
        <v>6</v>
      </c>
      <c r="HE122" s="65" t="s">
        <v>7</v>
      </c>
      <c r="HF122" s="65" t="s">
        <v>8</v>
      </c>
      <c r="HG122" s="65" t="s">
        <v>9</v>
      </c>
      <c r="HH122" s="65" t="s">
        <v>10</v>
      </c>
      <c r="HI122" s="65" t="s">
        <v>11</v>
      </c>
      <c r="HJ122" s="65" t="s">
        <v>12</v>
      </c>
      <c r="HK122" s="65" t="s">
        <v>13</v>
      </c>
      <c r="HL122" s="65" t="s">
        <v>14</v>
      </c>
      <c r="HM122" s="65" t="s">
        <v>15</v>
      </c>
      <c r="HN122" s="64">
        <f>IF(HB122=24,1,HB122+1)</f>
        <v>18</v>
      </c>
      <c r="HO122" s="65" t="s">
        <v>5</v>
      </c>
      <c r="HP122" s="65" t="s">
        <v>6</v>
      </c>
      <c r="HQ122" s="65" t="s">
        <v>7</v>
      </c>
      <c r="HR122" s="65" t="s">
        <v>8</v>
      </c>
      <c r="HS122" s="65" t="s">
        <v>9</v>
      </c>
      <c r="HT122" s="65" t="s">
        <v>10</v>
      </c>
      <c r="HU122" s="65" t="s">
        <v>11</v>
      </c>
      <c r="HV122" s="65" t="s">
        <v>12</v>
      </c>
      <c r="HW122" s="65" t="s">
        <v>13</v>
      </c>
      <c r="HX122" s="65" t="s">
        <v>14</v>
      </c>
      <c r="HY122" s="65" t="s">
        <v>15</v>
      </c>
      <c r="HZ122" s="64">
        <f>IF(HN122=24,1,HN122+1)</f>
        <v>19</v>
      </c>
      <c r="IA122" s="65" t="s">
        <v>5</v>
      </c>
      <c r="IB122" s="65" t="s">
        <v>6</v>
      </c>
      <c r="IC122" s="65" t="s">
        <v>7</v>
      </c>
      <c r="ID122" s="65" t="s">
        <v>8</v>
      </c>
      <c r="IE122" s="65" t="s">
        <v>9</v>
      </c>
      <c r="IF122" s="65" t="s">
        <v>10</v>
      </c>
      <c r="IG122" s="65" t="s">
        <v>11</v>
      </c>
      <c r="IH122" s="65" t="s">
        <v>12</v>
      </c>
      <c r="II122" s="65" t="s">
        <v>13</v>
      </c>
      <c r="IJ122" s="65" t="s">
        <v>14</v>
      </c>
      <c r="IK122" s="65" t="s">
        <v>15</v>
      </c>
      <c r="IL122" s="64">
        <f>IF(HZ122=24,1,HZ122+1)</f>
        <v>20</v>
      </c>
      <c r="IM122" s="65" t="s">
        <v>5</v>
      </c>
      <c r="IN122" s="65" t="s">
        <v>6</v>
      </c>
      <c r="IO122" s="65" t="s">
        <v>7</v>
      </c>
      <c r="IP122" s="65" t="s">
        <v>8</v>
      </c>
      <c r="IQ122" s="65" t="s">
        <v>9</v>
      </c>
      <c r="IR122" s="65" t="s">
        <v>10</v>
      </c>
      <c r="IS122" s="65" t="s">
        <v>11</v>
      </c>
      <c r="IT122" s="65" t="s">
        <v>12</v>
      </c>
      <c r="IU122" s="65" t="s">
        <v>13</v>
      </c>
      <c r="IV122" s="65" t="s">
        <v>14</v>
      </c>
      <c r="IW122" s="65" t="s">
        <v>15</v>
      </c>
      <c r="IX122" s="64">
        <f>IF(IL122=24,1,IL122+1)</f>
        <v>21</v>
      </c>
      <c r="IY122" s="65" t="s">
        <v>5</v>
      </c>
      <c r="IZ122" s="65" t="s">
        <v>6</v>
      </c>
      <c r="JA122" s="65" t="s">
        <v>7</v>
      </c>
      <c r="JB122" s="65" t="s">
        <v>8</v>
      </c>
      <c r="JC122" s="65" t="s">
        <v>9</v>
      </c>
      <c r="JD122" s="65" t="s">
        <v>10</v>
      </c>
      <c r="JE122" s="65" t="s">
        <v>11</v>
      </c>
      <c r="JF122" s="65" t="s">
        <v>12</v>
      </c>
      <c r="JG122" s="65" t="s">
        <v>13</v>
      </c>
      <c r="JH122" s="65" t="s">
        <v>14</v>
      </c>
      <c r="JI122" s="65" t="s">
        <v>15</v>
      </c>
      <c r="JJ122" s="64">
        <f>IF(IX122=24,1,IX122+1)</f>
        <v>22</v>
      </c>
      <c r="JK122" s="65" t="s">
        <v>5</v>
      </c>
      <c r="JL122" s="65" t="s">
        <v>6</v>
      </c>
      <c r="JM122" s="65" t="s">
        <v>7</v>
      </c>
      <c r="JN122" s="65" t="s">
        <v>8</v>
      </c>
      <c r="JO122" s="65" t="s">
        <v>9</v>
      </c>
      <c r="JP122" s="65" t="s">
        <v>10</v>
      </c>
      <c r="JQ122" s="65" t="s">
        <v>11</v>
      </c>
      <c r="JR122" s="65" t="s">
        <v>12</v>
      </c>
      <c r="JS122" s="65" t="s">
        <v>13</v>
      </c>
      <c r="JT122" s="65" t="s">
        <v>14</v>
      </c>
      <c r="JU122" s="65" t="s">
        <v>15</v>
      </c>
      <c r="JV122" s="64">
        <f>IF(JJ122=24,1,JJ122+1)</f>
        <v>23</v>
      </c>
      <c r="JW122" s="65" t="s">
        <v>5</v>
      </c>
      <c r="JX122" s="65" t="s">
        <v>6</v>
      </c>
      <c r="JY122" s="65" t="s">
        <v>7</v>
      </c>
      <c r="JZ122" s="65" t="s">
        <v>8</v>
      </c>
      <c r="KA122" s="65" t="s">
        <v>9</v>
      </c>
      <c r="KB122" s="65" t="s">
        <v>10</v>
      </c>
      <c r="KC122" s="65" t="s">
        <v>11</v>
      </c>
      <c r="KD122" s="65" t="s">
        <v>12</v>
      </c>
      <c r="KE122" s="65" t="s">
        <v>13</v>
      </c>
      <c r="KF122" s="65" t="s">
        <v>14</v>
      </c>
      <c r="KG122" s="65" t="s">
        <v>15</v>
      </c>
      <c r="KH122" s="64">
        <f>IF(JV122=24,1,JV122+1)</f>
        <v>24</v>
      </c>
      <c r="KI122" s="65" t="s">
        <v>5</v>
      </c>
      <c r="KJ122" s="65" t="s">
        <v>6</v>
      </c>
      <c r="KK122" s="65" t="s">
        <v>7</v>
      </c>
      <c r="KL122" s="65" t="s">
        <v>8</v>
      </c>
      <c r="KM122" s="65" t="s">
        <v>9</v>
      </c>
      <c r="KN122" s="65" t="s">
        <v>10</v>
      </c>
      <c r="KO122" s="65" t="s">
        <v>11</v>
      </c>
      <c r="KP122" s="65" t="s">
        <v>12</v>
      </c>
      <c r="KQ122" s="65" t="s">
        <v>13</v>
      </c>
      <c r="KR122" s="65" t="s">
        <v>14</v>
      </c>
      <c r="KS122" s="65" t="s">
        <v>15</v>
      </c>
      <c r="KT122" s="64">
        <f>IF(KH122=24,1,KH122+1)</f>
        <v>1</v>
      </c>
      <c r="KU122" s="65" t="s">
        <v>5</v>
      </c>
      <c r="KV122" s="65" t="s">
        <v>6</v>
      </c>
      <c r="KW122" s="65" t="s">
        <v>7</v>
      </c>
      <c r="KX122" s="65" t="s">
        <v>8</v>
      </c>
      <c r="KY122" s="65" t="s">
        <v>9</v>
      </c>
      <c r="KZ122" s="65" t="s">
        <v>10</v>
      </c>
      <c r="LA122" s="65" t="s">
        <v>11</v>
      </c>
      <c r="LB122" s="65" t="s">
        <v>12</v>
      </c>
      <c r="LC122" s="65" t="s">
        <v>13</v>
      </c>
      <c r="LD122" s="65" t="s">
        <v>14</v>
      </c>
      <c r="LE122" s="65" t="s">
        <v>15</v>
      </c>
      <c r="LF122" s="64">
        <f>IF(KT122=24,1,KT122+1)</f>
        <v>2</v>
      </c>
      <c r="LG122" s="65" t="s">
        <v>5</v>
      </c>
      <c r="LH122" s="65" t="s">
        <v>6</v>
      </c>
      <c r="LI122" s="65" t="s">
        <v>7</v>
      </c>
      <c r="LJ122" s="65" t="s">
        <v>8</v>
      </c>
      <c r="LK122" s="65" t="s">
        <v>9</v>
      </c>
      <c r="LL122" s="65" t="s">
        <v>10</v>
      </c>
      <c r="LM122" s="65" t="s">
        <v>11</v>
      </c>
      <c r="LN122" s="65" t="s">
        <v>12</v>
      </c>
      <c r="LO122" s="65" t="s">
        <v>13</v>
      </c>
      <c r="LP122" s="65" t="s">
        <v>14</v>
      </c>
      <c r="LQ122" s="65" t="s">
        <v>15</v>
      </c>
      <c r="LR122" s="64">
        <f>IF(LF122=24,1,LF122+1)</f>
        <v>3</v>
      </c>
      <c r="LS122" s="65" t="s">
        <v>5</v>
      </c>
      <c r="LT122" s="65" t="s">
        <v>6</v>
      </c>
      <c r="LU122" s="65" t="s">
        <v>7</v>
      </c>
      <c r="LV122" s="65" t="s">
        <v>8</v>
      </c>
      <c r="LW122" s="65" t="s">
        <v>9</v>
      </c>
      <c r="LX122" s="65" t="s">
        <v>10</v>
      </c>
      <c r="LY122" s="65" t="s">
        <v>11</v>
      </c>
      <c r="LZ122" s="65" t="s">
        <v>12</v>
      </c>
      <c r="MA122" s="65" t="s">
        <v>13</v>
      </c>
      <c r="MB122" s="65" t="s">
        <v>14</v>
      </c>
      <c r="MC122" s="65" t="s">
        <v>15</v>
      </c>
      <c r="MD122" s="64">
        <f>IF(LR122=24,1,LR122+1)</f>
        <v>4</v>
      </c>
      <c r="ME122" s="65" t="s">
        <v>5</v>
      </c>
      <c r="MF122" s="65" t="s">
        <v>6</v>
      </c>
      <c r="MG122" s="65" t="s">
        <v>7</v>
      </c>
      <c r="MH122" s="65" t="s">
        <v>8</v>
      </c>
      <c r="MI122" s="65" t="s">
        <v>9</v>
      </c>
      <c r="MJ122" s="65" t="s">
        <v>10</v>
      </c>
      <c r="MK122" s="65" t="s">
        <v>11</v>
      </c>
      <c r="ML122" s="65" t="s">
        <v>12</v>
      </c>
      <c r="MM122" s="65" t="s">
        <v>13</v>
      </c>
      <c r="MN122" s="65" t="s">
        <v>14</v>
      </c>
      <c r="MO122" s="65" t="s">
        <v>15</v>
      </c>
      <c r="MP122" s="64">
        <f>IF(MD122=24,1,MD122+1)</f>
        <v>5</v>
      </c>
      <c r="MQ122" s="65" t="s">
        <v>5</v>
      </c>
      <c r="MR122" s="65" t="s">
        <v>6</v>
      </c>
      <c r="MS122" s="65" t="s">
        <v>7</v>
      </c>
      <c r="MT122" s="65" t="s">
        <v>8</v>
      </c>
      <c r="MU122" s="65" t="s">
        <v>9</v>
      </c>
      <c r="MV122" s="65" t="s">
        <v>10</v>
      </c>
      <c r="MW122" s="65" t="s">
        <v>11</v>
      </c>
      <c r="MX122" s="65" t="s">
        <v>12</v>
      </c>
      <c r="MY122" s="65" t="s">
        <v>13</v>
      </c>
      <c r="MZ122" s="65" t="s">
        <v>14</v>
      </c>
      <c r="NA122" s="65" t="s">
        <v>15</v>
      </c>
      <c r="NB122" s="64">
        <f>IF(MP122=24,1,MP122+1)</f>
        <v>6</v>
      </c>
      <c r="NC122" s="65" t="s">
        <v>5</v>
      </c>
      <c r="ND122" s="65" t="s">
        <v>6</v>
      </c>
      <c r="NE122" s="65" t="s">
        <v>7</v>
      </c>
      <c r="NF122" s="65" t="s">
        <v>8</v>
      </c>
      <c r="NG122" s="65" t="s">
        <v>9</v>
      </c>
      <c r="NH122" s="65" t="s">
        <v>10</v>
      </c>
      <c r="NI122" s="65" t="s">
        <v>11</v>
      </c>
      <c r="NJ122" s="65" t="s">
        <v>12</v>
      </c>
      <c r="NK122" s="65" t="s">
        <v>13</v>
      </c>
      <c r="NL122" s="65" t="s">
        <v>14</v>
      </c>
      <c r="NM122" s="65" t="s">
        <v>15</v>
      </c>
      <c r="NN122" s="64">
        <f>IF(NB122=24,1,NB122+1)</f>
        <v>7</v>
      </c>
      <c r="NO122" s="65" t="s">
        <v>5</v>
      </c>
      <c r="NP122" s="65" t="s">
        <v>6</v>
      </c>
      <c r="NQ122" s="65" t="s">
        <v>7</v>
      </c>
      <c r="NR122" s="65" t="s">
        <v>8</v>
      </c>
      <c r="NS122" s="65" t="s">
        <v>9</v>
      </c>
      <c r="NT122" s="65" t="s">
        <v>10</v>
      </c>
      <c r="NU122" s="65" t="s">
        <v>11</v>
      </c>
      <c r="NV122" s="65" t="s">
        <v>12</v>
      </c>
      <c r="NW122" s="65" t="s">
        <v>13</v>
      </c>
      <c r="NX122" s="65" t="s">
        <v>14</v>
      </c>
      <c r="NY122" s="65" t="s">
        <v>15</v>
      </c>
      <c r="NZ122" s="64">
        <f>IF(NN122=24,1,NN122+1)</f>
        <v>8</v>
      </c>
      <c r="OA122" s="65" t="s">
        <v>5</v>
      </c>
      <c r="OB122" s="65" t="s">
        <v>6</v>
      </c>
      <c r="OC122" s="65" t="s">
        <v>7</v>
      </c>
      <c r="OD122" s="65" t="s">
        <v>8</v>
      </c>
      <c r="OE122" s="65" t="s">
        <v>9</v>
      </c>
      <c r="OF122" s="65" t="s">
        <v>10</v>
      </c>
      <c r="OG122" s="65" t="s">
        <v>11</v>
      </c>
      <c r="OH122" s="65" t="s">
        <v>12</v>
      </c>
      <c r="OI122" s="65" t="s">
        <v>13</v>
      </c>
      <c r="OJ122" s="65" t="s">
        <v>14</v>
      </c>
      <c r="OK122" s="65" t="s">
        <v>15</v>
      </c>
      <c r="OL122" s="64">
        <f>IF(NZ122=24,1,NZ122+1)</f>
        <v>9</v>
      </c>
      <c r="OM122" s="65" t="s">
        <v>5</v>
      </c>
      <c r="ON122" s="65" t="s">
        <v>6</v>
      </c>
      <c r="OO122" s="65" t="s">
        <v>7</v>
      </c>
      <c r="OP122" s="65" t="s">
        <v>8</v>
      </c>
      <c r="OQ122" s="65" t="s">
        <v>9</v>
      </c>
      <c r="OR122" s="65" t="s">
        <v>10</v>
      </c>
      <c r="OS122" s="65" t="s">
        <v>11</v>
      </c>
      <c r="OT122" s="65" t="s">
        <v>12</v>
      </c>
      <c r="OU122" s="65" t="s">
        <v>13</v>
      </c>
      <c r="OV122" s="65" t="s">
        <v>14</v>
      </c>
      <c r="OW122" s="65" t="s">
        <v>15</v>
      </c>
      <c r="OX122" s="64">
        <f>IF(OL122=24,1,OL122+1)</f>
        <v>10</v>
      </c>
      <c r="OY122" s="65" t="s">
        <v>5</v>
      </c>
      <c r="OZ122" s="65" t="s">
        <v>6</v>
      </c>
      <c r="PA122" s="65" t="s">
        <v>7</v>
      </c>
      <c r="PB122" s="65" t="s">
        <v>8</v>
      </c>
      <c r="PC122" s="65" t="s">
        <v>9</v>
      </c>
      <c r="PD122" s="65" t="s">
        <v>10</v>
      </c>
      <c r="PE122" s="65" t="s">
        <v>11</v>
      </c>
      <c r="PF122" s="65" t="s">
        <v>12</v>
      </c>
      <c r="PG122" s="65" t="s">
        <v>13</v>
      </c>
      <c r="PH122" s="65" t="s">
        <v>14</v>
      </c>
      <c r="PI122" s="65" t="s">
        <v>15</v>
      </c>
      <c r="PJ122" s="64">
        <f>IF(OX122=24,1,OX122+1)</f>
        <v>11</v>
      </c>
      <c r="PK122" s="65" t="s">
        <v>5</v>
      </c>
      <c r="PL122" s="65" t="s">
        <v>6</v>
      </c>
      <c r="PM122" s="65" t="s">
        <v>7</v>
      </c>
      <c r="PN122" s="65" t="s">
        <v>8</v>
      </c>
      <c r="PO122" s="65" t="s">
        <v>9</v>
      </c>
      <c r="PP122" s="65" t="s">
        <v>10</v>
      </c>
      <c r="PQ122" s="65" t="s">
        <v>11</v>
      </c>
      <c r="PR122" s="65" t="s">
        <v>12</v>
      </c>
      <c r="PS122" s="65" t="s">
        <v>13</v>
      </c>
      <c r="PT122" s="65" t="s">
        <v>14</v>
      </c>
      <c r="PU122" s="65" t="s">
        <v>15</v>
      </c>
      <c r="PV122" s="64">
        <f>IF(PJ122=24,1,PJ122+1)</f>
        <v>12</v>
      </c>
      <c r="PW122" s="65" t="s">
        <v>5</v>
      </c>
      <c r="PX122" s="65" t="s">
        <v>6</v>
      </c>
      <c r="PY122" s="65" t="s">
        <v>7</v>
      </c>
      <c r="PZ122" s="65" t="s">
        <v>8</v>
      </c>
      <c r="QA122" s="65" t="s">
        <v>9</v>
      </c>
      <c r="QB122" s="65" t="s">
        <v>10</v>
      </c>
      <c r="QC122" s="65" t="s">
        <v>11</v>
      </c>
      <c r="QD122" s="65" t="s">
        <v>12</v>
      </c>
      <c r="QE122" s="65" t="s">
        <v>13</v>
      </c>
      <c r="QF122" s="65" t="s">
        <v>14</v>
      </c>
      <c r="QG122" s="65" t="s">
        <v>15</v>
      </c>
      <c r="QH122" s="64">
        <f>IF(PV122=24,1,PV122+1)</f>
        <v>13</v>
      </c>
      <c r="QI122" s="65" t="s">
        <v>5</v>
      </c>
      <c r="QJ122" s="65" t="s">
        <v>6</v>
      </c>
      <c r="QK122" s="65" t="s">
        <v>7</v>
      </c>
      <c r="QL122" s="65" t="s">
        <v>8</v>
      </c>
      <c r="QM122" s="65" t="s">
        <v>9</v>
      </c>
      <c r="QN122" s="65" t="s">
        <v>10</v>
      </c>
      <c r="QO122" s="65" t="s">
        <v>11</v>
      </c>
      <c r="QP122" s="65" t="s">
        <v>12</v>
      </c>
      <c r="QQ122" s="65" t="s">
        <v>13</v>
      </c>
      <c r="QR122" s="65" t="s">
        <v>14</v>
      </c>
      <c r="QS122" s="65" t="s">
        <v>15</v>
      </c>
      <c r="QT122" s="64">
        <f>IF(QH122=24,1,QH122+1)</f>
        <v>14</v>
      </c>
      <c r="QU122" s="65" t="s">
        <v>5</v>
      </c>
      <c r="QV122" s="65" t="s">
        <v>6</v>
      </c>
      <c r="QW122" s="65" t="s">
        <v>7</v>
      </c>
      <c r="QX122" s="65" t="s">
        <v>8</v>
      </c>
      <c r="QY122" s="65" t="s">
        <v>9</v>
      </c>
      <c r="QZ122" s="65" t="s">
        <v>10</v>
      </c>
      <c r="RA122" s="65" t="s">
        <v>11</v>
      </c>
      <c r="RB122" s="65" t="s">
        <v>12</v>
      </c>
      <c r="RC122" s="65" t="s">
        <v>13</v>
      </c>
      <c r="RD122" s="65" t="s">
        <v>14</v>
      </c>
      <c r="RE122" s="65" t="s">
        <v>15</v>
      </c>
      <c r="RF122" s="64">
        <f>IF(QT122=24,1,QT122+1)</f>
        <v>15</v>
      </c>
      <c r="RG122" s="65" t="s">
        <v>5</v>
      </c>
      <c r="RH122" s="65" t="s">
        <v>6</v>
      </c>
      <c r="RI122" s="65" t="s">
        <v>7</v>
      </c>
      <c r="RJ122" s="65" t="s">
        <v>8</v>
      </c>
      <c r="RK122" s="65" t="s">
        <v>9</v>
      </c>
      <c r="RL122" s="65" t="s">
        <v>10</v>
      </c>
      <c r="RM122" s="65" t="s">
        <v>11</v>
      </c>
      <c r="RN122" s="65" t="s">
        <v>12</v>
      </c>
      <c r="RO122" s="65" t="s">
        <v>13</v>
      </c>
      <c r="RP122" s="65" t="s">
        <v>14</v>
      </c>
      <c r="RQ122" s="65" t="s">
        <v>15</v>
      </c>
      <c r="RR122" s="64">
        <f>IF(RF122=24,1,RF122+1)</f>
        <v>16</v>
      </c>
      <c r="RS122" s="65" t="s">
        <v>5</v>
      </c>
      <c r="RT122" s="65" t="s">
        <v>6</v>
      </c>
      <c r="RU122" s="65" t="s">
        <v>7</v>
      </c>
      <c r="RV122" s="65" t="s">
        <v>8</v>
      </c>
      <c r="RW122" s="65" t="s">
        <v>9</v>
      </c>
      <c r="RX122" s="65" t="s">
        <v>10</v>
      </c>
      <c r="RY122" s="65" t="s">
        <v>11</v>
      </c>
      <c r="RZ122" s="65" t="s">
        <v>12</v>
      </c>
      <c r="SA122" s="65" t="s">
        <v>13</v>
      </c>
      <c r="SB122" s="65" t="s">
        <v>14</v>
      </c>
      <c r="SC122" s="65" t="s">
        <v>15</v>
      </c>
      <c r="SD122" s="64">
        <f>IF(RR122=24,1,RR122+1)</f>
        <v>17</v>
      </c>
      <c r="SE122" s="65" t="s">
        <v>5</v>
      </c>
      <c r="SF122" s="65" t="s">
        <v>6</v>
      </c>
      <c r="SG122" s="65" t="s">
        <v>7</v>
      </c>
      <c r="SH122" s="65" t="s">
        <v>8</v>
      </c>
      <c r="SI122" s="65" t="s">
        <v>9</v>
      </c>
      <c r="SJ122" s="65" t="s">
        <v>10</v>
      </c>
      <c r="SK122" s="65" t="s">
        <v>11</v>
      </c>
      <c r="SL122" s="65" t="s">
        <v>12</v>
      </c>
      <c r="SM122" s="65" t="s">
        <v>13</v>
      </c>
      <c r="SN122" s="65" t="s">
        <v>14</v>
      </c>
      <c r="SO122" s="65" t="s">
        <v>15</v>
      </c>
      <c r="SP122" s="64">
        <f>IF(SD122=24,1,SD122+1)</f>
        <v>18</v>
      </c>
      <c r="SQ122" s="65" t="s">
        <v>5</v>
      </c>
      <c r="SR122" s="65" t="s">
        <v>6</v>
      </c>
      <c r="SS122" s="65" t="s">
        <v>7</v>
      </c>
      <c r="ST122" s="65" t="s">
        <v>8</v>
      </c>
      <c r="SU122" s="65" t="s">
        <v>9</v>
      </c>
      <c r="SV122" s="65" t="s">
        <v>10</v>
      </c>
      <c r="SW122" s="65" t="s">
        <v>11</v>
      </c>
      <c r="SX122" s="65" t="s">
        <v>12</v>
      </c>
      <c r="SY122" s="65" t="s">
        <v>13</v>
      </c>
      <c r="SZ122" s="65" t="s">
        <v>14</v>
      </c>
      <c r="TA122" s="65" t="s">
        <v>15</v>
      </c>
      <c r="TB122" s="64">
        <f>IF(SP122=24,1,SP122+1)</f>
        <v>19</v>
      </c>
      <c r="TC122" s="65" t="s">
        <v>5</v>
      </c>
      <c r="TD122" s="65" t="s">
        <v>6</v>
      </c>
      <c r="TE122" s="65" t="s">
        <v>7</v>
      </c>
      <c r="TF122" s="65" t="s">
        <v>8</v>
      </c>
      <c r="TG122" s="65" t="s">
        <v>9</v>
      </c>
      <c r="TH122" s="65" t="s">
        <v>10</v>
      </c>
      <c r="TI122" s="65" t="s">
        <v>11</v>
      </c>
      <c r="TJ122" s="65" t="s">
        <v>12</v>
      </c>
      <c r="TK122" s="65" t="s">
        <v>13</v>
      </c>
      <c r="TL122" s="65" t="s">
        <v>14</v>
      </c>
      <c r="TM122" s="65" t="s">
        <v>15</v>
      </c>
      <c r="TN122" s="64">
        <f>IF(TB122=24,1,TB122+1)</f>
        <v>20</v>
      </c>
      <c r="TO122" s="65" t="s">
        <v>5</v>
      </c>
      <c r="TP122" s="65" t="s">
        <v>6</v>
      </c>
      <c r="TQ122" s="65" t="s">
        <v>7</v>
      </c>
      <c r="TR122" s="65" t="s">
        <v>8</v>
      </c>
      <c r="TS122" s="65" t="s">
        <v>9</v>
      </c>
      <c r="TT122" s="65" t="s">
        <v>10</v>
      </c>
      <c r="TU122" s="65" t="s">
        <v>11</v>
      </c>
      <c r="TV122" s="65" t="s">
        <v>12</v>
      </c>
      <c r="TW122" s="65" t="s">
        <v>13</v>
      </c>
      <c r="TX122" s="65" t="s">
        <v>14</v>
      </c>
      <c r="TY122" s="65" t="s">
        <v>15</v>
      </c>
      <c r="TZ122" s="64">
        <f>IF(TN122=24,1,TN122+1)</f>
        <v>21</v>
      </c>
      <c r="UA122" s="65" t="s">
        <v>5</v>
      </c>
      <c r="UB122" s="65" t="s">
        <v>6</v>
      </c>
      <c r="UC122" s="65" t="s">
        <v>7</v>
      </c>
      <c r="UD122" s="65" t="s">
        <v>8</v>
      </c>
      <c r="UE122" s="65" t="s">
        <v>9</v>
      </c>
      <c r="UF122" s="65" t="s">
        <v>10</v>
      </c>
      <c r="UG122" s="65" t="s">
        <v>11</v>
      </c>
      <c r="UH122" s="65" t="s">
        <v>12</v>
      </c>
      <c r="UI122" s="65" t="s">
        <v>13</v>
      </c>
      <c r="UJ122" s="65" t="s">
        <v>14</v>
      </c>
      <c r="UK122" s="65" t="s">
        <v>15</v>
      </c>
      <c r="UL122" s="64">
        <f>IF(TZ122=24,1,TZ122+1)</f>
        <v>22</v>
      </c>
      <c r="UM122" s="65" t="s">
        <v>5</v>
      </c>
      <c r="UN122" s="65" t="s">
        <v>6</v>
      </c>
      <c r="UO122" s="65" t="s">
        <v>7</v>
      </c>
      <c r="UP122" s="65" t="s">
        <v>8</v>
      </c>
      <c r="UQ122" s="65" t="s">
        <v>9</v>
      </c>
      <c r="UR122" s="65" t="s">
        <v>10</v>
      </c>
      <c r="US122" s="65" t="s">
        <v>11</v>
      </c>
      <c r="UT122" s="65" t="s">
        <v>12</v>
      </c>
      <c r="UU122" s="65" t="s">
        <v>13</v>
      </c>
      <c r="UV122" s="65" t="s">
        <v>14</v>
      </c>
      <c r="UW122" s="65" t="s">
        <v>15</v>
      </c>
      <c r="UX122" s="64">
        <f>IF(UL122=24,1,UL122+1)</f>
        <v>23</v>
      </c>
      <c r="UY122" s="65" t="s">
        <v>5</v>
      </c>
      <c r="UZ122" s="65" t="s">
        <v>6</v>
      </c>
      <c r="VA122" s="65" t="s">
        <v>7</v>
      </c>
      <c r="VB122" s="65" t="s">
        <v>8</v>
      </c>
      <c r="VC122" s="65" t="s">
        <v>9</v>
      </c>
      <c r="VD122" s="65" t="s">
        <v>10</v>
      </c>
      <c r="VE122" s="65" t="s">
        <v>11</v>
      </c>
      <c r="VF122" s="65" t="s">
        <v>12</v>
      </c>
      <c r="VG122" s="65" t="s">
        <v>13</v>
      </c>
      <c r="VH122" s="65" t="s">
        <v>14</v>
      </c>
      <c r="VI122" s="65" t="s">
        <v>15</v>
      </c>
      <c r="VJ122" s="64">
        <f>IF(UX122=24,1,UX122+1)</f>
        <v>24</v>
      </c>
      <c r="VK122" s="65" t="s">
        <v>5</v>
      </c>
      <c r="VL122" s="65" t="s">
        <v>6</v>
      </c>
      <c r="VM122" s="65" t="s">
        <v>7</v>
      </c>
      <c r="VN122" s="65" t="s">
        <v>8</v>
      </c>
      <c r="VO122" s="65" t="s">
        <v>9</v>
      </c>
      <c r="VP122" s="65" t="s">
        <v>10</v>
      </c>
      <c r="VQ122" s="65" t="s">
        <v>11</v>
      </c>
      <c r="VR122" s="65" t="s">
        <v>12</v>
      </c>
      <c r="VS122" s="65" t="s">
        <v>13</v>
      </c>
      <c r="VT122" s="65" t="s">
        <v>14</v>
      </c>
      <c r="VU122" s="65" t="s">
        <v>15</v>
      </c>
      <c r="VV122" s="64">
        <f>IF(VJ122=24,1,VJ122+1)</f>
        <v>1</v>
      </c>
      <c r="VW122" s="65" t="s">
        <v>5</v>
      </c>
      <c r="VX122" s="65" t="s">
        <v>6</v>
      </c>
      <c r="VY122" s="65" t="s">
        <v>7</v>
      </c>
      <c r="VZ122" s="65" t="s">
        <v>8</v>
      </c>
      <c r="WA122" s="65" t="s">
        <v>9</v>
      </c>
      <c r="WB122" s="65" t="s">
        <v>10</v>
      </c>
      <c r="WC122" s="65" t="s">
        <v>11</v>
      </c>
      <c r="WD122" s="65" t="s">
        <v>12</v>
      </c>
      <c r="WE122" s="65" t="s">
        <v>13</v>
      </c>
      <c r="WF122" s="65" t="s">
        <v>14</v>
      </c>
      <c r="WG122" s="65" t="s">
        <v>15</v>
      </c>
      <c r="WH122" s="64">
        <f>IF(VV122=24,1,VV122+1)</f>
        <v>2</v>
      </c>
      <c r="WI122" s="65" t="s">
        <v>5</v>
      </c>
      <c r="WJ122" s="65" t="s">
        <v>6</v>
      </c>
      <c r="WK122" s="65" t="s">
        <v>7</v>
      </c>
      <c r="WL122" s="65" t="s">
        <v>8</v>
      </c>
      <c r="WM122" s="65" t="s">
        <v>9</v>
      </c>
      <c r="WN122" s="65" t="s">
        <v>10</v>
      </c>
      <c r="WO122" s="65" t="s">
        <v>11</v>
      </c>
      <c r="WP122" s="65" t="s">
        <v>12</v>
      </c>
      <c r="WQ122" s="65" t="s">
        <v>13</v>
      </c>
      <c r="WR122" s="65" t="s">
        <v>14</v>
      </c>
      <c r="WS122" s="65" t="s">
        <v>15</v>
      </c>
      <c r="WT122" s="64">
        <f>IF(WH122=24,1,WH122+1)</f>
        <v>3</v>
      </c>
      <c r="WU122" s="65" t="s">
        <v>5</v>
      </c>
      <c r="WV122" s="65" t="s">
        <v>6</v>
      </c>
      <c r="WW122" s="65" t="s">
        <v>7</v>
      </c>
      <c r="WX122" s="65" t="s">
        <v>8</v>
      </c>
      <c r="WY122" s="65" t="s">
        <v>9</v>
      </c>
      <c r="WZ122" s="65" t="s">
        <v>10</v>
      </c>
      <c r="XA122" s="65" t="s">
        <v>11</v>
      </c>
      <c r="XB122" s="65" t="s">
        <v>12</v>
      </c>
      <c r="XC122" s="65" t="s">
        <v>13</v>
      </c>
      <c r="XD122" s="65" t="s">
        <v>14</v>
      </c>
      <c r="XE122" s="65" t="s">
        <v>15</v>
      </c>
      <c r="XF122" s="64">
        <f>IF(WT122=24,1,WT122+1)</f>
        <v>4</v>
      </c>
      <c r="XG122" s="65" t="s">
        <v>5</v>
      </c>
      <c r="XH122" s="65" t="s">
        <v>6</v>
      </c>
      <c r="XI122" s="65" t="s">
        <v>7</v>
      </c>
      <c r="XJ122" s="65" t="s">
        <v>8</v>
      </c>
      <c r="XK122" s="65" t="s">
        <v>9</v>
      </c>
      <c r="XL122" s="65" t="s">
        <v>10</v>
      </c>
      <c r="XM122" s="65" t="s">
        <v>11</v>
      </c>
      <c r="XN122" s="65" t="s">
        <v>12</v>
      </c>
      <c r="XO122" s="65" t="s">
        <v>13</v>
      </c>
      <c r="XP122" s="65" t="s">
        <v>14</v>
      </c>
      <c r="XQ122" s="65" t="s">
        <v>15</v>
      </c>
      <c r="XR122" s="64">
        <f>IF(XF122=24,1,XF122+1)</f>
        <v>5</v>
      </c>
      <c r="XS122" s="65" t="s">
        <v>5</v>
      </c>
      <c r="XT122" s="65" t="s">
        <v>6</v>
      </c>
      <c r="XU122" s="65" t="s">
        <v>7</v>
      </c>
      <c r="XV122" s="65" t="s">
        <v>8</v>
      </c>
      <c r="XW122" s="65" t="s">
        <v>9</v>
      </c>
      <c r="XX122" s="65" t="s">
        <v>10</v>
      </c>
      <c r="XY122" s="65" t="s">
        <v>11</v>
      </c>
      <c r="XZ122" s="65" t="s">
        <v>12</v>
      </c>
      <c r="YA122" s="65" t="s">
        <v>13</v>
      </c>
      <c r="YB122" s="65" t="s">
        <v>14</v>
      </c>
      <c r="YC122" s="65" t="s">
        <v>15</v>
      </c>
      <c r="YD122" s="64">
        <f>IF(XR122=24,1,XR122+1)</f>
        <v>6</v>
      </c>
      <c r="YE122" s="65" t="s">
        <v>5</v>
      </c>
      <c r="YF122" s="65" t="s">
        <v>6</v>
      </c>
      <c r="YG122" s="65" t="s">
        <v>7</v>
      </c>
      <c r="YH122" s="65" t="s">
        <v>8</v>
      </c>
      <c r="YI122" s="65" t="s">
        <v>9</v>
      </c>
      <c r="YJ122" s="65" t="s">
        <v>10</v>
      </c>
      <c r="YK122" s="65" t="s">
        <v>11</v>
      </c>
      <c r="YL122" s="65" t="s">
        <v>12</v>
      </c>
      <c r="YM122" s="65" t="s">
        <v>13</v>
      </c>
      <c r="YN122" s="65" t="s">
        <v>14</v>
      </c>
      <c r="YO122" s="65" t="s">
        <v>15</v>
      </c>
    </row>
    <row r="123" spans="1:840" s="337" customFormat="1" ht="44.25" customHeight="1">
      <c r="B123" s="2315">
        <v>44180</v>
      </c>
      <c r="C123" s="2315"/>
      <c r="D123" s="1706" t="s">
        <v>345</v>
      </c>
      <c r="E123" s="1773"/>
      <c r="F123" s="2141" t="s">
        <v>956</v>
      </c>
      <c r="G123" s="2142"/>
      <c r="H123" s="2142"/>
      <c r="I123" s="2142"/>
      <c r="J123" s="2142"/>
      <c r="K123" s="2142"/>
      <c r="L123" s="2142"/>
      <c r="M123" s="2142"/>
      <c r="P123" s="2147" t="s">
        <v>783</v>
      </c>
      <c r="Q123" s="2148"/>
      <c r="R123" s="2148"/>
      <c r="S123" s="2148"/>
      <c r="T123" s="2148"/>
      <c r="U123" s="2148"/>
      <c r="V123" s="2148"/>
      <c r="W123" s="2148"/>
      <c r="X123" s="2148"/>
      <c r="Y123" s="2148"/>
      <c r="Z123" s="2148"/>
      <c r="AA123" s="2148"/>
      <c r="AB123" s="2148"/>
      <c r="AC123" s="2148"/>
      <c r="AD123" s="2148"/>
      <c r="AE123" s="2148"/>
      <c r="AF123" s="2149"/>
      <c r="AM123" s="2141" t="s">
        <v>956</v>
      </c>
      <c r="AN123" s="2142"/>
      <c r="AO123" s="2142"/>
      <c r="AP123" s="2142"/>
      <c r="AQ123" s="2142"/>
      <c r="AR123" s="2142"/>
      <c r="AS123" s="2142"/>
      <c r="AT123" s="2142"/>
      <c r="BL123" s="2147" t="s">
        <v>346</v>
      </c>
      <c r="BM123" s="2148"/>
      <c r="BN123" s="2148"/>
      <c r="BO123" s="2148"/>
      <c r="BP123" s="2148"/>
      <c r="BQ123" s="2148"/>
      <c r="BR123" s="2148"/>
      <c r="BS123" s="2148"/>
      <c r="BT123" s="2148"/>
      <c r="BU123" s="2148"/>
      <c r="BV123" s="2148"/>
      <c r="BW123" s="2148"/>
      <c r="BX123" s="2148"/>
      <c r="BY123" s="2148"/>
      <c r="BZ123" s="2148"/>
      <c r="CA123" s="2148"/>
      <c r="CB123" s="2149"/>
      <c r="CC123" s="2147" t="s">
        <v>942</v>
      </c>
      <c r="CD123" s="2148"/>
      <c r="CE123" s="2148"/>
      <c r="CF123" s="2148"/>
      <c r="CG123" s="2148"/>
      <c r="CH123" s="2148"/>
      <c r="CI123" s="2148"/>
      <c r="CJ123" s="2148"/>
      <c r="CK123" s="2148"/>
      <c r="CL123" s="2148"/>
      <c r="CM123" s="2148"/>
      <c r="CN123" s="2148"/>
      <c r="CO123" s="2148"/>
      <c r="CP123" s="2148"/>
      <c r="CQ123" s="2148"/>
      <c r="CR123" s="2148"/>
      <c r="CS123" s="2148"/>
      <c r="CT123" s="2148"/>
      <c r="CU123" s="2148"/>
      <c r="CV123" s="2148"/>
      <c r="CW123" s="2148"/>
      <c r="CX123" s="2148"/>
      <c r="CY123" s="2148"/>
      <c r="CZ123" s="2148"/>
      <c r="DA123" s="2148"/>
      <c r="DB123" s="2148"/>
      <c r="DC123" s="2148"/>
      <c r="DD123" s="2148"/>
      <c r="DE123" s="2149"/>
      <c r="DH123" s="2147" t="s">
        <v>348</v>
      </c>
      <c r="DI123" s="2148"/>
      <c r="DJ123" s="2148"/>
      <c r="DK123" s="2148"/>
      <c r="DL123" s="2148"/>
      <c r="DM123" s="2148"/>
      <c r="DN123" s="2148"/>
      <c r="DO123" s="2148"/>
      <c r="DP123" s="2148"/>
      <c r="DQ123" s="2148"/>
      <c r="DR123" s="2148"/>
      <c r="DS123" s="2148"/>
      <c r="DT123" s="2148"/>
      <c r="DU123" s="2148"/>
      <c r="DV123" s="2148"/>
      <c r="DW123" s="2148"/>
      <c r="DX123" s="2149"/>
      <c r="EA123" s="2147" t="s">
        <v>954</v>
      </c>
      <c r="EB123" s="2148"/>
      <c r="EC123" s="2148"/>
      <c r="ED123" s="2148"/>
      <c r="EE123" s="2148"/>
      <c r="EF123" s="2148"/>
      <c r="EG123" s="2148"/>
      <c r="EH123" s="2148"/>
      <c r="EI123" s="2148"/>
      <c r="EJ123" s="2148"/>
      <c r="EK123" s="2148"/>
      <c r="EL123" s="2148"/>
      <c r="EM123" s="2148"/>
      <c r="EN123" s="2148"/>
      <c r="EO123" s="2148"/>
      <c r="EP123" s="2149"/>
      <c r="EQ123" s="1853"/>
      <c r="ER123" s="1853"/>
      <c r="ES123" s="1853"/>
      <c r="ET123" s="1853"/>
      <c r="EU123" s="1853"/>
      <c r="EV123" s="1853"/>
      <c r="EW123" s="1853"/>
      <c r="EX123" s="1853"/>
      <c r="EY123" s="1853"/>
      <c r="EZ123" s="1853"/>
      <c r="FA123" s="1853"/>
      <c r="FN123" s="2147" t="s">
        <v>782</v>
      </c>
      <c r="FO123" s="2148"/>
      <c r="FP123" s="2148"/>
      <c r="FQ123" s="2148"/>
      <c r="FR123" s="2148"/>
      <c r="FS123" s="2148"/>
      <c r="FT123" s="2148"/>
      <c r="FU123" s="2148"/>
      <c r="FV123" s="2148"/>
      <c r="FW123" s="2148"/>
      <c r="FX123" s="2148"/>
      <c r="FY123" s="2148"/>
      <c r="FZ123" s="2148"/>
      <c r="GA123" s="2148"/>
      <c r="GB123" s="2148"/>
      <c r="GC123" s="2149"/>
      <c r="GF123" s="2147" t="s">
        <v>939</v>
      </c>
      <c r="GG123" s="2148"/>
      <c r="GH123" s="2148"/>
      <c r="GI123" s="2148"/>
      <c r="GJ123" s="2148"/>
      <c r="GK123" s="2148"/>
      <c r="GL123" s="2148"/>
      <c r="GM123" s="2148"/>
      <c r="GN123" s="2148"/>
      <c r="GO123" s="2148"/>
      <c r="GP123" s="2148"/>
      <c r="GQ123" s="2148"/>
      <c r="GR123" s="2148"/>
      <c r="GS123" s="2148"/>
      <c r="GT123" s="2148"/>
      <c r="GU123" s="2149"/>
      <c r="HB123" s="2147" t="s">
        <v>346</v>
      </c>
      <c r="HC123" s="2148"/>
      <c r="HD123" s="2148"/>
      <c r="HE123" s="2148"/>
      <c r="HF123" s="2148"/>
      <c r="HG123" s="2148"/>
      <c r="HH123" s="2148"/>
      <c r="HI123" s="2148"/>
      <c r="HJ123" s="2148"/>
      <c r="HK123" s="2148"/>
      <c r="HL123" s="2148"/>
      <c r="HM123" s="2148"/>
      <c r="HN123" s="2148"/>
      <c r="HO123" s="2148"/>
      <c r="HP123" s="2148"/>
      <c r="HQ123" s="2148"/>
      <c r="HR123" s="2149"/>
      <c r="IA123" s="2147" t="s">
        <v>1071</v>
      </c>
      <c r="IB123" s="2148"/>
      <c r="IC123" s="2148"/>
      <c r="ID123" s="2148"/>
      <c r="IE123" s="2148"/>
      <c r="IF123" s="2148"/>
      <c r="IG123" s="2148"/>
      <c r="IH123" s="2148"/>
      <c r="II123" s="2148"/>
      <c r="IJ123" s="2148"/>
      <c r="IK123" s="2148"/>
      <c r="IL123" s="2148"/>
      <c r="IM123" s="2148"/>
      <c r="IN123" s="2148"/>
      <c r="IO123" s="2148"/>
      <c r="IP123" s="2149"/>
      <c r="JA123" s="2147" t="s">
        <v>346</v>
      </c>
      <c r="JB123" s="2148"/>
      <c r="JC123" s="2148"/>
      <c r="JD123" s="2148"/>
      <c r="JE123" s="2148"/>
      <c r="JF123" s="2148"/>
      <c r="JG123" s="2148"/>
      <c r="JH123" s="2148"/>
      <c r="JI123" s="2148"/>
      <c r="JJ123" s="2148"/>
      <c r="JK123" s="2148"/>
      <c r="JL123" s="2148"/>
      <c r="JM123" s="2148"/>
      <c r="JN123" s="2148"/>
      <c r="JO123" s="2148"/>
      <c r="JP123" s="2148"/>
      <c r="JQ123" s="2149"/>
      <c r="JT123" s="2147" t="s">
        <v>940</v>
      </c>
      <c r="JU123" s="2148"/>
      <c r="JV123" s="2148"/>
      <c r="JW123" s="2148"/>
      <c r="JX123" s="2148"/>
      <c r="JY123" s="2148"/>
      <c r="JZ123" s="2148"/>
      <c r="KA123" s="2148"/>
      <c r="KB123" s="2148"/>
      <c r="KC123" s="2148"/>
      <c r="KD123" s="2148"/>
      <c r="KE123" s="2148"/>
      <c r="KF123" s="2148"/>
      <c r="KG123" s="2148"/>
      <c r="KH123" s="2148"/>
      <c r="KI123" s="2149"/>
      <c r="KL123" s="2147" t="s">
        <v>941</v>
      </c>
      <c r="KM123" s="2148"/>
      <c r="KN123" s="2148"/>
      <c r="KO123" s="2148"/>
      <c r="KP123" s="2148"/>
      <c r="KQ123" s="2148"/>
      <c r="KR123" s="2148"/>
      <c r="KS123" s="2148"/>
      <c r="KT123" s="2148"/>
      <c r="KU123" s="2148"/>
      <c r="KV123" s="2148"/>
      <c r="KW123" s="2148"/>
      <c r="KX123" s="2148"/>
      <c r="KY123" s="2148"/>
      <c r="KZ123" s="2148"/>
      <c r="LA123" s="2149"/>
      <c r="LD123" s="2147" t="s">
        <v>784</v>
      </c>
      <c r="LE123" s="2148"/>
      <c r="LF123" s="2148"/>
      <c r="LG123" s="2148"/>
      <c r="LH123" s="2148"/>
      <c r="LI123" s="2148"/>
      <c r="LJ123" s="2148"/>
      <c r="LK123" s="2148"/>
      <c r="LL123" s="2148"/>
      <c r="LM123" s="2148"/>
      <c r="LN123" s="2148"/>
      <c r="LO123" s="2148"/>
      <c r="LP123" s="2148"/>
      <c r="LQ123" s="2148"/>
      <c r="LR123" s="2148"/>
      <c r="LS123" s="2148"/>
      <c r="LT123" s="2148"/>
      <c r="LU123" s="2148"/>
      <c r="LV123" s="2148"/>
      <c r="LW123" s="2148"/>
      <c r="LX123" s="2148"/>
      <c r="LY123" s="2148"/>
      <c r="LZ123" s="2148"/>
      <c r="MA123" s="2148"/>
      <c r="MB123" s="2148"/>
      <c r="MC123" s="2148"/>
      <c r="MD123" s="2148"/>
      <c r="ME123" s="2148"/>
      <c r="MF123" s="2149"/>
      <c r="MI123" s="2147" t="s">
        <v>783</v>
      </c>
      <c r="MJ123" s="2148"/>
      <c r="MK123" s="2148"/>
      <c r="ML123" s="2148"/>
      <c r="MM123" s="2148"/>
      <c r="MN123" s="2148"/>
      <c r="MO123" s="2148"/>
      <c r="MP123" s="2148"/>
      <c r="MQ123" s="2148"/>
      <c r="MR123" s="2148"/>
      <c r="MS123" s="2148"/>
      <c r="MT123" s="2148"/>
      <c r="MU123" s="2148"/>
      <c r="MV123" s="2148"/>
      <c r="MW123" s="2148"/>
      <c r="MX123" s="2148"/>
      <c r="MY123" s="2149"/>
      <c r="NB123" s="2147" t="s">
        <v>942</v>
      </c>
      <c r="NC123" s="2148"/>
      <c r="ND123" s="2148"/>
      <c r="NE123" s="2148"/>
      <c r="NF123" s="2148"/>
      <c r="NG123" s="2148"/>
      <c r="NH123" s="2148"/>
      <c r="NI123" s="2148"/>
      <c r="NJ123" s="2148"/>
      <c r="NK123" s="2148"/>
      <c r="NL123" s="2148"/>
      <c r="NM123" s="2148"/>
      <c r="NN123" s="2148"/>
      <c r="NO123" s="2148"/>
      <c r="NP123" s="2148"/>
      <c r="NQ123" s="2148"/>
      <c r="NR123" s="2148"/>
      <c r="NS123" s="2148"/>
      <c r="NT123" s="2148"/>
      <c r="NU123" s="2148"/>
      <c r="NV123" s="2148"/>
      <c r="NW123" s="2148"/>
      <c r="NX123" s="2148"/>
      <c r="NY123" s="2148"/>
      <c r="NZ123" s="2148"/>
      <c r="OA123" s="2148"/>
      <c r="OB123" s="2148"/>
      <c r="OC123" s="2148"/>
      <c r="OD123" s="2149"/>
      <c r="OG123" s="2147" t="s">
        <v>347</v>
      </c>
      <c r="OH123" s="2148"/>
      <c r="OI123" s="2148"/>
      <c r="OJ123" s="2148"/>
      <c r="OK123" s="2148"/>
      <c r="OL123" s="2148"/>
      <c r="OM123" s="2148"/>
      <c r="ON123" s="2148"/>
      <c r="OO123" s="2148"/>
      <c r="OP123" s="2148"/>
      <c r="OQ123" s="2148"/>
      <c r="OR123" s="2148"/>
      <c r="OS123" s="2148"/>
      <c r="OT123" s="2148"/>
      <c r="OU123" s="2148"/>
      <c r="OV123" s="2148"/>
      <c r="OW123" s="2149"/>
      <c r="OZ123" s="2147" t="s">
        <v>348</v>
      </c>
      <c r="PA123" s="2148"/>
      <c r="PB123" s="2148"/>
      <c r="PC123" s="2148"/>
      <c r="PD123" s="2148"/>
      <c r="PE123" s="2148"/>
      <c r="PF123" s="2148"/>
      <c r="PG123" s="2148"/>
      <c r="PH123" s="2148"/>
      <c r="PI123" s="2148"/>
      <c r="PJ123" s="2148"/>
      <c r="PK123" s="2148"/>
      <c r="PL123" s="2148"/>
      <c r="PM123" s="2148"/>
      <c r="PN123" s="2148"/>
      <c r="PO123" s="2148"/>
      <c r="PP123" s="2149"/>
      <c r="PS123" s="2147" t="s">
        <v>954</v>
      </c>
      <c r="PT123" s="2148"/>
      <c r="PU123" s="2148"/>
      <c r="PV123" s="2148"/>
      <c r="PW123" s="2148"/>
      <c r="PX123" s="2148"/>
      <c r="PY123" s="2148"/>
      <c r="PZ123" s="2148"/>
      <c r="QA123" s="2148"/>
      <c r="QB123" s="2148"/>
      <c r="QC123" s="2148"/>
      <c r="QD123" s="2148"/>
      <c r="QE123" s="2148"/>
      <c r="QF123" s="2148"/>
      <c r="QG123" s="2148"/>
      <c r="QH123" s="2149"/>
      <c r="QI123" s="1753"/>
      <c r="QJ123" s="1753"/>
      <c r="QK123" s="1753"/>
      <c r="QL123" s="1753"/>
      <c r="QM123" s="1753"/>
      <c r="QN123" s="1753"/>
      <c r="QO123" s="1753"/>
      <c r="QP123" s="1753"/>
      <c r="QQ123" s="1753"/>
      <c r="QR123" s="1753"/>
      <c r="QS123" s="1753"/>
      <c r="QT123" s="1753"/>
      <c r="QU123" s="1753"/>
      <c r="QV123" s="1753"/>
      <c r="QW123" s="1753"/>
      <c r="QX123" s="1753"/>
      <c r="QY123" s="1753"/>
      <c r="QZ123" s="1753"/>
      <c r="RA123" s="1753"/>
      <c r="RB123" s="1753"/>
      <c r="UP123" s="341"/>
      <c r="UQ123" s="341"/>
      <c r="UR123" s="341"/>
      <c r="US123" s="341"/>
      <c r="UT123" s="341"/>
      <c r="UU123" s="341"/>
      <c r="UV123" s="341"/>
      <c r="UW123" s="341"/>
      <c r="UX123" s="341"/>
      <c r="UY123" s="341"/>
      <c r="UZ123" s="341"/>
      <c r="VA123" s="341"/>
      <c r="VB123" s="341"/>
      <c r="VC123" s="341"/>
      <c r="VD123" s="341"/>
      <c r="VE123" s="341"/>
      <c r="VF123" s="341"/>
      <c r="VG123" s="341"/>
    </row>
    <row r="124" spans="1:840" s="1753" customFormat="1" ht="44.25" customHeight="1">
      <c r="B124" s="2316"/>
      <c r="C124" s="2316"/>
      <c r="D124" s="1758"/>
      <c r="E124" s="1776" t="s">
        <v>926</v>
      </c>
      <c r="F124" s="1760">
        <v>500</v>
      </c>
      <c r="G124" s="1760">
        <v>500</v>
      </c>
      <c r="H124" s="1760">
        <v>500</v>
      </c>
      <c r="I124" s="1760">
        <v>500</v>
      </c>
      <c r="J124" s="1760">
        <v>500</v>
      </c>
      <c r="K124" s="1760">
        <v>500</v>
      </c>
      <c r="L124" s="1760">
        <v>500</v>
      </c>
      <c r="M124" s="1760">
        <v>500</v>
      </c>
      <c r="P124" s="1760">
        <v>500</v>
      </c>
      <c r="Q124" s="1760">
        <v>500</v>
      </c>
      <c r="R124" s="1760">
        <v>500</v>
      </c>
      <c r="S124" s="1760">
        <v>500</v>
      </c>
      <c r="T124" s="1760">
        <v>500</v>
      </c>
      <c r="U124" s="1760">
        <v>500</v>
      </c>
      <c r="V124" s="1760">
        <v>500</v>
      </c>
      <c r="W124" s="1760">
        <v>500</v>
      </c>
      <c r="X124" s="1760">
        <v>500</v>
      </c>
      <c r="Y124" s="1760">
        <v>500</v>
      </c>
      <c r="Z124" s="1760">
        <v>500</v>
      </c>
      <c r="AA124" s="1760">
        <v>500</v>
      </c>
      <c r="AB124" s="1760">
        <v>500</v>
      </c>
      <c r="AC124" s="1760">
        <v>500</v>
      </c>
      <c r="AD124" s="1760">
        <v>500</v>
      </c>
      <c r="AE124" s="1760">
        <v>500</v>
      </c>
      <c r="AF124" s="1760">
        <v>500</v>
      </c>
      <c r="AM124" s="1760">
        <v>500</v>
      </c>
      <c r="AN124" s="1760">
        <v>500</v>
      </c>
      <c r="AO124" s="1760">
        <v>500</v>
      </c>
      <c r="AP124" s="1760">
        <v>500</v>
      </c>
      <c r="AQ124" s="1760">
        <v>500</v>
      </c>
      <c r="AR124" s="1760">
        <v>500</v>
      </c>
      <c r="AS124" s="1760">
        <v>500</v>
      </c>
      <c r="AT124" s="1760">
        <v>500</v>
      </c>
      <c r="AU124" s="337"/>
      <c r="AV124" s="337"/>
      <c r="AW124" s="337"/>
      <c r="AX124" s="337"/>
      <c r="AY124" s="337"/>
      <c r="AZ124" s="337"/>
      <c r="BA124" s="337"/>
      <c r="BB124" s="337"/>
      <c r="BC124" s="337"/>
      <c r="BD124" s="337"/>
      <c r="BE124" s="337"/>
      <c r="BF124" s="337"/>
      <c r="BG124" s="337"/>
      <c r="BH124" s="337"/>
      <c r="BI124" s="337"/>
      <c r="BJ124" s="337"/>
      <c r="BK124" s="337"/>
      <c r="BL124" s="1760">
        <v>500</v>
      </c>
      <c r="BM124" s="1760">
        <v>500</v>
      </c>
      <c r="BN124" s="1760">
        <v>500</v>
      </c>
      <c r="BO124" s="1760">
        <v>500</v>
      </c>
      <c r="BP124" s="1760">
        <v>500</v>
      </c>
      <c r="BQ124" s="1760">
        <v>500</v>
      </c>
      <c r="BR124" s="1760">
        <v>500</v>
      </c>
      <c r="BS124" s="1760">
        <v>500</v>
      </c>
      <c r="BT124" s="1760">
        <v>500</v>
      </c>
      <c r="BU124" s="1760">
        <v>500</v>
      </c>
      <c r="BV124" s="1760">
        <v>500</v>
      </c>
      <c r="BW124" s="1760">
        <v>500</v>
      </c>
      <c r="BX124" s="1760">
        <v>500</v>
      </c>
      <c r="BY124" s="1760">
        <v>500</v>
      </c>
      <c r="BZ124" s="1760">
        <v>500</v>
      </c>
      <c r="CA124" s="1760">
        <v>500</v>
      </c>
      <c r="CB124" s="1760">
        <v>500</v>
      </c>
      <c r="CC124" s="1760">
        <v>500</v>
      </c>
      <c r="CD124" s="1760">
        <v>500</v>
      </c>
      <c r="CE124" s="1760">
        <v>500</v>
      </c>
      <c r="CF124" s="1760">
        <v>500</v>
      </c>
      <c r="CG124" s="1760">
        <v>500</v>
      </c>
      <c r="CH124" s="1760">
        <v>500</v>
      </c>
      <c r="CI124" s="1760">
        <v>500</v>
      </c>
      <c r="CJ124" s="1760">
        <v>500</v>
      </c>
      <c r="CK124" s="1760">
        <v>500</v>
      </c>
      <c r="CL124" s="1760">
        <v>500</v>
      </c>
      <c r="CM124" s="1760">
        <v>500</v>
      </c>
      <c r="CN124" s="1760">
        <v>500</v>
      </c>
      <c r="CO124" s="1760">
        <v>500</v>
      </c>
      <c r="CP124" s="1760">
        <v>500</v>
      </c>
      <c r="CQ124" s="1760">
        <v>500</v>
      </c>
      <c r="CR124" s="1760">
        <v>500</v>
      </c>
      <c r="CS124" s="1760">
        <v>500</v>
      </c>
      <c r="CT124" s="1760">
        <v>500</v>
      </c>
      <c r="CU124" s="1760">
        <v>500</v>
      </c>
      <c r="CV124" s="1760">
        <v>500</v>
      </c>
      <c r="CW124" s="1760">
        <v>500</v>
      </c>
      <c r="CX124" s="1760">
        <v>500</v>
      </c>
      <c r="CY124" s="1760">
        <v>500</v>
      </c>
      <c r="CZ124" s="1760">
        <v>500</v>
      </c>
      <c r="DA124" s="1760">
        <v>500</v>
      </c>
      <c r="DB124" s="1760">
        <v>500</v>
      </c>
      <c r="DC124" s="1760">
        <v>500</v>
      </c>
      <c r="DD124" s="1760">
        <v>500</v>
      </c>
      <c r="DE124" s="1760">
        <v>500</v>
      </c>
      <c r="DH124" s="1760">
        <v>500</v>
      </c>
      <c r="DI124" s="1760">
        <v>500</v>
      </c>
      <c r="DJ124" s="1760">
        <v>500</v>
      </c>
      <c r="DK124" s="1760">
        <v>500</v>
      </c>
      <c r="DL124" s="1760">
        <v>500</v>
      </c>
      <c r="DM124" s="1760">
        <v>500</v>
      </c>
      <c r="DN124" s="1760">
        <v>500</v>
      </c>
      <c r="DO124" s="1760">
        <v>500</v>
      </c>
      <c r="DP124" s="1760">
        <v>500</v>
      </c>
      <c r="DQ124" s="1760">
        <v>500</v>
      </c>
      <c r="DR124" s="1760">
        <v>500</v>
      </c>
      <c r="DS124" s="1760">
        <v>500</v>
      </c>
      <c r="DT124" s="1760">
        <v>500</v>
      </c>
      <c r="DU124" s="1760">
        <v>500</v>
      </c>
      <c r="DV124" s="1760">
        <v>500</v>
      </c>
      <c r="DW124" s="1760">
        <v>500</v>
      </c>
      <c r="DX124" s="1760">
        <v>500</v>
      </c>
      <c r="EA124" s="1760">
        <v>500</v>
      </c>
      <c r="EB124" s="1760">
        <v>500</v>
      </c>
      <c r="EC124" s="1760">
        <v>500</v>
      </c>
      <c r="ED124" s="1760">
        <v>500</v>
      </c>
      <c r="EE124" s="1760">
        <v>500</v>
      </c>
      <c r="EF124" s="1760">
        <v>500</v>
      </c>
      <c r="EG124" s="1760">
        <v>500</v>
      </c>
      <c r="EH124" s="1760">
        <v>500</v>
      </c>
      <c r="EI124" s="1760">
        <v>500</v>
      </c>
      <c r="EJ124" s="1760">
        <v>500</v>
      </c>
      <c r="EK124" s="1760">
        <v>500</v>
      </c>
      <c r="EL124" s="1760">
        <v>500</v>
      </c>
      <c r="EM124" s="1760">
        <v>500</v>
      </c>
      <c r="EN124" s="1760">
        <v>500</v>
      </c>
      <c r="EO124" s="1760">
        <v>500</v>
      </c>
      <c r="EP124" s="1760">
        <v>500</v>
      </c>
      <c r="EQ124" s="1853"/>
      <c r="ER124" s="1853"/>
      <c r="ES124" s="1853"/>
      <c r="ET124" s="1853"/>
      <c r="EU124" s="1853"/>
      <c r="EV124" s="1853"/>
      <c r="EW124" s="1853"/>
      <c r="EX124" s="1853"/>
      <c r="EY124" s="1853"/>
      <c r="EZ124" s="1853"/>
      <c r="FA124" s="1853"/>
      <c r="FB124" s="1853"/>
      <c r="FC124" s="1853"/>
      <c r="FN124" s="1759">
        <v>500</v>
      </c>
      <c r="FO124" s="1760">
        <v>500</v>
      </c>
      <c r="FP124" s="1760">
        <v>500</v>
      </c>
      <c r="FQ124" s="1760">
        <v>500</v>
      </c>
      <c r="FR124" s="1760">
        <v>500</v>
      </c>
      <c r="FS124" s="1760">
        <v>500</v>
      </c>
      <c r="FT124" s="1760">
        <v>500</v>
      </c>
      <c r="FU124" s="1760">
        <v>500</v>
      </c>
      <c r="FV124" s="1760">
        <v>500</v>
      </c>
      <c r="FW124" s="1760">
        <v>500</v>
      </c>
      <c r="FX124" s="1760">
        <v>500</v>
      </c>
      <c r="FY124" s="1760">
        <v>500</v>
      </c>
      <c r="FZ124" s="1760">
        <v>500</v>
      </c>
      <c r="GA124" s="1760">
        <v>500</v>
      </c>
      <c r="GB124" s="1760">
        <v>500</v>
      </c>
      <c r="GC124" s="1761">
        <v>500</v>
      </c>
      <c r="GD124" s="337"/>
      <c r="GE124" s="337"/>
      <c r="GF124" s="1759">
        <v>500</v>
      </c>
      <c r="GG124" s="1760">
        <v>500</v>
      </c>
      <c r="GH124" s="1760">
        <v>500</v>
      </c>
      <c r="GI124" s="1760">
        <v>500</v>
      </c>
      <c r="GJ124" s="1760">
        <v>500</v>
      </c>
      <c r="GK124" s="1760">
        <v>500</v>
      </c>
      <c r="GL124" s="1760">
        <v>500</v>
      </c>
      <c r="GM124" s="1760">
        <v>500</v>
      </c>
      <c r="GN124" s="1760">
        <v>500</v>
      </c>
      <c r="GO124" s="1760">
        <v>500</v>
      </c>
      <c r="GP124" s="1760">
        <v>500</v>
      </c>
      <c r="GQ124" s="1760">
        <v>500</v>
      </c>
      <c r="GR124" s="1760">
        <v>500</v>
      </c>
      <c r="GS124" s="1760">
        <v>500</v>
      </c>
      <c r="GT124" s="1760">
        <v>500</v>
      </c>
      <c r="GU124" s="1761">
        <v>500</v>
      </c>
      <c r="GV124" s="337"/>
      <c r="GW124" s="337"/>
      <c r="GX124" s="337"/>
      <c r="GY124" s="337"/>
      <c r="GZ124" s="337"/>
      <c r="HB124" s="1760">
        <v>500</v>
      </c>
      <c r="HC124" s="1760">
        <v>500</v>
      </c>
      <c r="HD124" s="1760">
        <v>500</v>
      </c>
      <c r="HE124" s="1760">
        <v>500</v>
      </c>
      <c r="HF124" s="1760">
        <v>500</v>
      </c>
      <c r="HG124" s="1760">
        <v>500</v>
      </c>
      <c r="HH124" s="1760">
        <v>500</v>
      </c>
      <c r="HI124" s="1760">
        <v>500</v>
      </c>
      <c r="HJ124" s="1760">
        <v>500</v>
      </c>
      <c r="HK124" s="1760">
        <v>500</v>
      </c>
      <c r="HL124" s="1760">
        <v>500</v>
      </c>
      <c r="HM124" s="1760">
        <v>500</v>
      </c>
      <c r="HN124" s="1760">
        <v>500</v>
      </c>
      <c r="HO124" s="1760">
        <v>500</v>
      </c>
      <c r="HP124" s="1760">
        <v>500</v>
      </c>
      <c r="HQ124" s="1760">
        <v>500</v>
      </c>
      <c r="HR124" s="1760">
        <v>500</v>
      </c>
      <c r="IA124" s="1759">
        <v>500</v>
      </c>
      <c r="IB124" s="1760">
        <v>500</v>
      </c>
      <c r="IC124" s="1760">
        <v>500</v>
      </c>
      <c r="ID124" s="1760">
        <v>500</v>
      </c>
      <c r="IE124" s="1760">
        <v>500</v>
      </c>
      <c r="IF124" s="1760">
        <v>500</v>
      </c>
      <c r="IG124" s="1760">
        <v>500</v>
      </c>
      <c r="IH124" s="1760">
        <v>500</v>
      </c>
      <c r="II124" s="1760">
        <v>500</v>
      </c>
      <c r="IJ124" s="1760">
        <v>500</v>
      </c>
      <c r="IK124" s="1760">
        <v>500</v>
      </c>
      <c r="IL124" s="1760">
        <v>500</v>
      </c>
      <c r="IM124" s="1760">
        <v>500</v>
      </c>
      <c r="IN124" s="1760">
        <v>500</v>
      </c>
      <c r="IO124" s="1760">
        <v>500</v>
      </c>
      <c r="IP124" s="1761">
        <v>500</v>
      </c>
      <c r="JA124" s="1760">
        <v>500</v>
      </c>
      <c r="JB124" s="1760">
        <v>500</v>
      </c>
      <c r="JC124" s="1760">
        <v>500</v>
      </c>
      <c r="JD124" s="1760">
        <v>500</v>
      </c>
      <c r="JE124" s="1760">
        <v>500</v>
      </c>
      <c r="JF124" s="1760">
        <v>500</v>
      </c>
      <c r="JG124" s="1760">
        <v>500</v>
      </c>
      <c r="JH124" s="1760">
        <v>500</v>
      </c>
      <c r="JI124" s="1760">
        <v>500</v>
      </c>
      <c r="JJ124" s="1760">
        <v>500</v>
      </c>
      <c r="JK124" s="1760">
        <v>500</v>
      </c>
      <c r="JL124" s="1760">
        <v>500</v>
      </c>
      <c r="JM124" s="1760">
        <v>500</v>
      </c>
      <c r="JN124" s="1760">
        <v>500</v>
      </c>
      <c r="JO124" s="1760">
        <v>500</v>
      </c>
      <c r="JP124" s="1760">
        <v>500</v>
      </c>
      <c r="JQ124" s="1760">
        <v>500</v>
      </c>
      <c r="JT124" s="1760">
        <v>500</v>
      </c>
      <c r="JU124" s="1760">
        <v>500</v>
      </c>
      <c r="JV124" s="1760">
        <v>500</v>
      </c>
      <c r="JW124" s="1760">
        <v>500</v>
      </c>
      <c r="JX124" s="1760">
        <v>500</v>
      </c>
      <c r="JY124" s="1760">
        <v>500</v>
      </c>
      <c r="JZ124" s="1760">
        <v>500</v>
      </c>
      <c r="KA124" s="1760">
        <v>500</v>
      </c>
      <c r="KB124" s="1760">
        <v>500</v>
      </c>
      <c r="KC124" s="1760">
        <v>500</v>
      </c>
      <c r="KD124" s="1760">
        <v>500</v>
      </c>
      <c r="KE124" s="1760">
        <v>500</v>
      </c>
      <c r="KF124" s="1760">
        <v>500</v>
      </c>
      <c r="KG124" s="1760">
        <v>500</v>
      </c>
      <c r="KH124" s="1760">
        <v>500</v>
      </c>
      <c r="KI124" s="1760">
        <v>500</v>
      </c>
      <c r="KL124" s="1760">
        <v>500</v>
      </c>
      <c r="KM124" s="1760">
        <v>500</v>
      </c>
      <c r="KN124" s="1760">
        <v>500</v>
      </c>
      <c r="KO124" s="1760">
        <v>500</v>
      </c>
      <c r="KP124" s="1760">
        <v>500</v>
      </c>
      <c r="KQ124" s="1760">
        <v>500</v>
      </c>
      <c r="KR124" s="1760">
        <v>500</v>
      </c>
      <c r="KS124" s="1760">
        <v>500</v>
      </c>
      <c r="KT124" s="1760">
        <v>500</v>
      </c>
      <c r="KU124" s="1760">
        <v>500</v>
      </c>
      <c r="KV124" s="1760">
        <v>500</v>
      </c>
      <c r="KW124" s="1760">
        <v>500</v>
      </c>
      <c r="KX124" s="1760">
        <v>500</v>
      </c>
      <c r="KY124" s="1760">
        <v>500</v>
      </c>
      <c r="KZ124" s="1760">
        <v>500</v>
      </c>
      <c r="LA124" s="1760">
        <v>500</v>
      </c>
      <c r="LD124" s="1760">
        <v>500</v>
      </c>
      <c r="LE124" s="1760">
        <v>500</v>
      </c>
      <c r="LF124" s="1760">
        <v>500</v>
      </c>
      <c r="LG124" s="1760">
        <v>500</v>
      </c>
      <c r="LH124" s="1760">
        <v>500</v>
      </c>
      <c r="LI124" s="1760">
        <v>500</v>
      </c>
      <c r="LJ124" s="1760">
        <v>500</v>
      </c>
      <c r="LK124" s="1760">
        <v>500</v>
      </c>
      <c r="LL124" s="1760">
        <v>500</v>
      </c>
      <c r="LM124" s="1760">
        <v>500</v>
      </c>
      <c r="LN124" s="1760">
        <v>500</v>
      </c>
      <c r="LO124" s="1760">
        <v>500</v>
      </c>
      <c r="LP124" s="1760">
        <v>500</v>
      </c>
      <c r="LQ124" s="1760">
        <v>500</v>
      </c>
      <c r="LR124" s="1760">
        <v>500</v>
      </c>
      <c r="LS124" s="1760">
        <v>500</v>
      </c>
      <c r="LT124" s="1760">
        <v>500</v>
      </c>
      <c r="LU124" s="1760">
        <v>500</v>
      </c>
      <c r="LV124" s="1760">
        <v>500</v>
      </c>
      <c r="LW124" s="1760">
        <v>500</v>
      </c>
      <c r="LX124" s="1760">
        <v>500</v>
      </c>
      <c r="LY124" s="1760">
        <v>500</v>
      </c>
      <c r="LZ124" s="1760">
        <v>500</v>
      </c>
      <c r="MA124" s="1760">
        <v>500</v>
      </c>
      <c r="MB124" s="1760">
        <v>500</v>
      </c>
      <c r="MC124" s="1760">
        <v>500</v>
      </c>
      <c r="MD124" s="1760">
        <v>500</v>
      </c>
      <c r="ME124" s="1760">
        <v>500</v>
      </c>
      <c r="MF124" s="1760">
        <v>500</v>
      </c>
      <c r="MG124" s="337"/>
      <c r="MH124" s="337"/>
      <c r="MI124" s="1760">
        <v>500</v>
      </c>
      <c r="MJ124" s="1760">
        <v>500</v>
      </c>
      <c r="MK124" s="1760">
        <v>500</v>
      </c>
      <c r="ML124" s="1760">
        <v>500</v>
      </c>
      <c r="MM124" s="1760">
        <v>500</v>
      </c>
      <c r="MN124" s="1760">
        <v>500</v>
      </c>
      <c r="MO124" s="1760">
        <v>500</v>
      </c>
      <c r="MP124" s="1760">
        <v>500</v>
      </c>
      <c r="MQ124" s="1760">
        <v>500</v>
      </c>
      <c r="MR124" s="1760">
        <v>500</v>
      </c>
      <c r="MS124" s="1760">
        <v>500</v>
      </c>
      <c r="MT124" s="1760">
        <v>500</v>
      </c>
      <c r="MU124" s="1760">
        <v>500</v>
      </c>
      <c r="MV124" s="1760">
        <v>500</v>
      </c>
      <c r="MW124" s="1760">
        <v>500</v>
      </c>
      <c r="MX124" s="1760">
        <v>500</v>
      </c>
      <c r="MY124" s="1760">
        <v>500</v>
      </c>
      <c r="NB124" s="1760">
        <v>500</v>
      </c>
      <c r="NC124" s="1760">
        <v>500</v>
      </c>
      <c r="ND124" s="1760">
        <v>500</v>
      </c>
      <c r="NE124" s="1760">
        <v>500</v>
      </c>
      <c r="NF124" s="1760">
        <v>500</v>
      </c>
      <c r="NG124" s="1760">
        <v>500</v>
      </c>
      <c r="NH124" s="1760">
        <v>500</v>
      </c>
      <c r="NI124" s="1760">
        <v>500</v>
      </c>
      <c r="NJ124" s="1760">
        <v>500</v>
      </c>
      <c r="NK124" s="1760">
        <v>500</v>
      </c>
      <c r="NL124" s="1760">
        <v>500</v>
      </c>
      <c r="NM124" s="1760">
        <v>500</v>
      </c>
      <c r="NN124" s="1760">
        <v>500</v>
      </c>
      <c r="NO124" s="1760">
        <v>500</v>
      </c>
      <c r="NP124" s="1760">
        <v>500</v>
      </c>
      <c r="NQ124" s="1760">
        <v>500</v>
      </c>
      <c r="NR124" s="1760">
        <v>500</v>
      </c>
      <c r="NS124" s="1760">
        <v>500</v>
      </c>
      <c r="NT124" s="1760">
        <v>500</v>
      </c>
      <c r="NU124" s="1760">
        <v>500</v>
      </c>
      <c r="NV124" s="1760">
        <v>500</v>
      </c>
      <c r="NW124" s="1760">
        <v>500</v>
      </c>
      <c r="NX124" s="1760">
        <v>500</v>
      </c>
      <c r="NY124" s="1760">
        <v>500</v>
      </c>
      <c r="NZ124" s="1760">
        <v>500</v>
      </c>
      <c r="OA124" s="1760">
        <v>500</v>
      </c>
      <c r="OB124" s="1760">
        <v>500</v>
      </c>
      <c r="OC124" s="1760">
        <v>500</v>
      </c>
      <c r="OD124" s="1760">
        <v>500</v>
      </c>
      <c r="OG124" s="1760">
        <v>500</v>
      </c>
      <c r="OH124" s="1760">
        <v>500</v>
      </c>
      <c r="OI124" s="1760">
        <v>500</v>
      </c>
      <c r="OJ124" s="1760">
        <v>500</v>
      </c>
      <c r="OK124" s="1760">
        <v>500</v>
      </c>
      <c r="OL124" s="1760">
        <v>500</v>
      </c>
      <c r="OM124" s="1760">
        <v>500</v>
      </c>
      <c r="ON124" s="1760">
        <v>500</v>
      </c>
      <c r="OO124" s="1760">
        <v>500</v>
      </c>
      <c r="OP124" s="1760">
        <v>500</v>
      </c>
      <c r="OQ124" s="1760">
        <v>500</v>
      </c>
      <c r="OR124" s="1760">
        <v>500</v>
      </c>
      <c r="OS124" s="1760">
        <v>500</v>
      </c>
      <c r="OT124" s="1760">
        <v>500</v>
      </c>
      <c r="OU124" s="1760">
        <v>500</v>
      </c>
      <c r="OV124" s="1760">
        <v>500</v>
      </c>
      <c r="OW124" s="1760">
        <v>500</v>
      </c>
      <c r="OZ124" s="1760">
        <v>500</v>
      </c>
      <c r="PA124" s="1760">
        <v>500</v>
      </c>
      <c r="PB124" s="1760">
        <v>500</v>
      </c>
      <c r="PC124" s="1760">
        <v>500</v>
      </c>
      <c r="PD124" s="1760">
        <v>500</v>
      </c>
      <c r="PE124" s="1760">
        <v>500</v>
      </c>
      <c r="PF124" s="1760">
        <v>500</v>
      </c>
      <c r="PG124" s="1760">
        <v>500</v>
      </c>
      <c r="PH124" s="1760">
        <v>500</v>
      </c>
      <c r="PI124" s="1760">
        <v>500</v>
      </c>
      <c r="PJ124" s="1760">
        <v>500</v>
      </c>
      <c r="PK124" s="1760">
        <v>500</v>
      </c>
      <c r="PL124" s="1760">
        <v>500</v>
      </c>
      <c r="PM124" s="1760">
        <v>500</v>
      </c>
      <c r="PN124" s="1760">
        <v>500</v>
      </c>
      <c r="PO124" s="1760">
        <v>500</v>
      </c>
      <c r="PP124" s="1760">
        <v>500</v>
      </c>
      <c r="PS124" s="1760">
        <v>500</v>
      </c>
      <c r="PT124" s="1760">
        <v>500</v>
      </c>
      <c r="PU124" s="1760">
        <v>500</v>
      </c>
      <c r="PV124" s="1760">
        <v>500</v>
      </c>
      <c r="PW124" s="1760">
        <v>500</v>
      </c>
      <c r="PX124" s="1760">
        <v>500</v>
      </c>
      <c r="PY124" s="1760">
        <v>500</v>
      </c>
      <c r="PZ124" s="1760">
        <v>500</v>
      </c>
      <c r="QA124" s="1760">
        <v>500</v>
      </c>
      <c r="QB124" s="1760">
        <v>500</v>
      </c>
      <c r="QC124" s="1760">
        <v>500</v>
      </c>
      <c r="QD124" s="1760">
        <v>500</v>
      </c>
      <c r="QE124" s="1760">
        <v>500</v>
      </c>
      <c r="QF124" s="1760">
        <v>500</v>
      </c>
      <c r="QG124" s="1760">
        <v>500</v>
      </c>
      <c r="QH124" s="1760">
        <v>500</v>
      </c>
      <c r="RC124" s="337"/>
      <c r="RD124" s="337"/>
      <c r="RE124" s="337"/>
      <c r="RF124" s="337"/>
      <c r="RG124" s="337"/>
      <c r="RH124" s="337"/>
      <c r="RI124" s="337"/>
      <c r="RJ124" s="337"/>
      <c r="RK124" s="337"/>
      <c r="RL124" s="337"/>
      <c r="RM124" s="337"/>
      <c r="RN124" s="337"/>
      <c r="RO124" s="337"/>
      <c r="RP124" s="337"/>
      <c r="RQ124" s="337"/>
      <c r="RR124" s="337"/>
      <c r="RS124" s="337"/>
      <c r="RT124" s="337"/>
      <c r="RU124" s="337"/>
      <c r="RV124" s="337"/>
      <c r="RW124" s="337"/>
      <c r="UP124" s="1766"/>
      <c r="UQ124" s="1766"/>
      <c r="UR124" s="1766"/>
      <c r="US124" s="1766"/>
      <c r="UT124" s="1766"/>
      <c r="UU124" s="1766"/>
      <c r="UV124" s="1766"/>
      <c r="UW124" s="1766"/>
      <c r="UX124" s="1766"/>
      <c r="UY124" s="1766"/>
      <c r="UZ124" s="1766"/>
      <c r="VA124" s="1766"/>
      <c r="VB124" s="1766"/>
      <c r="VC124" s="1766"/>
      <c r="VD124" s="1766"/>
      <c r="VE124" s="1766"/>
      <c r="VF124" s="1766"/>
      <c r="VG124" s="1766"/>
    </row>
    <row r="125" spans="1:840" s="337" customFormat="1" ht="45" customHeight="1">
      <c r="B125" s="2315"/>
      <c r="C125" s="2315"/>
      <c r="D125" s="1706" t="s">
        <v>349</v>
      </c>
      <c r="E125" s="1773"/>
      <c r="F125" s="2147" t="s">
        <v>1072</v>
      </c>
      <c r="G125" s="2148"/>
      <c r="H125" s="2148"/>
      <c r="I125" s="2148"/>
      <c r="J125" s="2148"/>
      <c r="K125" s="2148"/>
      <c r="L125" s="2148"/>
      <c r="M125" s="2148"/>
      <c r="N125" s="2148"/>
      <c r="O125" s="2148"/>
      <c r="P125" s="2148"/>
      <c r="Q125" s="2149"/>
      <c r="R125" s="2147" t="s">
        <v>351</v>
      </c>
      <c r="S125" s="2148"/>
      <c r="T125" s="2148"/>
      <c r="U125" s="2148"/>
      <c r="V125" s="2148"/>
      <c r="W125" s="2148"/>
      <c r="X125" s="2148"/>
      <c r="Y125" s="2148"/>
      <c r="Z125" s="2148"/>
      <c r="AA125" s="2148"/>
      <c r="AB125" s="2148"/>
      <c r="AC125" s="2148"/>
      <c r="AD125" s="2148"/>
      <c r="AE125" s="2148"/>
      <c r="AF125" s="2148"/>
      <c r="AG125" s="2148"/>
      <c r="AH125" s="2148"/>
      <c r="AI125" s="2148"/>
      <c r="AJ125" s="2148"/>
      <c r="AK125" s="2148"/>
      <c r="AL125" s="2148"/>
      <c r="AM125" s="2148"/>
      <c r="AN125" s="2148"/>
      <c r="AO125" s="2148"/>
      <c r="AP125" s="2148"/>
      <c r="AQ125" s="2148"/>
      <c r="AR125" s="2148"/>
      <c r="AS125" s="2148"/>
      <c r="AT125" s="2148"/>
      <c r="AU125" s="2148"/>
      <c r="AV125" s="2148"/>
      <c r="AW125" s="2149"/>
      <c r="AZ125" s="2161" t="s">
        <v>350</v>
      </c>
      <c r="BA125" s="2162"/>
      <c r="BB125" s="2162"/>
      <c r="BC125" s="2162"/>
      <c r="BD125" s="2162"/>
      <c r="BE125" s="2162"/>
      <c r="BF125" s="2162"/>
      <c r="BG125" s="2162"/>
      <c r="BH125" s="2162"/>
      <c r="BI125" s="2162"/>
      <c r="BJ125" s="2162"/>
      <c r="BK125" s="2162"/>
      <c r="BL125" s="2162"/>
      <c r="BM125" s="2162"/>
      <c r="BN125" s="2162"/>
      <c r="BO125" s="2162"/>
      <c r="BP125" s="2163"/>
      <c r="BS125" s="2161" t="s">
        <v>352</v>
      </c>
      <c r="BT125" s="2162"/>
      <c r="BU125" s="2162"/>
      <c r="BV125" s="2162"/>
      <c r="BW125" s="2162"/>
      <c r="BX125" s="2162"/>
      <c r="BY125" s="2162"/>
      <c r="BZ125" s="2162"/>
      <c r="CA125" s="2162"/>
      <c r="CB125" s="2162"/>
      <c r="CC125" s="2162"/>
      <c r="CD125" s="2162"/>
      <c r="CE125" s="2162"/>
      <c r="CF125" s="2162"/>
      <c r="CG125" s="2162"/>
      <c r="CH125" s="2162"/>
      <c r="CI125" s="2163"/>
      <c r="GF125" s="2147" t="s">
        <v>1000</v>
      </c>
      <c r="GG125" s="2148"/>
      <c r="GH125" s="2148"/>
      <c r="GI125" s="2148"/>
      <c r="GJ125" s="2148"/>
      <c r="GK125" s="2148"/>
      <c r="GL125" s="2148"/>
      <c r="GM125" s="2148"/>
      <c r="GN125" s="2148"/>
      <c r="GO125" s="2148"/>
      <c r="GP125" s="2148"/>
      <c r="GQ125" s="2148"/>
      <c r="GR125" s="2148"/>
      <c r="GS125" s="2148"/>
      <c r="GT125" s="2148"/>
      <c r="GU125" s="2149"/>
      <c r="HB125" s="2147" t="s">
        <v>824</v>
      </c>
      <c r="HC125" s="2148"/>
      <c r="HD125" s="2148"/>
      <c r="HE125" s="2148"/>
      <c r="HF125" s="2148"/>
      <c r="HG125" s="2148"/>
      <c r="HH125" s="2148"/>
      <c r="HI125" s="2148"/>
      <c r="HJ125" s="2148"/>
      <c r="HK125" s="2148"/>
      <c r="HL125" s="2148"/>
      <c r="HM125" s="2148"/>
      <c r="HN125" s="2148"/>
      <c r="HO125" s="2148"/>
      <c r="HP125" s="2148"/>
      <c r="HQ125" s="2149"/>
      <c r="HT125" s="2147" t="s">
        <v>897</v>
      </c>
      <c r="HU125" s="2148"/>
      <c r="HV125" s="2148"/>
      <c r="HW125" s="2148"/>
      <c r="HX125" s="2148"/>
      <c r="HY125" s="2148"/>
      <c r="HZ125" s="2148"/>
      <c r="IA125" s="2148"/>
      <c r="IB125" s="2148"/>
      <c r="IC125" s="2148"/>
      <c r="ID125" s="2148"/>
      <c r="IE125" s="2148"/>
      <c r="IF125" s="2148"/>
      <c r="IG125" s="2148"/>
      <c r="IH125" s="2148"/>
      <c r="II125" s="2149"/>
      <c r="IL125" s="2147" t="s">
        <v>999</v>
      </c>
      <c r="IM125" s="2148"/>
      <c r="IN125" s="2148"/>
      <c r="IO125" s="2148"/>
      <c r="IP125" s="2148"/>
      <c r="IQ125" s="2148"/>
      <c r="IR125" s="2148"/>
      <c r="IS125" s="2148"/>
      <c r="IT125" s="2148"/>
      <c r="IU125" s="2148"/>
      <c r="IV125" s="2148"/>
      <c r="IW125" s="2148"/>
      <c r="IX125" s="2148"/>
      <c r="IY125" s="2148"/>
      <c r="IZ125" s="2148"/>
      <c r="JA125" s="2149"/>
      <c r="JJ125" s="2147" t="s">
        <v>1073</v>
      </c>
      <c r="JK125" s="2148"/>
      <c r="JL125" s="2148"/>
      <c r="JM125" s="2148"/>
      <c r="JN125" s="2148"/>
      <c r="JO125" s="2148"/>
      <c r="JP125" s="2148"/>
      <c r="JQ125" s="2148"/>
      <c r="JR125" s="2148"/>
      <c r="JS125" s="2148"/>
      <c r="JT125" s="2148"/>
      <c r="JU125" s="2148"/>
      <c r="JV125" s="2148"/>
      <c r="JW125" s="2148"/>
      <c r="JX125" s="2148"/>
      <c r="JY125" s="2149"/>
      <c r="KB125" s="2147" t="s">
        <v>1074</v>
      </c>
      <c r="KC125" s="2148"/>
      <c r="KD125" s="2148"/>
      <c r="KE125" s="2148"/>
      <c r="KF125" s="2148"/>
      <c r="KG125" s="2148"/>
      <c r="KH125" s="2148"/>
      <c r="KI125" s="2148"/>
      <c r="KJ125" s="2148"/>
      <c r="KK125" s="2148"/>
      <c r="KL125" s="2148"/>
      <c r="KM125" s="2148"/>
      <c r="KN125" s="2148"/>
      <c r="KO125" s="2148"/>
      <c r="KP125" s="2148"/>
      <c r="KQ125" s="2149"/>
      <c r="KT125" s="2147" t="s">
        <v>1075</v>
      </c>
      <c r="KU125" s="2148"/>
      <c r="KV125" s="2148"/>
      <c r="KW125" s="2148"/>
      <c r="KX125" s="2148"/>
      <c r="KY125" s="2148"/>
      <c r="KZ125" s="2148"/>
      <c r="LA125" s="2148"/>
      <c r="LB125" s="2148"/>
      <c r="LC125" s="2148"/>
      <c r="LD125" s="2148"/>
      <c r="LE125" s="2148"/>
      <c r="LF125" s="2148"/>
      <c r="LG125" s="2148"/>
      <c r="LH125" s="2148"/>
      <c r="LI125" s="2149"/>
      <c r="LJ125" s="1853"/>
      <c r="LK125" s="1853"/>
      <c r="LL125" s="2147" t="s">
        <v>1076</v>
      </c>
      <c r="LM125" s="2148"/>
      <c r="LN125" s="2148"/>
      <c r="LO125" s="2148"/>
      <c r="LP125" s="2148"/>
      <c r="LQ125" s="2148"/>
      <c r="LR125" s="2148"/>
      <c r="LS125" s="2148"/>
      <c r="LT125" s="2148"/>
      <c r="LU125" s="2148"/>
      <c r="LV125" s="2148"/>
      <c r="LW125" s="2148"/>
      <c r="LX125" s="2148"/>
      <c r="LY125" s="2148"/>
      <c r="LZ125" s="2148"/>
      <c r="MA125" s="2149"/>
      <c r="MB125" s="1853"/>
      <c r="MC125" s="1853"/>
      <c r="MD125" s="2147" t="s">
        <v>351</v>
      </c>
      <c r="ME125" s="2148"/>
      <c r="MF125" s="2148"/>
      <c r="MG125" s="2148"/>
      <c r="MH125" s="2148"/>
      <c r="MI125" s="2148"/>
      <c r="MJ125" s="2148"/>
      <c r="MK125" s="2148"/>
      <c r="ML125" s="2148"/>
      <c r="MM125" s="2148"/>
      <c r="MN125" s="2148"/>
      <c r="MO125" s="2148"/>
      <c r="MP125" s="2148"/>
      <c r="MQ125" s="2148"/>
      <c r="MR125" s="2148"/>
      <c r="MS125" s="2148"/>
      <c r="MT125" s="2148"/>
      <c r="MU125" s="2148"/>
      <c r="MV125" s="2148"/>
      <c r="MW125" s="2148"/>
      <c r="MX125" s="2148"/>
      <c r="MY125" s="2148"/>
      <c r="MZ125" s="2148"/>
      <c r="NA125" s="2148"/>
      <c r="NB125" s="2148"/>
      <c r="NC125" s="2148"/>
      <c r="ND125" s="2148"/>
      <c r="NE125" s="2148"/>
      <c r="NF125" s="2148"/>
      <c r="NG125" s="2148"/>
      <c r="NH125" s="2148"/>
      <c r="NI125" s="2149"/>
      <c r="NL125" s="2161" t="s">
        <v>350</v>
      </c>
      <c r="NM125" s="2162"/>
      <c r="NN125" s="2162"/>
      <c r="NO125" s="2162"/>
      <c r="NP125" s="2162"/>
      <c r="NQ125" s="2162"/>
      <c r="NR125" s="2162"/>
      <c r="NS125" s="2162"/>
      <c r="NT125" s="2162"/>
      <c r="NU125" s="2162"/>
      <c r="NV125" s="2162"/>
      <c r="NW125" s="2162"/>
      <c r="NX125" s="2162"/>
      <c r="NY125" s="2162"/>
      <c r="NZ125" s="2162"/>
      <c r="OA125" s="2162"/>
      <c r="OB125" s="2163"/>
      <c r="OE125" s="2161" t="s">
        <v>352</v>
      </c>
      <c r="OF125" s="2162"/>
      <c r="OG125" s="2162"/>
      <c r="OH125" s="2162"/>
      <c r="OI125" s="2162"/>
      <c r="OJ125" s="2162"/>
      <c r="OK125" s="2162"/>
      <c r="OL125" s="2162"/>
      <c r="OM125" s="2162"/>
      <c r="ON125" s="2162"/>
      <c r="OO125" s="2162"/>
      <c r="OP125" s="2162"/>
      <c r="OQ125" s="2162"/>
      <c r="OR125" s="2162"/>
      <c r="OS125" s="2162"/>
      <c r="OT125" s="2162"/>
      <c r="OU125" s="2163"/>
      <c r="QI125" s="1753"/>
      <c r="QJ125" s="1753"/>
      <c r="QK125" s="1753"/>
      <c r="QL125" s="1753"/>
      <c r="QM125" s="1753"/>
      <c r="QN125" s="1753"/>
      <c r="QO125" s="1753"/>
      <c r="QP125" s="1753"/>
      <c r="QQ125" s="1753"/>
      <c r="QR125" s="1753"/>
      <c r="QS125" s="1753"/>
      <c r="QT125" s="1753"/>
      <c r="QU125" s="1753"/>
      <c r="QV125" s="1753"/>
      <c r="QW125" s="1753"/>
      <c r="QX125" s="1753"/>
      <c r="QY125" s="1753"/>
      <c r="QZ125" s="1753"/>
      <c r="RA125" s="1753"/>
      <c r="RB125" s="1753"/>
      <c r="RC125" s="1753"/>
      <c r="RD125" s="1753"/>
      <c r="RE125" s="1753"/>
      <c r="RF125" s="1753"/>
      <c r="RG125" s="1753"/>
      <c r="RH125" s="1753"/>
      <c r="RI125" s="1753"/>
      <c r="SN125" s="341"/>
      <c r="SO125" s="341"/>
      <c r="SP125" s="341"/>
      <c r="SQ125" s="341"/>
      <c r="SR125" s="341"/>
      <c r="SS125" s="341"/>
      <c r="ST125" s="341"/>
      <c r="SU125" s="341"/>
      <c r="SV125" s="341"/>
      <c r="SW125" s="341"/>
      <c r="SX125" s="341"/>
      <c r="SY125" s="341"/>
      <c r="SZ125" s="341"/>
      <c r="TA125" s="341"/>
      <c r="TB125" s="341"/>
      <c r="TC125" s="341"/>
      <c r="TD125" s="341"/>
    </row>
    <row r="126" spans="1:840" s="1753" customFormat="1" ht="45" customHeight="1">
      <c r="B126" s="2316"/>
      <c r="C126" s="2316"/>
      <c r="D126" s="1758"/>
      <c r="E126" s="1776" t="s">
        <v>926</v>
      </c>
      <c r="F126" s="1760">
        <v>500</v>
      </c>
      <c r="G126" s="1760">
        <v>500</v>
      </c>
      <c r="H126" s="1760">
        <v>500</v>
      </c>
      <c r="I126" s="1760">
        <v>500</v>
      </c>
      <c r="J126" s="1760">
        <v>500</v>
      </c>
      <c r="K126" s="1760">
        <v>500</v>
      </c>
      <c r="L126" s="1760">
        <v>500</v>
      </c>
      <c r="M126" s="1760">
        <v>500</v>
      </c>
      <c r="N126" s="1760">
        <v>500</v>
      </c>
      <c r="O126" s="1760">
        <v>500</v>
      </c>
      <c r="P126" s="1760">
        <v>500</v>
      </c>
      <c r="Q126" s="1760">
        <v>500</v>
      </c>
      <c r="R126" s="1760">
        <v>500</v>
      </c>
      <c r="S126" s="1760">
        <v>500</v>
      </c>
      <c r="T126" s="1760">
        <v>500</v>
      </c>
      <c r="U126" s="1760">
        <v>500</v>
      </c>
      <c r="V126" s="1760">
        <v>500</v>
      </c>
      <c r="W126" s="1760">
        <v>500</v>
      </c>
      <c r="X126" s="1760">
        <v>500</v>
      </c>
      <c r="Y126" s="1760">
        <v>500</v>
      </c>
      <c r="Z126" s="1760">
        <v>500</v>
      </c>
      <c r="AA126" s="1760">
        <v>500</v>
      </c>
      <c r="AB126" s="1760">
        <v>500</v>
      </c>
      <c r="AC126" s="1760">
        <v>500</v>
      </c>
      <c r="AD126" s="1760">
        <v>500</v>
      </c>
      <c r="AE126" s="1760">
        <v>500</v>
      </c>
      <c r="AF126" s="1760">
        <v>500</v>
      </c>
      <c r="AG126" s="1760">
        <v>500</v>
      </c>
      <c r="AH126" s="1760">
        <v>500</v>
      </c>
      <c r="AI126" s="1760">
        <v>500</v>
      </c>
      <c r="AJ126" s="1760">
        <v>500</v>
      </c>
      <c r="AK126" s="1760">
        <v>500</v>
      </c>
      <c r="AL126" s="1760">
        <v>500</v>
      </c>
      <c r="AM126" s="1760">
        <v>500</v>
      </c>
      <c r="AN126" s="1760">
        <v>500</v>
      </c>
      <c r="AO126" s="1760">
        <v>500</v>
      </c>
      <c r="AP126" s="1760">
        <v>500</v>
      </c>
      <c r="AQ126" s="1760">
        <v>500</v>
      </c>
      <c r="AR126" s="1760">
        <v>500</v>
      </c>
      <c r="AS126" s="1760">
        <v>500</v>
      </c>
      <c r="AT126" s="1760">
        <v>500</v>
      </c>
      <c r="AU126" s="1760">
        <v>500</v>
      </c>
      <c r="AV126" s="1760">
        <v>500</v>
      </c>
      <c r="AW126" s="1760">
        <v>500</v>
      </c>
      <c r="AZ126" s="1760">
        <v>500</v>
      </c>
      <c r="BA126" s="1760">
        <v>500</v>
      </c>
      <c r="BB126" s="1760">
        <v>500</v>
      </c>
      <c r="BC126" s="1760">
        <v>500</v>
      </c>
      <c r="BD126" s="1760">
        <v>500</v>
      </c>
      <c r="BE126" s="1760">
        <v>500</v>
      </c>
      <c r="BF126" s="1760">
        <v>500</v>
      </c>
      <c r="BG126" s="1760">
        <v>500</v>
      </c>
      <c r="BH126" s="1760">
        <v>500</v>
      </c>
      <c r="BI126" s="1760">
        <v>500</v>
      </c>
      <c r="BJ126" s="1760">
        <v>500</v>
      </c>
      <c r="BK126" s="1760">
        <v>500</v>
      </c>
      <c r="BL126" s="1760">
        <v>500</v>
      </c>
      <c r="BM126" s="1760">
        <v>500</v>
      </c>
      <c r="BN126" s="1760">
        <v>500</v>
      </c>
      <c r="BO126" s="1760">
        <v>500</v>
      </c>
      <c r="BP126" s="1760">
        <v>500</v>
      </c>
      <c r="BS126" s="1760">
        <v>500</v>
      </c>
      <c r="BT126" s="1760">
        <v>500</v>
      </c>
      <c r="BU126" s="1760">
        <v>500</v>
      </c>
      <c r="BV126" s="1760">
        <v>500</v>
      </c>
      <c r="BW126" s="1760">
        <v>500</v>
      </c>
      <c r="BX126" s="1760">
        <v>500</v>
      </c>
      <c r="BY126" s="1760">
        <v>500</v>
      </c>
      <c r="BZ126" s="1760">
        <v>500</v>
      </c>
      <c r="CA126" s="1760">
        <v>500</v>
      </c>
      <c r="CB126" s="1760">
        <v>500</v>
      </c>
      <c r="CC126" s="1760">
        <v>500</v>
      </c>
      <c r="CD126" s="1760">
        <v>500</v>
      </c>
      <c r="CE126" s="1760">
        <v>500</v>
      </c>
      <c r="CF126" s="1760">
        <v>500</v>
      </c>
      <c r="CG126" s="1760">
        <v>500</v>
      </c>
      <c r="CH126" s="1760">
        <v>500</v>
      </c>
      <c r="CI126" s="1760">
        <v>500</v>
      </c>
      <c r="FU126" s="337"/>
      <c r="FV126" s="337"/>
      <c r="FW126" s="337"/>
      <c r="FX126" s="337"/>
      <c r="FY126" s="337"/>
      <c r="FZ126" s="337"/>
      <c r="GA126" s="337"/>
      <c r="GB126" s="337"/>
      <c r="GC126" s="337"/>
      <c r="GD126" s="337"/>
      <c r="GE126" s="337"/>
      <c r="GF126" s="1759">
        <v>500</v>
      </c>
      <c r="GG126" s="1760">
        <v>500</v>
      </c>
      <c r="GH126" s="1760">
        <v>500</v>
      </c>
      <c r="GI126" s="1760">
        <v>500</v>
      </c>
      <c r="GJ126" s="1760">
        <v>500</v>
      </c>
      <c r="GK126" s="1760">
        <v>500</v>
      </c>
      <c r="GL126" s="1760">
        <v>500</v>
      </c>
      <c r="GM126" s="1760">
        <v>500</v>
      </c>
      <c r="GN126" s="1760">
        <v>500</v>
      </c>
      <c r="GO126" s="1760">
        <v>500</v>
      </c>
      <c r="GP126" s="1760">
        <v>500</v>
      </c>
      <c r="GQ126" s="1760">
        <v>500</v>
      </c>
      <c r="GR126" s="1760">
        <v>500</v>
      </c>
      <c r="GS126" s="1760">
        <v>500</v>
      </c>
      <c r="GT126" s="1760">
        <v>500</v>
      </c>
      <c r="GU126" s="1761">
        <v>500</v>
      </c>
      <c r="GV126" s="337"/>
      <c r="HB126" s="1759">
        <v>500</v>
      </c>
      <c r="HC126" s="1760">
        <v>500</v>
      </c>
      <c r="HD126" s="1760">
        <v>500</v>
      </c>
      <c r="HE126" s="1760">
        <v>500</v>
      </c>
      <c r="HF126" s="1760">
        <v>500</v>
      </c>
      <c r="HG126" s="1760">
        <v>500</v>
      </c>
      <c r="HH126" s="1760">
        <v>500</v>
      </c>
      <c r="HI126" s="1760">
        <v>500</v>
      </c>
      <c r="HJ126" s="1760">
        <v>500</v>
      </c>
      <c r="HK126" s="1760">
        <v>500</v>
      </c>
      <c r="HL126" s="1760">
        <v>500</v>
      </c>
      <c r="HM126" s="1760">
        <v>500</v>
      </c>
      <c r="HN126" s="1760">
        <v>500</v>
      </c>
      <c r="HO126" s="1760">
        <v>500</v>
      </c>
      <c r="HP126" s="1760">
        <v>500</v>
      </c>
      <c r="HQ126" s="1761">
        <v>500</v>
      </c>
      <c r="HT126" s="1759">
        <v>500</v>
      </c>
      <c r="HU126" s="1760">
        <v>500</v>
      </c>
      <c r="HV126" s="1760">
        <v>500</v>
      </c>
      <c r="HW126" s="1760">
        <v>500</v>
      </c>
      <c r="HX126" s="1760">
        <v>500</v>
      </c>
      <c r="HY126" s="1760">
        <v>500</v>
      </c>
      <c r="HZ126" s="1760">
        <v>500</v>
      </c>
      <c r="IA126" s="1760">
        <v>500</v>
      </c>
      <c r="IB126" s="1760">
        <v>500</v>
      </c>
      <c r="IC126" s="1760">
        <v>500</v>
      </c>
      <c r="ID126" s="1760">
        <v>500</v>
      </c>
      <c r="IE126" s="1760">
        <v>500</v>
      </c>
      <c r="IF126" s="1760">
        <v>500</v>
      </c>
      <c r="IG126" s="1760">
        <v>500</v>
      </c>
      <c r="IH126" s="1760">
        <v>500</v>
      </c>
      <c r="II126" s="1761">
        <v>500</v>
      </c>
      <c r="IL126" s="1759">
        <v>500</v>
      </c>
      <c r="IM126" s="1760">
        <v>500</v>
      </c>
      <c r="IN126" s="1760">
        <v>500</v>
      </c>
      <c r="IO126" s="1760">
        <v>500</v>
      </c>
      <c r="IP126" s="1760">
        <v>500</v>
      </c>
      <c r="IQ126" s="1760">
        <v>500</v>
      </c>
      <c r="IR126" s="1760">
        <v>500</v>
      </c>
      <c r="IS126" s="1760">
        <v>500</v>
      </c>
      <c r="IT126" s="1760">
        <v>500</v>
      </c>
      <c r="IU126" s="1760">
        <v>500</v>
      </c>
      <c r="IV126" s="1760">
        <v>500</v>
      </c>
      <c r="IW126" s="1760">
        <v>500</v>
      </c>
      <c r="IX126" s="1760">
        <v>500</v>
      </c>
      <c r="IY126" s="1760">
        <v>500</v>
      </c>
      <c r="IZ126" s="1760">
        <v>500</v>
      </c>
      <c r="JA126" s="1761">
        <v>500</v>
      </c>
      <c r="JJ126" s="1759">
        <v>500</v>
      </c>
      <c r="JK126" s="1760">
        <v>500</v>
      </c>
      <c r="JL126" s="1760">
        <v>500</v>
      </c>
      <c r="JM126" s="1760">
        <v>500</v>
      </c>
      <c r="JN126" s="1760">
        <v>500</v>
      </c>
      <c r="JO126" s="1760">
        <v>500</v>
      </c>
      <c r="JP126" s="1760">
        <v>500</v>
      </c>
      <c r="JQ126" s="1760">
        <v>500</v>
      </c>
      <c r="JR126" s="1760">
        <v>500</v>
      </c>
      <c r="JS126" s="1760">
        <v>500</v>
      </c>
      <c r="JT126" s="1760">
        <v>500</v>
      </c>
      <c r="JU126" s="1760">
        <v>500</v>
      </c>
      <c r="JV126" s="1760">
        <v>500</v>
      </c>
      <c r="JW126" s="1760">
        <v>500</v>
      </c>
      <c r="JX126" s="1760">
        <v>500</v>
      </c>
      <c r="JY126" s="1761">
        <v>500</v>
      </c>
      <c r="KB126" s="1759">
        <v>500</v>
      </c>
      <c r="KC126" s="1760">
        <v>500</v>
      </c>
      <c r="KD126" s="1760">
        <v>500</v>
      </c>
      <c r="KE126" s="1760">
        <v>500</v>
      </c>
      <c r="KF126" s="1760">
        <v>500</v>
      </c>
      <c r="KG126" s="1760">
        <v>500</v>
      </c>
      <c r="KH126" s="1760">
        <v>500</v>
      </c>
      <c r="KI126" s="1760">
        <v>500</v>
      </c>
      <c r="KJ126" s="1760">
        <v>500</v>
      </c>
      <c r="KK126" s="1760">
        <v>500</v>
      </c>
      <c r="KL126" s="1760">
        <v>500</v>
      </c>
      <c r="KM126" s="1760">
        <v>500</v>
      </c>
      <c r="KN126" s="1760">
        <v>500</v>
      </c>
      <c r="KO126" s="1760">
        <v>500</v>
      </c>
      <c r="KP126" s="1760">
        <v>500</v>
      </c>
      <c r="KQ126" s="1761">
        <v>500</v>
      </c>
      <c r="KT126" s="1759">
        <v>500</v>
      </c>
      <c r="KU126" s="1760">
        <v>500</v>
      </c>
      <c r="KV126" s="1760">
        <v>500</v>
      </c>
      <c r="KW126" s="1760">
        <v>500</v>
      </c>
      <c r="KX126" s="1760">
        <v>500</v>
      </c>
      <c r="KY126" s="1760">
        <v>500</v>
      </c>
      <c r="KZ126" s="1760">
        <v>500</v>
      </c>
      <c r="LA126" s="1760">
        <v>500</v>
      </c>
      <c r="LB126" s="1760">
        <v>500</v>
      </c>
      <c r="LC126" s="1760">
        <v>500</v>
      </c>
      <c r="LD126" s="1760">
        <v>500</v>
      </c>
      <c r="LE126" s="1760">
        <v>500</v>
      </c>
      <c r="LF126" s="1760">
        <v>500</v>
      </c>
      <c r="LG126" s="1760">
        <v>500</v>
      </c>
      <c r="LH126" s="1760">
        <v>500</v>
      </c>
      <c r="LI126" s="1761">
        <v>500</v>
      </c>
      <c r="LJ126" s="1853"/>
      <c r="LK126" s="1853"/>
      <c r="LL126" s="1759">
        <v>500</v>
      </c>
      <c r="LM126" s="1760">
        <v>500</v>
      </c>
      <c r="LN126" s="1760">
        <v>500</v>
      </c>
      <c r="LO126" s="1760">
        <v>500</v>
      </c>
      <c r="LP126" s="1760">
        <v>500</v>
      </c>
      <c r="LQ126" s="1760">
        <v>500</v>
      </c>
      <c r="LR126" s="1760">
        <v>500</v>
      </c>
      <c r="LS126" s="1760">
        <v>500</v>
      </c>
      <c r="LT126" s="1760">
        <v>500</v>
      </c>
      <c r="LU126" s="1760">
        <v>500</v>
      </c>
      <c r="LV126" s="1760">
        <v>500</v>
      </c>
      <c r="LW126" s="1760">
        <v>500</v>
      </c>
      <c r="LX126" s="1760">
        <v>500</v>
      </c>
      <c r="LY126" s="1760">
        <v>500</v>
      </c>
      <c r="LZ126" s="1760">
        <v>500</v>
      </c>
      <c r="MA126" s="1761">
        <v>500</v>
      </c>
      <c r="MB126" s="1853"/>
      <c r="MC126" s="1853"/>
      <c r="MD126" s="1760">
        <v>500</v>
      </c>
      <c r="ME126" s="1760">
        <v>500</v>
      </c>
      <c r="MF126" s="1760">
        <v>500</v>
      </c>
      <c r="MG126" s="1760">
        <v>500</v>
      </c>
      <c r="MH126" s="1760">
        <v>500</v>
      </c>
      <c r="MI126" s="1760">
        <v>500</v>
      </c>
      <c r="MJ126" s="1760">
        <v>500</v>
      </c>
      <c r="MK126" s="1760">
        <v>500</v>
      </c>
      <c r="ML126" s="1760">
        <v>500</v>
      </c>
      <c r="MM126" s="1760">
        <v>500</v>
      </c>
      <c r="MN126" s="1760">
        <v>500</v>
      </c>
      <c r="MO126" s="1760">
        <v>500</v>
      </c>
      <c r="MP126" s="1760">
        <v>500</v>
      </c>
      <c r="MQ126" s="1760">
        <v>500</v>
      </c>
      <c r="MR126" s="1760">
        <v>500</v>
      </c>
      <c r="MS126" s="1760">
        <v>500</v>
      </c>
      <c r="MT126" s="1760">
        <v>500</v>
      </c>
      <c r="MU126" s="1760">
        <v>500</v>
      </c>
      <c r="MV126" s="1760">
        <v>500</v>
      </c>
      <c r="MW126" s="1760">
        <v>500</v>
      </c>
      <c r="MX126" s="1760">
        <v>500</v>
      </c>
      <c r="MY126" s="1760">
        <v>500</v>
      </c>
      <c r="MZ126" s="1760">
        <v>500</v>
      </c>
      <c r="NA126" s="1760">
        <v>500</v>
      </c>
      <c r="NB126" s="1760">
        <v>500</v>
      </c>
      <c r="NC126" s="1760">
        <v>500</v>
      </c>
      <c r="ND126" s="1760">
        <v>500</v>
      </c>
      <c r="NE126" s="1760">
        <v>500</v>
      </c>
      <c r="NF126" s="1760">
        <v>500</v>
      </c>
      <c r="NG126" s="1760">
        <v>500</v>
      </c>
      <c r="NH126" s="1760">
        <v>500</v>
      </c>
      <c r="NI126" s="1760">
        <v>500</v>
      </c>
      <c r="NL126" s="1760">
        <v>500</v>
      </c>
      <c r="NM126" s="1760">
        <v>500</v>
      </c>
      <c r="NN126" s="1760">
        <v>500</v>
      </c>
      <c r="NO126" s="1760">
        <v>500</v>
      </c>
      <c r="NP126" s="1760">
        <v>500</v>
      </c>
      <c r="NQ126" s="1760">
        <v>500</v>
      </c>
      <c r="NR126" s="1760">
        <v>500</v>
      </c>
      <c r="NS126" s="1760">
        <v>500</v>
      </c>
      <c r="NT126" s="1760">
        <v>500</v>
      </c>
      <c r="NU126" s="1760">
        <v>500</v>
      </c>
      <c r="NV126" s="1760">
        <v>500</v>
      </c>
      <c r="NW126" s="1760">
        <v>500</v>
      </c>
      <c r="NX126" s="1760">
        <v>500</v>
      </c>
      <c r="NY126" s="1760">
        <v>500</v>
      </c>
      <c r="NZ126" s="1760">
        <v>500</v>
      </c>
      <c r="OA126" s="1760">
        <v>500</v>
      </c>
      <c r="OB126" s="1760">
        <v>500</v>
      </c>
      <c r="OE126" s="1760">
        <v>500</v>
      </c>
      <c r="OF126" s="1760">
        <v>500</v>
      </c>
      <c r="OG126" s="1760">
        <v>500</v>
      </c>
      <c r="OH126" s="1760">
        <v>500</v>
      </c>
      <c r="OI126" s="1760">
        <v>500</v>
      </c>
      <c r="OJ126" s="1760">
        <v>500</v>
      </c>
      <c r="OK126" s="1760">
        <v>500</v>
      </c>
      <c r="OL126" s="1760">
        <v>500</v>
      </c>
      <c r="OM126" s="1760">
        <v>500</v>
      </c>
      <c r="ON126" s="1760">
        <v>500</v>
      </c>
      <c r="OO126" s="1760">
        <v>500</v>
      </c>
      <c r="OP126" s="1760">
        <v>500</v>
      </c>
      <c r="OQ126" s="1760">
        <v>500</v>
      </c>
      <c r="OR126" s="1760">
        <v>500</v>
      </c>
      <c r="OS126" s="1760">
        <v>500</v>
      </c>
      <c r="OT126" s="1760">
        <v>500</v>
      </c>
      <c r="OU126" s="1760">
        <v>500</v>
      </c>
      <c r="RJ126" s="337"/>
      <c r="RK126" s="337"/>
      <c r="RL126" s="337"/>
      <c r="RM126" s="337"/>
      <c r="RN126" s="337"/>
      <c r="RO126" s="337"/>
      <c r="RP126" s="337"/>
      <c r="RQ126" s="337"/>
      <c r="RR126" s="337"/>
      <c r="RS126" s="337"/>
      <c r="RT126" s="337"/>
      <c r="RU126" s="337"/>
      <c r="RV126" s="337"/>
      <c r="RW126" s="337"/>
      <c r="RX126" s="337"/>
      <c r="RY126" s="337"/>
      <c r="RZ126" s="337"/>
      <c r="SA126" s="337"/>
      <c r="SB126" s="337"/>
      <c r="SC126" s="337"/>
      <c r="SD126" s="337"/>
      <c r="SE126" s="337"/>
      <c r="SN126" s="1766"/>
      <c r="SO126" s="1766"/>
      <c r="SP126" s="1766"/>
      <c r="SQ126" s="1766"/>
      <c r="SR126" s="1766"/>
      <c r="SS126" s="1766"/>
      <c r="ST126" s="1766"/>
      <c r="SU126" s="1766"/>
      <c r="SV126" s="1766"/>
      <c r="SW126" s="1766"/>
      <c r="SX126" s="1766"/>
      <c r="SY126" s="1766"/>
      <c r="SZ126" s="1766"/>
      <c r="TA126" s="1766"/>
      <c r="TB126" s="1766"/>
      <c r="TC126" s="1766"/>
      <c r="TD126" s="1766"/>
    </row>
    <row r="127" spans="1:840" s="61" customFormat="1" ht="25" customHeight="1">
      <c r="A127" s="2317" t="s">
        <v>928</v>
      </c>
      <c r="B127" s="2318"/>
      <c r="C127" s="2319"/>
      <c r="D127" s="1725" t="e">
        <f>#REF!</f>
        <v>#REF!</v>
      </c>
      <c r="E127" s="1773"/>
      <c r="F127" s="1696">
        <v>0</v>
      </c>
      <c r="G127" s="1708" t="s">
        <v>5</v>
      </c>
      <c r="H127" s="35" t="s">
        <v>6</v>
      </c>
      <c r="I127" s="35" t="s">
        <v>7</v>
      </c>
      <c r="J127" s="35" t="s">
        <v>8</v>
      </c>
      <c r="K127" s="35" t="s">
        <v>9</v>
      </c>
      <c r="L127" s="35" t="s">
        <v>10</v>
      </c>
      <c r="M127" s="35" t="s">
        <v>11</v>
      </c>
      <c r="N127" s="35" t="s">
        <v>12</v>
      </c>
      <c r="O127" s="35" t="s">
        <v>13</v>
      </c>
      <c r="P127" s="35" t="s">
        <v>14</v>
      </c>
      <c r="Q127" s="35" t="s">
        <v>15</v>
      </c>
      <c r="R127" s="1696">
        <v>1</v>
      </c>
      <c r="S127" s="34" t="s">
        <v>5</v>
      </c>
      <c r="T127" s="34" t="s">
        <v>6</v>
      </c>
      <c r="U127" s="34" t="s">
        <v>7</v>
      </c>
      <c r="V127" s="34" t="s">
        <v>8</v>
      </c>
      <c r="W127" s="34" t="s">
        <v>9</v>
      </c>
      <c r="X127" s="34" t="s">
        <v>10</v>
      </c>
      <c r="Y127" s="34" t="s">
        <v>11</v>
      </c>
      <c r="Z127" s="34" t="s">
        <v>12</v>
      </c>
      <c r="AA127" s="34" t="s">
        <v>13</v>
      </c>
      <c r="AB127" s="34" t="s">
        <v>14</v>
      </c>
      <c r="AC127" s="34" t="s">
        <v>15</v>
      </c>
      <c r="AD127" s="64">
        <f>IF(R127=24,1,R127+1)</f>
        <v>2</v>
      </c>
      <c r="AE127" s="35" t="s">
        <v>5</v>
      </c>
      <c r="AF127" s="35" t="s">
        <v>6</v>
      </c>
      <c r="AG127" s="35" t="s">
        <v>7</v>
      </c>
      <c r="AH127" s="35" t="s">
        <v>8</v>
      </c>
      <c r="AI127" s="35" t="s">
        <v>9</v>
      </c>
      <c r="AJ127" s="35" t="s">
        <v>10</v>
      </c>
      <c r="AK127" s="35" t="s">
        <v>11</v>
      </c>
      <c r="AL127" s="35" t="s">
        <v>12</v>
      </c>
      <c r="AM127" s="35" t="s">
        <v>13</v>
      </c>
      <c r="AN127" s="35" t="s">
        <v>14</v>
      </c>
      <c r="AO127" s="35" t="s">
        <v>15</v>
      </c>
      <c r="AP127" s="64">
        <f>IF(AD127=24,1,AD127+1)</f>
        <v>3</v>
      </c>
      <c r="AQ127" s="34" t="s">
        <v>5</v>
      </c>
      <c r="AR127" s="34" t="s">
        <v>6</v>
      </c>
      <c r="AS127" s="34" t="s">
        <v>7</v>
      </c>
      <c r="AT127" s="34" t="s">
        <v>8</v>
      </c>
      <c r="AU127" s="34" t="s">
        <v>9</v>
      </c>
      <c r="AV127" s="34" t="s">
        <v>10</v>
      </c>
      <c r="AW127" s="34" t="s">
        <v>11</v>
      </c>
      <c r="AX127" s="34" t="s">
        <v>12</v>
      </c>
      <c r="AY127" s="34" t="s">
        <v>13</v>
      </c>
      <c r="AZ127" s="34" t="s">
        <v>14</v>
      </c>
      <c r="BA127" s="34" t="s">
        <v>15</v>
      </c>
      <c r="BB127" s="64">
        <f>IF(AP127=24,1,AP127+1)</f>
        <v>4</v>
      </c>
      <c r="BC127" s="34" t="s">
        <v>5</v>
      </c>
      <c r="BD127" s="34" t="s">
        <v>6</v>
      </c>
      <c r="BE127" s="34" t="s">
        <v>7</v>
      </c>
      <c r="BF127" s="34" t="s">
        <v>8</v>
      </c>
      <c r="BG127" s="34" t="s">
        <v>9</v>
      </c>
      <c r="BH127" s="34" t="s">
        <v>10</v>
      </c>
      <c r="BI127" s="34" t="s">
        <v>11</v>
      </c>
      <c r="BJ127" s="34" t="s">
        <v>12</v>
      </c>
      <c r="BK127" s="34" t="s">
        <v>13</v>
      </c>
      <c r="BL127" s="34" t="s">
        <v>14</v>
      </c>
      <c r="BM127" s="34" t="s">
        <v>15</v>
      </c>
      <c r="BN127" s="64">
        <f>IF(BB127=24,1,BB127+1)</f>
        <v>5</v>
      </c>
      <c r="BO127" s="35" t="s">
        <v>5</v>
      </c>
      <c r="BP127" s="35" t="s">
        <v>6</v>
      </c>
      <c r="BQ127" s="35" t="s">
        <v>7</v>
      </c>
      <c r="BR127" s="35" t="s">
        <v>8</v>
      </c>
      <c r="BS127" s="35" t="s">
        <v>9</v>
      </c>
      <c r="BT127" s="35" t="s">
        <v>10</v>
      </c>
      <c r="BU127" s="35" t="s">
        <v>11</v>
      </c>
      <c r="BV127" s="35" t="s">
        <v>12</v>
      </c>
      <c r="BW127" s="35" t="s">
        <v>13</v>
      </c>
      <c r="BX127" s="35" t="s">
        <v>14</v>
      </c>
      <c r="BY127" s="35" t="s">
        <v>15</v>
      </c>
      <c r="BZ127" s="64">
        <f>IF(BN127=24,1,BN127+1)</f>
        <v>6</v>
      </c>
      <c r="CA127" s="34" t="s">
        <v>5</v>
      </c>
      <c r="CB127" s="34" t="s">
        <v>6</v>
      </c>
      <c r="CC127" s="34" t="s">
        <v>7</v>
      </c>
      <c r="CD127" s="34" t="s">
        <v>8</v>
      </c>
      <c r="CE127" s="34" t="s">
        <v>9</v>
      </c>
      <c r="CF127" s="34" t="s">
        <v>10</v>
      </c>
      <c r="CG127" s="34" t="s">
        <v>11</v>
      </c>
      <c r="CH127" s="34" t="s">
        <v>12</v>
      </c>
      <c r="CI127" s="34" t="s">
        <v>13</v>
      </c>
      <c r="CJ127" s="34" t="s">
        <v>14</v>
      </c>
      <c r="CK127" s="34" t="s">
        <v>15</v>
      </c>
      <c r="CL127" s="64">
        <f>IF(BZ127=24,1,BZ127+1)</f>
        <v>7</v>
      </c>
      <c r="CM127" s="36" t="s">
        <v>5</v>
      </c>
      <c r="CN127" s="36" t="s">
        <v>6</v>
      </c>
      <c r="CO127" s="36" t="s">
        <v>7</v>
      </c>
      <c r="CP127" s="36" t="s">
        <v>8</v>
      </c>
      <c r="CQ127" s="36" t="s">
        <v>9</v>
      </c>
      <c r="CR127" s="36" t="s">
        <v>10</v>
      </c>
      <c r="CS127" s="36" t="s">
        <v>11</v>
      </c>
      <c r="CT127" s="36" t="s">
        <v>12</v>
      </c>
      <c r="CU127" s="36" t="s">
        <v>13</v>
      </c>
      <c r="CV127" s="36" t="s">
        <v>14</v>
      </c>
      <c r="CW127" s="36" t="s">
        <v>15</v>
      </c>
      <c r="CX127" s="64">
        <f>IF(CL127=24,1,CL127+1)</f>
        <v>8</v>
      </c>
      <c r="CY127" s="35" t="s">
        <v>5</v>
      </c>
      <c r="CZ127" s="35" t="s">
        <v>6</v>
      </c>
      <c r="DA127" s="35" t="s">
        <v>7</v>
      </c>
      <c r="DB127" s="35" t="s">
        <v>8</v>
      </c>
      <c r="DC127" s="35" t="s">
        <v>9</v>
      </c>
      <c r="DD127" s="35" t="s">
        <v>10</v>
      </c>
      <c r="DE127" s="35" t="s">
        <v>11</v>
      </c>
      <c r="DF127" s="35" t="s">
        <v>12</v>
      </c>
      <c r="DG127" s="35" t="s">
        <v>13</v>
      </c>
      <c r="DH127" s="35" t="s">
        <v>14</v>
      </c>
      <c r="DI127" s="35" t="s">
        <v>15</v>
      </c>
      <c r="DJ127" s="64">
        <f>IF(CX127=24,1,CX127+1)</f>
        <v>9</v>
      </c>
      <c r="DK127" s="65" t="s">
        <v>5</v>
      </c>
      <c r="DL127" s="65" t="s">
        <v>6</v>
      </c>
      <c r="DM127" s="65" t="s">
        <v>7</v>
      </c>
      <c r="DN127" s="65" t="s">
        <v>8</v>
      </c>
      <c r="DO127" s="65" t="s">
        <v>9</v>
      </c>
      <c r="DP127" s="65" t="s">
        <v>10</v>
      </c>
      <c r="DQ127" s="65" t="s">
        <v>11</v>
      </c>
      <c r="DR127" s="65" t="s">
        <v>12</v>
      </c>
      <c r="DS127" s="65" t="s">
        <v>13</v>
      </c>
      <c r="DT127" s="65" t="s">
        <v>14</v>
      </c>
      <c r="DU127" s="65" t="s">
        <v>15</v>
      </c>
      <c r="DV127" s="64">
        <f>IF(DJ127=24,1,DJ127+1)</f>
        <v>10</v>
      </c>
      <c r="DW127" s="65" t="s">
        <v>5</v>
      </c>
      <c r="DX127" s="65" t="s">
        <v>6</v>
      </c>
      <c r="DY127" s="65" t="s">
        <v>7</v>
      </c>
      <c r="DZ127" s="65" t="s">
        <v>8</v>
      </c>
      <c r="EA127" s="65" t="s">
        <v>9</v>
      </c>
      <c r="EB127" s="65" t="s">
        <v>10</v>
      </c>
      <c r="EC127" s="65" t="s">
        <v>11</v>
      </c>
      <c r="ED127" s="65" t="s">
        <v>12</v>
      </c>
      <c r="EE127" s="65" t="s">
        <v>13</v>
      </c>
      <c r="EF127" s="65" t="s">
        <v>14</v>
      </c>
      <c r="EG127" s="65" t="s">
        <v>15</v>
      </c>
      <c r="EH127" s="64">
        <f>IF(DV127=24,1,DV127+1)</f>
        <v>11</v>
      </c>
      <c r="EI127" s="65" t="s">
        <v>5</v>
      </c>
      <c r="EJ127" s="65" t="s">
        <v>6</v>
      </c>
      <c r="EK127" s="65" t="s">
        <v>7</v>
      </c>
      <c r="EL127" s="65" t="s">
        <v>8</v>
      </c>
      <c r="EM127" s="65" t="s">
        <v>9</v>
      </c>
      <c r="EN127" s="65" t="s">
        <v>10</v>
      </c>
      <c r="EO127" s="65" t="s">
        <v>11</v>
      </c>
      <c r="EP127" s="65" t="s">
        <v>12</v>
      </c>
      <c r="EQ127" s="65" t="s">
        <v>13</v>
      </c>
      <c r="ER127" s="65" t="s">
        <v>14</v>
      </c>
      <c r="ES127" s="65" t="s">
        <v>15</v>
      </c>
      <c r="ET127" s="64">
        <f>IF(EH127=24,1,EH127+1)</f>
        <v>12</v>
      </c>
      <c r="EU127" s="65" t="s">
        <v>5</v>
      </c>
      <c r="EV127" s="65" t="s">
        <v>6</v>
      </c>
      <c r="EW127" s="65" t="s">
        <v>7</v>
      </c>
      <c r="EX127" s="65" t="s">
        <v>8</v>
      </c>
      <c r="EY127" s="65" t="s">
        <v>9</v>
      </c>
      <c r="EZ127" s="65" t="s">
        <v>10</v>
      </c>
      <c r="FA127" s="65" t="s">
        <v>11</v>
      </c>
      <c r="FB127" s="65" t="s">
        <v>12</v>
      </c>
      <c r="FC127" s="65" t="s">
        <v>13</v>
      </c>
      <c r="FD127" s="65" t="s">
        <v>14</v>
      </c>
      <c r="FE127" s="65" t="s">
        <v>15</v>
      </c>
      <c r="FF127" s="64">
        <f>IF(ET127=24,1,ET127+1)</f>
        <v>13</v>
      </c>
      <c r="FG127" s="65" t="s">
        <v>5</v>
      </c>
      <c r="FH127" s="65" t="s">
        <v>6</v>
      </c>
      <c r="FI127" s="65" t="s">
        <v>7</v>
      </c>
      <c r="FJ127" s="65" t="s">
        <v>8</v>
      </c>
      <c r="FK127" s="65" t="s">
        <v>9</v>
      </c>
      <c r="FL127" s="65" t="s">
        <v>10</v>
      </c>
      <c r="FM127" s="65" t="s">
        <v>11</v>
      </c>
      <c r="FN127" s="65" t="s">
        <v>12</v>
      </c>
      <c r="FO127" s="65" t="s">
        <v>13</v>
      </c>
      <c r="FP127" s="65" t="s">
        <v>14</v>
      </c>
      <c r="FQ127" s="65" t="s">
        <v>15</v>
      </c>
      <c r="FR127" s="64">
        <f>IF(FF127=24,1,FF127+1)</f>
        <v>14</v>
      </c>
      <c r="FS127" s="65" t="s">
        <v>5</v>
      </c>
      <c r="FT127" s="65" t="s">
        <v>6</v>
      </c>
      <c r="FU127" s="65" t="s">
        <v>7</v>
      </c>
      <c r="FV127" s="65" t="s">
        <v>8</v>
      </c>
      <c r="FW127" s="65" t="s">
        <v>9</v>
      </c>
      <c r="FX127" s="65" t="s">
        <v>10</v>
      </c>
      <c r="FY127" s="65" t="s">
        <v>11</v>
      </c>
      <c r="FZ127" s="65" t="s">
        <v>12</v>
      </c>
      <c r="GA127" s="65" t="s">
        <v>13</v>
      </c>
      <c r="GB127" s="65" t="s">
        <v>14</v>
      </c>
      <c r="GC127" s="65" t="s">
        <v>15</v>
      </c>
      <c r="GD127" s="64">
        <f>IF(FR127=24,1,FR127+1)</f>
        <v>15</v>
      </c>
      <c r="GE127" s="65" t="s">
        <v>5</v>
      </c>
      <c r="GF127" s="65" t="s">
        <v>6</v>
      </c>
      <c r="GG127" s="65" t="s">
        <v>7</v>
      </c>
      <c r="GH127" s="65" t="s">
        <v>8</v>
      </c>
      <c r="GI127" s="65" t="s">
        <v>9</v>
      </c>
      <c r="GJ127" s="65" t="s">
        <v>10</v>
      </c>
      <c r="GK127" s="65" t="s">
        <v>11</v>
      </c>
      <c r="GL127" s="65" t="s">
        <v>12</v>
      </c>
      <c r="GM127" s="65" t="s">
        <v>13</v>
      </c>
      <c r="GN127" s="65" t="s">
        <v>14</v>
      </c>
      <c r="GO127" s="65" t="s">
        <v>15</v>
      </c>
      <c r="GP127" s="64">
        <f>IF(GD127=24,1,GD127+1)</f>
        <v>16</v>
      </c>
      <c r="GQ127" s="65" t="s">
        <v>5</v>
      </c>
      <c r="GR127" s="65" t="s">
        <v>6</v>
      </c>
      <c r="GS127" s="65" t="s">
        <v>7</v>
      </c>
      <c r="GT127" s="65" t="s">
        <v>8</v>
      </c>
      <c r="GU127" s="65" t="s">
        <v>9</v>
      </c>
      <c r="GV127" s="65" t="s">
        <v>10</v>
      </c>
      <c r="GW127" s="65" t="s">
        <v>11</v>
      </c>
      <c r="GX127" s="65" t="s">
        <v>12</v>
      </c>
      <c r="GY127" s="65" t="s">
        <v>13</v>
      </c>
      <c r="GZ127" s="65" t="s">
        <v>14</v>
      </c>
      <c r="HA127" s="65" t="s">
        <v>15</v>
      </c>
      <c r="HB127" s="64">
        <f>IF(GP127=24,1,GP127+1)</f>
        <v>17</v>
      </c>
      <c r="HC127" s="65" t="s">
        <v>5</v>
      </c>
      <c r="HD127" s="65" t="s">
        <v>6</v>
      </c>
      <c r="HE127" s="65" t="s">
        <v>7</v>
      </c>
      <c r="HF127" s="65" t="s">
        <v>8</v>
      </c>
      <c r="HG127" s="65" t="s">
        <v>9</v>
      </c>
      <c r="HH127" s="65" t="s">
        <v>10</v>
      </c>
      <c r="HI127" s="65" t="s">
        <v>11</v>
      </c>
      <c r="HJ127" s="65" t="s">
        <v>12</v>
      </c>
      <c r="HK127" s="65" t="s">
        <v>13</v>
      </c>
      <c r="HL127" s="65" t="s">
        <v>14</v>
      </c>
      <c r="HM127" s="65" t="s">
        <v>15</v>
      </c>
      <c r="HN127" s="64">
        <f>IF(HB127=24,1,HB127+1)</f>
        <v>18</v>
      </c>
      <c r="HO127" s="65" t="s">
        <v>5</v>
      </c>
      <c r="HP127" s="65" t="s">
        <v>6</v>
      </c>
      <c r="HQ127" s="65" t="s">
        <v>7</v>
      </c>
      <c r="HR127" s="65" t="s">
        <v>8</v>
      </c>
      <c r="HS127" s="65" t="s">
        <v>9</v>
      </c>
      <c r="HT127" s="65" t="s">
        <v>10</v>
      </c>
      <c r="HU127" s="65" t="s">
        <v>11</v>
      </c>
      <c r="HV127" s="65" t="s">
        <v>12</v>
      </c>
      <c r="HW127" s="65" t="s">
        <v>13</v>
      </c>
      <c r="HX127" s="65" t="s">
        <v>14</v>
      </c>
      <c r="HY127" s="65" t="s">
        <v>15</v>
      </c>
      <c r="HZ127" s="64">
        <f>IF(HN127=24,1,HN127+1)</f>
        <v>19</v>
      </c>
      <c r="IA127" s="65" t="s">
        <v>5</v>
      </c>
      <c r="IB127" s="65" t="s">
        <v>6</v>
      </c>
      <c r="IC127" s="65" t="s">
        <v>7</v>
      </c>
      <c r="ID127" s="65" t="s">
        <v>8</v>
      </c>
      <c r="IE127" s="65" t="s">
        <v>9</v>
      </c>
      <c r="IF127" s="65" t="s">
        <v>10</v>
      </c>
      <c r="IG127" s="65" t="s">
        <v>11</v>
      </c>
      <c r="IH127" s="65" t="s">
        <v>12</v>
      </c>
      <c r="II127" s="65" t="s">
        <v>13</v>
      </c>
      <c r="IJ127" s="65" t="s">
        <v>14</v>
      </c>
      <c r="IK127" s="65" t="s">
        <v>15</v>
      </c>
      <c r="IL127" s="64">
        <f>IF(HZ127=24,1,HZ127+1)</f>
        <v>20</v>
      </c>
      <c r="IM127" s="65" t="s">
        <v>5</v>
      </c>
      <c r="IN127" s="65" t="s">
        <v>6</v>
      </c>
      <c r="IO127" s="65" t="s">
        <v>7</v>
      </c>
      <c r="IP127" s="65" t="s">
        <v>8</v>
      </c>
      <c r="IQ127" s="65" t="s">
        <v>9</v>
      </c>
      <c r="IR127" s="65" t="s">
        <v>10</v>
      </c>
      <c r="IS127" s="65" t="s">
        <v>11</v>
      </c>
      <c r="IT127" s="65" t="s">
        <v>12</v>
      </c>
      <c r="IU127" s="65" t="s">
        <v>13</v>
      </c>
      <c r="IV127" s="65" t="s">
        <v>14</v>
      </c>
      <c r="IW127" s="65" t="s">
        <v>15</v>
      </c>
      <c r="IX127" s="64">
        <f>IF(IL127=24,1,IL127+1)</f>
        <v>21</v>
      </c>
      <c r="IY127" s="65" t="s">
        <v>5</v>
      </c>
      <c r="IZ127" s="65" t="s">
        <v>6</v>
      </c>
      <c r="JA127" s="65" t="s">
        <v>7</v>
      </c>
      <c r="JB127" s="65" t="s">
        <v>8</v>
      </c>
      <c r="JC127" s="65" t="s">
        <v>9</v>
      </c>
      <c r="JD127" s="65" t="s">
        <v>10</v>
      </c>
      <c r="JE127" s="65" t="s">
        <v>11</v>
      </c>
      <c r="JF127" s="65" t="s">
        <v>12</v>
      </c>
      <c r="JG127" s="65" t="s">
        <v>13</v>
      </c>
      <c r="JH127" s="65" t="s">
        <v>14</v>
      </c>
      <c r="JI127" s="65" t="s">
        <v>15</v>
      </c>
      <c r="JJ127" s="64">
        <f>IF(IX127=24,1,IX127+1)</f>
        <v>22</v>
      </c>
      <c r="JK127" s="65" t="s">
        <v>5</v>
      </c>
      <c r="JL127" s="65" t="s">
        <v>6</v>
      </c>
      <c r="JM127" s="65" t="s">
        <v>7</v>
      </c>
      <c r="JN127" s="65" t="s">
        <v>8</v>
      </c>
      <c r="JO127" s="65" t="s">
        <v>9</v>
      </c>
      <c r="JP127" s="65" t="s">
        <v>10</v>
      </c>
      <c r="JQ127" s="65" t="s">
        <v>11</v>
      </c>
      <c r="JR127" s="65" t="s">
        <v>12</v>
      </c>
      <c r="JS127" s="65" t="s">
        <v>13</v>
      </c>
      <c r="JT127" s="65" t="s">
        <v>14</v>
      </c>
      <c r="JU127" s="65" t="s">
        <v>15</v>
      </c>
      <c r="JV127" s="64">
        <f>IF(JJ127=24,1,JJ127+1)</f>
        <v>23</v>
      </c>
      <c r="JW127" s="65" t="s">
        <v>5</v>
      </c>
      <c r="JX127" s="65" t="s">
        <v>6</v>
      </c>
      <c r="JY127" s="65" t="s">
        <v>7</v>
      </c>
      <c r="JZ127" s="65" t="s">
        <v>8</v>
      </c>
      <c r="KA127" s="65" t="s">
        <v>9</v>
      </c>
      <c r="KB127" s="65" t="s">
        <v>10</v>
      </c>
      <c r="KC127" s="65" t="s">
        <v>11</v>
      </c>
      <c r="KD127" s="65" t="s">
        <v>12</v>
      </c>
      <c r="KE127" s="65" t="s">
        <v>13</v>
      </c>
      <c r="KF127" s="65" t="s">
        <v>14</v>
      </c>
      <c r="KG127" s="65" t="s">
        <v>15</v>
      </c>
      <c r="KH127" s="64">
        <f>IF(JV127=24,1,JV127+1)</f>
        <v>24</v>
      </c>
      <c r="KI127" s="65" t="s">
        <v>5</v>
      </c>
      <c r="KJ127" s="65" t="s">
        <v>6</v>
      </c>
      <c r="KK127" s="65" t="s">
        <v>7</v>
      </c>
      <c r="KL127" s="65" t="s">
        <v>8</v>
      </c>
      <c r="KM127" s="65" t="s">
        <v>9</v>
      </c>
      <c r="KN127" s="65" t="s">
        <v>10</v>
      </c>
      <c r="KO127" s="65" t="s">
        <v>11</v>
      </c>
      <c r="KP127" s="65" t="s">
        <v>12</v>
      </c>
      <c r="KQ127" s="65" t="s">
        <v>13</v>
      </c>
      <c r="KR127" s="65" t="s">
        <v>14</v>
      </c>
      <c r="KS127" s="65" t="s">
        <v>15</v>
      </c>
      <c r="KT127" s="64">
        <f>IF(KH127=24,1,KH127+1)</f>
        <v>1</v>
      </c>
      <c r="KU127" s="65" t="s">
        <v>5</v>
      </c>
      <c r="KV127" s="65" t="s">
        <v>6</v>
      </c>
      <c r="KW127" s="65" t="s">
        <v>7</v>
      </c>
      <c r="KX127" s="65" t="s">
        <v>8</v>
      </c>
      <c r="KY127" s="65" t="s">
        <v>9</v>
      </c>
      <c r="KZ127" s="65" t="s">
        <v>10</v>
      </c>
      <c r="LA127" s="65" t="s">
        <v>11</v>
      </c>
      <c r="LB127" s="65" t="s">
        <v>12</v>
      </c>
      <c r="LC127" s="65" t="s">
        <v>13</v>
      </c>
      <c r="LD127" s="65" t="s">
        <v>14</v>
      </c>
      <c r="LE127" s="65" t="s">
        <v>15</v>
      </c>
      <c r="LF127" s="64">
        <f>IF(KT127=24,1,KT127+1)</f>
        <v>2</v>
      </c>
      <c r="LG127" s="65" t="s">
        <v>5</v>
      </c>
      <c r="LH127" s="65" t="s">
        <v>6</v>
      </c>
      <c r="LI127" s="65" t="s">
        <v>7</v>
      </c>
      <c r="LJ127" s="65" t="s">
        <v>8</v>
      </c>
      <c r="LK127" s="65" t="s">
        <v>9</v>
      </c>
      <c r="LL127" s="65" t="s">
        <v>10</v>
      </c>
      <c r="LM127" s="65" t="s">
        <v>11</v>
      </c>
      <c r="LN127" s="65" t="s">
        <v>12</v>
      </c>
      <c r="LO127" s="65" t="s">
        <v>13</v>
      </c>
      <c r="LP127" s="65" t="s">
        <v>14</v>
      </c>
      <c r="LQ127" s="65" t="s">
        <v>15</v>
      </c>
      <c r="LR127" s="64">
        <f>IF(LF127=24,1,LF127+1)</f>
        <v>3</v>
      </c>
      <c r="LS127" s="65" t="s">
        <v>5</v>
      </c>
      <c r="LT127" s="65" t="s">
        <v>6</v>
      </c>
      <c r="LU127" s="65" t="s">
        <v>7</v>
      </c>
      <c r="LV127" s="65" t="s">
        <v>8</v>
      </c>
      <c r="LW127" s="65" t="s">
        <v>9</v>
      </c>
      <c r="LX127" s="65" t="s">
        <v>10</v>
      </c>
      <c r="LY127" s="65" t="s">
        <v>11</v>
      </c>
      <c r="LZ127" s="65" t="s">
        <v>12</v>
      </c>
      <c r="MA127" s="65" t="s">
        <v>13</v>
      </c>
      <c r="MB127" s="65" t="s">
        <v>14</v>
      </c>
      <c r="MC127" s="65" t="s">
        <v>15</v>
      </c>
      <c r="MD127" s="64">
        <f>IF(LR127=24,1,LR127+1)</f>
        <v>4</v>
      </c>
      <c r="ME127" s="65" t="s">
        <v>5</v>
      </c>
      <c r="MF127" s="65" t="s">
        <v>6</v>
      </c>
      <c r="MG127" s="65" t="s">
        <v>7</v>
      </c>
      <c r="MH127" s="65" t="s">
        <v>8</v>
      </c>
      <c r="MI127" s="65" t="s">
        <v>9</v>
      </c>
      <c r="MJ127" s="65" t="s">
        <v>10</v>
      </c>
      <c r="MK127" s="65" t="s">
        <v>11</v>
      </c>
      <c r="ML127" s="65" t="s">
        <v>12</v>
      </c>
      <c r="MM127" s="65" t="s">
        <v>13</v>
      </c>
      <c r="MN127" s="65" t="s">
        <v>14</v>
      </c>
      <c r="MO127" s="65" t="s">
        <v>15</v>
      </c>
      <c r="MP127" s="64">
        <f>IF(MD127=24,1,MD127+1)</f>
        <v>5</v>
      </c>
      <c r="MQ127" s="65" t="s">
        <v>5</v>
      </c>
      <c r="MR127" s="65" t="s">
        <v>6</v>
      </c>
      <c r="MS127" s="65" t="s">
        <v>7</v>
      </c>
      <c r="MT127" s="65" t="s">
        <v>8</v>
      </c>
      <c r="MU127" s="65" t="s">
        <v>9</v>
      </c>
      <c r="MV127" s="65" t="s">
        <v>10</v>
      </c>
      <c r="MW127" s="65" t="s">
        <v>11</v>
      </c>
      <c r="MX127" s="65" t="s">
        <v>12</v>
      </c>
      <c r="MY127" s="65" t="s">
        <v>13</v>
      </c>
      <c r="MZ127" s="65" t="s">
        <v>14</v>
      </c>
      <c r="NA127" s="65" t="s">
        <v>15</v>
      </c>
      <c r="NB127" s="64">
        <f>IF(MP127=24,1,MP127+1)</f>
        <v>6</v>
      </c>
      <c r="NC127" s="65" t="s">
        <v>5</v>
      </c>
      <c r="ND127" s="65" t="s">
        <v>6</v>
      </c>
      <c r="NE127" s="65" t="s">
        <v>7</v>
      </c>
      <c r="NF127" s="65" t="s">
        <v>8</v>
      </c>
      <c r="NG127" s="65" t="s">
        <v>9</v>
      </c>
      <c r="NH127" s="65" t="s">
        <v>10</v>
      </c>
      <c r="NI127" s="65" t="s">
        <v>11</v>
      </c>
      <c r="NJ127" s="65" t="s">
        <v>12</v>
      </c>
      <c r="NK127" s="65" t="s">
        <v>13</v>
      </c>
      <c r="NL127" s="65" t="s">
        <v>14</v>
      </c>
      <c r="NM127" s="65" t="s">
        <v>15</v>
      </c>
      <c r="NN127" s="64">
        <f>IF(NB127=24,1,NB127+1)</f>
        <v>7</v>
      </c>
      <c r="NO127" s="65" t="s">
        <v>5</v>
      </c>
      <c r="NP127" s="65" t="s">
        <v>6</v>
      </c>
      <c r="NQ127" s="65" t="s">
        <v>7</v>
      </c>
      <c r="NR127" s="65" t="s">
        <v>8</v>
      </c>
      <c r="NS127" s="65" t="s">
        <v>9</v>
      </c>
      <c r="NT127" s="65" t="s">
        <v>10</v>
      </c>
      <c r="NU127" s="65" t="s">
        <v>11</v>
      </c>
      <c r="NV127" s="65" t="s">
        <v>12</v>
      </c>
      <c r="NW127" s="65" t="s">
        <v>13</v>
      </c>
      <c r="NX127" s="65" t="s">
        <v>14</v>
      </c>
      <c r="NY127" s="65" t="s">
        <v>15</v>
      </c>
      <c r="NZ127" s="64">
        <f>IF(NN127=24,1,NN127+1)</f>
        <v>8</v>
      </c>
      <c r="OA127" s="65" t="s">
        <v>5</v>
      </c>
      <c r="OB127" s="65" t="s">
        <v>6</v>
      </c>
      <c r="OC127" s="65" t="s">
        <v>7</v>
      </c>
      <c r="OD127" s="65" t="s">
        <v>8</v>
      </c>
      <c r="OE127" s="65" t="s">
        <v>9</v>
      </c>
      <c r="OF127" s="65" t="s">
        <v>10</v>
      </c>
      <c r="OG127" s="65" t="s">
        <v>11</v>
      </c>
      <c r="OH127" s="65" t="s">
        <v>12</v>
      </c>
      <c r="OI127" s="65" t="s">
        <v>13</v>
      </c>
      <c r="OJ127" s="65" t="s">
        <v>14</v>
      </c>
      <c r="OK127" s="65" t="s">
        <v>15</v>
      </c>
      <c r="OL127" s="64">
        <f>IF(NZ127=24,1,NZ127+1)</f>
        <v>9</v>
      </c>
      <c r="OM127" s="65" t="s">
        <v>5</v>
      </c>
      <c r="ON127" s="65" t="s">
        <v>6</v>
      </c>
      <c r="OO127" s="65" t="s">
        <v>7</v>
      </c>
      <c r="OP127" s="65" t="s">
        <v>8</v>
      </c>
      <c r="OQ127" s="65" t="s">
        <v>9</v>
      </c>
      <c r="OR127" s="65" t="s">
        <v>10</v>
      </c>
      <c r="OS127" s="65" t="s">
        <v>11</v>
      </c>
      <c r="OT127" s="65" t="s">
        <v>12</v>
      </c>
      <c r="OU127" s="65" t="s">
        <v>13</v>
      </c>
      <c r="OV127" s="65" t="s">
        <v>14</v>
      </c>
      <c r="OW127" s="65" t="s">
        <v>15</v>
      </c>
      <c r="OX127" s="64">
        <f>IF(OL127=24,1,OL127+1)</f>
        <v>10</v>
      </c>
      <c r="OY127" s="65" t="s">
        <v>5</v>
      </c>
      <c r="OZ127" s="65" t="s">
        <v>6</v>
      </c>
      <c r="PA127" s="65" t="s">
        <v>7</v>
      </c>
      <c r="PB127" s="65" t="s">
        <v>8</v>
      </c>
      <c r="PC127" s="65" t="s">
        <v>9</v>
      </c>
      <c r="PD127" s="65" t="s">
        <v>10</v>
      </c>
      <c r="PE127" s="65" t="s">
        <v>11</v>
      </c>
      <c r="PF127" s="65" t="s">
        <v>12</v>
      </c>
      <c r="PG127" s="65" t="s">
        <v>13</v>
      </c>
      <c r="PH127" s="65" t="s">
        <v>14</v>
      </c>
      <c r="PI127" s="65" t="s">
        <v>15</v>
      </c>
      <c r="PJ127" s="64">
        <f>IF(OX127=24,1,OX127+1)</f>
        <v>11</v>
      </c>
      <c r="PK127" s="65" t="s">
        <v>5</v>
      </c>
      <c r="PL127" s="65" t="s">
        <v>6</v>
      </c>
      <c r="PM127" s="65" t="s">
        <v>7</v>
      </c>
      <c r="PN127" s="65" t="s">
        <v>8</v>
      </c>
      <c r="PO127" s="65" t="s">
        <v>9</v>
      </c>
      <c r="PP127" s="65" t="s">
        <v>10</v>
      </c>
      <c r="PQ127" s="65" t="s">
        <v>11</v>
      </c>
      <c r="PR127" s="65" t="s">
        <v>12</v>
      </c>
      <c r="PS127" s="65" t="s">
        <v>13</v>
      </c>
      <c r="PT127" s="65" t="s">
        <v>14</v>
      </c>
      <c r="PU127" s="65" t="s">
        <v>15</v>
      </c>
      <c r="PV127" s="64">
        <f>IF(PJ127=24,1,PJ127+1)</f>
        <v>12</v>
      </c>
      <c r="PW127" s="65" t="s">
        <v>5</v>
      </c>
      <c r="PX127" s="65" t="s">
        <v>6</v>
      </c>
      <c r="PY127" s="65" t="s">
        <v>7</v>
      </c>
      <c r="PZ127" s="65" t="s">
        <v>8</v>
      </c>
      <c r="QA127" s="65" t="s">
        <v>9</v>
      </c>
      <c r="QB127" s="65" t="s">
        <v>10</v>
      </c>
      <c r="QC127" s="65" t="s">
        <v>11</v>
      </c>
      <c r="QD127" s="65" t="s">
        <v>12</v>
      </c>
      <c r="QE127" s="65" t="s">
        <v>13</v>
      </c>
      <c r="QF127" s="65" t="s">
        <v>14</v>
      </c>
      <c r="QG127" s="65" t="s">
        <v>15</v>
      </c>
      <c r="QH127" s="64">
        <f>IF(PV127=24,1,PV127+1)</f>
        <v>13</v>
      </c>
      <c r="QI127" s="65" t="s">
        <v>5</v>
      </c>
      <c r="QJ127" s="65" t="s">
        <v>6</v>
      </c>
      <c r="QK127" s="65" t="s">
        <v>7</v>
      </c>
      <c r="QL127" s="65" t="s">
        <v>8</v>
      </c>
      <c r="QM127" s="65" t="s">
        <v>9</v>
      </c>
      <c r="QN127" s="65" t="s">
        <v>10</v>
      </c>
      <c r="QO127" s="65" t="s">
        <v>11</v>
      </c>
      <c r="QP127" s="65" t="s">
        <v>12</v>
      </c>
      <c r="QQ127" s="65" t="s">
        <v>13</v>
      </c>
      <c r="QR127" s="65" t="s">
        <v>14</v>
      </c>
      <c r="QS127" s="65" t="s">
        <v>15</v>
      </c>
      <c r="QT127" s="64">
        <f>IF(QH127=24,1,QH127+1)</f>
        <v>14</v>
      </c>
      <c r="QU127" s="65" t="s">
        <v>5</v>
      </c>
      <c r="QV127" s="65" t="s">
        <v>6</v>
      </c>
      <c r="QW127" s="65" t="s">
        <v>7</v>
      </c>
      <c r="QX127" s="65" t="s">
        <v>8</v>
      </c>
      <c r="QY127" s="65" t="s">
        <v>9</v>
      </c>
      <c r="QZ127" s="65" t="s">
        <v>10</v>
      </c>
      <c r="RA127" s="65" t="s">
        <v>11</v>
      </c>
      <c r="RB127" s="65" t="s">
        <v>12</v>
      </c>
      <c r="RC127" s="65" t="s">
        <v>13</v>
      </c>
      <c r="RD127" s="65" t="s">
        <v>14</v>
      </c>
      <c r="RE127" s="65" t="s">
        <v>15</v>
      </c>
      <c r="RF127" s="64">
        <f>IF(QT127=24,1,QT127+1)</f>
        <v>15</v>
      </c>
      <c r="RG127" s="65" t="s">
        <v>5</v>
      </c>
      <c r="RH127" s="65" t="s">
        <v>6</v>
      </c>
      <c r="RI127" s="65" t="s">
        <v>7</v>
      </c>
      <c r="RJ127" s="65" t="s">
        <v>8</v>
      </c>
      <c r="RK127" s="65" t="s">
        <v>9</v>
      </c>
      <c r="RL127" s="65" t="s">
        <v>10</v>
      </c>
      <c r="RM127" s="65" t="s">
        <v>11</v>
      </c>
      <c r="RN127" s="65" t="s">
        <v>12</v>
      </c>
      <c r="RO127" s="65" t="s">
        <v>13</v>
      </c>
      <c r="RP127" s="65" t="s">
        <v>14</v>
      </c>
      <c r="RQ127" s="65" t="s">
        <v>15</v>
      </c>
      <c r="RR127" s="64">
        <f>IF(RF127=24,1,RF127+1)</f>
        <v>16</v>
      </c>
      <c r="RS127" s="65" t="s">
        <v>5</v>
      </c>
      <c r="RT127" s="65" t="s">
        <v>6</v>
      </c>
      <c r="RU127" s="65" t="s">
        <v>7</v>
      </c>
      <c r="RV127" s="65" t="s">
        <v>8</v>
      </c>
      <c r="RW127" s="65" t="s">
        <v>9</v>
      </c>
      <c r="RX127" s="65" t="s">
        <v>10</v>
      </c>
      <c r="RY127" s="65" t="s">
        <v>11</v>
      </c>
      <c r="RZ127" s="65" t="s">
        <v>12</v>
      </c>
      <c r="SA127" s="65" t="s">
        <v>13</v>
      </c>
      <c r="SB127" s="65" t="s">
        <v>14</v>
      </c>
      <c r="SC127" s="65" t="s">
        <v>15</v>
      </c>
      <c r="SD127" s="64">
        <f>IF(RR127=24,1,RR127+1)</f>
        <v>17</v>
      </c>
      <c r="SE127" s="65" t="s">
        <v>5</v>
      </c>
      <c r="SF127" s="65" t="s">
        <v>6</v>
      </c>
      <c r="SG127" s="65" t="s">
        <v>7</v>
      </c>
      <c r="SH127" s="65" t="s">
        <v>8</v>
      </c>
      <c r="SI127" s="65" t="s">
        <v>9</v>
      </c>
      <c r="SJ127" s="65" t="s">
        <v>10</v>
      </c>
      <c r="SK127" s="65" t="s">
        <v>11</v>
      </c>
      <c r="SL127" s="65" t="s">
        <v>12</v>
      </c>
      <c r="SM127" s="65" t="s">
        <v>13</v>
      </c>
      <c r="SN127" s="65" t="s">
        <v>14</v>
      </c>
      <c r="SO127" s="65" t="s">
        <v>15</v>
      </c>
      <c r="SP127" s="64">
        <f>IF(SD127=24,1,SD127+1)</f>
        <v>18</v>
      </c>
      <c r="SQ127" s="65" t="s">
        <v>5</v>
      </c>
      <c r="SR127" s="65" t="s">
        <v>6</v>
      </c>
      <c r="SS127" s="65" t="s">
        <v>7</v>
      </c>
      <c r="ST127" s="65" t="s">
        <v>8</v>
      </c>
      <c r="SU127" s="65" t="s">
        <v>9</v>
      </c>
      <c r="SV127" s="65" t="s">
        <v>10</v>
      </c>
      <c r="SW127" s="65" t="s">
        <v>11</v>
      </c>
      <c r="SX127" s="65" t="s">
        <v>12</v>
      </c>
      <c r="SY127" s="65" t="s">
        <v>13</v>
      </c>
      <c r="SZ127" s="65" t="s">
        <v>14</v>
      </c>
      <c r="TA127" s="65" t="s">
        <v>15</v>
      </c>
      <c r="TB127" s="64">
        <f>IF(SP127=24,1,SP127+1)</f>
        <v>19</v>
      </c>
      <c r="TC127" s="65" t="s">
        <v>5</v>
      </c>
      <c r="TD127" s="65" t="s">
        <v>6</v>
      </c>
      <c r="TE127" s="65" t="s">
        <v>7</v>
      </c>
      <c r="TF127" s="65" t="s">
        <v>8</v>
      </c>
      <c r="TG127" s="65" t="s">
        <v>9</v>
      </c>
      <c r="TH127" s="65" t="s">
        <v>10</v>
      </c>
      <c r="TI127" s="65" t="s">
        <v>11</v>
      </c>
      <c r="TJ127" s="65" t="s">
        <v>12</v>
      </c>
      <c r="TK127" s="65" t="s">
        <v>13</v>
      </c>
      <c r="TL127" s="65" t="s">
        <v>14</v>
      </c>
      <c r="TM127" s="65" t="s">
        <v>15</v>
      </c>
      <c r="TN127" s="64">
        <f>IF(TB127=24,1,TB127+1)</f>
        <v>20</v>
      </c>
      <c r="TO127" s="65" t="s">
        <v>5</v>
      </c>
      <c r="TP127" s="65" t="s">
        <v>6</v>
      </c>
      <c r="TQ127" s="65" t="s">
        <v>7</v>
      </c>
      <c r="TR127" s="65" t="s">
        <v>8</v>
      </c>
      <c r="TS127" s="65" t="s">
        <v>9</v>
      </c>
      <c r="TT127" s="65" t="s">
        <v>10</v>
      </c>
      <c r="TU127" s="65" t="s">
        <v>11</v>
      </c>
      <c r="TV127" s="65" t="s">
        <v>12</v>
      </c>
      <c r="TW127" s="65" t="s">
        <v>13</v>
      </c>
      <c r="TX127" s="65" t="s">
        <v>14</v>
      </c>
      <c r="TY127" s="65" t="s">
        <v>15</v>
      </c>
      <c r="TZ127" s="64">
        <f>IF(TN127=24,1,TN127+1)</f>
        <v>21</v>
      </c>
      <c r="UA127" s="65" t="s">
        <v>5</v>
      </c>
      <c r="UB127" s="65" t="s">
        <v>6</v>
      </c>
      <c r="UC127" s="65" t="s">
        <v>7</v>
      </c>
      <c r="UD127" s="65" t="s">
        <v>8</v>
      </c>
      <c r="UE127" s="65" t="s">
        <v>9</v>
      </c>
      <c r="UF127" s="65" t="s">
        <v>10</v>
      </c>
      <c r="UG127" s="65" t="s">
        <v>11</v>
      </c>
      <c r="UH127" s="65" t="s">
        <v>12</v>
      </c>
      <c r="UI127" s="65" t="s">
        <v>13</v>
      </c>
      <c r="UJ127" s="65" t="s">
        <v>14</v>
      </c>
      <c r="UK127" s="65" t="s">
        <v>15</v>
      </c>
      <c r="UL127" s="64">
        <f>IF(TZ127=24,1,TZ127+1)</f>
        <v>22</v>
      </c>
      <c r="UM127" s="65" t="s">
        <v>5</v>
      </c>
      <c r="UN127" s="65" t="s">
        <v>6</v>
      </c>
      <c r="UO127" s="65" t="s">
        <v>7</v>
      </c>
      <c r="UP127" s="65" t="s">
        <v>8</v>
      </c>
      <c r="UQ127" s="65" t="s">
        <v>9</v>
      </c>
      <c r="UR127" s="65" t="s">
        <v>10</v>
      </c>
      <c r="US127" s="65" t="s">
        <v>11</v>
      </c>
      <c r="UT127" s="65" t="s">
        <v>12</v>
      </c>
      <c r="UU127" s="65" t="s">
        <v>13</v>
      </c>
      <c r="UV127" s="65" t="s">
        <v>14</v>
      </c>
      <c r="UW127" s="65" t="s">
        <v>15</v>
      </c>
      <c r="UX127" s="64">
        <f>IF(UL127=24,1,UL127+1)</f>
        <v>23</v>
      </c>
      <c r="UY127" s="65" t="s">
        <v>5</v>
      </c>
      <c r="UZ127" s="65" t="s">
        <v>6</v>
      </c>
      <c r="VA127" s="65" t="s">
        <v>7</v>
      </c>
      <c r="VB127" s="65" t="s">
        <v>8</v>
      </c>
      <c r="VC127" s="65" t="s">
        <v>9</v>
      </c>
      <c r="VD127" s="65" t="s">
        <v>10</v>
      </c>
      <c r="VE127" s="65" t="s">
        <v>11</v>
      </c>
      <c r="VF127" s="65" t="s">
        <v>12</v>
      </c>
      <c r="VG127" s="65" t="s">
        <v>13</v>
      </c>
      <c r="VH127" s="65" t="s">
        <v>14</v>
      </c>
      <c r="VI127" s="65" t="s">
        <v>15</v>
      </c>
      <c r="VJ127" s="64">
        <f>IF(UX127=24,1,UX127+1)</f>
        <v>24</v>
      </c>
      <c r="VK127" s="65" t="s">
        <v>5</v>
      </c>
      <c r="VL127" s="65" t="s">
        <v>6</v>
      </c>
      <c r="VM127" s="65" t="s">
        <v>7</v>
      </c>
      <c r="VN127" s="65" t="s">
        <v>8</v>
      </c>
      <c r="VO127" s="65" t="s">
        <v>9</v>
      </c>
      <c r="VP127" s="65" t="s">
        <v>10</v>
      </c>
      <c r="VQ127" s="65" t="s">
        <v>11</v>
      </c>
      <c r="VR127" s="65" t="s">
        <v>12</v>
      </c>
      <c r="VS127" s="65" t="s">
        <v>13</v>
      </c>
      <c r="VT127" s="65" t="s">
        <v>14</v>
      </c>
      <c r="VU127" s="65" t="s">
        <v>15</v>
      </c>
      <c r="VV127" s="64">
        <f>IF(VJ127=24,1,VJ127+1)</f>
        <v>1</v>
      </c>
      <c r="VW127" s="65" t="s">
        <v>5</v>
      </c>
      <c r="VX127" s="65" t="s">
        <v>6</v>
      </c>
      <c r="VY127" s="65" t="s">
        <v>7</v>
      </c>
      <c r="VZ127" s="65" t="s">
        <v>8</v>
      </c>
      <c r="WA127" s="65" t="s">
        <v>9</v>
      </c>
      <c r="WB127" s="65" t="s">
        <v>10</v>
      </c>
      <c r="WC127" s="65" t="s">
        <v>11</v>
      </c>
      <c r="WD127" s="65" t="s">
        <v>12</v>
      </c>
      <c r="WE127" s="65" t="s">
        <v>13</v>
      </c>
      <c r="WF127" s="65" t="s">
        <v>14</v>
      </c>
      <c r="WG127" s="65" t="s">
        <v>15</v>
      </c>
      <c r="WH127" s="64">
        <f>IF(VV127=24,1,VV127+1)</f>
        <v>2</v>
      </c>
      <c r="WI127" s="65" t="s">
        <v>5</v>
      </c>
      <c r="WJ127" s="65" t="s">
        <v>6</v>
      </c>
      <c r="WK127" s="65" t="s">
        <v>7</v>
      </c>
      <c r="WL127" s="65" t="s">
        <v>8</v>
      </c>
      <c r="WM127" s="65" t="s">
        <v>9</v>
      </c>
      <c r="WN127" s="65" t="s">
        <v>10</v>
      </c>
      <c r="WO127" s="65" t="s">
        <v>11</v>
      </c>
      <c r="WP127" s="65" t="s">
        <v>12</v>
      </c>
      <c r="WQ127" s="65" t="s">
        <v>13</v>
      </c>
      <c r="WR127" s="65" t="s">
        <v>14</v>
      </c>
      <c r="WS127" s="65" t="s">
        <v>15</v>
      </c>
      <c r="WT127" s="64">
        <f>IF(WH127=24,1,WH127+1)</f>
        <v>3</v>
      </c>
      <c r="WU127" s="65" t="s">
        <v>5</v>
      </c>
      <c r="WV127" s="65" t="s">
        <v>6</v>
      </c>
      <c r="WW127" s="65" t="s">
        <v>7</v>
      </c>
      <c r="WX127" s="65" t="s">
        <v>8</v>
      </c>
      <c r="WY127" s="65" t="s">
        <v>9</v>
      </c>
      <c r="WZ127" s="65" t="s">
        <v>10</v>
      </c>
      <c r="XA127" s="65" t="s">
        <v>11</v>
      </c>
      <c r="XB127" s="65" t="s">
        <v>12</v>
      </c>
      <c r="XC127" s="65" t="s">
        <v>13</v>
      </c>
      <c r="XD127" s="65" t="s">
        <v>14</v>
      </c>
      <c r="XE127" s="65" t="s">
        <v>15</v>
      </c>
      <c r="XF127" s="64">
        <f>IF(WT127=24,1,WT127+1)</f>
        <v>4</v>
      </c>
      <c r="XG127" s="65" t="s">
        <v>5</v>
      </c>
      <c r="XH127" s="65" t="s">
        <v>6</v>
      </c>
      <c r="XI127" s="65" t="s">
        <v>7</v>
      </c>
      <c r="XJ127" s="65" t="s">
        <v>8</v>
      </c>
      <c r="XK127" s="65" t="s">
        <v>9</v>
      </c>
      <c r="XL127" s="65" t="s">
        <v>10</v>
      </c>
      <c r="XM127" s="65" t="s">
        <v>11</v>
      </c>
      <c r="XN127" s="65" t="s">
        <v>12</v>
      </c>
      <c r="XO127" s="65" t="s">
        <v>13</v>
      </c>
      <c r="XP127" s="65" t="s">
        <v>14</v>
      </c>
      <c r="XQ127" s="65" t="s">
        <v>15</v>
      </c>
      <c r="XR127" s="64">
        <f>IF(XF127=24,1,XF127+1)</f>
        <v>5</v>
      </c>
      <c r="XS127" s="65" t="s">
        <v>5</v>
      </c>
      <c r="XT127" s="65" t="s">
        <v>6</v>
      </c>
      <c r="XU127" s="65" t="s">
        <v>7</v>
      </c>
      <c r="XV127" s="65" t="s">
        <v>8</v>
      </c>
      <c r="XW127" s="65" t="s">
        <v>9</v>
      </c>
      <c r="XX127" s="65" t="s">
        <v>10</v>
      </c>
      <c r="XY127" s="65" t="s">
        <v>11</v>
      </c>
      <c r="XZ127" s="65" t="s">
        <v>12</v>
      </c>
      <c r="YA127" s="65" t="s">
        <v>13</v>
      </c>
      <c r="YB127" s="65" t="s">
        <v>14</v>
      </c>
      <c r="YC127" s="65" t="s">
        <v>15</v>
      </c>
      <c r="YD127" s="64">
        <f>IF(XR127=24,1,XR127+1)</f>
        <v>6</v>
      </c>
      <c r="YE127" s="65" t="s">
        <v>5</v>
      </c>
      <c r="YF127" s="65" t="s">
        <v>6</v>
      </c>
      <c r="YG127" s="65" t="s">
        <v>7</v>
      </c>
      <c r="YH127" s="65" t="s">
        <v>8</v>
      </c>
      <c r="YI127" s="65" t="s">
        <v>9</v>
      </c>
      <c r="YJ127" s="65" t="s">
        <v>10</v>
      </c>
      <c r="YK127" s="65" t="s">
        <v>11</v>
      </c>
      <c r="YL127" s="65" t="s">
        <v>12</v>
      </c>
      <c r="YM127" s="65" t="s">
        <v>13</v>
      </c>
      <c r="YN127" s="65" t="s">
        <v>14</v>
      </c>
      <c r="YO127" s="65" t="s">
        <v>15</v>
      </c>
    </row>
    <row r="128" spans="1:840" s="61" customFormat="1" ht="43.5" customHeight="1">
      <c r="A128" s="337"/>
      <c r="B128" s="2315">
        <v>44180</v>
      </c>
      <c r="C128" s="2315"/>
      <c r="D128" s="1674" t="s">
        <v>343</v>
      </c>
      <c r="E128" s="1773"/>
      <c r="F128" s="2147" t="s">
        <v>1003</v>
      </c>
      <c r="G128" s="2148"/>
      <c r="H128" s="2148"/>
      <c r="I128" s="2148"/>
      <c r="J128" s="2148"/>
      <c r="K128" s="2148"/>
      <c r="L128" s="2148"/>
      <c r="M128" s="2148"/>
      <c r="N128" s="2148"/>
      <c r="O128" s="2148"/>
      <c r="P128" s="2148"/>
      <c r="Q128" s="2148"/>
      <c r="R128" s="2148"/>
      <c r="S128" s="2148"/>
      <c r="T128" s="2148"/>
      <c r="U128" s="2149"/>
      <c r="V128" s="2141" t="s">
        <v>1002</v>
      </c>
      <c r="W128" s="2142"/>
      <c r="X128" s="2142"/>
      <c r="Y128" s="2142"/>
      <c r="Z128" s="2142"/>
      <c r="AA128" s="2142"/>
      <c r="AB128" s="2142"/>
      <c r="AC128" s="2142"/>
      <c r="AD128" s="2142"/>
      <c r="AE128" s="2142"/>
      <c r="AF128" s="2142"/>
      <c r="AG128" s="2142"/>
      <c r="AH128" s="2142"/>
      <c r="AI128" s="2142"/>
      <c r="AJ128" s="2142"/>
      <c r="AK128" s="2143"/>
      <c r="AL128" s="2141" t="s">
        <v>354</v>
      </c>
      <c r="AM128" s="2142"/>
      <c r="AN128" s="2142"/>
      <c r="AO128" s="2142"/>
      <c r="AP128" s="2142"/>
      <c r="AQ128" s="2142"/>
      <c r="AR128" s="2142"/>
      <c r="AS128" s="2142"/>
      <c r="AT128" s="2142"/>
      <c r="AU128" s="2142"/>
      <c r="AV128" s="2142"/>
      <c r="AW128" s="2142"/>
      <c r="AX128" s="2142"/>
      <c r="AY128" s="2142"/>
      <c r="AZ128" s="2142"/>
      <c r="BA128" s="2143"/>
      <c r="BW128" s="2141" t="s">
        <v>1077</v>
      </c>
      <c r="BX128" s="2142"/>
      <c r="BY128" s="2142"/>
      <c r="BZ128" s="2142"/>
      <c r="CA128" s="2142"/>
      <c r="CB128" s="2142"/>
      <c r="CC128" s="2142"/>
      <c r="CD128" s="2142"/>
      <c r="CE128" s="2142"/>
      <c r="CF128" s="2142"/>
      <c r="CG128" s="2142"/>
      <c r="CH128" s="2142"/>
      <c r="CI128" s="2142"/>
      <c r="CJ128" s="2142"/>
      <c r="CK128" s="2142"/>
      <c r="CL128" s="2143"/>
      <c r="CM128" s="337"/>
      <c r="CN128" s="337"/>
      <c r="CO128" s="337"/>
      <c r="CP128" s="337"/>
      <c r="CQ128" s="337"/>
      <c r="CR128" s="337"/>
      <c r="CS128" s="337"/>
      <c r="CT128" s="337"/>
      <c r="CU128" s="337"/>
      <c r="CV128" s="337"/>
      <c r="CW128" s="337"/>
      <c r="CX128" s="337"/>
      <c r="CY128" s="337"/>
      <c r="CZ128" s="337"/>
      <c r="DA128" s="337"/>
      <c r="DB128" s="337"/>
      <c r="DC128" s="337"/>
      <c r="DD128" s="337"/>
      <c r="DE128" s="337"/>
      <c r="DF128" s="337"/>
      <c r="DG128" s="337"/>
      <c r="DH128" s="337"/>
      <c r="DI128" s="337"/>
      <c r="DJ128" s="337"/>
      <c r="DK128" s="337"/>
      <c r="DL128" s="337"/>
      <c r="DM128" s="337"/>
      <c r="DN128" s="1701"/>
      <c r="DO128" s="337"/>
      <c r="DP128" s="337"/>
      <c r="DQ128" s="337"/>
      <c r="DR128" s="337"/>
      <c r="DS128" s="2141" t="s">
        <v>1001</v>
      </c>
      <c r="DT128" s="2142"/>
      <c r="DU128" s="2142"/>
      <c r="DV128" s="2142"/>
      <c r="DW128" s="2142"/>
      <c r="DX128" s="2142"/>
      <c r="DY128" s="2142"/>
      <c r="DZ128" s="2142"/>
      <c r="EA128" s="2142"/>
      <c r="EB128" s="2142"/>
      <c r="EC128" s="2142"/>
      <c r="ED128" s="2142"/>
      <c r="EE128" s="2142"/>
      <c r="EF128" s="2142"/>
      <c r="EG128" s="2142"/>
      <c r="EH128" s="2143"/>
      <c r="EI128" s="337"/>
      <c r="EJ128" s="337"/>
      <c r="EK128" s="337"/>
      <c r="NR128" s="1753"/>
      <c r="NS128" s="1753"/>
      <c r="OY128" s="1753"/>
      <c r="OZ128" s="1753"/>
      <c r="PA128" s="1753"/>
      <c r="PB128" s="1753"/>
      <c r="PC128" s="1753"/>
      <c r="RT128" s="342"/>
      <c r="RU128" s="342"/>
      <c r="RV128" s="342"/>
      <c r="RW128" s="342"/>
      <c r="RX128" s="342"/>
      <c r="RY128" s="342"/>
      <c r="RZ128" s="342"/>
      <c r="SA128" s="342"/>
      <c r="SB128" s="342"/>
      <c r="SC128" s="342"/>
      <c r="SD128" s="342"/>
      <c r="SE128" s="342"/>
      <c r="SF128" s="342"/>
      <c r="SG128" s="342"/>
      <c r="SH128" s="342"/>
      <c r="SI128" s="342"/>
      <c r="SJ128" s="342"/>
      <c r="SK128" s="342"/>
      <c r="SL128" s="342"/>
      <c r="SM128" s="342"/>
      <c r="SN128" s="342"/>
      <c r="SO128" s="342"/>
      <c r="SP128" s="342"/>
      <c r="SQ128" s="342"/>
      <c r="SR128" s="342"/>
      <c r="SS128" s="342"/>
      <c r="ST128" s="342"/>
      <c r="SU128" s="342"/>
      <c r="SV128" s="342"/>
      <c r="SW128" s="342"/>
      <c r="SX128" s="342"/>
      <c r="SY128" s="342"/>
      <c r="SZ128" s="342"/>
      <c r="TA128" s="342"/>
      <c r="TB128" s="342"/>
      <c r="TC128" s="342"/>
      <c r="TD128" s="342"/>
      <c r="TE128" s="342"/>
      <c r="TF128" s="342"/>
      <c r="TG128" s="342"/>
      <c r="TH128" s="342"/>
      <c r="TI128" s="342"/>
      <c r="TJ128" s="342"/>
      <c r="TK128" s="342"/>
      <c r="TL128" s="342"/>
      <c r="TM128" s="342"/>
      <c r="TN128" s="342"/>
      <c r="TO128" s="342"/>
      <c r="TP128" s="342"/>
      <c r="TQ128" s="342"/>
      <c r="TR128" s="342"/>
      <c r="TS128" s="342"/>
      <c r="TT128" s="342"/>
      <c r="TU128" s="342"/>
      <c r="TV128" s="342"/>
      <c r="TW128" s="342"/>
      <c r="TX128" s="342"/>
      <c r="TY128" s="342"/>
      <c r="TZ128" s="342"/>
      <c r="UA128" s="342"/>
      <c r="UB128" s="342"/>
      <c r="UC128" s="342"/>
      <c r="UD128" s="342"/>
      <c r="UE128" s="342"/>
      <c r="UF128" s="342"/>
      <c r="UG128" s="342"/>
      <c r="UH128" s="342"/>
      <c r="UI128" s="342"/>
      <c r="UJ128" s="342"/>
      <c r="UK128" s="342"/>
      <c r="UL128" s="342"/>
      <c r="UM128" s="342"/>
      <c r="UN128" s="342"/>
      <c r="UO128" s="342"/>
      <c r="UP128" s="342"/>
      <c r="UQ128" s="342"/>
      <c r="UR128" s="342"/>
      <c r="US128" s="342"/>
      <c r="UT128" s="342"/>
      <c r="UU128" s="342"/>
      <c r="UV128" s="342"/>
      <c r="UW128" s="342"/>
      <c r="UX128" s="342"/>
      <c r="UY128" s="342"/>
      <c r="UZ128" s="342"/>
      <c r="VA128" s="342"/>
      <c r="VB128" s="342"/>
      <c r="VC128" s="342"/>
      <c r="VD128" s="342"/>
      <c r="VE128" s="342"/>
      <c r="VF128" s="342"/>
      <c r="VG128" s="342"/>
      <c r="VH128" s="342"/>
      <c r="VI128" s="342"/>
      <c r="VJ128" s="342"/>
      <c r="VK128" s="342"/>
      <c r="VL128" s="342"/>
      <c r="VM128" s="342"/>
      <c r="VN128" s="342"/>
      <c r="VO128" s="342"/>
      <c r="VP128" s="342"/>
      <c r="VQ128" s="342"/>
      <c r="VR128" s="342"/>
      <c r="VS128" s="342"/>
      <c r="VT128" s="342"/>
      <c r="VU128" s="342"/>
      <c r="VV128" s="342"/>
      <c r="VW128" s="342"/>
      <c r="VX128" s="342"/>
      <c r="VY128" s="342"/>
      <c r="VZ128" s="342"/>
      <c r="WA128" s="342"/>
      <c r="WB128" s="342"/>
      <c r="WC128" s="342"/>
      <c r="WD128" s="342"/>
      <c r="WE128" s="342"/>
      <c r="WF128" s="342"/>
      <c r="WG128" s="342"/>
    </row>
    <row r="129" spans="1:665" s="1753" customFormat="1" ht="43.5" customHeight="1">
      <c r="B129" s="2316"/>
      <c r="C129" s="2316"/>
      <c r="D129" s="1762"/>
      <c r="E129" s="1776" t="s">
        <v>926</v>
      </c>
      <c r="F129" s="1759">
        <v>750</v>
      </c>
      <c r="G129" s="1759">
        <v>750</v>
      </c>
      <c r="H129" s="1759">
        <v>750</v>
      </c>
      <c r="I129" s="1759">
        <v>750</v>
      </c>
      <c r="J129" s="1759">
        <v>750</v>
      </c>
      <c r="K129" s="1759">
        <v>750</v>
      </c>
      <c r="L129" s="1759">
        <v>750</v>
      </c>
      <c r="M129" s="1759">
        <v>750</v>
      </c>
      <c r="N129" s="1759">
        <v>750</v>
      </c>
      <c r="O129" s="1759">
        <v>750</v>
      </c>
      <c r="P129" s="1759">
        <v>750</v>
      </c>
      <c r="Q129" s="1759">
        <v>750</v>
      </c>
      <c r="R129" s="1759">
        <v>750</v>
      </c>
      <c r="S129" s="1759">
        <v>750</v>
      </c>
      <c r="T129" s="1759">
        <v>750</v>
      </c>
      <c r="U129" s="1759">
        <v>750</v>
      </c>
      <c r="V129" s="1759">
        <v>750</v>
      </c>
      <c r="W129" s="1759">
        <v>750</v>
      </c>
      <c r="X129" s="1759">
        <v>750</v>
      </c>
      <c r="Y129" s="1759">
        <v>750</v>
      </c>
      <c r="Z129" s="1759">
        <v>750</v>
      </c>
      <c r="AA129" s="1759">
        <v>750</v>
      </c>
      <c r="AB129" s="1759">
        <v>750</v>
      </c>
      <c r="AC129" s="1759">
        <v>750</v>
      </c>
      <c r="AD129" s="1759">
        <v>750</v>
      </c>
      <c r="AE129" s="1759">
        <v>750</v>
      </c>
      <c r="AF129" s="1759">
        <v>750</v>
      </c>
      <c r="AG129" s="1759">
        <v>750</v>
      </c>
      <c r="AH129" s="1759">
        <v>750</v>
      </c>
      <c r="AI129" s="1759">
        <v>750</v>
      </c>
      <c r="AJ129" s="1759">
        <v>750</v>
      </c>
      <c r="AK129" s="1759">
        <v>750</v>
      </c>
      <c r="AL129" s="1759">
        <v>750</v>
      </c>
      <c r="AM129" s="1759">
        <v>750</v>
      </c>
      <c r="AN129" s="1759">
        <v>750</v>
      </c>
      <c r="AO129" s="1759">
        <v>750</v>
      </c>
      <c r="AP129" s="1759">
        <v>750</v>
      </c>
      <c r="AQ129" s="1759">
        <v>750</v>
      </c>
      <c r="AR129" s="1759">
        <v>750</v>
      </c>
      <c r="AS129" s="1759">
        <v>750</v>
      </c>
      <c r="AT129" s="1759">
        <v>750</v>
      </c>
      <c r="AU129" s="1759">
        <v>750</v>
      </c>
      <c r="AV129" s="1759">
        <v>750</v>
      </c>
      <c r="AW129" s="1759">
        <v>750</v>
      </c>
      <c r="AX129" s="1759">
        <v>750</v>
      </c>
      <c r="AY129" s="1759">
        <v>750</v>
      </c>
      <c r="AZ129" s="1759">
        <v>750</v>
      </c>
      <c r="BA129" s="1759">
        <v>750</v>
      </c>
      <c r="BT129" s="61"/>
      <c r="BU129" s="61"/>
      <c r="BV129" s="61"/>
      <c r="BW129" s="1759">
        <v>750</v>
      </c>
      <c r="BX129" s="1759">
        <v>750</v>
      </c>
      <c r="BY129" s="1759">
        <v>750</v>
      </c>
      <c r="BZ129" s="1759">
        <v>750</v>
      </c>
      <c r="CA129" s="1759">
        <v>750</v>
      </c>
      <c r="CB129" s="1759">
        <v>750</v>
      </c>
      <c r="CC129" s="1759">
        <v>750</v>
      </c>
      <c r="CD129" s="1759">
        <v>750</v>
      </c>
      <c r="CE129" s="1759">
        <v>750</v>
      </c>
      <c r="CF129" s="1759">
        <v>750</v>
      </c>
      <c r="CG129" s="1759">
        <v>750</v>
      </c>
      <c r="CH129" s="1759">
        <v>750</v>
      </c>
      <c r="CI129" s="1759">
        <v>750</v>
      </c>
      <c r="CJ129" s="1759">
        <v>750</v>
      </c>
      <c r="CK129" s="1759">
        <v>750</v>
      </c>
      <c r="CL129" s="1759">
        <v>750</v>
      </c>
      <c r="CM129" s="337"/>
      <c r="CN129" s="337"/>
      <c r="CO129" s="337"/>
      <c r="CP129" s="337"/>
      <c r="CQ129" s="337"/>
      <c r="CR129" s="337"/>
      <c r="CS129" s="337"/>
      <c r="CT129" s="337"/>
      <c r="CU129" s="337"/>
      <c r="CV129" s="337"/>
      <c r="CW129" s="337"/>
      <c r="CX129" s="337"/>
      <c r="DN129" s="1756"/>
      <c r="DS129" s="1759">
        <v>750</v>
      </c>
      <c r="DT129" s="1759">
        <v>750</v>
      </c>
      <c r="DU129" s="1759">
        <v>750</v>
      </c>
      <c r="DV129" s="1759">
        <v>750</v>
      </c>
      <c r="DW129" s="1759">
        <v>750</v>
      </c>
      <c r="DX129" s="1759">
        <v>750</v>
      </c>
      <c r="DY129" s="1759">
        <v>750</v>
      </c>
      <c r="DZ129" s="1759">
        <v>750</v>
      </c>
      <c r="EA129" s="1759">
        <v>750</v>
      </c>
      <c r="EB129" s="1759">
        <v>750</v>
      </c>
      <c r="EC129" s="1759">
        <v>750</v>
      </c>
      <c r="ED129" s="1759">
        <v>750</v>
      </c>
      <c r="EE129" s="1759">
        <v>750</v>
      </c>
      <c r="EF129" s="1759">
        <v>750</v>
      </c>
      <c r="EG129" s="1759">
        <v>750</v>
      </c>
      <c r="EH129" s="1759">
        <v>750</v>
      </c>
      <c r="EI129" s="337"/>
      <c r="EJ129" s="337"/>
      <c r="EK129" s="337"/>
      <c r="EN129" s="61"/>
      <c r="EO129" s="61"/>
      <c r="EP129" s="61"/>
      <c r="EQ129" s="61"/>
      <c r="ER129" s="61"/>
      <c r="ES129" s="61"/>
      <c r="ET129" s="61"/>
      <c r="EU129" s="61"/>
      <c r="EV129" s="61"/>
      <c r="EW129" s="61"/>
      <c r="EX129" s="61"/>
      <c r="EY129" s="61"/>
      <c r="EZ129" s="61"/>
      <c r="FA129" s="61"/>
      <c r="FB129" s="61"/>
      <c r="FC129" s="61"/>
      <c r="FD129" s="61"/>
      <c r="FE129" s="61"/>
      <c r="RT129" s="1767"/>
      <c r="RU129" s="1767"/>
      <c r="RV129" s="1767"/>
      <c r="RW129" s="1767"/>
      <c r="RX129" s="1767"/>
      <c r="RY129" s="1767"/>
      <c r="RZ129" s="1767"/>
      <c r="SA129" s="1767"/>
      <c r="SB129" s="1767"/>
      <c r="SC129" s="1767"/>
      <c r="SD129" s="1767"/>
      <c r="SE129" s="1767"/>
      <c r="SF129" s="1767"/>
      <c r="SG129" s="1767"/>
      <c r="SH129" s="1767"/>
      <c r="SI129" s="1767"/>
      <c r="SJ129" s="1767"/>
      <c r="SK129" s="1767"/>
      <c r="SL129" s="1767"/>
      <c r="SM129" s="1767"/>
      <c r="SN129" s="1767"/>
      <c r="SO129" s="1767"/>
      <c r="SP129" s="1767"/>
      <c r="SQ129" s="1767"/>
      <c r="SR129" s="1767"/>
      <c r="SS129" s="1767"/>
      <c r="ST129" s="1767"/>
      <c r="SU129" s="1767"/>
      <c r="SV129" s="1767"/>
      <c r="SW129" s="1767"/>
      <c r="SX129" s="1767"/>
      <c r="SY129" s="1767"/>
      <c r="SZ129" s="1767"/>
      <c r="TA129" s="1767"/>
      <c r="TB129" s="1767"/>
      <c r="TC129" s="1767"/>
      <c r="TD129" s="1767"/>
      <c r="TE129" s="1767"/>
      <c r="TF129" s="1767"/>
      <c r="TG129" s="1767"/>
      <c r="TH129" s="1767"/>
      <c r="TI129" s="1767"/>
      <c r="TJ129" s="1767"/>
      <c r="TK129" s="1767"/>
      <c r="TL129" s="1767"/>
      <c r="TM129" s="1767"/>
      <c r="TN129" s="1767"/>
      <c r="TO129" s="1767"/>
      <c r="TP129" s="1767"/>
      <c r="TQ129" s="1767"/>
      <c r="TR129" s="1767"/>
      <c r="TS129" s="1767"/>
      <c r="TT129" s="1767"/>
      <c r="TU129" s="1767"/>
      <c r="TV129" s="1767"/>
      <c r="TW129" s="1767"/>
      <c r="TX129" s="1767"/>
      <c r="TY129" s="1767"/>
      <c r="TZ129" s="1767"/>
      <c r="UA129" s="1767"/>
      <c r="UB129" s="1767"/>
      <c r="UC129" s="1767"/>
      <c r="UD129" s="1767"/>
      <c r="UE129" s="1767"/>
      <c r="UF129" s="1767"/>
      <c r="UG129" s="1767"/>
      <c r="UH129" s="1767"/>
      <c r="UI129" s="1767"/>
      <c r="UJ129" s="1767"/>
      <c r="UK129" s="1767"/>
      <c r="UL129" s="1767"/>
      <c r="UM129" s="1767"/>
      <c r="UN129" s="1767"/>
      <c r="UO129" s="1767"/>
      <c r="UP129" s="1767"/>
      <c r="UQ129" s="1767"/>
      <c r="UR129" s="1767"/>
      <c r="US129" s="1767"/>
      <c r="UT129" s="1767"/>
      <c r="UU129" s="1767"/>
      <c r="UV129" s="1767"/>
      <c r="UW129" s="1767"/>
      <c r="UX129" s="1767"/>
      <c r="UY129" s="1767"/>
      <c r="UZ129" s="1767"/>
      <c r="VA129" s="1767"/>
      <c r="VB129" s="1767"/>
      <c r="VC129" s="1767"/>
      <c r="VD129" s="1767"/>
      <c r="VE129" s="1767"/>
      <c r="VF129" s="1767"/>
      <c r="VG129" s="1767"/>
      <c r="VH129" s="1767"/>
      <c r="VI129" s="1767"/>
      <c r="VJ129" s="1767"/>
      <c r="VK129" s="1767"/>
      <c r="VL129" s="1767"/>
      <c r="VM129" s="1767"/>
      <c r="VN129" s="1767"/>
      <c r="VO129" s="1767"/>
      <c r="VP129" s="1767"/>
      <c r="VQ129" s="1767"/>
      <c r="VR129" s="1767"/>
      <c r="VS129" s="1767"/>
      <c r="VT129" s="1767"/>
      <c r="VU129" s="1767"/>
      <c r="VV129" s="1767"/>
      <c r="VW129" s="1767"/>
      <c r="VX129" s="1767"/>
      <c r="VY129" s="1767"/>
      <c r="VZ129" s="1767"/>
      <c r="WA129" s="1767"/>
      <c r="WB129" s="1767"/>
      <c r="WC129" s="1767"/>
      <c r="WD129" s="1767"/>
      <c r="WE129" s="1767"/>
      <c r="WF129" s="1767"/>
      <c r="WG129" s="1767"/>
    </row>
    <row r="130" spans="1:665" s="61" customFormat="1" ht="45" customHeight="1">
      <c r="A130" s="337"/>
      <c r="B130" s="2315"/>
      <c r="C130" s="2315"/>
      <c r="D130" s="1674" t="s">
        <v>344</v>
      </c>
      <c r="E130" s="1773"/>
      <c r="F130" s="2147" t="s">
        <v>356</v>
      </c>
      <c r="G130" s="2148"/>
      <c r="H130" s="2148"/>
      <c r="I130" s="2148"/>
      <c r="J130" s="2148"/>
      <c r="K130" s="2148"/>
      <c r="L130" s="2148"/>
      <c r="M130" s="2148"/>
      <c r="N130" s="2148"/>
      <c r="O130" s="2148"/>
      <c r="P130" s="2148"/>
      <c r="Q130" s="2148"/>
      <c r="R130" s="2148"/>
      <c r="S130" s="2148"/>
      <c r="T130" s="2148"/>
      <c r="U130" s="2149"/>
      <c r="V130" s="2147" t="s">
        <v>953</v>
      </c>
      <c r="W130" s="2148"/>
      <c r="X130" s="2148"/>
      <c r="Y130" s="2148"/>
      <c r="Z130" s="2148"/>
      <c r="AA130" s="2148"/>
      <c r="AB130" s="2148"/>
      <c r="AC130" s="2148"/>
      <c r="AD130" s="2148"/>
      <c r="AE130" s="2148"/>
      <c r="AF130" s="2148"/>
      <c r="AG130" s="2148"/>
      <c r="AH130" s="2148"/>
      <c r="AI130" s="2148"/>
      <c r="AJ130" s="2148"/>
      <c r="AK130" s="2149"/>
      <c r="AL130" s="2141" t="s">
        <v>448</v>
      </c>
      <c r="AM130" s="2142"/>
      <c r="AN130" s="2142"/>
      <c r="AO130" s="2142"/>
      <c r="AP130" s="2142"/>
      <c r="AQ130" s="2142"/>
      <c r="AR130" s="2142"/>
      <c r="AS130" s="2142"/>
      <c r="AT130" s="2142"/>
      <c r="AU130" s="2142"/>
      <c r="AV130" s="2142"/>
      <c r="AW130" s="2142"/>
      <c r="AX130" s="2142"/>
      <c r="AY130" s="2142"/>
      <c r="AZ130" s="2142"/>
      <c r="BA130" s="2143"/>
      <c r="DM130" s="2141" t="s">
        <v>966</v>
      </c>
      <c r="DN130" s="2142"/>
      <c r="DO130" s="2142"/>
      <c r="DP130" s="2142"/>
      <c r="DQ130" s="2142"/>
      <c r="DR130" s="2142"/>
      <c r="DS130" s="2142"/>
      <c r="DT130" s="2142"/>
      <c r="DU130" s="2142"/>
      <c r="DV130" s="2142"/>
      <c r="DW130" s="2142"/>
      <c r="DX130" s="2142"/>
      <c r="DY130" s="2142"/>
      <c r="DZ130" s="2142"/>
      <c r="EA130" s="2142"/>
      <c r="EB130" s="2143"/>
      <c r="FS130" s="1753"/>
      <c r="FT130" s="1753"/>
      <c r="FU130" s="1753"/>
      <c r="FV130" s="1753"/>
      <c r="FW130" s="1753"/>
      <c r="FX130" s="1753"/>
      <c r="FY130" s="2147" t="s">
        <v>355</v>
      </c>
      <c r="FZ130" s="2148"/>
      <c r="GA130" s="2148"/>
      <c r="GB130" s="2148"/>
      <c r="GC130" s="2148"/>
      <c r="GD130" s="2148"/>
      <c r="GE130" s="2148"/>
      <c r="GF130" s="2148"/>
      <c r="GG130" s="2148"/>
      <c r="GH130" s="2148"/>
      <c r="GI130" s="2148"/>
      <c r="GJ130" s="2148"/>
      <c r="GK130" s="2148"/>
      <c r="GL130" s="2148"/>
      <c r="GM130" s="2148"/>
      <c r="GN130" s="2149"/>
      <c r="HL130" s="337"/>
      <c r="HM130" s="337"/>
      <c r="HO130" s="2141" t="s">
        <v>416</v>
      </c>
      <c r="HP130" s="2142"/>
      <c r="HQ130" s="2142"/>
      <c r="HR130" s="2142"/>
      <c r="HS130" s="2142"/>
      <c r="HT130" s="2142"/>
      <c r="HU130" s="2142"/>
      <c r="HV130" s="2142"/>
      <c r="HW130" s="2142"/>
      <c r="HX130" s="2142"/>
      <c r="HY130" s="2142"/>
      <c r="HZ130" s="2142"/>
      <c r="IA130" s="2142"/>
      <c r="IB130" s="2142"/>
      <c r="IC130" s="2142"/>
      <c r="ID130" s="2143"/>
      <c r="IG130" s="2141" t="s">
        <v>414</v>
      </c>
      <c r="IH130" s="2142"/>
      <c r="II130" s="2142"/>
      <c r="IJ130" s="2142"/>
      <c r="IK130" s="2142"/>
      <c r="IL130" s="2142"/>
      <c r="IM130" s="2142"/>
      <c r="IN130" s="2142"/>
      <c r="IO130" s="2142"/>
      <c r="IP130" s="2142"/>
      <c r="IQ130" s="2142"/>
      <c r="IR130" s="2142"/>
      <c r="IS130" s="2142"/>
      <c r="IT130" s="2142"/>
      <c r="IU130" s="2142"/>
      <c r="IV130" s="2143"/>
      <c r="JR130" s="2147" t="s">
        <v>356</v>
      </c>
      <c r="JS130" s="2148"/>
      <c r="JT130" s="2148"/>
      <c r="JU130" s="2148"/>
      <c r="JV130" s="2148"/>
      <c r="JW130" s="2148"/>
      <c r="JX130" s="2148"/>
      <c r="JY130" s="2148"/>
      <c r="JZ130" s="2148"/>
      <c r="KA130" s="2148"/>
      <c r="KB130" s="2148"/>
      <c r="KC130" s="2148"/>
      <c r="KD130" s="2148"/>
      <c r="KE130" s="2148"/>
      <c r="KF130" s="2148"/>
      <c r="KG130" s="2149"/>
      <c r="KJ130" s="2147" t="s">
        <v>355</v>
      </c>
      <c r="KK130" s="2148"/>
      <c r="KL130" s="2148"/>
      <c r="KM130" s="2148"/>
      <c r="KN130" s="2148"/>
      <c r="KO130" s="2148"/>
      <c r="KP130" s="2148"/>
      <c r="KQ130" s="2148"/>
      <c r="KR130" s="2148"/>
      <c r="KS130" s="2148"/>
      <c r="KT130" s="2148"/>
      <c r="KU130" s="2148"/>
      <c r="KV130" s="2148"/>
      <c r="KW130" s="2148"/>
      <c r="KX130" s="2148"/>
      <c r="KY130" s="2149"/>
      <c r="LB130" s="2141" t="s">
        <v>417</v>
      </c>
      <c r="LC130" s="2142"/>
      <c r="LD130" s="2142"/>
      <c r="LE130" s="2142"/>
      <c r="LF130" s="2142"/>
      <c r="LG130" s="2142"/>
      <c r="LH130" s="2142"/>
      <c r="LI130" s="2142"/>
      <c r="LJ130" s="2142"/>
      <c r="LK130" s="2142"/>
      <c r="LL130" s="2142"/>
      <c r="LM130" s="2142"/>
      <c r="LN130" s="2142"/>
      <c r="LO130" s="2142"/>
      <c r="LP130" s="2142"/>
      <c r="LQ130" s="2143"/>
      <c r="LT130" s="2147" t="s">
        <v>967</v>
      </c>
      <c r="LU130" s="2148"/>
      <c r="LV130" s="2148"/>
      <c r="LW130" s="2148"/>
      <c r="LX130" s="2148"/>
      <c r="LY130" s="2148"/>
      <c r="LZ130" s="2148"/>
      <c r="MA130" s="2148"/>
      <c r="MB130" s="2148"/>
      <c r="MC130" s="2148"/>
      <c r="MD130" s="2148"/>
      <c r="ME130" s="2148"/>
      <c r="MF130" s="2148"/>
      <c r="MG130" s="2148"/>
      <c r="MH130" s="2148"/>
      <c r="MI130" s="2149"/>
      <c r="MJ130" s="2147" t="s">
        <v>953</v>
      </c>
      <c r="MK130" s="2148"/>
      <c r="ML130" s="2148"/>
      <c r="MM130" s="2148"/>
      <c r="MN130" s="2148"/>
      <c r="MO130" s="2148"/>
      <c r="MP130" s="2148"/>
      <c r="MQ130" s="2148"/>
      <c r="MR130" s="2148"/>
      <c r="MS130" s="2148"/>
      <c r="MT130" s="2148"/>
      <c r="MU130" s="2148"/>
      <c r="MV130" s="2148"/>
      <c r="MW130" s="2148"/>
      <c r="MX130" s="2148"/>
      <c r="MY130" s="2149"/>
      <c r="NB130" s="2141" t="s">
        <v>448</v>
      </c>
      <c r="NC130" s="2142"/>
      <c r="ND130" s="2142"/>
      <c r="NE130" s="2142"/>
      <c r="NF130" s="2142"/>
      <c r="NG130" s="2142"/>
      <c r="NH130" s="2142"/>
      <c r="NI130" s="2142"/>
      <c r="NJ130" s="2142"/>
      <c r="NK130" s="2142"/>
      <c r="NL130" s="2142"/>
      <c r="NM130" s="2142"/>
      <c r="NN130" s="2142"/>
      <c r="NO130" s="2142"/>
      <c r="NP130" s="2142"/>
      <c r="NQ130" s="2143"/>
      <c r="OM130" s="2141" t="s">
        <v>414</v>
      </c>
      <c r="ON130" s="2142"/>
      <c r="OO130" s="2142"/>
      <c r="OP130" s="2142"/>
      <c r="OQ130" s="2142"/>
      <c r="OR130" s="2142"/>
      <c r="OS130" s="2142"/>
      <c r="OT130" s="2142"/>
      <c r="OU130" s="2142"/>
      <c r="OV130" s="2142"/>
      <c r="OW130" s="2142"/>
      <c r="OX130" s="2142"/>
      <c r="OY130" s="2142"/>
      <c r="OZ130" s="2142"/>
      <c r="PA130" s="2142"/>
      <c r="PB130" s="2143"/>
      <c r="PM130" s="1753"/>
      <c r="PN130" s="1753"/>
      <c r="PO130" s="1753"/>
      <c r="PP130" s="1753"/>
      <c r="PQ130" s="1753"/>
      <c r="PR130" s="1753"/>
      <c r="RY130" s="342"/>
      <c r="RZ130" s="342"/>
      <c r="SA130" s="342"/>
      <c r="SB130" s="342"/>
      <c r="SC130" s="342"/>
      <c r="SD130" s="342"/>
      <c r="SE130" s="342"/>
      <c r="SF130" s="342"/>
      <c r="SG130" s="342"/>
      <c r="SH130" s="342"/>
      <c r="SK130" s="342"/>
      <c r="SL130" s="342"/>
      <c r="SM130" s="342"/>
      <c r="SN130" s="342"/>
      <c r="SO130" s="342"/>
      <c r="SP130" s="342"/>
      <c r="SQ130" s="342"/>
      <c r="SR130" s="342"/>
      <c r="SS130" s="342"/>
      <c r="ST130" s="342"/>
      <c r="SU130" s="342"/>
      <c r="SV130" s="342"/>
      <c r="SW130" s="342"/>
      <c r="SX130" s="342"/>
      <c r="SY130" s="342"/>
      <c r="SZ130" s="342"/>
      <c r="TA130" s="342"/>
      <c r="TB130" s="342"/>
      <c r="TC130" s="342"/>
      <c r="TD130" s="342"/>
      <c r="TE130" s="342"/>
      <c r="TF130" s="342"/>
      <c r="TG130" s="342"/>
      <c r="TH130" s="342"/>
      <c r="TI130" s="342"/>
      <c r="TJ130" s="342"/>
      <c r="TK130" s="342"/>
      <c r="TL130" s="342"/>
      <c r="TM130" s="342"/>
      <c r="TN130" s="342"/>
      <c r="TO130" s="342"/>
      <c r="TP130" s="342"/>
      <c r="TQ130" s="342"/>
      <c r="TR130" s="342"/>
      <c r="TS130" s="342"/>
      <c r="TT130" s="342"/>
      <c r="TU130" s="342"/>
      <c r="TV130" s="342"/>
      <c r="TW130" s="342"/>
      <c r="TX130" s="342"/>
      <c r="TY130" s="342"/>
      <c r="TZ130" s="342"/>
      <c r="UA130" s="342"/>
      <c r="UB130" s="342"/>
      <c r="UC130" s="342"/>
      <c r="UD130" s="342"/>
      <c r="UE130" s="342"/>
      <c r="UF130" s="342"/>
      <c r="UG130" s="342"/>
      <c r="UH130" s="342"/>
      <c r="UI130" s="342"/>
      <c r="UJ130" s="342"/>
      <c r="UK130" s="342"/>
      <c r="UL130" s="342"/>
      <c r="UM130" s="342"/>
      <c r="UN130" s="342"/>
      <c r="UO130" s="342"/>
      <c r="UP130" s="342"/>
      <c r="UQ130" s="342"/>
      <c r="UR130" s="342"/>
      <c r="US130" s="342"/>
      <c r="UT130" s="342"/>
      <c r="UU130" s="342"/>
      <c r="UV130" s="342"/>
      <c r="UW130" s="342"/>
      <c r="UX130" s="342"/>
      <c r="UY130" s="342"/>
      <c r="UZ130" s="342"/>
      <c r="VA130" s="342"/>
      <c r="VB130" s="342"/>
      <c r="VC130" s="342"/>
      <c r="VD130" s="342"/>
      <c r="VE130" s="342"/>
      <c r="VF130" s="342"/>
      <c r="VG130" s="342"/>
      <c r="VH130" s="342"/>
      <c r="VI130" s="342"/>
      <c r="VJ130" s="342"/>
      <c r="VK130" s="342"/>
      <c r="VL130" s="342"/>
      <c r="VM130" s="342"/>
      <c r="VN130" s="342"/>
      <c r="VO130" s="342"/>
      <c r="VP130" s="342"/>
      <c r="VQ130" s="342"/>
      <c r="VR130" s="342"/>
      <c r="VS130" s="342"/>
      <c r="VT130" s="342"/>
      <c r="VU130" s="342"/>
      <c r="VV130" s="342"/>
      <c r="VW130" s="342"/>
      <c r="VX130" s="342"/>
      <c r="VY130" s="342"/>
      <c r="VZ130" s="342"/>
      <c r="WA130" s="342"/>
      <c r="WB130" s="342"/>
      <c r="WC130" s="342"/>
      <c r="WD130" s="342"/>
      <c r="WE130" s="342"/>
      <c r="WF130" s="342"/>
      <c r="WG130" s="342"/>
      <c r="WH130" s="342"/>
      <c r="WI130" s="342"/>
      <c r="WJ130" s="342"/>
      <c r="WK130" s="342"/>
      <c r="WL130" s="342"/>
      <c r="WM130" s="342"/>
      <c r="WN130" s="342"/>
      <c r="WO130" s="342"/>
      <c r="WP130" s="342"/>
      <c r="WQ130" s="342"/>
      <c r="WR130" s="342"/>
      <c r="WS130" s="342"/>
      <c r="WT130" s="342"/>
      <c r="WU130" s="342"/>
      <c r="WV130" s="342"/>
      <c r="WW130" s="342"/>
      <c r="WX130" s="342"/>
    </row>
    <row r="131" spans="1:665" s="1753" customFormat="1" ht="45" customHeight="1">
      <c r="B131" s="2316"/>
      <c r="C131" s="2316"/>
      <c r="D131" s="1763"/>
      <c r="E131" s="1776" t="s">
        <v>926</v>
      </c>
      <c r="F131" s="1759">
        <v>750</v>
      </c>
      <c r="G131" s="1759">
        <v>750</v>
      </c>
      <c r="H131" s="1759">
        <v>750</v>
      </c>
      <c r="I131" s="1759">
        <v>750</v>
      </c>
      <c r="J131" s="1759">
        <v>750</v>
      </c>
      <c r="K131" s="1759">
        <v>750</v>
      </c>
      <c r="L131" s="1759">
        <v>750</v>
      </c>
      <c r="M131" s="1759">
        <v>750</v>
      </c>
      <c r="N131" s="1759">
        <v>750</v>
      </c>
      <c r="O131" s="1759">
        <v>750</v>
      </c>
      <c r="P131" s="1759">
        <v>750</v>
      </c>
      <c r="Q131" s="1759">
        <v>750</v>
      </c>
      <c r="R131" s="1759">
        <v>750</v>
      </c>
      <c r="S131" s="1759">
        <v>750</v>
      </c>
      <c r="T131" s="1759">
        <v>750</v>
      </c>
      <c r="U131" s="1759">
        <v>750</v>
      </c>
      <c r="V131" s="1759">
        <v>750</v>
      </c>
      <c r="W131" s="1759">
        <v>750</v>
      </c>
      <c r="X131" s="1759">
        <v>750</v>
      </c>
      <c r="Y131" s="1759">
        <v>750</v>
      </c>
      <c r="Z131" s="1759">
        <v>750</v>
      </c>
      <c r="AA131" s="1759">
        <v>750</v>
      </c>
      <c r="AB131" s="1759">
        <v>750</v>
      </c>
      <c r="AC131" s="1759">
        <v>750</v>
      </c>
      <c r="AD131" s="1759">
        <v>750</v>
      </c>
      <c r="AE131" s="1759">
        <v>750</v>
      </c>
      <c r="AF131" s="1759">
        <v>750</v>
      </c>
      <c r="AG131" s="1759">
        <v>750</v>
      </c>
      <c r="AH131" s="1759">
        <v>750</v>
      </c>
      <c r="AI131" s="1759">
        <v>750</v>
      </c>
      <c r="AJ131" s="1759">
        <v>750</v>
      </c>
      <c r="AK131" s="1759">
        <v>750</v>
      </c>
      <c r="AL131" s="1759">
        <v>750</v>
      </c>
      <c r="AM131" s="1759">
        <v>750</v>
      </c>
      <c r="AN131" s="1759">
        <v>750</v>
      </c>
      <c r="AO131" s="1759">
        <v>750</v>
      </c>
      <c r="AP131" s="1759">
        <v>750</v>
      </c>
      <c r="AQ131" s="1759">
        <v>750</v>
      </c>
      <c r="AR131" s="1759">
        <v>750</v>
      </c>
      <c r="AS131" s="1759">
        <v>750</v>
      </c>
      <c r="AT131" s="1759">
        <v>750</v>
      </c>
      <c r="AU131" s="1759">
        <v>750</v>
      </c>
      <c r="AV131" s="1759">
        <v>750</v>
      </c>
      <c r="AW131" s="1759">
        <v>750</v>
      </c>
      <c r="AX131" s="1759">
        <v>750</v>
      </c>
      <c r="AY131" s="1759">
        <v>750</v>
      </c>
      <c r="AZ131" s="1759">
        <v>750</v>
      </c>
      <c r="BA131" s="1759">
        <v>750</v>
      </c>
      <c r="BV131" s="61"/>
      <c r="BW131" s="61"/>
      <c r="BX131" s="61"/>
      <c r="BY131" s="61"/>
      <c r="BZ131" s="61"/>
      <c r="CA131" s="61"/>
      <c r="CB131" s="61"/>
      <c r="CC131" s="61"/>
      <c r="CD131" s="61"/>
      <c r="CE131" s="61"/>
      <c r="CF131" s="61"/>
      <c r="CG131" s="61"/>
      <c r="CH131" s="61"/>
      <c r="CI131" s="61"/>
      <c r="CJ131" s="61"/>
      <c r="CK131" s="61"/>
      <c r="CL131" s="61"/>
      <c r="CM131" s="61"/>
      <c r="CN131" s="61"/>
      <c r="CO131" s="61"/>
      <c r="DM131" s="1759">
        <v>750</v>
      </c>
      <c r="DN131" s="1759">
        <v>750</v>
      </c>
      <c r="DO131" s="1759">
        <v>750</v>
      </c>
      <c r="DP131" s="1759">
        <v>750</v>
      </c>
      <c r="DQ131" s="1759">
        <v>750</v>
      </c>
      <c r="DR131" s="1759">
        <v>750</v>
      </c>
      <c r="DS131" s="1759">
        <v>750</v>
      </c>
      <c r="DT131" s="1759">
        <v>750</v>
      </c>
      <c r="DU131" s="1759">
        <v>750</v>
      </c>
      <c r="DV131" s="1759">
        <v>750</v>
      </c>
      <c r="DW131" s="1759">
        <v>750</v>
      </c>
      <c r="DX131" s="1759">
        <v>750</v>
      </c>
      <c r="DY131" s="1759">
        <v>750</v>
      </c>
      <c r="DZ131" s="1759">
        <v>750</v>
      </c>
      <c r="EA131" s="1759">
        <v>750</v>
      </c>
      <c r="EB131" s="1759">
        <v>750</v>
      </c>
      <c r="FY131" s="1759">
        <v>750</v>
      </c>
      <c r="FZ131" s="1759">
        <v>750</v>
      </c>
      <c r="GA131" s="1759">
        <v>750</v>
      </c>
      <c r="GB131" s="1759">
        <v>750</v>
      </c>
      <c r="GC131" s="1759">
        <v>750</v>
      </c>
      <c r="GD131" s="1759">
        <v>750</v>
      </c>
      <c r="GE131" s="1759">
        <v>750</v>
      </c>
      <c r="GF131" s="1759">
        <v>750</v>
      </c>
      <c r="GG131" s="1759">
        <v>750</v>
      </c>
      <c r="GH131" s="1759">
        <v>750</v>
      </c>
      <c r="GI131" s="1759">
        <v>750</v>
      </c>
      <c r="GJ131" s="1759">
        <v>750</v>
      </c>
      <c r="GK131" s="1759">
        <v>750</v>
      </c>
      <c r="GL131" s="1759">
        <v>750</v>
      </c>
      <c r="GM131" s="1759">
        <v>750</v>
      </c>
      <c r="GN131" s="1759">
        <v>750</v>
      </c>
      <c r="HO131" s="1759">
        <v>750</v>
      </c>
      <c r="HP131" s="1759">
        <v>750</v>
      </c>
      <c r="HQ131" s="1759">
        <v>750</v>
      </c>
      <c r="HR131" s="1759">
        <v>750</v>
      </c>
      <c r="HS131" s="1759">
        <v>750</v>
      </c>
      <c r="HT131" s="1759">
        <v>750</v>
      </c>
      <c r="HU131" s="1759">
        <v>750</v>
      </c>
      <c r="HV131" s="1759">
        <v>750</v>
      </c>
      <c r="HW131" s="1759">
        <v>750</v>
      </c>
      <c r="HX131" s="1759">
        <v>750</v>
      </c>
      <c r="HY131" s="1759">
        <v>750</v>
      </c>
      <c r="HZ131" s="1759">
        <v>750</v>
      </c>
      <c r="IA131" s="1759">
        <v>750</v>
      </c>
      <c r="IB131" s="1759">
        <v>750</v>
      </c>
      <c r="IC131" s="1759">
        <v>750</v>
      </c>
      <c r="ID131" s="1759">
        <v>750</v>
      </c>
      <c r="IG131" s="1759">
        <v>750</v>
      </c>
      <c r="IH131" s="1759">
        <v>750</v>
      </c>
      <c r="II131" s="1759">
        <v>750</v>
      </c>
      <c r="IJ131" s="1759">
        <v>750</v>
      </c>
      <c r="IK131" s="1759">
        <v>750</v>
      </c>
      <c r="IL131" s="1759">
        <v>750</v>
      </c>
      <c r="IM131" s="1759">
        <v>750</v>
      </c>
      <c r="IN131" s="1759">
        <v>750</v>
      </c>
      <c r="IO131" s="1759">
        <v>750</v>
      </c>
      <c r="IP131" s="1759">
        <v>750</v>
      </c>
      <c r="IQ131" s="1759">
        <v>750</v>
      </c>
      <c r="IR131" s="1759">
        <v>750</v>
      </c>
      <c r="IS131" s="1759">
        <v>750</v>
      </c>
      <c r="IT131" s="1759">
        <v>750</v>
      </c>
      <c r="IU131" s="1759">
        <v>750</v>
      </c>
      <c r="IV131" s="1759">
        <v>750</v>
      </c>
      <c r="IX131" s="337"/>
      <c r="JR131" s="1759">
        <v>750</v>
      </c>
      <c r="JS131" s="1759">
        <v>750</v>
      </c>
      <c r="JT131" s="1759">
        <v>750</v>
      </c>
      <c r="JU131" s="1759">
        <v>750</v>
      </c>
      <c r="JV131" s="1759">
        <v>750</v>
      </c>
      <c r="JW131" s="1759">
        <v>750</v>
      </c>
      <c r="JX131" s="1759">
        <v>750</v>
      </c>
      <c r="JY131" s="1759">
        <v>750</v>
      </c>
      <c r="JZ131" s="1759">
        <v>750</v>
      </c>
      <c r="KA131" s="1759">
        <v>750</v>
      </c>
      <c r="KB131" s="1759">
        <v>750</v>
      </c>
      <c r="KC131" s="1759">
        <v>750</v>
      </c>
      <c r="KD131" s="1759">
        <v>750</v>
      </c>
      <c r="KE131" s="1759">
        <v>750</v>
      </c>
      <c r="KF131" s="1759">
        <v>750</v>
      </c>
      <c r="KG131" s="1759">
        <v>750</v>
      </c>
      <c r="KJ131" s="1759">
        <v>750</v>
      </c>
      <c r="KK131" s="1759">
        <v>750</v>
      </c>
      <c r="KL131" s="1759">
        <v>750</v>
      </c>
      <c r="KM131" s="1759">
        <v>750</v>
      </c>
      <c r="KN131" s="1759">
        <v>750</v>
      </c>
      <c r="KO131" s="1759">
        <v>750</v>
      </c>
      <c r="KP131" s="1759">
        <v>750</v>
      </c>
      <c r="KQ131" s="1759">
        <v>750</v>
      </c>
      <c r="KR131" s="1759">
        <v>750</v>
      </c>
      <c r="KS131" s="1759">
        <v>750</v>
      </c>
      <c r="KT131" s="1759">
        <v>750</v>
      </c>
      <c r="KU131" s="1759">
        <v>750</v>
      </c>
      <c r="KV131" s="1759">
        <v>750</v>
      </c>
      <c r="KW131" s="1759">
        <v>750</v>
      </c>
      <c r="KX131" s="1759">
        <v>750</v>
      </c>
      <c r="KY131" s="1759">
        <v>750</v>
      </c>
      <c r="KZ131" s="337"/>
      <c r="LA131" s="337"/>
      <c r="LB131" s="1759">
        <v>750</v>
      </c>
      <c r="LC131" s="1759">
        <v>750</v>
      </c>
      <c r="LD131" s="1759">
        <v>750</v>
      </c>
      <c r="LE131" s="1759">
        <v>750</v>
      </c>
      <c r="LF131" s="1759">
        <v>750</v>
      </c>
      <c r="LG131" s="1759">
        <v>750</v>
      </c>
      <c r="LH131" s="1759">
        <v>750</v>
      </c>
      <c r="LI131" s="1759">
        <v>750</v>
      </c>
      <c r="LJ131" s="1759">
        <v>750</v>
      </c>
      <c r="LK131" s="1759">
        <v>750</v>
      </c>
      <c r="LL131" s="1759">
        <v>750</v>
      </c>
      <c r="LM131" s="1759">
        <v>750</v>
      </c>
      <c r="LN131" s="1759">
        <v>750</v>
      </c>
      <c r="LO131" s="1759">
        <v>750</v>
      </c>
      <c r="LP131" s="1759">
        <v>750</v>
      </c>
      <c r="LQ131" s="1759">
        <v>750</v>
      </c>
      <c r="LT131" s="1759">
        <v>750</v>
      </c>
      <c r="LU131" s="1759">
        <v>750</v>
      </c>
      <c r="LV131" s="1759">
        <v>750</v>
      </c>
      <c r="LW131" s="1759">
        <v>750</v>
      </c>
      <c r="LX131" s="1759">
        <v>750</v>
      </c>
      <c r="LY131" s="1759">
        <v>750</v>
      </c>
      <c r="LZ131" s="1759">
        <v>750</v>
      </c>
      <c r="MA131" s="1759">
        <v>750</v>
      </c>
      <c r="MB131" s="1759">
        <v>750</v>
      </c>
      <c r="MC131" s="1759">
        <v>750</v>
      </c>
      <c r="MD131" s="1759">
        <v>750</v>
      </c>
      <c r="ME131" s="1759">
        <v>750</v>
      </c>
      <c r="MF131" s="1759">
        <v>750</v>
      </c>
      <c r="MG131" s="1759">
        <v>750</v>
      </c>
      <c r="MH131" s="1759">
        <v>750</v>
      </c>
      <c r="MI131" s="1759">
        <v>750</v>
      </c>
      <c r="MJ131" s="1759">
        <v>750</v>
      </c>
      <c r="MK131" s="1759">
        <v>750</v>
      </c>
      <c r="ML131" s="1759">
        <v>750</v>
      </c>
      <c r="MM131" s="1759">
        <v>750</v>
      </c>
      <c r="MN131" s="1759">
        <v>750</v>
      </c>
      <c r="MO131" s="1759">
        <v>750</v>
      </c>
      <c r="MP131" s="1759">
        <v>750</v>
      </c>
      <c r="MQ131" s="1759">
        <v>750</v>
      </c>
      <c r="MR131" s="1759">
        <v>750</v>
      </c>
      <c r="MS131" s="1759">
        <v>750</v>
      </c>
      <c r="MT131" s="1759">
        <v>750</v>
      </c>
      <c r="MU131" s="1759">
        <v>750</v>
      </c>
      <c r="MV131" s="1759">
        <v>750</v>
      </c>
      <c r="MW131" s="1759">
        <v>750</v>
      </c>
      <c r="MX131" s="1759">
        <v>750</v>
      </c>
      <c r="MY131" s="1759">
        <v>750</v>
      </c>
      <c r="NB131" s="1759">
        <v>750</v>
      </c>
      <c r="NC131" s="1759">
        <v>750</v>
      </c>
      <c r="ND131" s="1759">
        <v>750</v>
      </c>
      <c r="NE131" s="1759">
        <v>750</v>
      </c>
      <c r="NF131" s="1759">
        <v>750</v>
      </c>
      <c r="NG131" s="1759">
        <v>750</v>
      </c>
      <c r="NH131" s="1759">
        <v>750</v>
      </c>
      <c r="NI131" s="1759">
        <v>750</v>
      </c>
      <c r="NJ131" s="1759">
        <v>750</v>
      </c>
      <c r="NK131" s="1759">
        <v>750</v>
      </c>
      <c r="NL131" s="1759">
        <v>750</v>
      </c>
      <c r="NM131" s="1759">
        <v>750</v>
      </c>
      <c r="NN131" s="1759">
        <v>750</v>
      </c>
      <c r="NO131" s="1759">
        <v>750</v>
      </c>
      <c r="NP131" s="1759">
        <v>750</v>
      </c>
      <c r="NQ131" s="1759">
        <v>750</v>
      </c>
      <c r="OK131" s="337"/>
      <c r="OM131" s="1759">
        <v>750</v>
      </c>
      <c r="ON131" s="1759">
        <v>750</v>
      </c>
      <c r="OO131" s="1759">
        <v>750</v>
      </c>
      <c r="OP131" s="1759">
        <v>750</v>
      </c>
      <c r="OQ131" s="1759">
        <v>750</v>
      </c>
      <c r="OR131" s="1759">
        <v>750</v>
      </c>
      <c r="OS131" s="1759">
        <v>750</v>
      </c>
      <c r="OT131" s="1759">
        <v>750</v>
      </c>
      <c r="OU131" s="1759">
        <v>750</v>
      </c>
      <c r="OV131" s="1759">
        <v>750</v>
      </c>
      <c r="OW131" s="1759">
        <v>750</v>
      </c>
      <c r="OX131" s="1759">
        <v>750</v>
      </c>
      <c r="OY131" s="1759">
        <v>750</v>
      </c>
      <c r="OZ131" s="1759">
        <v>750</v>
      </c>
      <c r="PA131" s="1759">
        <v>750</v>
      </c>
      <c r="PB131" s="1759">
        <v>750</v>
      </c>
      <c r="PC131" s="61"/>
      <c r="PD131" s="61"/>
      <c r="PE131" s="61"/>
      <c r="PF131" s="61"/>
      <c r="PG131" s="61"/>
      <c r="PH131" s="61"/>
      <c r="PI131" s="61"/>
      <c r="PJ131" s="61"/>
      <c r="PK131" s="61"/>
      <c r="PL131" s="61"/>
      <c r="RY131" s="1767"/>
      <c r="RZ131" s="1767"/>
      <c r="SA131" s="1767"/>
      <c r="SB131" s="1767"/>
      <c r="SC131" s="1767"/>
      <c r="SD131" s="1767"/>
      <c r="SE131" s="1767"/>
      <c r="SF131" s="1767"/>
      <c r="SG131" s="1767"/>
      <c r="SH131" s="1767"/>
      <c r="SK131" s="1767"/>
      <c r="SL131" s="1767"/>
      <c r="SM131" s="1767"/>
      <c r="SN131" s="1767"/>
      <c r="SO131" s="1767"/>
      <c r="SP131" s="1767"/>
      <c r="SQ131" s="1767"/>
      <c r="SR131" s="1767"/>
      <c r="SS131" s="1767"/>
      <c r="ST131" s="1767"/>
      <c r="SU131" s="1767"/>
      <c r="SV131" s="1767"/>
      <c r="SW131" s="1767"/>
      <c r="SX131" s="1767"/>
      <c r="SY131" s="1767"/>
      <c r="SZ131" s="1767"/>
      <c r="TA131" s="1767"/>
      <c r="TB131" s="1767"/>
      <c r="TC131" s="1767"/>
      <c r="TD131" s="1767"/>
      <c r="TE131" s="1767"/>
      <c r="TF131" s="1767"/>
      <c r="TG131" s="1767"/>
      <c r="TH131" s="1767"/>
      <c r="TI131" s="1767"/>
      <c r="TJ131" s="1767"/>
      <c r="TK131" s="1767"/>
      <c r="TL131" s="1767"/>
      <c r="TM131" s="1767"/>
      <c r="TN131" s="1767"/>
      <c r="TO131" s="1767"/>
      <c r="TP131" s="1767"/>
      <c r="TQ131" s="1767"/>
      <c r="TR131" s="1767"/>
      <c r="TS131" s="1767"/>
      <c r="TT131" s="1767"/>
      <c r="TU131" s="1767"/>
      <c r="TV131" s="1767"/>
      <c r="TW131" s="1767"/>
      <c r="TX131" s="1767"/>
      <c r="TY131" s="1767"/>
      <c r="TZ131" s="1767"/>
      <c r="UA131" s="1767"/>
      <c r="UB131" s="1767"/>
      <c r="UC131" s="1767"/>
      <c r="UD131" s="1767"/>
      <c r="UE131" s="1767"/>
      <c r="UF131" s="1767"/>
      <c r="UG131" s="1767"/>
      <c r="UH131" s="1767"/>
      <c r="UI131" s="1767"/>
      <c r="UJ131" s="1767"/>
      <c r="UK131" s="1767"/>
      <c r="UL131" s="1767"/>
      <c r="UM131" s="1767"/>
      <c r="UN131" s="1767"/>
      <c r="UO131" s="1767"/>
      <c r="UP131" s="1767"/>
      <c r="UQ131" s="1767"/>
      <c r="UR131" s="1767"/>
      <c r="US131" s="1767"/>
      <c r="UT131" s="1767"/>
      <c r="UU131" s="1767"/>
      <c r="UV131" s="1767"/>
      <c r="UW131" s="1767"/>
      <c r="UX131" s="1767"/>
      <c r="UY131" s="1767"/>
      <c r="UZ131" s="1767"/>
      <c r="VA131" s="1767"/>
      <c r="VB131" s="1767"/>
      <c r="VC131" s="1767"/>
      <c r="VD131" s="1767"/>
      <c r="VE131" s="1767"/>
      <c r="VF131" s="1767"/>
      <c r="VG131" s="1767"/>
      <c r="VH131" s="1767"/>
      <c r="VI131" s="1767"/>
      <c r="VJ131" s="1767"/>
      <c r="VK131" s="1767"/>
      <c r="VL131" s="1767"/>
      <c r="VM131" s="1767"/>
      <c r="VN131" s="1767"/>
      <c r="VO131" s="1767"/>
      <c r="VP131" s="1767"/>
      <c r="VQ131" s="1767"/>
      <c r="VR131" s="1767"/>
      <c r="VS131" s="1767"/>
      <c r="VT131" s="1767"/>
      <c r="VU131" s="1767"/>
      <c r="VV131" s="1767"/>
      <c r="VW131" s="1767"/>
      <c r="VX131" s="1767"/>
      <c r="VY131" s="1767"/>
      <c r="VZ131" s="1767"/>
      <c r="WA131" s="1767"/>
      <c r="WB131" s="1767"/>
      <c r="WC131" s="1767"/>
      <c r="WD131" s="1767"/>
      <c r="WE131" s="1767"/>
      <c r="WF131" s="1767"/>
      <c r="WG131" s="1767"/>
      <c r="WH131" s="1767"/>
      <c r="WI131" s="1767"/>
      <c r="WJ131" s="1767"/>
      <c r="WK131" s="1767"/>
      <c r="WL131" s="1767"/>
      <c r="WM131" s="1767"/>
      <c r="WN131" s="1767"/>
      <c r="WO131" s="1767"/>
      <c r="WP131" s="1767"/>
      <c r="WQ131" s="1767"/>
      <c r="WR131" s="1767"/>
      <c r="WS131" s="1767"/>
      <c r="WT131" s="1767"/>
      <c r="WU131" s="1767"/>
      <c r="WV131" s="1767"/>
      <c r="WW131" s="1767"/>
      <c r="WX131" s="1767"/>
    </row>
    <row r="132" spans="1:665" s="61" customFormat="1" ht="27.75" customHeight="1">
      <c r="A132" s="337" t="s">
        <v>288</v>
      </c>
      <c r="B132" s="337" t="s">
        <v>40</v>
      </c>
      <c r="C132" s="343"/>
      <c r="D132" s="1684">
        <v>44180</v>
      </c>
      <c r="E132" s="1773"/>
      <c r="F132" s="1696">
        <v>0</v>
      </c>
      <c r="G132" s="1708" t="s">
        <v>5</v>
      </c>
      <c r="H132" s="35" t="s">
        <v>6</v>
      </c>
      <c r="I132" s="35" t="s">
        <v>7</v>
      </c>
      <c r="J132" s="35" t="s">
        <v>8</v>
      </c>
      <c r="K132" s="35" t="s">
        <v>9</v>
      </c>
      <c r="L132" s="35" t="s">
        <v>10</v>
      </c>
      <c r="M132" s="35" t="s">
        <v>11</v>
      </c>
      <c r="N132" s="35" t="s">
        <v>12</v>
      </c>
      <c r="O132" s="35" t="s">
        <v>13</v>
      </c>
      <c r="P132" s="35" t="s">
        <v>14</v>
      </c>
      <c r="Q132" s="35" t="s">
        <v>15</v>
      </c>
      <c r="R132" s="1696">
        <v>1</v>
      </c>
      <c r="S132" s="34" t="s">
        <v>5</v>
      </c>
      <c r="T132" s="34" t="s">
        <v>6</v>
      </c>
      <c r="U132" s="34" t="s">
        <v>7</v>
      </c>
      <c r="V132" s="34" t="s">
        <v>8</v>
      </c>
      <c r="W132" s="34" t="s">
        <v>9</v>
      </c>
      <c r="X132" s="34" t="s">
        <v>10</v>
      </c>
      <c r="Y132" s="34" t="s">
        <v>11</v>
      </c>
      <c r="Z132" s="34" t="s">
        <v>12</v>
      </c>
      <c r="AA132" s="34" t="s">
        <v>13</v>
      </c>
      <c r="AB132" s="34" t="s">
        <v>14</v>
      </c>
      <c r="AC132" s="34" t="s">
        <v>15</v>
      </c>
      <c r="AD132" s="64">
        <f>IF(R132=24,1,R132+1)</f>
        <v>2</v>
      </c>
      <c r="AE132" s="35" t="s">
        <v>5</v>
      </c>
      <c r="AF132" s="35" t="s">
        <v>6</v>
      </c>
      <c r="AG132" s="35" t="s">
        <v>7</v>
      </c>
      <c r="AH132" s="35" t="s">
        <v>8</v>
      </c>
      <c r="AI132" s="35" t="s">
        <v>9</v>
      </c>
      <c r="AJ132" s="35" t="s">
        <v>10</v>
      </c>
      <c r="AK132" s="35" t="s">
        <v>11</v>
      </c>
      <c r="AL132" s="35" t="s">
        <v>12</v>
      </c>
      <c r="AM132" s="35" t="s">
        <v>13</v>
      </c>
      <c r="AN132" s="35" t="s">
        <v>14</v>
      </c>
      <c r="AO132" s="35" t="s">
        <v>15</v>
      </c>
      <c r="AP132" s="64">
        <f>IF(AD132=24,1,AD132+1)</f>
        <v>3</v>
      </c>
      <c r="AQ132" s="34" t="s">
        <v>5</v>
      </c>
      <c r="AR132" s="34" t="s">
        <v>6</v>
      </c>
      <c r="AS132" s="34" t="s">
        <v>7</v>
      </c>
      <c r="AT132" s="34" t="s">
        <v>8</v>
      </c>
      <c r="AU132" s="34" t="s">
        <v>9</v>
      </c>
      <c r="AV132" s="34" t="s">
        <v>10</v>
      </c>
      <c r="AW132" s="34" t="s">
        <v>11</v>
      </c>
      <c r="AX132" s="34" t="s">
        <v>12</v>
      </c>
      <c r="AY132" s="34" t="s">
        <v>13</v>
      </c>
      <c r="AZ132" s="34" t="s">
        <v>14</v>
      </c>
      <c r="BA132" s="34" t="s">
        <v>15</v>
      </c>
      <c r="BB132" s="64">
        <f>IF(AP132=24,1,AP132+1)</f>
        <v>4</v>
      </c>
      <c r="BC132" s="34" t="s">
        <v>5</v>
      </c>
      <c r="BD132" s="34" t="s">
        <v>6</v>
      </c>
      <c r="BE132" s="34" t="s">
        <v>7</v>
      </c>
      <c r="BF132" s="34" t="s">
        <v>8</v>
      </c>
      <c r="BG132" s="34" t="s">
        <v>9</v>
      </c>
      <c r="BH132" s="34" t="s">
        <v>10</v>
      </c>
      <c r="BI132" s="34" t="s">
        <v>11</v>
      </c>
      <c r="BJ132" s="34" t="s">
        <v>12</v>
      </c>
      <c r="BK132" s="34" t="s">
        <v>13</v>
      </c>
      <c r="BL132" s="34" t="s">
        <v>14</v>
      </c>
      <c r="BM132" s="34" t="s">
        <v>15</v>
      </c>
      <c r="BN132" s="64">
        <f>IF(BB132=24,1,BB132+1)</f>
        <v>5</v>
      </c>
      <c r="BO132" s="35" t="s">
        <v>5</v>
      </c>
      <c r="BP132" s="35" t="s">
        <v>6</v>
      </c>
      <c r="BQ132" s="35" t="s">
        <v>7</v>
      </c>
      <c r="BR132" s="35" t="s">
        <v>8</v>
      </c>
      <c r="BS132" s="35" t="s">
        <v>9</v>
      </c>
      <c r="BT132" s="35" t="s">
        <v>10</v>
      </c>
      <c r="BU132" s="35" t="s">
        <v>11</v>
      </c>
      <c r="BV132" s="35" t="s">
        <v>12</v>
      </c>
      <c r="BW132" s="35" t="s">
        <v>13</v>
      </c>
      <c r="BX132" s="35" t="s">
        <v>14</v>
      </c>
      <c r="BY132" s="35" t="s">
        <v>15</v>
      </c>
      <c r="BZ132" s="64">
        <f>IF(BN132=24,1,BN132+1)</f>
        <v>6</v>
      </c>
      <c r="CA132" s="34" t="s">
        <v>5</v>
      </c>
      <c r="CB132" s="34" t="s">
        <v>6</v>
      </c>
      <c r="CC132" s="34" t="s">
        <v>7</v>
      </c>
      <c r="CD132" s="34" t="s">
        <v>8</v>
      </c>
      <c r="CE132" s="34" t="s">
        <v>9</v>
      </c>
      <c r="CF132" s="34" t="s">
        <v>10</v>
      </c>
      <c r="CG132" s="34" t="s">
        <v>11</v>
      </c>
      <c r="CH132" s="34" t="s">
        <v>12</v>
      </c>
      <c r="CI132" s="34" t="s">
        <v>13</v>
      </c>
      <c r="CJ132" s="34" t="s">
        <v>14</v>
      </c>
      <c r="CK132" s="34" t="s">
        <v>15</v>
      </c>
      <c r="CL132" s="64">
        <f>IF(BZ132=24,1,BZ132+1)</f>
        <v>7</v>
      </c>
      <c r="CM132" s="36" t="s">
        <v>5</v>
      </c>
      <c r="CN132" s="36" t="s">
        <v>6</v>
      </c>
      <c r="CO132" s="36" t="s">
        <v>7</v>
      </c>
      <c r="CP132" s="36" t="s">
        <v>8</v>
      </c>
      <c r="CQ132" s="36" t="s">
        <v>9</v>
      </c>
      <c r="CR132" s="36" t="s">
        <v>10</v>
      </c>
      <c r="CS132" s="36" t="s">
        <v>11</v>
      </c>
      <c r="CT132" s="36" t="s">
        <v>12</v>
      </c>
      <c r="CU132" s="36" t="s">
        <v>13</v>
      </c>
      <c r="CV132" s="36" t="s">
        <v>14</v>
      </c>
      <c r="CW132" s="36" t="s">
        <v>15</v>
      </c>
      <c r="CX132" s="64">
        <f>IF(CL132=24,1,CL132+1)</f>
        <v>8</v>
      </c>
      <c r="CY132" s="35" t="s">
        <v>5</v>
      </c>
      <c r="CZ132" s="35" t="s">
        <v>6</v>
      </c>
      <c r="DA132" s="35" t="s">
        <v>7</v>
      </c>
      <c r="DB132" s="35" t="s">
        <v>8</v>
      </c>
      <c r="DC132" s="35" t="s">
        <v>9</v>
      </c>
      <c r="DD132" s="35" t="s">
        <v>10</v>
      </c>
      <c r="DE132" s="35" t="s">
        <v>11</v>
      </c>
      <c r="DF132" s="35" t="s">
        <v>12</v>
      </c>
      <c r="DG132" s="35" t="s">
        <v>13</v>
      </c>
      <c r="DH132" s="35" t="s">
        <v>14</v>
      </c>
      <c r="DI132" s="35" t="s">
        <v>15</v>
      </c>
      <c r="DJ132" s="64">
        <f>IF(CX132=24,1,CX132+1)</f>
        <v>9</v>
      </c>
      <c r="DK132" s="65" t="s">
        <v>5</v>
      </c>
      <c r="DL132" s="65" t="s">
        <v>6</v>
      </c>
      <c r="DM132" s="65" t="s">
        <v>7</v>
      </c>
      <c r="DN132" s="65" t="s">
        <v>8</v>
      </c>
      <c r="DO132" s="65" t="s">
        <v>9</v>
      </c>
      <c r="DP132" s="65" t="s">
        <v>10</v>
      </c>
      <c r="DQ132" s="65" t="s">
        <v>11</v>
      </c>
      <c r="DR132" s="65" t="s">
        <v>12</v>
      </c>
      <c r="DS132" s="65" t="s">
        <v>13</v>
      </c>
      <c r="DT132" s="65" t="s">
        <v>14</v>
      </c>
      <c r="DU132" s="65" t="s">
        <v>15</v>
      </c>
      <c r="DV132" s="64">
        <f>IF(DJ132=24,1,DJ132+1)</f>
        <v>10</v>
      </c>
      <c r="DW132" s="65" t="s">
        <v>5</v>
      </c>
      <c r="DX132" s="65" t="s">
        <v>6</v>
      </c>
      <c r="DY132" s="65" t="s">
        <v>7</v>
      </c>
      <c r="DZ132" s="65" t="s">
        <v>8</v>
      </c>
      <c r="EA132" s="65" t="s">
        <v>9</v>
      </c>
      <c r="EB132" s="65" t="s">
        <v>10</v>
      </c>
      <c r="EC132" s="65" t="s">
        <v>11</v>
      </c>
      <c r="ED132" s="65" t="s">
        <v>12</v>
      </c>
      <c r="EE132" s="65" t="s">
        <v>13</v>
      </c>
      <c r="EF132" s="65" t="s">
        <v>14</v>
      </c>
      <c r="EG132" s="65" t="s">
        <v>15</v>
      </c>
      <c r="EH132" s="64">
        <f>IF(DV132=24,1,DV132+1)</f>
        <v>11</v>
      </c>
      <c r="EI132" s="65" t="s">
        <v>5</v>
      </c>
      <c r="EJ132" s="65" t="s">
        <v>6</v>
      </c>
      <c r="EK132" s="65" t="s">
        <v>7</v>
      </c>
      <c r="EL132" s="65" t="s">
        <v>8</v>
      </c>
      <c r="EM132" s="65" t="s">
        <v>9</v>
      </c>
      <c r="EN132" s="65" t="s">
        <v>10</v>
      </c>
      <c r="EO132" s="65" t="s">
        <v>11</v>
      </c>
      <c r="EP132" s="65" t="s">
        <v>12</v>
      </c>
      <c r="EQ132" s="65" t="s">
        <v>13</v>
      </c>
      <c r="ER132" s="65" t="s">
        <v>14</v>
      </c>
      <c r="ES132" s="65" t="s">
        <v>15</v>
      </c>
      <c r="ET132" s="64">
        <f>IF(EH132=24,1,EH132+1)</f>
        <v>12</v>
      </c>
      <c r="EU132" s="65" t="s">
        <v>5</v>
      </c>
      <c r="EV132" s="65" t="s">
        <v>6</v>
      </c>
      <c r="EW132" s="65" t="s">
        <v>7</v>
      </c>
      <c r="EX132" s="65" t="s">
        <v>8</v>
      </c>
      <c r="EY132" s="65" t="s">
        <v>9</v>
      </c>
      <c r="EZ132" s="65" t="s">
        <v>10</v>
      </c>
      <c r="FA132" s="65" t="s">
        <v>11</v>
      </c>
      <c r="FB132" s="65" t="s">
        <v>12</v>
      </c>
      <c r="FC132" s="65" t="s">
        <v>13</v>
      </c>
      <c r="FD132" s="65" t="s">
        <v>14</v>
      </c>
      <c r="FE132" s="65" t="s">
        <v>15</v>
      </c>
      <c r="FF132" s="64">
        <f>IF(ET132=24,1,ET132+1)</f>
        <v>13</v>
      </c>
      <c r="FG132" s="65" t="s">
        <v>5</v>
      </c>
      <c r="FH132" s="65" t="s">
        <v>6</v>
      </c>
      <c r="FI132" s="65" t="s">
        <v>7</v>
      </c>
      <c r="FJ132" s="65" t="s">
        <v>8</v>
      </c>
      <c r="FK132" s="65" t="s">
        <v>9</v>
      </c>
      <c r="FL132" s="65" t="s">
        <v>10</v>
      </c>
      <c r="FM132" s="65" t="s">
        <v>11</v>
      </c>
      <c r="FN132" s="65" t="s">
        <v>12</v>
      </c>
      <c r="FO132" s="65" t="s">
        <v>13</v>
      </c>
      <c r="FP132" s="65" t="s">
        <v>14</v>
      </c>
      <c r="FQ132" s="65" t="s">
        <v>15</v>
      </c>
      <c r="FR132" s="64">
        <f>IF(FF132=24,1,FF132+1)</f>
        <v>14</v>
      </c>
      <c r="FS132" s="65" t="s">
        <v>5</v>
      </c>
      <c r="FT132" s="65" t="s">
        <v>6</v>
      </c>
      <c r="FU132" s="65" t="s">
        <v>7</v>
      </c>
      <c r="FV132" s="65" t="s">
        <v>8</v>
      </c>
      <c r="FW132" s="65" t="s">
        <v>9</v>
      </c>
      <c r="FX132" s="65" t="s">
        <v>10</v>
      </c>
      <c r="FY132" s="65" t="s">
        <v>11</v>
      </c>
      <c r="FZ132" s="65" t="s">
        <v>12</v>
      </c>
      <c r="GA132" s="65" t="s">
        <v>13</v>
      </c>
      <c r="GB132" s="65" t="s">
        <v>14</v>
      </c>
      <c r="GC132" s="65" t="s">
        <v>15</v>
      </c>
      <c r="GD132" s="64">
        <f>IF(FR132=24,1,FR132+1)</f>
        <v>15</v>
      </c>
      <c r="GE132" s="65" t="s">
        <v>5</v>
      </c>
      <c r="GF132" s="65" t="s">
        <v>6</v>
      </c>
      <c r="GG132" s="65" t="s">
        <v>7</v>
      </c>
      <c r="GH132" s="65" t="s">
        <v>8</v>
      </c>
      <c r="GI132" s="65" t="s">
        <v>9</v>
      </c>
      <c r="GJ132" s="65" t="s">
        <v>10</v>
      </c>
      <c r="GK132" s="65" t="s">
        <v>11</v>
      </c>
      <c r="GL132" s="65" t="s">
        <v>12</v>
      </c>
      <c r="GM132" s="65" t="s">
        <v>13</v>
      </c>
      <c r="GN132" s="65" t="s">
        <v>14</v>
      </c>
      <c r="GO132" s="65" t="s">
        <v>15</v>
      </c>
      <c r="GP132" s="64">
        <f>IF(GD132=24,1,GD132+1)</f>
        <v>16</v>
      </c>
      <c r="GQ132" s="65" t="s">
        <v>5</v>
      </c>
      <c r="GR132" s="65" t="s">
        <v>6</v>
      </c>
      <c r="GS132" s="65" t="s">
        <v>7</v>
      </c>
      <c r="GT132" s="65" t="s">
        <v>8</v>
      </c>
      <c r="GU132" s="65" t="s">
        <v>9</v>
      </c>
      <c r="GV132" s="65" t="s">
        <v>10</v>
      </c>
      <c r="GW132" s="65" t="s">
        <v>11</v>
      </c>
      <c r="GX132" s="65" t="s">
        <v>12</v>
      </c>
      <c r="GY132" s="65" t="s">
        <v>13</v>
      </c>
      <c r="GZ132" s="65" t="s">
        <v>14</v>
      </c>
      <c r="HA132" s="65" t="s">
        <v>15</v>
      </c>
      <c r="HB132" s="64">
        <f>IF(GP132=24,1,GP132+1)</f>
        <v>17</v>
      </c>
      <c r="HC132" s="65" t="s">
        <v>5</v>
      </c>
      <c r="HD132" s="65" t="s">
        <v>6</v>
      </c>
      <c r="HE132" s="65" t="s">
        <v>7</v>
      </c>
      <c r="HF132" s="65" t="s">
        <v>8</v>
      </c>
      <c r="HG132" s="65" t="s">
        <v>9</v>
      </c>
      <c r="HH132" s="65" t="s">
        <v>10</v>
      </c>
      <c r="HI132" s="65" t="s">
        <v>11</v>
      </c>
      <c r="HJ132" s="65" t="s">
        <v>12</v>
      </c>
      <c r="HK132" s="65" t="s">
        <v>13</v>
      </c>
      <c r="HL132" s="65" t="s">
        <v>14</v>
      </c>
      <c r="HM132" s="65" t="s">
        <v>15</v>
      </c>
      <c r="HN132" s="64">
        <f>IF(HB132=24,1,HB132+1)</f>
        <v>18</v>
      </c>
      <c r="HO132" s="65" t="s">
        <v>5</v>
      </c>
      <c r="HP132" s="65" t="s">
        <v>6</v>
      </c>
      <c r="HQ132" s="65" t="s">
        <v>7</v>
      </c>
      <c r="HR132" s="65" t="s">
        <v>8</v>
      </c>
      <c r="HS132" s="65" t="s">
        <v>9</v>
      </c>
      <c r="HT132" s="65" t="s">
        <v>10</v>
      </c>
      <c r="HU132" s="65" t="s">
        <v>11</v>
      </c>
      <c r="HV132" s="65" t="s">
        <v>12</v>
      </c>
      <c r="HW132" s="65" t="s">
        <v>13</v>
      </c>
      <c r="HX132" s="65" t="s">
        <v>14</v>
      </c>
      <c r="HY132" s="65" t="s">
        <v>15</v>
      </c>
      <c r="HZ132" s="64">
        <f>IF(HN132=24,1,HN132+1)</f>
        <v>19</v>
      </c>
      <c r="IA132" s="65" t="s">
        <v>5</v>
      </c>
      <c r="IB132" s="65" t="s">
        <v>6</v>
      </c>
      <c r="IC132" s="65" t="s">
        <v>7</v>
      </c>
      <c r="ID132" s="65" t="s">
        <v>8</v>
      </c>
      <c r="IE132" s="65" t="s">
        <v>9</v>
      </c>
      <c r="IF132" s="65" t="s">
        <v>10</v>
      </c>
      <c r="IG132" s="65" t="s">
        <v>11</v>
      </c>
      <c r="IH132" s="65" t="s">
        <v>12</v>
      </c>
      <c r="II132" s="65" t="s">
        <v>13</v>
      </c>
      <c r="IJ132" s="65" t="s">
        <v>14</v>
      </c>
      <c r="IK132" s="65" t="s">
        <v>15</v>
      </c>
      <c r="IL132" s="64">
        <f>IF(HZ132=24,1,HZ132+1)</f>
        <v>20</v>
      </c>
      <c r="IM132" s="65" t="s">
        <v>5</v>
      </c>
      <c r="IN132" s="65" t="s">
        <v>6</v>
      </c>
      <c r="IO132" s="65" t="s">
        <v>7</v>
      </c>
      <c r="IP132" s="65" t="s">
        <v>8</v>
      </c>
      <c r="IQ132" s="65" t="s">
        <v>9</v>
      </c>
      <c r="IR132" s="65" t="s">
        <v>10</v>
      </c>
      <c r="IS132" s="65" t="s">
        <v>11</v>
      </c>
      <c r="IT132" s="65" t="s">
        <v>12</v>
      </c>
      <c r="IU132" s="65" t="s">
        <v>13</v>
      </c>
      <c r="IV132" s="65" t="s">
        <v>14</v>
      </c>
      <c r="IW132" s="65" t="s">
        <v>15</v>
      </c>
      <c r="IX132" s="64">
        <f>IF(IL132=24,1,IL132+1)</f>
        <v>21</v>
      </c>
      <c r="IY132" s="65" t="s">
        <v>5</v>
      </c>
      <c r="IZ132" s="65" t="s">
        <v>6</v>
      </c>
      <c r="JA132" s="65" t="s">
        <v>7</v>
      </c>
      <c r="JB132" s="65" t="s">
        <v>8</v>
      </c>
      <c r="JC132" s="65" t="s">
        <v>9</v>
      </c>
      <c r="JD132" s="65" t="s">
        <v>10</v>
      </c>
      <c r="JE132" s="65" t="s">
        <v>11</v>
      </c>
      <c r="JF132" s="65" t="s">
        <v>12</v>
      </c>
      <c r="JG132" s="65" t="s">
        <v>13</v>
      </c>
      <c r="JH132" s="65" t="s">
        <v>14</v>
      </c>
      <c r="JI132" s="65" t="s">
        <v>15</v>
      </c>
      <c r="JJ132" s="64">
        <f>IF(IX132=24,1,IX132+1)</f>
        <v>22</v>
      </c>
      <c r="JK132" s="65" t="s">
        <v>5</v>
      </c>
      <c r="JL132" s="65" t="s">
        <v>6</v>
      </c>
      <c r="JM132" s="65" t="s">
        <v>7</v>
      </c>
      <c r="JN132" s="65" t="s">
        <v>8</v>
      </c>
      <c r="JO132" s="65" t="s">
        <v>9</v>
      </c>
      <c r="JP132" s="65" t="s">
        <v>10</v>
      </c>
      <c r="JQ132" s="65" t="s">
        <v>11</v>
      </c>
      <c r="JR132" s="65" t="s">
        <v>12</v>
      </c>
      <c r="JS132" s="65" t="s">
        <v>13</v>
      </c>
      <c r="JT132" s="65" t="s">
        <v>14</v>
      </c>
      <c r="JU132" s="65" t="s">
        <v>15</v>
      </c>
      <c r="JV132" s="64">
        <f>IF(JJ132=24,1,JJ132+1)</f>
        <v>23</v>
      </c>
      <c r="JW132" s="65" t="s">
        <v>5</v>
      </c>
      <c r="JX132" s="65" t="s">
        <v>6</v>
      </c>
      <c r="JY132" s="65" t="s">
        <v>7</v>
      </c>
      <c r="JZ132" s="65" t="s">
        <v>8</v>
      </c>
      <c r="KA132" s="65" t="s">
        <v>9</v>
      </c>
      <c r="KB132" s="65" t="s">
        <v>10</v>
      </c>
      <c r="KC132" s="65" t="s">
        <v>11</v>
      </c>
      <c r="KD132" s="65" t="s">
        <v>12</v>
      </c>
      <c r="KE132" s="65" t="s">
        <v>13</v>
      </c>
      <c r="KF132" s="65" t="s">
        <v>14</v>
      </c>
      <c r="KG132" s="65" t="s">
        <v>15</v>
      </c>
      <c r="KH132" s="64">
        <f>IF(JV132=24,1,JV132+1)</f>
        <v>24</v>
      </c>
      <c r="KI132" s="65" t="s">
        <v>5</v>
      </c>
      <c r="KJ132" s="65" t="s">
        <v>6</v>
      </c>
      <c r="KK132" s="65" t="s">
        <v>7</v>
      </c>
      <c r="KL132" s="65" t="s">
        <v>8</v>
      </c>
      <c r="KM132" s="65" t="s">
        <v>9</v>
      </c>
      <c r="KN132" s="65" t="s">
        <v>10</v>
      </c>
      <c r="KO132" s="65" t="s">
        <v>11</v>
      </c>
      <c r="KP132" s="65" t="s">
        <v>12</v>
      </c>
      <c r="KQ132" s="65" t="s">
        <v>13</v>
      </c>
      <c r="KR132" s="65" t="s">
        <v>14</v>
      </c>
      <c r="KS132" s="65" t="s">
        <v>15</v>
      </c>
      <c r="KT132" s="64">
        <f>IF(KH132=24,1,KH132+1)</f>
        <v>1</v>
      </c>
      <c r="KU132" s="65" t="s">
        <v>5</v>
      </c>
      <c r="KV132" s="65" t="s">
        <v>6</v>
      </c>
      <c r="KW132" s="65" t="s">
        <v>7</v>
      </c>
      <c r="KX132" s="65" t="s">
        <v>8</v>
      </c>
      <c r="KY132" s="65" t="s">
        <v>9</v>
      </c>
      <c r="KZ132" s="65" t="s">
        <v>10</v>
      </c>
      <c r="LA132" s="65" t="s">
        <v>11</v>
      </c>
      <c r="LB132" s="65" t="s">
        <v>12</v>
      </c>
      <c r="LC132" s="65" t="s">
        <v>13</v>
      </c>
      <c r="LD132" s="65" t="s">
        <v>14</v>
      </c>
      <c r="LE132" s="65" t="s">
        <v>15</v>
      </c>
      <c r="LF132" s="64">
        <f>IF(KT132=24,1,KT132+1)</f>
        <v>2</v>
      </c>
      <c r="LG132" s="65" t="s">
        <v>5</v>
      </c>
      <c r="LH132" s="65" t="s">
        <v>6</v>
      </c>
      <c r="LI132" s="65" t="s">
        <v>7</v>
      </c>
      <c r="LJ132" s="65" t="s">
        <v>8</v>
      </c>
      <c r="LK132" s="65" t="s">
        <v>9</v>
      </c>
      <c r="LL132" s="65" t="s">
        <v>10</v>
      </c>
      <c r="LM132" s="65" t="s">
        <v>11</v>
      </c>
      <c r="LN132" s="65" t="s">
        <v>12</v>
      </c>
      <c r="LO132" s="65" t="s">
        <v>13</v>
      </c>
      <c r="LP132" s="65" t="s">
        <v>14</v>
      </c>
      <c r="LQ132" s="65" t="s">
        <v>15</v>
      </c>
      <c r="LR132" s="64">
        <f>IF(LF132=24,1,LF132+1)</f>
        <v>3</v>
      </c>
      <c r="LS132" s="65" t="s">
        <v>5</v>
      </c>
      <c r="LT132" s="65" t="s">
        <v>6</v>
      </c>
      <c r="LU132" s="65" t="s">
        <v>7</v>
      </c>
      <c r="LV132" s="65" t="s">
        <v>8</v>
      </c>
      <c r="LW132" s="65" t="s">
        <v>9</v>
      </c>
      <c r="LX132" s="65" t="s">
        <v>10</v>
      </c>
      <c r="LY132" s="65" t="s">
        <v>11</v>
      </c>
      <c r="LZ132" s="65" t="s">
        <v>12</v>
      </c>
      <c r="MA132" s="65" t="s">
        <v>13</v>
      </c>
      <c r="MB132" s="65" t="s">
        <v>14</v>
      </c>
      <c r="MC132" s="65" t="s">
        <v>15</v>
      </c>
      <c r="MD132" s="64">
        <f>IF(LR132=24,1,LR132+1)</f>
        <v>4</v>
      </c>
      <c r="ME132" s="65" t="s">
        <v>5</v>
      </c>
      <c r="MF132" s="65" t="s">
        <v>6</v>
      </c>
      <c r="MG132" s="65" t="s">
        <v>7</v>
      </c>
      <c r="MH132" s="65" t="s">
        <v>8</v>
      </c>
      <c r="MI132" s="65" t="s">
        <v>9</v>
      </c>
      <c r="MJ132" s="65" t="s">
        <v>10</v>
      </c>
      <c r="MK132" s="65" t="s">
        <v>11</v>
      </c>
      <c r="ML132" s="65" t="s">
        <v>12</v>
      </c>
      <c r="MM132" s="65" t="s">
        <v>13</v>
      </c>
      <c r="MN132" s="65" t="s">
        <v>14</v>
      </c>
      <c r="MO132" s="65" t="s">
        <v>15</v>
      </c>
      <c r="MP132" s="64">
        <f>IF(MD132=24,1,MD132+1)</f>
        <v>5</v>
      </c>
      <c r="MQ132" s="65" t="s">
        <v>5</v>
      </c>
      <c r="MR132" s="65" t="s">
        <v>6</v>
      </c>
      <c r="MS132" s="65" t="s">
        <v>7</v>
      </c>
      <c r="MT132" s="65" t="s">
        <v>8</v>
      </c>
      <c r="MU132" s="65" t="s">
        <v>9</v>
      </c>
      <c r="MV132" s="65" t="s">
        <v>10</v>
      </c>
      <c r="MW132" s="65" t="s">
        <v>11</v>
      </c>
      <c r="MX132" s="65" t="s">
        <v>12</v>
      </c>
      <c r="MY132" s="65" t="s">
        <v>13</v>
      </c>
      <c r="MZ132" s="65" t="s">
        <v>14</v>
      </c>
      <c r="NA132" s="65" t="s">
        <v>15</v>
      </c>
      <c r="NB132" s="64">
        <f>IF(MP132=24,1,MP132+1)</f>
        <v>6</v>
      </c>
      <c r="NC132" s="65" t="s">
        <v>5</v>
      </c>
      <c r="ND132" s="65" t="s">
        <v>6</v>
      </c>
      <c r="NE132" s="65" t="s">
        <v>7</v>
      </c>
      <c r="NF132" s="65" t="s">
        <v>8</v>
      </c>
      <c r="NG132" s="65" t="s">
        <v>9</v>
      </c>
      <c r="NH132" s="65" t="s">
        <v>10</v>
      </c>
      <c r="NI132" s="65" t="s">
        <v>11</v>
      </c>
      <c r="NJ132" s="65" t="s">
        <v>12</v>
      </c>
      <c r="NK132" s="65" t="s">
        <v>13</v>
      </c>
      <c r="NL132" s="65" t="s">
        <v>14</v>
      </c>
      <c r="NM132" s="65" t="s">
        <v>15</v>
      </c>
      <c r="NN132" s="64">
        <f>IF(NB132=24,1,NB132+1)</f>
        <v>7</v>
      </c>
      <c r="NO132" s="65" t="s">
        <v>5</v>
      </c>
      <c r="NP132" s="65" t="s">
        <v>6</v>
      </c>
      <c r="NQ132" s="65" t="s">
        <v>7</v>
      </c>
      <c r="NR132" s="65" t="s">
        <v>8</v>
      </c>
      <c r="NS132" s="65" t="s">
        <v>9</v>
      </c>
      <c r="NT132" s="65" t="s">
        <v>10</v>
      </c>
      <c r="NU132" s="65" t="s">
        <v>11</v>
      </c>
      <c r="NV132" s="65" t="s">
        <v>12</v>
      </c>
      <c r="NW132" s="65" t="s">
        <v>13</v>
      </c>
      <c r="NX132" s="65" t="s">
        <v>14</v>
      </c>
      <c r="NY132" s="65" t="s">
        <v>15</v>
      </c>
      <c r="NZ132" s="64">
        <f>IF(NN132=24,1,NN132+1)</f>
        <v>8</v>
      </c>
      <c r="OA132" s="65" t="s">
        <v>5</v>
      </c>
      <c r="OB132" s="65" t="s">
        <v>6</v>
      </c>
      <c r="OC132" s="65" t="s">
        <v>7</v>
      </c>
      <c r="OD132" s="65" t="s">
        <v>8</v>
      </c>
      <c r="OE132" s="65" t="s">
        <v>9</v>
      </c>
      <c r="OF132" s="65" t="s">
        <v>10</v>
      </c>
      <c r="OG132" s="65" t="s">
        <v>11</v>
      </c>
      <c r="OH132" s="65" t="s">
        <v>12</v>
      </c>
      <c r="OI132" s="65" t="s">
        <v>13</v>
      </c>
      <c r="OJ132" s="65" t="s">
        <v>14</v>
      </c>
      <c r="OK132" s="65" t="s">
        <v>15</v>
      </c>
      <c r="OL132" s="64">
        <f>IF(NZ132=24,1,NZ132+1)</f>
        <v>9</v>
      </c>
      <c r="OM132" s="65" t="s">
        <v>5</v>
      </c>
      <c r="ON132" s="65" t="s">
        <v>6</v>
      </c>
      <c r="OO132" s="65" t="s">
        <v>7</v>
      </c>
      <c r="OP132" s="65" t="s">
        <v>8</v>
      </c>
      <c r="OQ132" s="65" t="s">
        <v>9</v>
      </c>
      <c r="OR132" s="65" t="s">
        <v>10</v>
      </c>
      <c r="OS132" s="65" t="s">
        <v>11</v>
      </c>
      <c r="OT132" s="65" t="s">
        <v>12</v>
      </c>
      <c r="OU132" s="65" t="s">
        <v>13</v>
      </c>
      <c r="OV132" s="65" t="s">
        <v>14</v>
      </c>
      <c r="OW132" s="65" t="s">
        <v>15</v>
      </c>
      <c r="OX132" s="64">
        <f>IF(OL132=24,1,OL132+1)</f>
        <v>10</v>
      </c>
      <c r="OY132" s="65" t="s">
        <v>5</v>
      </c>
      <c r="OZ132" s="65" t="s">
        <v>6</v>
      </c>
      <c r="PA132" s="65" t="s">
        <v>7</v>
      </c>
      <c r="PB132" s="65" t="s">
        <v>8</v>
      </c>
      <c r="PC132" s="65" t="s">
        <v>9</v>
      </c>
      <c r="PD132" s="65" t="s">
        <v>10</v>
      </c>
      <c r="PE132" s="65" t="s">
        <v>11</v>
      </c>
      <c r="PF132" s="65" t="s">
        <v>12</v>
      </c>
      <c r="PG132" s="65" t="s">
        <v>13</v>
      </c>
      <c r="PH132" s="65" t="s">
        <v>14</v>
      </c>
      <c r="PI132" s="65" t="s">
        <v>15</v>
      </c>
      <c r="PJ132" s="64">
        <f>IF(OX132=24,1,OX132+1)</f>
        <v>11</v>
      </c>
      <c r="PK132" s="65" t="s">
        <v>5</v>
      </c>
      <c r="PL132" s="65" t="s">
        <v>6</v>
      </c>
      <c r="PM132" s="65" t="s">
        <v>7</v>
      </c>
      <c r="PN132" s="65" t="s">
        <v>8</v>
      </c>
      <c r="PO132" s="65" t="s">
        <v>9</v>
      </c>
      <c r="PP132" s="65" t="s">
        <v>10</v>
      </c>
      <c r="PQ132" s="65" t="s">
        <v>11</v>
      </c>
      <c r="PR132" s="65" t="s">
        <v>12</v>
      </c>
      <c r="PS132" s="65" t="s">
        <v>13</v>
      </c>
      <c r="PT132" s="65" t="s">
        <v>14</v>
      </c>
      <c r="PU132" s="65" t="s">
        <v>15</v>
      </c>
      <c r="PV132" s="64">
        <f>IF(PJ132=24,1,PJ132+1)</f>
        <v>12</v>
      </c>
      <c r="PW132" s="65" t="s">
        <v>5</v>
      </c>
      <c r="PX132" s="65" t="s">
        <v>6</v>
      </c>
      <c r="PY132" s="65" t="s">
        <v>7</v>
      </c>
      <c r="PZ132" s="65" t="s">
        <v>8</v>
      </c>
      <c r="QA132" s="65" t="s">
        <v>9</v>
      </c>
      <c r="QB132" s="65" t="s">
        <v>10</v>
      </c>
      <c r="QC132" s="65" t="s">
        <v>11</v>
      </c>
      <c r="QD132" s="65" t="s">
        <v>12</v>
      </c>
      <c r="QE132" s="65" t="s">
        <v>13</v>
      </c>
      <c r="QF132" s="65" t="s">
        <v>14</v>
      </c>
      <c r="QG132" s="65" t="s">
        <v>15</v>
      </c>
      <c r="QH132" s="64">
        <f>IF(PV132=24,1,PV132+1)</f>
        <v>13</v>
      </c>
      <c r="QI132" s="65" t="s">
        <v>5</v>
      </c>
      <c r="QJ132" s="65" t="s">
        <v>6</v>
      </c>
      <c r="QK132" s="65" t="s">
        <v>7</v>
      </c>
      <c r="QL132" s="65" t="s">
        <v>8</v>
      </c>
      <c r="QM132" s="65" t="s">
        <v>9</v>
      </c>
      <c r="QN132" s="65" t="s">
        <v>10</v>
      </c>
      <c r="QO132" s="65" t="s">
        <v>11</v>
      </c>
      <c r="QP132" s="65" t="s">
        <v>12</v>
      </c>
      <c r="QQ132" s="65" t="s">
        <v>13</v>
      </c>
      <c r="QR132" s="65" t="s">
        <v>14</v>
      </c>
      <c r="QS132" s="65" t="s">
        <v>15</v>
      </c>
      <c r="QT132" s="64">
        <f>IF(QH132=24,1,QH132+1)</f>
        <v>14</v>
      </c>
      <c r="QU132" s="65" t="s">
        <v>5</v>
      </c>
      <c r="QV132" s="65" t="s">
        <v>6</v>
      </c>
      <c r="QW132" s="65" t="s">
        <v>7</v>
      </c>
      <c r="QX132" s="65" t="s">
        <v>8</v>
      </c>
      <c r="QY132" s="65" t="s">
        <v>9</v>
      </c>
      <c r="QZ132" s="65" t="s">
        <v>10</v>
      </c>
      <c r="RA132" s="65" t="s">
        <v>11</v>
      </c>
      <c r="RB132" s="65" t="s">
        <v>12</v>
      </c>
      <c r="RC132" s="65" t="s">
        <v>13</v>
      </c>
      <c r="RD132" s="65" t="s">
        <v>14</v>
      </c>
      <c r="RE132" s="65" t="s">
        <v>15</v>
      </c>
      <c r="RF132" s="64">
        <f>IF(QT132=24,1,QT132+1)</f>
        <v>15</v>
      </c>
      <c r="RG132" s="65" t="s">
        <v>5</v>
      </c>
      <c r="RH132" s="65" t="s">
        <v>6</v>
      </c>
      <c r="RI132" s="65" t="s">
        <v>7</v>
      </c>
      <c r="RJ132" s="65" t="s">
        <v>8</v>
      </c>
      <c r="RK132" s="65" t="s">
        <v>9</v>
      </c>
      <c r="RL132" s="65" t="s">
        <v>10</v>
      </c>
      <c r="RM132" s="65" t="s">
        <v>11</v>
      </c>
      <c r="RN132" s="65" t="s">
        <v>12</v>
      </c>
      <c r="RO132" s="65" t="s">
        <v>13</v>
      </c>
      <c r="RP132" s="65" t="s">
        <v>14</v>
      </c>
      <c r="RQ132" s="65" t="s">
        <v>15</v>
      </c>
      <c r="RR132" s="64">
        <f>IF(RF132=24,1,RF132+1)</f>
        <v>16</v>
      </c>
      <c r="RS132" s="65" t="s">
        <v>5</v>
      </c>
      <c r="RT132" s="65" t="s">
        <v>6</v>
      </c>
      <c r="RU132" s="65" t="s">
        <v>7</v>
      </c>
      <c r="RV132" s="65" t="s">
        <v>8</v>
      </c>
      <c r="RW132" s="65" t="s">
        <v>9</v>
      </c>
      <c r="RX132" s="65" t="s">
        <v>10</v>
      </c>
      <c r="RY132" s="65" t="s">
        <v>11</v>
      </c>
      <c r="RZ132" s="65" t="s">
        <v>12</v>
      </c>
      <c r="SA132" s="65" t="s">
        <v>13</v>
      </c>
      <c r="SB132" s="65" t="s">
        <v>14</v>
      </c>
      <c r="SC132" s="65" t="s">
        <v>15</v>
      </c>
      <c r="SD132" s="64">
        <f>IF(RR132=24,1,RR132+1)</f>
        <v>17</v>
      </c>
      <c r="SE132" s="65" t="s">
        <v>5</v>
      </c>
      <c r="SF132" s="65" t="s">
        <v>6</v>
      </c>
      <c r="SG132" s="65" t="s">
        <v>7</v>
      </c>
      <c r="SH132" s="65" t="s">
        <v>8</v>
      </c>
      <c r="SI132" s="65" t="s">
        <v>9</v>
      </c>
      <c r="SJ132" s="65" t="s">
        <v>10</v>
      </c>
      <c r="SK132" s="65" t="s">
        <v>11</v>
      </c>
      <c r="SL132" s="65" t="s">
        <v>12</v>
      </c>
      <c r="SM132" s="65" t="s">
        <v>13</v>
      </c>
      <c r="SN132" s="65" t="s">
        <v>14</v>
      </c>
      <c r="SO132" s="65" t="s">
        <v>15</v>
      </c>
      <c r="SP132" s="64">
        <f>IF(SD132=24,1,SD132+1)</f>
        <v>18</v>
      </c>
      <c r="SQ132" s="65" t="s">
        <v>5</v>
      </c>
      <c r="SR132" s="65" t="s">
        <v>6</v>
      </c>
      <c r="SS132" s="65" t="s">
        <v>7</v>
      </c>
      <c r="ST132" s="65" t="s">
        <v>8</v>
      </c>
      <c r="SU132" s="65" t="s">
        <v>9</v>
      </c>
      <c r="SV132" s="65" t="s">
        <v>10</v>
      </c>
      <c r="SW132" s="65" t="s">
        <v>11</v>
      </c>
      <c r="SX132" s="65" t="s">
        <v>12</v>
      </c>
      <c r="SY132" s="65" t="s">
        <v>13</v>
      </c>
      <c r="SZ132" s="65" t="s">
        <v>14</v>
      </c>
      <c r="TA132" s="65" t="s">
        <v>15</v>
      </c>
      <c r="TB132" s="64">
        <f>IF(SP132=24,1,SP132+1)</f>
        <v>19</v>
      </c>
      <c r="TC132" s="65" t="s">
        <v>5</v>
      </c>
      <c r="TD132" s="65" t="s">
        <v>6</v>
      </c>
      <c r="TE132" s="65" t="s">
        <v>7</v>
      </c>
      <c r="TF132" s="65" t="s">
        <v>8</v>
      </c>
      <c r="TG132" s="65" t="s">
        <v>9</v>
      </c>
      <c r="TH132" s="65" t="s">
        <v>10</v>
      </c>
      <c r="TI132" s="65" t="s">
        <v>11</v>
      </c>
      <c r="TJ132" s="65" t="s">
        <v>12</v>
      </c>
      <c r="TK132" s="65" t="s">
        <v>13</v>
      </c>
      <c r="TL132" s="65" t="s">
        <v>14</v>
      </c>
      <c r="TM132" s="65" t="s">
        <v>15</v>
      </c>
      <c r="TN132" s="64">
        <f>IF(TB132=24,1,TB132+1)</f>
        <v>20</v>
      </c>
      <c r="TO132" s="65" t="s">
        <v>5</v>
      </c>
      <c r="TP132" s="65" t="s">
        <v>6</v>
      </c>
      <c r="TQ132" s="65" t="s">
        <v>7</v>
      </c>
      <c r="TR132" s="65" t="s">
        <v>8</v>
      </c>
      <c r="TS132" s="65" t="s">
        <v>9</v>
      </c>
      <c r="TT132" s="65" t="s">
        <v>10</v>
      </c>
      <c r="TU132" s="65" t="s">
        <v>11</v>
      </c>
      <c r="TV132" s="65" t="s">
        <v>12</v>
      </c>
      <c r="TW132" s="65" t="s">
        <v>13</v>
      </c>
      <c r="TX132" s="65" t="s">
        <v>14</v>
      </c>
      <c r="TY132" s="65" t="s">
        <v>15</v>
      </c>
      <c r="TZ132" s="64">
        <f>IF(TN132=24,1,TN132+1)</f>
        <v>21</v>
      </c>
      <c r="UA132" s="65" t="s">
        <v>5</v>
      </c>
      <c r="UB132" s="65" t="s">
        <v>6</v>
      </c>
      <c r="UC132" s="65" t="s">
        <v>7</v>
      </c>
      <c r="UD132" s="65" t="s">
        <v>8</v>
      </c>
      <c r="UE132" s="65" t="s">
        <v>9</v>
      </c>
      <c r="UF132" s="65" t="s">
        <v>10</v>
      </c>
      <c r="UG132" s="65" t="s">
        <v>11</v>
      </c>
      <c r="UH132" s="65" t="s">
        <v>12</v>
      </c>
      <c r="UI132" s="65" t="s">
        <v>13</v>
      </c>
      <c r="UJ132" s="65" t="s">
        <v>14</v>
      </c>
      <c r="UK132" s="65" t="s">
        <v>15</v>
      </c>
      <c r="UL132" s="64">
        <f>IF(TZ132=24,1,TZ132+1)</f>
        <v>22</v>
      </c>
      <c r="UM132" s="65" t="s">
        <v>5</v>
      </c>
      <c r="UN132" s="65" t="s">
        <v>6</v>
      </c>
      <c r="UO132" s="65" t="s">
        <v>7</v>
      </c>
      <c r="UP132" s="65" t="s">
        <v>8</v>
      </c>
      <c r="UQ132" s="65" t="s">
        <v>9</v>
      </c>
      <c r="UR132" s="65" t="s">
        <v>10</v>
      </c>
      <c r="US132" s="65" t="s">
        <v>11</v>
      </c>
      <c r="UT132" s="65" t="s">
        <v>12</v>
      </c>
      <c r="UU132" s="65" t="s">
        <v>13</v>
      </c>
      <c r="UV132" s="65" t="s">
        <v>14</v>
      </c>
      <c r="UW132" s="65" t="s">
        <v>15</v>
      </c>
      <c r="UX132" s="64">
        <f>IF(UL132=24,1,UL132+1)</f>
        <v>23</v>
      </c>
      <c r="UY132" s="65" t="s">
        <v>5</v>
      </c>
      <c r="UZ132" s="65" t="s">
        <v>6</v>
      </c>
      <c r="VA132" s="65" t="s">
        <v>7</v>
      </c>
      <c r="VB132" s="65" t="s">
        <v>8</v>
      </c>
      <c r="VC132" s="65" t="s">
        <v>9</v>
      </c>
      <c r="VD132" s="65" t="s">
        <v>10</v>
      </c>
      <c r="VE132" s="65" t="s">
        <v>11</v>
      </c>
      <c r="VF132" s="65" t="s">
        <v>12</v>
      </c>
      <c r="VG132" s="65" t="s">
        <v>13</v>
      </c>
      <c r="VH132" s="65" t="s">
        <v>14</v>
      </c>
      <c r="VI132" s="65" t="s">
        <v>15</v>
      </c>
      <c r="VJ132" s="64">
        <f>IF(UX132=24,1,UX132+1)</f>
        <v>24</v>
      </c>
      <c r="VK132" s="65" t="s">
        <v>5</v>
      </c>
      <c r="VL132" s="65" t="s">
        <v>6</v>
      </c>
      <c r="VM132" s="65" t="s">
        <v>7</v>
      </c>
      <c r="VN132" s="65" t="s">
        <v>8</v>
      </c>
      <c r="VO132" s="65" t="s">
        <v>9</v>
      </c>
      <c r="VP132" s="65" t="s">
        <v>10</v>
      </c>
      <c r="VQ132" s="65" t="s">
        <v>11</v>
      </c>
      <c r="VR132" s="65" t="s">
        <v>12</v>
      </c>
      <c r="VS132" s="65" t="s">
        <v>13</v>
      </c>
      <c r="VT132" s="65" t="s">
        <v>14</v>
      </c>
      <c r="VU132" s="65" t="s">
        <v>15</v>
      </c>
      <c r="VV132" s="64">
        <f>IF(VJ132=24,1,VJ132+1)</f>
        <v>1</v>
      </c>
      <c r="VW132" s="65" t="s">
        <v>5</v>
      </c>
      <c r="VX132" s="65" t="s">
        <v>6</v>
      </c>
      <c r="VY132" s="65" t="s">
        <v>7</v>
      </c>
      <c r="VZ132" s="65" t="s">
        <v>8</v>
      </c>
      <c r="WA132" s="65" t="s">
        <v>9</v>
      </c>
      <c r="WB132" s="65" t="s">
        <v>10</v>
      </c>
      <c r="WC132" s="65" t="s">
        <v>11</v>
      </c>
      <c r="WD132" s="65" t="s">
        <v>12</v>
      </c>
      <c r="WE132" s="65" t="s">
        <v>13</v>
      </c>
      <c r="WF132" s="65" t="s">
        <v>14</v>
      </c>
      <c r="WG132" s="65" t="s">
        <v>15</v>
      </c>
      <c r="WH132" s="64">
        <f>IF(VV132=24,1,VV132+1)</f>
        <v>2</v>
      </c>
      <c r="WI132" s="65" t="s">
        <v>5</v>
      </c>
      <c r="WJ132" s="65" t="s">
        <v>6</v>
      </c>
      <c r="WK132" s="65" t="s">
        <v>7</v>
      </c>
      <c r="WL132" s="65" t="s">
        <v>8</v>
      </c>
      <c r="WM132" s="65" t="s">
        <v>9</v>
      </c>
      <c r="WN132" s="65" t="s">
        <v>10</v>
      </c>
      <c r="WO132" s="65" t="s">
        <v>11</v>
      </c>
      <c r="WP132" s="65" t="s">
        <v>12</v>
      </c>
      <c r="WQ132" s="65" t="s">
        <v>13</v>
      </c>
      <c r="WR132" s="65" t="s">
        <v>14</v>
      </c>
      <c r="WS132" s="65" t="s">
        <v>15</v>
      </c>
      <c r="WT132" s="64">
        <f>IF(WH132=24,1,WH132+1)</f>
        <v>3</v>
      </c>
      <c r="WU132" s="65" t="s">
        <v>5</v>
      </c>
      <c r="WV132" s="65" t="s">
        <v>6</v>
      </c>
      <c r="WW132" s="65" t="s">
        <v>7</v>
      </c>
      <c r="WX132" s="65" t="s">
        <v>8</v>
      </c>
      <c r="WY132" s="65" t="s">
        <v>9</v>
      </c>
      <c r="WZ132" s="65" t="s">
        <v>10</v>
      </c>
      <c r="XA132" s="65" t="s">
        <v>11</v>
      </c>
      <c r="XB132" s="65" t="s">
        <v>12</v>
      </c>
      <c r="XC132" s="65" t="s">
        <v>13</v>
      </c>
      <c r="XD132" s="65" t="s">
        <v>14</v>
      </c>
      <c r="XE132" s="65" t="s">
        <v>15</v>
      </c>
      <c r="XF132" s="64">
        <f>IF(WT132=24,1,WT132+1)</f>
        <v>4</v>
      </c>
      <c r="XG132" s="65" t="s">
        <v>5</v>
      </c>
      <c r="XH132" s="65" t="s">
        <v>6</v>
      </c>
      <c r="XI132" s="65" t="s">
        <v>7</v>
      </c>
      <c r="XJ132" s="65" t="s">
        <v>8</v>
      </c>
      <c r="XK132" s="65" t="s">
        <v>9</v>
      </c>
      <c r="XL132" s="65" t="s">
        <v>10</v>
      </c>
      <c r="XM132" s="65" t="s">
        <v>11</v>
      </c>
      <c r="XN132" s="65" t="s">
        <v>12</v>
      </c>
      <c r="XO132" s="65" t="s">
        <v>13</v>
      </c>
      <c r="XP132" s="65" t="s">
        <v>14</v>
      </c>
      <c r="XQ132" s="65" t="s">
        <v>15</v>
      </c>
      <c r="XR132" s="64">
        <f>IF(XF132=24,1,XF132+1)</f>
        <v>5</v>
      </c>
      <c r="XS132" s="65" t="s">
        <v>5</v>
      </c>
      <c r="XT132" s="65" t="s">
        <v>6</v>
      </c>
      <c r="XU132" s="65" t="s">
        <v>7</v>
      </c>
      <c r="XV132" s="65" t="s">
        <v>8</v>
      </c>
      <c r="XW132" s="65" t="s">
        <v>9</v>
      </c>
      <c r="XX132" s="65" t="s">
        <v>10</v>
      </c>
      <c r="XY132" s="65" t="s">
        <v>11</v>
      </c>
      <c r="XZ132" s="65" t="s">
        <v>12</v>
      </c>
      <c r="YA132" s="65" t="s">
        <v>13</v>
      </c>
      <c r="YB132" s="65" t="s">
        <v>14</v>
      </c>
      <c r="YC132" s="65" t="s">
        <v>15</v>
      </c>
      <c r="YD132" s="64">
        <f>IF(XR132=24,1,XR132+1)</f>
        <v>6</v>
      </c>
      <c r="YE132" s="65" t="s">
        <v>5</v>
      </c>
      <c r="YF132" s="65" t="s">
        <v>6</v>
      </c>
      <c r="YG132" s="65" t="s">
        <v>7</v>
      </c>
      <c r="YH132" s="65" t="s">
        <v>8</v>
      </c>
      <c r="YI132" s="65" t="s">
        <v>9</v>
      </c>
      <c r="YJ132" s="65" t="s">
        <v>10</v>
      </c>
      <c r="YK132" s="65" t="s">
        <v>11</v>
      </c>
      <c r="YL132" s="65" t="s">
        <v>12</v>
      </c>
      <c r="YM132" s="65" t="s">
        <v>13</v>
      </c>
      <c r="YN132" s="65" t="s">
        <v>14</v>
      </c>
      <c r="YO132" s="65" t="s">
        <v>15</v>
      </c>
    </row>
    <row r="133" spans="1:665" s="61" customFormat="1" ht="27.75" customHeight="1">
      <c r="A133" s="344"/>
      <c r="B133" s="2331" t="s">
        <v>471</v>
      </c>
      <c r="C133" s="2332"/>
      <c r="D133" s="2333"/>
      <c r="E133" s="1773"/>
      <c r="F133" s="2144" t="s">
        <v>931</v>
      </c>
      <c r="G133" s="2145"/>
      <c r="H133" s="2145"/>
      <c r="I133" s="2145"/>
      <c r="J133" s="2145"/>
      <c r="K133" s="2145"/>
      <c r="L133" s="2145"/>
      <c r="M133" s="2145"/>
      <c r="N133" s="2145"/>
      <c r="O133" s="2145"/>
      <c r="P133" s="2145"/>
      <c r="Q133" s="2146"/>
      <c r="R133" s="2144" t="s">
        <v>931</v>
      </c>
      <c r="S133" s="2145"/>
      <c r="T133" s="2145"/>
      <c r="U133" s="2145"/>
      <c r="V133" s="2145"/>
      <c r="W133" s="2145"/>
      <c r="X133" s="2145"/>
      <c r="Y133" s="2145"/>
      <c r="Z133" s="2145"/>
      <c r="AA133" s="2145"/>
      <c r="AB133" s="2145"/>
      <c r="AC133" s="2146"/>
      <c r="AD133" s="2144" t="s">
        <v>289</v>
      </c>
      <c r="AE133" s="2145"/>
      <c r="AF133" s="2145"/>
      <c r="AG133" s="2145"/>
      <c r="AH133" s="2145"/>
      <c r="AI133" s="2145"/>
      <c r="AJ133" s="2145"/>
      <c r="AK133" s="2145"/>
      <c r="AL133" s="2145"/>
      <c r="AM133" s="2145"/>
      <c r="AN133" s="2145"/>
      <c r="AO133" s="2145"/>
      <c r="AP133" s="2146"/>
      <c r="AQ133" s="2144" t="s">
        <v>931</v>
      </c>
      <c r="AR133" s="2145"/>
      <c r="AS133" s="2145"/>
      <c r="AT133" s="2145"/>
      <c r="AU133" s="2145"/>
      <c r="AV133" s="2145"/>
      <c r="AW133" s="2145"/>
      <c r="AX133" s="2145"/>
      <c r="AY133" s="2145"/>
      <c r="AZ133" s="2145"/>
      <c r="BA133" s="2145"/>
      <c r="BB133" s="2146"/>
      <c r="BC133" s="2144" t="s">
        <v>931</v>
      </c>
      <c r="BD133" s="2145"/>
      <c r="BE133" s="2145"/>
      <c r="BF133" s="2145"/>
      <c r="BG133" s="2145"/>
      <c r="BH133" s="2145"/>
      <c r="BI133" s="2145"/>
      <c r="BJ133" s="2145"/>
      <c r="BK133" s="2145"/>
      <c r="BL133" s="2145"/>
      <c r="BM133" s="2145"/>
      <c r="BN133" s="2146"/>
      <c r="BO133" s="2144" t="s">
        <v>289</v>
      </c>
      <c r="BP133" s="2145"/>
      <c r="BQ133" s="2145"/>
      <c r="BR133" s="2145"/>
      <c r="BS133" s="2145"/>
      <c r="BT133" s="2145"/>
      <c r="BU133" s="2145"/>
      <c r="BV133" s="2145"/>
      <c r="BW133" s="2145"/>
      <c r="BX133" s="2145"/>
      <c r="BY133" s="2145"/>
      <c r="BZ133" s="2145"/>
      <c r="CA133" s="2146"/>
      <c r="CB133" s="1854"/>
      <c r="CC133" s="1854"/>
      <c r="CD133" s="1854"/>
      <c r="CE133" s="1854"/>
      <c r="CF133" s="1854"/>
      <c r="CG133" s="1854"/>
      <c r="CH133" s="1854"/>
      <c r="CI133" s="1854"/>
      <c r="CJ133" s="1854"/>
      <c r="CK133" s="1854"/>
      <c r="DJ133" s="2144" t="s">
        <v>931</v>
      </c>
      <c r="DK133" s="2145"/>
      <c r="DL133" s="2145"/>
      <c r="DM133" s="2145"/>
      <c r="DN133" s="2145"/>
      <c r="DO133" s="2145"/>
      <c r="DP133" s="2145"/>
      <c r="DQ133" s="2145"/>
      <c r="DR133" s="2145"/>
      <c r="DS133" s="2145"/>
      <c r="DT133" s="2145"/>
      <c r="DU133" s="2145"/>
      <c r="DV133" s="2145"/>
      <c r="DW133" s="2145"/>
      <c r="DX133" s="2145"/>
      <c r="DY133" s="2145"/>
      <c r="DZ133" s="2145"/>
      <c r="EA133" s="2145"/>
      <c r="EB133" s="2145"/>
      <c r="EC133" s="2145"/>
      <c r="ED133" s="2145"/>
      <c r="EE133" s="2145"/>
      <c r="EF133" s="2145"/>
      <c r="EG133" s="2146"/>
      <c r="EH133" s="2144" t="s">
        <v>289</v>
      </c>
      <c r="EI133" s="2145"/>
      <c r="EJ133" s="2145"/>
      <c r="EK133" s="2145"/>
      <c r="EL133" s="2145"/>
      <c r="EM133" s="2145"/>
      <c r="EN133" s="2145"/>
      <c r="EO133" s="2145"/>
      <c r="EP133" s="2145"/>
      <c r="EQ133" s="2145"/>
      <c r="ER133" s="2145"/>
      <c r="ES133" s="2145"/>
      <c r="ET133" s="2145"/>
      <c r="EU133" s="2145"/>
      <c r="EV133" s="2145"/>
      <c r="EW133" s="2145"/>
      <c r="EX133" s="2145"/>
      <c r="EY133" s="2145"/>
      <c r="EZ133" s="2145"/>
      <c r="FA133" s="2145"/>
      <c r="FB133" s="2145"/>
      <c r="FC133" s="2146"/>
      <c r="FD133" s="1854"/>
      <c r="FE133" s="1854"/>
      <c r="FF133" s="1854"/>
      <c r="FG133" s="1854"/>
      <c r="FH133" s="1854"/>
      <c r="FI133" s="1854"/>
      <c r="FJ133" s="1854"/>
      <c r="FK133" s="1854"/>
      <c r="FL133" s="1854"/>
      <c r="FM133" s="1854"/>
      <c r="FN133" s="1854"/>
      <c r="FO133" s="1854"/>
      <c r="FP133" s="1854"/>
      <c r="FQ133" s="1854"/>
      <c r="FR133" s="1854"/>
      <c r="FS133" s="1854"/>
      <c r="FT133" s="1854"/>
      <c r="FU133" s="1854"/>
      <c r="FV133" s="1854"/>
      <c r="FW133" s="1854"/>
      <c r="FX133" s="1854"/>
      <c r="FY133" s="1854"/>
      <c r="FZ133" s="1854"/>
      <c r="GA133" s="1854"/>
      <c r="GD133" s="2412" t="s">
        <v>930</v>
      </c>
      <c r="GE133" s="2413"/>
      <c r="GF133" s="2413"/>
      <c r="GG133" s="2413"/>
      <c r="GH133" s="2413"/>
      <c r="GI133" s="2413"/>
      <c r="GJ133" s="2413"/>
      <c r="GK133" s="2413"/>
      <c r="GL133" s="2413"/>
      <c r="GM133" s="2413"/>
      <c r="GN133" s="2413"/>
      <c r="GO133" s="2413"/>
      <c r="GP133" s="2414"/>
      <c r="GQ133" s="2144" t="s">
        <v>931</v>
      </c>
      <c r="GR133" s="2145"/>
      <c r="GS133" s="2145"/>
      <c r="GT133" s="2145"/>
      <c r="GU133" s="2145"/>
      <c r="GV133" s="2145"/>
      <c r="GW133" s="2145"/>
      <c r="GX133" s="2145"/>
      <c r="GY133" s="2145"/>
      <c r="GZ133" s="2145"/>
      <c r="HA133" s="2145"/>
      <c r="HB133" s="2146"/>
      <c r="HC133" s="2144" t="s">
        <v>289</v>
      </c>
      <c r="HD133" s="2145"/>
      <c r="HE133" s="2145"/>
      <c r="HF133" s="2145"/>
      <c r="HG133" s="2145"/>
      <c r="HH133" s="2145"/>
      <c r="HI133" s="2145"/>
      <c r="HJ133" s="2145"/>
      <c r="HK133" s="2145"/>
      <c r="HL133" s="2145"/>
      <c r="HM133" s="2145"/>
      <c r="HN133" s="2145"/>
      <c r="HO133" s="2146"/>
      <c r="HV133" s="2144" t="s">
        <v>931</v>
      </c>
      <c r="HW133" s="2145"/>
      <c r="HX133" s="2145"/>
      <c r="HY133" s="2145"/>
      <c r="HZ133" s="2145"/>
      <c r="IA133" s="2145"/>
      <c r="IB133" s="2145"/>
      <c r="IC133" s="2145"/>
      <c r="ID133" s="2145"/>
      <c r="IE133" s="2145"/>
      <c r="IF133" s="2145"/>
      <c r="IG133" s="2145"/>
      <c r="IH133" s="2145"/>
      <c r="II133" s="2145"/>
      <c r="IJ133" s="2145"/>
      <c r="IK133" s="2145"/>
      <c r="IL133" s="2145"/>
      <c r="IM133" s="2145"/>
      <c r="IN133" s="2145"/>
      <c r="IO133" s="2145"/>
      <c r="IP133" s="2145"/>
      <c r="IQ133" s="2145"/>
      <c r="IR133" s="2145"/>
      <c r="IS133" s="2145"/>
      <c r="IT133" s="2145"/>
      <c r="IU133" s="2145"/>
      <c r="IV133" s="2145"/>
      <c r="IW133" s="2145"/>
      <c r="IX133" s="2145"/>
      <c r="IY133" s="2145"/>
      <c r="IZ133" s="2145"/>
      <c r="JA133" s="2145"/>
      <c r="JB133" s="2145"/>
      <c r="JC133" s="2145"/>
      <c r="JD133" s="2145"/>
      <c r="JE133" s="2145"/>
      <c r="JF133" s="2146"/>
      <c r="JG133" s="2144" t="s">
        <v>289</v>
      </c>
      <c r="JH133" s="2145"/>
      <c r="JI133" s="2145"/>
      <c r="JJ133" s="2145"/>
      <c r="JK133" s="2145"/>
      <c r="JL133" s="2145"/>
      <c r="JM133" s="2145"/>
      <c r="JN133" s="2145"/>
      <c r="JO133" s="2145"/>
      <c r="JP133" s="2145"/>
      <c r="JQ133" s="2145"/>
      <c r="JR133" s="2145"/>
      <c r="JS133" s="2146"/>
    </row>
    <row r="134" spans="1:665" s="1815" customFormat="1" ht="27.75" customHeight="1">
      <c r="E134" s="1776" t="s">
        <v>926</v>
      </c>
      <c r="F134" s="1760">
        <v>900</v>
      </c>
      <c r="G134" s="1760">
        <v>900</v>
      </c>
      <c r="H134" s="1760">
        <v>900</v>
      </c>
      <c r="I134" s="1760">
        <v>900</v>
      </c>
      <c r="J134" s="1760">
        <v>900</v>
      </c>
      <c r="K134" s="1760">
        <v>900</v>
      </c>
      <c r="L134" s="1760">
        <v>900</v>
      </c>
      <c r="M134" s="1760">
        <v>900</v>
      </c>
      <c r="N134" s="1760">
        <v>900</v>
      </c>
      <c r="O134" s="1760">
        <v>900</v>
      </c>
      <c r="P134" s="1760">
        <v>900</v>
      </c>
      <c r="Q134" s="1760">
        <v>900</v>
      </c>
      <c r="R134" s="1760">
        <v>900</v>
      </c>
      <c r="S134" s="1760">
        <v>900</v>
      </c>
      <c r="T134" s="1760">
        <v>900</v>
      </c>
      <c r="U134" s="1760">
        <v>900</v>
      </c>
      <c r="V134" s="1760">
        <v>900</v>
      </c>
      <c r="W134" s="1760">
        <v>900</v>
      </c>
      <c r="X134" s="1760">
        <v>900</v>
      </c>
      <c r="Y134" s="1760">
        <v>900</v>
      </c>
      <c r="Z134" s="1760">
        <v>900</v>
      </c>
      <c r="AA134" s="1760">
        <v>900</v>
      </c>
      <c r="AB134" s="1760">
        <v>900</v>
      </c>
      <c r="AC134" s="1760">
        <v>900</v>
      </c>
      <c r="AD134" s="1760">
        <v>900</v>
      </c>
      <c r="AE134" s="1760">
        <v>900</v>
      </c>
      <c r="AF134" s="1760">
        <v>900</v>
      </c>
      <c r="AG134" s="1760">
        <v>900</v>
      </c>
      <c r="AH134" s="1760">
        <v>900</v>
      </c>
      <c r="AI134" s="1760">
        <v>900</v>
      </c>
      <c r="AJ134" s="1760">
        <v>900</v>
      </c>
      <c r="AK134" s="1760">
        <v>900</v>
      </c>
      <c r="AL134" s="1760">
        <v>900</v>
      </c>
      <c r="AM134" s="1760">
        <v>900</v>
      </c>
      <c r="AN134" s="1760">
        <v>900</v>
      </c>
      <c r="AO134" s="1760">
        <v>900</v>
      </c>
      <c r="AP134" s="1760">
        <v>900</v>
      </c>
      <c r="AQ134" s="1760">
        <v>900</v>
      </c>
      <c r="AR134" s="1760">
        <v>900</v>
      </c>
      <c r="AS134" s="1760">
        <v>900</v>
      </c>
      <c r="AT134" s="1760">
        <v>900</v>
      </c>
      <c r="AU134" s="1760">
        <v>900</v>
      </c>
      <c r="AV134" s="1760">
        <v>900</v>
      </c>
      <c r="AW134" s="1760">
        <v>900</v>
      </c>
      <c r="AX134" s="1760">
        <v>900</v>
      </c>
      <c r="AY134" s="1760">
        <v>900</v>
      </c>
      <c r="AZ134" s="1760">
        <v>900</v>
      </c>
      <c r="BA134" s="1760">
        <v>900</v>
      </c>
      <c r="BB134" s="1760">
        <v>900</v>
      </c>
      <c r="BC134" s="1760">
        <v>900</v>
      </c>
      <c r="BD134" s="1760">
        <v>900</v>
      </c>
      <c r="BE134" s="1760">
        <v>900</v>
      </c>
      <c r="BF134" s="1760">
        <v>900</v>
      </c>
      <c r="BG134" s="1760">
        <v>900</v>
      </c>
      <c r="BH134" s="1760">
        <v>900</v>
      </c>
      <c r="BI134" s="1760">
        <v>900</v>
      </c>
      <c r="BJ134" s="1760">
        <v>900</v>
      </c>
      <c r="BK134" s="1760">
        <v>900</v>
      </c>
      <c r="BL134" s="1760">
        <v>900</v>
      </c>
      <c r="BM134" s="1760">
        <v>900</v>
      </c>
      <c r="BN134" s="1760">
        <v>900</v>
      </c>
      <c r="BO134" s="1760">
        <v>900</v>
      </c>
      <c r="BP134" s="1760">
        <v>900</v>
      </c>
      <c r="BQ134" s="1760">
        <v>900</v>
      </c>
      <c r="BR134" s="1760">
        <v>900</v>
      </c>
      <c r="BS134" s="1760">
        <v>900</v>
      </c>
      <c r="BT134" s="1760">
        <v>900</v>
      </c>
      <c r="BU134" s="1760">
        <v>900</v>
      </c>
      <c r="BV134" s="1760">
        <v>900</v>
      </c>
      <c r="BW134" s="1760">
        <v>900</v>
      </c>
      <c r="BX134" s="1760">
        <v>900</v>
      </c>
      <c r="BY134" s="1760">
        <v>900</v>
      </c>
      <c r="BZ134" s="1760">
        <v>900</v>
      </c>
      <c r="CA134" s="1760">
        <v>900</v>
      </c>
      <c r="CL134" s="61"/>
      <c r="CM134" s="61"/>
      <c r="CN134" s="61"/>
      <c r="CO134" s="61"/>
      <c r="CP134" s="61"/>
      <c r="CQ134" s="61"/>
      <c r="CR134" s="61"/>
      <c r="CS134" s="61"/>
      <c r="CT134" s="61"/>
      <c r="CU134" s="61"/>
      <c r="CV134" s="61"/>
      <c r="CW134" s="61"/>
      <c r="CX134" s="61"/>
      <c r="CY134" s="61"/>
      <c r="DI134" s="1760">
        <v>900</v>
      </c>
      <c r="DJ134" s="1760">
        <v>900</v>
      </c>
      <c r="DK134" s="1760">
        <v>900</v>
      </c>
      <c r="DL134" s="1760">
        <v>900</v>
      </c>
      <c r="DM134" s="1760">
        <v>900</v>
      </c>
      <c r="DN134" s="1760">
        <v>900</v>
      </c>
      <c r="DO134" s="1760">
        <v>900</v>
      </c>
      <c r="DP134" s="1760">
        <v>900</v>
      </c>
      <c r="DQ134" s="1760">
        <v>900</v>
      </c>
      <c r="DR134" s="1760">
        <v>900</v>
      </c>
      <c r="DS134" s="1760">
        <v>900</v>
      </c>
      <c r="DT134" s="1760">
        <v>900</v>
      </c>
      <c r="DU134" s="1760">
        <v>900</v>
      </c>
      <c r="DV134" s="1760">
        <v>900</v>
      </c>
      <c r="DW134" s="1760">
        <v>900</v>
      </c>
      <c r="DX134" s="1760">
        <v>900</v>
      </c>
      <c r="DY134" s="1760">
        <v>900</v>
      </c>
      <c r="DZ134" s="1760">
        <v>900</v>
      </c>
      <c r="EA134" s="1760">
        <v>900</v>
      </c>
      <c r="EB134" s="1760">
        <v>900</v>
      </c>
      <c r="EC134" s="1760">
        <v>900</v>
      </c>
      <c r="ED134" s="1760">
        <v>900</v>
      </c>
      <c r="EE134" s="1760">
        <v>900</v>
      </c>
      <c r="EF134" s="1760">
        <v>900</v>
      </c>
      <c r="EG134" s="1760">
        <v>900</v>
      </c>
      <c r="EH134" s="1760">
        <v>900</v>
      </c>
      <c r="EI134" s="1760">
        <v>900</v>
      </c>
      <c r="EJ134" s="1760">
        <v>900</v>
      </c>
      <c r="EK134" s="1760">
        <v>900</v>
      </c>
      <c r="EL134" s="1760">
        <v>900</v>
      </c>
      <c r="EM134" s="1760">
        <v>900</v>
      </c>
      <c r="EN134" s="1760">
        <v>900</v>
      </c>
      <c r="EO134" s="1760">
        <v>900</v>
      </c>
      <c r="EP134" s="1760">
        <v>900</v>
      </c>
      <c r="EQ134" s="1760">
        <v>900</v>
      </c>
      <c r="ER134" s="1760">
        <v>900</v>
      </c>
      <c r="ES134" s="1760">
        <v>900</v>
      </c>
      <c r="ET134" s="1760">
        <v>900</v>
      </c>
      <c r="EU134" s="1760">
        <v>900</v>
      </c>
      <c r="EV134" s="1760">
        <v>900</v>
      </c>
      <c r="EW134" s="1760">
        <v>900</v>
      </c>
      <c r="EX134" s="1760">
        <v>900</v>
      </c>
      <c r="EY134" s="1760">
        <v>900</v>
      </c>
      <c r="EZ134" s="1760">
        <v>900</v>
      </c>
      <c r="FA134" s="1760">
        <v>900</v>
      </c>
      <c r="FB134" s="1760">
        <v>900</v>
      </c>
      <c r="FC134" s="1760">
        <v>900</v>
      </c>
      <c r="GD134" s="1760">
        <v>900</v>
      </c>
      <c r="GE134" s="1760">
        <v>900</v>
      </c>
      <c r="GF134" s="1760">
        <v>900</v>
      </c>
      <c r="GG134" s="1760">
        <v>900</v>
      </c>
      <c r="GH134" s="1760">
        <v>900</v>
      </c>
      <c r="GI134" s="1760">
        <v>900</v>
      </c>
      <c r="GJ134" s="1760">
        <v>900</v>
      </c>
      <c r="GK134" s="1760">
        <v>900</v>
      </c>
      <c r="GL134" s="1760">
        <v>900</v>
      </c>
      <c r="GM134" s="1760">
        <v>900</v>
      </c>
      <c r="GN134" s="1760">
        <v>900</v>
      </c>
      <c r="GO134" s="1760">
        <v>900</v>
      </c>
      <c r="GP134" s="1760">
        <v>900</v>
      </c>
      <c r="GQ134" s="1760">
        <v>900</v>
      </c>
      <c r="GR134" s="1760">
        <v>900</v>
      </c>
      <c r="GS134" s="1760">
        <v>900</v>
      </c>
      <c r="GT134" s="1760">
        <v>900</v>
      </c>
      <c r="GU134" s="1760">
        <v>900</v>
      </c>
      <c r="GV134" s="1760">
        <v>900</v>
      </c>
      <c r="GW134" s="1760">
        <v>900</v>
      </c>
      <c r="GX134" s="1760">
        <v>900</v>
      </c>
      <c r="GY134" s="1760">
        <v>900</v>
      </c>
      <c r="GZ134" s="1760">
        <v>900</v>
      </c>
      <c r="HA134" s="1760">
        <v>900</v>
      </c>
      <c r="HB134" s="1760">
        <v>900</v>
      </c>
      <c r="HC134" s="1760">
        <v>900</v>
      </c>
      <c r="HD134" s="1760">
        <v>900</v>
      </c>
      <c r="HE134" s="1760">
        <v>900</v>
      </c>
      <c r="HF134" s="1760">
        <v>900</v>
      </c>
      <c r="HG134" s="1760">
        <v>900</v>
      </c>
      <c r="HH134" s="1760">
        <v>900</v>
      </c>
      <c r="HI134" s="1760">
        <v>900</v>
      </c>
      <c r="HJ134" s="1760">
        <v>900</v>
      </c>
      <c r="HK134" s="1760">
        <v>900</v>
      </c>
      <c r="HL134" s="1760">
        <v>900</v>
      </c>
      <c r="HM134" s="1760">
        <v>900</v>
      </c>
      <c r="HN134" s="1760">
        <v>900</v>
      </c>
      <c r="HO134" s="1760">
        <v>900</v>
      </c>
      <c r="HV134" s="1760">
        <v>900</v>
      </c>
      <c r="HW134" s="1760">
        <v>900</v>
      </c>
      <c r="HX134" s="1760">
        <v>900</v>
      </c>
      <c r="HY134" s="1760">
        <v>900</v>
      </c>
      <c r="HZ134" s="1760">
        <v>900</v>
      </c>
      <c r="IA134" s="1760">
        <v>900</v>
      </c>
      <c r="IB134" s="1760">
        <v>900</v>
      </c>
      <c r="IC134" s="1760">
        <v>900</v>
      </c>
      <c r="ID134" s="1760">
        <v>900</v>
      </c>
      <c r="IE134" s="1760">
        <v>900</v>
      </c>
      <c r="IF134" s="1760">
        <v>900</v>
      </c>
      <c r="IG134" s="1760">
        <v>900</v>
      </c>
      <c r="IH134" s="1760">
        <v>900</v>
      </c>
      <c r="II134" s="1760">
        <v>900</v>
      </c>
      <c r="IJ134" s="1760">
        <v>900</v>
      </c>
      <c r="IK134" s="1760">
        <v>900</v>
      </c>
      <c r="IL134" s="1760">
        <v>900</v>
      </c>
      <c r="IM134" s="1760">
        <v>900</v>
      </c>
      <c r="IN134" s="1760">
        <v>900</v>
      </c>
      <c r="IO134" s="1760">
        <v>900</v>
      </c>
      <c r="IP134" s="1760">
        <v>900</v>
      </c>
      <c r="IQ134" s="1760">
        <v>900</v>
      </c>
      <c r="IR134" s="1760">
        <v>900</v>
      </c>
      <c r="IS134" s="1760">
        <v>900</v>
      </c>
      <c r="IT134" s="1760">
        <v>900</v>
      </c>
      <c r="IU134" s="1760">
        <v>900</v>
      </c>
      <c r="IV134" s="1760">
        <v>900</v>
      </c>
      <c r="IW134" s="1760">
        <v>900</v>
      </c>
      <c r="IX134" s="1760">
        <v>900</v>
      </c>
      <c r="IY134" s="1760">
        <v>900</v>
      </c>
      <c r="IZ134" s="1760">
        <v>900</v>
      </c>
      <c r="JA134" s="1760">
        <v>900</v>
      </c>
      <c r="JB134" s="1760">
        <v>900</v>
      </c>
      <c r="JC134" s="1760">
        <v>900</v>
      </c>
      <c r="JD134" s="1760">
        <v>900</v>
      </c>
      <c r="JE134" s="1760">
        <v>900</v>
      </c>
      <c r="JF134" s="1760">
        <v>900</v>
      </c>
      <c r="JG134" s="1760">
        <v>900</v>
      </c>
      <c r="JH134" s="1760">
        <v>900</v>
      </c>
      <c r="JI134" s="1760">
        <v>900</v>
      </c>
      <c r="JJ134" s="1760">
        <v>900</v>
      </c>
      <c r="JK134" s="1760">
        <v>900</v>
      </c>
      <c r="JL134" s="1760">
        <v>900</v>
      </c>
      <c r="JM134" s="1760">
        <v>900</v>
      </c>
      <c r="JN134" s="1760">
        <v>900</v>
      </c>
      <c r="JO134" s="1760">
        <v>900</v>
      </c>
      <c r="JP134" s="1760">
        <v>900</v>
      </c>
      <c r="JQ134" s="1760">
        <v>900</v>
      </c>
      <c r="JR134" s="1760">
        <v>900</v>
      </c>
      <c r="JS134" s="1760">
        <v>900</v>
      </c>
      <c r="JT134" s="61"/>
      <c r="JU134" s="61"/>
      <c r="JV134" s="61"/>
      <c r="JW134" s="61"/>
      <c r="JX134" s="61"/>
      <c r="JY134" s="61"/>
      <c r="JZ134" s="61"/>
      <c r="KA134" s="61"/>
      <c r="KB134" s="61"/>
      <c r="KC134" s="61"/>
      <c r="KD134" s="61"/>
      <c r="KE134" s="61"/>
      <c r="KF134" s="61"/>
      <c r="KG134" s="61"/>
      <c r="KH134" s="61"/>
      <c r="KI134" s="61"/>
      <c r="KJ134" s="61"/>
      <c r="KK134" s="61"/>
      <c r="KL134" s="61"/>
      <c r="KM134" s="61"/>
      <c r="KN134" s="61"/>
      <c r="KO134" s="61"/>
      <c r="KP134" s="61"/>
      <c r="KQ134" s="61"/>
      <c r="KR134" s="61"/>
      <c r="KS134" s="61"/>
      <c r="KT134" s="61"/>
      <c r="KU134" s="61"/>
      <c r="KV134" s="61"/>
      <c r="KW134" s="61"/>
      <c r="KX134" s="61"/>
      <c r="KY134" s="61"/>
      <c r="KZ134" s="61"/>
      <c r="LA134" s="61"/>
      <c r="LB134" s="61"/>
      <c r="LC134" s="61"/>
      <c r="LD134" s="61"/>
      <c r="LE134" s="61"/>
      <c r="LF134" s="61"/>
      <c r="LG134" s="61"/>
      <c r="LH134" s="61"/>
      <c r="LI134" s="61"/>
      <c r="LJ134" s="61"/>
      <c r="LK134" s="61"/>
      <c r="LL134" s="61"/>
      <c r="LM134" s="61"/>
      <c r="LN134" s="61"/>
      <c r="LO134" s="61"/>
      <c r="LP134" s="61"/>
      <c r="LQ134" s="61"/>
      <c r="LR134" s="61"/>
      <c r="LS134" s="61"/>
      <c r="LT134" s="61"/>
      <c r="LU134" s="61"/>
      <c r="LV134" s="61"/>
      <c r="LW134" s="61"/>
      <c r="LX134" s="61"/>
      <c r="LY134" s="61"/>
      <c r="LZ134" s="61"/>
      <c r="MA134" s="61"/>
      <c r="MB134" s="61"/>
      <c r="MC134" s="61"/>
      <c r="MD134" s="61"/>
      <c r="ME134" s="61"/>
      <c r="MF134" s="61"/>
      <c r="MG134" s="61"/>
      <c r="MH134" s="61"/>
      <c r="MI134" s="61"/>
      <c r="MJ134" s="61"/>
      <c r="MK134" s="61"/>
      <c r="ML134" s="61"/>
      <c r="MM134" s="61"/>
      <c r="MN134" s="61"/>
    </row>
    <row r="135" spans="1:665" s="61" customFormat="1" ht="25" hidden="1" customHeight="1">
      <c r="A135" s="337"/>
      <c r="B135" s="2147"/>
      <c r="C135" s="2149"/>
      <c r="D135" s="1794">
        <v>75000</v>
      </c>
      <c r="E135" s="1773"/>
      <c r="HC135" s="74"/>
      <c r="HD135" s="74"/>
      <c r="HE135" s="74"/>
      <c r="HF135" s="74"/>
      <c r="HG135" s="74"/>
      <c r="HH135" s="74"/>
      <c r="HI135" s="74"/>
      <c r="HJ135" s="74"/>
      <c r="IK135" s="2279" t="s">
        <v>394</v>
      </c>
      <c r="IL135" s="2280"/>
      <c r="IM135" s="2280"/>
      <c r="IN135" s="2280"/>
      <c r="IO135" s="2280"/>
      <c r="IP135" s="2280"/>
      <c r="IQ135" s="2280"/>
      <c r="IR135" s="2280"/>
      <c r="IS135" s="2280"/>
      <c r="IT135" s="2280"/>
      <c r="IU135" s="2280"/>
      <c r="IV135" s="2281"/>
    </row>
    <row r="136" spans="1:665" s="61" customFormat="1" ht="25" hidden="1" customHeight="1">
      <c r="A136" s="345"/>
      <c r="B136" s="2266" t="s">
        <v>361</v>
      </c>
      <c r="C136" s="2267"/>
      <c r="D136" s="1675" t="s">
        <v>367</v>
      </c>
      <c r="E136" s="1773"/>
      <c r="EA136" s="1815"/>
      <c r="EB136" s="1815"/>
      <c r="EC136" s="1815"/>
      <c r="ED136" s="1815"/>
      <c r="EE136" s="1815"/>
      <c r="EF136" s="1815"/>
      <c r="EG136" s="1815"/>
      <c r="EH136" s="1815"/>
      <c r="EI136" s="1815"/>
      <c r="EJ136" s="1815"/>
      <c r="EK136" s="1815"/>
      <c r="EL136" s="1815"/>
      <c r="GA136" s="1815"/>
      <c r="GB136" s="1815"/>
      <c r="HC136" s="74"/>
      <c r="HD136" s="74"/>
      <c r="HE136" s="74"/>
      <c r="HF136" s="74"/>
      <c r="HG136" s="74"/>
      <c r="HH136" s="74"/>
      <c r="HI136" s="74"/>
      <c r="HJ136" s="74"/>
      <c r="IG136" s="2279">
        <v>0</v>
      </c>
      <c r="IH136" s="2280"/>
      <c r="II136" s="2280"/>
      <c r="IJ136" s="2280"/>
      <c r="IK136" s="2280"/>
      <c r="IL136" s="2280"/>
      <c r="IM136" s="2280"/>
      <c r="IN136" s="2280"/>
      <c r="IO136" s="2280"/>
      <c r="IP136" s="2280"/>
      <c r="IQ136" s="2280"/>
      <c r="IR136" s="2280"/>
      <c r="IS136" s="2280"/>
      <c r="IT136" s="2280"/>
      <c r="IU136" s="2280"/>
      <c r="IV136" s="2280"/>
      <c r="IW136" s="2280"/>
      <c r="IX136" s="2280"/>
      <c r="IY136" s="2280"/>
      <c r="IZ136" s="2280"/>
      <c r="JA136" s="2281"/>
    </row>
    <row r="137" spans="1:665" s="61" customFormat="1" ht="25" hidden="1" customHeight="1">
      <c r="A137" s="337"/>
      <c r="B137" s="2147"/>
      <c r="C137" s="2149"/>
      <c r="D137" s="1794">
        <v>0</v>
      </c>
      <c r="E137" s="1773"/>
      <c r="F137" s="1740"/>
      <c r="G137" s="1701"/>
      <c r="H137" s="1701"/>
      <c r="I137" s="1701"/>
      <c r="J137" s="1701"/>
      <c r="K137" s="1701"/>
      <c r="L137" s="1701"/>
      <c r="M137" s="1701"/>
      <c r="N137" s="1701"/>
      <c r="O137" s="1701"/>
      <c r="P137" s="1701"/>
      <c r="Q137" s="1701"/>
      <c r="R137" s="1702"/>
      <c r="FS137" s="2264">
        <v>20000</v>
      </c>
      <c r="FT137" s="2304"/>
      <c r="FU137" s="2304"/>
      <c r="FV137" s="2304"/>
      <c r="FW137" s="2304"/>
      <c r="FX137" s="2304"/>
      <c r="FY137" s="2304"/>
      <c r="FZ137" s="2304"/>
      <c r="GA137" s="2304"/>
      <c r="GB137" s="2304"/>
      <c r="GC137" s="2304"/>
      <c r="GD137" s="2265"/>
      <c r="IK137" s="2227" t="s">
        <v>395</v>
      </c>
      <c r="IL137" s="2228"/>
      <c r="IM137" s="2228"/>
      <c r="IN137" s="2228"/>
      <c r="IO137" s="2228"/>
      <c r="IP137" s="2228"/>
      <c r="IQ137" s="2228"/>
      <c r="IR137" s="2228"/>
      <c r="IS137" s="2228"/>
      <c r="IT137" s="2228"/>
      <c r="IU137" s="2228"/>
      <c r="IV137" s="2229"/>
    </row>
    <row r="138" spans="1:665" s="61" customFormat="1" ht="27.75" hidden="1" customHeight="1">
      <c r="A138" s="345"/>
      <c r="B138" s="2266" t="s">
        <v>361</v>
      </c>
      <c r="C138" s="2267"/>
      <c r="D138" s="1675" t="s">
        <v>396</v>
      </c>
      <c r="E138" s="1773"/>
      <c r="F138" s="1740"/>
      <c r="G138" s="1701"/>
      <c r="H138" s="1701"/>
      <c r="I138" s="1701"/>
      <c r="J138" s="1701"/>
      <c r="K138" s="1701"/>
      <c r="L138" s="1701"/>
      <c r="M138" s="1701"/>
      <c r="N138" s="1701"/>
      <c r="O138" s="1701"/>
      <c r="P138" s="1701"/>
      <c r="Q138" s="1701"/>
      <c r="R138" s="1702"/>
      <c r="FR138" s="2328" t="s">
        <v>898</v>
      </c>
      <c r="FS138" s="2329"/>
      <c r="FT138" s="2329"/>
      <c r="FU138" s="2329"/>
      <c r="FV138" s="2329"/>
      <c r="FW138" s="2329"/>
      <c r="FX138" s="2329"/>
      <c r="FY138" s="2329"/>
      <c r="FZ138" s="2329"/>
      <c r="GA138" s="2329"/>
      <c r="GB138" s="2329"/>
      <c r="GC138" s="2329"/>
      <c r="GD138" s="2329"/>
      <c r="GE138" s="2330"/>
      <c r="IG138" s="2227">
        <v>0</v>
      </c>
      <c r="IH138" s="2228"/>
      <c r="II138" s="2228"/>
      <c r="IJ138" s="2228"/>
      <c r="IK138" s="2228"/>
      <c r="IL138" s="2228"/>
      <c r="IM138" s="2228"/>
      <c r="IN138" s="2228"/>
      <c r="IO138" s="2228"/>
      <c r="IP138" s="2228"/>
      <c r="IQ138" s="2228"/>
      <c r="IR138" s="2228"/>
      <c r="IS138" s="2228"/>
      <c r="IT138" s="2228"/>
      <c r="IU138" s="2228"/>
      <c r="IV138" s="2228"/>
      <c r="IW138" s="2228"/>
      <c r="IX138" s="2228"/>
      <c r="IY138" s="2228"/>
      <c r="IZ138" s="2228"/>
      <c r="JA138" s="2229"/>
    </row>
    <row r="139" spans="1:665" s="61" customFormat="1" ht="25" hidden="1" customHeight="1">
      <c r="B139" s="2264"/>
      <c r="C139" s="2265"/>
      <c r="D139" s="1794">
        <v>55000</v>
      </c>
      <c r="E139" s="1773"/>
      <c r="F139" s="1740"/>
      <c r="G139" s="1701"/>
      <c r="H139" s="1701"/>
      <c r="I139" s="1701"/>
      <c r="J139" s="1701"/>
      <c r="K139" s="1701"/>
      <c r="L139" s="1701"/>
      <c r="M139" s="1701"/>
      <c r="N139" s="1701"/>
      <c r="O139" s="1701"/>
      <c r="P139" s="1701"/>
      <c r="Q139" s="1701"/>
      <c r="R139" s="1702"/>
      <c r="IK139" s="2227" t="s">
        <v>397</v>
      </c>
      <c r="IL139" s="2228"/>
      <c r="IM139" s="2228"/>
      <c r="IN139" s="2228"/>
      <c r="IO139" s="2228"/>
      <c r="IP139" s="2228"/>
      <c r="IQ139" s="2228"/>
      <c r="IR139" s="2228"/>
      <c r="IS139" s="2228"/>
      <c r="IT139" s="2228"/>
      <c r="IU139" s="2228"/>
      <c r="IV139" s="2229"/>
    </row>
    <row r="140" spans="1:665" s="61" customFormat="1" ht="25" hidden="1" customHeight="1">
      <c r="A140" s="345"/>
      <c r="B140" s="2266" t="s">
        <v>361</v>
      </c>
      <c r="C140" s="2267"/>
      <c r="D140" s="1675" t="s">
        <v>398</v>
      </c>
      <c r="E140" s="1773"/>
      <c r="F140" s="1740"/>
      <c r="G140" s="1701"/>
      <c r="H140" s="1701"/>
      <c r="I140" s="1701"/>
      <c r="J140" s="1701"/>
      <c r="K140" s="1701"/>
      <c r="L140" s="1701"/>
      <c r="M140" s="1701"/>
      <c r="N140" s="1701"/>
      <c r="O140" s="1701"/>
      <c r="P140" s="1701"/>
      <c r="Q140" s="1701"/>
      <c r="R140" s="1702"/>
      <c r="IG140" s="2227">
        <v>0</v>
      </c>
      <c r="IH140" s="2228"/>
      <c r="II140" s="2228"/>
      <c r="IJ140" s="2228"/>
      <c r="IK140" s="2228"/>
      <c r="IL140" s="2228"/>
      <c r="IM140" s="2228"/>
      <c r="IN140" s="2228"/>
      <c r="IO140" s="2228"/>
      <c r="IP140" s="2228"/>
      <c r="IQ140" s="2228"/>
      <c r="IR140" s="2228"/>
      <c r="IS140" s="2228"/>
      <c r="IT140" s="2228"/>
      <c r="IU140" s="2228"/>
      <c r="IV140" s="2228"/>
      <c r="IW140" s="2228"/>
      <c r="IX140" s="2228"/>
      <c r="IY140" s="2228"/>
      <c r="IZ140" s="2228"/>
      <c r="JA140" s="2229"/>
    </row>
    <row r="141" spans="1:665" s="61" customFormat="1" ht="25" hidden="1" customHeight="1">
      <c r="A141" s="342"/>
      <c r="B141" s="2268"/>
      <c r="C141" s="2269"/>
      <c r="D141" s="1689" t="s">
        <v>943</v>
      </c>
      <c r="E141" s="1773"/>
      <c r="F141" s="1740"/>
      <c r="G141" s="1701"/>
      <c r="H141" s="1701"/>
      <c r="I141" s="1701"/>
      <c r="J141" s="1701"/>
      <c r="K141" s="1701"/>
      <c r="L141" s="1701"/>
      <c r="M141" s="1701"/>
      <c r="N141" s="1701"/>
      <c r="O141" s="1701"/>
      <c r="P141" s="1701"/>
      <c r="Q141" s="1701"/>
      <c r="R141" s="1702"/>
      <c r="BY141" s="2264">
        <v>16000</v>
      </c>
      <c r="BZ141" s="2304"/>
      <c r="CA141" s="2304"/>
      <c r="CB141" s="2304"/>
      <c r="CC141" s="2304"/>
      <c r="CD141" s="2304"/>
      <c r="CE141" s="2304"/>
      <c r="CF141" s="2304"/>
      <c r="CG141" s="2304"/>
      <c r="CH141" s="2265"/>
      <c r="IK141" s="2230" t="s">
        <v>399</v>
      </c>
      <c r="IL141" s="2231"/>
      <c r="IM141" s="2231"/>
      <c r="IN141" s="2231"/>
      <c r="IO141" s="2231"/>
      <c r="IP141" s="2231"/>
      <c r="IQ141" s="2231"/>
      <c r="IR141" s="2231"/>
      <c r="IS141" s="2231"/>
      <c r="IT141" s="2231"/>
      <c r="IU141" s="2231"/>
      <c r="IV141" s="2232"/>
      <c r="JZ141" s="74"/>
    </row>
    <row r="142" spans="1:665" s="61" customFormat="1" ht="25" hidden="1" customHeight="1">
      <c r="A142" s="346"/>
      <c r="B142" s="2321" t="s">
        <v>364</v>
      </c>
      <c r="C142" s="2322"/>
      <c r="D142" s="1675" t="s">
        <v>481</v>
      </c>
      <c r="E142" s="1773"/>
      <c r="F142" s="1740"/>
      <c r="G142" s="1701"/>
      <c r="H142" s="1701"/>
      <c r="I142" s="1701"/>
      <c r="J142" s="1701"/>
      <c r="K142" s="1701"/>
      <c r="L142" s="1701"/>
      <c r="M142" s="1701"/>
      <c r="N142" s="1701"/>
      <c r="O142" s="1701"/>
      <c r="P142" s="1701"/>
      <c r="Q142" s="1701"/>
      <c r="R142" s="1702"/>
      <c r="BX142" s="2230" t="s">
        <v>944</v>
      </c>
      <c r="BY142" s="2231"/>
      <c r="BZ142" s="2231"/>
      <c r="CA142" s="2231"/>
      <c r="CB142" s="2231"/>
      <c r="CC142" s="2231"/>
      <c r="CD142" s="2231"/>
      <c r="CE142" s="2231"/>
      <c r="CF142" s="2231"/>
      <c r="CG142" s="2231"/>
      <c r="CH142" s="2231"/>
      <c r="CI142" s="2232"/>
      <c r="IG142" s="2230">
        <v>0</v>
      </c>
      <c r="IH142" s="2231"/>
      <c r="II142" s="2231"/>
      <c r="IJ142" s="2231"/>
      <c r="IK142" s="2231"/>
      <c r="IL142" s="2231"/>
      <c r="IM142" s="2231"/>
      <c r="IN142" s="2231"/>
      <c r="IO142" s="2231"/>
      <c r="IP142" s="2231"/>
      <c r="IQ142" s="2231"/>
      <c r="IR142" s="2231"/>
      <c r="IS142" s="2231"/>
      <c r="IT142" s="2231"/>
      <c r="IU142" s="2231"/>
      <c r="IV142" s="2231"/>
      <c r="IW142" s="2231"/>
      <c r="IX142" s="2231"/>
      <c r="IY142" s="2231"/>
      <c r="IZ142" s="2231"/>
      <c r="JA142" s="2232"/>
      <c r="JZ142" s="74"/>
    </row>
    <row r="143" spans="1:665" s="61" customFormat="1" ht="25" hidden="1" customHeight="1">
      <c r="A143" s="342"/>
      <c r="B143" s="2268"/>
      <c r="C143" s="2269"/>
      <c r="D143" s="1794" t="s">
        <v>945</v>
      </c>
      <c r="E143" s="1773"/>
      <c r="F143" s="1740"/>
      <c r="G143" s="1701"/>
      <c r="H143" s="1701"/>
      <c r="I143" s="1701"/>
      <c r="J143" s="1701"/>
      <c r="K143" s="1701"/>
      <c r="L143" s="1701"/>
      <c r="M143" s="1701"/>
      <c r="N143" s="1701"/>
      <c r="O143" s="1701"/>
      <c r="P143" s="1701"/>
      <c r="Q143" s="1701"/>
      <c r="R143" s="1702"/>
      <c r="DY143" s="2264">
        <v>32000</v>
      </c>
      <c r="DZ143" s="2304"/>
      <c r="EA143" s="2304"/>
      <c r="EB143" s="2304"/>
      <c r="EC143" s="2304"/>
      <c r="ED143" s="2304"/>
      <c r="EE143" s="2304"/>
      <c r="EF143" s="2304"/>
      <c r="EG143" s="2304"/>
      <c r="EH143" s="2265"/>
      <c r="IK143" s="2298" t="s">
        <v>400</v>
      </c>
      <c r="IL143" s="2299"/>
      <c r="IM143" s="2299"/>
      <c r="IN143" s="2299"/>
      <c r="IO143" s="2299"/>
      <c r="IP143" s="2299"/>
      <c r="IQ143" s="2299"/>
      <c r="IR143" s="2299"/>
      <c r="IS143" s="2299"/>
      <c r="IT143" s="2299"/>
      <c r="IU143" s="2299"/>
      <c r="IV143" s="2300"/>
      <c r="JZ143" s="74"/>
    </row>
    <row r="144" spans="1:665" s="61" customFormat="1" ht="25" hidden="1" customHeight="1">
      <c r="A144" s="346"/>
      <c r="B144" s="2321" t="s">
        <v>364</v>
      </c>
      <c r="C144" s="2322"/>
      <c r="D144" s="1675" t="s">
        <v>401</v>
      </c>
      <c r="E144" s="1773"/>
      <c r="F144" s="1740"/>
      <c r="G144" s="1701"/>
      <c r="H144" s="1701"/>
      <c r="I144" s="1701"/>
      <c r="J144" s="1701"/>
      <c r="K144" s="1701"/>
      <c r="L144" s="1701"/>
      <c r="M144" s="1701"/>
      <c r="N144" s="1701"/>
      <c r="O144" s="1701"/>
      <c r="P144" s="1701"/>
      <c r="Q144" s="1701"/>
      <c r="R144" s="1702"/>
      <c r="DX144" s="2230" t="s">
        <v>947</v>
      </c>
      <c r="DY144" s="2231"/>
      <c r="DZ144" s="2231"/>
      <c r="EA144" s="2231"/>
      <c r="EB144" s="2231"/>
      <c r="EC144" s="2231"/>
      <c r="ED144" s="2231"/>
      <c r="EE144" s="2231"/>
      <c r="EF144" s="2231"/>
      <c r="EG144" s="2231"/>
      <c r="EH144" s="2231"/>
      <c r="EI144" s="2232"/>
      <c r="IG144" s="2298">
        <v>0</v>
      </c>
      <c r="IH144" s="2299"/>
      <c r="II144" s="2299"/>
      <c r="IJ144" s="2299"/>
      <c r="IK144" s="2299"/>
      <c r="IL144" s="2299"/>
      <c r="IM144" s="2299"/>
      <c r="IN144" s="2299"/>
      <c r="IO144" s="2299"/>
      <c r="IP144" s="2299"/>
      <c r="IQ144" s="2299"/>
      <c r="IR144" s="2299"/>
      <c r="IS144" s="2299"/>
      <c r="IT144" s="2299"/>
      <c r="IU144" s="2299"/>
      <c r="IV144" s="2299"/>
      <c r="IW144" s="2299"/>
      <c r="IX144" s="2299"/>
      <c r="IY144" s="2299"/>
      <c r="IZ144" s="2299"/>
      <c r="JA144" s="2300"/>
      <c r="JZ144" s="74"/>
    </row>
    <row r="145" spans="1:665" s="61" customFormat="1" ht="25" hidden="1" customHeight="1">
      <c r="A145" s="342"/>
      <c r="B145" s="1795"/>
      <c r="C145" s="1796"/>
      <c r="D145" s="1794" t="s">
        <v>946</v>
      </c>
      <c r="E145" s="1773"/>
      <c r="F145" s="1740"/>
      <c r="G145" s="1701"/>
      <c r="H145" s="1701"/>
      <c r="I145" s="1701"/>
      <c r="J145" s="1701"/>
      <c r="K145" s="1701"/>
      <c r="L145" s="1701"/>
      <c r="M145" s="1701"/>
      <c r="N145" s="1701"/>
      <c r="O145" s="1701"/>
      <c r="P145" s="1701"/>
      <c r="Q145" s="1701"/>
      <c r="R145" s="1702"/>
      <c r="DM145" s="2264">
        <v>8000</v>
      </c>
      <c r="DN145" s="2304"/>
      <c r="DO145" s="2304"/>
      <c r="DP145" s="2304"/>
      <c r="DQ145" s="2304"/>
      <c r="DR145" s="2304"/>
      <c r="DS145" s="2304"/>
      <c r="DT145" s="2304"/>
      <c r="DU145" s="2304"/>
      <c r="DV145" s="2265"/>
      <c r="IK145" s="2221" t="s">
        <v>449</v>
      </c>
      <c r="IL145" s="2222"/>
      <c r="IM145" s="2222"/>
      <c r="IN145" s="2222"/>
      <c r="IO145" s="2222"/>
      <c r="IP145" s="2222"/>
      <c r="IQ145" s="2222"/>
      <c r="IR145" s="2222"/>
      <c r="IS145" s="2222"/>
      <c r="IT145" s="2222"/>
      <c r="IU145" s="2222"/>
      <c r="IV145" s="2223"/>
      <c r="JZ145" s="74"/>
    </row>
    <row r="146" spans="1:665" s="61" customFormat="1" ht="25" hidden="1" customHeight="1">
      <c r="A146" s="346"/>
      <c r="B146" s="2321" t="s">
        <v>364</v>
      </c>
      <c r="C146" s="2322"/>
      <c r="D146" s="1675" t="s">
        <v>402</v>
      </c>
      <c r="E146" s="1773"/>
      <c r="F146" s="1740"/>
      <c r="G146" s="1701"/>
      <c r="H146" s="1701"/>
      <c r="I146" s="1701"/>
      <c r="J146" s="1701"/>
      <c r="K146" s="1701"/>
      <c r="L146" s="1701"/>
      <c r="M146" s="1701"/>
      <c r="N146" s="1701"/>
      <c r="O146" s="1701"/>
      <c r="P146" s="1701"/>
      <c r="Q146" s="1701"/>
      <c r="R146" s="1702"/>
      <c r="DL146" s="2230" t="s">
        <v>947</v>
      </c>
      <c r="DM146" s="2231"/>
      <c r="DN146" s="2231"/>
      <c r="DO146" s="2231"/>
      <c r="DP146" s="2231"/>
      <c r="DQ146" s="2231"/>
      <c r="DR146" s="2231"/>
      <c r="DS146" s="2231"/>
      <c r="DT146" s="2231"/>
      <c r="DU146" s="2231"/>
      <c r="DV146" s="2231"/>
      <c r="DW146" s="2232"/>
      <c r="IG146" s="2224">
        <v>0</v>
      </c>
      <c r="IH146" s="2225"/>
      <c r="II146" s="2225"/>
      <c r="IJ146" s="2225"/>
      <c r="IK146" s="2225"/>
      <c r="IL146" s="2225"/>
      <c r="IM146" s="2225"/>
      <c r="IN146" s="2225"/>
      <c r="IO146" s="2225"/>
      <c r="IP146" s="2225"/>
      <c r="IQ146" s="2225"/>
      <c r="IR146" s="2225"/>
      <c r="IS146" s="2225"/>
      <c r="IT146" s="2225"/>
      <c r="IU146" s="2225"/>
      <c r="IV146" s="2225"/>
      <c r="IW146" s="2225"/>
      <c r="IX146" s="2225"/>
      <c r="IY146" s="2225"/>
      <c r="IZ146" s="2225"/>
      <c r="JA146" s="2226"/>
      <c r="JZ146" s="74"/>
    </row>
    <row r="147" spans="1:665" s="61" customFormat="1" ht="25" hidden="1" customHeight="1">
      <c r="B147" s="2264"/>
      <c r="C147" s="2265"/>
      <c r="D147" s="1690" t="s">
        <v>905</v>
      </c>
      <c r="E147" s="1773"/>
      <c r="F147" s="1740"/>
      <c r="G147" s="1701"/>
      <c r="H147" s="1701"/>
      <c r="I147" s="1701"/>
      <c r="J147" s="1701"/>
      <c r="K147" s="1701"/>
      <c r="L147" s="1701"/>
      <c r="M147" s="1701"/>
      <c r="N147" s="1701"/>
      <c r="O147" s="1701"/>
      <c r="P147" s="1701"/>
      <c r="Q147" s="1701"/>
      <c r="R147" s="1702"/>
      <c r="HC147" s="2264">
        <v>64000</v>
      </c>
      <c r="HD147" s="2304"/>
      <c r="HE147" s="2304"/>
      <c r="HF147" s="2304"/>
      <c r="HG147" s="2304"/>
      <c r="HH147" s="2304"/>
      <c r="HI147" s="2304"/>
      <c r="HJ147" s="2304"/>
      <c r="HK147" s="2304"/>
      <c r="HL147" s="2265"/>
      <c r="IK147" s="2233" t="s">
        <v>403</v>
      </c>
      <c r="IL147" s="2234"/>
      <c r="IM147" s="2234"/>
      <c r="IN147" s="2234"/>
      <c r="IO147" s="2234"/>
      <c r="IP147" s="2234"/>
      <c r="IQ147" s="2234"/>
      <c r="IR147" s="2234"/>
      <c r="IS147" s="2234"/>
      <c r="IT147" s="2234"/>
      <c r="IU147" s="2234"/>
      <c r="IV147" s="2235"/>
      <c r="JZ147" s="74"/>
    </row>
    <row r="148" spans="1:665" s="61" customFormat="1" ht="25" hidden="1" customHeight="1">
      <c r="A148" s="346"/>
      <c r="B148" s="2321" t="s">
        <v>364</v>
      </c>
      <c r="C148" s="2322"/>
      <c r="D148" s="1675" t="s">
        <v>404</v>
      </c>
      <c r="E148" s="1773"/>
      <c r="F148" s="1740"/>
      <c r="G148" s="1701"/>
      <c r="H148" s="1701"/>
      <c r="I148" s="1701"/>
      <c r="J148" s="1701"/>
      <c r="K148" s="1701"/>
      <c r="L148" s="1701"/>
      <c r="M148" s="1701"/>
      <c r="N148" s="1701"/>
      <c r="O148" s="1701"/>
      <c r="P148" s="1701"/>
      <c r="Q148" s="1701"/>
      <c r="R148" s="1702"/>
      <c r="CS148" s="61" t="s">
        <v>40</v>
      </c>
      <c r="HB148" s="2230" t="s">
        <v>944</v>
      </c>
      <c r="HC148" s="2231"/>
      <c r="HD148" s="2231"/>
      <c r="HE148" s="2231"/>
      <c r="HF148" s="2231"/>
      <c r="HG148" s="2231"/>
      <c r="HH148" s="2231"/>
      <c r="HI148" s="2231"/>
      <c r="HJ148" s="2231"/>
      <c r="HK148" s="2231"/>
      <c r="HL148" s="2231"/>
      <c r="HM148" s="2232"/>
      <c r="IG148" s="2233">
        <v>0</v>
      </c>
      <c r="IH148" s="2234"/>
      <c r="II148" s="2234"/>
      <c r="IJ148" s="2234"/>
      <c r="IK148" s="2234"/>
      <c r="IL148" s="2234"/>
      <c r="IM148" s="2234"/>
      <c r="IN148" s="2234"/>
      <c r="IO148" s="2234"/>
      <c r="IP148" s="2234"/>
      <c r="IQ148" s="2234"/>
      <c r="IR148" s="2234"/>
      <c r="IS148" s="2234"/>
      <c r="IT148" s="2234"/>
      <c r="IU148" s="2234"/>
      <c r="IV148" s="2234"/>
      <c r="IW148" s="2234"/>
      <c r="IX148" s="2234"/>
      <c r="IY148" s="2234"/>
      <c r="IZ148" s="2234"/>
      <c r="JA148" s="2235"/>
      <c r="JZ148" s="74"/>
    </row>
    <row r="149" spans="1:665" s="61" customFormat="1" ht="21.75" hidden="1" customHeight="1">
      <c r="B149" s="2264"/>
      <c r="C149" s="2265"/>
      <c r="D149" s="1794">
        <v>30000</v>
      </c>
      <c r="E149" s="1773"/>
      <c r="F149" s="1740"/>
      <c r="G149" s="1701"/>
      <c r="H149" s="1701"/>
      <c r="I149" s="1701"/>
      <c r="J149" s="1701"/>
      <c r="K149" s="1701"/>
      <c r="L149" s="1701"/>
      <c r="M149" s="1701"/>
      <c r="N149" s="1701"/>
      <c r="O149" s="1701"/>
      <c r="P149" s="1701"/>
      <c r="Q149" s="1701"/>
      <c r="R149" s="1702"/>
      <c r="EH149" s="2264">
        <v>20000</v>
      </c>
      <c r="EI149" s="2304"/>
      <c r="EJ149" s="2304"/>
      <c r="EK149" s="2304"/>
      <c r="EL149" s="2304"/>
      <c r="EM149" s="2304"/>
      <c r="EN149" s="2265"/>
      <c r="FW149" s="74"/>
      <c r="IK149" s="2305" t="s">
        <v>405</v>
      </c>
      <c r="IL149" s="2306"/>
      <c r="IM149" s="2306"/>
      <c r="IN149" s="2306"/>
      <c r="IO149" s="2306"/>
      <c r="IP149" s="2306"/>
      <c r="IQ149" s="2306"/>
      <c r="IR149" s="2306"/>
      <c r="IS149" s="2306"/>
      <c r="IT149" s="2306"/>
      <c r="IU149" s="2306"/>
      <c r="IV149" s="2307"/>
      <c r="JB149" s="74"/>
      <c r="JC149" s="74"/>
      <c r="JD149" s="74"/>
      <c r="JE149" s="74"/>
      <c r="JF149" s="74"/>
      <c r="JG149" s="74"/>
      <c r="JH149" s="74"/>
      <c r="JI149" s="74"/>
      <c r="JJ149" s="74"/>
      <c r="JK149" s="74"/>
      <c r="JL149" s="74"/>
      <c r="JM149" s="74"/>
      <c r="JN149" s="74"/>
      <c r="JO149" s="74"/>
      <c r="JP149" s="74"/>
      <c r="JQ149" s="74"/>
      <c r="JR149" s="74"/>
      <c r="JS149" s="74"/>
      <c r="JT149" s="74"/>
      <c r="JU149" s="74"/>
      <c r="JV149" s="74"/>
      <c r="JW149" s="74"/>
      <c r="JX149" s="74"/>
      <c r="JY149" s="74"/>
      <c r="JZ149" s="74"/>
    </row>
    <row r="150" spans="1:665" s="61" customFormat="1" ht="24" hidden="1" customHeight="1">
      <c r="A150" s="346"/>
      <c r="B150" s="2266" t="s">
        <v>365</v>
      </c>
      <c r="C150" s="2267"/>
      <c r="D150" s="1675" t="s">
        <v>368</v>
      </c>
      <c r="E150" s="1773"/>
      <c r="F150" s="1740"/>
      <c r="G150" s="1701"/>
      <c r="H150" s="1701"/>
      <c r="I150" s="1701"/>
      <c r="J150" s="1701"/>
      <c r="K150" s="1701"/>
      <c r="L150" s="1701"/>
      <c r="M150" s="1701"/>
      <c r="N150" s="1701"/>
      <c r="O150" s="1701"/>
      <c r="P150" s="1701"/>
      <c r="Q150" s="1701"/>
      <c r="R150" s="1702"/>
      <c r="EG150" s="2328" t="s">
        <v>906</v>
      </c>
      <c r="EH150" s="2329"/>
      <c r="EI150" s="2329"/>
      <c r="EJ150" s="2329"/>
      <c r="EK150" s="2329"/>
      <c r="EL150" s="2329"/>
      <c r="EM150" s="2329"/>
      <c r="EN150" s="2329"/>
      <c r="EO150" s="2330"/>
      <c r="FW150" s="74"/>
      <c r="IG150" s="2305">
        <v>0</v>
      </c>
      <c r="IH150" s="2306"/>
      <c r="II150" s="2306"/>
      <c r="IJ150" s="2306"/>
      <c r="IK150" s="2306"/>
      <c r="IL150" s="2306"/>
      <c r="IM150" s="2306"/>
      <c r="IN150" s="2306"/>
      <c r="IO150" s="2306"/>
      <c r="IP150" s="2306"/>
      <c r="IQ150" s="2306"/>
      <c r="IR150" s="2306"/>
      <c r="IS150" s="2306"/>
      <c r="IT150" s="2306"/>
      <c r="IU150" s="2306"/>
      <c r="IV150" s="2306"/>
      <c r="IW150" s="2306"/>
      <c r="IX150" s="2306"/>
      <c r="IY150" s="2306"/>
      <c r="IZ150" s="2306"/>
      <c r="JA150" s="2307"/>
      <c r="JB150" s="74"/>
      <c r="JC150" s="74"/>
      <c r="JD150" s="74"/>
      <c r="JE150" s="74"/>
      <c r="JF150" s="74"/>
      <c r="JG150" s="74"/>
      <c r="JH150" s="74"/>
      <c r="JI150" s="74"/>
      <c r="JJ150" s="74"/>
      <c r="JK150" s="74"/>
      <c r="JL150" s="74"/>
      <c r="JM150" s="74"/>
      <c r="JN150" s="74"/>
      <c r="JO150" s="74"/>
      <c r="JP150" s="74"/>
    </row>
    <row r="151" spans="1:665" s="61" customFormat="1" ht="25.5" hidden="1" customHeight="1">
      <c r="B151" s="2264"/>
      <c r="C151" s="2265"/>
      <c r="D151" s="1689">
        <v>0</v>
      </c>
      <c r="E151" s="1773"/>
      <c r="F151" s="1740"/>
      <c r="G151" s="1701"/>
      <c r="H151" s="1701"/>
      <c r="I151" s="1701"/>
      <c r="J151" s="1701"/>
      <c r="K151" s="1701"/>
      <c r="L151" s="1701"/>
      <c r="M151" s="1701"/>
      <c r="N151" s="1701"/>
      <c r="O151" s="1701"/>
      <c r="P151" s="1701"/>
      <c r="Q151" s="1701"/>
      <c r="R151" s="1702"/>
      <c r="FW151" s="74"/>
      <c r="IK151" s="2295" t="s">
        <v>406</v>
      </c>
      <c r="IL151" s="2296"/>
      <c r="IM151" s="2296"/>
      <c r="IN151" s="2296"/>
      <c r="IO151" s="2296"/>
      <c r="IP151" s="2296"/>
      <c r="IQ151" s="2296"/>
      <c r="IR151" s="2296"/>
      <c r="IS151" s="2296"/>
      <c r="IT151" s="2296"/>
      <c r="IU151" s="2296"/>
      <c r="IV151" s="2297"/>
    </row>
    <row r="152" spans="1:665" s="61" customFormat="1" ht="27" hidden="1" customHeight="1">
      <c r="A152" s="346"/>
      <c r="B152" s="2266" t="s">
        <v>365</v>
      </c>
      <c r="C152" s="2267"/>
      <c r="D152" s="1675" t="s">
        <v>407</v>
      </c>
      <c r="E152" s="1773"/>
      <c r="F152" s="1740"/>
      <c r="G152" s="1701"/>
      <c r="H152" s="1701"/>
      <c r="I152" s="1701"/>
      <c r="J152" s="1701"/>
      <c r="K152" s="1701"/>
      <c r="L152" s="1701"/>
      <c r="M152" s="1701"/>
      <c r="N152" s="1701"/>
      <c r="O152" s="1701"/>
      <c r="P152" s="1701"/>
      <c r="Q152" s="1701"/>
      <c r="R152" s="1702"/>
      <c r="IG152" s="2295">
        <v>0</v>
      </c>
      <c r="IH152" s="2296"/>
      <c r="II152" s="2296"/>
      <c r="IJ152" s="2296"/>
      <c r="IK152" s="2296"/>
      <c r="IL152" s="2296"/>
      <c r="IM152" s="2296"/>
      <c r="IN152" s="2296"/>
      <c r="IO152" s="2296"/>
      <c r="IP152" s="2296"/>
      <c r="IQ152" s="2296"/>
      <c r="IR152" s="2296"/>
      <c r="IS152" s="2296"/>
      <c r="IT152" s="2296"/>
      <c r="IU152" s="2296"/>
      <c r="IV152" s="2296"/>
      <c r="IW152" s="2296"/>
      <c r="IX152" s="2296"/>
      <c r="IY152" s="2296"/>
      <c r="IZ152" s="2296"/>
      <c r="JA152" s="2297"/>
    </row>
    <row r="153" spans="1:665" s="61" customFormat="1" ht="42.75" customHeight="1">
      <c r="A153" s="2264"/>
      <c r="B153" s="2304"/>
      <c r="C153" s="2304"/>
      <c r="D153" s="2304"/>
      <c r="E153" s="2304"/>
      <c r="F153" s="2304"/>
      <c r="G153" s="2304"/>
      <c r="H153" s="2304"/>
      <c r="I153" s="2304"/>
      <c r="J153" s="2304"/>
      <c r="K153" s="2304"/>
      <c r="L153" s="2304"/>
      <c r="M153" s="2304"/>
      <c r="N153" s="2304"/>
      <c r="O153" s="2304"/>
      <c r="P153" s="2304"/>
      <c r="Q153" s="2304"/>
      <c r="R153" s="2304"/>
      <c r="S153" s="2304"/>
      <c r="T153" s="2304"/>
      <c r="U153" s="2304"/>
      <c r="V153" s="2304"/>
      <c r="W153" s="2304"/>
      <c r="X153" s="2304"/>
      <c r="Y153" s="2304"/>
      <c r="Z153" s="2304"/>
      <c r="AA153" s="2304"/>
      <c r="AB153" s="2304"/>
      <c r="AC153" s="2304"/>
      <c r="AD153" s="2304"/>
      <c r="AE153" s="2304"/>
      <c r="AF153" s="2304"/>
      <c r="AG153" s="2304"/>
      <c r="AH153" s="2304"/>
      <c r="AI153" s="2304"/>
      <c r="AJ153" s="2304"/>
      <c r="AK153" s="2304"/>
      <c r="AL153" s="2304"/>
      <c r="AM153" s="2304"/>
      <c r="AN153" s="2304"/>
      <c r="AO153" s="2304"/>
      <c r="AP153" s="2304"/>
      <c r="AQ153" s="2304"/>
      <c r="AR153" s="2304"/>
      <c r="AS153" s="2304"/>
      <c r="AT153" s="2304"/>
      <c r="AU153" s="2304"/>
      <c r="AV153" s="2304"/>
      <c r="AW153" s="2304"/>
      <c r="AX153" s="2304"/>
      <c r="AY153" s="2304"/>
      <c r="AZ153" s="2304"/>
      <c r="BA153" s="2304"/>
      <c r="BB153" s="2304"/>
      <c r="BC153" s="2304"/>
      <c r="BD153" s="2304"/>
      <c r="BE153" s="2304"/>
      <c r="BF153" s="2304"/>
      <c r="BG153" s="2304"/>
      <c r="BH153" s="2304"/>
      <c r="BI153" s="2304"/>
      <c r="BJ153" s="2304"/>
      <c r="BK153" s="2304"/>
      <c r="BL153" s="2304"/>
      <c r="BM153" s="2304"/>
      <c r="BN153" s="2304"/>
      <c r="BO153" s="2304"/>
      <c r="BP153" s="2304"/>
      <c r="BQ153" s="2265"/>
      <c r="BR153" s="2312" t="s">
        <v>408</v>
      </c>
      <c r="BS153" s="2313"/>
      <c r="BT153" s="2313"/>
      <c r="BU153" s="2313"/>
      <c r="BV153" s="2313"/>
      <c r="BW153" s="2313"/>
      <c r="BX153" s="2313"/>
      <c r="BY153" s="2313"/>
      <c r="BZ153" s="2313"/>
      <c r="CA153" s="2313"/>
      <c r="CB153" s="2313"/>
      <c r="CC153" s="2313"/>
      <c r="CD153" s="2313"/>
      <c r="CE153" s="2313"/>
      <c r="CF153" s="2313"/>
      <c r="CG153" s="2313"/>
      <c r="CH153" s="2313"/>
      <c r="CI153" s="2313"/>
      <c r="CJ153" s="2313"/>
      <c r="CK153" s="2313"/>
      <c r="CL153" s="2313"/>
      <c r="CM153" s="2313"/>
      <c r="CN153" s="2313"/>
      <c r="CO153" s="2313"/>
      <c r="CP153" s="2313"/>
      <c r="CQ153" s="2313"/>
      <c r="CR153" s="2313"/>
      <c r="CS153" s="2313"/>
      <c r="CT153" s="2313"/>
      <c r="CU153" s="2313"/>
      <c r="CV153" s="2313"/>
      <c r="CW153" s="2313"/>
      <c r="CX153" s="2313"/>
      <c r="CY153" s="2313"/>
      <c r="CZ153" s="2313"/>
      <c r="DA153" s="2313"/>
      <c r="DB153" s="2314"/>
      <c r="DC153" s="2264"/>
      <c r="DD153" s="2304"/>
      <c r="DE153" s="2304"/>
      <c r="DF153" s="2304"/>
      <c r="DG153" s="2304"/>
      <c r="DH153" s="2304"/>
      <c r="DI153" s="2304"/>
      <c r="DJ153" s="2304"/>
      <c r="DK153" s="2304"/>
      <c r="DL153" s="2304"/>
      <c r="DM153" s="2304"/>
      <c r="DN153" s="2304"/>
      <c r="DO153" s="2304"/>
      <c r="DP153" s="2304"/>
      <c r="DQ153" s="2304"/>
      <c r="DR153" s="2304"/>
      <c r="DS153" s="2304"/>
      <c r="DT153" s="2304"/>
      <c r="DU153" s="2304"/>
      <c r="DV153" s="2304"/>
      <c r="DW153" s="2304"/>
      <c r="DX153" s="2304"/>
      <c r="DY153" s="2304"/>
      <c r="DZ153" s="2304"/>
      <c r="EA153" s="2304"/>
      <c r="EB153" s="2304"/>
      <c r="EC153" s="2304"/>
      <c r="ED153" s="2304"/>
      <c r="EE153" s="2304"/>
      <c r="EF153" s="2304"/>
      <c r="EG153" s="2304"/>
      <c r="EH153" s="2304"/>
      <c r="EI153" s="2304"/>
      <c r="EJ153" s="2304"/>
      <c r="EK153" s="2304"/>
      <c r="EL153" s="2304"/>
      <c r="EM153" s="2304"/>
      <c r="EN153" s="2304"/>
      <c r="EO153" s="2304"/>
      <c r="EP153" s="2304"/>
      <c r="EQ153" s="2304"/>
      <c r="ER153" s="2304"/>
      <c r="ES153" s="2304"/>
      <c r="ET153" s="2304"/>
      <c r="EU153" s="2304"/>
      <c r="EV153" s="2304"/>
      <c r="EW153" s="2304"/>
      <c r="EX153" s="2304"/>
      <c r="EY153" s="2304"/>
      <c r="EZ153" s="2304"/>
      <c r="FA153" s="2304"/>
      <c r="FB153" s="2304"/>
      <c r="FC153" s="2304"/>
      <c r="FD153" s="2304"/>
      <c r="FE153" s="2304"/>
      <c r="FF153" s="2304"/>
      <c r="FG153" s="2304"/>
      <c r="FH153" s="2304"/>
      <c r="FI153" s="2304"/>
      <c r="FJ153" s="2304"/>
      <c r="FK153" s="2304"/>
      <c r="FL153" s="2304"/>
      <c r="FM153" s="2304"/>
      <c r="FN153" s="2304"/>
      <c r="FO153" s="2304"/>
      <c r="FP153" s="2304"/>
      <c r="FQ153" s="2304"/>
      <c r="FR153" s="2304"/>
      <c r="FS153" s="2304"/>
      <c r="FT153" s="2304"/>
      <c r="FU153" s="2304"/>
      <c r="FV153" s="2304"/>
      <c r="FW153" s="2304"/>
      <c r="FX153" s="2304"/>
      <c r="FY153" s="2304"/>
      <c r="FZ153" s="2304"/>
      <c r="GA153" s="2304"/>
      <c r="GB153" s="2304"/>
      <c r="GC153" s="2304"/>
      <c r="GD153" s="2304"/>
      <c r="GE153" s="2304"/>
      <c r="GF153" s="2304"/>
      <c r="GG153" s="2304"/>
      <c r="GH153" s="2304"/>
      <c r="GI153" s="2304"/>
      <c r="GJ153" s="2304"/>
      <c r="GK153" s="2304"/>
      <c r="GL153" s="2304"/>
      <c r="GM153" s="2304"/>
      <c r="GN153" s="2304"/>
      <c r="GO153" s="2304"/>
      <c r="GP153" s="2304"/>
      <c r="GQ153" s="2304"/>
      <c r="GR153" s="2304"/>
      <c r="GS153" s="2304"/>
      <c r="GT153" s="2304"/>
      <c r="GU153" s="2304"/>
      <c r="GV153" s="2304"/>
      <c r="GW153" s="2304"/>
      <c r="GX153" s="2304"/>
      <c r="GY153" s="2304"/>
      <c r="GZ153" s="2304"/>
      <c r="HA153" s="2304"/>
      <c r="HB153" s="2304"/>
      <c r="HC153" s="2304"/>
      <c r="HD153" s="2304"/>
      <c r="HE153" s="2304"/>
      <c r="HF153" s="2304"/>
      <c r="HG153" s="2304"/>
      <c r="HH153" s="2304"/>
      <c r="HI153" s="2304"/>
      <c r="HJ153" s="2304"/>
      <c r="HK153" s="2304"/>
      <c r="HL153" s="2304"/>
      <c r="HM153" s="2304"/>
      <c r="HN153" s="2304"/>
      <c r="HO153" s="2304"/>
      <c r="HP153" s="2304"/>
      <c r="HQ153" s="2304"/>
      <c r="HR153" s="2304"/>
      <c r="HS153" s="2304"/>
      <c r="HT153" s="2304"/>
      <c r="HU153" s="2304"/>
      <c r="HV153" s="2304"/>
      <c r="HW153" s="2304"/>
      <c r="HX153" s="2304"/>
      <c r="HY153" s="2304"/>
      <c r="HZ153" s="2265"/>
    </row>
    <row r="154" spans="1:665" s="61" customFormat="1" ht="27.75" customHeight="1">
      <c r="A154" s="337" t="s">
        <v>288</v>
      </c>
      <c r="B154" s="337"/>
      <c r="C154" s="343"/>
      <c r="D154" s="1691" t="s">
        <v>948</v>
      </c>
      <c r="E154" s="1769"/>
      <c r="F154" s="1696">
        <v>0</v>
      </c>
      <c r="G154" s="1708" t="s">
        <v>5</v>
      </c>
      <c r="H154" s="35" t="s">
        <v>6</v>
      </c>
      <c r="I154" s="35" t="s">
        <v>7</v>
      </c>
      <c r="J154" s="35" t="s">
        <v>8</v>
      </c>
      <c r="K154" s="35" t="s">
        <v>9</v>
      </c>
      <c r="L154" s="35" t="s">
        <v>10</v>
      </c>
      <c r="M154" s="35" t="s">
        <v>11</v>
      </c>
      <c r="N154" s="35" t="s">
        <v>12</v>
      </c>
      <c r="O154" s="35" t="s">
        <v>13</v>
      </c>
      <c r="P154" s="35" t="s">
        <v>14</v>
      </c>
      <c r="Q154" s="35" t="s">
        <v>15</v>
      </c>
      <c r="R154" s="1696">
        <v>1</v>
      </c>
      <c r="S154" s="34" t="s">
        <v>5</v>
      </c>
      <c r="T154" s="34" t="s">
        <v>6</v>
      </c>
      <c r="U154" s="34" t="s">
        <v>7</v>
      </c>
      <c r="V154" s="34" t="s">
        <v>8</v>
      </c>
      <c r="W154" s="34" t="s">
        <v>9</v>
      </c>
      <c r="X154" s="34" t="s">
        <v>10</v>
      </c>
      <c r="Y154" s="34" t="s">
        <v>11</v>
      </c>
      <c r="Z154" s="34" t="s">
        <v>12</v>
      </c>
      <c r="AA154" s="34" t="s">
        <v>13</v>
      </c>
      <c r="AB154" s="34" t="s">
        <v>14</v>
      </c>
      <c r="AC154" s="34" t="s">
        <v>15</v>
      </c>
      <c r="AD154" s="64">
        <f>IF(R154=24,1,R154+1)</f>
        <v>2</v>
      </c>
      <c r="AE154" s="35" t="s">
        <v>5</v>
      </c>
      <c r="AF154" s="35" t="s">
        <v>6</v>
      </c>
      <c r="AG154" s="35" t="s">
        <v>7</v>
      </c>
      <c r="AH154" s="35" t="s">
        <v>8</v>
      </c>
      <c r="AI154" s="35" t="s">
        <v>9</v>
      </c>
      <c r="AJ154" s="35" t="s">
        <v>10</v>
      </c>
      <c r="AK154" s="35" t="s">
        <v>11</v>
      </c>
      <c r="AL154" s="35" t="s">
        <v>12</v>
      </c>
      <c r="AM154" s="35" t="s">
        <v>13</v>
      </c>
      <c r="AN154" s="35" t="s">
        <v>14</v>
      </c>
      <c r="AO154" s="35" t="s">
        <v>15</v>
      </c>
      <c r="AP154" s="64">
        <f>IF(AD154=24,1,AD154+1)</f>
        <v>3</v>
      </c>
      <c r="AQ154" s="34" t="s">
        <v>5</v>
      </c>
      <c r="AR154" s="34" t="s">
        <v>6</v>
      </c>
      <c r="AS154" s="34" t="s">
        <v>7</v>
      </c>
      <c r="AT154" s="34" t="s">
        <v>8</v>
      </c>
      <c r="AU154" s="34" t="s">
        <v>9</v>
      </c>
      <c r="AV154" s="34" t="s">
        <v>10</v>
      </c>
      <c r="AW154" s="34" t="s">
        <v>11</v>
      </c>
      <c r="AX154" s="34" t="s">
        <v>12</v>
      </c>
      <c r="AY154" s="34" t="s">
        <v>13</v>
      </c>
      <c r="AZ154" s="34" t="s">
        <v>14</v>
      </c>
      <c r="BA154" s="34" t="s">
        <v>15</v>
      </c>
      <c r="BB154" s="64">
        <f>IF(AP154=24,1,AP154+1)</f>
        <v>4</v>
      </c>
      <c r="BC154" s="34" t="s">
        <v>5</v>
      </c>
      <c r="BD154" s="34" t="s">
        <v>6</v>
      </c>
      <c r="BE154" s="34" t="s">
        <v>7</v>
      </c>
      <c r="BF154" s="34" t="s">
        <v>8</v>
      </c>
      <c r="BG154" s="34" t="s">
        <v>9</v>
      </c>
      <c r="BH154" s="34" t="s">
        <v>10</v>
      </c>
      <c r="BI154" s="34" t="s">
        <v>11</v>
      </c>
      <c r="BJ154" s="34" t="s">
        <v>12</v>
      </c>
      <c r="BK154" s="34" t="s">
        <v>13</v>
      </c>
      <c r="BL154" s="34" t="s">
        <v>14</v>
      </c>
      <c r="BM154" s="34" t="s">
        <v>15</v>
      </c>
      <c r="BN154" s="64">
        <f>IF(BB154=24,1,BB154+1)</f>
        <v>5</v>
      </c>
      <c r="BO154" s="35" t="s">
        <v>5</v>
      </c>
      <c r="BP154" s="35" t="s">
        <v>6</v>
      </c>
      <c r="BQ154" s="35" t="s">
        <v>7</v>
      </c>
      <c r="BR154" s="35" t="s">
        <v>8</v>
      </c>
      <c r="BS154" s="35" t="s">
        <v>9</v>
      </c>
      <c r="BT154" s="35" t="s">
        <v>10</v>
      </c>
      <c r="BU154" s="35" t="s">
        <v>11</v>
      </c>
      <c r="BV154" s="35" t="s">
        <v>12</v>
      </c>
      <c r="BW154" s="35" t="s">
        <v>13</v>
      </c>
      <c r="BX154" s="35" t="s">
        <v>14</v>
      </c>
      <c r="BY154" s="35" t="s">
        <v>15</v>
      </c>
      <c r="BZ154" s="64">
        <f>IF(BN154=24,1,BN154+1)</f>
        <v>6</v>
      </c>
      <c r="CA154" s="34" t="s">
        <v>5</v>
      </c>
      <c r="CB154" s="34" t="s">
        <v>6</v>
      </c>
      <c r="CC154" s="34" t="s">
        <v>7</v>
      </c>
      <c r="CD154" s="34" t="s">
        <v>8</v>
      </c>
      <c r="CE154" s="34" t="s">
        <v>9</v>
      </c>
      <c r="CF154" s="34" t="s">
        <v>10</v>
      </c>
      <c r="CG154" s="34" t="s">
        <v>11</v>
      </c>
      <c r="CH154" s="34" t="s">
        <v>12</v>
      </c>
      <c r="CI154" s="34" t="s">
        <v>13</v>
      </c>
      <c r="CJ154" s="34" t="s">
        <v>14</v>
      </c>
      <c r="CK154" s="34" t="s">
        <v>15</v>
      </c>
      <c r="CL154" s="64">
        <f>IF(BZ154=24,1,BZ154+1)</f>
        <v>7</v>
      </c>
      <c r="CM154" s="36" t="s">
        <v>5</v>
      </c>
      <c r="CN154" s="36" t="s">
        <v>6</v>
      </c>
      <c r="CO154" s="36" t="s">
        <v>7</v>
      </c>
      <c r="CP154" s="36" t="s">
        <v>8</v>
      </c>
      <c r="CQ154" s="36" t="s">
        <v>9</v>
      </c>
      <c r="CR154" s="36" t="s">
        <v>10</v>
      </c>
      <c r="CS154" s="36" t="s">
        <v>11</v>
      </c>
      <c r="CT154" s="36" t="s">
        <v>12</v>
      </c>
      <c r="CU154" s="36" t="s">
        <v>13</v>
      </c>
      <c r="CV154" s="36" t="s">
        <v>14</v>
      </c>
      <c r="CW154" s="36" t="s">
        <v>15</v>
      </c>
      <c r="CX154" s="64">
        <f>IF(CL154=24,1,CL154+1)</f>
        <v>8</v>
      </c>
      <c r="CY154" s="35" t="s">
        <v>5</v>
      </c>
      <c r="CZ154" s="35" t="s">
        <v>6</v>
      </c>
      <c r="DA154" s="35" t="s">
        <v>7</v>
      </c>
      <c r="DB154" s="35" t="s">
        <v>8</v>
      </c>
      <c r="DC154" s="35" t="s">
        <v>9</v>
      </c>
      <c r="DD154" s="35" t="s">
        <v>10</v>
      </c>
      <c r="DE154" s="35" t="s">
        <v>11</v>
      </c>
      <c r="DF154" s="35" t="s">
        <v>12</v>
      </c>
      <c r="DG154" s="35" t="s">
        <v>13</v>
      </c>
      <c r="DH154" s="35" t="s">
        <v>14</v>
      </c>
      <c r="DI154" s="35" t="s">
        <v>15</v>
      </c>
      <c r="DJ154" s="64">
        <f>IF(CX154=24,1,CX154+1)</f>
        <v>9</v>
      </c>
      <c r="DK154" s="65" t="s">
        <v>5</v>
      </c>
      <c r="DL154" s="65" t="s">
        <v>6</v>
      </c>
      <c r="DM154" s="65" t="s">
        <v>7</v>
      </c>
      <c r="DN154" s="65" t="s">
        <v>8</v>
      </c>
      <c r="DO154" s="65" t="s">
        <v>9</v>
      </c>
      <c r="DP154" s="65" t="s">
        <v>10</v>
      </c>
      <c r="DQ154" s="65" t="s">
        <v>11</v>
      </c>
      <c r="DR154" s="65" t="s">
        <v>12</v>
      </c>
      <c r="DS154" s="65" t="s">
        <v>13</v>
      </c>
      <c r="DT154" s="65" t="s">
        <v>14</v>
      </c>
      <c r="DU154" s="65" t="s">
        <v>15</v>
      </c>
      <c r="DV154" s="64">
        <f>IF(DJ154=24,1,DJ154+1)</f>
        <v>10</v>
      </c>
      <c r="DW154" s="65" t="s">
        <v>5</v>
      </c>
      <c r="DX154" s="65" t="s">
        <v>6</v>
      </c>
      <c r="DY154" s="65" t="s">
        <v>7</v>
      </c>
      <c r="DZ154" s="65" t="s">
        <v>8</v>
      </c>
      <c r="EA154" s="65" t="s">
        <v>9</v>
      </c>
      <c r="EB154" s="65" t="s">
        <v>10</v>
      </c>
      <c r="EC154" s="65" t="s">
        <v>11</v>
      </c>
      <c r="ED154" s="65" t="s">
        <v>12</v>
      </c>
      <c r="EE154" s="65" t="s">
        <v>13</v>
      </c>
      <c r="EF154" s="65" t="s">
        <v>14</v>
      </c>
      <c r="EG154" s="65" t="s">
        <v>15</v>
      </c>
      <c r="EH154" s="64">
        <f>IF(DV154=24,1,DV154+1)</f>
        <v>11</v>
      </c>
      <c r="EI154" s="65" t="s">
        <v>5</v>
      </c>
      <c r="EJ154" s="65" t="s">
        <v>6</v>
      </c>
      <c r="EK154" s="65" t="s">
        <v>7</v>
      </c>
      <c r="EL154" s="65" t="s">
        <v>8</v>
      </c>
      <c r="EM154" s="65" t="s">
        <v>9</v>
      </c>
      <c r="EN154" s="65" t="s">
        <v>10</v>
      </c>
      <c r="EO154" s="65" t="s">
        <v>11</v>
      </c>
      <c r="EP154" s="65" t="s">
        <v>12</v>
      </c>
      <c r="EQ154" s="65" t="s">
        <v>13</v>
      </c>
      <c r="ER154" s="65" t="s">
        <v>14</v>
      </c>
      <c r="ES154" s="65" t="s">
        <v>15</v>
      </c>
      <c r="ET154" s="64">
        <f>IF(EH154=24,1,EH154+1)</f>
        <v>12</v>
      </c>
      <c r="EU154" s="65" t="s">
        <v>5</v>
      </c>
      <c r="EV154" s="65" t="s">
        <v>6</v>
      </c>
      <c r="EW154" s="65" t="s">
        <v>7</v>
      </c>
      <c r="EX154" s="65" t="s">
        <v>8</v>
      </c>
      <c r="EY154" s="65" t="s">
        <v>9</v>
      </c>
      <c r="EZ154" s="65" t="s">
        <v>10</v>
      </c>
      <c r="FA154" s="65" t="s">
        <v>11</v>
      </c>
      <c r="FB154" s="65" t="s">
        <v>12</v>
      </c>
      <c r="FC154" s="65" t="s">
        <v>13</v>
      </c>
      <c r="FD154" s="65" t="s">
        <v>14</v>
      </c>
      <c r="FE154" s="65" t="s">
        <v>15</v>
      </c>
      <c r="FF154" s="64">
        <f>IF(ET154=24,1,ET154+1)</f>
        <v>13</v>
      </c>
      <c r="FG154" s="65" t="s">
        <v>5</v>
      </c>
      <c r="FH154" s="65" t="s">
        <v>6</v>
      </c>
      <c r="FI154" s="65" t="s">
        <v>7</v>
      </c>
      <c r="FJ154" s="65" t="s">
        <v>8</v>
      </c>
      <c r="FK154" s="65" t="s">
        <v>9</v>
      </c>
      <c r="FL154" s="65" t="s">
        <v>10</v>
      </c>
      <c r="FM154" s="65" t="s">
        <v>11</v>
      </c>
      <c r="FN154" s="65" t="s">
        <v>12</v>
      </c>
      <c r="FO154" s="65" t="s">
        <v>13</v>
      </c>
      <c r="FP154" s="65" t="s">
        <v>14</v>
      </c>
      <c r="FQ154" s="65" t="s">
        <v>15</v>
      </c>
      <c r="FR154" s="64">
        <f>IF(FF154=24,1,FF154+1)</f>
        <v>14</v>
      </c>
      <c r="FS154" s="65" t="s">
        <v>5</v>
      </c>
      <c r="FT154" s="65" t="s">
        <v>6</v>
      </c>
      <c r="FU154" s="65" t="s">
        <v>7</v>
      </c>
      <c r="FV154" s="65" t="s">
        <v>8</v>
      </c>
      <c r="FW154" s="65" t="s">
        <v>9</v>
      </c>
      <c r="FX154" s="65" t="s">
        <v>10</v>
      </c>
      <c r="FY154" s="65" t="s">
        <v>11</v>
      </c>
      <c r="FZ154" s="65" t="s">
        <v>12</v>
      </c>
      <c r="GA154" s="65" t="s">
        <v>13</v>
      </c>
      <c r="GB154" s="65" t="s">
        <v>14</v>
      </c>
      <c r="GC154" s="65" t="s">
        <v>15</v>
      </c>
      <c r="GD154" s="64">
        <f>IF(FR154=24,1,FR154+1)</f>
        <v>15</v>
      </c>
      <c r="GE154" s="65" t="s">
        <v>5</v>
      </c>
      <c r="GF154" s="65" t="s">
        <v>6</v>
      </c>
      <c r="GG154" s="65" t="s">
        <v>7</v>
      </c>
      <c r="GH154" s="65" t="s">
        <v>8</v>
      </c>
      <c r="GI154" s="65" t="s">
        <v>9</v>
      </c>
      <c r="GJ154" s="65" t="s">
        <v>10</v>
      </c>
      <c r="GK154" s="65" t="s">
        <v>11</v>
      </c>
      <c r="GL154" s="65" t="s">
        <v>12</v>
      </c>
      <c r="GM154" s="65" t="s">
        <v>13</v>
      </c>
      <c r="GN154" s="65" t="s">
        <v>14</v>
      </c>
      <c r="GO154" s="65" t="s">
        <v>15</v>
      </c>
      <c r="GP154" s="64">
        <f>IF(GD154=24,1,GD154+1)</f>
        <v>16</v>
      </c>
      <c r="GQ154" s="65" t="s">
        <v>5</v>
      </c>
      <c r="GR154" s="65" t="s">
        <v>6</v>
      </c>
      <c r="GS154" s="65" t="s">
        <v>7</v>
      </c>
      <c r="GT154" s="65" t="s">
        <v>8</v>
      </c>
      <c r="GU154" s="65" t="s">
        <v>9</v>
      </c>
      <c r="GV154" s="65" t="s">
        <v>10</v>
      </c>
      <c r="GW154" s="65" t="s">
        <v>11</v>
      </c>
      <c r="GX154" s="65" t="s">
        <v>12</v>
      </c>
      <c r="GY154" s="65" t="s">
        <v>13</v>
      </c>
      <c r="GZ154" s="65" t="s">
        <v>14</v>
      </c>
      <c r="HA154" s="65" t="s">
        <v>15</v>
      </c>
      <c r="HB154" s="64">
        <f>IF(GP154=24,1,GP154+1)</f>
        <v>17</v>
      </c>
      <c r="HC154" s="65" t="s">
        <v>5</v>
      </c>
      <c r="HD154" s="65" t="s">
        <v>6</v>
      </c>
      <c r="HE154" s="65" t="s">
        <v>7</v>
      </c>
      <c r="HF154" s="65" t="s">
        <v>8</v>
      </c>
      <c r="HG154" s="65" t="s">
        <v>9</v>
      </c>
      <c r="HH154" s="65" t="s">
        <v>10</v>
      </c>
      <c r="HI154" s="65" t="s">
        <v>11</v>
      </c>
      <c r="HJ154" s="65" t="s">
        <v>12</v>
      </c>
      <c r="HK154" s="65" t="s">
        <v>13</v>
      </c>
      <c r="HL154" s="65" t="s">
        <v>14</v>
      </c>
      <c r="HM154" s="65" t="s">
        <v>15</v>
      </c>
      <c r="HN154" s="64">
        <f>IF(HB154=24,1,HB154+1)</f>
        <v>18</v>
      </c>
      <c r="HO154" s="65" t="s">
        <v>5</v>
      </c>
      <c r="HP154" s="65" t="s">
        <v>6</v>
      </c>
      <c r="HQ154" s="65" t="s">
        <v>7</v>
      </c>
      <c r="HR154" s="65" t="s">
        <v>8</v>
      </c>
      <c r="HS154" s="65" t="s">
        <v>9</v>
      </c>
      <c r="HT154" s="65" t="s">
        <v>10</v>
      </c>
      <c r="HU154" s="65" t="s">
        <v>11</v>
      </c>
      <c r="HV154" s="65" t="s">
        <v>12</v>
      </c>
      <c r="HW154" s="65" t="s">
        <v>13</v>
      </c>
      <c r="HX154" s="65" t="s">
        <v>14</v>
      </c>
      <c r="HY154" s="65" t="s">
        <v>15</v>
      </c>
      <c r="HZ154" s="64">
        <f>IF(HN154=24,1,HN154+1)</f>
        <v>19</v>
      </c>
      <c r="IA154" s="65" t="s">
        <v>5</v>
      </c>
      <c r="IB154" s="65" t="s">
        <v>6</v>
      </c>
      <c r="IC154" s="65" t="s">
        <v>7</v>
      </c>
      <c r="ID154" s="65" t="s">
        <v>8</v>
      </c>
      <c r="IE154" s="65" t="s">
        <v>9</v>
      </c>
      <c r="IF154" s="65" t="s">
        <v>10</v>
      </c>
      <c r="IG154" s="65" t="s">
        <v>11</v>
      </c>
      <c r="IH154" s="65" t="s">
        <v>12</v>
      </c>
      <c r="II154" s="65" t="s">
        <v>13</v>
      </c>
      <c r="IJ154" s="65" t="s">
        <v>14</v>
      </c>
      <c r="IK154" s="65" t="s">
        <v>15</v>
      </c>
      <c r="IL154" s="64">
        <f>IF(HZ154=24,1,HZ154+1)</f>
        <v>20</v>
      </c>
      <c r="IM154" s="65" t="s">
        <v>5</v>
      </c>
      <c r="IN154" s="65" t="s">
        <v>6</v>
      </c>
      <c r="IO154" s="65" t="s">
        <v>7</v>
      </c>
      <c r="IP154" s="65" t="s">
        <v>8</v>
      </c>
      <c r="IQ154" s="65" t="s">
        <v>9</v>
      </c>
      <c r="IR154" s="65" t="s">
        <v>10</v>
      </c>
      <c r="IS154" s="65" t="s">
        <v>11</v>
      </c>
      <c r="IT154" s="65" t="s">
        <v>12</v>
      </c>
      <c r="IU154" s="65" t="s">
        <v>13</v>
      </c>
      <c r="IV154" s="65" t="s">
        <v>14</v>
      </c>
      <c r="IW154" s="65" t="s">
        <v>15</v>
      </c>
      <c r="IX154" s="64">
        <f>IF(IL154=24,1,IL154+1)</f>
        <v>21</v>
      </c>
      <c r="IY154" s="65" t="s">
        <v>5</v>
      </c>
      <c r="IZ154" s="65" t="s">
        <v>6</v>
      </c>
      <c r="JA154" s="65" t="s">
        <v>7</v>
      </c>
      <c r="JB154" s="65" t="s">
        <v>8</v>
      </c>
      <c r="JC154" s="65" t="s">
        <v>9</v>
      </c>
      <c r="JD154" s="65" t="s">
        <v>10</v>
      </c>
      <c r="JE154" s="65" t="s">
        <v>11</v>
      </c>
      <c r="JF154" s="65" t="s">
        <v>12</v>
      </c>
      <c r="JG154" s="65" t="s">
        <v>13</v>
      </c>
      <c r="JH154" s="65" t="s">
        <v>14</v>
      </c>
      <c r="JI154" s="65" t="s">
        <v>15</v>
      </c>
      <c r="JJ154" s="64">
        <f>IF(IX154=24,1,IX154+1)</f>
        <v>22</v>
      </c>
      <c r="JK154" s="65" t="s">
        <v>5</v>
      </c>
      <c r="JL154" s="65" t="s">
        <v>6</v>
      </c>
      <c r="JM154" s="65" t="s">
        <v>7</v>
      </c>
      <c r="JN154" s="65" t="s">
        <v>8</v>
      </c>
      <c r="JO154" s="65" t="s">
        <v>9</v>
      </c>
      <c r="JP154" s="65" t="s">
        <v>10</v>
      </c>
      <c r="JQ154" s="65" t="s">
        <v>11</v>
      </c>
      <c r="JR154" s="65" t="s">
        <v>12</v>
      </c>
      <c r="JS154" s="65" t="s">
        <v>13</v>
      </c>
      <c r="JT154" s="65" t="s">
        <v>14</v>
      </c>
      <c r="JU154" s="65" t="s">
        <v>15</v>
      </c>
      <c r="JV154" s="64">
        <f>IF(JJ154=24,1,JJ154+1)</f>
        <v>23</v>
      </c>
      <c r="JW154" s="65" t="s">
        <v>5</v>
      </c>
      <c r="JX154" s="65" t="s">
        <v>6</v>
      </c>
      <c r="JY154" s="65" t="s">
        <v>7</v>
      </c>
      <c r="JZ154" s="65" t="s">
        <v>8</v>
      </c>
      <c r="KA154" s="65" t="s">
        <v>9</v>
      </c>
      <c r="KB154" s="65" t="s">
        <v>10</v>
      </c>
      <c r="KC154" s="65" t="s">
        <v>11</v>
      </c>
      <c r="KD154" s="65" t="s">
        <v>12</v>
      </c>
      <c r="KE154" s="65" t="s">
        <v>13</v>
      </c>
      <c r="KF154" s="65" t="s">
        <v>14</v>
      </c>
      <c r="KG154" s="65" t="s">
        <v>15</v>
      </c>
      <c r="KH154" s="64">
        <f>IF(JV154=24,1,JV154+1)</f>
        <v>24</v>
      </c>
      <c r="KI154" s="65" t="s">
        <v>5</v>
      </c>
      <c r="KJ154" s="65" t="s">
        <v>6</v>
      </c>
      <c r="KK154" s="65" t="s">
        <v>7</v>
      </c>
      <c r="KL154" s="65" t="s">
        <v>8</v>
      </c>
      <c r="KM154" s="65" t="s">
        <v>9</v>
      </c>
      <c r="KN154" s="65" t="s">
        <v>10</v>
      </c>
      <c r="KO154" s="65" t="s">
        <v>11</v>
      </c>
      <c r="KP154" s="65" t="s">
        <v>12</v>
      </c>
      <c r="KQ154" s="65" t="s">
        <v>13</v>
      </c>
      <c r="KR154" s="65" t="s">
        <v>14</v>
      </c>
      <c r="KS154" s="65" t="s">
        <v>15</v>
      </c>
      <c r="KT154" s="64">
        <f>IF(KH154=24,1,KH154+1)</f>
        <v>1</v>
      </c>
      <c r="KU154" s="65" t="s">
        <v>5</v>
      </c>
      <c r="KV154" s="65" t="s">
        <v>6</v>
      </c>
      <c r="KW154" s="65" t="s">
        <v>7</v>
      </c>
      <c r="KX154" s="65" t="s">
        <v>8</v>
      </c>
      <c r="KY154" s="65" t="s">
        <v>9</v>
      </c>
      <c r="KZ154" s="65" t="s">
        <v>10</v>
      </c>
      <c r="LA154" s="65" t="s">
        <v>11</v>
      </c>
      <c r="LB154" s="65" t="s">
        <v>12</v>
      </c>
      <c r="LC154" s="65" t="s">
        <v>13</v>
      </c>
      <c r="LD154" s="65" t="s">
        <v>14</v>
      </c>
      <c r="LE154" s="65" t="s">
        <v>15</v>
      </c>
      <c r="LF154" s="64">
        <f>IF(KT154=24,1,KT154+1)</f>
        <v>2</v>
      </c>
      <c r="LG154" s="65" t="s">
        <v>5</v>
      </c>
      <c r="LH154" s="65" t="s">
        <v>6</v>
      </c>
      <c r="LI154" s="65" t="s">
        <v>7</v>
      </c>
      <c r="LJ154" s="65" t="s">
        <v>8</v>
      </c>
      <c r="LK154" s="65" t="s">
        <v>9</v>
      </c>
      <c r="LL154" s="65" t="s">
        <v>10</v>
      </c>
      <c r="LM154" s="65" t="s">
        <v>11</v>
      </c>
      <c r="LN154" s="65" t="s">
        <v>12</v>
      </c>
      <c r="LO154" s="65" t="s">
        <v>13</v>
      </c>
      <c r="LP154" s="65" t="s">
        <v>14</v>
      </c>
      <c r="LQ154" s="65" t="s">
        <v>15</v>
      </c>
      <c r="LR154" s="64">
        <f>IF(LF154=24,1,LF154+1)</f>
        <v>3</v>
      </c>
      <c r="LS154" s="65" t="s">
        <v>5</v>
      </c>
      <c r="LT154" s="65" t="s">
        <v>6</v>
      </c>
      <c r="LU154" s="65" t="s">
        <v>7</v>
      </c>
      <c r="LV154" s="65" t="s">
        <v>8</v>
      </c>
      <c r="LW154" s="65" t="s">
        <v>9</v>
      </c>
      <c r="LX154" s="65" t="s">
        <v>10</v>
      </c>
      <c r="LY154" s="65" t="s">
        <v>11</v>
      </c>
      <c r="LZ154" s="65" t="s">
        <v>12</v>
      </c>
      <c r="MA154" s="65" t="s">
        <v>13</v>
      </c>
      <c r="MB154" s="65" t="s">
        <v>14</v>
      </c>
      <c r="MC154" s="65" t="s">
        <v>15</v>
      </c>
      <c r="MD154" s="64">
        <f>IF(LR154=24,1,LR154+1)</f>
        <v>4</v>
      </c>
      <c r="ME154" s="65" t="s">
        <v>5</v>
      </c>
      <c r="MF154" s="65" t="s">
        <v>6</v>
      </c>
      <c r="MG154" s="65" t="s">
        <v>7</v>
      </c>
      <c r="MH154" s="65" t="s">
        <v>8</v>
      </c>
      <c r="MI154" s="65" t="s">
        <v>9</v>
      </c>
      <c r="MJ154" s="65" t="s">
        <v>10</v>
      </c>
      <c r="MK154" s="65" t="s">
        <v>11</v>
      </c>
      <c r="ML154" s="65" t="s">
        <v>12</v>
      </c>
      <c r="MM154" s="65" t="s">
        <v>13</v>
      </c>
      <c r="MN154" s="65" t="s">
        <v>14</v>
      </c>
      <c r="MO154" s="65" t="s">
        <v>15</v>
      </c>
      <c r="MP154" s="64">
        <f>IF(MD154=24,1,MD154+1)</f>
        <v>5</v>
      </c>
      <c r="MQ154" s="65" t="s">
        <v>5</v>
      </c>
      <c r="MR154" s="65" t="s">
        <v>6</v>
      </c>
      <c r="MS154" s="65" t="s">
        <v>7</v>
      </c>
      <c r="MT154" s="65" t="s">
        <v>8</v>
      </c>
      <c r="MU154" s="65" t="s">
        <v>9</v>
      </c>
      <c r="MV154" s="65" t="s">
        <v>10</v>
      </c>
      <c r="MW154" s="65" t="s">
        <v>11</v>
      </c>
      <c r="MX154" s="65" t="s">
        <v>12</v>
      </c>
      <c r="MY154" s="65" t="s">
        <v>13</v>
      </c>
      <c r="MZ154" s="65" t="s">
        <v>14</v>
      </c>
      <c r="NA154" s="65" t="s">
        <v>15</v>
      </c>
      <c r="NB154" s="64">
        <f>IF(MP154=24,1,MP154+1)</f>
        <v>6</v>
      </c>
      <c r="NC154" s="65" t="s">
        <v>5</v>
      </c>
      <c r="ND154" s="65" t="s">
        <v>6</v>
      </c>
      <c r="NE154" s="65" t="s">
        <v>7</v>
      </c>
      <c r="NF154" s="65" t="s">
        <v>8</v>
      </c>
      <c r="NG154" s="65" t="s">
        <v>9</v>
      </c>
      <c r="NH154" s="65" t="s">
        <v>10</v>
      </c>
      <c r="NI154" s="65" t="s">
        <v>11</v>
      </c>
      <c r="NJ154" s="65" t="s">
        <v>12</v>
      </c>
      <c r="NK154" s="65" t="s">
        <v>13</v>
      </c>
      <c r="NL154" s="65" t="s">
        <v>14</v>
      </c>
      <c r="NM154" s="65" t="s">
        <v>15</v>
      </c>
      <c r="NN154" s="64">
        <f>IF(NB154=24,1,NB154+1)</f>
        <v>7</v>
      </c>
      <c r="NO154" s="65" t="s">
        <v>5</v>
      </c>
      <c r="NP154" s="65" t="s">
        <v>6</v>
      </c>
      <c r="NQ154" s="65" t="s">
        <v>7</v>
      </c>
      <c r="NR154" s="65" t="s">
        <v>8</v>
      </c>
      <c r="NS154" s="65" t="s">
        <v>9</v>
      </c>
      <c r="NT154" s="65" t="s">
        <v>10</v>
      </c>
      <c r="NU154" s="65" t="s">
        <v>11</v>
      </c>
      <c r="NV154" s="65" t="s">
        <v>12</v>
      </c>
      <c r="NW154" s="65" t="s">
        <v>13</v>
      </c>
      <c r="NX154" s="65" t="s">
        <v>14</v>
      </c>
      <c r="NY154" s="65" t="s">
        <v>15</v>
      </c>
      <c r="NZ154" s="64">
        <f>IF(NN154=24,1,NN154+1)</f>
        <v>8</v>
      </c>
      <c r="OA154" s="65" t="s">
        <v>5</v>
      </c>
      <c r="OB154" s="65" t="s">
        <v>6</v>
      </c>
      <c r="OC154" s="65" t="s">
        <v>7</v>
      </c>
      <c r="OD154" s="65" t="s">
        <v>8</v>
      </c>
      <c r="OE154" s="65" t="s">
        <v>9</v>
      </c>
      <c r="OF154" s="65" t="s">
        <v>10</v>
      </c>
      <c r="OG154" s="65" t="s">
        <v>11</v>
      </c>
      <c r="OH154" s="65" t="s">
        <v>12</v>
      </c>
      <c r="OI154" s="65" t="s">
        <v>13</v>
      </c>
      <c r="OJ154" s="65" t="s">
        <v>14</v>
      </c>
      <c r="OK154" s="65" t="s">
        <v>15</v>
      </c>
      <c r="OL154" s="64">
        <f>IF(NZ154=24,1,NZ154+1)</f>
        <v>9</v>
      </c>
      <c r="OM154" s="65" t="s">
        <v>5</v>
      </c>
      <c r="ON154" s="65" t="s">
        <v>6</v>
      </c>
      <c r="OO154" s="65" t="s">
        <v>7</v>
      </c>
      <c r="OP154" s="65" t="s">
        <v>8</v>
      </c>
      <c r="OQ154" s="65" t="s">
        <v>9</v>
      </c>
      <c r="OR154" s="65" t="s">
        <v>10</v>
      </c>
      <c r="OS154" s="65" t="s">
        <v>11</v>
      </c>
      <c r="OT154" s="65" t="s">
        <v>12</v>
      </c>
      <c r="OU154" s="65" t="s">
        <v>13</v>
      </c>
      <c r="OV154" s="65" t="s">
        <v>14</v>
      </c>
      <c r="OW154" s="65" t="s">
        <v>15</v>
      </c>
      <c r="OX154" s="64">
        <f>IF(OL154=24,1,OL154+1)</f>
        <v>10</v>
      </c>
      <c r="OY154" s="65" t="s">
        <v>5</v>
      </c>
      <c r="OZ154" s="65" t="s">
        <v>6</v>
      </c>
      <c r="PA154" s="65" t="s">
        <v>7</v>
      </c>
      <c r="PB154" s="65" t="s">
        <v>8</v>
      </c>
      <c r="PC154" s="65" t="s">
        <v>9</v>
      </c>
      <c r="PD154" s="65" t="s">
        <v>10</v>
      </c>
      <c r="PE154" s="65" t="s">
        <v>11</v>
      </c>
      <c r="PF154" s="65" t="s">
        <v>12</v>
      </c>
      <c r="PG154" s="65" t="s">
        <v>13</v>
      </c>
      <c r="PH154" s="65" t="s">
        <v>14</v>
      </c>
      <c r="PI154" s="65" t="s">
        <v>15</v>
      </c>
      <c r="PJ154" s="64">
        <f>IF(OX154=24,1,OX154+1)</f>
        <v>11</v>
      </c>
      <c r="PK154" s="65" t="s">
        <v>5</v>
      </c>
      <c r="PL154" s="65" t="s">
        <v>6</v>
      </c>
      <c r="PM154" s="65" t="s">
        <v>7</v>
      </c>
      <c r="PN154" s="65" t="s">
        <v>8</v>
      </c>
      <c r="PO154" s="65" t="s">
        <v>9</v>
      </c>
      <c r="PP154" s="65" t="s">
        <v>10</v>
      </c>
      <c r="PQ154" s="65" t="s">
        <v>11</v>
      </c>
      <c r="PR154" s="65" t="s">
        <v>12</v>
      </c>
      <c r="PS154" s="65" t="s">
        <v>13</v>
      </c>
      <c r="PT154" s="65" t="s">
        <v>14</v>
      </c>
      <c r="PU154" s="65" t="s">
        <v>15</v>
      </c>
      <c r="PV154" s="64">
        <f>IF(PJ154=24,1,PJ154+1)</f>
        <v>12</v>
      </c>
      <c r="PW154" s="65" t="s">
        <v>5</v>
      </c>
      <c r="PX154" s="65" t="s">
        <v>6</v>
      </c>
      <c r="PY154" s="65" t="s">
        <v>7</v>
      </c>
      <c r="PZ154" s="65" t="s">
        <v>8</v>
      </c>
      <c r="QA154" s="65" t="s">
        <v>9</v>
      </c>
      <c r="QB154" s="65" t="s">
        <v>10</v>
      </c>
      <c r="QC154" s="65" t="s">
        <v>11</v>
      </c>
      <c r="QD154" s="65" t="s">
        <v>12</v>
      </c>
      <c r="QE154" s="65" t="s">
        <v>13</v>
      </c>
      <c r="QF154" s="65" t="s">
        <v>14</v>
      </c>
      <c r="QG154" s="65" t="s">
        <v>15</v>
      </c>
      <c r="QH154" s="64">
        <f>IF(PV154=24,1,PV154+1)</f>
        <v>13</v>
      </c>
      <c r="QI154" s="65" t="s">
        <v>5</v>
      </c>
      <c r="QJ154" s="65" t="s">
        <v>6</v>
      </c>
      <c r="QK154" s="65" t="s">
        <v>7</v>
      </c>
      <c r="QL154" s="65" t="s">
        <v>8</v>
      </c>
      <c r="QM154" s="65" t="s">
        <v>9</v>
      </c>
      <c r="QN154" s="65" t="s">
        <v>10</v>
      </c>
      <c r="QO154" s="65" t="s">
        <v>11</v>
      </c>
      <c r="QP154" s="65" t="s">
        <v>12</v>
      </c>
      <c r="QQ154" s="65" t="s">
        <v>13</v>
      </c>
      <c r="QR154" s="65" t="s">
        <v>14</v>
      </c>
      <c r="QS154" s="65" t="s">
        <v>15</v>
      </c>
      <c r="QT154" s="64">
        <f>IF(QH154=24,1,QH154+1)</f>
        <v>14</v>
      </c>
      <c r="QU154" s="65" t="s">
        <v>5</v>
      </c>
      <c r="QV154" s="65" t="s">
        <v>6</v>
      </c>
      <c r="QW154" s="65" t="s">
        <v>7</v>
      </c>
      <c r="QX154" s="65" t="s">
        <v>8</v>
      </c>
      <c r="QY154" s="65" t="s">
        <v>9</v>
      </c>
      <c r="QZ154" s="65" t="s">
        <v>10</v>
      </c>
      <c r="RA154" s="65" t="s">
        <v>11</v>
      </c>
      <c r="RB154" s="65" t="s">
        <v>12</v>
      </c>
      <c r="RC154" s="65" t="s">
        <v>13</v>
      </c>
      <c r="RD154" s="65" t="s">
        <v>14</v>
      </c>
      <c r="RE154" s="65" t="s">
        <v>15</v>
      </c>
      <c r="RF154" s="64">
        <f>IF(QT154=24,1,QT154+1)</f>
        <v>15</v>
      </c>
      <c r="RG154" s="65" t="s">
        <v>5</v>
      </c>
      <c r="RH154" s="65" t="s">
        <v>6</v>
      </c>
      <c r="RI154" s="65" t="s">
        <v>7</v>
      </c>
      <c r="RJ154" s="65" t="s">
        <v>8</v>
      </c>
      <c r="RK154" s="65" t="s">
        <v>9</v>
      </c>
      <c r="RL154" s="65" t="s">
        <v>10</v>
      </c>
      <c r="RM154" s="65" t="s">
        <v>11</v>
      </c>
      <c r="RN154" s="65" t="s">
        <v>12</v>
      </c>
      <c r="RO154" s="65" t="s">
        <v>13</v>
      </c>
      <c r="RP154" s="65" t="s">
        <v>14</v>
      </c>
      <c r="RQ154" s="65" t="s">
        <v>15</v>
      </c>
      <c r="RR154" s="64">
        <f>IF(RF154=24,1,RF154+1)</f>
        <v>16</v>
      </c>
      <c r="RS154" s="65" t="s">
        <v>5</v>
      </c>
      <c r="RT154" s="65" t="s">
        <v>6</v>
      </c>
      <c r="RU154" s="65" t="s">
        <v>7</v>
      </c>
      <c r="RV154" s="65" t="s">
        <v>8</v>
      </c>
      <c r="RW154" s="65" t="s">
        <v>9</v>
      </c>
      <c r="RX154" s="65" t="s">
        <v>10</v>
      </c>
      <c r="RY154" s="65" t="s">
        <v>11</v>
      </c>
      <c r="RZ154" s="65" t="s">
        <v>12</v>
      </c>
      <c r="SA154" s="65" t="s">
        <v>13</v>
      </c>
      <c r="SB154" s="65" t="s">
        <v>14</v>
      </c>
      <c r="SC154" s="65" t="s">
        <v>15</v>
      </c>
      <c r="SD154" s="64">
        <f>IF(RR154=24,1,RR154+1)</f>
        <v>17</v>
      </c>
      <c r="SE154" s="65" t="s">
        <v>5</v>
      </c>
      <c r="SF154" s="65" t="s">
        <v>6</v>
      </c>
      <c r="SG154" s="65" t="s">
        <v>7</v>
      </c>
      <c r="SH154" s="65" t="s">
        <v>8</v>
      </c>
      <c r="SI154" s="65" t="s">
        <v>9</v>
      </c>
      <c r="SJ154" s="65" t="s">
        <v>10</v>
      </c>
      <c r="SK154" s="65" t="s">
        <v>11</v>
      </c>
      <c r="SL154" s="65" t="s">
        <v>12</v>
      </c>
      <c r="SM154" s="65" t="s">
        <v>13</v>
      </c>
      <c r="SN154" s="65" t="s">
        <v>14</v>
      </c>
      <c r="SO154" s="65" t="s">
        <v>15</v>
      </c>
      <c r="SP154" s="64">
        <f>IF(SD154=24,1,SD154+1)</f>
        <v>18</v>
      </c>
      <c r="SQ154" s="65" t="s">
        <v>5</v>
      </c>
      <c r="SR154" s="65" t="s">
        <v>6</v>
      </c>
      <c r="SS154" s="65" t="s">
        <v>7</v>
      </c>
      <c r="ST154" s="65" t="s">
        <v>8</v>
      </c>
      <c r="SU154" s="65" t="s">
        <v>9</v>
      </c>
      <c r="SV154" s="65" t="s">
        <v>10</v>
      </c>
      <c r="SW154" s="65" t="s">
        <v>11</v>
      </c>
      <c r="SX154" s="65" t="s">
        <v>12</v>
      </c>
      <c r="SY154" s="65" t="s">
        <v>13</v>
      </c>
      <c r="SZ154" s="65" t="s">
        <v>14</v>
      </c>
      <c r="TA154" s="65" t="s">
        <v>15</v>
      </c>
      <c r="TB154" s="64">
        <f>IF(SP154=24,1,SP154+1)</f>
        <v>19</v>
      </c>
      <c r="TC154" s="65" t="s">
        <v>5</v>
      </c>
      <c r="TD154" s="65" t="s">
        <v>6</v>
      </c>
      <c r="TE154" s="65" t="s">
        <v>7</v>
      </c>
      <c r="TF154" s="65" t="s">
        <v>8</v>
      </c>
      <c r="TG154" s="65" t="s">
        <v>9</v>
      </c>
      <c r="TH154" s="65" t="s">
        <v>10</v>
      </c>
      <c r="TI154" s="65" t="s">
        <v>11</v>
      </c>
      <c r="TJ154" s="65" t="s">
        <v>12</v>
      </c>
      <c r="TK154" s="65" t="s">
        <v>13</v>
      </c>
      <c r="TL154" s="65" t="s">
        <v>14</v>
      </c>
      <c r="TM154" s="65" t="s">
        <v>15</v>
      </c>
      <c r="TN154" s="64">
        <f>IF(TB154=24,1,TB154+1)</f>
        <v>20</v>
      </c>
      <c r="TO154" s="65" t="s">
        <v>5</v>
      </c>
      <c r="TP154" s="65" t="s">
        <v>6</v>
      </c>
      <c r="TQ154" s="65" t="s">
        <v>7</v>
      </c>
      <c r="TR154" s="65" t="s">
        <v>8</v>
      </c>
      <c r="TS154" s="65" t="s">
        <v>9</v>
      </c>
      <c r="TT154" s="65" t="s">
        <v>10</v>
      </c>
      <c r="TU154" s="65" t="s">
        <v>11</v>
      </c>
      <c r="TV154" s="65" t="s">
        <v>12</v>
      </c>
      <c r="TW154" s="65" t="s">
        <v>13</v>
      </c>
      <c r="TX154" s="65" t="s">
        <v>14</v>
      </c>
      <c r="TY154" s="65" t="s">
        <v>15</v>
      </c>
      <c r="TZ154" s="64">
        <f>IF(TN154=24,1,TN154+1)</f>
        <v>21</v>
      </c>
      <c r="UA154" s="65" t="s">
        <v>5</v>
      </c>
      <c r="UB154" s="65" t="s">
        <v>6</v>
      </c>
      <c r="UC154" s="65" t="s">
        <v>7</v>
      </c>
      <c r="UD154" s="65" t="s">
        <v>8</v>
      </c>
      <c r="UE154" s="65" t="s">
        <v>9</v>
      </c>
      <c r="UF154" s="65" t="s">
        <v>10</v>
      </c>
      <c r="UG154" s="65" t="s">
        <v>11</v>
      </c>
      <c r="UH154" s="65" t="s">
        <v>12</v>
      </c>
      <c r="UI154" s="65" t="s">
        <v>13</v>
      </c>
      <c r="UJ154" s="65" t="s">
        <v>14</v>
      </c>
      <c r="UK154" s="65" t="s">
        <v>15</v>
      </c>
      <c r="UL154" s="64">
        <f>IF(TZ154=24,1,TZ154+1)</f>
        <v>22</v>
      </c>
      <c r="UM154" s="65" t="s">
        <v>5</v>
      </c>
      <c r="UN154" s="65" t="s">
        <v>6</v>
      </c>
      <c r="UO154" s="65" t="s">
        <v>7</v>
      </c>
      <c r="UP154" s="65" t="s">
        <v>8</v>
      </c>
      <c r="UQ154" s="65" t="s">
        <v>9</v>
      </c>
      <c r="UR154" s="65" t="s">
        <v>10</v>
      </c>
      <c r="US154" s="65" t="s">
        <v>11</v>
      </c>
      <c r="UT154" s="65" t="s">
        <v>12</v>
      </c>
      <c r="UU154" s="65" t="s">
        <v>13</v>
      </c>
      <c r="UV154" s="65" t="s">
        <v>14</v>
      </c>
      <c r="UW154" s="65" t="s">
        <v>15</v>
      </c>
      <c r="UX154" s="64">
        <f>IF(UL154=24,1,UL154+1)</f>
        <v>23</v>
      </c>
      <c r="UY154" s="65" t="s">
        <v>5</v>
      </c>
      <c r="UZ154" s="65" t="s">
        <v>6</v>
      </c>
      <c r="VA154" s="65" t="s">
        <v>7</v>
      </c>
      <c r="VB154" s="65" t="s">
        <v>8</v>
      </c>
      <c r="VC154" s="65" t="s">
        <v>9</v>
      </c>
      <c r="VD154" s="65" t="s">
        <v>10</v>
      </c>
      <c r="VE154" s="65" t="s">
        <v>11</v>
      </c>
      <c r="VF154" s="65" t="s">
        <v>12</v>
      </c>
      <c r="VG154" s="65" t="s">
        <v>13</v>
      </c>
      <c r="VH154" s="65" t="s">
        <v>14</v>
      </c>
      <c r="VI154" s="65" t="s">
        <v>15</v>
      </c>
      <c r="VJ154" s="64">
        <f>IF(UX154=24,1,UX154+1)</f>
        <v>24</v>
      </c>
      <c r="VK154" s="65" t="s">
        <v>5</v>
      </c>
      <c r="VL154" s="65" t="s">
        <v>6</v>
      </c>
      <c r="VM154" s="65" t="s">
        <v>7</v>
      </c>
      <c r="VN154" s="65" t="s">
        <v>8</v>
      </c>
      <c r="VO154" s="65" t="s">
        <v>9</v>
      </c>
      <c r="VP154" s="65" t="s">
        <v>10</v>
      </c>
      <c r="VQ154" s="65" t="s">
        <v>11</v>
      </c>
      <c r="VR154" s="65" t="s">
        <v>12</v>
      </c>
      <c r="VS154" s="65" t="s">
        <v>13</v>
      </c>
      <c r="VT154" s="65" t="s">
        <v>14</v>
      </c>
      <c r="VU154" s="65" t="s">
        <v>15</v>
      </c>
      <c r="VV154" s="64">
        <f>IF(VJ154=24,1,VJ154+1)</f>
        <v>1</v>
      </c>
      <c r="VW154" s="65" t="s">
        <v>5</v>
      </c>
      <c r="VX154" s="65" t="s">
        <v>6</v>
      </c>
      <c r="VY154" s="65" t="s">
        <v>7</v>
      </c>
      <c r="VZ154" s="65" t="s">
        <v>8</v>
      </c>
      <c r="WA154" s="65" t="s">
        <v>9</v>
      </c>
      <c r="WB154" s="65" t="s">
        <v>10</v>
      </c>
      <c r="WC154" s="65" t="s">
        <v>11</v>
      </c>
      <c r="WD154" s="65" t="s">
        <v>12</v>
      </c>
      <c r="WE154" s="65" t="s">
        <v>13</v>
      </c>
      <c r="WF154" s="65" t="s">
        <v>14</v>
      </c>
      <c r="WG154" s="65" t="s">
        <v>15</v>
      </c>
      <c r="WH154" s="64">
        <f>IF(VV154=24,1,VV154+1)</f>
        <v>2</v>
      </c>
      <c r="WI154" s="65" t="s">
        <v>5</v>
      </c>
      <c r="WJ154" s="65" t="s">
        <v>6</v>
      </c>
      <c r="WK154" s="65" t="s">
        <v>7</v>
      </c>
      <c r="WL154" s="65" t="s">
        <v>8</v>
      </c>
      <c r="WM154" s="65" t="s">
        <v>9</v>
      </c>
      <c r="WN154" s="65" t="s">
        <v>10</v>
      </c>
      <c r="WO154" s="65" t="s">
        <v>11</v>
      </c>
      <c r="WP154" s="65" t="s">
        <v>12</v>
      </c>
      <c r="WQ154" s="65" t="s">
        <v>13</v>
      </c>
      <c r="WR154" s="65" t="s">
        <v>14</v>
      </c>
      <c r="WS154" s="65" t="s">
        <v>15</v>
      </c>
      <c r="WT154" s="64">
        <f>IF(WH154=24,1,WH154+1)</f>
        <v>3</v>
      </c>
      <c r="WU154" s="65" t="s">
        <v>5</v>
      </c>
      <c r="WV154" s="65" t="s">
        <v>6</v>
      </c>
      <c r="WW154" s="65" t="s">
        <v>7</v>
      </c>
      <c r="WX154" s="65" t="s">
        <v>8</v>
      </c>
      <c r="WY154" s="65" t="s">
        <v>9</v>
      </c>
      <c r="WZ154" s="65" t="s">
        <v>10</v>
      </c>
      <c r="XA154" s="65" t="s">
        <v>11</v>
      </c>
      <c r="XB154" s="65" t="s">
        <v>12</v>
      </c>
      <c r="XC154" s="65" t="s">
        <v>13</v>
      </c>
      <c r="XD154" s="65" t="s">
        <v>14</v>
      </c>
      <c r="XE154" s="65" t="s">
        <v>15</v>
      </c>
      <c r="XF154" s="64">
        <f>IF(WT154=24,1,WT154+1)</f>
        <v>4</v>
      </c>
      <c r="XG154" s="65" t="s">
        <v>5</v>
      </c>
      <c r="XH154" s="65" t="s">
        <v>6</v>
      </c>
      <c r="XI154" s="65" t="s">
        <v>7</v>
      </c>
      <c r="XJ154" s="65" t="s">
        <v>8</v>
      </c>
      <c r="XK154" s="65" t="s">
        <v>9</v>
      </c>
      <c r="XL154" s="65" t="s">
        <v>10</v>
      </c>
      <c r="XM154" s="65" t="s">
        <v>11</v>
      </c>
      <c r="XN154" s="65" t="s">
        <v>12</v>
      </c>
      <c r="XO154" s="65" t="s">
        <v>13</v>
      </c>
      <c r="XP154" s="65" t="s">
        <v>14</v>
      </c>
      <c r="XQ154" s="65" t="s">
        <v>15</v>
      </c>
      <c r="XR154" s="64">
        <f>IF(XF154=24,1,XF154+1)</f>
        <v>5</v>
      </c>
      <c r="XS154" s="65" t="s">
        <v>5</v>
      </c>
      <c r="XT154" s="65" t="s">
        <v>6</v>
      </c>
      <c r="XU154" s="65" t="s">
        <v>7</v>
      </c>
      <c r="XV154" s="65" t="s">
        <v>8</v>
      </c>
      <c r="XW154" s="65" t="s">
        <v>9</v>
      </c>
      <c r="XX154" s="65" t="s">
        <v>10</v>
      </c>
      <c r="XY154" s="65" t="s">
        <v>11</v>
      </c>
      <c r="XZ154" s="65" t="s">
        <v>12</v>
      </c>
      <c r="YA154" s="65" t="s">
        <v>13</v>
      </c>
      <c r="YB154" s="65" t="s">
        <v>14</v>
      </c>
      <c r="YC154" s="65" t="s">
        <v>15</v>
      </c>
      <c r="YD154" s="64">
        <f>IF(XR154=24,1,XR154+1)</f>
        <v>6</v>
      </c>
      <c r="YE154" s="65" t="s">
        <v>5</v>
      </c>
      <c r="YF154" s="65" t="s">
        <v>6</v>
      </c>
      <c r="YG154" s="65" t="s">
        <v>7</v>
      </c>
      <c r="YH154" s="65" t="s">
        <v>8</v>
      </c>
      <c r="YI154" s="65" t="s">
        <v>9</v>
      </c>
      <c r="YJ154" s="65" t="s">
        <v>10</v>
      </c>
      <c r="YK154" s="65" t="s">
        <v>11</v>
      </c>
      <c r="YL154" s="65" t="s">
        <v>12</v>
      </c>
      <c r="YM154" s="65" t="s">
        <v>13</v>
      </c>
      <c r="YN154" s="65" t="s">
        <v>14</v>
      </c>
      <c r="YO154" s="65" t="s">
        <v>15</v>
      </c>
    </row>
    <row r="155" spans="1:665" s="61" customFormat="1" ht="25" customHeight="1">
      <c r="A155" s="337"/>
      <c r="B155" s="2147"/>
      <c r="C155" s="2149"/>
      <c r="D155" s="1692">
        <v>0</v>
      </c>
      <c r="E155" s="1769"/>
      <c r="F155" s="2236" t="s">
        <v>358</v>
      </c>
      <c r="G155" s="2237"/>
      <c r="H155" s="2301" t="s">
        <v>359</v>
      </c>
      <c r="I155" s="2302"/>
      <c r="J155" s="2302"/>
      <c r="K155" s="2303"/>
      <c r="L155" s="2309" t="s">
        <v>907</v>
      </c>
      <c r="M155" s="2310"/>
      <c r="N155" s="2310"/>
      <c r="O155" s="2310"/>
      <c r="P155" s="2310"/>
      <c r="Q155" s="2310"/>
      <c r="R155" s="2310"/>
      <c r="S155" s="2310"/>
      <c r="T155" s="2310"/>
      <c r="U155" s="2311"/>
      <c r="V155" s="2219" t="s">
        <v>360</v>
      </c>
      <c r="W155" s="2220"/>
      <c r="X155" s="2325" t="s">
        <v>289</v>
      </c>
      <c r="Y155" s="2326"/>
      <c r="Z155" s="2326"/>
      <c r="AA155" s="2326"/>
      <c r="AB155" s="2326"/>
      <c r="AC155" s="2326"/>
      <c r="AD155" s="2326"/>
      <c r="AE155" s="2326"/>
      <c r="AF155" s="2327"/>
      <c r="AG155" s="2292" t="s">
        <v>357</v>
      </c>
      <c r="AH155" s="2293"/>
      <c r="AI155" s="2294"/>
      <c r="AJ155" s="2236" t="s">
        <v>358</v>
      </c>
      <c r="AK155" s="2237"/>
      <c r="AL155" s="2301" t="s">
        <v>359</v>
      </c>
      <c r="AM155" s="2302"/>
      <c r="AN155" s="2302"/>
      <c r="AO155" s="2303"/>
      <c r="AP155" s="2309" t="s">
        <v>847</v>
      </c>
      <c r="AQ155" s="2310"/>
      <c r="AR155" s="2310"/>
      <c r="AS155" s="2310"/>
      <c r="AT155" s="2310"/>
      <c r="AU155" s="2310"/>
      <c r="AV155" s="2310"/>
      <c r="AW155" s="2310"/>
      <c r="AX155" s="2310"/>
      <c r="AY155" s="2311"/>
      <c r="AZ155" s="2219" t="s">
        <v>360</v>
      </c>
      <c r="BA155" s="2220"/>
      <c r="BB155" s="2325" t="s">
        <v>289</v>
      </c>
      <c r="BC155" s="2326"/>
      <c r="BD155" s="2326"/>
      <c r="BE155" s="2326"/>
      <c r="BF155" s="2326"/>
      <c r="BG155" s="2326"/>
      <c r="BH155" s="2326"/>
      <c r="BI155" s="2326"/>
      <c r="BJ155" s="2327"/>
      <c r="BK155" s="2292" t="s">
        <v>357</v>
      </c>
      <c r="BL155" s="2293"/>
      <c r="BM155" s="2294"/>
      <c r="BN155" s="2236" t="s">
        <v>358</v>
      </c>
      <c r="BO155" s="2237"/>
      <c r="BP155" s="2301" t="s">
        <v>359</v>
      </c>
      <c r="BQ155" s="2302"/>
      <c r="BR155" s="2302"/>
      <c r="BS155" s="2303"/>
      <c r="BT155" s="2309" t="s">
        <v>420</v>
      </c>
      <c r="BU155" s="2310"/>
      <c r="BV155" s="2310"/>
      <c r="BW155" s="2310"/>
      <c r="BX155" s="2310"/>
      <c r="BY155" s="2310"/>
      <c r="BZ155" s="2310"/>
      <c r="CA155" s="2311"/>
      <c r="CB155" s="2219" t="s">
        <v>360</v>
      </c>
      <c r="CC155" s="2220"/>
      <c r="CD155" s="2325" t="s">
        <v>289</v>
      </c>
      <c r="CE155" s="2326"/>
      <c r="CF155" s="2326"/>
      <c r="CG155" s="2326"/>
      <c r="CH155" s="2326"/>
      <c r="CI155" s="2326"/>
      <c r="CJ155" s="2326"/>
      <c r="CK155" s="2326"/>
      <c r="CL155" s="2327"/>
      <c r="CM155" s="2292" t="s">
        <v>357</v>
      </c>
      <c r="CN155" s="2293"/>
      <c r="CO155" s="2294"/>
    </row>
    <row r="156" spans="1:665" s="61" customFormat="1" ht="25" customHeight="1">
      <c r="B156" s="2266" t="s">
        <v>361</v>
      </c>
      <c r="C156" s="2267"/>
      <c r="D156" s="1675" t="s">
        <v>367</v>
      </c>
      <c r="E156" s="1769"/>
      <c r="F156" s="1741"/>
      <c r="G156" s="1716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  <c r="AC156" s="60"/>
      <c r="AD156" s="60"/>
      <c r="AE156" s="60"/>
      <c r="AF156" s="60"/>
      <c r="AG156" s="60"/>
      <c r="AH156" s="60"/>
      <c r="AI156" s="60"/>
      <c r="AJ156" s="60"/>
      <c r="AK156" s="60"/>
      <c r="AL156" s="60"/>
      <c r="AM156" s="60"/>
      <c r="AN156" s="60"/>
      <c r="AO156" s="60"/>
      <c r="AP156" s="60"/>
      <c r="AQ156" s="60"/>
      <c r="AR156" s="60"/>
      <c r="AS156" s="60"/>
      <c r="AT156" s="60"/>
      <c r="AU156" s="60"/>
      <c r="AV156" s="60"/>
      <c r="AW156" s="60"/>
      <c r="AX156" s="60"/>
      <c r="CU156" s="1831"/>
      <c r="FR156" s="2236" t="s">
        <v>358</v>
      </c>
      <c r="FS156" s="2237"/>
      <c r="FT156" s="2301" t="s">
        <v>359</v>
      </c>
      <c r="FU156" s="2302"/>
      <c r="FV156" s="2302"/>
      <c r="FW156" s="2303"/>
      <c r="FX156" s="2309" t="s">
        <v>489</v>
      </c>
      <c r="FY156" s="2310"/>
      <c r="FZ156" s="2310"/>
      <c r="GA156" s="2310"/>
      <c r="GB156" s="2310"/>
      <c r="GC156" s="2310"/>
      <c r="GD156" s="2310"/>
      <c r="GE156" s="2310"/>
      <c r="GF156" s="2310"/>
      <c r="GG156" s="2311"/>
      <c r="GH156" s="2219" t="s">
        <v>360</v>
      </c>
      <c r="GI156" s="2220"/>
      <c r="GJ156" s="2325" t="s">
        <v>289</v>
      </c>
      <c r="GK156" s="2326"/>
      <c r="GL156" s="2326"/>
      <c r="GM156" s="2326"/>
      <c r="GN156" s="2326"/>
      <c r="GO156" s="2326"/>
      <c r="GP156" s="2326"/>
      <c r="GQ156" s="2326"/>
      <c r="GR156" s="2327"/>
      <c r="GS156" s="2292" t="s">
        <v>357</v>
      </c>
      <c r="GT156" s="2293"/>
      <c r="GU156" s="2294"/>
      <c r="GV156" s="2236" t="s">
        <v>358</v>
      </c>
      <c r="GW156" s="2237"/>
      <c r="GX156" s="2301" t="s">
        <v>359</v>
      </c>
      <c r="GY156" s="2302"/>
      <c r="GZ156" s="2302"/>
      <c r="HA156" s="2303"/>
      <c r="HB156" s="2309" t="s">
        <v>450</v>
      </c>
      <c r="HC156" s="2310"/>
      <c r="HD156" s="2310"/>
      <c r="HE156" s="2310"/>
      <c r="HF156" s="2310"/>
      <c r="HG156" s="2310"/>
      <c r="HH156" s="2310"/>
      <c r="HI156" s="2310"/>
      <c r="HJ156" s="2310"/>
      <c r="HK156" s="2311"/>
      <c r="HL156" s="2219" t="s">
        <v>360</v>
      </c>
      <c r="HM156" s="2220"/>
      <c r="HN156" s="2325" t="s">
        <v>289</v>
      </c>
      <c r="HO156" s="2326"/>
      <c r="HP156" s="2326"/>
      <c r="HQ156" s="2326"/>
      <c r="HR156" s="2326"/>
      <c r="HS156" s="2326"/>
      <c r="HT156" s="2326"/>
      <c r="HU156" s="2326"/>
      <c r="HV156" s="2327"/>
      <c r="HW156" s="2292" t="s">
        <v>357</v>
      </c>
      <c r="HX156" s="2293"/>
      <c r="HY156" s="2294"/>
      <c r="HZ156" s="2236" t="s">
        <v>358</v>
      </c>
      <c r="IA156" s="2237"/>
      <c r="IB156" s="2301" t="s">
        <v>359</v>
      </c>
      <c r="IC156" s="2302"/>
      <c r="ID156" s="2302"/>
      <c r="IE156" s="2303"/>
      <c r="IF156" s="2309" t="s">
        <v>450</v>
      </c>
      <c r="IG156" s="2310"/>
      <c r="IH156" s="2310"/>
      <c r="II156" s="2310"/>
      <c r="IJ156" s="2310"/>
      <c r="IK156" s="2310"/>
      <c r="IL156" s="2310"/>
      <c r="IM156" s="2310"/>
      <c r="IN156" s="2310"/>
      <c r="IO156" s="2311"/>
      <c r="IP156" s="2219" t="s">
        <v>360</v>
      </c>
      <c r="IQ156" s="2220"/>
      <c r="IR156" s="2325" t="s">
        <v>289</v>
      </c>
      <c r="IS156" s="2326"/>
      <c r="IT156" s="2326"/>
      <c r="IU156" s="2326"/>
      <c r="IV156" s="2326"/>
      <c r="IW156" s="2326"/>
      <c r="IX156" s="2326"/>
      <c r="IY156" s="2326"/>
      <c r="IZ156" s="2327"/>
      <c r="JA156" s="2292" t="s">
        <v>357</v>
      </c>
      <c r="JB156" s="2293"/>
      <c r="JC156" s="2294"/>
      <c r="JD156" s="2236" t="s">
        <v>358</v>
      </c>
      <c r="JE156" s="2237"/>
      <c r="JF156" s="2301" t="s">
        <v>359</v>
      </c>
      <c r="JG156" s="2302"/>
      <c r="JH156" s="2302"/>
      <c r="JI156" s="2303"/>
      <c r="JJ156" s="2309" t="s">
        <v>846</v>
      </c>
      <c r="JK156" s="2310"/>
      <c r="JL156" s="2310"/>
      <c r="JM156" s="2310"/>
      <c r="JN156" s="2310"/>
      <c r="JO156" s="2310"/>
      <c r="JP156" s="2310"/>
      <c r="JQ156" s="2311"/>
      <c r="JR156" s="2219" t="s">
        <v>360</v>
      </c>
      <c r="JS156" s="2220"/>
      <c r="JT156" s="2325" t="s">
        <v>289</v>
      </c>
      <c r="JU156" s="2326"/>
      <c r="JV156" s="2326"/>
      <c r="JW156" s="2326"/>
      <c r="JX156" s="2326"/>
      <c r="JY156" s="2326"/>
      <c r="JZ156" s="2326"/>
      <c r="KA156" s="2326"/>
      <c r="KB156" s="2327"/>
      <c r="KC156" s="2292" t="s">
        <v>357</v>
      </c>
      <c r="KD156" s="2293"/>
      <c r="KE156" s="2294"/>
    </row>
    <row r="157" spans="1:665" s="1758" customFormat="1" ht="25" customHeight="1">
      <c r="B157" s="1797"/>
      <c r="C157" s="1798"/>
      <c r="D157" s="1797"/>
      <c r="E157" s="1799" t="s">
        <v>926</v>
      </c>
      <c r="F157" s="1800"/>
      <c r="G157" s="1800"/>
      <c r="P157" s="1811"/>
      <c r="Q157" s="1811"/>
      <c r="R157" s="1811"/>
      <c r="S157" s="1811"/>
      <c r="T157" s="1811"/>
      <c r="U157" s="1811"/>
      <c r="V157" s="1811"/>
      <c r="W157" s="1811"/>
      <c r="X157" s="1811"/>
      <c r="Y157" s="1811"/>
      <c r="Z157" s="1811"/>
      <c r="AA157" s="1811"/>
      <c r="AB157" s="1811"/>
      <c r="AC157" s="1811"/>
      <c r="AD157" s="1811"/>
      <c r="AE157" s="1811"/>
      <c r="AF157" s="1811"/>
      <c r="AG157" s="1811"/>
      <c r="AH157" s="1811"/>
      <c r="AI157" s="1811"/>
      <c r="AJ157" s="1811"/>
      <c r="AK157" s="1811"/>
      <c r="AL157" s="1811"/>
      <c r="AM157" s="1811"/>
      <c r="AN157" s="1811"/>
      <c r="AO157" s="1811"/>
      <c r="AP157" s="1811"/>
      <c r="AQ157" s="1811"/>
      <c r="AR157" s="1811"/>
      <c r="AS157" s="1811"/>
      <c r="AT157" s="1811"/>
      <c r="AU157" s="1811"/>
      <c r="AV157" s="1811"/>
      <c r="AW157" s="1811"/>
      <c r="AX157" s="1811"/>
      <c r="AY157" s="1800"/>
      <c r="AZ157" s="1800"/>
      <c r="BA157" s="1800"/>
      <c r="BB157" s="1800"/>
      <c r="BC157" s="1800"/>
      <c r="BD157" s="1800"/>
      <c r="BE157" s="1800"/>
      <c r="BF157" s="1800"/>
      <c r="BG157" s="1800"/>
      <c r="BH157" s="1800"/>
      <c r="BI157" s="1800"/>
      <c r="BJ157" s="1800"/>
      <c r="BK157" s="1800"/>
      <c r="BL157" s="1800"/>
      <c r="BM157" s="1800"/>
      <c r="BN157" s="1800"/>
      <c r="BO157" s="1800"/>
      <c r="BP157" s="1800"/>
      <c r="BQ157" s="1800"/>
      <c r="BR157" s="1800"/>
      <c r="BS157" s="1800"/>
      <c r="BT157" s="1800"/>
      <c r="BU157" s="1800"/>
      <c r="BV157" s="1800"/>
      <c r="BW157" s="1800"/>
      <c r="BX157" s="1800"/>
      <c r="BY157" s="1800"/>
      <c r="BZ157" s="1800"/>
      <c r="CA157" s="1800"/>
      <c r="CB157" s="1800"/>
      <c r="CC157" s="1800"/>
      <c r="CD157" s="1800"/>
      <c r="CE157" s="1800"/>
      <c r="CF157" s="1800"/>
      <c r="CG157" s="1800"/>
      <c r="CH157" s="1800"/>
      <c r="CI157" s="1800"/>
      <c r="CJ157" s="1800"/>
      <c r="CK157" s="1800"/>
      <c r="CL157" s="1800"/>
      <c r="CM157" s="1800"/>
      <c r="CN157" s="1800"/>
      <c r="CO157" s="1800"/>
      <c r="CP157" s="1800"/>
      <c r="CQ157" s="1800"/>
      <c r="CR157" s="1800"/>
      <c r="CS157" s="1800"/>
      <c r="CT157" s="1800"/>
      <c r="CU157" s="1800"/>
      <c r="CV157" s="1800"/>
      <c r="CW157" s="1800"/>
      <c r="CX157" s="1800"/>
      <c r="CY157" s="1800"/>
      <c r="CZ157" s="1800"/>
      <c r="DA157" s="1800"/>
      <c r="DB157" s="1800"/>
      <c r="DC157" s="1805"/>
      <c r="DD157" s="1805"/>
      <c r="DE157" s="1805"/>
      <c r="DF157" s="1805"/>
      <c r="DG157" s="1805"/>
      <c r="DH157" s="1805"/>
      <c r="DI157" s="1805"/>
      <c r="DJ157" s="1805"/>
      <c r="DK157" s="1805"/>
      <c r="DL157" s="1805"/>
      <c r="DM157" s="1805"/>
      <c r="DN157" s="1805"/>
      <c r="DO157" s="1805"/>
      <c r="DP157" s="1805"/>
      <c r="DQ157" s="1805"/>
      <c r="DR157" s="1805"/>
      <c r="DS157" s="1805"/>
      <c r="DT157" s="1805"/>
      <c r="DU157" s="1805"/>
      <c r="DV157" s="1805"/>
      <c r="DW157" s="1805"/>
      <c r="DX157" s="1805"/>
      <c r="DY157" s="1805"/>
      <c r="DZ157" s="1805"/>
      <c r="EA157" s="1805"/>
      <c r="EB157" s="1805"/>
      <c r="EC157" s="1805"/>
      <c r="ED157" s="1805"/>
      <c r="EE157" s="1805"/>
      <c r="EF157" s="1805"/>
      <c r="EG157" s="1805"/>
      <c r="EH157" s="1805"/>
      <c r="EI157" s="1805"/>
      <c r="EJ157" s="1805"/>
      <c r="EK157" s="1805"/>
      <c r="EL157" s="1805"/>
      <c r="EM157" s="1805"/>
      <c r="EN157" s="1805"/>
      <c r="EO157" s="1805"/>
      <c r="EP157" s="1805"/>
      <c r="EQ157" s="1805"/>
      <c r="ER157" s="1805"/>
      <c r="ES157" s="1805"/>
      <c r="ET157" s="1805"/>
      <c r="EU157" s="1805"/>
      <c r="EV157" s="1805"/>
      <c r="EW157" s="1805"/>
      <c r="EX157" s="1805"/>
      <c r="EY157" s="1805"/>
      <c r="EZ157" s="1805"/>
      <c r="FA157" s="1805"/>
      <c r="FB157" s="1805"/>
      <c r="FC157" s="1805"/>
      <c r="FD157" s="1805"/>
      <c r="FE157" s="1805"/>
      <c r="FF157" s="1805"/>
      <c r="FG157" s="1805"/>
      <c r="FH157" s="1805"/>
      <c r="FI157" s="1805"/>
      <c r="FJ157" s="1805"/>
      <c r="FK157" s="1805"/>
      <c r="FL157" s="1805"/>
      <c r="FM157" s="1805"/>
      <c r="FN157" s="1805"/>
      <c r="FO157" s="1805"/>
      <c r="FP157" s="1805"/>
      <c r="FQ157" s="1805"/>
      <c r="FR157" s="1805"/>
      <c r="FS157" s="1805"/>
      <c r="FT157" s="1805"/>
      <c r="FU157" s="1805"/>
      <c r="FV157" s="1805"/>
      <c r="FW157" s="1805"/>
      <c r="FX157" s="1805"/>
      <c r="FY157" s="1805"/>
      <c r="FZ157" s="1805"/>
      <c r="GA157" s="1805"/>
      <c r="GB157" s="1805"/>
      <c r="GC157" s="1805"/>
      <c r="GD157" s="1805"/>
      <c r="GE157" s="1805"/>
      <c r="GF157" s="1805"/>
      <c r="GG157" s="1805"/>
      <c r="GH157" s="1805"/>
      <c r="GI157" s="1805"/>
      <c r="GJ157" s="1801">
        <v>120</v>
      </c>
      <c r="GK157" s="1801">
        <v>120</v>
      </c>
      <c r="GL157" s="1801">
        <v>120</v>
      </c>
      <c r="GM157" s="1801">
        <v>120</v>
      </c>
      <c r="GN157" s="1801">
        <v>120</v>
      </c>
      <c r="GO157" s="1801">
        <v>120</v>
      </c>
      <c r="GP157" s="1801">
        <v>120</v>
      </c>
      <c r="GQ157" s="1801">
        <v>120</v>
      </c>
      <c r="GR157" s="1801">
        <v>120</v>
      </c>
      <c r="GS157" s="1800"/>
      <c r="GT157" s="1800"/>
      <c r="GU157" s="1800"/>
      <c r="GV157" s="1800"/>
      <c r="GW157" s="1800"/>
      <c r="GX157" s="1800"/>
      <c r="GY157" s="1800"/>
      <c r="GZ157" s="1800"/>
      <c r="HA157" s="1800"/>
      <c r="HB157" s="1800"/>
      <c r="HC157" s="1800"/>
      <c r="HD157" s="1800"/>
      <c r="HE157" s="1800"/>
      <c r="HF157" s="1800"/>
      <c r="HG157" s="1800"/>
      <c r="HH157" s="1800"/>
      <c r="HI157" s="1800"/>
      <c r="HJ157" s="1800"/>
      <c r="HK157" s="1800"/>
      <c r="HL157" s="1800"/>
      <c r="HM157" s="1800"/>
      <c r="HN157" s="1801">
        <v>120</v>
      </c>
      <c r="HO157" s="1801">
        <v>120</v>
      </c>
      <c r="HP157" s="1801">
        <v>120</v>
      </c>
      <c r="HQ157" s="1801">
        <v>120</v>
      </c>
      <c r="HR157" s="1801">
        <v>120</v>
      </c>
      <c r="HS157" s="1801">
        <v>120</v>
      </c>
      <c r="HT157" s="1801">
        <v>120</v>
      </c>
      <c r="HU157" s="1801">
        <v>120</v>
      </c>
      <c r="HV157" s="1801">
        <v>120</v>
      </c>
      <c r="HW157" s="1800"/>
      <c r="HX157" s="1800"/>
      <c r="HY157" s="1800"/>
      <c r="HZ157" s="1800"/>
      <c r="IA157" s="1800"/>
      <c r="IB157" s="1800"/>
      <c r="IC157" s="1800"/>
      <c r="ID157" s="1800"/>
      <c r="IE157" s="1800"/>
      <c r="IF157" s="1800"/>
      <c r="IG157" s="1800"/>
      <c r="IH157" s="1800"/>
      <c r="II157" s="1800"/>
      <c r="IJ157" s="1800"/>
      <c r="IK157" s="1800"/>
      <c r="IL157" s="1800"/>
      <c r="IM157" s="1800"/>
      <c r="IN157" s="1800"/>
      <c r="IO157" s="1800"/>
      <c r="IP157" s="1800"/>
      <c r="IQ157" s="1800"/>
      <c r="IR157" s="1801">
        <v>120</v>
      </c>
      <c r="IS157" s="1802">
        <v>120</v>
      </c>
      <c r="IT157" s="1802">
        <v>120</v>
      </c>
      <c r="IU157" s="1802">
        <v>120</v>
      </c>
      <c r="IV157" s="1802">
        <v>120</v>
      </c>
      <c r="IW157" s="1802">
        <v>120</v>
      </c>
      <c r="IX157" s="1802">
        <v>120</v>
      </c>
      <c r="IY157" s="1802">
        <v>120</v>
      </c>
      <c r="IZ157" s="1802">
        <v>120</v>
      </c>
      <c r="JA157" s="1800"/>
      <c r="JB157" s="1800"/>
      <c r="JC157" s="1800"/>
      <c r="JD157" s="1800"/>
      <c r="JE157" s="1800"/>
      <c r="JF157" s="1800"/>
      <c r="JG157" s="1800"/>
      <c r="JH157" s="1800"/>
      <c r="JI157" s="1800"/>
      <c r="JJ157" s="1800"/>
      <c r="JK157" s="1800"/>
      <c r="JL157" s="1800"/>
      <c r="JM157" s="1800"/>
      <c r="JN157" s="1800"/>
      <c r="JO157" s="1800"/>
      <c r="JP157" s="1800"/>
      <c r="JQ157" s="1800"/>
      <c r="JR157" s="1800"/>
      <c r="JS157" s="1800"/>
      <c r="JT157" s="1801">
        <v>120</v>
      </c>
      <c r="JU157" s="1801">
        <v>120</v>
      </c>
      <c r="JV157" s="1801">
        <v>120</v>
      </c>
      <c r="JW157" s="1801">
        <v>120</v>
      </c>
      <c r="JX157" s="1801">
        <v>120</v>
      </c>
      <c r="JY157" s="1801">
        <v>120</v>
      </c>
      <c r="JZ157" s="1801">
        <v>120</v>
      </c>
      <c r="KA157" s="1801">
        <v>120</v>
      </c>
      <c r="KB157" s="1801">
        <v>120</v>
      </c>
      <c r="KC157" s="1800"/>
      <c r="KD157" s="1800"/>
      <c r="KE157" s="1800"/>
      <c r="KF157" s="1800"/>
      <c r="KG157" s="1800"/>
      <c r="KH157" s="1800"/>
      <c r="KI157" s="1800"/>
      <c r="KJ157" s="1800"/>
      <c r="KK157" s="1800"/>
      <c r="KL157" s="1800"/>
      <c r="KM157" s="1800"/>
      <c r="KN157" s="1800"/>
      <c r="KO157" s="1800"/>
      <c r="KP157" s="1800"/>
      <c r="KQ157" s="1800"/>
      <c r="KR157" s="1800"/>
      <c r="KS157" s="1800"/>
      <c r="KT157" s="1800"/>
      <c r="KU157" s="1800"/>
      <c r="KV157" s="1800"/>
      <c r="KW157" s="1800"/>
      <c r="KX157" s="1800"/>
      <c r="KY157" s="1800"/>
      <c r="KZ157" s="1800"/>
      <c r="LA157" s="1800"/>
      <c r="LB157" s="1800"/>
      <c r="LC157" s="1800"/>
      <c r="LD157" s="1800"/>
      <c r="LE157" s="1800"/>
      <c r="LF157" s="1800"/>
      <c r="LG157" s="1800"/>
      <c r="LH157" s="1800"/>
      <c r="LI157" s="1800"/>
      <c r="LJ157" s="1800"/>
      <c r="LK157" s="1800"/>
      <c r="LL157" s="1800"/>
      <c r="LM157" s="1800"/>
      <c r="LN157" s="1800"/>
      <c r="LO157" s="1800"/>
      <c r="LP157" s="1800"/>
      <c r="LQ157" s="1800"/>
      <c r="LR157" s="1800"/>
      <c r="LS157" s="1800"/>
      <c r="LT157" s="1800"/>
      <c r="LU157" s="1800"/>
      <c r="LV157" s="1800"/>
      <c r="LW157" s="1800"/>
      <c r="LX157" s="1800"/>
      <c r="LY157" s="1800"/>
      <c r="LZ157" s="1800"/>
      <c r="MA157" s="1800"/>
      <c r="MB157" s="1800"/>
      <c r="MC157" s="1800"/>
      <c r="MD157" s="1800"/>
      <c r="ME157" s="1800"/>
      <c r="MF157" s="1800"/>
      <c r="MG157" s="1800"/>
      <c r="MH157" s="1800"/>
      <c r="MI157" s="1800"/>
      <c r="MJ157" s="1800"/>
      <c r="MK157" s="1800"/>
      <c r="ML157" s="1800"/>
      <c r="MM157" s="1800"/>
      <c r="MN157" s="1800"/>
      <c r="MO157" s="1800"/>
      <c r="MP157" s="1800"/>
      <c r="MQ157" s="1800"/>
      <c r="MR157" s="1800"/>
      <c r="MS157" s="1800"/>
      <c r="MT157" s="1800"/>
      <c r="MU157" s="1800"/>
      <c r="MV157" s="1800"/>
      <c r="MW157" s="1800"/>
      <c r="MX157" s="1800"/>
      <c r="MY157" s="1800"/>
      <c r="MZ157" s="1800"/>
      <c r="ND157" s="1801">
        <v>120</v>
      </c>
      <c r="NE157" s="1802">
        <v>120</v>
      </c>
      <c r="NF157" s="1802">
        <v>120</v>
      </c>
      <c r="NG157" s="1802">
        <v>120</v>
      </c>
      <c r="NH157" s="1802">
        <v>120</v>
      </c>
      <c r="NI157" s="1802">
        <v>120</v>
      </c>
      <c r="NJ157" s="1802">
        <v>120</v>
      </c>
      <c r="NK157" s="1802">
        <v>120</v>
      </c>
      <c r="NL157" s="1802">
        <v>120</v>
      </c>
    </row>
    <row r="158" spans="1:665" s="61" customFormat="1" ht="25" customHeight="1">
      <c r="A158" s="337"/>
      <c r="B158" s="2361" t="s">
        <v>949</v>
      </c>
      <c r="C158" s="2362"/>
      <c r="D158" s="2363"/>
      <c r="E158" s="1769"/>
      <c r="F158" s="1741"/>
      <c r="G158" s="1716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  <c r="AC158" s="60"/>
      <c r="AD158" s="60"/>
      <c r="AE158" s="60"/>
      <c r="AF158" s="60"/>
      <c r="AG158" s="60"/>
      <c r="AH158" s="60"/>
      <c r="AI158" s="60"/>
      <c r="AJ158" s="60"/>
      <c r="AK158" s="60"/>
      <c r="AL158" s="60"/>
      <c r="AM158" s="60"/>
      <c r="AN158" s="60"/>
      <c r="AO158" s="60"/>
      <c r="AP158" s="60"/>
      <c r="AQ158" s="60"/>
      <c r="AR158" s="60"/>
      <c r="AS158" s="60"/>
      <c r="AT158" s="60"/>
      <c r="AU158" s="60"/>
      <c r="AV158" s="60"/>
      <c r="AW158" s="60"/>
      <c r="AX158" s="60"/>
      <c r="BZ158" s="2370" t="s">
        <v>986</v>
      </c>
      <c r="CA158" s="2371"/>
      <c r="CB158" s="2371"/>
      <c r="CC158" s="2371"/>
      <c r="CD158" s="2371"/>
      <c r="CE158" s="2371"/>
      <c r="CF158" s="2371"/>
      <c r="CG158" s="2371"/>
      <c r="CH158" s="2371"/>
      <c r="CI158" s="2371"/>
      <c r="CJ158" s="2371"/>
      <c r="CK158" s="2371"/>
      <c r="CL158" s="2371"/>
      <c r="CM158" s="2371"/>
      <c r="CN158" s="2371"/>
      <c r="CO158" s="2371"/>
      <c r="CP158" s="2371"/>
      <c r="CQ158" s="2371"/>
      <c r="CR158" s="2371"/>
      <c r="CS158" s="2371"/>
      <c r="CT158" s="2371"/>
      <c r="CU158" s="2371"/>
      <c r="CV158" s="2371"/>
      <c r="CW158" s="2371"/>
      <c r="CX158" s="2371"/>
      <c r="CY158" s="2371"/>
      <c r="CZ158" s="2371"/>
      <c r="DA158" s="2371"/>
      <c r="DB158" s="2371"/>
      <c r="DC158" s="2371"/>
      <c r="DD158" s="2371"/>
      <c r="DE158" s="2371"/>
      <c r="DF158" s="2371"/>
      <c r="DG158" s="2371"/>
      <c r="DH158" s="2371"/>
      <c r="DI158" s="2371"/>
      <c r="DJ158" s="2371"/>
      <c r="DK158" s="2371"/>
      <c r="DL158" s="2371"/>
      <c r="DM158" s="2371"/>
      <c r="DN158" s="2371"/>
      <c r="DO158" s="2371"/>
      <c r="DP158" s="2371"/>
      <c r="DQ158" s="2371"/>
      <c r="DR158" s="2371"/>
      <c r="DS158" s="2371"/>
      <c r="DT158" s="2371"/>
      <c r="DU158" s="2371"/>
      <c r="DV158" s="2371"/>
      <c r="DW158" s="2371"/>
      <c r="DX158" s="2371"/>
      <c r="DY158" s="2371"/>
      <c r="DZ158" s="2371"/>
      <c r="EA158" s="2371"/>
      <c r="EB158" s="2371"/>
      <c r="EC158" s="2371"/>
      <c r="ED158" s="2371"/>
      <c r="EE158" s="2371"/>
      <c r="EF158" s="2371"/>
      <c r="EG158" s="2371"/>
      <c r="EH158" s="2371"/>
      <c r="EI158" s="2371"/>
      <c r="EJ158" s="2371"/>
      <c r="EK158" s="2371"/>
      <c r="EL158" s="2371"/>
      <c r="EM158" s="2371"/>
      <c r="EN158" s="2371"/>
      <c r="EO158" s="2371"/>
      <c r="EP158" s="2371"/>
      <c r="EQ158" s="2371"/>
      <c r="ER158" s="2371"/>
      <c r="ES158" s="2371"/>
      <c r="ET158" s="1727"/>
      <c r="EU158" s="1727"/>
      <c r="EV158" s="1727"/>
      <c r="EW158" s="1727"/>
      <c r="EX158" s="1727"/>
      <c r="EY158" s="1727"/>
      <c r="EZ158" s="1727"/>
      <c r="FA158" s="1727"/>
      <c r="FB158" s="1727"/>
      <c r="FC158" s="1727"/>
      <c r="FD158" s="1727"/>
      <c r="FE158" s="1727"/>
      <c r="FF158" s="1727"/>
      <c r="IA158" s="1807"/>
      <c r="IB158" s="1807"/>
      <c r="IC158" s="1807"/>
      <c r="ID158" s="1807"/>
      <c r="IE158" s="1807"/>
      <c r="IF158" s="1807"/>
      <c r="IG158" s="1807"/>
      <c r="IH158" s="1807"/>
      <c r="II158" s="1807"/>
      <c r="IJ158" s="1807"/>
      <c r="IK158" s="1807"/>
      <c r="IL158" s="1807"/>
      <c r="IM158" s="1807"/>
      <c r="IN158" s="1807"/>
      <c r="IO158" s="1807"/>
      <c r="IP158" s="1807"/>
      <c r="IQ158" s="1807"/>
      <c r="IR158" s="1807"/>
      <c r="IS158" s="1807"/>
      <c r="IT158" s="1807"/>
      <c r="IU158" s="1807"/>
      <c r="IV158" s="1807"/>
      <c r="IW158" s="1807"/>
      <c r="IX158" s="1807"/>
      <c r="IY158" s="1807"/>
      <c r="IZ158" s="1807"/>
      <c r="JA158" s="1807"/>
      <c r="JB158" s="1807"/>
      <c r="JC158" s="1807"/>
      <c r="JD158" s="1807"/>
      <c r="JE158" s="1807"/>
      <c r="JF158" s="1807"/>
      <c r="JG158" s="1807"/>
      <c r="JH158" s="1807"/>
      <c r="JI158" s="1807"/>
      <c r="JJ158" s="1807"/>
      <c r="JK158" s="1807"/>
      <c r="JL158" s="1807"/>
      <c r="JM158" s="1807"/>
      <c r="JN158" s="1807"/>
      <c r="JO158" s="1807"/>
      <c r="JP158" s="1807"/>
      <c r="JQ158" s="1807"/>
      <c r="JR158" s="1807"/>
      <c r="JS158" s="1807"/>
      <c r="JT158" s="1807"/>
      <c r="JU158" s="1807"/>
      <c r="JV158" s="1807"/>
      <c r="JW158" s="1807"/>
      <c r="JX158" s="1807"/>
      <c r="JY158" s="1807"/>
      <c r="JZ158" s="1807"/>
      <c r="KA158" s="1807"/>
      <c r="KB158" s="1807"/>
      <c r="KC158" s="1807"/>
      <c r="KD158" s="1807"/>
      <c r="KE158" s="1807"/>
      <c r="KF158" s="1807"/>
      <c r="KG158" s="1807"/>
      <c r="KH158" s="1806"/>
    </row>
    <row r="159" spans="1:665" s="1758" customFormat="1" ht="25" customHeight="1">
      <c r="B159" s="2364"/>
      <c r="C159" s="2365"/>
      <c r="D159" s="2366"/>
      <c r="E159" s="1799" t="s">
        <v>926</v>
      </c>
      <c r="F159" s="1758">
        <v>670</v>
      </c>
      <c r="G159" s="1758">
        <v>670</v>
      </c>
      <c r="H159" s="1758">
        <v>670</v>
      </c>
      <c r="I159" s="1758">
        <v>670</v>
      </c>
      <c r="J159" s="1758">
        <v>670</v>
      </c>
      <c r="K159" s="1758">
        <v>670</v>
      </c>
      <c r="L159" s="1758">
        <v>670</v>
      </c>
      <c r="M159" s="1758">
        <v>670</v>
      </c>
      <c r="N159" s="1758">
        <v>670</v>
      </c>
      <c r="O159" s="1758">
        <v>670</v>
      </c>
      <c r="P159" s="1758">
        <v>670</v>
      </c>
      <c r="Q159" s="1758">
        <v>670</v>
      </c>
      <c r="R159" s="1758">
        <v>670</v>
      </c>
      <c r="S159" s="1758">
        <v>670</v>
      </c>
      <c r="T159" s="1758">
        <v>670</v>
      </c>
      <c r="U159" s="1758">
        <v>670</v>
      </c>
      <c r="V159" s="1758">
        <v>670</v>
      </c>
      <c r="W159" s="1758">
        <v>670</v>
      </c>
      <c r="X159" s="1758">
        <v>670</v>
      </c>
      <c r="Y159" s="1758">
        <v>670</v>
      </c>
      <c r="Z159" s="1758">
        <v>670</v>
      </c>
      <c r="AA159" s="1758">
        <v>670</v>
      </c>
      <c r="AB159" s="1758">
        <v>670</v>
      </c>
      <c r="AC159" s="1758">
        <v>670</v>
      </c>
      <c r="AD159" s="1758">
        <v>670</v>
      </c>
      <c r="AE159" s="1758">
        <v>670</v>
      </c>
      <c r="AF159" s="1758">
        <v>670</v>
      </c>
      <c r="AG159" s="1758">
        <v>670</v>
      </c>
      <c r="AH159" s="1758">
        <v>670</v>
      </c>
      <c r="AI159" s="1758">
        <v>670</v>
      </c>
      <c r="AJ159" s="1758">
        <v>670</v>
      </c>
      <c r="AK159" s="1758">
        <v>670</v>
      </c>
      <c r="AL159" s="1758">
        <v>670</v>
      </c>
      <c r="AM159" s="1758">
        <v>670</v>
      </c>
      <c r="AN159" s="1758">
        <v>670</v>
      </c>
      <c r="AO159" s="1758">
        <v>670</v>
      </c>
      <c r="AP159" s="1758">
        <v>670</v>
      </c>
      <c r="AQ159" s="1758">
        <v>670</v>
      </c>
      <c r="AR159" s="1758">
        <v>670</v>
      </c>
      <c r="AS159" s="1758">
        <v>670</v>
      </c>
      <c r="AT159" s="1758">
        <v>670</v>
      </c>
      <c r="AU159" s="1758">
        <v>670</v>
      </c>
      <c r="AV159" s="1758">
        <v>670</v>
      </c>
      <c r="AW159" s="1758">
        <v>670</v>
      </c>
      <c r="AX159" s="1758">
        <v>670</v>
      </c>
      <c r="AY159" s="1758">
        <v>670</v>
      </c>
      <c r="AZ159" s="1758">
        <v>670</v>
      </c>
      <c r="BA159" s="1758">
        <v>670</v>
      </c>
      <c r="BB159" s="1758">
        <v>670</v>
      </c>
      <c r="BC159" s="1758">
        <v>670</v>
      </c>
      <c r="BD159" s="1758">
        <v>670</v>
      </c>
      <c r="BE159" s="1758">
        <v>670</v>
      </c>
      <c r="BF159" s="1758">
        <v>670</v>
      </c>
      <c r="BG159" s="1758">
        <v>670</v>
      </c>
      <c r="BH159" s="1758">
        <v>670</v>
      </c>
      <c r="BI159" s="1758">
        <v>670</v>
      </c>
      <c r="BJ159" s="1758">
        <v>670</v>
      </c>
      <c r="BK159" s="1758">
        <v>670</v>
      </c>
      <c r="BL159" s="1758">
        <v>670</v>
      </c>
      <c r="BM159" s="1758">
        <v>670</v>
      </c>
      <c r="BN159" s="1758">
        <v>670</v>
      </c>
      <c r="CA159" s="1802"/>
      <c r="CB159" s="1802"/>
      <c r="CC159" s="1802"/>
      <c r="CD159" s="1802"/>
      <c r="CE159" s="1802"/>
      <c r="CF159" s="1802"/>
      <c r="CG159" s="1802"/>
      <c r="CH159" s="1802"/>
      <c r="CI159" s="1802"/>
      <c r="CJ159" s="1802"/>
      <c r="CK159" s="1802"/>
      <c r="CL159" s="1802"/>
      <c r="CM159" s="1802"/>
      <c r="CN159" s="1802"/>
      <c r="CO159" s="1802"/>
      <c r="CP159" s="1802"/>
      <c r="CQ159" s="1802"/>
      <c r="CR159" s="1802"/>
      <c r="CS159" s="1802"/>
      <c r="CT159" s="1802"/>
      <c r="CU159" s="1802"/>
      <c r="CV159" s="1802"/>
      <c r="CW159" s="1802"/>
      <c r="CX159" s="1802"/>
      <c r="CY159" s="1802"/>
      <c r="CZ159" s="1802"/>
      <c r="DA159" s="1802"/>
      <c r="DB159" s="1802"/>
      <c r="DC159" s="1802"/>
      <c r="DD159" s="1802"/>
      <c r="DE159" s="1802"/>
      <c r="DF159" s="1802"/>
      <c r="DG159" s="1802"/>
      <c r="DH159" s="1802"/>
      <c r="DI159" s="1802"/>
      <c r="DJ159" s="1802"/>
      <c r="DK159" s="1802"/>
      <c r="DL159" s="1802"/>
      <c r="DM159" s="1802"/>
      <c r="DN159" s="1802"/>
      <c r="DO159" s="1802"/>
      <c r="DP159" s="1802"/>
      <c r="DQ159" s="1802"/>
      <c r="DR159" s="1802"/>
      <c r="DS159" s="1802"/>
      <c r="DT159" s="1802"/>
      <c r="DU159" s="1802"/>
      <c r="DV159" s="1802"/>
      <c r="DW159" s="1802"/>
      <c r="DX159" s="1802"/>
      <c r="DY159" s="1802"/>
      <c r="DZ159" s="1802"/>
      <c r="EA159" s="1802"/>
      <c r="EB159" s="1802"/>
      <c r="EC159" s="1802"/>
      <c r="ED159" s="1802"/>
      <c r="EE159" s="1802"/>
      <c r="EF159" s="1802"/>
      <c r="EG159" s="1802"/>
      <c r="EH159" s="1802"/>
      <c r="EI159" s="1802"/>
      <c r="EJ159" s="1802"/>
      <c r="EK159" s="1802"/>
      <c r="EL159" s="1802"/>
      <c r="EM159" s="1802"/>
      <c r="EN159" s="1802"/>
      <c r="EO159" s="1802"/>
      <c r="EP159" s="1802"/>
      <c r="EQ159" s="1802"/>
      <c r="ER159" s="1802"/>
      <c r="ES159" s="1802"/>
      <c r="ET159" s="1802"/>
      <c r="EU159" s="1802"/>
      <c r="EV159" s="1802"/>
      <c r="EW159" s="1802"/>
      <c r="EX159" s="1802"/>
      <c r="EY159" s="1802"/>
      <c r="EZ159" s="1802"/>
      <c r="FA159" s="1802"/>
      <c r="FB159" s="1802"/>
      <c r="FC159" s="1802"/>
      <c r="FD159" s="1802"/>
      <c r="FE159" s="1802"/>
      <c r="FF159" s="1802"/>
      <c r="FG159" s="1802"/>
      <c r="FH159" s="1802"/>
      <c r="FI159" s="1802"/>
      <c r="FJ159" s="1802"/>
      <c r="FK159" s="1802"/>
      <c r="FL159" s="1802"/>
      <c r="FM159" s="1802"/>
      <c r="FN159" s="1802"/>
      <c r="FO159" s="1802"/>
      <c r="FP159" s="1802"/>
      <c r="FQ159" s="1802"/>
      <c r="FR159" s="1802"/>
      <c r="FS159" s="1802"/>
      <c r="FT159" s="1802"/>
      <c r="FU159" s="1802"/>
      <c r="FV159" s="1802"/>
      <c r="FW159" s="1802"/>
      <c r="FX159" s="1802"/>
      <c r="FY159" s="1802"/>
      <c r="FZ159" s="1802"/>
      <c r="GA159" s="1802"/>
      <c r="GB159" s="1802"/>
      <c r="GC159" s="1802"/>
      <c r="IL159" s="1758">
        <v>670</v>
      </c>
      <c r="IM159" s="1758">
        <v>670</v>
      </c>
      <c r="IN159" s="1758">
        <v>670</v>
      </c>
      <c r="IO159" s="1758">
        <v>670</v>
      </c>
      <c r="IP159" s="1758">
        <v>670</v>
      </c>
      <c r="IQ159" s="1758">
        <v>670</v>
      </c>
      <c r="IR159" s="1758">
        <v>670</v>
      </c>
      <c r="IS159" s="1758">
        <v>670</v>
      </c>
      <c r="IT159" s="1758">
        <v>670</v>
      </c>
      <c r="IU159" s="1758">
        <v>670</v>
      </c>
      <c r="IV159" s="1758">
        <v>670</v>
      </c>
      <c r="IW159" s="1758">
        <v>670</v>
      </c>
      <c r="IX159" s="1758">
        <v>670</v>
      </c>
      <c r="IY159" s="1758">
        <v>670</v>
      </c>
      <c r="IZ159" s="1758">
        <v>670</v>
      </c>
      <c r="JA159" s="1758">
        <v>670</v>
      </c>
      <c r="JB159" s="1758">
        <v>670</v>
      </c>
      <c r="JC159" s="1758">
        <v>670</v>
      </c>
      <c r="JD159" s="1758">
        <v>670</v>
      </c>
      <c r="JE159" s="1758">
        <v>670</v>
      </c>
      <c r="JF159" s="1758">
        <v>670</v>
      </c>
      <c r="JG159" s="1758">
        <v>670</v>
      </c>
      <c r="JH159" s="1758">
        <v>670</v>
      </c>
      <c r="JI159" s="1758">
        <v>670</v>
      </c>
      <c r="JJ159" s="1758">
        <v>670</v>
      </c>
      <c r="JK159" s="1758">
        <v>670</v>
      </c>
      <c r="JL159" s="1758">
        <v>670</v>
      </c>
      <c r="JM159" s="1758">
        <v>670</v>
      </c>
      <c r="JN159" s="1758">
        <v>670</v>
      </c>
      <c r="JO159" s="1758">
        <v>670</v>
      </c>
      <c r="JP159" s="1758">
        <v>670</v>
      </c>
    </row>
    <row r="160" spans="1:665" s="1726" customFormat="1" ht="25" customHeight="1">
      <c r="A160" s="340"/>
      <c r="B160" s="2361" t="s">
        <v>950</v>
      </c>
      <c r="C160" s="2362"/>
      <c r="D160" s="2363"/>
      <c r="E160" s="1770"/>
      <c r="F160" s="1742"/>
      <c r="G160" s="1728"/>
      <c r="H160" s="1721"/>
      <c r="I160" s="1721"/>
      <c r="J160" s="1721"/>
      <c r="K160" s="1721"/>
      <c r="L160" s="1721"/>
      <c r="M160" s="1721"/>
      <c r="N160" s="1721"/>
      <c r="O160" s="1721"/>
      <c r="P160" s="1721"/>
      <c r="Q160" s="1721"/>
      <c r="R160" s="1727"/>
      <c r="S160" s="1727"/>
      <c r="T160" s="1727"/>
      <c r="U160" s="1727"/>
      <c r="V160" s="1727"/>
      <c r="W160" s="1727"/>
      <c r="X160" s="1727"/>
      <c r="Y160" s="1727"/>
      <c r="Z160" s="1727"/>
      <c r="AA160" s="1727"/>
      <c r="AB160" s="1727"/>
      <c r="AC160" s="1727"/>
      <c r="AD160" s="1727"/>
      <c r="AE160" s="1727"/>
      <c r="AF160" s="1727"/>
      <c r="AG160" s="1727"/>
      <c r="AH160" s="1727"/>
      <c r="AI160" s="1727"/>
      <c r="AJ160" s="1727"/>
      <c r="AK160" s="1727"/>
      <c r="AL160" s="1727"/>
      <c r="AM160" s="1727"/>
      <c r="AN160" s="1727"/>
      <c r="AO160" s="1727"/>
      <c r="AP160" s="1727"/>
      <c r="AQ160" s="1727"/>
      <c r="AR160" s="1727"/>
      <c r="AS160" s="1727"/>
      <c r="AT160" s="1727"/>
      <c r="AU160" s="1727"/>
      <c r="AV160" s="1727"/>
      <c r="AW160" s="1727"/>
      <c r="AX160" s="1727"/>
      <c r="AY160" s="1727"/>
      <c r="AZ160" s="1727"/>
      <c r="BA160" s="1727"/>
      <c r="BB160" s="1727"/>
      <c r="BC160" s="1727"/>
      <c r="BD160" s="1727"/>
      <c r="BE160" s="1727"/>
      <c r="BF160" s="1727"/>
      <c r="BG160" s="1727"/>
      <c r="BH160" s="1727"/>
      <c r="BI160" s="1727"/>
      <c r="BJ160" s="1727"/>
      <c r="BK160" s="1727"/>
      <c r="BL160" s="1727"/>
      <c r="BM160" s="1727"/>
      <c r="BN160" s="1727"/>
      <c r="BO160" s="1727"/>
      <c r="BP160" s="1727"/>
      <c r="BQ160" s="1727"/>
      <c r="BR160" s="1727"/>
      <c r="BS160" s="1727"/>
      <c r="BT160" s="1727"/>
      <c r="BU160" s="1727"/>
      <c r="BV160" s="1727"/>
      <c r="BW160" s="1727"/>
      <c r="BX160" s="1727"/>
      <c r="BY160" s="1727"/>
      <c r="BZ160" s="1727"/>
      <c r="CA160" s="1727"/>
      <c r="CB160" s="1727"/>
      <c r="CC160" s="1727"/>
      <c r="CD160" s="1727"/>
      <c r="CE160" s="1727"/>
      <c r="CF160" s="1727"/>
      <c r="CG160" s="1727"/>
      <c r="CH160" s="1727"/>
      <c r="CI160" s="1727"/>
      <c r="CJ160" s="1727"/>
      <c r="CK160" s="1727"/>
      <c r="CL160" s="1727"/>
      <c r="CM160" s="1727"/>
      <c r="CN160" s="1727"/>
      <c r="CO160" s="1727"/>
      <c r="CP160" s="1727"/>
      <c r="CQ160" s="1727"/>
      <c r="CR160" s="1727"/>
      <c r="CS160" s="1727"/>
      <c r="CT160" s="1727"/>
      <c r="CU160" s="1727"/>
      <c r="CV160" s="1727"/>
      <c r="CW160" s="1727"/>
      <c r="CX160" s="1727"/>
      <c r="CY160" s="1727"/>
      <c r="CZ160" s="1727"/>
      <c r="DA160" s="1727"/>
      <c r="DB160" s="1727"/>
      <c r="DC160" s="1727"/>
      <c r="DD160" s="1727"/>
      <c r="DE160" s="1727"/>
      <c r="DF160" s="1727"/>
      <c r="DG160" s="1727"/>
      <c r="DH160" s="1727"/>
      <c r="DI160" s="1727"/>
      <c r="DJ160" s="1727"/>
      <c r="DK160" s="1727"/>
      <c r="DL160" s="1727"/>
      <c r="DM160" s="1727"/>
      <c r="DN160" s="1727"/>
      <c r="DO160" s="1727"/>
      <c r="DP160" s="1727"/>
      <c r="DQ160" s="1727"/>
      <c r="DR160" s="1727"/>
      <c r="DS160" s="1727"/>
      <c r="DT160" s="1727"/>
      <c r="DU160" s="1727"/>
      <c r="DV160" s="1727"/>
      <c r="DW160" s="1727"/>
      <c r="DX160" s="1727"/>
      <c r="DY160" s="1727"/>
      <c r="DZ160" s="1727"/>
      <c r="EA160" s="1727"/>
      <c r="EB160" s="1727"/>
      <c r="EC160" s="1727"/>
      <c r="ED160" s="1727"/>
      <c r="EE160" s="1727"/>
      <c r="EF160" s="1727"/>
      <c r="EG160" s="1727"/>
      <c r="EH160" s="1727"/>
      <c r="EI160" s="1727"/>
      <c r="EJ160" s="1727"/>
      <c r="EK160" s="1727"/>
      <c r="EL160" s="1727"/>
      <c r="EM160" s="1727"/>
      <c r="EN160" s="1727"/>
      <c r="EO160" s="1727"/>
      <c r="EP160" s="1727"/>
      <c r="EQ160" s="1727"/>
      <c r="ER160" s="1727"/>
      <c r="ES160" s="1727"/>
      <c r="ET160" s="1727"/>
      <c r="EU160" s="1727"/>
      <c r="EV160" s="1800"/>
      <c r="EW160" s="1800"/>
      <c r="EX160" s="1800"/>
      <c r="EY160" s="1800"/>
      <c r="EZ160" s="1800"/>
      <c r="FA160" s="1800"/>
      <c r="FB160" s="1800"/>
      <c r="FC160" s="1800"/>
      <c r="FD160" s="1800"/>
      <c r="FE160" s="1800"/>
      <c r="FF160" s="1800"/>
      <c r="FG160" s="1800"/>
      <c r="FH160" s="1800"/>
      <c r="FI160" s="1800"/>
      <c r="FJ160" s="1800"/>
      <c r="FK160" s="1800"/>
      <c r="FL160" s="1800"/>
      <c r="FM160" s="1727"/>
      <c r="FN160" s="1727"/>
      <c r="FO160" s="1727"/>
      <c r="FP160" s="1727"/>
      <c r="FQ160" s="1727"/>
      <c r="FR160" s="1727"/>
      <c r="FS160" s="1727"/>
      <c r="FT160" s="1727"/>
      <c r="FU160" s="1727"/>
      <c r="FV160" s="1727"/>
      <c r="FW160" s="1727"/>
      <c r="FX160" s="1727"/>
      <c r="FY160" s="1727"/>
      <c r="FZ160" s="1727"/>
      <c r="GA160" s="1727"/>
      <c r="GB160" s="1727"/>
      <c r="GC160" s="1727"/>
      <c r="GD160" s="1727"/>
      <c r="GE160" s="1727"/>
      <c r="GF160" s="1727"/>
      <c r="GG160" s="1727"/>
      <c r="GH160" s="1727"/>
      <c r="GI160" s="1727"/>
      <c r="GJ160" s="1727"/>
      <c r="GK160" s="1727"/>
      <c r="GL160" s="1727"/>
      <c r="GM160" s="1727"/>
      <c r="GN160" s="1727"/>
      <c r="GO160" s="1727"/>
      <c r="GP160" s="1727"/>
      <c r="GQ160" s="1727"/>
      <c r="GR160" s="1727"/>
      <c r="GS160" s="1727"/>
      <c r="GT160" s="1727"/>
      <c r="GU160" s="1727"/>
      <c r="GV160" s="1727"/>
      <c r="GW160" s="1727"/>
      <c r="GX160" s="1727"/>
      <c r="GY160" s="1727"/>
      <c r="GZ160" s="1727"/>
      <c r="HA160" s="1727"/>
      <c r="HB160" s="1727"/>
      <c r="HC160" s="1727"/>
      <c r="HD160" s="1727"/>
      <c r="HE160" s="1727"/>
      <c r="HF160" s="1727"/>
      <c r="HG160" s="1727"/>
      <c r="HH160" s="1727"/>
      <c r="HI160" s="1727"/>
      <c r="HJ160" s="1727"/>
      <c r="HK160" s="1727"/>
      <c r="HL160" s="1727"/>
      <c r="HM160" s="1727"/>
      <c r="HN160" s="1727"/>
      <c r="HO160" s="1727"/>
      <c r="HP160" s="1727"/>
      <c r="HQ160" s="1727"/>
      <c r="HR160" s="1727"/>
      <c r="HS160" s="1727"/>
      <c r="HT160" s="1727"/>
      <c r="HU160" s="1727"/>
      <c r="HV160" s="1727"/>
      <c r="HW160" s="1727"/>
      <c r="HX160" s="1727"/>
      <c r="HY160" s="1727"/>
      <c r="HZ160" s="1727"/>
      <c r="IA160" s="1727"/>
      <c r="IB160" s="1727"/>
      <c r="IC160" s="1727"/>
      <c r="ID160" s="1727"/>
      <c r="IE160" s="1727"/>
      <c r="IF160" s="1727"/>
      <c r="IG160" s="1727"/>
      <c r="IH160" s="1727"/>
      <c r="II160" s="1727"/>
      <c r="IJ160" s="1727"/>
      <c r="IK160" s="1727"/>
      <c r="IL160" s="1727"/>
      <c r="IM160" s="1727"/>
      <c r="IN160" s="1727"/>
      <c r="IO160" s="1727"/>
      <c r="IP160" s="1727"/>
      <c r="IQ160" s="1727"/>
      <c r="IR160" s="1727"/>
      <c r="IS160" s="1727"/>
      <c r="IT160" s="1727"/>
      <c r="IU160" s="1727"/>
      <c r="IV160" s="1727"/>
      <c r="IW160" s="1727"/>
      <c r="IX160" s="1727"/>
      <c r="IY160" s="1727"/>
      <c r="IZ160" s="1727"/>
      <c r="JA160" s="1727"/>
      <c r="JB160" s="1727"/>
      <c r="JC160" s="1727"/>
      <c r="JD160" s="1727"/>
      <c r="JE160" s="1727"/>
      <c r="JF160" s="1727"/>
      <c r="JG160" s="1727"/>
      <c r="JH160" s="1727"/>
      <c r="JI160" s="1727"/>
      <c r="JJ160" s="1727"/>
      <c r="JK160" s="1727"/>
      <c r="JL160" s="1727"/>
      <c r="JM160" s="1727"/>
      <c r="JN160" s="1727"/>
      <c r="JO160" s="1727"/>
      <c r="JP160" s="1727"/>
      <c r="JQ160" s="1727"/>
      <c r="JR160" s="1727"/>
      <c r="JS160" s="1727"/>
      <c r="JT160" s="1727"/>
      <c r="JU160" s="1727"/>
      <c r="JV160" s="1727"/>
      <c r="JW160" s="1727"/>
      <c r="JX160" s="1727"/>
      <c r="JY160" s="1727"/>
      <c r="JZ160" s="1727"/>
      <c r="KA160" s="1727"/>
      <c r="KB160" s="1727"/>
      <c r="KC160" s="1727"/>
      <c r="KD160" s="1727"/>
      <c r="KE160" s="1727"/>
      <c r="KF160" s="1727"/>
      <c r="KG160" s="1727"/>
      <c r="KH160" s="1727"/>
      <c r="KI160" s="61"/>
      <c r="KJ160" s="61"/>
      <c r="KK160" s="61"/>
      <c r="KL160" s="1727"/>
      <c r="KM160" s="1727"/>
      <c r="KN160" s="1727"/>
      <c r="KO160" s="1727"/>
      <c r="KP160" s="1727"/>
      <c r="KQ160" s="1727"/>
      <c r="KR160" s="1727"/>
      <c r="KS160" s="1727"/>
      <c r="KT160" s="1727"/>
      <c r="KU160" s="1727"/>
      <c r="KV160" s="1727"/>
      <c r="KW160" s="1727"/>
    </row>
    <row r="161" spans="1:665" s="61" customFormat="1" ht="25" customHeight="1">
      <c r="A161" s="345"/>
      <c r="B161" s="2364"/>
      <c r="C161" s="2365"/>
      <c r="D161" s="2366"/>
      <c r="E161" s="1769"/>
      <c r="F161" s="1741"/>
      <c r="G161" s="1716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1702"/>
      <c r="CL161" s="2367" t="s">
        <v>951</v>
      </c>
      <c r="CM161" s="2368"/>
      <c r="CN161" s="2368"/>
      <c r="CO161" s="2368"/>
      <c r="CP161" s="2368"/>
      <c r="CQ161" s="2368"/>
      <c r="CR161" s="2368"/>
      <c r="CS161" s="2368"/>
      <c r="CT161" s="2368"/>
      <c r="CU161" s="2368"/>
      <c r="CV161" s="2368"/>
      <c r="CW161" s="2368"/>
      <c r="CX161" s="2368"/>
      <c r="CY161" s="2368"/>
      <c r="CZ161" s="2368"/>
      <c r="DA161" s="2368"/>
      <c r="DB161" s="2368"/>
      <c r="DC161" s="2368"/>
      <c r="DD161" s="2368"/>
      <c r="DE161" s="2368"/>
      <c r="DF161" s="2368"/>
      <c r="DG161" s="2368"/>
      <c r="DH161" s="2368"/>
      <c r="DI161" s="2368"/>
      <c r="DJ161" s="2368"/>
      <c r="DK161" s="2368"/>
      <c r="DL161" s="2368"/>
      <c r="DM161" s="2368"/>
      <c r="DN161" s="2368"/>
      <c r="DO161" s="2368"/>
      <c r="DP161" s="2368"/>
      <c r="DQ161" s="2368"/>
      <c r="DR161" s="2368"/>
      <c r="DS161" s="2368"/>
      <c r="DT161" s="2368"/>
      <c r="DU161" s="2368"/>
      <c r="DV161" s="2368"/>
      <c r="DW161" s="2368"/>
      <c r="DX161" s="2368"/>
      <c r="DY161" s="2368"/>
      <c r="DZ161" s="2368"/>
      <c r="EA161" s="2368"/>
      <c r="EB161" s="2368"/>
      <c r="EC161" s="2368"/>
      <c r="ED161" s="2368"/>
      <c r="EE161" s="2368"/>
      <c r="EF161" s="2368"/>
      <c r="EG161" s="2368"/>
      <c r="EH161" s="2368"/>
      <c r="EI161" s="2368"/>
      <c r="EJ161" s="2368"/>
      <c r="EK161" s="2368"/>
      <c r="EL161" s="2368"/>
      <c r="EM161" s="2368"/>
      <c r="EN161" s="2368"/>
      <c r="EO161" s="2368"/>
      <c r="EP161" s="2368"/>
      <c r="EQ161" s="2368"/>
      <c r="ER161" s="2368"/>
      <c r="ES161" s="2368"/>
      <c r="ET161" s="2368"/>
      <c r="EU161" s="2368"/>
      <c r="EV161" s="2368"/>
      <c r="EW161" s="2368"/>
      <c r="EX161" s="2368"/>
      <c r="EY161" s="2368"/>
      <c r="EZ161" s="2368"/>
      <c r="FA161" s="2368"/>
      <c r="FB161" s="2368"/>
      <c r="FC161" s="2368"/>
      <c r="FD161" s="2368"/>
      <c r="FE161" s="2368"/>
      <c r="FF161" s="2368"/>
      <c r="FG161" s="2368"/>
      <c r="FH161" s="2368"/>
      <c r="FI161" s="2368"/>
      <c r="FJ161" s="2368"/>
      <c r="FK161" s="2368"/>
      <c r="FL161" s="2368"/>
      <c r="FM161" s="2368"/>
      <c r="FN161" s="2368"/>
      <c r="FO161" s="2368"/>
      <c r="FP161" s="2368"/>
      <c r="FQ161" s="2368"/>
      <c r="FR161" s="2368"/>
      <c r="FS161" s="2368"/>
      <c r="FT161" s="2368"/>
      <c r="FU161" s="2368"/>
      <c r="FV161" s="2368"/>
      <c r="FW161" s="2368"/>
      <c r="FX161" s="2368"/>
      <c r="FY161" s="2368"/>
      <c r="FZ161" s="2368"/>
      <c r="GA161" s="2368"/>
      <c r="GB161" s="2368"/>
      <c r="GC161" s="2368"/>
      <c r="GD161" s="2368"/>
      <c r="GE161" s="2368"/>
      <c r="GF161" s="2368"/>
      <c r="GG161" s="2368"/>
      <c r="GH161" s="2368"/>
      <c r="GI161" s="2368"/>
      <c r="GJ161" s="2368"/>
      <c r="GK161" s="2368"/>
      <c r="GL161" s="2368"/>
      <c r="GM161" s="2368"/>
      <c r="GN161" s="2368"/>
      <c r="GO161" s="2368"/>
      <c r="GP161" s="2368"/>
      <c r="GQ161" s="2368"/>
      <c r="GR161" s="2368"/>
      <c r="GS161" s="2368"/>
      <c r="GT161" s="2368"/>
      <c r="GU161" s="2368"/>
      <c r="GV161" s="2368"/>
      <c r="GW161" s="2368"/>
      <c r="GX161" s="2368"/>
      <c r="GY161" s="2368"/>
      <c r="GZ161" s="2368"/>
      <c r="HA161" s="2368"/>
      <c r="HB161" s="2368"/>
      <c r="HC161" s="2368"/>
      <c r="HD161" s="2368"/>
      <c r="HE161" s="2368"/>
      <c r="HF161" s="2368"/>
      <c r="HG161" s="2368"/>
      <c r="HH161" s="2368"/>
      <c r="HI161" s="2368"/>
      <c r="HJ161" s="2368"/>
      <c r="HK161" s="2368"/>
      <c r="HL161" s="2368"/>
      <c r="HM161" s="2368"/>
      <c r="HN161" s="2368"/>
      <c r="HO161" s="2368"/>
      <c r="HP161" s="2368"/>
      <c r="HQ161" s="2368"/>
      <c r="HR161" s="2368"/>
      <c r="HS161" s="2368"/>
      <c r="HT161" s="2368"/>
      <c r="HU161" s="2368"/>
      <c r="HV161" s="2368"/>
      <c r="HW161" s="2368"/>
      <c r="HX161" s="2368"/>
      <c r="HY161" s="2368"/>
      <c r="HZ161" s="2368"/>
      <c r="IA161" s="2368"/>
      <c r="IB161" s="2368"/>
      <c r="IC161" s="2368"/>
      <c r="ID161" s="2368"/>
      <c r="IE161" s="2368"/>
      <c r="IF161" s="2368"/>
      <c r="IG161" s="2368"/>
      <c r="IH161" s="2368"/>
      <c r="II161" s="2368"/>
      <c r="IJ161" s="2368"/>
      <c r="IK161" s="2368"/>
      <c r="IL161" s="2368"/>
      <c r="IM161" s="2368"/>
      <c r="IN161" s="2368"/>
      <c r="IO161" s="2368"/>
      <c r="IP161" s="2368"/>
      <c r="IQ161" s="2368"/>
      <c r="IR161" s="2368"/>
      <c r="IS161" s="2368"/>
      <c r="IT161" s="2368"/>
      <c r="IU161" s="2368"/>
      <c r="IV161" s="2368"/>
      <c r="IW161" s="2368"/>
      <c r="IX161" s="2368"/>
      <c r="IY161" s="2368"/>
      <c r="IZ161" s="2368"/>
      <c r="JA161" s="2368"/>
      <c r="JB161" s="2368"/>
      <c r="JC161" s="2368"/>
      <c r="JD161" s="2368"/>
      <c r="JE161" s="2368"/>
      <c r="JF161" s="2368"/>
      <c r="JG161" s="2368"/>
      <c r="JH161" s="2368"/>
      <c r="JI161" s="2368"/>
      <c r="JJ161" s="2369"/>
    </row>
    <row r="162" spans="1:665" s="1758" customFormat="1" ht="25" customHeight="1">
      <c r="A162" s="1803"/>
      <c r="B162" s="1804"/>
      <c r="C162" s="1804"/>
      <c r="D162" s="1804"/>
      <c r="E162" s="1799" t="s">
        <v>926</v>
      </c>
      <c r="F162" s="1800"/>
      <c r="G162" s="1800"/>
      <c r="R162" s="1800"/>
      <c r="DW162" s="1758">
        <v>1300</v>
      </c>
      <c r="DX162" s="1758">
        <v>1300</v>
      </c>
      <c r="DY162" s="1758">
        <v>1300</v>
      </c>
      <c r="DZ162" s="1758">
        <v>1300</v>
      </c>
      <c r="EA162" s="1758">
        <v>1300</v>
      </c>
      <c r="EB162" s="1758">
        <v>1300</v>
      </c>
      <c r="EC162" s="1758">
        <v>1300</v>
      </c>
      <c r="ED162" s="1758">
        <v>1300</v>
      </c>
      <c r="EE162" s="1758">
        <v>1300</v>
      </c>
      <c r="EF162" s="1758">
        <v>1300</v>
      </c>
      <c r="EG162" s="1758">
        <v>1300</v>
      </c>
      <c r="EH162" s="1758">
        <v>1300</v>
      </c>
      <c r="EI162" s="1758">
        <v>1300</v>
      </c>
      <c r="EJ162" s="1758">
        <v>1300</v>
      </c>
      <c r="EK162" s="1758">
        <v>1300</v>
      </c>
      <c r="EL162" s="1758">
        <v>1300</v>
      </c>
      <c r="EM162" s="1758">
        <v>1300</v>
      </c>
      <c r="EN162" s="1758">
        <v>1300</v>
      </c>
      <c r="EO162" s="1758">
        <v>1300</v>
      </c>
      <c r="EP162" s="1758">
        <v>1300</v>
      </c>
      <c r="EQ162" s="1758">
        <v>1300</v>
      </c>
      <c r="ER162" s="1758">
        <v>1300</v>
      </c>
      <c r="ES162" s="1758">
        <v>1300</v>
      </c>
      <c r="ET162" s="1758">
        <v>1300</v>
      </c>
      <c r="EU162" s="1758">
        <v>1300</v>
      </c>
      <c r="EV162" s="1758">
        <v>1300</v>
      </c>
      <c r="EW162" s="1758">
        <v>1300</v>
      </c>
      <c r="EX162" s="1758">
        <v>1300</v>
      </c>
      <c r="EY162" s="1758">
        <v>1300</v>
      </c>
      <c r="EZ162" s="1758">
        <v>1300</v>
      </c>
      <c r="FA162" s="1758">
        <v>1300</v>
      </c>
      <c r="FB162" s="1758">
        <v>1300</v>
      </c>
      <c r="FC162" s="1758">
        <v>1300</v>
      </c>
      <c r="FD162" s="1758">
        <v>1300</v>
      </c>
      <c r="FE162" s="1758">
        <v>1300</v>
      </c>
      <c r="FF162" s="1758">
        <v>1300</v>
      </c>
      <c r="FG162" s="1758">
        <v>1300</v>
      </c>
      <c r="FH162" s="1758">
        <v>1300</v>
      </c>
      <c r="FI162" s="1758">
        <v>1300</v>
      </c>
      <c r="FJ162" s="1758">
        <v>1300</v>
      </c>
      <c r="FK162" s="1758">
        <v>1300</v>
      </c>
      <c r="FL162" s="1758">
        <v>1300</v>
      </c>
      <c r="FM162" s="1758">
        <v>1300</v>
      </c>
      <c r="FN162" s="1758">
        <v>1300</v>
      </c>
      <c r="FO162" s="1758">
        <v>1300</v>
      </c>
      <c r="FP162" s="1758">
        <v>1300</v>
      </c>
      <c r="FQ162" s="1758">
        <v>1300</v>
      </c>
      <c r="FR162" s="1758">
        <v>1300</v>
      </c>
      <c r="FS162" s="1758">
        <v>1300</v>
      </c>
      <c r="FT162" s="1758">
        <v>1300</v>
      </c>
      <c r="FU162" s="1758">
        <v>1300</v>
      </c>
      <c r="FV162" s="1758">
        <v>1300</v>
      </c>
      <c r="FW162" s="1758">
        <v>1300</v>
      </c>
      <c r="FX162" s="1758">
        <v>1300</v>
      </c>
      <c r="FY162" s="1758">
        <v>1300</v>
      </c>
      <c r="FZ162" s="1758">
        <v>1300</v>
      </c>
      <c r="GA162" s="1758">
        <v>1300</v>
      </c>
      <c r="GB162" s="1758">
        <v>1300</v>
      </c>
      <c r="GC162" s="1758">
        <v>1300</v>
      </c>
      <c r="GD162" s="1758">
        <v>1300</v>
      </c>
      <c r="GE162" s="1758">
        <v>1300</v>
      </c>
      <c r="GF162" s="1758">
        <v>1300</v>
      </c>
      <c r="GG162" s="1758">
        <v>1300</v>
      </c>
      <c r="GH162" s="1758">
        <v>1300</v>
      </c>
      <c r="GI162" s="1758">
        <v>1300</v>
      </c>
      <c r="GJ162" s="1758">
        <v>1300</v>
      </c>
      <c r="GK162" s="1758">
        <v>1300</v>
      </c>
      <c r="GL162" s="1758">
        <v>1300</v>
      </c>
      <c r="GM162" s="1758">
        <v>1300</v>
      </c>
      <c r="GN162" s="1758">
        <v>1300</v>
      </c>
      <c r="GO162" s="1758">
        <v>1300</v>
      </c>
      <c r="GP162" s="1758">
        <v>1300</v>
      </c>
      <c r="GQ162" s="1758">
        <v>1300</v>
      </c>
      <c r="GR162" s="1758">
        <v>1300</v>
      </c>
      <c r="GS162" s="1758">
        <v>1300</v>
      </c>
      <c r="GT162" s="1758">
        <v>1300</v>
      </c>
      <c r="GU162" s="1758">
        <v>1300</v>
      </c>
      <c r="GV162" s="1758">
        <v>1300</v>
      </c>
      <c r="GW162" s="1758">
        <v>1300</v>
      </c>
      <c r="GX162" s="1758">
        <v>1300</v>
      </c>
      <c r="GY162" s="1758">
        <v>1300</v>
      </c>
      <c r="GZ162" s="1758">
        <v>1300</v>
      </c>
      <c r="HA162" s="1758">
        <v>1300</v>
      </c>
      <c r="HB162" s="1758">
        <v>1300</v>
      </c>
      <c r="HC162" s="1758">
        <v>1300</v>
      </c>
      <c r="HD162" s="1758">
        <v>1300</v>
      </c>
      <c r="HE162" s="1758">
        <v>1300</v>
      </c>
      <c r="HF162" s="1758">
        <v>1300</v>
      </c>
      <c r="HG162" s="1758">
        <v>1300</v>
      </c>
      <c r="HH162" s="1758">
        <v>1300</v>
      </c>
      <c r="HI162" s="1758">
        <v>1300</v>
      </c>
      <c r="HJ162" s="1758">
        <v>1300</v>
      </c>
      <c r="HK162" s="1758">
        <v>1300</v>
      </c>
      <c r="HL162" s="1758">
        <v>1300</v>
      </c>
      <c r="HM162" s="1758">
        <v>1300</v>
      </c>
      <c r="HN162" s="1758">
        <v>1300</v>
      </c>
      <c r="HO162" s="1758">
        <v>1300</v>
      </c>
      <c r="HP162" s="1758">
        <v>1300</v>
      </c>
      <c r="HQ162" s="1758">
        <v>1300</v>
      </c>
      <c r="HR162" s="1758">
        <v>1300</v>
      </c>
      <c r="HS162" s="1758">
        <v>1300</v>
      </c>
      <c r="HT162" s="1758">
        <v>1300</v>
      </c>
      <c r="HU162" s="1758">
        <v>1300</v>
      </c>
      <c r="HV162" s="1758">
        <v>1300</v>
      </c>
      <c r="HW162" s="1758">
        <v>1300</v>
      </c>
      <c r="HX162" s="1758">
        <v>1300</v>
      </c>
      <c r="HY162" s="1758">
        <v>1300</v>
      </c>
      <c r="HZ162" s="1758">
        <v>1300</v>
      </c>
      <c r="IA162" s="1758">
        <v>1300</v>
      </c>
      <c r="IB162" s="1758">
        <v>1300</v>
      </c>
      <c r="IC162" s="1758">
        <v>1300</v>
      </c>
      <c r="ID162" s="1758">
        <v>1300</v>
      </c>
      <c r="IE162" s="1758">
        <v>1300</v>
      </c>
      <c r="IF162" s="1758">
        <v>1300</v>
      </c>
      <c r="IG162" s="1758">
        <v>1300</v>
      </c>
      <c r="IH162" s="1758">
        <v>1300</v>
      </c>
      <c r="II162" s="1758">
        <v>1300</v>
      </c>
      <c r="IJ162" s="1758">
        <v>1300</v>
      </c>
      <c r="IK162" s="1758">
        <v>1300</v>
      </c>
      <c r="IL162" s="1758">
        <v>1300</v>
      </c>
      <c r="IM162" s="1758">
        <v>1300</v>
      </c>
      <c r="IN162" s="1758">
        <v>1300</v>
      </c>
      <c r="IO162" s="1758">
        <v>1300</v>
      </c>
      <c r="IP162" s="1758">
        <v>1300</v>
      </c>
      <c r="IQ162" s="1758">
        <v>1300</v>
      </c>
      <c r="IR162" s="1758">
        <v>1300</v>
      </c>
      <c r="IS162" s="1758">
        <v>1300</v>
      </c>
      <c r="IT162" s="1758">
        <v>1300</v>
      </c>
      <c r="IU162" s="1758">
        <v>1300</v>
      </c>
      <c r="IV162" s="1758">
        <v>1300</v>
      </c>
      <c r="IW162" s="1758">
        <v>1300</v>
      </c>
      <c r="IX162" s="1758">
        <v>1300</v>
      </c>
    </row>
    <row r="163" spans="1:665" s="1726" customFormat="1" ht="25" hidden="1" customHeight="1">
      <c r="A163" s="1729"/>
      <c r="B163" s="1793"/>
      <c r="C163" s="1793"/>
      <c r="D163" s="1793"/>
      <c r="E163" s="1770"/>
      <c r="F163" s="1742"/>
      <c r="G163" s="1728"/>
      <c r="H163" s="1721"/>
      <c r="I163" s="1721"/>
      <c r="J163" s="1721"/>
      <c r="K163" s="1721"/>
      <c r="L163" s="1721"/>
      <c r="M163" s="1721"/>
      <c r="N163" s="1721"/>
      <c r="O163" s="1721"/>
      <c r="P163" s="1721"/>
      <c r="Q163" s="1721"/>
      <c r="R163" s="1727"/>
      <c r="GS163" s="61"/>
      <c r="GT163" s="61"/>
      <c r="JK163" s="61"/>
      <c r="JL163" s="61"/>
    </row>
    <row r="164" spans="1:665" s="1815" customFormat="1" ht="25" hidden="1" customHeight="1">
      <c r="A164" s="1768"/>
      <c r="B164" s="1813"/>
      <c r="C164" s="1813"/>
      <c r="D164" s="1813"/>
      <c r="E164" s="1776" t="s">
        <v>926</v>
      </c>
      <c r="F164" s="1814"/>
      <c r="G164" s="1814"/>
      <c r="R164" s="1814"/>
    </row>
    <row r="165" spans="1:665" s="61" customFormat="1" ht="26.25" hidden="1" customHeight="1">
      <c r="B165" s="1793"/>
      <c r="C165" s="1793"/>
      <c r="D165" s="1793"/>
      <c r="E165" s="1769"/>
      <c r="F165" s="1741"/>
      <c r="G165" s="1716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1702"/>
    </row>
    <row r="166" spans="1:665" s="61" customFormat="1" ht="28.5" hidden="1" customHeight="1">
      <c r="A166" s="345"/>
      <c r="B166" s="1793"/>
      <c r="C166" s="1793"/>
      <c r="D166" s="1793"/>
      <c r="E166" s="1769"/>
      <c r="F166" s="1741"/>
      <c r="G166" s="1716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1702"/>
    </row>
    <row r="167" spans="1:665" s="1815" customFormat="1" ht="28.5" hidden="1" customHeight="1">
      <c r="A167" s="1768"/>
      <c r="B167" s="1813"/>
      <c r="C167" s="1813"/>
      <c r="D167" s="1813"/>
      <c r="E167" s="1776" t="s">
        <v>926</v>
      </c>
    </row>
    <row r="168" spans="1:665" s="1726" customFormat="1" ht="28.5" hidden="1" customHeight="1">
      <c r="A168" s="1729"/>
      <c r="B168" s="1793"/>
      <c r="C168" s="1793"/>
      <c r="D168" s="1793"/>
      <c r="E168" s="1770"/>
      <c r="F168" s="1743"/>
      <c r="G168" s="1721"/>
      <c r="H168" s="1721"/>
      <c r="I168" s="1721"/>
      <c r="J168" s="1721"/>
      <c r="K168" s="1721"/>
      <c r="L168" s="1721"/>
      <c r="M168" s="1721"/>
      <c r="N168" s="1721"/>
      <c r="O168" s="1721"/>
      <c r="P168" s="1721"/>
      <c r="Q168" s="1721"/>
    </row>
    <row r="169" spans="1:665" s="1815" customFormat="1" ht="43.5" hidden="1" customHeight="1">
      <c r="B169" s="2346"/>
      <c r="C169" s="2347"/>
      <c r="E169" s="1776" t="s">
        <v>926</v>
      </c>
      <c r="BR169" s="2348" t="s">
        <v>409</v>
      </c>
      <c r="BS169" s="2349"/>
      <c r="BT169" s="2349"/>
      <c r="BU169" s="2349"/>
      <c r="BV169" s="2349"/>
      <c r="BW169" s="2349"/>
      <c r="BX169" s="2349"/>
      <c r="BY169" s="2349"/>
      <c r="BZ169" s="2349"/>
      <c r="CA169" s="2349"/>
      <c r="CB169" s="2349"/>
      <c r="CC169" s="2349"/>
      <c r="CD169" s="2349"/>
      <c r="CE169" s="2349"/>
      <c r="CF169" s="2349"/>
      <c r="CG169" s="2349"/>
      <c r="CH169" s="2349"/>
      <c r="CI169" s="2349"/>
      <c r="CJ169" s="2349"/>
      <c r="CK169" s="2349"/>
      <c r="CL169" s="2349"/>
      <c r="CM169" s="2349"/>
      <c r="CN169" s="2349"/>
      <c r="CO169" s="2349"/>
      <c r="CP169" s="2349"/>
      <c r="CQ169" s="2349"/>
      <c r="CR169" s="2349"/>
      <c r="CS169" s="2349"/>
      <c r="CT169" s="2349"/>
      <c r="CU169" s="2349"/>
      <c r="CV169" s="2349"/>
      <c r="CW169" s="2349"/>
      <c r="CX169" s="2349"/>
      <c r="CY169" s="2349"/>
      <c r="CZ169" s="2349"/>
      <c r="DA169" s="2349"/>
      <c r="DB169" s="2350"/>
      <c r="DC169" s="2308"/>
      <c r="DD169" s="2308"/>
      <c r="DE169" s="2308"/>
      <c r="DF169" s="2308"/>
      <c r="DG169" s="2308"/>
      <c r="DH169" s="2308"/>
      <c r="DI169" s="2308"/>
      <c r="DJ169" s="2308"/>
      <c r="DK169" s="2308"/>
      <c r="DL169" s="2308"/>
      <c r="DM169" s="2308"/>
      <c r="DN169" s="2308"/>
      <c r="DO169" s="2308"/>
      <c r="DP169" s="2308"/>
      <c r="DQ169" s="2308"/>
      <c r="DR169" s="2308"/>
      <c r="DS169" s="2308"/>
      <c r="DT169" s="2308"/>
      <c r="DU169" s="2308"/>
      <c r="DV169" s="2308"/>
      <c r="DW169" s="2308"/>
      <c r="DX169" s="2308"/>
      <c r="DY169" s="2308"/>
      <c r="DZ169" s="2308"/>
      <c r="EA169" s="2308"/>
      <c r="EB169" s="2308"/>
      <c r="EC169" s="2308"/>
      <c r="ED169" s="2308"/>
      <c r="EE169" s="2308"/>
      <c r="EF169" s="2308"/>
      <c r="EG169" s="2308"/>
      <c r="EH169" s="2308"/>
      <c r="EI169" s="2308"/>
      <c r="EJ169" s="2308"/>
      <c r="EK169" s="2308"/>
      <c r="EL169" s="2308"/>
      <c r="EM169" s="2308"/>
      <c r="EN169" s="2308"/>
      <c r="EO169" s="2308"/>
      <c r="EP169" s="2308"/>
      <c r="EQ169" s="2308"/>
      <c r="ER169" s="2308"/>
      <c r="ES169" s="2308"/>
      <c r="ET169" s="2308"/>
      <c r="EU169" s="2308"/>
      <c r="EV169" s="2308"/>
      <c r="EW169" s="2308"/>
      <c r="EX169" s="2308"/>
      <c r="EY169" s="2308"/>
      <c r="EZ169" s="2308"/>
      <c r="FA169" s="2308"/>
      <c r="FB169" s="2308"/>
      <c r="FC169" s="2308"/>
      <c r="FD169" s="2308"/>
      <c r="FE169" s="2308"/>
      <c r="FF169" s="2308"/>
      <c r="FG169" s="2308"/>
      <c r="FH169" s="2308"/>
      <c r="FI169" s="2308"/>
      <c r="FJ169" s="2308"/>
      <c r="FK169" s="2308"/>
      <c r="FL169" s="2308"/>
      <c r="FM169" s="2308"/>
      <c r="FN169" s="2308"/>
      <c r="FO169" s="2308"/>
      <c r="FP169" s="2308"/>
      <c r="FQ169" s="2308"/>
      <c r="FR169" s="2308"/>
      <c r="FS169" s="2308"/>
      <c r="FT169" s="2308"/>
      <c r="FU169" s="2308"/>
      <c r="FV169" s="2308"/>
      <c r="FW169" s="2308"/>
      <c r="FX169" s="2308"/>
      <c r="FY169" s="2308"/>
      <c r="FZ169" s="2308"/>
      <c r="GA169" s="2308"/>
      <c r="GB169" s="2308"/>
      <c r="GC169" s="2308"/>
      <c r="GD169" s="2308"/>
      <c r="GE169" s="2308"/>
      <c r="GF169" s="2308"/>
      <c r="GG169" s="2308"/>
      <c r="GH169" s="2308"/>
      <c r="GI169" s="2308"/>
      <c r="GJ169" s="2308"/>
      <c r="GK169" s="2308"/>
      <c r="GL169" s="2308"/>
      <c r="GM169" s="2308"/>
    </row>
    <row r="170" spans="1:665" s="61" customFormat="1" ht="27.75" hidden="1" customHeight="1">
      <c r="A170" s="337" t="s">
        <v>288</v>
      </c>
      <c r="B170" s="337"/>
      <c r="C170" s="343"/>
      <c r="D170" s="1691" t="s">
        <v>458</v>
      </c>
      <c r="E170" s="1769"/>
      <c r="F170" s="1696">
        <v>0</v>
      </c>
      <c r="G170" s="1708" t="s">
        <v>5</v>
      </c>
      <c r="H170" s="35" t="s">
        <v>6</v>
      </c>
      <c r="I170" s="35" t="s">
        <v>7</v>
      </c>
      <c r="J170" s="35" t="s">
        <v>8</v>
      </c>
      <c r="K170" s="35" t="s">
        <v>9</v>
      </c>
      <c r="L170" s="35" t="s">
        <v>10</v>
      </c>
      <c r="M170" s="35" t="s">
        <v>11</v>
      </c>
      <c r="N170" s="35" t="s">
        <v>12</v>
      </c>
      <c r="O170" s="35" t="s">
        <v>13</v>
      </c>
      <c r="P170" s="35" t="s">
        <v>14</v>
      </c>
      <c r="Q170" s="35" t="s">
        <v>15</v>
      </c>
      <c r="R170" s="1696">
        <v>1</v>
      </c>
      <c r="S170" s="34" t="s">
        <v>5</v>
      </c>
      <c r="T170" s="34" t="s">
        <v>6</v>
      </c>
      <c r="U170" s="34" t="s">
        <v>7</v>
      </c>
      <c r="V170" s="34" t="s">
        <v>8</v>
      </c>
      <c r="W170" s="34" t="s">
        <v>9</v>
      </c>
      <c r="X170" s="34" t="s">
        <v>10</v>
      </c>
      <c r="Y170" s="34" t="s">
        <v>11</v>
      </c>
      <c r="Z170" s="34" t="s">
        <v>12</v>
      </c>
      <c r="AA170" s="34" t="s">
        <v>13</v>
      </c>
      <c r="AB170" s="34" t="s">
        <v>14</v>
      </c>
      <c r="AC170" s="34" t="s">
        <v>15</v>
      </c>
      <c r="AD170" s="64">
        <f>IF(R170=24,1,R170+1)</f>
        <v>2</v>
      </c>
      <c r="AE170" s="35" t="s">
        <v>5</v>
      </c>
      <c r="AF170" s="35" t="s">
        <v>6</v>
      </c>
      <c r="AG170" s="35" t="s">
        <v>7</v>
      </c>
      <c r="AH170" s="35" t="s">
        <v>8</v>
      </c>
      <c r="AI170" s="35" t="s">
        <v>9</v>
      </c>
      <c r="AJ170" s="35" t="s">
        <v>10</v>
      </c>
      <c r="AK170" s="35" t="s">
        <v>11</v>
      </c>
      <c r="AL170" s="35" t="s">
        <v>12</v>
      </c>
      <c r="AM170" s="35" t="s">
        <v>13</v>
      </c>
      <c r="AN170" s="35" t="s">
        <v>14</v>
      </c>
      <c r="AO170" s="35" t="s">
        <v>15</v>
      </c>
      <c r="AP170" s="64">
        <f>IF(AD170=24,1,AD170+1)</f>
        <v>3</v>
      </c>
      <c r="AQ170" s="34" t="s">
        <v>5</v>
      </c>
      <c r="AR170" s="34" t="s">
        <v>6</v>
      </c>
      <c r="AS170" s="34" t="s">
        <v>7</v>
      </c>
      <c r="AT170" s="34" t="s">
        <v>8</v>
      </c>
      <c r="AU170" s="34" t="s">
        <v>9</v>
      </c>
      <c r="AV170" s="34" t="s">
        <v>10</v>
      </c>
      <c r="AW170" s="34" t="s">
        <v>11</v>
      </c>
      <c r="AX170" s="34" t="s">
        <v>12</v>
      </c>
      <c r="AY170" s="34" t="s">
        <v>13</v>
      </c>
      <c r="AZ170" s="34" t="s">
        <v>14</v>
      </c>
      <c r="BA170" s="34" t="s">
        <v>15</v>
      </c>
      <c r="BB170" s="64">
        <f>IF(AP170=24,1,AP170+1)</f>
        <v>4</v>
      </c>
      <c r="BC170" s="34" t="s">
        <v>5</v>
      </c>
      <c r="BD170" s="34" t="s">
        <v>6</v>
      </c>
      <c r="BE170" s="34" t="s">
        <v>7</v>
      </c>
      <c r="BF170" s="34" t="s">
        <v>8</v>
      </c>
      <c r="BG170" s="34" t="s">
        <v>9</v>
      </c>
      <c r="BH170" s="34" t="s">
        <v>10</v>
      </c>
      <c r="BI170" s="34" t="s">
        <v>11</v>
      </c>
      <c r="BJ170" s="34" t="s">
        <v>12</v>
      </c>
      <c r="BK170" s="34" t="s">
        <v>13</v>
      </c>
      <c r="BL170" s="34" t="s">
        <v>14</v>
      </c>
      <c r="BM170" s="34" t="s">
        <v>15</v>
      </c>
      <c r="BN170" s="64">
        <f>IF(BB170=24,1,BB170+1)</f>
        <v>5</v>
      </c>
      <c r="BO170" s="35" t="s">
        <v>5</v>
      </c>
      <c r="BP170" s="35" t="s">
        <v>6</v>
      </c>
      <c r="BQ170" s="35" t="s">
        <v>7</v>
      </c>
      <c r="BR170" s="35" t="s">
        <v>8</v>
      </c>
      <c r="BS170" s="35" t="s">
        <v>9</v>
      </c>
      <c r="BT170" s="35" t="s">
        <v>10</v>
      </c>
      <c r="BU170" s="35" t="s">
        <v>11</v>
      </c>
      <c r="BV170" s="35" t="s">
        <v>12</v>
      </c>
      <c r="BW170" s="35" t="s">
        <v>13</v>
      </c>
      <c r="BX170" s="35" t="s">
        <v>14</v>
      </c>
      <c r="BY170" s="35" t="s">
        <v>15</v>
      </c>
      <c r="BZ170" s="64">
        <f>IF(BN170=24,1,BN170+1)</f>
        <v>6</v>
      </c>
      <c r="CA170" s="34" t="s">
        <v>5</v>
      </c>
      <c r="CB170" s="34" t="s">
        <v>6</v>
      </c>
      <c r="CC170" s="34" t="s">
        <v>7</v>
      </c>
      <c r="CD170" s="34" t="s">
        <v>8</v>
      </c>
      <c r="CE170" s="34" t="s">
        <v>9</v>
      </c>
      <c r="CF170" s="34" t="s">
        <v>10</v>
      </c>
      <c r="CG170" s="34" t="s">
        <v>11</v>
      </c>
      <c r="CH170" s="34" t="s">
        <v>12</v>
      </c>
      <c r="CI170" s="34" t="s">
        <v>13</v>
      </c>
      <c r="CJ170" s="34" t="s">
        <v>14</v>
      </c>
      <c r="CK170" s="34" t="s">
        <v>15</v>
      </c>
      <c r="CL170" s="64">
        <f>IF(BZ170=24,1,BZ170+1)</f>
        <v>7</v>
      </c>
      <c r="CM170" s="36" t="s">
        <v>5</v>
      </c>
      <c r="CN170" s="36" t="s">
        <v>6</v>
      </c>
      <c r="CO170" s="36" t="s">
        <v>7</v>
      </c>
      <c r="CP170" s="36" t="s">
        <v>8</v>
      </c>
      <c r="CQ170" s="36" t="s">
        <v>9</v>
      </c>
      <c r="CR170" s="36" t="s">
        <v>10</v>
      </c>
      <c r="CS170" s="36" t="s">
        <v>11</v>
      </c>
      <c r="CT170" s="36" t="s">
        <v>12</v>
      </c>
      <c r="CU170" s="36" t="s">
        <v>13</v>
      </c>
      <c r="CV170" s="36" t="s">
        <v>14</v>
      </c>
      <c r="CW170" s="36" t="s">
        <v>15</v>
      </c>
      <c r="CX170" s="64">
        <f>IF(CL170=24,1,CL170+1)</f>
        <v>8</v>
      </c>
      <c r="CY170" s="35" t="s">
        <v>5</v>
      </c>
      <c r="CZ170" s="35" t="s">
        <v>6</v>
      </c>
      <c r="DA170" s="35" t="s">
        <v>7</v>
      </c>
      <c r="DB170" s="35" t="s">
        <v>8</v>
      </c>
      <c r="DC170" s="35" t="s">
        <v>9</v>
      </c>
      <c r="DD170" s="35" t="s">
        <v>10</v>
      </c>
      <c r="DE170" s="35" t="s">
        <v>11</v>
      </c>
      <c r="DF170" s="35" t="s">
        <v>12</v>
      </c>
      <c r="DG170" s="35" t="s">
        <v>13</v>
      </c>
      <c r="DH170" s="35" t="s">
        <v>14</v>
      </c>
      <c r="DI170" s="35" t="s">
        <v>15</v>
      </c>
      <c r="DJ170" s="64">
        <f>IF(CX170=24,1,CX170+1)</f>
        <v>9</v>
      </c>
      <c r="DK170" s="65" t="s">
        <v>5</v>
      </c>
      <c r="DL170" s="65" t="s">
        <v>6</v>
      </c>
      <c r="DM170" s="65" t="s">
        <v>7</v>
      </c>
      <c r="DN170" s="65" t="s">
        <v>8</v>
      </c>
      <c r="DO170" s="65" t="s">
        <v>9</v>
      </c>
      <c r="DP170" s="65" t="s">
        <v>10</v>
      </c>
      <c r="DQ170" s="65" t="s">
        <v>11</v>
      </c>
      <c r="DR170" s="65" t="s">
        <v>12</v>
      </c>
      <c r="DS170" s="65" t="s">
        <v>13</v>
      </c>
      <c r="DT170" s="65" t="s">
        <v>14</v>
      </c>
      <c r="DU170" s="65" t="s">
        <v>15</v>
      </c>
      <c r="DV170" s="64">
        <f>IF(DJ170=24,1,DJ170+1)</f>
        <v>10</v>
      </c>
      <c r="DW170" s="65" t="s">
        <v>5</v>
      </c>
      <c r="DX170" s="65" t="s">
        <v>6</v>
      </c>
      <c r="DY170" s="65" t="s">
        <v>7</v>
      </c>
      <c r="DZ170" s="65" t="s">
        <v>8</v>
      </c>
      <c r="EA170" s="65" t="s">
        <v>9</v>
      </c>
      <c r="EB170" s="65" t="s">
        <v>10</v>
      </c>
      <c r="EC170" s="65" t="s">
        <v>11</v>
      </c>
      <c r="ED170" s="65" t="s">
        <v>12</v>
      </c>
      <c r="EE170" s="65" t="s">
        <v>13</v>
      </c>
      <c r="EF170" s="65" t="s">
        <v>14</v>
      </c>
      <c r="EG170" s="65" t="s">
        <v>15</v>
      </c>
      <c r="EH170" s="64">
        <f>IF(DV170=24,1,DV170+1)</f>
        <v>11</v>
      </c>
      <c r="EI170" s="65" t="s">
        <v>5</v>
      </c>
      <c r="EJ170" s="65" t="s">
        <v>6</v>
      </c>
      <c r="EK170" s="65" t="s">
        <v>7</v>
      </c>
      <c r="EL170" s="65" t="s">
        <v>8</v>
      </c>
      <c r="EM170" s="65" t="s">
        <v>9</v>
      </c>
      <c r="EN170" s="65" t="s">
        <v>10</v>
      </c>
      <c r="EO170" s="65" t="s">
        <v>11</v>
      </c>
      <c r="EP170" s="65" t="s">
        <v>12</v>
      </c>
      <c r="EQ170" s="65" t="s">
        <v>13</v>
      </c>
      <c r="ER170" s="65" t="s">
        <v>14</v>
      </c>
      <c r="ES170" s="65" t="s">
        <v>15</v>
      </c>
      <c r="ET170" s="64">
        <f>IF(EH170=24,1,EH170+1)</f>
        <v>12</v>
      </c>
      <c r="EU170" s="65" t="s">
        <v>5</v>
      </c>
      <c r="EV170" s="65" t="s">
        <v>6</v>
      </c>
      <c r="EW170" s="65" t="s">
        <v>7</v>
      </c>
      <c r="EX170" s="65" t="s">
        <v>8</v>
      </c>
      <c r="EY170" s="65" t="s">
        <v>9</v>
      </c>
      <c r="EZ170" s="65" t="s">
        <v>10</v>
      </c>
      <c r="FA170" s="65" t="s">
        <v>11</v>
      </c>
      <c r="FB170" s="65" t="s">
        <v>12</v>
      </c>
      <c r="FC170" s="65" t="s">
        <v>13</v>
      </c>
      <c r="FD170" s="65" t="s">
        <v>14</v>
      </c>
      <c r="FE170" s="65" t="s">
        <v>15</v>
      </c>
      <c r="FF170" s="64">
        <f>IF(ET170=24,1,ET170+1)</f>
        <v>13</v>
      </c>
      <c r="FG170" s="65" t="s">
        <v>5</v>
      </c>
      <c r="FH170" s="65" t="s">
        <v>6</v>
      </c>
      <c r="FI170" s="65" t="s">
        <v>7</v>
      </c>
      <c r="FJ170" s="65" t="s">
        <v>8</v>
      </c>
      <c r="FK170" s="65" t="s">
        <v>9</v>
      </c>
      <c r="FL170" s="65" t="s">
        <v>10</v>
      </c>
      <c r="FM170" s="65" t="s">
        <v>11</v>
      </c>
      <c r="FN170" s="65" t="s">
        <v>12</v>
      </c>
      <c r="FO170" s="65" t="s">
        <v>13</v>
      </c>
      <c r="FP170" s="65" t="s">
        <v>14</v>
      </c>
      <c r="FQ170" s="65" t="s">
        <v>15</v>
      </c>
      <c r="FR170" s="64">
        <f>IF(FF170=24,1,FF170+1)</f>
        <v>14</v>
      </c>
      <c r="FS170" s="65" t="s">
        <v>5</v>
      </c>
      <c r="FT170" s="65" t="s">
        <v>6</v>
      </c>
      <c r="FU170" s="65" t="s">
        <v>7</v>
      </c>
      <c r="FV170" s="65" t="s">
        <v>8</v>
      </c>
      <c r="FW170" s="65" t="s">
        <v>9</v>
      </c>
      <c r="FX170" s="65" t="s">
        <v>10</v>
      </c>
      <c r="FY170" s="65" t="s">
        <v>11</v>
      </c>
      <c r="FZ170" s="65" t="s">
        <v>12</v>
      </c>
      <c r="GA170" s="65" t="s">
        <v>13</v>
      </c>
      <c r="GB170" s="65" t="s">
        <v>14</v>
      </c>
      <c r="GC170" s="65" t="s">
        <v>15</v>
      </c>
      <c r="GD170" s="64">
        <f>IF(FR170=24,1,FR170+1)</f>
        <v>15</v>
      </c>
      <c r="GE170" s="65" t="s">
        <v>5</v>
      </c>
      <c r="GF170" s="65" t="s">
        <v>6</v>
      </c>
      <c r="GG170" s="65" t="s">
        <v>7</v>
      </c>
      <c r="GH170" s="65" t="s">
        <v>8</v>
      </c>
      <c r="GI170" s="65" t="s">
        <v>9</v>
      </c>
      <c r="GJ170" s="65" t="s">
        <v>10</v>
      </c>
      <c r="GK170" s="65" t="s">
        <v>11</v>
      </c>
      <c r="GL170" s="65" t="s">
        <v>12</v>
      </c>
      <c r="GM170" s="65" t="s">
        <v>13</v>
      </c>
      <c r="GN170" s="65" t="s">
        <v>14</v>
      </c>
      <c r="GO170" s="65" t="s">
        <v>15</v>
      </c>
      <c r="GP170" s="64">
        <f>IF(GD170=24,1,GD170+1)</f>
        <v>16</v>
      </c>
      <c r="GQ170" s="65" t="s">
        <v>5</v>
      </c>
      <c r="GR170" s="65" t="s">
        <v>6</v>
      </c>
      <c r="GS170" s="65" t="s">
        <v>7</v>
      </c>
      <c r="GT170" s="65" t="s">
        <v>8</v>
      </c>
      <c r="GU170" s="65" t="s">
        <v>9</v>
      </c>
      <c r="GV170" s="65" t="s">
        <v>10</v>
      </c>
      <c r="GW170" s="65" t="s">
        <v>11</v>
      </c>
      <c r="GX170" s="65" t="s">
        <v>12</v>
      </c>
      <c r="GY170" s="65" t="s">
        <v>13</v>
      </c>
      <c r="GZ170" s="65" t="s">
        <v>14</v>
      </c>
      <c r="HA170" s="65" t="s">
        <v>15</v>
      </c>
      <c r="HB170" s="64">
        <f>IF(GP170=24,1,GP170+1)</f>
        <v>17</v>
      </c>
      <c r="HC170" s="65" t="s">
        <v>5</v>
      </c>
      <c r="HD170" s="65" t="s">
        <v>6</v>
      </c>
      <c r="HE170" s="65" t="s">
        <v>7</v>
      </c>
      <c r="HF170" s="65" t="s">
        <v>8</v>
      </c>
      <c r="HG170" s="65" t="s">
        <v>9</v>
      </c>
      <c r="HH170" s="65" t="s">
        <v>10</v>
      </c>
      <c r="HI170" s="65" t="s">
        <v>11</v>
      </c>
      <c r="HJ170" s="65" t="s">
        <v>12</v>
      </c>
      <c r="HK170" s="65" t="s">
        <v>13</v>
      </c>
      <c r="HL170" s="65" t="s">
        <v>14</v>
      </c>
      <c r="HM170" s="65" t="s">
        <v>15</v>
      </c>
      <c r="HN170" s="64">
        <f>IF(HB170=24,1,HB170+1)</f>
        <v>18</v>
      </c>
      <c r="HO170" s="65" t="s">
        <v>5</v>
      </c>
      <c r="HP170" s="65" t="s">
        <v>6</v>
      </c>
      <c r="HQ170" s="65" t="s">
        <v>7</v>
      </c>
      <c r="HR170" s="65" t="s">
        <v>8</v>
      </c>
      <c r="HS170" s="65" t="s">
        <v>9</v>
      </c>
      <c r="HT170" s="65" t="s">
        <v>10</v>
      </c>
      <c r="HU170" s="65" t="s">
        <v>11</v>
      </c>
      <c r="HV170" s="65" t="s">
        <v>12</v>
      </c>
      <c r="HW170" s="65" t="s">
        <v>13</v>
      </c>
      <c r="HX170" s="65" t="s">
        <v>14</v>
      </c>
      <c r="HY170" s="65" t="s">
        <v>15</v>
      </c>
      <c r="HZ170" s="64">
        <f>IF(HN170=24,1,HN170+1)</f>
        <v>19</v>
      </c>
      <c r="IA170" s="65" t="s">
        <v>5</v>
      </c>
      <c r="IB170" s="65" t="s">
        <v>6</v>
      </c>
      <c r="IC170" s="65" t="s">
        <v>7</v>
      </c>
      <c r="ID170" s="65" t="s">
        <v>8</v>
      </c>
      <c r="IE170" s="65" t="s">
        <v>9</v>
      </c>
      <c r="IF170" s="65" t="s">
        <v>10</v>
      </c>
      <c r="IG170" s="65" t="s">
        <v>11</v>
      </c>
      <c r="IH170" s="65" t="s">
        <v>12</v>
      </c>
      <c r="II170" s="65" t="s">
        <v>13</v>
      </c>
      <c r="IJ170" s="65" t="s">
        <v>14</v>
      </c>
      <c r="IK170" s="65" t="s">
        <v>15</v>
      </c>
      <c r="IL170" s="64">
        <f>IF(HZ170=24,1,HZ170+1)</f>
        <v>20</v>
      </c>
      <c r="IM170" s="65" t="s">
        <v>5</v>
      </c>
      <c r="IN170" s="65" t="s">
        <v>6</v>
      </c>
      <c r="IO170" s="65" t="s">
        <v>7</v>
      </c>
      <c r="IP170" s="65" t="s">
        <v>8</v>
      </c>
      <c r="IQ170" s="65" t="s">
        <v>9</v>
      </c>
      <c r="IR170" s="65" t="s">
        <v>10</v>
      </c>
      <c r="IS170" s="65" t="s">
        <v>11</v>
      </c>
      <c r="IT170" s="65" t="s">
        <v>12</v>
      </c>
      <c r="IU170" s="65" t="s">
        <v>13</v>
      </c>
      <c r="IV170" s="65" t="s">
        <v>14</v>
      </c>
      <c r="IW170" s="65" t="s">
        <v>15</v>
      </c>
      <c r="IX170" s="64">
        <f>IF(IL170=24,1,IL170+1)</f>
        <v>21</v>
      </c>
      <c r="IY170" s="65" t="s">
        <v>5</v>
      </c>
      <c r="IZ170" s="65" t="s">
        <v>6</v>
      </c>
      <c r="JA170" s="65" t="s">
        <v>7</v>
      </c>
      <c r="JB170" s="65" t="s">
        <v>8</v>
      </c>
      <c r="JC170" s="65" t="s">
        <v>9</v>
      </c>
      <c r="JD170" s="65" t="s">
        <v>10</v>
      </c>
      <c r="JE170" s="65" t="s">
        <v>11</v>
      </c>
      <c r="JF170" s="65" t="s">
        <v>12</v>
      </c>
      <c r="JG170" s="65" t="s">
        <v>13</v>
      </c>
      <c r="JH170" s="65" t="s">
        <v>14</v>
      </c>
      <c r="JI170" s="65" t="s">
        <v>15</v>
      </c>
      <c r="JJ170" s="64">
        <f>IF(IX170=24,1,IX170+1)</f>
        <v>22</v>
      </c>
      <c r="JK170" s="65" t="s">
        <v>5</v>
      </c>
      <c r="JL170" s="65" t="s">
        <v>6</v>
      </c>
      <c r="JM170" s="65" t="s">
        <v>7</v>
      </c>
      <c r="JN170" s="65" t="s">
        <v>8</v>
      </c>
      <c r="JO170" s="65" t="s">
        <v>9</v>
      </c>
      <c r="JP170" s="65" t="s">
        <v>10</v>
      </c>
      <c r="JQ170" s="65" t="s">
        <v>11</v>
      </c>
      <c r="JR170" s="65" t="s">
        <v>12</v>
      </c>
      <c r="JS170" s="65" t="s">
        <v>13</v>
      </c>
      <c r="JT170" s="65" t="s">
        <v>14</v>
      </c>
      <c r="JU170" s="65" t="s">
        <v>15</v>
      </c>
      <c r="JV170" s="64">
        <f>IF(JJ170=24,1,JJ170+1)</f>
        <v>23</v>
      </c>
      <c r="JW170" s="65" t="s">
        <v>5</v>
      </c>
      <c r="JX170" s="65" t="s">
        <v>6</v>
      </c>
      <c r="JY170" s="65" t="s">
        <v>7</v>
      </c>
      <c r="JZ170" s="65" t="s">
        <v>8</v>
      </c>
      <c r="KA170" s="65" t="s">
        <v>9</v>
      </c>
      <c r="KB170" s="65" t="s">
        <v>10</v>
      </c>
      <c r="KC170" s="65" t="s">
        <v>11</v>
      </c>
      <c r="KD170" s="65" t="s">
        <v>12</v>
      </c>
      <c r="KE170" s="65" t="s">
        <v>13</v>
      </c>
      <c r="KF170" s="65" t="s">
        <v>14</v>
      </c>
      <c r="KG170" s="65" t="s">
        <v>15</v>
      </c>
      <c r="KH170" s="64">
        <f>IF(JV170=24,1,JV170+1)</f>
        <v>24</v>
      </c>
      <c r="KI170" s="65" t="s">
        <v>5</v>
      </c>
      <c r="KJ170" s="65" t="s">
        <v>6</v>
      </c>
      <c r="KK170" s="65" t="s">
        <v>7</v>
      </c>
      <c r="KL170" s="65" t="s">
        <v>8</v>
      </c>
      <c r="KM170" s="65" t="s">
        <v>9</v>
      </c>
      <c r="KN170" s="65" t="s">
        <v>10</v>
      </c>
      <c r="KO170" s="65" t="s">
        <v>11</v>
      </c>
      <c r="KP170" s="65" t="s">
        <v>12</v>
      </c>
      <c r="KQ170" s="65" t="s">
        <v>13</v>
      </c>
      <c r="KR170" s="65" t="s">
        <v>14</v>
      </c>
      <c r="KS170" s="65" t="s">
        <v>15</v>
      </c>
      <c r="KT170" s="64">
        <f>IF(KH170=24,1,KH170+1)</f>
        <v>1</v>
      </c>
      <c r="KU170" s="65" t="s">
        <v>5</v>
      </c>
      <c r="KV170" s="65" t="s">
        <v>6</v>
      </c>
      <c r="KW170" s="65" t="s">
        <v>7</v>
      </c>
      <c r="KX170" s="65" t="s">
        <v>8</v>
      </c>
      <c r="KY170" s="65" t="s">
        <v>9</v>
      </c>
      <c r="KZ170" s="65" t="s">
        <v>10</v>
      </c>
      <c r="LA170" s="65" t="s">
        <v>11</v>
      </c>
      <c r="LB170" s="65" t="s">
        <v>12</v>
      </c>
      <c r="LC170" s="65" t="s">
        <v>13</v>
      </c>
      <c r="LD170" s="65" t="s">
        <v>14</v>
      </c>
      <c r="LE170" s="65" t="s">
        <v>15</v>
      </c>
      <c r="LF170" s="64">
        <f>IF(KT170=24,1,KT170+1)</f>
        <v>2</v>
      </c>
      <c r="LG170" s="65" t="s">
        <v>5</v>
      </c>
      <c r="LH170" s="65" t="s">
        <v>6</v>
      </c>
      <c r="LI170" s="65" t="s">
        <v>7</v>
      </c>
      <c r="LJ170" s="65" t="s">
        <v>8</v>
      </c>
      <c r="LK170" s="65" t="s">
        <v>9</v>
      </c>
      <c r="LL170" s="65" t="s">
        <v>10</v>
      </c>
      <c r="LM170" s="65" t="s">
        <v>11</v>
      </c>
      <c r="LN170" s="65" t="s">
        <v>12</v>
      </c>
      <c r="LO170" s="65" t="s">
        <v>13</v>
      </c>
      <c r="LP170" s="65" t="s">
        <v>14</v>
      </c>
      <c r="LQ170" s="65" t="s">
        <v>15</v>
      </c>
      <c r="LR170" s="64">
        <f>IF(LF170=24,1,LF170+1)</f>
        <v>3</v>
      </c>
      <c r="LS170" s="65" t="s">
        <v>5</v>
      </c>
      <c r="LT170" s="65" t="s">
        <v>6</v>
      </c>
      <c r="LU170" s="65" t="s">
        <v>7</v>
      </c>
      <c r="LV170" s="65" t="s">
        <v>8</v>
      </c>
      <c r="LW170" s="65" t="s">
        <v>9</v>
      </c>
      <c r="LX170" s="65" t="s">
        <v>10</v>
      </c>
      <c r="LY170" s="65" t="s">
        <v>11</v>
      </c>
      <c r="LZ170" s="65" t="s">
        <v>12</v>
      </c>
      <c r="MA170" s="65" t="s">
        <v>13</v>
      </c>
      <c r="MB170" s="65" t="s">
        <v>14</v>
      </c>
      <c r="MC170" s="65" t="s">
        <v>15</v>
      </c>
      <c r="MD170" s="64">
        <f>IF(LR170=24,1,LR170+1)</f>
        <v>4</v>
      </c>
      <c r="ME170" s="65" t="s">
        <v>5</v>
      </c>
      <c r="MF170" s="65" t="s">
        <v>6</v>
      </c>
      <c r="MG170" s="65" t="s">
        <v>7</v>
      </c>
      <c r="MH170" s="65" t="s">
        <v>8</v>
      </c>
      <c r="MI170" s="65" t="s">
        <v>9</v>
      </c>
      <c r="MJ170" s="65" t="s">
        <v>10</v>
      </c>
      <c r="MK170" s="65" t="s">
        <v>11</v>
      </c>
      <c r="ML170" s="65" t="s">
        <v>12</v>
      </c>
      <c r="MM170" s="65" t="s">
        <v>13</v>
      </c>
      <c r="MN170" s="65" t="s">
        <v>14</v>
      </c>
      <c r="MO170" s="65" t="s">
        <v>15</v>
      </c>
      <c r="MP170" s="64">
        <f>IF(MD170=24,1,MD170+1)</f>
        <v>5</v>
      </c>
      <c r="MQ170" s="65" t="s">
        <v>5</v>
      </c>
      <c r="MR170" s="65" t="s">
        <v>6</v>
      </c>
      <c r="MS170" s="65" t="s">
        <v>7</v>
      </c>
      <c r="MT170" s="65" t="s">
        <v>8</v>
      </c>
      <c r="MU170" s="65" t="s">
        <v>9</v>
      </c>
      <c r="MV170" s="65" t="s">
        <v>10</v>
      </c>
      <c r="MW170" s="65" t="s">
        <v>11</v>
      </c>
      <c r="MX170" s="65" t="s">
        <v>12</v>
      </c>
      <c r="MY170" s="65" t="s">
        <v>13</v>
      </c>
      <c r="MZ170" s="65" t="s">
        <v>14</v>
      </c>
      <c r="NA170" s="65" t="s">
        <v>15</v>
      </c>
      <c r="NB170" s="64">
        <f>IF(MP170=24,1,MP170+1)</f>
        <v>6</v>
      </c>
      <c r="NC170" s="65" t="s">
        <v>5</v>
      </c>
      <c r="ND170" s="65" t="s">
        <v>6</v>
      </c>
      <c r="NE170" s="65" t="s">
        <v>7</v>
      </c>
      <c r="NF170" s="65" t="s">
        <v>8</v>
      </c>
      <c r="NG170" s="65" t="s">
        <v>9</v>
      </c>
      <c r="NH170" s="65" t="s">
        <v>10</v>
      </c>
      <c r="NI170" s="65" t="s">
        <v>11</v>
      </c>
      <c r="NJ170" s="65" t="s">
        <v>12</v>
      </c>
      <c r="NK170" s="65" t="s">
        <v>13</v>
      </c>
      <c r="NL170" s="65" t="s">
        <v>14</v>
      </c>
      <c r="NM170" s="65" t="s">
        <v>15</v>
      </c>
      <c r="NN170" s="64">
        <f>IF(NB170=24,1,NB170+1)</f>
        <v>7</v>
      </c>
      <c r="NO170" s="65" t="s">
        <v>5</v>
      </c>
      <c r="NP170" s="65" t="s">
        <v>6</v>
      </c>
      <c r="NQ170" s="65" t="s">
        <v>7</v>
      </c>
      <c r="NR170" s="65" t="s">
        <v>8</v>
      </c>
      <c r="NS170" s="65" t="s">
        <v>9</v>
      </c>
      <c r="NT170" s="65" t="s">
        <v>10</v>
      </c>
      <c r="NU170" s="65" t="s">
        <v>11</v>
      </c>
      <c r="NV170" s="65" t="s">
        <v>12</v>
      </c>
      <c r="NW170" s="65" t="s">
        <v>13</v>
      </c>
      <c r="NX170" s="65" t="s">
        <v>14</v>
      </c>
      <c r="NY170" s="65" t="s">
        <v>15</v>
      </c>
      <c r="NZ170" s="64">
        <f>IF(NN170=24,1,NN170+1)</f>
        <v>8</v>
      </c>
      <c r="OA170" s="65" t="s">
        <v>5</v>
      </c>
      <c r="OB170" s="65" t="s">
        <v>6</v>
      </c>
      <c r="OC170" s="65" t="s">
        <v>7</v>
      </c>
      <c r="OD170" s="65" t="s">
        <v>8</v>
      </c>
      <c r="OE170" s="65" t="s">
        <v>9</v>
      </c>
      <c r="OF170" s="65" t="s">
        <v>10</v>
      </c>
      <c r="OG170" s="65" t="s">
        <v>11</v>
      </c>
      <c r="OH170" s="65" t="s">
        <v>12</v>
      </c>
      <c r="OI170" s="65" t="s">
        <v>13</v>
      </c>
      <c r="OJ170" s="65" t="s">
        <v>14</v>
      </c>
      <c r="OK170" s="65" t="s">
        <v>15</v>
      </c>
      <c r="OL170" s="64">
        <f>IF(NZ170=24,1,NZ170+1)</f>
        <v>9</v>
      </c>
      <c r="OM170" s="65" t="s">
        <v>5</v>
      </c>
      <c r="ON170" s="65" t="s">
        <v>6</v>
      </c>
      <c r="OO170" s="65" t="s">
        <v>7</v>
      </c>
      <c r="OP170" s="65" t="s">
        <v>8</v>
      </c>
      <c r="OQ170" s="65" t="s">
        <v>9</v>
      </c>
      <c r="OR170" s="65" t="s">
        <v>10</v>
      </c>
      <c r="OS170" s="65" t="s">
        <v>11</v>
      </c>
      <c r="OT170" s="65" t="s">
        <v>12</v>
      </c>
      <c r="OU170" s="65" t="s">
        <v>13</v>
      </c>
      <c r="OV170" s="65" t="s">
        <v>14</v>
      </c>
      <c r="OW170" s="65" t="s">
        <v>15</v>
      </c>
      <c r="OX170" s="64">
        <f>IF(OL170=24,1,OL170+1)</f>
        <v>10</v>
      </c>
      <c r="OY170" s="65" t="s">
        <v>5</v>
      </c>
      <c r="OZ170" s="65" t="s">
        <v>6</v>
      </c>
      <c r="PA170" s="65" t="s">
        <v>7</v>
      </c>
      <c r="PB170" s="65" t="s">
        <v>8</v>
      </c>
      <c r="PC170" s="65" t="s">
        <v>9</v>
      </c>
      <c r="PD170" s="65" t="s">
        <v>10</v>
      </c>
      <c r="PE170" s="65" t="s">
        <v>11</v>
      </c>
      <c r="PF170" s="65" t="s">
        <v>12</v>
      </c>
      <c r="PG170" s="65" t="s">
        <v>13</v>
      </c>
      <c r="PH170" s="65" t="s">
        <v>14</v>
      </c>
      <c r="PI170" s="65" t="s">
        <v>15</v>
      </c>
      <c r="PJ170" s="64">
        <f>IF(OX170=24,1,OX170+1)</f>
        <v>11</v>
      </c>
      <c r="PK170" s="65" t="s">
        <v>5</v>
      </c>
      <c r="PL170" s="65" t="s">
        <v>6</v>
      </c>
      <c r="PM170" s="65" t="s">
        <v>7</v>
      </c>
      <c r="PN170" s="65" t="s">
        <v>8</v>
      </c>
      <c r="PO170" s="65" t="s">
        <v>9</v>
      </c>
      <c r="PP170" s="65" t="s">
        <v>10</v>
      </c>
      <c r="PQ170" s="65" t="s">
        <v>11</v>
      </c>
      <c r="PR170" s="65" t="s">
        <v>12</v>
      </c>
      <c r="PS170" s="65" t="s">
        <v>13</v>
      </c>
      <c r="PT170" s="65" t="s">
        <v>14</v>
      </c>
      <c r="PU170" s="65" t="s">
        <v>15</v>
      </c>
      <c r="PV170" s="64">
        <f>IF(PJ170=24,1,PJ170+1)</f>
        <v>12</v>
      </c>
      <c r="PW170" s="65" t="s">
        <v>5</v>
      </c>
      <c r="PX170" s="65" t="s">
        <v>6</v>
      </c>
      <c r="PY170" s="65" t="s">
        <v>7</v>
      </c>
      <c r="PZ170" s="65" t="s">
        <v>8</v>
      </c>
      <c r="QA170" s="65" t="s">
        <v>9</v>
      </c>
      <c r="QB170" s="65" t="s">
        <v>10</v>
      </c>
      <c r="QC170" s="65" t="s">
        <v>11</v>
      </c>
      <c r="QD170" s="65" t="s">
        <v>12</v>
      </c>
      <c r="QE170" s="65" t="s">
        <v>13</v>
      </c>
      <c r="QF170" s="65" t="s">
        <v>14</v>
      </c>
      <c r="QG170" s="65" t="s">
        <v>15</v>
      </c>
      <c r="QH170" s="64">
        <f>IF(PV170=24,1,PV170+1)</f>
        <v>13</v>
      </c>
      <c r="QI170" s="65" t="s">
        <v>5</v>
      </c>
      <c r="QJ170" s="65" t="s">
        <v>6</v>
      </c>
      <c r="QK170" s="65" t="s">
        <v>7</v>
      </c>
      <c r="QL170" s="65" t="s">
        <v>8</v>
      </c>
      <c r="QM170" s="65" t="s">
        <v>9</v>
      </c>
      <c r="QN170" s="65" t="s">
        <v>10</v>
      </c>
      <c r="QO170" s="65" t="s">
        <v>11</v>
      </c>
      <c r="QP170" s="65" t="s">
        <v>12</v>
      </c>
      <c r="QQ170" s="65" t="s">
        <v>13</v>
      </c>
      <c r="QR170" s="65" t="s">
        <v>14</v>
      </c>
      <c r="QS170" s="65" t="s">
        <v>15</v>
      </c>
      <c r="QT170" s="64">
        <f>IF(QH170=24,1,QH170+1)</f>
        <v>14</v>
      </c>
      <c r="QU170" s="65" t="s">
        <v>5</v>
      </c>
      <c r="QV170" s="65" t="s">
        <v>6</v>
      </c>
      <c r="QW170" s="65" t="s">
        <v>7</v>
      </c>
      <c r="QX170" s="65" t="s">
        <v>8</v>
      </c>
      <c r="QY170" s="65" t="s">
        <v>9</v>
      </c>
      <c r="QZ170" s="65" t="s">
        <v>10</v>
      </c>
      <c r="RA170" s="65" t="s">
        <v>11</v>
      </c>
      <c r="RB170" s="65" t="s">
        <v>12</v>
      </c>
      <c r="RC170" s="65" t="s">
        <v>13</v>
      </c>
      <c r="RD170" s="65" t="s">
        <v>14</v>
      </c>
      <c r="RE170" s="65" t="s">
        <v>15</v>
      </c>
      <c r="RF170" s="64">
        <f>IF(QT170=24,1,QT170+1)</f>
        <v>15</v>
      </c>
      <c r="RG170" s="65" t="s">
        <v>5</v>
      </c>
      <c r="RH170" s="65" t="s">
        <v>6</v>
      </c>
      <c r="RI170" s="65" t="s">
        <v>7</v>
      </c>
      <c r="RJ170" s="65" t="s">
        <v>8</v>
      </c>
      <c r="RK170" s="65" t="s">
        <v>9</v>
      </c>
      <c r="RL170" s="65" t="s">
        <v>10</v>
      </c>
      <c r="RM170" s="65" t="s">
        <v>11</v>
      </c>
      <c r="RN170" s="65" t="s">
        <v>12</v>
      </c>
      <c r="RO170" s="65" t="s">
        <v>13</v>
      </c>
      <c r="RP170" s="65" t="s">
        <v>14</v>
      </c>
      <c r="RQ170" s="65" t="s">
        <v>15</v>
      </c>
      <c r="RR170" s="64">
        <f>IF(RF170=24,1,RF170+1)</f>
        <v>16</v>
      </c>
      <c r="RS170" s="65" t="s">
        <v>5</v>
      </c>
      <c r="RT170" s="65" t="s">
        <v>6</v>
      </c>
      <c r="RU170" s="65" t="s">
        <v>7</v>
      </c>
      <c r="RV170" s="65" t="s">
        <v>8</v>
      </c>
      <c r="RW170" s="65" t="s">
        <v>9</v>
      </c>
      <c r="RX170" s="65" t="s">
        <v>10</v>
      </c>
      <c r="RY170" s="65" t="s">
        <v>11</v>
      </c>
      <c r="RZ170" s="65" t="s">
        <v>12</v>
      </c>
      <c r="SA170" s="65" t="s">
        <v>13</v>
      </c>
      <c r="SB170" s="65" t="s">
        <v>14</v>
      </c>
      <c r="SC170" s="65" t="s">
        <v>15</v>
      </c>
      <c r="SD170" s="64">
        <f>IF(RR170=24,1,RR170+1)</f>
        <v>17</v>
      </c>
      <c r="SE170" s="65" t="s">
        <v>5</v>
      </c>
      <c r="SF170" s="65" t="s">
        <v>6</v>
      </c>
      <c r="SG170" s="65" t="s">
        <v>7</v>
      </c>
      <c r="SH170" s="65" t="s">
        <v>8</v>
      </c>
      <c r="SI170" s="65" t="s">
        <v>9</v>
      </c>
      <c r="SJ170" s="65" t="s">
        <v>10</v>
      </c>
      <c r="SK170" s="65" t="s">
        <v>11</v>
      </c>
      <c r="SL170" s="65" t="s">
        <v>12</v>
      </c>
      <c r="SM170" s="65" t="s">
        <v>13</v>
      </c>
      <c r="SN170" s="65" t="s">
        <v>14</v>
      </c>
      <c r="SO170" s="65" t="s">
        <v>15</v>
      </c>
      <c r="SP170" s="64">
        <f>IF(SD170=24,1,SD170+1)</f>
        <v>18</v>
      </c>
      <c r="SQ170" s="65" t="s">
        <v>5</v>
      </c>
      <c r="SR170" s="65" t="s">
        <v>6</v>
      </c>
      <c r="SS170" s="65" t="s">
        <v>7</v>
      </c>
      <c r="ST170" s="65" t="s">
        <v>8</v>
      </c>
      <c r="SU170" s="65" t="s">
        <v>9</v>
      </c>
      <c r="SV170" s="65" t="s">
        <v>10</v>
      </c>
      <c r="SW170" s="65" t="s">
        <v>11</v>
      </c>
      <c r="SX170" s="65" t="s">
        <v>12</v>
      </c>
      <c r="SY170" s="65" t="s">
        <v>13</v>
      </c>
      <c r="SZ170" s="65" t="s">
        <v>14</v>
      </c>
      <c r="TA170" s="65" t="s">
        <v>15</v>
      </c>
      <c r="TB170" s="64">
        <f>IF(SP170=24,1,SP170+1)</f>
        <v>19</v>
      </c>
      <c r="TC170" s="65" t="s">
        <v>5</v>
      </c>
      <c r="TD170" s="65" t="s">
        <v>6</v>
      </c>
      <c r="TE170" s="65" t="s">
        <v>7</v>
      </c>
      <c r="TF170" s="65" t="s">
        <v>8</v>
      </c>
      <c r="TG170" s="65" t="s">
        <v>9</v>
      </c>
      <c r="TH170" s="65" t="s">
        <v>10</v>
      </c>
      <c r="TI170" s="65" t="s">
        <v>11</v>
      </c>
      <c r="TJ170" s="65" t="s">
        <v>12</v>
      </c>
      <c r="TK170" s="65" t="s">
        <v>13</v>
      </c>
      <c r="TL170" s="65" t="s">
        <v>14</v>
      </c>
      <c r="TM170" s="65" t="s">
        <v>15</v>
      </c>
      <c r="TN170" s="64">
        <f>IF(TB170=24,1,TB170+1)</f>
        <v>20</v>
      </c>
      <c r="TO170" s="65" t="s">
        <v>5</v>
      </c>
      <c r="TP170" s="65" t="s">
        <v>6</v>
      </c>
      <c r="TQ170" s="65" t="s">
        <v>7</v>
      </c>
      <c r="TR170" s="65" t="s">
        <v>8</v>
      </c>
      <c r="TS170" s="65" t="s">
        <v>9</v>
      </c>
      <c r="TT170" s="65" t="s">
        <v>10</v>
      </c>
      <c r="TU170" s="65" t="s">
        <v>11</v>
      </c>
      <c r="TV170" s="65" t="s">
        <v>12</v>
      </c>
      <c r="TW170" s="65" t="s">
        <v>13</v>
      </c>
      <c r="TX170" s="65" t="s">
        <v>14</v>
      </c>
      <c r="TY170" s="65" t="s">
        <v>15</v>
      </c>
      <c r="TZ170" s="64">
        <f>IF(TN170=24,1,TN170+1)</f>
        <v>21</v>
      </c>
      <c r="UA170" s="65" t="s">
        <v>5</v>
      </c>
      <c r="UB170" s="65" t="s">
        <v>6</v>
      </c>
      <c r="UC170" s="65" t="s">
        <v>7</v>
      </c>
      <c r="UD170" s="65" t="s">
        <v>8</v>
      </c>
      <c r="UE170" s="65" t="s">
        <v>9</v>
      </c>
      <c r="UF170" s="65" t="s">
        <v>10</v>
      </c>
      <c r="UG170" s="65" t="s">
        <v>11</v>
      </c>
      <c r="UH170" s="65" t="s">
        <v>12</v>
      </c>
      <c r="UI170" s="65" t="s">
        <v>13</v>
      </c>
      <c r="UJ170" s="65" t="s">
        <v>14</v>
      </c>
      <c r="UK170" s="65" t="s">
        <v>15</v>
      </c>
      <c r="UL170" s="64">
        <f>IF(TZ170=24,1,TZ170+1)</f>
        <v>22</v>
      </c>
      <c r="UM170" s="65" t="s">
        <v>5</v>
      </c>
      <c r="UN170" s="65" t="s">
        <v>6</v>
      </c>
      <c r="UO170" s="65" t="s">
        <v>7</v>
      </c>
      <c r="UP170" s="65" t="s">
        <v>8</v>
      </c>
      <c r="UQ170" s="65" t="s">
        <v>9</v>
      </c>
      <c r="UR170" s="65" t="s">
        <v>10</v>
      </c>
      <c r="US170" s="65" t="s">
        <v>11</v>
      </c>
      <c r="UT170" s="65" t="s">
        <v>12</v>
      </c>
      <c r="UU170" s="65" t="s">
        <v>13</v>
      </c>
      <c r="UV170" s="65" t="s">
        <v>14</v>
      </c>
      <c r="UW170" s="65" t="s">
        <v>15</v>
      </c>
      <c r="UX170" s="64">
        <f>IF(UL170=24,1,UL170+1)</f>
        <v>23</v>
      </c>
      <c r="UY170" s="65" t="s">
        <v>5</v>
      </c>
      <c r="UZ170" s="65" t="s">
        <v>6</v>
      </c>
      <c r="VA170" s="65" t="s">
        <v>7</v>
      </c>
      <c r="VB170" s="65" t="s">
        <v>8</v>
      </c>
      <c r="VC170" s="65" t="s">
        <v>9</v>
      </c>
      <c r="VD170" s="65" t="s">
        <v>10</v>
      </c>
      <c r="VE170" s="65" t="s">
        <v>11</v>
      </c>
      <c r="VF170" s="65" t="s">
        <v>12</v>
      </c>
      <c r="VG170" s="65" t="s">
        <v>13</v>
      </c>
      <c r="VH170" s="65" t="s">
        <v>14</v>
      </c>
      <c r="VI170" s="65" t="s">
        <v>15</v>
      </c>
      <c r="VJ170" s="64">
        <f>IF(UX170=24,1,UX170+1)</f>
        <v>24</v>
      </c>
      <c r="VK170" s="65" t="s">
        <v>5</v>
      </c>
      <c r="VL170" s="65" t="s">
        <v>6</v>
      </c>
      <c r="VM170" s="65" t="s">
        <v>7</v>
      </c>
      <c r="VN170" s="65" t="s">
        <v>8</v>
      </c>
      <c r="VO170" s="65" t="s">
        <v>9</v>
      </c>
      <c r="VP170" s="65" t="s">
        <v>10</v>
      </c>
      <c r="VQ170" s="65" t="s">
        <v>11</v>
      </c>
      <c r="VR170" s="65" t="s">
        <v>12</v>
      </c>
      <c r="VS170" s="65" t="s">
        <v>13</v>
      </c>
      <c r="VT170" s="65" t="s">
        <v>14</v>
      </c>
      <c r="VU170" s="65" t="s">
        <v>15</v>
      </c>
      <c r="VV170" s="64">
        <f>IF(VJ170=24,1,VJ170+1)</f>
        <v>1</v>
      </c>
      <c r="VW170" s="65" t="s">
        <v>5</v>
      </c>
      <c r="VX170" s="65" t="s">
        <v>6</v>
      </c>
      <c r="VY170" s="65" t="s">
        <v>7</v>
      </c>
      <c r="VZ170" s="65" t="s">
        <v>8</v>
      </c>
      <c r="WA170" s="65" t="s">
        <v>9</v>
      </c>
      <c r="WB170" s="65" t="s">
        <v>10</v>
      </c>
      <c r="WC170" s="65" t="s">
        <v>11</v>
      </c>
      <c r="WD170" s="65" t="s">
        <v>12</v>
      </c>
      <c r="WE170" s="65" t="s">
        <v>13</v>
      </c>
      <c r="WF170" s="65" t="s">
        <v>14</v>
      </c>
      <c r="WG170" s="65" t="s">
        <v>15</v>
      </c>
      <c r="WH170" s="64">
        <f>IF(VV170=24,1,VV170+1)</f>
        <v>2</v>
      </c>
      <c r="WI170" s="65" t="s">
        <v>5</v>
      </c>
      <c r="WJ170" s="65" t="s">
        <v>6</v>
      </c>
      <c r="WK170" s="65" t="s">
        <v>7</v>
      </c>
      <c r="WL170" s="65" t="s">
        <v>8</v>
      </c>
      <c r="WM170" s="65" t="s">
        <v>9</v>
      </c>
      <c r="WN170" s="65" t="s">
        <v>10</v>
      </c>
      <c r="WO170" s="65" t="s">
        <v>11</v>
      </c>
      <c r="WP170" s="65" t="s">
        <v>12</v>
      </c>
      <c r="WQ170" s="65" t="s">
        <v>13</v>
      </c>
      <c r="WR170" s="65" t="s">
        <v>14</v>
      </c>
      <c r="WS170" s="65" t="s">
        <v>15</v>
      </c>
      <c r="WT170" s="64">
        <f>IF(WH170=24,1,WH170+1)</f>
        <v>3</v>
      </c>
      <c r="WU170" s="65" t="s">
        <v>5</v>
      </c>
      <c r="WV170" s="65" t="s">
        <v>6</v>
      </c>
      <c r="WW170" s="65" t="s">
        <v>7</v>
      </c>
      <c r="WX170" s="65" t="s">
        <v>8</v>
      </c>
      <c r="WY170" s="65" t="s">
        <v>9</v>
      </c>
      <c r="WZ170" s="65" t="s">
        <v>10</v>
      </c>
      <c r="XA170" s="65" t="s">
        <v>11</v>
      </c>
      <c r="XB170" s="65" t="s">
        <v>12</v>
      </c>
      <c r="XC170" s="65" t="s">
        <v>13</v>
      </c>
      <c r="XD170" s="65" t="s">
        <v>14</v>
      </c>
      <c r="XE170" s="65" t="s">
        <v>15</v>
      </c>
      <c r="XF170" s="64">
        <f>IF(WT170=24,1,WT170+1)</f>
        <v>4</v>
      </c>
      <c r="XG170" s="65" t="s">
        <v>5</v>
      </c>
      <c r="XH170" s="65" t="s">
        <v>6</v>
      </c>
      <c r="XI170" s="65" t="s">
        <v>7</v>
      </c>
      <c r="XJ170" s="65" t="s">
        <v>8</v>
      </c>
      <c r="XK170" s="65" t="s">
        <v>9</v>
      </c>
      <c r="XL170" s="65" t="s">
        <v>10</v>
      </c>
      <c r="XM170" s="65" t="s">
        <v>11</v>
      </c>
      <c r="XN170" s="65" t="s">
        <v>12</v>
      </c>
      <c r="XO170" s="65" t="s">
        <v>13</v>
      </c>
      <c r="XP170" s="65" t="s">
        <v>14</v>
      </c>
      <c r="XQ170" s="65" t="s">
        <v>15</v>
      </c>
      <c r="XR170" s="64">
        <f>IF(XF170=24,1,XF170+1)</f>
        <v>5</v>
      </c>
      <c r="XS170" s="65" t="s">
        <v>5</v>
      </c>
      <c r="XT170" s="65" t="s">
        <v>6</v>
      </c>
      <c r="XU170" s="65" t="s">
        <v>7</v>
      </c>
      <c r="XV170" s="65" t="s">
        <v>8</v>
      </c>
      <c r="XW170" s="65" t="s">
        <v>9</v>
      </c>
      <c r="XX170" s="65" t="s">
        <v>10</v>
      </c>
      <c r="XY170" s="65" t="s">
        <v>11</v>
      </c>
      <c r="XZ170" s="65" t="s">
        <v>12</v>
      </c>
      <c r="YA170" s="65" t="s">
        <v>13</v>
      </c>
      <c r="YB170" s="65" t="s">
        <v>14</v>
      </c>
      <c r="YC170" s="65" t="s">
        <v>15</v>
      </c>
      <c r="YD170" s="64">
        <f>IF(XR170=24,1,XR170+1)</f>
        <v>6</v>
      </c>
      <c r="YE170" s="65" t="s">
        <v>5</v>
      </c>
      <c r="YF170" s="65" t="s">
        <v>6</v>
      </c>
      <c r="YG170" s="65" t="s">
        <v>7</v>
      </c>
      <c r="YH170" s="65" t="s">
        <v>8</v>
      </c>
      <c r="YI170" s="65" t="s">
        <v>9</v>
      </c>
      <c r="YJ170" s="65" t="s">
        <v>10</v>
      </c>
      <c r="YK170" s="65" t="s">
        <v>11</v>
      </c>
      <c r="YL170" s="65" t="s">
        <v>12</v>
      </c>
      <c r="YM170" s="65" t="s">
        <v>13</v>
      </c>
      <c r="YN170" s="65" t="s">
        <v>14</v>
      </c>
      <c r="YO170" s="65" t="s">
        <v>15</v>
      </c>
    </row>
    <row r="171" spans="1:665" s="61" customFormat="1" ht="25" hidden="1" customHeight="1">
      <c r="A171" s="337"/>
      <c r="B171" s="2147"/>
      <c r="C171" s="2149"/>
      <c r="D171" s="1692">
        <v>0</v>
      </c>
      <c r="E171" s="1771"/>
      <c r="F171" s="1741"/>
      <c r="G171" s="1716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1702"/>
    </row>
    <row r="172" spans="1:665" s="61" customFormat="1" ht="25" hidden="1" customHeight="1">
      <c r="A172" s="345"/>
      <c r="B172" s="2266" t="s">
        <v>361</v>
      </c>
      <c r="C172" s="2267"/>
      <c r="D172" s="1675" t="s">
        <v>362</v>
      </c>
      <c r="E172" s="1771"/>
      <c r="F172" s="1741"/>
      <c r="G172" s="1716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1702"/>
    </row>
    <row r="173" spans="1:665" s="61" customFormat="1" ht="25" hidden="1" customHeight="1">
      <c r="A173" s="337"/>
      <c r="B173" s="2147"/>
      <c r="C173" s="2149"/>
      <c r="D173" s="1663">
        <v>0</v>
      </c>
      <c r="E173" s="1771"/>
      <c r="F173" s="1741"/>
      <c r="G173" s="1716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1702"/>
    </row>
    <row r="174" spans="1:665" s="61" customFormat="1" ht="25" hidden="1" customHeight="1">
      <c r="A174" s="345"/>
      <c r="B174" s="2266" t="s">
        <v>361</v>
      </c>
      <c r="C174" s="2267"/>
      <c r="D174" s="1675" t="s">
        <v>363</v>
      </c>
      <c r="E174" s="1771"/>
      <c r="F174" s="1741"/>
      <c r="G174" s="1716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1702"/>
    </row>
    <row r="175" spans="1:665" s="61" customFormat="1" ht="26.25" hidden="1" customHeight="1">
      <c r="B175" s="2264"/>
      <c r="C175" s="2265"/>
      <c r="D175" s="1689">
        <v>0</v>
      </c>
      <c r="E175" s="1771"/>
      <c r="F175" s="1741"/>
      <c r="G175" s="1716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1702"/>
    </row>
    <row r="176" spans="1:665" s="61" customFormat="1" ht="28.5" hidden="1" customHeight="1">
      <c r="A176" s="345"/>
      <c r="B176" s="2266" t="s">
        <v>366</v>
      </c>
      <c r="C176" s="2267"/>
      <c r="D176" s="1675" t="s">
        <v>367</v>
      </c>
      <c r="E176" s="1771"/>
      <c r="F176" s="1741"/>
      <c r="G176" s="1716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1702"/>
    </row>
    <row r="177" spans="1:665" s="61" customFormat="1" ht="28.5" hidden="1" customHeight="1">
      <c r="A177" s="345"/>
      <c r="B177" s="2266" t="s">
        <v>366</v>
      </c>
      <c r="C177" s="2267"/>
      <c r="D177" s="1675" t="s">
        <v>367</v>
      </c>
      <c r="E177" s="1771"/>
      <c r="F177" s="1741"/>
      <c r="G177" s="1716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1702"/>
    </row>
    <row r="178" spans="1:665" s="61" customFormat="1" ht="21" hidden="1">
      <c r="D178" s="1693"/>
      <c r="E178" s="1772"/>
      <c r="F178" s="1744"/>
      <c r="G178" s="1702"/>
      <c r="R178" s="1702"/>
    </row>
    <row r="179" spans="1:665" s="61" customFormat="1" ht="15" hidden="1" customHeight="1">
      <c r="D179" s="1693"/>
      <c r="E179" s="1772"/>
      <c r="F179" s="1744"/>
      <c r="G179" s="1702"/>
      <c r="R179" s="1702"/>
    </row>
    <row r="180" spans="1:665" s="61" customFormat="1" ht="21" hidden="1">
      <c r="D180" s="1693"/>
      <c r="E180" s="1772"/>
      <c r="F180" s="1744"/>
      <c r="G180" s="1702"/>
      <c r="R180" s="1702"/>
    </row>
    <row r="181" spans="1:665" s="61" customFormat="1" ht="15" hidden="1" customHeight="1">
      <c r="D181" s="1693"/>
      <c r="E181" s="1772"/>
      <c r="F181" s="1744"/>
      <c r="G181" s="1702"/>
      <c r="R181" s="1702"/>
    </row>
    <row r="182" spans="1:665" s="61" customFormat="1" ht="15" hidden="1" customHeight="1">
      <c r="A182" s="348">
        <v>8000</v>
      </c>
      <c r="B182" s="348">
        <v>3.6</v>
      </c>
      <c r="C182" s="347">
        <v>4</v>
      </c>
      <c r="D182" s="1676">
        <f t="shared" ref="D182:D187" si="0">A182*B182/C182</f>
        <v>7200</v>
      </c>
      <c r="E182" s="1772"/>
      <c r="F182" s="1744"/>
      <c r="G182" s="1702"/>
    </row>
    <row r="183" spans="1:665" s="61" customFormat="1" ht="21" hidden="1">
      <c r="A183" s="348">
        <v>6000</v>
      </c>
      <c r="B183" s="348">
        <v>3.6</v>
      </c>
      <c r="C183" s="347">
        <v>4</v>
      </c>
      <c r="D183" s="1676">
        <f t="shared" si="0"/>
        <v>5400</v>
      </c>
      <c r="E183" s="1772"/>
      <c r="F183" s="1744"/>
      <c r="G183" s="1702"/>
    </row>
    <row r="184" spans="1:665" s="61" customFormat="1" ht="15" hidden="1" customHeight="1">
      <c r="A184" s="349">
        <v>24000</v>
      </c>
      <c r="B184" s="349">
        <v>3</v>
      </c>
      <c r="C184" s="347">
        <v>4</v>
      </c>
      <c r="D184" s="1677">
        <f t="shared" si="0"/>
        <v>18000</v>
      </c>
      <c r="E184" s="1772"/>
      <c r="F184" s="1744"/>
      <c r="G184" s="1702"/>
    </row>
    <row r="185" spans="1:665" s="61" customFormat="1" ht="21" hidden="1">
      <c r="A185" s="349">
        <v>12000</v>
      </c>
      <c r="B185" s="349">
        <v>3.3</v>
      </c>
      <c r="C185" s="347">
        <v>4</v>
      </c>
      <c r="D185" s="1677">
        <f t="shared" si="0"/>
        <v>9900</v>
      </c>
      <c r="E185" s="1772"/>
      <c r="F185" s="1744"/>
      <c r="G185" s="1702"/>
    </row>
    <row r="186" spans="1:665" s="61" customFormat="1" ht="15" hidden="1" customHeight="1">
      <c r="A186" s="349">
        <v>8000</v>
      </c>
      <c r="B186" s="349">
        <v>3</v>
      </c>
      <c r="C186" s="347">
        <v>4</v>
      </c>
      <c r="D186" s="1677">
        <f t="shared" si="0"/>
        <v>6000</v>
      </c>
      <c r="E186" s="1772"/>
      <c r="F186" s="1744"/>
      <c r="G186" s="1702"/>
    </row>
    <row r="187" spans="1:665" s="61" customFormat="1" ht="21" hidden="1">
      <c r="A187" s="349">
        <v>6000</v>
      </c>
      <c r="B187" s="349">
        <v>3</v>
      </c>
      <c r="C187" s="347">
        <v>4</v>
      </c>
      <c r="D187" s="1677">
        <f t="shared" si="0"/>
        <v>4500</v>
      </c>
      <c r="E187" s="1772"/>
      <c r="F187" s="1744"/>
      <c r="G187" s="1702"/>
      <c r="LJ187" s="75"/>
      <c r="LK187" s="75"/>
      <c r="LL187" s="75"/>
      <c r="LM187" s="75"/>
      <c r="LN187" s="75"/>
      <c r="LO187" s="75"/>
      <c r="LP187" s="75"/>
      <c r="LQ187" s="75"/>
      <c r="LR187" s="75"/>
      <c r="LS187" s="75"/>
      <c r="LT187" s="75"/>
      <c r="LU187" s="75"/>
      <c r="LV187" s="75"/>
      <c r="LW187" s="75"/>
      <c r="LX187" s="75"/>
      <c r="LY187" s="75"/>
      <c r="LZ187" s="75"/>
      <c r="MA187" s="75"/>
      <c r="MB187" s="75"/>
      <c r="MC187" s="75"/>
      <c r="MD187" s="75"/>
      <c r="ME187" s="75"/>
      <c r="MF187" s="75"/>
      <c r="MG187" s="75"/>
      <c r="MH187" s="75"/>
      <c r="MI187" s="75"/>
      <c r="MJ187" s="75"/>
      <c r="MK187" s="75"/>
      <c r="ML187" s="75"/>
      <c r="MM187" s="75"/>
      <c r="MN187" s="75"/>
      <c r="MO187" s="75"/>
      <c r="MP187" s="75"/>
    </row>
    <row r="188" spans="1:665" ht="21" hidden="1">
      <c r="A188" s="350"/>
      <c r="B188" s="350"/>
      <c r="C188" s="350"/>
      <c r="D188" s="1694"/>
      <c r="G188" s="1703"/>
      <c r="H188" s="350"/>
      <c r="I188" s="350"/>
      <c r="J188" s="350"/>
      <c r="K188" s="350"/>
      <c r="L188" s="350"/>
      <c r="M188" s="350"/>
      <c r="N188" s="350"/>
      <c r="O188" s="350"/>
      <c r="P188" s="350"/>
      <c r="Q188" s="350"/>
      <c r="R188" s="1703"/>
      <c r="S188" s="350"/>
      <c r="T188" s="350"/>
      <c r="U188" s="350"/>
      <c r="V188" s="350"/>
      <c r="W188" s="350"/>
      <c r="X188" s="350"/>
      <c r="Y188" s="350"/>
      <c r="Z188" s="350"/>
      <c r="AA188" s="350"/>
      <c r="AB188" s="350"/>
      <c r="AC188" s="350"/>
      <c r="AD188" s="350"/>
      <c r="AE188" s="350"/>
      <c r="AF188" s="350"/>
      <c r="AG188" s="350"/>
      <c r="AH188" s="350"/>
      <c r="AI188" s="350"/>
      <c r="AJ188" s="350"/>
      <c r="AK188" s="350"/>
      <c r="AL188" s="350"/>
      <c r="AM188" s="350"/>
      <c r="AN188" s="350"/>
      <c r="AO188" s="350"/>
      <c r="AP188" s="350"/>
      <c r="AQ188" s="350"/>
      <c r="AR188" s="350"/>
      <c r="AS188" s="350"/>
      <c r="AT188" s="350"/>
      <c r="AU188" s="350"/>
      <c r="AV188" s="350"/>
      <c r="AW188" s="350"/>
      <c r="AX188" s="350"/>
      <c r="AY188" s="350"/>
      <c r="AZ188" s="350"/>
      <c r="BA188" s="350"/>
      <c r="BB188" s="350"/>
      <c r="BC188" s="350"/>
      <c r="BD188" s="350"/>
      <c r="BE188" s="350"/>
      <c r="BF188" s="350"/>
      <c r="BG188" s="350"/>
      <c r="BH188" s="350"/>
      <c r="BI188" s="350"/>
      <c r="BJ188" s="350"/>
      <c r="BK188" s="350"/>
      <c r="BL188" s="350"/>
      <c r="BM188" s="350"/>
      <c r="BN188" s="350"/>
      <c r="BO188" s="350"/>
      <c r="BP188" s="350"/>
      <c r="BQ188" s="350"/>
      <c r="BR188" s="350"/>
      <c r="BS188" s="350"/>
      <c r="BT188" s="350"/>
      <c r="BU188" s="350"/>
      <c r="BV188" s="350"/>
      <c r="BW188" s="350"/>
      <c r="BX188" s="350"/>
      <c r="BY188" s="350"/>
      <c r="BZ188" s="350"/>
      <c r="CA188" s="350"/>
      <c r="CB188" s="350"/>
      <c r="CC188" s="350"/>
      <c r="CD188" s="350"/>
      <c r="CE188" s="350"/>
      <c r="CF188" s="350"/>
      <c r="CG188" s="350"/>
      <c r="CH188" s="350"/>
      <c r="CI188" s="350"/>
      <c r="CJ188" s="350"/>
      <c r="CK188" s="350"/>
      <c r="CL188" s="350"/>
      <c r="CM188" s="350"/>
      <c r="CN188" s="350"/>
      <c r="CO188" s="350"/>
      <c r="CP188" s="350"/>
      <c r="CQ188" s="350"/>
      <c r="CR188" s="350"/>
      <c r="CS188" s="350"/>
      <c r="CT188" s="350"/>
      <c r="CU188" s="350"/>
      <c r="CV188" s="350"/>
      <c r="CW188" s="350"/>
      <c r="CX188" s="350"/>
      <c r="CY188" s="350"/>
      <c r="CZ188" s="350"/>
      <c r="DA188" s="350"/>
      <c r="DB188" s="350"/>
      <c r="DC188" s="350"/>
      <c r="DD188" s="350"/>
      <c r="DE188" s="350"/>
      <c r="DF188" s="350"/>
      <c r="DG188" s="350"/>
      <c r="DH188" s="350"/>
      <c r="DI188" s="350"/>
      <c r="DJ188" s="350"/>
      <c r="DK188" s="350"/>
      <c r="DL188" s="350"/>
      <c r="DM188" s="350"/>
      <c r="DN188" s="350"/>
      <c r="DO188" s="350"/>
      <c r="DP188" s="350"/>
      <c r="DQ188" s="350"/>
      <c r="DR188" s="350"/>
      <c r="DS188" s="350"/>
      <c r="DT188" s="350"/>
      <c r="DU188" s="350"/>
      <c r="DV188" s="350"/>
      <c r="DW188" s="350"/>
      <c r="DX188" s="350"/>
      <c r="DY188" s="350"/>
      <c r="DZ188" s="350"/>
      <c r="EA188" s="350"/>
      <c r="EB188" s="350"/>
      <c r="EC188" s="350"/>
      <c r="ED188" s="350"/>
      <c r="EE188" s="350"/>
      <c r="EF188" s="350"/>
      <c r="EG188" s="350"/>
      <c r="EH188" s="350"/>
      <c r="EI188" s="350"/>
      <c r="EJ188" s="350"/>
      <c r="EK188" s="350"/>
      <c r="EL188" s="350"/>
      <c r="EM188" s="350"/>
      <c r="EN188" s="350"/>
      <c r="EO188" s="350"/>
      <c r="EP188" s="350"/>
      <c r="EQ188" s="350"/>
      <c r="ER188" s="350"/>
      <c r="ES188" s="350"/>
      <c r="ET188" s="350"/>
      <c r="EU188" s="350"/>
      <c r="EV188" s="350"/>
      <c r="EW188" s="350"/>
      <c r="EX188" s="350"/>
      <c r="EY188" s="350"/>
      <c r="EZ188" s="350"/>
      <c r="FA188" s="350"/>
      <c r="FB188" s="350"/>
      <c r="FC188" s="350"/>
      <c r="FD188" s="350"/>
      <c r="FE188" s="350"/>
      <c r="FF188" s="350"/>
      <c r="FG188" s="350"/>
      <c r="FH188" s="350"/>
      <c r="FI188" s="350"/>
      <c r="FJ188" s="350"/>
      <c r="FK188" s="350"/>
      <c r="FL188" s="350"/>
      <c r="FM188" s="350"/>
      <c r="FN188" s="350"/>
      <c r="FO188" s="350"/>
      <c r="FP188" s="350"/>
      <c r="FQ188" s="350"/>
      <c r="FR188" s="350"/>
      <c r="FS188" s="350"/>
      <c r="FT188" s="350"/>
      <c r="FU188" s="350"/>
      <c r="FV188" s="350"/>
      <c r="FW188" s="350"/>
      <c r="FX188" s="350"/>
      <c r="FY188" s="350"/>
      <c r="FZ188" s="350"/>
      <c r="GA188" s="350"/>
      <c r="GB188" s="350"/>
      <c r="GC188" s="350"/>
      <c r="GD188" s="350"/>
      <c r="GE188" s="350"/>
      <c r="GF188" s="350"/>
      <c r="GG188" s="350"/>
      <c r="GH188" s="350"/>
      <c r="GI188" s="350"/>
      <c r="GJ188" s="350"/>
      <c r="GK188" s="350"/>
      <c r="GL188" s="350"/>
      <c r="GM188" s="350"/>
      <c r="GN188" s="350"/>
      <c r="GO188" s="350"/>
      <c r="GP188" s="350"/>
      <c r="GQ188" s="350"/>
      <c r="GR188" s="350"/>
      <c r="GS188" s="350"/>
      <c r="GT188" s="350"/>
      <c r="GU188" s="350"/>
      <c r="GV188" s="350"/>
      <c r="GW188" s="350"/>
      <c r="GX188" s="350"/>
      <c r="GY188" s="350"/>
      <c r="GZ188" s="350"/>
      <c r="HA188" s="350"/>
      <c r="HB188" s="350"/>
      <c r="HC188" s="350"/>
      <c r="HD188" s="350"/>
      <c r="HE188" s="350"/>
      <c r="HF188" s="350"/>
      <c r="HG188" s="350"/>
      <c r="HH188" s="350"/>
      <c r="HI188" s="350"/>
      <c r="HJ188" s="350"/>
      <c r="HK188" s="350"/>
      <c r="HL188" s="350"/>
      <c r="HM188" s="350"/>
      <c r="HN188" s="350"/>
      <c r="HO188" s="350"/>
      <c r="HP188" s="350"/>
      <c r="HQ188" s="350"/>
      <c r="HR188" s="350"/>
      <c r="HS188" s="350"/>
      <c r="HT188" s="350"/>
      <c r="HU188" s="350"/>
      <c r="HV188" s="350"/>
      <c r="HW188" s="350"/>
      <c r="HX188" s="350"/>
      <c r="HY188" s="350"/>
      <c r="HZ188" s="350"/>
      <c r="IA188" s="350"/>
      <c r="IB188" s="350"/>
      <c r="IC188" s="350"/>
      <c r="ID188" s="350"/>
      <c r="IE188" s="350"/>
      <c r="IF188" s="350"/>
      <c r="IG188" s="350"/>
      <c r="IH188" s="350"/>
      <c r="II188" s="350"/>
      <c r="IJ188" s="350"/>
      <c r="IK188" s="350"/>
      <c r="IL188" s="350"/>
      <c r="IM188" s="350"/>
      <c r="IN188" s="350"/>
      <c r="IO188" s="350"/>
      <c r="IP188" s="350"/>
      <c r="IQ188" s="350"/>
      <c r="IR188" s="350"/>
      <c r="IS188" s="350"/>
      <c r="IT188" s="350"/>
      <c r="IU188" s="350"/>
      <c r="IV188" s="350"/>
      <c r="IW188" s="350"/>
      <c r="IX188" s="350"/>
      <c r="IY188" s="350"/>
      <c r="IZ188" s="350"/>
      <c r="JA188" s="350"/>
      <c r="JB188" s="350"/>
      <c r="JC188" s="350"/>
      <c r="JD188" s="350"/>
      <c r="JE188" s="350"/>
      <c r="JF188" s="350"/>
      <c r="JG188" s="350"/>
      <c r="JH188" s="350"/>
      <c r="JI188" s="350"/>
      <c r="JJ188" s="350"/>
      <c r="JK188" s="350"/>
      <c r="JL188" s="350"/>
      <c r="JM188" s="350"/>
      <c r="JN188" s="350"/>
      <c r="JO188" s="350"/>
      <c r="JP188" s="350"/>
      <c r="JQ188" s="350"/>
      <c r="JR188" s="350"/>
      <c r="JS188" s="350"/>
      <c r="JT188" s="350"/>
      <c r="JU188" s="350"/>
      <c r="JV188" s="350"/>
      <c r="JW188" s="350"/>
      <c r="JX188" s="350"/>
      <c r="JY188" s="350"/>
      <c r="JZ188" s="350"/>
      <c r="KA188" s="350"/>
      <c r="KB188" s="350"/>
      <c r="KC188" s="350"/>
      <c r="KD188" s="350"/>
      <c r="KE188" s="350"/>
      <c r="KF188" s="350"/>
      <c r="KG188" s="350"/>
    </row>
    <row r="189" spans="1:665" ht="25" hidden="1" customHeight="1">
      <c r="LJ189" s="1670"/>
      <c r="LK189" s="1670"/>
      <c r="LL189" s="1670"/>
      <c r="LM189" s="1670"/>
      <c r="LN189" s="1670"/>
      <c r="LO189" s="1670"/>
      <c r="LP189" s="1670"/>
      <c r="LQ189" s="1670"/>
      <c r="LR189" s="1670"/>
      <c r="LS189" s="1670"/>
      <c r="LT189" s="1670"/>
      <c r="LU189" s="1670"/>
      <c r="LV189" s="1670"/>
      <c r="LW189" s="1670"/>
      <c r="LX189" s="1670"/>
      <c r="LY189" s="1670"/>
      <c r="LZ189" s="1670"/>
      <c r="MA189" s="1670"/>
      <c r="MB189" s="1670"/>
      <c r="MC189" s="1670"/>
      <c r="MD189" s="1670"/>
      <c r="ME189" s="1670"/>
      <c r="MF189" s="1670"/>
      <c r="MG189" s="1670"/>
      <c r="MH189" s="1670"/>
      <c r="MI189" s="1670"/>
      <c r="MJ189" s="1670"/>
      <c r="MK189" s="1670"/>
      <c r="ML189" s="1670"/>
      <c r="MM189" s="1670"/>
      <c r="MN189" s="1670"/>
      <c r="MO189" s="1670"/>
      <c r="MP189" s="1670"/>
    </row>
    <row r="190" spans="1:665" ht="25" hidden="1" customHeight="1">
      <c r="A190" s="1669"/>
      <c r="B190" s="1670"/>
      <c r="C190" s="1670"/>
      <c r="D190" s="1670"/>
      <c r="F190" s="1745"/>
      <c r="G190" s="1671"/>
      <c r="H190" s="1707"/>
      <c r="I190" s="1707"/>
      <c r="J190" s="1707"/>
      <c r="K190" s="1707"/>
      <c r="L190" s="1707"/>
      <c r="M190" s="1707"/>
      <c r="N190" s="1707"/>
      <c r="O190" s="1707"/>
      <c r="P190" s="1707"/>
      <c r="Q190" s="1707"/>
      <c r="R190" s="1670"/>
      <c r="S190" s="1670"/>
      <c r="T190" s="1670"/>
      <c r="U190" s="1670"/>
      <c r="V190" s="1670"/>
      <c r="W190" s="1670"/>
      <c r="X190" s="1670"/>
      <c r="Y190" s="1670"/>
      <c r="Z190" s="1670"/>
      <c r="AA190" s="1670"/>
      <c r="AB190" s="1670"/>
      <c r="AC190" s="1670"/>
      <c r="AD190" s="1670"/>
      <c r="AE190" s="1670"/>
      <c r="AF190" s="1670"/>
      <c r="AG190" s="1670"/>
      <c r="AH190" s="1670"/>
      <c r="AI190" s="1670"/>
      <c r="AJ190" s="1670"/>
      <c r="AK190" s="1670"/>
      <c r="AL190" s="1670"/>
      <c r="AM190" s="1670"/>
      <c r="AN190" s="1670"/>
      <c r="AO190" s="1670"/>
      <c r="AP190" s="1670"/>
      <c r="AQ190" s="1670"/>
      <c r="AR190" s="1670"/>
      <c r="AS190" s="1670"/>
      <c r="AT190" s="1670"/>
      <c r="AU190" s="1670"/>
      <c r="AV190" s="1670"/>
      <c r="AW190" s="1670"/>
      <c r="AX190" s="1670"/>
      <c r="AY190" s="1670"/>
      <c r="AZ190" s="1670"/>
      <c r="BA190" s="1670"/>
      <c r="BB190" s="1670"/>
      <c r="BC190" s="1670"/>
      <c r="BD190" s="1670"/>
      <c r="BE190" s="1670"/>
      <c r="BF190" s="1670"/>
      <c r="BG190" s="1670"/>
      <c r="BH190" s="1670"/>
      <c r="BI190" s="1670"/>
      <c r="BJ190" s="1670"/>
      <c r="BK190" s="1670"/>
      <c r="BL190" s="1670"/>
      <c r="BM190" s="1670"/>
      <c r="BN190" s="1670"/>
      <c r="BO190" s="1670"/>
      <c r="BP190" s="1670"/>
      <c r="BQ190" s="1670"/>
      <c r="BR190" s="1670"/>
      <c r="BS190" s="1670"/>
      <c r="BT190" s="1670"/>
      <c r="BU190" s="1670"/>
      <c r="BV190" s="1670"/>
      <c r="BW190" s="1670"/>
      <c r="BX190" s="1670"/>
      <c r="BY190" s="1670"/>
      <c r="BZ190" s="1670"/>
      <c r="CA190" s="1670"/>
      <c r="CB190" s="1670"/>
      <c r="CC190" s="1670"/>
      <c r="CD190" s="1670"/>
      <c r="CE190" s="1670"/>
      <c r="CF190" s="1670"/>
      <c r="CG190" s="1670"/>
      <c r="CH190" s="1670"/>
      <c r="CI190" s="1670"/>
      <c r="CJ190" s="1670"/>
      <c r="CK190" s="1670"/>
      <c r="CL190" s="1670"/>
      <c r="CM190" s="1670"/>
      <c r="CN190" s="1670"/>
      <c r="CO190" s="1670"/>
      <c r="CP190" s="1670"/>
      <c r="CQ190" s="1670"/>
      <c r="CR190" s="1670"/>
      <c r="CS190" s="1670"/>
      <c r="CT190" s="1670"/>
      <c r="CU190" s="1670"/>
      <c r="CV190" s="1670"/>
      <c r="CW190" s="1670"/>
      <c r="CX190" s="1670"/>
      <c r="CY190" s="1670"/>
      <c r="CZ190" s="1670"/>
      <c r="DA190" s="1670"/>
      <c r="DB190" s="1670"/>
      <c r="DC190" s="1670"/>
      <c r="DD190" s="1670"/>
      <c r="DE190" s="1670"/>
      <c r="DF190" s="1670"/>
      <c r="DG190" s="1670"/>
      <c r="DH190" s="1670"/>
      <c r="DI190" s="1670"/>
      <c r="DJ190" s="1670"/>
      <c r="DK190" s="1670"/>
      <c r="DL190" s="1670"/>
      <c r="DM190" s="1670"/>
      <c r="DN190" s="1670"/>
      <c r="DO190" s="1670"/>
      <c r="DP190" s="1670"/>
      <c r="DQ190" s="1670"/>
      <c r="DR190" s="1670"/>
      <c r="DS190" s="1670"/>
      <c r="DT190" s="1670"/>
      <c r="DU190" s="1670"/>
      <c r="DV190" s="1670"/>
      <c r="DW190" s="1670"/>
      <c r="DX190" s="1670"/>
      <c r="DY190" s="1670"/>
      <c r="DZ190" s="1670"/>
      <c r="EA190" s="1670"/>
      <c r="EB190" s="1670"/>
      <c r="EC190" s="1670"/>
      <c r="ED190" s="1670"/>
      <c r="EE190" s="1670"/>
      <c r="EF190" s="1670"/>
      <c r="EG190" s="1670"/>
      <c r="EH190" s="1670"/>
      <c r="EI190" s="1670"/>
      <c r="EJ190" s="1670"/>
      <c r="EK190" s="1670"/>
      <c r="EL190" s="1670"/>
      <c r="EM190" s="1670"/>
      <c r="EN190" s="1670"/>
      <c r="EO190" s="1670"/>
      <c r="EP190" s="1670"/>
      <c r="EQ190" s="1670"/>
      <c r="ER190" s="1670"/>
      <c r="ES190" s="1670"/>
      <c r="ET190" s="1670"/>
      <c r="EU190" s="1670"/>
      <c r="EV190" s="1670"/>
      <c r="EW190" s="1670"/>
      <c r="EX190" s="1670"/>
      <c r="EY190" s="1670"/>
      <c r="EZ190" s="1670"/>
      <c r="FA190" s="1670"/>
      <c r="FB190" s="1670"/>
      <c r="FC190" s="1670"/>
      <c r="FD190" s="1670"/>
      <c r="FE190" s="1670"/>
      <c r="FF190" s="1670"/>
      <c r="FG190" s="1670"/>
      <c r="FH190" s="1670"/>
      <c r="FI190" s="1670"/>
      <c r="FJ190" s="1670"/>
      <c r="FK190" s="1670"/>
      <c r="FL190" s="1670"/>
      <c r="FM190" s="1670"/>
      <c r="FN190" s="1670"/>
      <c r="FO190" s="1670"/>
      <c r="FP190" s="1670"/>
      <c r="FQ190" s="1670"/>
      <c r="FR190" s="1670"/>
      <c r="FS190" s="1670"/>
      <c r="FT190" s="1670"/>
      <c r="FU190" s="1670"/>
      <c r="FV190" s="1670"/>
      <c r="FW190" s="1670"/>
      <c r="FX190" s="1670"/>
      <c r="FY190" s="1670"/>
      <c r="FZ190" s="1670"/>
      <c r="GA190" s="1670"/>
      <c r="GB190" s="1670"/>
      <c r="GC190" s="1670"/>
      <c r="GD190" s="1670"/>
      <c r="GE190" s="1670"/>
      <c r="GF190" s="1670"/>
      <c r="GG190" s="1670"/>
      <c r="GH190" s="1670"/>
      <c r="GI190" s="1670"/>
      <c r="GJ190" s="1670"/>
      <c r="GK190" s="1670"/>
      <c r="GL190" s="1670"/>
      <c r="GM190" s="1670"/>
      <c r="GN190" s="1670"/>
      <c r="GO190" s="1670"/>
      <c r="GP190" s="1670"/>
      <c r="GQ190" s="1670"/>
      <c r="GR190" s="1670"/>
      <c r="GS190" s="1670"/>
      <c r="GT190" s="1670"/>
      <c r="GU190" s="1670"/>
      <c r="GV190" s="1670"/>
      <c r="GW190" s="1670"/>
      <c r="GX190" s="1670"/>
      <c r="GY190" s="1670"/>
      <c r="GZ190" s="1670"/>
      <c r="HA190" s="1670"/>
      <c r="HB190" s="1670"/>
      <c r="HC190" s="1670"/>
      <c r="HD190" s="1670"/>
      <c r="HE190" s="1670"/>
      <c r="HF190" s="1670"/>
      <c r="HG190" s="1670"/>
      <c r="HH190" s="1670"/>
      <c r="HI190" s="1670"/>
      <c r="HJ190" s="1670"/>
      <c r="HK190" s="1670"/>
      <c r="HL190" s="1670"/>
      <c r="HM190" s="1670"/>
      <c r="HN190" s="1670"/>
      <c r="HO190" s="1670"/>
      <c r="HP190" s="1670"/>
      <c r="HQ190" s="1670"/>
      <c r="HR190" s="1670"/>
      <c r="HS190" s="1670"/>
      <c r="HT190" s="1670"/>
      <c r="HU190" s="1670"/>
      <c r="HV190" s="1670"/>
      <c r="HW190" s="1670"/>
      <c r="HX190" s="1670"/>
      <c r="HY190" s="1670"/>
      <c r="HZ190" s="1670"/>
      <c r="IA190" s="1670"/>
      <c r="IB190" s="1670"/>
      <c r="IC190" s="1670"/>
      <c r="ID190" s="1670"/>
      <c r="IE190" s="1670"/>
      <c r="IF190" s="1670"/>
      <c r="IG190" s="1670"/>
      <c r="IH190" s="1670"/>
      <c r="II190" s="1670"/>
      <c r="IJ190" s="1670"/>
      <c r="IK190" s="1670"/>
      <c r="IL190" s="1670"/>
      <c r="IM190" s="1670"/>
      <c r="IN190" s="1670"/>
      <c r="IO190" s="1670"/>
      <c r="IP190" s="1670"/>
      <c r="IQ190" s="1670"/>
      <c r="IR190" s="1670"/>
      <c r="IS190" s="1670"/>
      <c r="IT190" s="1670"/>
      <c r="IU190" s="1670"/>
      <c r="IV190" s="1670"/>
      <c r="IW190" s="1670"/>
      <c r="IX190" s="1670"/>
      <c r="IY190" s="1670"/>
      <c r="IZ190" s="1670"/>
      <c r="JA190" s="1670"/>
      <c r="JB190" s="1670"/>
      <c r="JC190" s="1670"/>
      <c r="JD190" s="1670"/>
      <c r="JE190" s="1670"/>
      <c r="JF190" s="1670"/>
      <c r="JG190" s="1670"/>
      <c r="JH190" s="1670"/>
      <c r="JI190" s="1670"/>
      <c r="JJ190" s="1670"/>
      <c r="JK190" s="1670"/>
      <c r="JL190" s="1670"/>
      <c r="JM190" s="1670"/>
      <c r="JN190" s="1670"/>
      <c r="JO190" s="1670"/>
      <c r="JP190" s="1670"/>
      <c r="JQ190" s="1670"/>
      <c r="JR190" s="1670"/>
      <c r="JS190" s="1670"/>
      <c r="JT190" s="1670"/>
      <c r="JU190" s="1670"/>
      <c r="JV190" s="1670"/>
      <c r="JW190" s="1670"/>
      <c r="JX190" s="1670"/>
      <c r="JY190" s="1670"/>
      <c r="JZ190" s="1670"/>
      <c r="KA190" s="1670"/>
      <c r="KB190" s="1670"/>
      <c r="KC190" s="1670"/>
      <c r="KD190" s="1670"/>
      <c r="KE190" s="1670"/>
      <c r="KF190" s="1670"/>
      <c r="KG190" s="1670"/>
      <c r="KH190" s="1670"/>
      <c r="KI190" s="1670"/>
      <c r="KJ190" s="1670"/>
      <c r="KK190" s="1670"/>
      <c r="KL190" s="1670"/>
      <c r="KM190" s="1670"/>
      <c r="KN190" s="1670"/>
      <c r="KO190" s="1670"/>
      <c r="KP190" s="1670"/>
      <c r="KQ190" s="1670"/>
      <c r="KR190" s="1670"/>
      <c r="KS190" s="1670"/>
      <c r="KT190" s="1670"/>
      <c r="KU190" s="1670"/>
      <c r="KV190" s="1670"/>
      <c r="KW190" s="1670"/>
      <c r="KX190" s="1670"/>
      <c r="KY190" s="1670"/>
      <c r="KZ190" s="1670"/>
      <c r="LA190" s="1670"/>
      <c r="LB190" s="1670"/>
      <c r="LC190" s="1670"/>
      <c r="LD190" s="1670"/>
      <c r="LE190" s="1670"/>
      <c r="LF190" s="1670"/>
      <c r="LG190" s="1670"/>
      <c r="LH190" s="1670"/>
      <c r="LI190" s="1670"/>
      <c r="LJ190" s="339" t="s">
        <v>8</v>
      </c>
      <c r="LK190" s="339" t="s">
        <v>9</v>
      </c>
      <c r="LL190" s="339" t="s">
        <v>10</v>
      </c>
      <c r="LM190" s="339" t="s">
        <v>11</v>
      </c>
      <c r="LN190" s="339" t="s">
        <v>12</v>
      </c>
      <c r="LO190" s="339" t="s">
        <v>13</v>
      </c>
      <c r="LP190" s="339" t="s">
        <v>14</v>
      </c>
      <c r="LQ190" s="339" t="s">
        <v>15</v>
      </c>
      <c r="LR190" s="338">
        <f>IF(LF191=24,1,LF191+1)</f>
        <v>3</v>
      </c>
      <c r="LS190" s="339" t="s">
        <v>5</v>
      </c>
      <c r="LT190" s="339" t="s">
        <v>6</v>
      </c>
      <c r="LU190" s="339" t="s">
        <v>7</v>
      </c>
      <c r="LV190" s="339" t="s">
        <v>8</v>
      </c>
      <c r="LW190" s="339" t="s">
        <v>9</v>
      </c>
      <c r="LX190" s="339" t="s">
        <v>10</v>
      </c>
      <c r="LY190" s="339" t="s">
        <v>11</v>
      </c>
      <c r="LZ190" s="339" t="s">
        <v>12</v>
      </c>
      <c r="MA190" s="339" t="s">
        <v>13</v>
      </c>
      <c r="MB190" s="339" t="s">
        <v>14</v>
      </c>
      <c r="MC190" s="339" t="s">
        <v>15</v>
      </c>
      <c r="MD190" s="338">
        <v>5</v>
      </c>
      <c r="ME190" s="339" t="s">
        <v>5</v>
      </c>
      <c r="MF190" s="339" t="s">
        <v>6</v>
      </c>
      <c r="MG190" s="339" t="s">
        <v>7</v>
      </c>
      <c r="MH190" s="339" t="s">
        <v>8</v>
      </c>
      <c r="MI190" s="339" t="s">
        <v>9</v>
      </c>
      <c r="MJ190" s="339" t="s">
        <v>10</v>
      </c>
      <c r="MK190" s="339" t="s">
        <v>11</v>
      </c>
      <c r="ML190" s="339" t="s">
        <v>12</v>
      </c>
      <c r="MM190" s="339" t="s">
        <v>13</v>
      </c>
      <c r="MN190" s="339" t="s">
        <v>14</v>
      </c>
      <c r="MO190" s="339" t="s">
        <v>15</v>
      </c>
      <c r="MP190" s="338">
        <v>6</v>
      </c>
      <c r="MQ190" s="1670"/>
      <c r="MR190" s="1670"/>
      <c r="MS190" s="1670"/>
      <c r="MT190" s="1670"/>
      <c r="MU190" s="1670"/>
      <c r="MV190" s="1670"/>
      <c r="MW190" s="1670"/>
      <c r="MX190" s="1670"/>
      <c r="MY190" s="1670"/>
      <c r="MZ190" s="1670"/>
      <c r="NA190" s="1670"/>
      <c r="NB190" s="1670"/>
      <c r="NC190" s="1671"/>
    </row>
    <row r="191" spans="1:665" s="61" customFormat="1" ht="27.75" hidden="1" customHeight="1">
      <c r="A191" s="337" t="s">
        <v>288</v>
      </c>
      <c r="B191" s="337"/>
      <c r="C191" s="343"/>
      <c r="D191" s="1691" t="s">
        <v>468</v>
      </c>
      <c r="E191" s="1769"/>
      <c r="F191" s="1696">
        <v>0</v>
      </c>
      <c r="G191" s="1708" t="s">
        <v>5</v>
      </c>
      <c r="H191" s="35" t="s">
        <v>6</v>
      </c>
      <c r="I191" s="35" t="s">
        <v>7</v>
      </c>
      <c r="J191" s="35" t="s">
        <v>8</v>
      </c>
      <c r="K191" s="35" t="s">
        <v>9</v>
      </c>
      <c r="L191" s="35" t="s">
        <v>10</v>
      </c>
      <c r="M191" s="35" t="s">
        <v>11</v>
      </c>
      <c r="N191" s="35" t="s">
        <v>12</v>
      </c>
      <c r="O191" s="35" t="s">
        <v>13</v>
      </c>
      <c r="P191" s="35" t="s">
        <v>14</v>
      </c>
      <c r="Q191" s="35" t="s">
        <v>15</v>
      </c>
      <c r="R191" s="1696">
        <v>1</v>
      </c>
      <c r="S191" s="34" t="s">
        <v>5</v>
      </c>
      <c r="T191" s="34" t="s">
        <v>6</v>
      </c>
      <c r="U191" s="34" t="s">
        <v>7</v>
      </c>
      <c r="V191" s="34" t="s">
        <v>8</v>
      </c>
      <c r="W191" s="34" t="s">
        <v>9</v>
      </c>
      <c r="X191" s="34" t="s">
        <v>10</v>
      </c>
      <c r="Y191" s="34" t="s">
        <v>11</v>
      </c>
      <c r="Z191" s="34" t="s">
        <v>12</v>
      </c>
      <c r="AA191" s="34" t="s">
        <v>13</v>
      </c>
      <c r="AB191" s="34" t="s">
        <v>14</v>
      </c>
      <c r="AC191" s="34" t="s">
        <v>15</v>
      </c>
      <c r="AD191" s="64">
        <f>IF(R191=24,1,R191+1)</f>
        <v>2</v>
      </c>
      <c r="AE191" s="35" t="s">
        <v>5</v>
      </c>
      <c r="AF191" s="35" t="s">
        <v>6</v>
      </c>
      <c r="AG191" s="35" t="s">
        <v>7</v>
      </c>
      <c r="AH191" s="35" t="s">
        <v>8</v>
      </c>
      <c r="AI191" s="35" t="s">
        <v>9</v>
      </c>
      <c r="AJ191" s="35" t="s">
        <v>10</v>
      </c>
      <c r="AK191" s="35" t="s">
        <v>11</v>
      </c>
      <c r="AL191" s="35" t="s">
        <v>12</v>
      </c>
      <c r="AM191" s="35" t="s">
        <v>13</v>
      </c>
      <c r="AN191" s="35" t="s">
        <v>14</v>
      </c>
      <c r="AO191" s="35" t="s">
        <v>15</v>
      </c>
      <c r="AP191" s="64">
        <f>IF(AD191=24,1,AD191+1)</f>
        <v>3</v>
      </c>
      <c r="AQ191" s="34" t="s">
        <v>5</v>
      </c>
      <c r="AR191" s="34" t="s">
        <v>6</v>
      </c>
      <c r="AS191" s="34" t="s">
        <v>7</v>
      </c>
      <c r="AT191" s="34" t="s">
        <v>8</v>
      </c>
      <c r="AU191" s="34" t="s">
        <v>9</v>
      </c>
      <c r="AV191" s="34" t="s">
        <v>10</v>
      </c>
      <c r="AW191" s="34" t="s">
        <v>11</v>
      </c>
      <c r="AX191" s="34" t="s">
        <v>12</v>
      </c>
      <c r="AY191" s="34" t="s">
        <v>13</v>
      </c>
      <c r="AZ191" s="34" t="s">
        <v>14</v>
      </c>
      <c r="BA191" s="34" t="s">
        <v>15</v>
      </c>
      <c r="BB191" s="64">
        <f>IF(AP191=24,1,AP191+1)</f>
        <v>4</v>
      </c>
      <c r="BC191" s="34" t="s">
        <v>5</v>
      </c>
      <c r="BD191" s="34" t="s">
        <v>6</v>
      </c>
      <c r="BE191" s="34" t="s">
        <v>7</v>
      </c>
      <c r="BF191" s="34" t="s">
        <v>8</v>
      </c>
      <c r="BG191" s="34" t="s">
        <v>9</v>
      </c>
      <c r="BH191" s="34" t="s">
        <v>10</v>
      </c>
      <c r="BI191" s="34" t="s">
        <v>11</v>
      </c>
      <c r="BJ191" s="34" t="s">
        <v>12</v>
      </c>
      <c r="BK191" s="34" t="s">
        <v>13</v>
      </c>
      <c r="BL191" s="34" t="s">
        <v>14</v>
      </c>
      <c r="BM191" s="34" t="s">
        <v>15</v>
      </c>
      <c r="BN191" s="64">
        <f>IF(BB191=24,1,BB191+1)</f>
        <v>5</v>
      </c>
      <c r="BO191" s="35" t="s">
        <v>5</v>
      </c>
      <c r="BP191" s="35" t="s">
        <v>6</v>
      </c>
      <c r="BQ191" s="35" t="s">
        <v>7</v>
      </c>
      <c r="BR191" s="35" t="s">
        <v>8</v>
      </c>
      <c r="BS191" s="35" t="s">
        <v>9</v>
      </c>
      <c r="BT191" s="35" t="s">
        <v>10</v>
      </c>
      <c r="BU191" s="35" t="s">
        <v>11</v>
      </c>
      <c r="BV191" s="35" t="s">
        <v>12</v>
      </c>
      <c r="BW191" s="35" t="s">
        <v>13</v>
      </c>
      <c r="BX191" s="35" t="s">
        <v>14</v>
      </c>
      <c r="BY191" s="35" t="s">
        <v>15</v>
      </c>
      <c r="BZ191" s="64">
        <f>IF(BN191=24,1,BN191+1)</f>
        <v>6</v>
      </c>
      <c r="CA191" s="34" t="s">
        <v>5</v>
      </c>
      <c r="CB191" s="34" t="s">
        <v>6</v>
      </c>
      <c r="CC191" s="34" t="s">
        <v>7</v>
      </c>
      <c r="CD191" s="34" t="s">
        <v>8</v>
      </c>
      <c r="CE191" s="34" t="s">
        <v>9</v>
      </c>
      <c r="CF191" s="34" t="s">
        <v>10</v>
      </c>
      <c r="CG191" s="34" t="s">
        <v>11</v>
      </c>
      <c r="CH191" s="34" t="s">
        <v>12</v>
      </c>
      <c r="CI191" s="34" t="s">
        <v>13</v>
      </c>
      <c r="CJ191" s="34" t="s">
        <v>14</v>
      </c>
      <c r="CK191" s="34" t="s">
        <v>15</v>
      </c>
      <c r="CL191" s="64">
        <f>IF(BZ191=24,1,BZ191+1)</f>
        <v>7</v>
      </c>
      <c r="CM191" s="36" t="s">
        <v>5</v>
      </c>
      <c r="CN191" s="36" t="s">
        <v>6</v>
      </c>
      <c r="CO191" s="36" t="s">
        <v>7</v>
      </c>
      <c r="CP191" s="36" t="s">
        <v>8</v>
      </c>
      <c r="CQ191" s="36" t="s">
        <v>9</v>
      </c>
      <c r="CR191" s="36" t="s">
        <v>10</v>
      </c>
      <c r="CS191" s="36" t="s">
        <v>11</v>
      </c>
      <c r="CT191" s="36" t="s">
        <v>12</v>
      </c>
      <c r="CU191" s="36" t="s">
        <v>13</v>
      </c>
      <c r="CV191" s="36" t="s">
        <v>14</v>
      </c>
      <c r="CW191" s="36" t="s">
        <v>15</v>
      </c>
      <c r="CX191" s="64">
        <f>IF(CL191=24,1,CL191+1)</f>
        <v>8</v>
      </c>
      <c r="CY191" s="35" t="s">
        <v>5</v>
      </c>
      <c r="CZ191" s="35" t="s">
        <v>6</v>
      </c>
      <c r="DA191" s="35" t="s">
        <v>7</v>
      </c>
      <c r="DB191" s="35" t="s">
        <v>8</v>
      </c>
      <c r="DC191" s="35" t="s">
        <v>9</v>
      </c>
      <c r="DD191" s="35" t="s">
        <v>10</v>
      </c>
      <c r="DE191" s="35" t="s">
        <v>11</v>
      </c>
      <c r="DF191" s="35" t="s">
        <v>12</v>
      </c>
      <c r="DG191" s="35" t="s">
        <v>13</v>
      </c>
      <c r="DH191" s="35" t="s">
        <v>14</v>
      </c>
      <c r="DI191" s="35" t="s">
        <v>15</v>
      </c>
      <c r="DJ191" s="64">
        <f>IF(CX191=24,1,CX191+1)</f>
        <v>9</v>
      </c>
      <c r="DK191" s="65" t="s">
        <v>5</v>
      </c>
      <c r="DL191" s="65" t="s">
        <v>6</v>
      </c>
      <c r="DM191" s="65" t="s">
        <v>7</v>
      </c>
      <c r="DN191" s="65" t="s">
        <v>8</v>
      </c>
      <c r="DO191" s="65" t="s">
        <v>9</v>
      </c>
      <c r="DP191" s="65" t="s">
        <v>10</v>
      </c>
      <c r="DQ191" s="65" t="s">
        <v>11</v>
      </c>
      <c r="DR191" s="65" t="s">
        <v>12</v>
      </c>
      <c r="DS191" s="65" t="s">
        <v>13</v>
      </c>
      <c r="DT191" s="65" t="s">
        <v>14</v>
      </c>
      <c r="DU191" s="65" t="s">
        <v>15</v>
      </c>
      <c r="DV191" s="64">
        <f>IF(DJ191=24,1,DJ191+1)</f>
        <v>10</v>
      </c>
      <c r="DW191" s="65" t="s">
        <v>5</v>
      </c>
      <c r="DX191" s="65" t="s">
        <v>6</v>
      </c>
      <c r="DY191" s="65" t="s">
        <v>7</v>
      </c>
      <c r="DZ191" s="65" t="s">
        <v>8</v>
      </c>
      <c r="EA191" s="65" t="s">
        <v>9</v>
      </c>
      <c r="EB191" s="65" t="s">
        <v>10</v>
      </c>
      <c r="EC191" s="65" t="s">
        <v>11</v>
      </c>
      <c r="ED191" s="65" t="s">
        <v>12</v>
      </c>
      <c r="EE191" s="65" t="s">
        <v>13</v>
      </c>
      <c r="EF191" s="65" t="s">
        <v>14</v>
      </c>
      <c r="EG191" s="65" t="s">
        <v>15</v>
      </c>
      <c r="EH191" s="64">
        <f>IF(DV191=24,1,DV191+1)</f>
        <v>11</v>
      </c>
      <c r="EI191" s="65" t="s">
        <v>5</v>
      </c>
      <c r="EJ191" s="65" t="s">
        <v>6</v>
      </c>
      <c r="EK191" s="65" t="s">
        <v>7</v>
      </c>
      <c r="EL191" s="65" t="s">
        <v>8</v>
      </c>
      <c r="EM191" s="65" t="s">
        <v>9</v>
      </c>
      <c r="EN191" s="65" t="s">
        <v>10</v>
      </c>
      <c r="EO191" s="65" t="s">
        <v>11</v>
      </c>
      <c r="EP191" s="65" t="s">
        <v>12</v>
      </c>
      <c r="EQ191" s="65" t="s">
        <v>13</v>
      </c>
      <c r="ER191" s="65" t="s">
        <v>14</v>
      </c>
      <c r="ES191" s="65" t="s">
        <v>15</v>
      </c>
      <c r="ET191" s="64">
        <f>IF(EH191=24,1,EH191+1)</f>
        <v>12</v>
      </c>
      <c r="EU191" s="65" t="s">
        <v>5</v>
      </c>
      <c r="EV191" s="65" t="s">
        <v>6</v>
      </c>
      <c r="EW191" s="65" t="s">
        <v>7</v>
      </c>
      <c r="EX191" s="65" t="s">
        <v>8</v>
      </c>
      <c r="EY191" s="65" t="s">
        <v>9</v>
      </c>
      <c r="EZ191" s="65" t="s">
        <v>10</v>
      </c>
      <c r="FA191" s="65" t="s">
        <v>11</v>
      </c>
      <c r="FB191" s="65" t="s">
        <v>12</v>
      </c>
      <c r="FC191" s="65" t="s">
        <v>13</v>
      </c>
      <c r="FD191" s="65" t="s">
        <v>14</v>
      </c>
      <c r="FE191" s="65" t="s">
        <v>15</v>
      </c>
      <c r="FF191" s="64">
        <f>IF(ET191=24,1,ET191+1)</f>
        <v>13</v>
      </c>
      <c r="FG191" s="65" t="s">
        <v>5</v>
      </c>
      <c r="FH191" s="65" t="s">
        <v>6</v>
      </c>
      <c r="FI191" s="65" t="s">
        <v>7</v>
      </c>
      <c r="FJ191" s="65" t="s">
        <v>8</v>
      </c>
      <c r="FK191" s="65" t="s">
        <v>9</v>
      </c>
      <c r="FL191" s="65" t="s">
        <v>10</v>
      </c>
      <c r="FM191" s="65" t="s">
        <v>11</v>
      </c>
      <c r="FN191" s="65" t="s">
        <v>12</v>
      </c>
      <c r="FO191" s="65" t="s">
        <v>13</v>
      </c>
      <c r="FP191" s="65" t="s">
        <v>14</v>
      </c>
      <c r="FQ191" s="65" t="s">
        <v>15</v>
      </c>
      <c r="FR191" s="64">
        <f>IF(FF191=24,1,FF191+1)</f>
        <v>14</v>
      </c>
      <c r="FS191" s="65" t="s">
        <v>5</v>
      </c>
      <c r="FT191" s="65" t="s">
        <v>6</v>
      </c>
      <c r="FU191" s="65" t="s">
        <v>7</v>
      </c>
      <c r="FV191" s="65" t="s">
        <v>8</v>
      </c>
      <c r="FW191" s="65" t="s">
        <v>9</v>
      </c>
      <c r="FX191" s="65" t="s">
        <v>10</v>
      </c>
      <c r="FY191" s="65" t="s">
        <v>11</v>
      </c>
      <c r="FZ191" s="65" t="s">
        <v>12</v>
      </c>
      <c r="GA191" s="65" t="s">
        <v>13</v>
      </c>
      <c r="GB191" s="65" t="s">
        <v>14</v>
      </c>
      <c r="GC191" s="65" t="s">
        <v>15</v>
      </c>
      <c r="GD191" s="64">
        <f>IF(FR191=24,1,FR191+1)</f>
        <v>15</v>
      </c>
      <c r="GE191" s="65" t="s">
        <v>5</v>
      </c>
      <c r="GF191" s="65" t="s">
        <v>6</v>
      </c>
      <c r="GG191" s="65" t="s">
        <v>7</v>
      </c>
      <c r="GH191" s="65" t="s">
        <v>8</v>
      </c>
      <c r="GI191" s="65" t="s">
        <v>9</v>
      </c>
      <c r="GJ191" s="65" t="s">
        <v>10</v>
      </c>
      <c r="GK191" s="65" t="s">
        <v>11</v>
      </c>
      <c r="GL191" s="65" t="s">
        <v>12</v>
      </c>
      <c r="GM191" s="65" t="s">
        <v>13</v>
      </c>
      <c r="GN191" s="65" t="s">
        <v>14</v>
      </c>
      <c r="GO191" s="65" t="s">
        <v>15</v>
      </c>
      <c r="GP191" s="64">
        <f>IF(GD191=24,1,GD191+1)</f>
        <v>16</v>
      </c>
      <c r="GQ191" s="65" t="s">
        <v>5</v>
      </c>
      <c r="GR191" s="65" t="s">
        <v>6</v>
      </c>
      <c r="GS191" s="65" t="s">
        <v>7</v>
      </c>
      <c r="GT191" s="65" t="s">
        <v>8</v>
      </c>
      <c r="GU191" s="65" t="s">
        <v>9</v>
      </c>
      <c r="GV191" s="65" t="s">
        <v>10</v>
      </c>
      <c r="GW191" s="65" t="s">
        <v>11</v>
      </c>
      <c r="GX191" s="65" t="s">
        <v>12</v>
      </c>
      <c r="GY191" s="65" t="s">
        <v>13</v>
      </c>
      <c r="GZ191" s="65" t="s">
        <v>14</v>
      </c>
      <c r="HA191" s="65" t="s">
        <v>15</v>
      </c>
      <c r="HB191" s="64">
        <f>IF(GP191=24,1,GP191+1)</f>
        <v>17</v>
      </c>
      <c r="HC191" s="65" t="s">
        <v>5</v>
      </c>
      <c r="HD191" s="65" t="s">
        <v>6</v>
      </c>
      <c r="HE191" s="65" t="s">
        <v>7</v>
      </c>
      <c r="HF191" s="65" t="s">
        <v>8</v>
      </c>
      <c r="HG191" s="65" t="s">
        <v>9</v>
      </c>
      <c r="HH191" s="65" t="s">
        <v>10</v>
      </c>
      <c r="HI191" s="65" t="s">
        <v>11</v>
      </c>
      <c r="HJ191" s="65" t="s">
        <v>12</v>
      </c>
      <c r="HK191" s="65" t="s">
        <v>13</v>
      </c>
      <c r="HL191" s="65" t="s">
        <v>14</v>
      </c>
      <c r="HM191" s="65" t="s">
        <v>15</v>
      </c>
      <c r="HN191" s="64">
        <f>IF(HB191=24,1,HB191+1)</f>
        <v>18</v>
      </c>
      <c r="HO191" s="65" t="s">
        <v>5</v>
      </c>
      <c r="HP191" s="65" t="s">
        <v>6</v>
      </c>
      <c r="HQ191" s="65" t="s">
        <v>7</v>
      </c>
      <c r="HR191" s="65" t="s">
        <v>8</v>
      </c>
      <c r="HS191" s="65" t="s">
        <v>9</v>
      </c>
      <c r="HT191" s="65" t="s">
        <v>10</v>
      </c>
      <c r="HU191" s="65" t="s">
        <v>11</v>
      </c>
      <c r="HV191" s="65" t="s">
        <v>12</v>
      </c>
      <c r="HW191" s="65" t="s">
        <v>13</v>
      </c>
      <c r="HX191" s="65" t="s">
        <v>14</v>
      </c>
      <c r="HY191" s="65" t="s">
        <v>15</v>
      </c>
      <c r="HZ191" s="64">
        <f>IF(HN191=24,1,HN191+1)</f>
        <v>19</v>
      </c>
      <c r="IA191" s="65" t="s">
        <v>5</v>
      </c>
      <c r="IB191" s="65" t="s">
        <v>6</v>
      </c>
      <c r="IC191" s="65" t="s">
        <v>7</v>
      </c>
      <c r="ID191" s="65" t="s">
        <v>8</v>
      </c>
      <c r="IE191" s="65" t="s">
        <v>9</v>
      </c>
      <c r="IF191" s="65" t="s">
        <v>10</v>
      </c>
      <c r="IG191" s="65" t="s">
        <v>11</v>
      </c>
      <c r="IH191" s="65" t="s">
        <v>12</v>
      </c>
      <c r="II191" s="65" t="s">
        <v>13</v>
      </c>
      <c r="IJ191" s="65" t="s">
        <v>14</v>
      </c>
      <c r="IK191" s="65" t="s">
        <v>15</v>
      </c>
      <c r="IL191" s="64">
        <f>IF(HZ191=24,1,HZ191+1)</f>
        <v>20</v>
      </c>
      <c r="IM191" s="65" t="s">
        <v>5</v>
      </c>
      <c r="IN191" s="65" t="s">
        <v>6</v>
      </c>
      <c r="IO191" s="65" t="s">
        <v>7</v>
      </c>
      <c r="IP191" s="65" t="s">
        <v>8</v>
      </c>
      <c r="IQ191" s="65" t="s">
        <v>9</v>
      </c>
      <c r="IR191" s="65" t="s">
        <v>10</v>
      </c>
      <c r="IS191" s="65" t="s">
        <v>11</v>
      </c>
      <c r="IT191" s="65" t="s">
        <v>12</v>
      </c>
      <c r="IU191" s="65" t="s">
        <v>13</v>
      </c>
      <c r="IV191" s="65" t="s">
        <v>14</v>
      </c>
      <c r="IW191" s="65" t="s">
        <v>15</v>
      </c>
      <c r="IX191" s="64">
        <f>IF(IL191=24,1,IL191+1)</f>
        <v>21</v>
      </c>
      <c r="IY191" s="65" t="s">
        <v>5</v>
      </c>
      <c r="IZ191" s="65" t="s">
        <v>6</v>
      </c>
      <c r="JA191" s="65" t="s">
        <v>7</v>
      </c>
      <c r="JB191" s="65" t="s">
        <v>8</v>
      </c>
      <c r="JC191" s="65" t="s">
        <v>9</v>
      </c>
      <c r="JD191" s="65" t="s">
        <v>10</v>
      </c>
      <c r="JE191" s="65" t="s">
        <v>11</v>
      </c>
      <c r="JF191" s="65" t="s">
        <v>12</v>
      </c>
      <c r="JG191" s="65" t="s">
        <v>13</v>
      </c>
      <c r="JH191" s="65" t="s">
        <v>14</v>
      </c>
      <c r="JI191" s="65" t="s">
        <v>15</v>
      </c>
      <c r="JJ191" s="64">
        <f>IF(IX191=24,1,IX191+1)</f>
        <v>22</v>
      </c>
      <c r="JK191" s="65" t="s">
        <v>5</v>
      </c>
      <c r="JL191" s="65" t="s">
        <v>6</v>
      </c>
      <c r="JM191" s="65" t="s">
        <v>7</v>
      </c>
      <c r="JN191" s="65" t="s">
        <v>8</v>
      </c>
      <c r="JO191" s="65" t="s">
        <v>9</v>
      </c>
      <c r="JP191" s="65" t="s">
        <v>10</v>
      </c>
      <c r="JQ191" s="65" t="s">
        <v>11</v>
      </c>
      <c r="JR191" s="65" t="s">
        <v>12</v>
      </c>
      <c r="JS191" s="65" t="s">
        <v>13</v>
      </c>
      <c r="JT191" s="65" t="s">
        <v>14</v>
      </c>
      <c r="JU191" s="65" t="s">
        <v>15</v>
      </c>
      <c r="JV191" s="64">
        <f>IF(JJ191=24,1,JJ191+1)</f>
        <v>23</v>
      </c>
      <c r="JW191" s="65" t="s">
        <v>5</v>
      </c>
      <c r="JX191" s="65" t="s">
        <v>6</v>
      </c>
      <c r="JY191" s="65" t="s">
        <v>7</v>
      </c>
      <c r="JZ191" s="65" t="s">
        <v>8</v>
      </c>
      <c r="KA191" s="65" t="s">
        <v>9</v>
      </c>
      <c r="KB191" s="65" t="s">
        <v>10</v>
      </c>
      <c r="KC191" s="65" t="s">
        <v>11</v>
      </c>
      <c r="KD191" s="65" t="s">
        <v>12</v>
      </c>
      <c r="KE191" s="65" t="s">
        <v>13</v>
      </c>
      <c r="KF191" s="65" t="s">
        <v>14</v>
      </c>
      <c r="KG191" s="65" t="s">
        <v>15</v>
      </c>
      <c r="KH191" s="64">
        <f>IF(JV191=24,1,JV191+1)</f>
        <v>24</v>
      </c>
      <c r="KI191" s="65" t="s">
        <v>5</v>
      </c>
      <c r="KJ191" s="65" t="s">
        <v>6</v>
      </c>
      <c r="KK191" s="65" t="s">
        <v>7</v>
      </c>
      <c r="KL191" s="65" t="s">
        <v>8</v>
      </c>
      <c r="KM191" s="65" t="s">
        <v>9</v>
      </c>
      <c r="KN191" s="65" t="s">
        <v>10</v>
      </c>
      <c r="KO191" s="65" t="s">
        <v>11</v>
      </c>
      <c r="KP191" s="65" t="s">
        <v>12</v>
      </c>
      <c r="KQ191" s="65" t="s">
        <v>13</v>
      </c>
      <c r="KR191" s="65" t="s">
        <v>14</v>
      </c>
      <c r="KS191" s="65" t="s">
        <v>15</v>
      </c>
      <c r="KT191" s="64">
        <f>IF(KH191=24,1,KH191+1)</f>
        <v>1</v>
      </c>
      <c r="KU191" s="65" t="s">
        <v>5</v>
      </c>
      <c r="KV191" s="65" t="s">
        <v>6</v>
      </c>
      <c r="KW191" s="65" t="s">
        <v>7</v>
      </c>
      <c r="KX191" s="65" t="s">
        <v>8</v>
      </c>
      <c r="KY191" s="65" t="s">
        <v>9</v>
      </c>
      <c r="KZ191" s="65" t="s">
        <v>10</v>
      </c>
      <c r="LA191" s="65" t="s">
        <v>11</v>
      </c>
      <c r="LB191" s="65" t="s">
        <v>12</v>
      </c>
      <c r="LC191" s="65" t="s">
        <v>13</v>
      </c>
      <c r="LD191" s="65" t="s">
        <v>14</v>
      </c>
      <c r="LE191" s="65" t="s">
        <v>15</v>
      </c>
      <c r="LF191" s="64">
        <f>IF(KT191=24,1,KT191+1)</f>
        <v>2</v>
      </c>
      <c r="LG191" s="65" t="s">
        <v>5</v>
      </c>
      <c r="LH191" s="65" t="s">
        <v>6</v>
      </c>
      <c r="LI191" s="65" t="s">
        <v>7</v>
      </c>
      <c r="LJ191" s="65" t="s">
        <v>8</v>
      </c>
      <c r="LK191" s="65" t="s">
        <v>9</v>
      </c>
      <c r="LL191" s="65" t="s">
        <v>10</v>
      </c>
      <c r="LM191" s="65" t="s">
        <v>11</v>
      </c>
      <c r="LN191" s="65" t="s">
        <v>12</v>
      </c>
      <c r="LO191" s="65" t="s">
        <v>13</v>
      </c>
      <c r="LP191" s="65" t="s">
        <v>14</v>
      </c>
      <c r="LQ191" s="65" t="s">
        <v>15</v>
      </c>
      <c r="LR191" s="64">
        <f>IF(LF191=24,1,LF191+1)</f>
        <v>3</v>
      </c>
      <c r="LS191" s="65" t="s">
        <v>5</v>
      </c>
      <c r="LT191" s="65" t="s">
        <v>6</v>
      </c>
      <c r="LU191" s="65" t="s">
        <v>7</v>
      </c>
      <c r="LV191" s="65" t="s">
        <v>8</v>
      </c>
      <c r="LW191" s="65" t="s">
        <v>9</v>
      </c>
      <c r="LX191" s="65" t="s">
        <v>10</v>
      </c>
      <c r="LY191" s="65" t="s">
        <v>11</v>
      </c>
      <c r="LZ191" s="65" t="s">
        <v>12</v>
      </c>
      <c r="MA191" s="65" t="s">
        <v>13</v>
      </c>
      <c r="MB191" s="65" t="s">
        <v>14</v>
      </c>
      <c r="MC191" s="65" t="s">
        <v>15</v>
      </c>
      <c r="MD191" s="64">
        <f>IF(LR191=24,1,LR191+1)</f>
        <v>4</v>
      </c>
      <c r="ME191" s="65" t="s">
        <v>5</v>
      </c>
      <c r="MF191" s="65" t="s">
        <v>6</v>
      </c>
      <c r="MG191" s="65" t="s">
        <v>7</v>
      </c>
      <c r="MH191" s="65" t="s">
        <v>8</v>
      </c>
      <c r="MI191" s="65" t="s">
        <v>9</v>
      </c>
      <c r="MJ191" s="65" t="s">
        <v>10</v>
      </c>
      <c r="MK191" s="65" t="s">
        <v>11</v>
      </c>
      <c r="ML191" s="65" t="s">
        <v>12</v>
      </c>
      <c r="MM191" s="65" t="s">
        <v>13</v>
      </c>
      <c r="MN191" s="65" t="s">
        <v>14</v>
      </c>
      <c r="MO191" s="65" t="s">
        <v>15</v>
      </c>
      <c r="MP191" s="64">
        <f>IF(MD191=24,1,MD191+1)</f>
        <v>5</v>
      </c>
      <c r="MQ191" s="65" t="s">
        <v>5</v>
      </c>
      <c r="MR191" s="65" t="s">
        <v>6</v>
      </c>
      <c r="MS191" s="65" t="s">
        <v>7</v>
      </c>
      <c r="MT191" s="65" t="s">
        <v>8</v>
      </c>
      <c r="MU191" s="65" t="s">
        <v>9</v>
      </c>
      <c r="MV191" s="65" t="s">
        <v>10</v>
      </c>
      <c r="MW191" s="65" t="s">
        <v>11</v>
      </c>
      <c r="MX191" s="65" t="s">
        <v>12</v>
      </c>
      <c r="MY191" s="65" t="s">
        <v>13</v>
      </c>
      <c r="MZ191" s="65" t="s">
        <v>14</v>
      </c>
      <c r="NA191" s="65" t="s">
        <v>15</v>
      </c>
      <c r="NB191" s="64">
        <f>IF(MP191=24,1,MP191+1)</f>
        <v>6</v>
      </c>
      <c r="NC191" s="65" t="s">
        <v>5</v>
      </c>
      <c r="ND191" s="65" t="s">
        <v>6</v>
      </c>
      <c r="NE191" s="65" t="s">
        <v>7</v>
      </c>
      <c r="NF191" s="65" t="s">
        <v>8</v>
      </c>
      <c r="NG191" s="65" t="s">
        <v>9</v>
      </c>
      <c r="NH191" s="65" t="s">
        <v>10</v>
      </c>
      <c r="NI191" s="65" t="s">
        <v>11</v>
      </c>
      <c r="NJ191" s="65" t="s">
        <v>12</v>
      </c>
      <c r="NK191" s="65" t="s">
        <v>13</v>
      </c>
      <c r="NL191" s="65" t="s">
        <v>14</v>
      </c>
      <c r="NM191" s="65" t="s">
        <v>15</v>
      </c>
      <c r="NN191" s="64">
        <f>IF(NB191=24,1,NB191+1)</f>
        <v>7</v>
      </c>
      <c r="NO191" s="65" t="s">
        <v>5</v>
      </c>
      <c r="NP191" s="65" t="s">
        <v>6</v>
      </c>
      <c r="NQ191" s="65" t="s">
        <v>7</v>
      </c>
      <c r="NR191" s="65" t="s">
        <v>8</v>
      </c>
      <c r="NS191" s="65" t="s">
        <v>9</v>
      </c>
      <c r="NT191" s="65" t="s">
        <v>10</v>
      </c>
      <c r="NU191" s="65" t="s">
        <v>11</v>
      </c>
      <c r="NV191" s="65" t="s">
        <v>12</v>
      </c>
      <c r="NW191" s="65" t="s">
        <v>13</v>
      </c>
      <c r="NX191" s="65" t="s">
        <v>14</v>
      </c>
      <c r="NY191" s="65" t="s">
        <v>15</v>
      </c>
      <c r="NZ191" s="64">
        <f>IF(NN191=24,1,NN191+1)</f>
        <v>8</v>
      </c>
      <c r="OA191" s="65" t="s">
        <v>5</v>
      </c>
      <c r="OB191" s="65" t="s">
        <v>6</v>
      </c>
      <c r="OC191" s="65" t="s">
        <v>7</v>
      </c>
      <c r="OD191" s="65" t="s">
        <v>8</v>
      </c>
      <c r="OE191" s="65" t="s">
        <v>9</v>
      </c>
      <c r="OF191" s="65" t="s">
        <v>10</v>
      </c>
      <c r="OG191" s="65" t="s">
        <v>11</v>
      </c>
      <c r="OH191" s="65" t="s">
        <v>12</v>
      </c>
      <c r="OI191" s="65" t="s">
        <v>13</v>
      </c>
      <c r="OJ191" s="65" t="s">
        <v>14</v>
      </c>
      <c r="OK191" s="65" t="s">
        <v>15</v>
      </c>
      <c r="OL191" s="64">
        <f>IF(NZ191=24,1,NZ191+1)</f>
        <v>9</v>
      </c>
      <c r="OM191" s="65" t="s">
        <v>5</v>
      </c>
      <c r="ON191" s="65" t="s">
        <v>6</v>
      </c>
      <c r="OO191" s="65" t="s">
        <v>7</v>
      </c>
      <c r="OP191" s="65" t="s">
        <v>8</v>
      </c>
      <c r="OQ191" s="65" t="s">
        <v>9</v>
      </c>
      <c r="OR191" s="65" t="s">
        <v>10</v>
      </c>
      <c r="OS191" s="65" t="s">
        <v>11</v>
      </c>
      <c r="OT191" s="65" t="s">
        <v>12</v>
      </c>
      <c r="OU191" s="65" t="s">
        <v>13</v>
      </c>
      <c r="OV191" s="65" t="s">
        <v>14</v>
      </c>
      <c r="OW191" s="65" t="s">
        <v>15</v>
      </c>
      <c r="OX191" s="64">
        <f>IF(OL191=24,1,OL191+1)</f>
        <v>10</v>
      </c>
      <c r="OY191" s="65" t="s">
        <v>5</v>
      </c>
      <c r="OZ191" s="65" t="s">
        <v>6</v>
      </c>
      <c r="PA191" s="65" t="s">
        <v>7</v>
      </c>
      <c r="PB191" s="65" t="s">
        <v>8</v>
      </c>
      <c r="PC191" s="65" t="s">
        <v>9</v>
      </c>
      <c r="PD191" s="65" t="s">
        <v>10</v>
      </c>
      <c r="PE191" s="65" t="s">
        <v>11</v>
      </c>
      <c r="PF191" s="65" t="s">
        <v>12</v>
      </c>
      <c r="PG191" s="65" t="s">
        <v>13</v>
      </c>
      <c r="PH191" s="65" t="s">
        <v>14</v>
      </c>
      <c r="PI191" s="65" t="s">
        <v>15</v>
      </c>
      <c r="PJ191" s="64">
        <f>IF(OX191=24,1,OX191+1)</f>
        <v>11</v>
      </c>
      <c r="PK191" s="65" t="s">
        <v>5</v>
      </c>
      <c r="PL191" s="65" t="s">
        <v>6</v>
      </c>
      <c r="PM191" s="65" t="s">
        <v>7</v>
      </c>
      <c r="PN191" s="65" t="s">
        <v>8</v>
      </c>
      <c r="PO191" s="65" t="s">
        <v>9</v>
      </c>
      <c r="PP191" s="65" t="s">
        <v>10</v>
      </c>
      <c r="PQ191" s="65" t="s">
        <v>11</v>
      </c>
      <c r="PR191" s="65" t="s">
        <v>12</v>
      </c>
      <c r="PS191" s="65" t="s">
        <v>13</v>
      </c>
      <c r="PT191" s="65" t="s">
        <v>14</v>
      </c>
      <c r="PU191" s="65" t="s">
        <v>15</v>
      </c>
      <c r="PV191" s="64">
        <f>IF(PJ191=24,1,PJ191+1)</f>
        <v>12</v>
      </c>
      <c r="PW191" s="65" t="s">
        <v>5</v>
      </c>
      <c r="PX191" s="65" t="s">
        <v>6</v>
      </c>
      <c r="PY191" s="65" t="s">
        <v>7</v>
      </c>
      <c r="PZ191" s="65" t="s">
        <v>8</v>
      </c>
      <c r="QA191" s="65" t="s">
        <v>9</v>
      </c>
      <c r="QB191" s="65" t="s">
        <v>10</v>
      </c>
      <c r="QC191" s="65" t="s">
        <v>11</v>
      </c>
      <c r="QD191" s="65" t="s">
        <v>12</v>
      </c>
      <c r="QE191" s="65" t="s">
        <v>13</v>
      </c>
      <c r="QF191" s="65" t="s">
        <v>14</v>
      </c>
      <c r="QG191" s="65" t="s">
        <v>15</v>
      </c>
      <c r="QH191" s="64">
        <f>IF(PV191=24,1,PV191+1)</f>
        <v>13</v>
      </c>
      <c r="QI191" s="65" t="s">
        <v>5</v>
      </c>
      <c r="QJ191" s="65" t="s">
        <v>6</v>
      </c>
      <c r="QK191" s="65" t="s">
        <v>7</v>
      </c>
      <c r="QL191" s="65" t="s">
        <v>8</v>
      </c>
      <c r="QM191" s="65" t="s">
        <v>9</v>
      </c>
      <c r="QN191" s="65" t="s">
        <v>10</v>
      </c>
      <c r="QO191" s="65" t="s">
        <v>11</v>
      </c>
      <c r="QP191" s="65" t="s">
        <v>12</v>
      </c>
      <c r="QQ191" s="65" t="s">
        <v>13</v>
      </c>
      <c r="QR191" s="65" t="s">
        <v>14</v>
      </c>
      <c r="QS191" s="65" t="s">
        <v>15</v>
      </c>
      <c r="QT191" s="64">
        <f>IF(QH191=24,1,QH191+1)</f>
        <v>14</v>
      </c>
      <c r="QU191" s="65" t="s">
        <v>5</v>
      </c>
      <c r="QV191" s="65" t="s">
        <v>6</v>
      </c>
      <c r="QW191" s="65" t="s">
        <v>7</v>
      </c>
      <c r="QX191" s="65" t="s">
        <v>8</v>
      </c>
      <c r="QY191" s="65" t="s">
        <v>9</v>
      </c>
      <c r="QZ191" s="65" t="s">
        <v>10</v>
      </c>
      <c r="RA191" s="65" t="s">
        <v>11</v>
      </c>
      <c r="RB191" s="65" t="s">
        <v>12</v>
      </c>
      <c r="RC191" s="65" t="s">
        <v>13</v>
      </c>
      <c r="RD191" s="65" t="s">
        <v>14</v>
      </c>
      <c r="RE191" s="65" t="s">
        <v>15</v>
      </c>
      <c r="RF191" s="64">
        <f>IF(QT191=24,1,QT191+1)</f>
        <v>15</v>
      </c>
      <c r="RG191" s="65" t="s">
        <v>5</v>
      </c>
      <c r="RH191" s="65" t="s">
        <v>6</v>
      </c>
      <c r="RI191" s="65" t="s">
        <v>7</v>
      </c>
      <c r="RJ191" s="65" t="s">
        <v>8</v>
      </c>
      <c r="RK191" s="65" t="s">
        <v>9</v>
      </c>
      <c r="RL191" s="65" t="s">
        <v>10</v>
      </c>
      <c r="RM191" s="65" t="s">
        <v>11</v>
      </c>
      <c r="RN191" s="65" t="s">
        <v>12</v>
      </c>
      <c r="RO191" s="65" t="s">
        <v>13</v>
      </c>
      <c r="RP191" s="65" t="s">
        <v>14</v>
      </c>
      <c r="RQ191" s="65" t="s">
        <v>15</v>
      </c>
      <c r="RR191" s="64">
        <f>IF(RF191=24,1,RF191+1)</f>
        <v>16</v>
      </c>
      <c r="RS191" s="65" t="s">
        <v>5</v>
      </c>
      <c r="RT191" s="65" t="s">
        <v>6</v>
      </c>
      <c r="RU191" s="65" t="s">
        <v>7</v>
      </c>
      <c r="RV191" s="65" t="s">
        <v>8</v>
      </c>
      <c r="RW191" s="65" t="s">
        <v>9</v>
      </c>
      <c r="RX191" s="65" t="s">
        <v>10</v>
      </c>
      <c r="RY191" s="65" t="s">
        <v>11</v>
      </c>
      <c r="RZ191" s="65" t="s">
        <v>12</v>
      </c>
      <c r="SA191" s="65" t="s">
        <v>13</v>
      </c>
      <c r="SB191" s="65" t="s">
        <v>14</v>
      </c>
      <c r="SC191" s="65" t="s">
        <v>15</v>
      </c>
      <c r="SD191" s="64">
        <f>IF(RR191=24,1,RR191+1)</f>
        <v>17</v>
      </c>
      <c r="SE191" s="65" t="s">
        <v>5</v>
      </c>
      <c r="SF191" s="65" t="s">
        <v>6</v>
      </c>
      <c r="SG191" s="65" t="s">
        <v>7</v>
      </c>
      <c r="SH191" s="65" t="s">
        <v>8</v>
      </c>
      <c r="SI191" s="65" t="s">
        <v>9</v>
      </c>
      <c r="SJ191" s="65" t="s">
        <v>10</v>
      </c>
      <c r="SK191" s="65" t="s">
        <v>11</v>
      </c>
      <c r="SL191" s="65" t="s">
        <v>12</v>
      </c>
      <c r="SM191" s="65" t="s">
        <v>13</v>
      </c>
      <c r="SN191" s="65" t="s">
        <v>14</v>
      </c>
      <c r="SO191" s="65" t="s">
        <v>15</v>
      </c>
      <c r="SP191" s="64">
        <f>IF(SD191=24,1,SD191+1)</f>
        <v>18</v>
      </c>
      <c r="SQ191" s="65" t="s">
        <v>5</v>
      </c>
      <c r="SR191" s="65" t="s">
        <v>6</v>
      </c>
      <c r="SS191" s="65" t="s">
        <v>7</v>
      </c>
      <c r="ST191" s="65" t="s">
        <v>8</v>
      </c>
      <c r="SU191" s="65" t="s">
        <v>9</v>
      </c>
      <c r="SV191" s="65" t="s">
        <v>10</v>
      </c>
      <c r="SW191" s="65" t="s">
        <v>11</v>
      </c>
      <c r="SX191" s="65" t="s">
        <v>12</v>
      </c>
      <c r="SY191" s="65" t="s">
        <v>13</v>
      </c>
      <c r="SZ191" s="65" t="s">
        <v>14</v>
      </c>
      <c r="TA191" s="65" t="s">
        <v>15</v>
      </c>
      <c r="TB191" s="64">
        <f>IF(SP191=24,1,SP191+1)</f>
        <v>19</v>
      </c>
      <c r="TC191" s="65" t="s">
        <v>5</v>
      </c>
      <c r="TD191" s="65" t="s">
        <v>6</v>
      </c>
      <c r="TE191" s="65" t="s">
        <v>7</v>
      </c>
      <c r="TF191" s="65" t="s">
        <v>8</v>
      </c>
      <c r="TG191" s="65" t="s">
        <v>9</v>
      </c>
      <c r="TH191" s="65" t="s">
        <v>10</v>
      </c>
      <c r="TI191" s="65" t="s">
        <v>11</v>
      </c>
      <c r="TJ191" s="65" t="s">
        <v>12</v>
      </c>
      <c r="TK191" s="65" t="s">
        <v>13</v>
      </c>
      <c r="TL191" s="65" t="s">
        <v>14</v>
      </c>
      <c r="TM191" s="65" t="s">
        <v>15</v>
      </c>
      <c r="TN191" s="64">
        <f>IF(TB191=24,1,TB191+1)</f>
        <v>20</v>
      </c>
      <c r="TO191" s="65" t="s">
        <v>5</v>
      </c>
      <c r="TP191" s="65" t="s">
        <v>6</v>
      </c>
      <c r="TQ191" s="65" t="s">
        <v>7</v>
      </c>
      <c r="TR191" s="65" t="s">
        <v>8</v>
      </c>
      <c r="TS191" s="65" t="s">
        <v>9</v>
      </c>
      <c r="TT191" s="65" t="s">
        <v>10</v>
      </c>
      <c r="TU191" s="65" t="s">
        <v>11</v>
      </c>
      <c r="TV191" s="65" t="s">
        <v>12</v>
      </c>
      <c r="TW191" s="65" t="s">
        <v>13</v>
      </c>
      <c r="TX191" s="65" t="s">
        <v>14</v>
      </c>
      <c r="TY191" s="65" t="s">
        <v>15</v>
      </c>
      <c r="TZ191" s="64">
        <f>IF(TN191=24,1,TN191+1)</f>
        <v>21</v>
      </c>
      <c r="UA191" s="65" t="s">
        <v>5</v>
      </c>
      <c r="UB191" s="65" t="s">
        <v>6</v>
      </c>
      <c r="UC191" s="65" t="s">
        <v>7</v>
      </c>
      <c r="UD191" s="65" t="s">
        <v>8</v>
      </c>
      <c r="UE191" s="65" t="s">
        <v>9</v>
      </c>
      <c r="UF191" s="65" t="s">
        <v>10</v>
      </c>
      <c r="UG191" s="65" t="s">
        <v>11</v>
      </c>
      <c r="UH191" s="65" t="s">
        <v>12</v>
      </c>
      <c r="UI191" s="65" t="s">
        <v>13</v>
      </c>
      <c r="UJ191" s="65" t="s">
        <v>14</v>
      </c>
      <c r="UK191" s="65" t="s">
        <v>15</v>
      </c>
      <c r="UL191" s="64">
        <f>IF(TZ191=24,1,TZ191+1)</f>
        <v>22</v>
      </c>
      <c r="UM191" s="65" t="s">
        <v>5</v>
      </c>
      <c r="UN191" s="65" t="s">
        <v>6</v>
      </c>
      <c r="UO191" s="65" t="s">
        <v>7</v>
      </c>
      <c r="UP191" s="65" t="s">
        <v>8</v>
      </c>
      <c r="UQ191" s="65" t="s">
        <v>9</v>
      </c>
      <c r="UR191" s="65" t="s">
        <v>10</v>
      </c>
      <c r="US191" s="65" t="s">
        <v>11</v>
      </c>
      <c r="UT191" s="65" t="s">
        <v>12</v>
      </c>
      <c r="UU191" s="65" t="s">
        <v>13</v>
      </c>
      <c r="UV191" s="65" t="s">
        <v>14</v>
      </c>
      <c r="UW191" s="65" t="s">
        <v>15</v>
      </c>
      <c r="UX191" s="64">
        <f>IF(UL191=24,1,UL191+1)</f>
        <v>23</v>
      </c>
      <c r="UY191" s="65" t="s">
        <v>5</v>
      </c>
      <c r="UZ191" s="65" t="s">
        <v>6</v>
      </c>
      <c r="VA191" s="65" t="s">
        <v>7</v>
      </c>
      <c r="VB191" s="65" t="s">
        <v>8</v>
      </c>
      <c r="VC191" s="65" t="s">
        <v>9</v>
      </c>
      <c r="VD191" s="65" t="s">
        <v>10</v>
      </c>
      <c r="VE191" s="65" t="s">
        <v>11</v>
      </c>
      <c r="VF191" s="65" t="s">
        <v>12</v>
      </c>
      <c r="VG191" s="65" t="s">
        <v>13</v>
      </c>
      <c r="VH191" s="65" t="s">
        <v>14</v>
      </c>
      <c r="VI191" s="65" t="s">
        <v>15</v>
      </c>
      <c r="VJ191" s="64">
        <f>IF(UX191=24,1,UX191+1)</f>
        <v>24</v>
      </c>
      <c r="VK191" s="65" t="s">
        <v>5</v>
      </c>
      <c r="VL191" s="65" t="s">
        <v>6</v>
      </c>
      <c r="VM191" s="65" t="s">
        <v>7</v>
      </c>
      <c r="VN191" s="65" t="s">
        <v>8</v>
      </c>
      <c r="VO191" s="65" t="s">
        <v>9</v>
      </c>
      <c r="VP191" s="65" t="s">
        <v>10</v>
      </c>
      <c r="VQ191" s="65" t="s">
        <v>11</v>
      </c>
      <c r="VR191" s="65" t="s">
        <v>12</v>
      </c>
      <c r="VS191" s="65" t="s">
        <v>13</v>
      </c>
      <c r="VT191" s="65" t="s">
        <v>14</v>
      </c>
      <c r="VU191" s="65" t="s">
        <v>15</v>
      </c>
      <c r="VV191" s="64">
        <f>IF(VJ191=24,1,VJ191+1)</f>
        <v>1</v>
      </c>
      <c r="VW191" s="65" t="s">
        <v>5</v>
      </c>
      <c r="VX191" s="65" t="s">
        <v>6</v>
      </c>
      <c r="VY191" s="65" t="s">
        <v>7</v>
      </c>
      <c r="VZ191" s="65" t="s">
        <v>8</v>
      </c>
      <c r="WA191" s="65" t="s">
        <v>9</v>
      </c>
      <c r="WB191" s="65" t="s">
        <v>10</v>
      </c>
      <c r="WC191" s="65" t="s">
        <v>11</v>
      </c>
      <c r="WD191" s="65" t="s">
        <v>12</v>
      </c>
      <c r="WE191" s="65" t="s">
        <v>13</v>
      </c>
      <c r="WF191" s="65" t="s">
        <v>14</v>
      </c>
      <c r="WG191" s="65" t="s">
        <v>15</v>
      </c>
      <c r="WH191" s="64">
        <f>IF(VV191=24,1,VV191+1)</f>
        <v>2</v>
      </c>
      <c r="WI191" s="65" t="s">
        <v>5</v>
      </c>
      <c r="WJ191" s="65" t="s">
        <v>6</v>
      </c>
      <c r="WK191" s="65" t="s">
        <v>7</v>
      </c>
      <c r="WL191" s="65" t="s">
        <v>8</v>
      </c>
      <c r="WM191" s="65" t="s">
        <v>9</v>
      </c>
      <c r="WN191" s="65" t="s">
        <v>10</v>
      </c>
      <c r="WO191" s="65" t="s">
        <v>11</v>
      </c>
      <c r="WP191" s="65" t="s">
        <v>12</v>
      </c>
      <c r="WQ191" s="65" t="s">
        <v>13</v>
      </c>
      <c r="WR191" s="65" t="s">
        <v>14</v>
      </c>
      <c r="WS191" s="65" t="s">
        <v>15</v>
      </c>
      <c r="WT191" s="64">
        <f>IF(WH191=24,1,WH191+1)</f>
        <v>3</v>
      </c>
      <c r="WU191" s="65" t="s">
        <v>5</v>
      </c>
      <c r="WV191" s="65" t="s">
        <v>6</v>
      </c>
      <c r="WW191" s="65" t="s">
        <v>7</v>
      </c>
      <c r="WX191" s="65" t="s">
        <v>8</v>
      </c>
      <c r="WY191" s="65" t="s">
        <v>9</v>
      </c>
      <c r="WZ191" s="65" t="s">
        <v>10</v>
      </c>
      <c r="XA191" s="65" t="s">
        <v>11</v>
      </c>
      <c r="XB191" s="65" t="s">
        <v>12</v>
      </c>
      <c r="XC191" s="65" t="s">
        <v>13</v>
      </c>
      <c r="XD191" s="65" t="s">
        <v>14</v>
      </c>
      <c r="XE191" s="65" t="s">
        <v>15</v>
      </c>
      <c r="XF191" s="64">
        <f>IF(WT191=24,1,WT191+1)</f>
        <v>4</v>
      </c>
      <c r="XG191" s="65" t="s">
        <v>5</v>
      </c>
      <c r="XH191" s="65" t="s">
        <v>6</v>
      </c>
      <c r="XI191" s="65" t="s">
        <v>7</v>
      </c>
      <c r="XJ191" s="65" t="s">
        <v>8</v>
      </c>
      <c r="XK191" s="65" t="s">
        <v>9</v>
      </c>
      <c r="XL191" s="65" t="s">
        <v>10</v>
      </c>
      <c r="XM191" s="65" t="s">
        <v>11</v>
      </c>
      <c r="XN191" s="65" t="s">
        <v>12</v>
      </c>
      <c r="XO191" s="65" t="s">
        <v>13</v>
      </c>
      <c r="XP191" s="65" t="s">
        <v>14</v>
      </c>
      <c r="XQ191" s="65" t="s">
        <v>15</v>
      </c>
      <c r="XR191" s="64">
        <f>IF(XF191=24,1,XF191+1)</f>
        <v>5</v>
      </c>
      <c r="XS191" s="65" t="s">
        <v>5</v>
      </c>
      <c r="XT191" s="65" t="s">
        <v>6</v>
      </c>
      <c r="XU191" s="65" t="s">
        <v>7</v>
      </c>
      <c r="XV191" s="65" t="s">
        <v>8</v>
      </c>
      <c r="XW191" s="65" t="s">
        <v>9</v>
      </c>
      <c r="XX191" s="65" t="s">
        <v>10</v>
      </c>
      <c r="XY191" s="65" t="s">
        <v>11</v>
      </c>
      <c r="XZ191" s="65" t="s">
        <v>12</v>
      </c>
      <c r="YA191" s="65" t="s">
        <v>13</v>
      </c>
      <c r="YB191" s="65" t="s">
        <v>14</v>
      </c>
      <c r="YC191" s="65" t="s">
        <v>15</v>
      </c>
      <c r="YD191" s="64">
        <f>IF(XR191=24,1,XR191+1)</f>
        <v>6</v>
      </c>
      <c r="YE191" s="65" t="s">
        <v>5</v>
      </c>
      <c r="YF191" s="65" t="s">
        <v>6</v>
      </c>
      <c r="YG191" s="65" t="s">
        <v>7</v>
      </c>
      <c r="YH191" s="65" t="s">
        <v>8</v>
      </c>
      <c r="YI191" s="65" t="s">
        <v>9</v>
      </c>
      <c r="YJ191" s="65" t="s">
        <v>10</v>
      </c>
      <c r="YK191" s="65" t="s">
        <v>11</v>
      </c>
      <c r="YL191" s="65" t="s">
        <v>12</v>
      </c>
      <c r="YM191" s="65" t="s">
        <v>13</v>
      </c>
      <c r="YN191" s="65" t="s">
        <v>14</v>
      </c>
      <c r="YO191" s="65" t="s">
        <v>15</v>
      </c>
    </row>
    <row r="192" spans="1:665" ht="25" hidden="1" customHeight="1" thickBot="1"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</row>
    <row r="193" spans="1:765" ht="25" hidden="1" customHeight="1" thickBot="1">
      <c r="A193" s="461"/>
      <c r="B193" s="461"/>
      <c r="C193" s="2351" t="s">
        <v>411</v>
      </c>
      <c r="D193" s="2352"/>
      <c r="F193" s="1744"/>
      <c r="G193" s="1702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2353" t="s">
        <v>412</v>
      </c>
      <c r="S193" s="2354"/>
      <c r="T193" s="2354"/>
      <c r="U193" s="2355"/>
      <c r="V193" s="2356" t="s">
        <v>418</v>
      </c>
      <c r="W193" s="2357"/>
      <c r="X193" s="2357"/>
      <c r="Y193" s="2357"/>
      <c r="Z193" s="2357"/>
      <c r="AA193" s="2357"/>
      <c r="AB193" s="2357"/>
      <c r="AC193" s="2357"/>
      <c r="AD193" s="2357"/>
      <c r="AE193" s="2357"/>
      <c r="AF193" s="2357"/>
      <c r="AG193" s="2358"/>
      <c r="AH193" s="2359" t="s">
        <v>413</v>
      </c>
      <c r="AI193" s="2360"/>
      <c r="EX193" s="2353" t="s">
        <v>412</v>
      </c>
      <c r="EY193" s="2354"/>
      <c r="EZ193" s="2354"/>
      <c r="FA193" s="2355"/>
      <c r="FB193" s="2356" t="s">
        <v>418</v>
      </c>
      <c r="FC193" s="2357"/>
      <c r="FD193" s="2357"/>
      <c r="FE193" s="2357"/>
      <c r="FF193" s="2357"/>
      <c r="FG193" s="2357"/>
      <c r="FH193" s="2357"/>
      <c r="FI193" s="2357"/>
      <c r="FJ193" s="2357"/>
      <c r="FK193" s="2357"/>
      <c r="FL193" s="2357"/>
      <c r="FM193" s="2358"/>
      <c r="FN193" s="2359" t="s">
        <v>413</v>
      </c>
      <c r="FO193" s="2360"/>
    </row>
    <row r="194" spans="1:765" ht="25" hidden="1" customHeight="1"/>
    <row r="195" spans="1:765" ht="25" hidden="1" customHeight="1"/>
    <row r="196" spans="1:765" ht="25" hidden="1" customHeight="1"/>
    <row r="197" spans="1:765" ht="25" hidden="1" customHeight="1"/>
    <row r="198" spans="1:765" ht="25" hidden="1" customHeight="1"/>
    <row r="199" spans="1:765" ht="25" hidden="1" customHeight="1"/>
    <row r="200" spans="1:765" ht="25" hidden="1" customHeight="1"/>
    <row r="201" spans="1:765" ht="25" hidden="1" customHeight="1"/>
    <row r="202" spans="1:765" ht="25" hidden="1" customHeight="1"/>
    <row r="203" spans="1:765" ht="25" hidden="1" customHeight="1"/>
    <row r="204" spans="1:765" ht="25" hidden="1" customHeight="1">
      <c r="M204" s="1753"/>
    </row>
    <row r="205" spans="1:765" s="1753" customFormat="1" ht="52.5" customHeight="1">
      <c r="A205" s="2343" t="s">
        <v>929</v>
      </c>
      <c r="B205" s="2344"/>
      <c r="C205" s="2344"/>
      <c r="D205" s="2344"/>
      <c r="E205" s="2345"/>
      <c r="F205" s="1753">
        <f t="shared" ref="F205:AK205" si="1">SUM(F8,F12,F16,F20,F25,F35,F41,F62,F58,F54,F46,F50,F71,F74,F78,F82,AD91,AD94,AD97,AD100,F109,F113,F119,F121,F124,F129,F126,F131,F134,F157,F159,F162)</f>
        <v>5070</v>
      </c>
      <c r="G205" s="1753">
        <f t="shared" si="1"/>
        <v>5070</v>
      </c>
      <c r="H205" s="1753">
        <f t="shared" si="1"/>
        <v>5070</v>
      </c>
      <c r="I205" s="1753">
        <f t="shared" si="1"/>
        <v>5070</v>
      </c>
      <c r="J205" s="1753">
        <f t="shared" si="1"/>
        <v>5070</v>
      </c>
      <c r="K205" s="1753">
        <f t="shared" si="1"/>
        <v>5070</v>
      </c>
      <c r="L205" s="1753">
        <f t="shared" si="1"/>
        <v>5070</v>
      </c>
      <c r="M205" s="1753">
        <f t="shared" si="1"/>
        <v>5070</v>
      </c>
      <c r="N205" s="1753">
        <f t="shared" si="1"/>
        <v>4570</v>
      </c>
      <c r="O205" s="1753">
        <f t="shared" si="1"/>
        <v>4570</v>
      </c>
      <c r="P205" s="1753">
        <f t="shared" si="1"/>
        <v>5320</v>
      </c>
      <c r="Q205" s="1753">
        <f t="shared" si="1"/>
        <v>5320</v>
      </c>
      <c r="R205" s="1753">
        <f t="shared" si="1"/>
        <v>5320</v>
      </c>
      <c r="S205" s="1753">
        <f t="shared" si="1"/>
        <v>5320</v>
      </c>
      <c r="T205" s="1753">
        <f t="shared" si="1"/>
        <v>5320</v>
      </c>
      <c r="U205" s="1753">
        <f t="shared" si="1"/>
        <v>5320</v>
      </c>
      <c r="V205" s="1753">
        <f t="shared" si="1"/>
        <v>4820</v>
      </c>
      <c r="W205" s="1753">
        <f t="shared" si="1"/>
        <v>4820</v>
      </c>
      <c r="X205" s="1753">
        <f t="shared" si="1"/>
        <v>4820</v>
      </c>
      <c r="Y205" s="1753">
        <f t="shared" si="1"/>
        <v>4820</v>
      </c>
      <c r="Z205" s="1753">
        <f t="shared" si="1"/>
        <v>4820</v>
      </c>
      <c r="AA205" s="1753">
        <f t="shared" si="1"/>
        <v>4820</v>
      </c>
      <c r="AB205" s="1753">
        <f t="shared" si="1"/>
        <v>4070</v>
      </c>
      <c r="AC205" s="1753">
        <f t="shared" si="1"/>
        <v>4070</v>
      </c>
      <c r="AD205" s="1753">
        <f t="shared" si="1"/>
        <v>4820</v>
      </c>
      <c r="AE205" s="1753">
        <f t="shared" si="1"/>
        <v>4820</v>
      </c>
      <c r="AF205" s="1753">
        <f t="shared" si="1"/>
        <v>4820</v>
      </c>
      <c r="AG205" s="1753">
        <f t="shared" si="1"/>
        <v>5420</v>
      </c>
      <c r="AH205" s="1753">
        <f t="shared" si="1"/>
        <v>5420</v>
      </c>
      <c r="AI205" s="1753">
        <f t="shared" si="1"/>
        <v>5920</v>
      </c>
      <c r="AJ205" s="1753">
        <f t="shared" si="1"/>
        <v>5920</v>
      </c>
      <c r="AK205" s="1753">
        <f t="shared" si="1"/>
        <v>5920</v>
      </c>
      <c r="AL205" s="1753">
        <f t="shared" ref="AL205:BQ205" si="2">SUM(AL8,AL12,AL16,AL20,AL25,AL35,AL41,AL62,AL58,AL54,AL46,AL50,AL71,AL74,AL78,AL82,BJ91,BJ94,BJ97,BJ100,AL109,AL113,AL119,AL121,AL124,AL129,AL126,AL131,AL134,AL157,AL159,AL162)</f>
        <v>5920</v>
      </c>
      <c r="AM205" s="1753">
        <f t="shared" si="2"/>
        <v>5320</v>
      </c>
      <c r="AN205" s="1753">
        <f t="shared" si="2"/>
        <v>5320</v>
      </c>
      <c r="AO205" s="1753">
        <f t="shared" si="2"/>
        <v>5570</v>
      </c>
      <c r="AP205" s="1753">
        <f t="shared" si="2"/>
        <v>5320</v>
      </c>
      <c r="AQ205" s="1753">
        <f t="shared" si="2"/>
        <v>5320</v>
      </c>
      <c r="AR205" s="1753">
        <f t="shared" si="2"/>
        <v>5320</v>
      </c>
      <c r="AS205" s="1753">
        <f t="shared" si="2"/>
        <v>5320</v>
      </c>
      <c r="AT205" s="1753">
        <f t="shared" si="2"/>
        <v>4820</v>
      </c>
      <c r="AU205" s="1753">
        <f t="shared" si="2"/>
        <v>4320</v>
      </c>
      <c r="AV205" s="1753">
        <f t="shared" si="2"/>
        <v>4320</v>
      </c>
      <c r="AW205" s="1753">
        <f t="shared" si="2"/>
        <v>4320</v>
      </c>
      <c r="AX205" s="1753">
        <f t="shared" si="2"/>
        <v>3820</v>
      </c>
      <c r="AY205" s="1753">
        <f t="shared" si="2"/>
        <v>3320</v>
      </c>
      <c r="AZ205" s="1753">
        <f t="shared" si="2"/>
        <v>3820</v>
      </c>
      <c r="BA205" s="1753">
        <f t="shared" si="2"/>
        <v>3570</v>
      </c>
      <c r="BB205" s="1753">
        <f t="shared" si="2"/>
        <v>5170</v>
      </c>
      <c r="BC205" s="1753">
        <f t="shared" si="2"/>
        <v>5420</v>
      </c>
      <c r="BD205" s="1753">
        <f t="shared" si="2"/>
        <v>5420</v>
      </c>
      <c r="BE205" s="1753">
        <f t="shared" si="2"/>
        <v>5420</v>
      </c>
      <c r="BF205" s="1753">
        <f t="shared" si="2"/>
        <v>5420</v>
      </c>
      <c r="BG205" s="1753">
        <f t="shared" si="2"/>
        <v>5420</v>
      </c>
      <c r="BH205" s="1753">
        <f t="shared" si="2"/>
        <v>4320</v>
      </c>
      <c r="BI205" s="1753">
        <f t="shared" si="2"/>
        <v>2320</v>
      </c>
      <c r="BJ205" s="1753">
        <f t="shared" si="2"/>
        <v>2320</v>
      </c>
      <c r="BK205" s="1753">
        <f t="shared" si="2"/>
        <v>2320</v>
      </c>
      <c r="BL205" s="1753">
        <f t="shared" si="2"/>
        <v>2820</v>
      </c>
      <c r="BM205" s="1753">
        <f t="shared" si="2"/>
        <v>2820</v>
      </c>
      <c r="BN205" s="1753">
        <f t="shared" si="2"/>
        <v>2820</v>
      </c>
      <c r="BO205" s="1753">
        <f t="shared" si="2"/>
        <v>1900</v>
      </c>
      <c r="BP205" s="1753">
        <f t="shared" si="2"/>
        <v>1900</v>
      </c>
      <c r="BQ205" s="1753">
        <f t="shared" si="2"/>
        <v>1400</v>
      </c>
      <c r="BR205" s="1753">
        <f t="shared" ref="BR205:CW205" si="3">SUM(BR8,BR12,BR16,BR20,BR25,BR35,BR41,BR62,BR58,BR54,BR46,BR50,BR71,BR74,BR78,BR82,CP91,CP94,CP97,CP100,BR109,BR113,BR119,BR121,BR124,BR129,BR126,BR131,BR134,BR157,BR159,BR162)</f>
        <v>1400</v>
      </c>
      <c r="BS205" s="1753">
        <f t="shared" si="3"/>
        <v>1900</v>
      </c>
      <c r="BT205" s="1753">
        <f t="shared" si="3"/>
        <v>1900</v>
      </c>
      <c r="BU205" s="1753">
        <f t="shared" si="3"/>
        <v>1900</v>
      </c>
      <c r="BV205" s="1753">
        <f t="shared" si="3"/>
        <v>1900</v>
      </c>
      <c r="BW205" s="1753">
        <f t="shared" si="3"/>
        <v>5400</v>
      </c>
      <c r="BX205" s="1753">
        <f t="shared" si="3"/>
        <v>5400</v>
      </c>
      <c r="BY205" s="1753">
        <f t="shared" si="3"/>
        <v>5400</v>
      </c>
      <c r="BZ205" s="1753">
        <f t="shared" si="3"/>
        <v>5400</v>
      </c>
      <c r="CA205" s="1753">
        <f t="shared" si="3"/>
        <v>6500</v>
      </c>
      <c r="CB205" s="1753">
        <f t="shared" si="3"/>
        <v>5600</v>
      </c>
      <c r="CC205" s="1753">
        <f t="shared" si="3"/>
        <v>5600</v>
      </c>
      <c r="CD205" s="1753">
        <f t="shared" si="3"/>
        <v>3600</v>
      </c>
      <c r="CE205" s="1753">
        <f t="shared" si="3"/>
        <v>3600</v>
      </c>
      <c r="CF205" s="1753">
        <f t="shared" si="3"/>
        <v>3820</v>
      </c>
      <c r="CG205" s="1753">
        <f t="shared" si="3"/>
        <v>2720</v>
      </c>
      <c r="CH205" s="1753">
        <f t="shared" si="3"/>
        <v>3820</v>
      </c>
      <c r="CI205" s="1753">
        <f t="shared" si="3"/>
        <v>3350</v>
      </c>
      <c r="CJ205" s="1753">
        <f t="shared" si="3"/>
        <v>2850</v>
      </c>
      <c r="CK205" s="1753">
        <f t="shared" si="3"/>
        <v>3600</v>
      </c>
      <c r="CL205" s="1753">
        <f t="shared" si="3"/>
        <v>3600</v>
      </c>
      <c r="CM205" s="1753">
        <f t="shared" si="3"/>
        <v>2850</v>
      </c>
      <c r="CN205" s="1753">
        <f t="shared" si="3"/>
        <v>1750</v>
      </c>
      <c r="CO205" s="1753">
        <f t="shared" si="3"/>
        <v>2850</v>
      </c>
      <c r="CP205" s="1753">
        <f t="shared" si="3"/>
        <v>2850</v>
      </c>
      <c r="CQ205" s="1753">
        <f t="shared" si="3"/>
        <v>3750</v>
      </c>
      <c r="CR205" s="1753">
        <f t="shared" si="3"/>
        <v>3750</v>
      </c>
      <c r="CS205" s="1753">
        <f t="shared" si="3"/>
        <v>3550</v>
      </c>
      <c r="CT205" s="1753">
        <f t="shared" si="3"/>
        <v>4050</v>
      </c>
      <c r="CU205" s="1753">
        <f t="shared" si="3"/>
        <v>4950</v>
      </c>
      <c r="CV205" s="1753">
        <f t="shared" si="3"/>
        <v>4950</v>
      </c>
      <c r="CW205" s="1753">
        <f t="shared" si="3"/>
        <v>4700</v>
      </c>
      <c r="CX205" s="1753">
        <f t="shared" ref="CX205:EC205" si="4">SUM(CX8,CX12,CX16,CX20,CX25,CX35,CX41,CX62,CX58,CX54,CX46,CX50,CX71,CX74,CX78,CX82,DV91,DV94,DV97,DV100,CX109,CX113,CX119,CX121,CX124,CX129,CX126,CX131,CX134,CX157,CX159,CX162)</f>
        <v>4650</v>
      </c>
      <c r="CY205" s="1753">
        <f t="shared" si="4"/>
        <v>6250</v>
      </c>
      <c r="CZ205" s="1753">
        <f t="shared" si="4"/>
        <v>5350</v>
      </c>
      <c r="DA205" s="1753">
        <f t="shared" si="4"/>
        <v>4850</v>
      </c>
      <c r="DB205" s="1753">
        <f t="shared" si="4"/>
        <v>2650</v>
      </c>
      <c r="DC205" s="1753">
        <f t="shared" si="4"/>
        <v>2650</v>
      </c>
      <c r="DD205" s="1753">
        <f t="shared" si="4"/>
        <v>2650</v>
      </c>
      <c r="DE205" s="1753">
        <f t="shared" si="4"/>
        <v>2650</v>
      </c>
      <c r="DF205" s="1753">
        <f t="shared" si="4"/>
        <v>3250</v>
      </c>
      <c r="DG205" s="1753">
        <f t="shared" si="4"/>
        <v>6150</v>
      </c>
      <c r="DH205" s="1753">
        <f t="shared" si="4"/>
        <v>5750</v>
      </c>
      <c r="DI205" s="1753">
        <f t="shared" si="4"/>
        <v>6650</v>
      </c>
      <c r="DJ205" s="1753">
        <f t="shared" ref="DJ205:EV205" si="5">SUM(DJ8,DJ12,DJ16,DJ20,DJ25,DJ35,DJ41,DJ62,DJ58,DJ54,DJ46,DJ50,DJ71,DJ74,DJ78,DJ82,EH91,EH94,EH97,EH100,DJ109,DJ113,DJ119,DJ121,DJ124,DJ129,DJ126,DQ131,DJ134,DJ157,DJ159,DJ162)*0.7</f>
        <v>4270</v>
      </c>
      <c r="DK205" s="1753">
        <f t="shared" si="5"/>
        <v>4620</v>
      </c>
      <c r="DL205" s="1753">
        <f t="shared" si="5"/>
        <v>3849.9999999999995</v>
      </c>
      <c r="DM205" s="1753">
        <f t="shared" si="5"/>
        <v>4003.9999999999995</v>
      </c>
      <c r="DN205" s="1753">
        <f t="shared" si="5"/>
        <v>4003.9999999999995</v>
      </c>
      <c r="DO205" s="1753">
        <f t="shared" si="5"/>
        <v>4003.9999999999995</v>
      </c>
      <c r="DP205" s="1753">
        <f t="shared" si="5"/>
        <v>3989.9999999999995</v>
      </c>
      <c r="DQ205" s="1753">
        <f t="shared" si="5"/>
        <v>3989.9999999999995</v>
      </c>
      <c r="DR205" s="1753">
        <f t="shared" si="5"/>
        <v>3639.9999999999995</v>
      </c>
      <c r="DS205" s="1753">
        <f t="shared" si="5"/>
        <v>4795</v>
      </c>
      <c r="DT205" s="1753">
        <f t="shared" si="5"/>
        <v>4795</v>
      </c>
      <c r="DU205" s="1753">
        <f t="shared" si="5"/>
        <v>4795</v>
      </c>
      <c r="DV205" s="1753">
        <f t="shared" si="5"/>
        <v>4270</v>
      </c>
      <c r="DW205" s="1753">
        <f t="shared" si="5"/>
        <v>5670</v>
      </c>
      <c r="DX205" s="1753">
        <f t="shared" si="5"/>
        <v>5670</v>
      </c>
      <c r="DY205" s="1753">
        <f t="shared" si="5"/>
        <v>4690</v>
      </c>
      <c r="DZ205" s="1753">
        <f t="shared" si="5"/>
        <v>3360</v>
      </c>
      <c r="EA205" s="1753">
        <f t="shared" si="5"/>
        <v>4340</v>
      </c>
      <c r="EB205" s="1753">
        <f t="shared" si="5"/>
        <v>3723.9999999999995</v>
      </c>
      <c r="EC205" s="1753">
        <f t="shared" si="5"/>
        <v>3723.9999999999995</v>
      </c>
      <c r="ED205" s="1753">
        <f t="shared" si="5"/>
        <v>3723.9999999999995</v>
      </c>
      <c r="EE205" s="1753">
        <f t="shared" si="5"/>
        <v>3570</v>
      </c>
      <c r="EF205" s="1753">
        <f t="shared" si="5"/>
        <v>4340</v>
      </c>
      <c r="EG205" s="1753">
        <f t="shared" si="5"/>
        <v>3849.9999999999995</v>
      </c>
      <c r="EH205" s="1753">
        <f t="shared" si="5"/>
        <v>5250</v>
      </c>
      <c r="EI205" s="1753">
        <f t="shared" si="5"/>
        <v>5705</v>
      </c>
      <c r="EJ205" s="1753">
        <f t="shared" si="5"/>
        <v>5215</v>
      </c>
      <c r="EK205" s="1753">
        <f t="shared" si="5"/>
        <v>5215</v>
      </c>
      <c r="EL205" s="1753">
        <f t="shared" si="5"/>
        <v>5215</v>
      </c>
      <c r="EM205" s="1753">
        <f t="shared" si="5"/>
        <v>4991</v>
      </c>
      <c r="EN205" s="1753">
        <f t="shared" si="5"/>
        <v>4991</v>
      </c>
      <c r="EO205" s="1753">
        <f t="shared" si="5"/>
        <v>4361</v>
      </c>
      <c r="EP205" s="1753">
        <f t="shared" si="5"/>
        <v>4361</v>
      </c>
      <c r="EQ205" s="1753">
        <f t="shared" si="5"/>
        <v>4641</v>
      </c>
      <c r="ER205" s="1753">
        <f t="shared" si="5"/>
        <v>4641</v>
      </c>
      <c r="ES205" s="1753">
        <f t="shared" si="5"/>
        <v>4641</v>
      </c>
      <c r="ET205" s="1753">
        <f t="shared" si="5"/>
        <v>4795</v>
      </c>
      <c r="EU205" s="1753">
        <f t="shared" si="5"/>
        <v>4795</v>
      </c>
      <c r="EV205" s="1753">
        <f t="shared" si="5"/>
        <v>4795</v>
      </c>
      <c r="EW205" s="1753">
        <f t="shared" ref="EW205:FE205" si="6">SUM(EW8,EW12,EW16,EW20,EW25,EW35,EW41,EW62,EW58,EW54,EW46,EW50,EW71,EW74,EW78,EW82,F91,F94,F97,F100,EW109,EW113,EW119,EW121,EW124,EW129,EW126,FD131,EW134,EW157,EW159,EW162)*0.7</f>
        <v>5131</v>
      </c>
      <c r="EX205" s="1753">
        <f t="shared" si="6"/>
        <v>4361</v>
      </c>
      <c r="EY205" s="1753">
        <f t="shared" si="6"/>
        <v>4010.9999999999995</v>
      </c>
      <c r="EZ205" s="1753">
        <f t="shared" si="6"/>
        <v>4291</v>
      </c>
      <c r="FA205" s="1753">
        <f t="shared" si="6"/>
        <v>4641</v>
      </c>
      <c r="FB205" s="1753">
        <f t="shared" si="6"/>
        <v>4641</v>
      </c>
      <c r="FC205" s="1753">
        <f t="shared" si="6"/>
        <v>4641</v>
      </c>
      <c r="FD205" s="1753">
        <f t="shared" si="6"/>
        <v>4010.9999999999995</v>
      </c>
      <c r="FE205" s="1753">
        <f t="shared" si="6"/>
        <v>4010.9999999999995</v>
      </c>
      <c r="FF205" s="1753">
        <f t="shared" ref="FF205:FT205" si="7">SUM(FF8,FF12,FF16,FF20,FF25,FF35,FF41,FF62,FF58,FF54,FF46,FF50,FF71,FF74,FF78,FF82,O91,O94,O97,O100,FF109,FF113,FF119,FF121,FF124,FF129,FF126,FM131,FF134,FF157,FF159,FF162)*0.7</f>
        <v>3381</v>
      </c>
      <c r="FG205" s="1753">
        <f t="shared" si="7"/>
        <v>4010.9999999999995</v>
      </c>
      <c r="FH205" s="1753">
        <f t="shared" si="7"/>
        <v>4010.9999999999995</v>
      </c>
      <c r="FI205" s="1753">
        <f t="shared" si="7"/>
        <v>4501</v>
      </c>
      <c r="FJ205" s="1753">
        <f t="shared" si="7"/>
        <v>4165</v>
      </c>
      <c r="FK205" s="1753">
        <f t="shared" si="7"/>
        <v>4165</v>
      </c>
      <c r="FL205" s="1753">
        <f t="shared" si="7"/>
        <v>2905</v>
      </c>
      <c r="FM205" s="1753">
        <f t="shared" si="7"/>
        <v>2905</v>
      </c>
      <c r="FN205" s="1753">
        <f t="shared" si="7"/>
        <v>3255</v>
      </c>
      <c r="FO205" s="1753">
        <f t="shared" si="7"/>
        <v>3255</v>
      </c>
      <c r="FP205" s="1753">
        <f t="shared" si="7"/>
        <v>2625</v>
      </c>
      <c r="FQ205" s="1753">
        <f t="shared" si="7"/>
        <v>3255</v>
      </c>
      <c r="FR205" s="1753">
        <f t="shared" si="7"/>
        <v>4550</v>
      </c>
      <c r="FS205" s="1753">
        <f t="shared" si="7"/>
        <v>4550</v>
      </c>
      <c r="FT205" s="1753">
        <f t="shared" si="7"/>
        <v>4550</v>
      </c>
      <c r="FU205" s="1753">
        <f t="shared" ref="FU205:GZ205" si="8">SUM(FU8,FU12,FU16,FU20,FU25,FU35,FU41,FU62,FU58,FU54,FU46,FU50,FU71,FU74,FU78,FU82,FU91,FU94,FU97,FU100,FU109,FU113,FU119,FU121,FU124,FU129,FU126,GB131,FU134,FU157,FU159,FU162)*0.7</f>
        <v>4550</v>
      </c>
      <c r="FV205" s="1753">
        <f t="shared" si="8"/>
        <v>4550</v>
      </c>
      <c r="FW205" s="1753">
        <f t="shared" si="8"/>
        <v>4690</v>
      </c>
      <c r="FX205" s="1753">
        <f t="shared" si="8"/>
        <v>3919.9999999999995</v>
      </c>
      <c r="FY205" s="1753">
        <f t="shared" si="8"/>
        <v>4270</v>
      </c>
      <c r="FZ205" s="1753">
        <f t="shared" si="8"/>
        <v>3150</v>
      </c>
      <c r="GA205" s="1753">
        <f t="shared" si="8"/>
        <v>3779.9999999999995</v>
      </c>
      <c r="GB205" s="1753">
        <f t="shared" si="8"/>
        <v>3779.9999999999995</v>
      </c>
      <c r="GC205" s="1753">
        <f t="shared" si="8"/>
        <v>3779.9999999999995</v>
      </c>
      <c r="GD205" s="1753">
        <f t="shared" si="8"/>
        <v>4410</v>
      </c>
      <c r="GE205" s="1753">
        <f t="shared" si="8"/>
        <v>4410</v>
      </c>
      <c r="GF205" s="1753">
        <f t="shared" si="8"/>
        <v>5110</v>
      </c>
      <c r="GG205" s="1753">
        <f t="shared" si="8"/>
        <v>5110</v>
      </c>
      <c r="GH205" s="1753">
        <f t="shared" si="8"/>
        <v>5355</v>
      </c>
      <c r="GI205" s="1753">
        <f t="shared" si="8"/>
        <v>5845</v>
      </c>
      <c r="GJ205" s="1753">
        <f t="shared" si="8"/>
        <v>5299</v>
      </c>
      <c r="GK205" s="1753">
        <f t="shared" si="8"/>
        <v>5929</v>
      </c>
      <c r="GL205" s="1753">
        <f t="shared" si="8"/>
        <v>5439</v>
      </c>
      <c r="GM205" s="1753">
        <f t="shared" si="8"/>
        <v>5439</v>
      </c>
      <c r="GN205" s="1753">
        <f t="shared" si="8"/>
        <v>4669</v>
      </c>
      <c r="GO205" s="1753">
        <f t="shared" si="8"/>
        <v>4669</v>
      </c>
      <c r="GP205" s="1753">
        <f t="shared" si="8"/>
        <v>4669</v>
      </c>
      <c r="GQ205" s="1753">
        <f t="shared" si="8"/>
        <v>4669</v>
      </c>
      <c r="GR205" s="1753">
        <f t="shared" si="8"/>
        <v>4971.3999999999996</v>
      </c>
      <c r="GS205" s="1753">
        <f t="shared" si="8"/>
        <v>4887.3999999999996</v>
      </c>
      <c r="GT205" s="1753">
        <f t="shared" si="8"/>
        <v>3977.3999999999996</v>
      </c>
      <c r="GU205" s="1753">
        <f t="shared" si="8"/>
        <v>4375</v>
      </c>
      <c r="GV205" s="1753">
        <f t="shared" si="8"/>
        <v>4445</v>
      </c>
      <c r="GW205" s="1753">
        <f t="shared" si="8"/>
        <v>4655</v>
      </c>
      <c r="GX205" s="1753">
        <f t="shared" si="8"/>
        <v>4655</v>
      </c>
      <c r="GY205" s="1753">
        <f t="shared" si="8"/>
        <v>5145</v>
      </c>
      <c r="GZ205" s="1753">
        <f t="shared" si="8"/>
        <v>5145</v>
      </c>
      <c r="HA205" s="1753">
        <f t="shared" ref="HA205:IF205" si="9">SUM(HA8,HA12,HA16,HA20,HA25,HA35,HA41,HA62,HA58,HA54,HA46,HA50,HA71,HA74,HA78,HA82,HA91,HA94,HA97,HA100,HA109,HA113,HA119,HA121,HA124,HA129,HA126,HH131,HA134,HA157,HA159,HA162)*0.7</f>
        <v>5145</v>
      </c>
      <c r="HB205" s="1753">
        <f t="shared" si="9"/>
        <v>4585</v>
      </c>
      <c r="HC205" s="1753">
        <f t="shared" si="9"/>
        <v>4585</v>
      </c>
      <c r="HD205" s="1753">
        <f t="shared" si="9"/>
        <v>3954.9999999999995</v>
      </c>
      <c r="HE205" s="1753">
        <f t="shared" si="9"/>
        <v>4585</v>
      </c>
      <c r="HF205" s="1753">
        <f t="shared" si="9"/>
        <v>4410</v>
      </c>
      <c r="HG205" s="1753">
        <f t="shared" si="9"/>
        <v>4410</v>
      </c>
      <c r="HH205" s="1753">
        <f t="shared" si="9"/>
        <v>4935</v>
      </c>
      <c r="HI205" s="1753">
        <f t="shared" si="9"/>
        <v>5237.3999999999996</v>
      </c>
      <c r="HJ205" s="1753">
        <f t="shared" si="9"/>
        <v>5237.3999999999996</v>
      </c>
      <c r="HK205" s="1753">
        <f t="shared" si="9"/>
        <v>4957.3999999999996</v>
      </c>
      <c r="HL205" s="1753">
        <f t="shared" si="9"/>
        <v>3884.9999999999995</v>
      </c>
      <c r="HM205" s="1753">
        <f t="shared" si="9"/>
        <v>4375</v>
      </c>
      <c r="HN205" s="1753">
        <f t="shared" si="9"/>
        <v>3688.9999999999995</v>
      </c>
      <c r="HO205" s="1753">
        <f t="shared" si="9"/>
        <v>5159</v>
      </c>
      <c r="HP205" s="1753">
        <f t="shared" si="9"/>
        <v>4038.9999999999995</v>
      </c>
      <c r="HQ205" s="1753">
        <f t="shared" si="9"/>
        <v>4038.9999999999995</v>
      </c>
      <c r="HR205" s="1753">
        <f t="shared" si="9"/>
        <v>3688.9999999999995</v>
      </c>
      <c r="HS205" s="1753">
        <f t="shared" si="9"/>
        <v>4061.3999999999996</v>
      </c>
      <c r="HT205" s="1753">
        <f t="shared" si="9"/>
        <v>4411.3999999999996</v>
      </c>
      <c r="HU205" s="1753">
        <f t="shared" si="9"/>
        <v>4831.3999999999996</v>
      </c>
      <c r="HV205" s="1753">
        <f t="shared" si="9"/>
        <v>5229</v>
      </c>
      <c r="HW205" s="1753">
        <f t="shared" si="9"/>
        <v>5775</v>
      </c>
      <c r="HX205" s="1753">
        <f t="shared" si="9"/>
        <v>4480</v>
      </c>
      <c r="HY205" s="1753">
        <f t="shared" si="9"/>
        <v>3709.9999999999995</v>
      </c>
      <c r="HZ205" s="1753">
        <f t="shared" si="9"/>
        <v>3395</v>
      </c>
      <c r="IA205" s="1753">
        <f t="shared" si="9"/>
        <v>4585</v>
      </c>
      <c r="IB205" s="1753">
        <f t="shared" si="9"/>
        <v>4585</v>
      </c>
      <c r="IC205" s="1753">
        <f t="shared" si="9"/>
        <v>4585</v>
      </c>
      <c r="ID205" s="1753">
        <f t="shared" si="9"/>
        <v>4585</v>
      </c>
      <c r="IE205" s="1753">
        <f t="shared" si="9"/>
        <v>5985</v>
      </c>
      <c r="IF205" s="1753">
        <f t="shared" si="9"/>
        <v>5355</v>
      </c>
      <c r="IG205" s="1753">
        <f t="shared" ref="IG205:JL205" si="10">SUM(IG8,IG12,IG16,IG20,IG25,IG35,IG41,IG62,IG58,IG54,IG46,IG50,IG71,IG74,IG78,IG82,IG91,IG94,IG97,IG100,IG109,IG113,IG119,IG121,IG124,IG129,IG126,IN131,IG134,IG157,IG159,IG162)*0.7</f>
        <v>5355</v>
      </c>
      <c r="IH205" s="1753">
        <f t="shared" si="10"/>
        <v>5355</v>
      </c>
      <c r="II205" s="1753">
        <f t="shared" si="10"/>
        <v>5355</v>
      </c>
      <c r="IJ205" s="1753">
        <f t="shared" si="10"/>
        <v>5797.4</v>
      </c>
      <c r="IK205" s="1753">
        <f t="shared" si="10"/>
        <v>5027.3999999999996</v>
      </c>
      <c r="IL205" s="1753">
        <f t="shared" si="10"/>
        <v>5916.4</v>
      </c>
      <c r="IM205" s="1753">
        <f t="shared" si="10"/>
        <v>5824</v>
      </c>
      <c r="IN205" s="1753">
        <f t="shared" si="10"/>
        <v>5194</v>
      </c>
      <c r="IO205" s="1753">
        <f t="shared" si="10"/>
        <v>5054</v>
      </c>
      <c r="IP205" s="1753">
        <f t="shared" si="10"/>
        <v>4529</v>
      </c>
      <c r="IQ205" s="1753">
        <f t="shared" si="10"/>
        <v>3828.9999999999995</v>
      </c>
      <c r="IR205" s="1753">
        <f t="shared" si="10"/>
        <v>3912.9999999999995</v>
      </c>
      <c r="IS205" s="1753">
        <f t="shared" si="10"/>
        <v>4565.3999999999996</v>
      </c>
      <c r="IT205" s="1753">
        <f t="shared" si="10"/>
        <v>5335.4</v>
      </c>
      <c r="IU205" s="1753">
        <f t="shared" si="10"/>
        <v>6035.4</v>
      </c>
      <c r="IV205" s="1753">
        <f t="shared" si="10"/>
        <v>5663</v>
      </c>
      <c r="IW205" s="1753">
        <f t="shared" si="10"/>
        <v>5663</v>
      </c>
      <c r="IX205" s="1753">
        <f t="shared" si="10"/>
        <v>5523</v>
      </c>
      <c r="IY205" s="1753">
        <f t="shared" si="10"/>
        <v>4123</v>
      </c>
      <c r="IZ205" s="1753">
        <f t="shared" si="10"/>
        <v>3353</v>
      </c>
      <c r="JA205" s="1753">
        <f t="shared" si="10"/>
        <v>3618.9999999999995</v>
      </c>
      <c r="JB205" s="1753">
        <f t="shared" si="10"/>
        <v>2429</v>
      </c>
      <c r="JC205" s="1753">
        <f t="shared" si="10"/>
        <v>3898.9999999999995</v>
      </c>
      <c r="JD205" s="1753">
        <f t="shared" si="10"/>
        <v>3269</v>
      </c>
      <c r="JE205" s="1753">
        <f t="shared" si="10"/>
        <v>3269</v>
      </c>
      <c r="JF205" s="1753">
        <f t="shared" si="10"/>
        <v>3269</v>
      </c>
      <c r="JG205" s="1753">
        <f t="shared" si="10"/>
        <v>3269</v>
      </c>
      <c r="JH205" s="1753">
        <f t="shared" si="10"/>
        <v>3269</v>
      </c>
      <c r="JI205" s="1753">
        <f t="shared" si="10"/>
        <v>2919</v>
      </c>
      <c r="JJ205" s="1753">
        <f t="shared" si="10"/>
        <v>3571.3999999999996</v>
      </c>
      <c r="JK205" s="1753">
        <f t="shared" si="10"/>
        <v>5566.4</v>
      </c>
      <c r="JL205" s="1753">
        <f t="shared" si="10"/>
        <v>5006.3999999999996</v>
      </c>
      <c r="JM205" s="1753">
        <f t="shared" ref="JM205:KR205" si="11">SUM(JM8,JM12,JM16,JM20,JM25,JM35,JM41,JM62,JM58,JM54,JM46,JM50,JM71,JM74,JM78,JM82,JM91,JM94,JM97,JM100,JM109,JM113,JM119,JM121,JM124,JM129,JM126,JT131,JM134,JM157,JM159,JM162)*0.7</f>
        <v>4774</v>
      </c>
      <c r="JN205" s="1753">
        <f t="shared" si="11"/>
        <v>4284</v>
      </c>
      <c r="JO205" s="1753">
        <f t="shared" si="11"/>
        <v>4144</v>
      </c>
      <c r="JP205" s="1753">
        <f t="shared" si="11"/>
        <v>3304</v>
      </c>
      <c r="JQ205" s="1753">
        <f t="shared" si="11"/>
        <v>2835</v>
      </c>
      <c r="JR205" s="1753">
        <f t="shared" si="11"/>
        <v>2485</v>
      </c>
      <c r="JS205" s="1753">
        <f t="shared" si="11"/>
        <v>3115</v>
      </c>
      <c r="JT205" s="1753">
        <f t="shared" si="11"/>
        <v>2591.3999999999996</v>
      </c>
      <c r="JU205" s="1753">
        <f t="shared" si="11"/>
        <v>2591.3999999999996</v>
      </c>
      <c r="JV205" s="1753">
        <f t="shared" si="11"/>
        <v>2661.3999999999996</v>
      </c>
      <c r="JW205" s="1753">
        <f t="shared" si="11"/>
        <v>2429</v>
      </c>
      <c r="JX205" s="1753">
        <f t="shared" si="11"/>
        <v>2429</v>
      </c>
      <c r="JY205" s="1753">
        <f t="shared" si="11"/>
        <v>2289</v>
      </c>
      <c r="JZ205" s="1753">
        <f t="shared" si="11"/>
        <v>2779</v>
      </c>
      <c r="KA205" s="1753">
        <f t="shared" si="11"/>
        <v>2254</v>
      </c>
      <c r="KB205" s="1753">
        <f t="shared" si="11"/>
        <v>1973.9999999999998</v>
      </c>
      <c r="KC205" s="1753">
        <f t="shared" si="11"/>
        <v>2415</v>
      </c>
      <c r="KD205" s="1753">
        <f t="shared" si="11"/>
        <v>2415</v>
      </c>
      <c r="KE205" s="1753">
        <f t="shared" si="11"/>
        <v>2415</v>
      </c>
      <c r="KF205" s="1753">
        <f t="shared" si="11"/>
        <v>2415</v>
      </c>
      <c r="KG205" s="1753">
        <f t="shared" si="11"/>
        <v>2065</v>
      </c>
      <c r="KH205" s="1753">
        <f t="shared" si="11"/>
        <v>2065</v>
      </c>
      <c r="KI205" s="1753">
        <f t="shared" si="11"/>
        <v>2415</v>
      </c>
      <c r="KJ205" s="1753">
        <f t="shared" si="11"/>
        <v>2065</v>
      </c>
      <c r="KK205" s="1753">
        <f t="shared" si="11"/>
        <v>2367.3999999999996</v>
      </c>
      <c r="KL205" s="1753">
        <f t="shared" si="11"/>
        <v>2717.3999999999996</v>
      </c>
      <c r="KM205" s="1753">
        <f t="shared" si="11"/>
        <v>2787.3999999999996</v>
      </c>
      <c r="KN205" s="1753">
        <f t="shared" si="11"/>
        <v>2555</v>
      </c>
      <c r="KO205" s="1753">
        <f t="shared" si="11"/>
        <v>2555</v>
      </c>
      <c r="KP205" s="1753">
        <f t="shared" si="11"/>
        <v>2415</v>
      </c>
      <c r="KQ205" s="1753">
        <f t="shared" si="11"/>
        <v>2415</v>
      </c>
      <c r="KR205" s="1753">
        <f t="shared" si="11"/>
        <v>2065</v>
      </c>
      <c r="KS205" s="1753">
        <f t="shared" ref="KS205:LX205" si="12">SUM(KS8,KS12,KS16,KS20,KS25,KS35,KS41,KS62,KS58,KS54,KS46,KS50,KS71,KS74,KS78,KS82,KS91,KS94,KS97,KS100,KS109,KS113,KS119,KS121,KS124,KS129,KS126,KZ131,KS134,KS157,KS159,KS162)*0.7</f>
        <v>1540</v>
      </c>
      <c r="KT205" s="1753">
        <f t="shared" si="12"/>
        <v>1889.9999999999998</v>
      </c>
      <c r="KU205" s="1753">
        <f t="shared" si="12"/>
        <v>2415</v>
      </c>
      <c r="KV205" s="1753">
        <f t="shared" si="12"/>
        <v>2415</v>
      </c>
      <c r="KW205" s="1753">
        <f t="shared" si="12"/>
        <v>2415</v>
      </c>
      <c r="KX205" s="1753">
        <f t="shared" si="12"/>
        <v>2415</v>
      </c>
      <c r="KY205" s="1753">
        <f t="shared" si="12"/>
        <v>1575</v>
      </c>
      <c r="KZ205" s="1753">
        <f t="shared" si="12"/>
        <v>1575</v>
      </c>
      <c r="LA205" s="1753">
        <f t="shared" si="12"/>
        <v>2415</v>
      </c>
      <c r="LB205" s="1753">
        <f t="shared" si="12"/>
        <v>2219</v>
      </c>
      <c r="LC205" s="1753">
        <f t="shared" si="12"/>
        <v>2219</v>
      </c>
      <c r="LD205" s="1753">
        <f t="shared" si="12"/>
        <v>2569</v>
      </c>
      <c r="LE205" s="1753">
        <f t="shared" si="12"/>
        <v>2065</v>
      </c>
      <c r="LF205" s="1753">
        <f t="shared" si="12"/>
        <v>2065</v>
      </c>
      <c r="LG205" s="1753">
        <f t="shared" si="12"/>
        <v>2065</v>
      </c>
      <c r="LH205" s="1753">
        <f t="shared" si="12"/>
        <v>2065</v>
      </c>
      <c r="LI205" s="1753">
        <f t="shared" si="12"/>
        <v>2065</v>
      </c>
      <c r="LJ205" s="1753">
        <f t="shared" si="12"/>
        <v>1715</v>
      </c>
      <c r="LK205" s="1753">
        <f t="shared" si="12"/>
        <v>1190</v>
      </c>
      <c r="LL205" s="1753">
        <f t="shared" si="12"/>
        <v>1540</v>
      </c>
      <c r="LM205" s="1753">
        <f t="shared" si="12"/>
        <v>2065</v>
      </c>
      <c r="LN205" s="1753">
        <f t="shared" si="12"/>
        <v>1225</v>
      </c>
      <c r="LO205" s="1753">
        <f t="shared" si="12"/>
        <v>1225</v>
      </c>
      <c r="LP205" s="1753">
        <f t="shared" ref="LP205:MU205" si="13">SUM(LP8,LP12,LP16,LP20,LP25,LP35,LP41,LP62,LP58,LP54,LP46,LP50,LP71,LP74,LP78,LP82,LP91,LP94,LP97,LP100,LP109,LP113,LP119,LP121,LP124,LP129,LP126,LP131,LP134,LP157,LP159,LP162)*0.7</f>
        <v>1225</v>
      </c>
      <c r="LQ205" s="1753">
        <f t="shared" si="13"/>
        <v>1379</v>
      </c>
      <c r="LR205" s="1753">
        <f t="shared" si="13"/>
        <v>854</v>
      </c>
      <c r="LS205" s="1753">
        <f t="shared" si="13"/>
        <v>854</v>
      </c>
      <c r="LT205" s="1753">
        <f t="shared" si="13"/>
        <v>1225</v>
      </c>
      <c r="LU205" s="1753">
        <f t="shared" si="13"/>
        <v>1225</v>
      </c>
      <c r="LV205" s="1753">
        <f t="shared" si="13"/>
        <v>1225</v>
      </c>
      <c r="LW205" s="1753">
        <f t="shared" si="13"/>
        <v>1225</v>
      </c>
      <c r="LX205" s="1753">
        <f t="shared" si="13"/>
        <v>1225</v>
      </c>
      <c r="LY205" s="1753">
        <f t="shared" si="13"/>
        <v>1225</v>
      </c>
      <c r="LZ205" s="1753">
        <f t="shared" si="13"/>
        <v>1225</v>
      </c>
      <c r="MA205" s="1753">
        <f t="shared" si="13"/>
        <v>1225</v>
      </c>
      <c r="MB205" s="1753">
        <f t="shared" si="13"/>
        <v>875</v>
      </c>
      <c r="MC205" s="1753">
        <f t="shared" si="13"/>
        <v>1177.3999999999999</v>
      </c>
      <c r="MD205" s="1753">
        <f t="shared" si="13"/>
        <v>1527.3999999999999</v>
      </c>
      <c r="ME205" s="1753">
        <f t="shared" si="13"/>
        <v>1597.3999999999999</v>
      </c>
      <c r="MF205" s="1753">
        <f t="shared" si="13"/>
        <v>1365</v>
      </c>
      <c r="MG205" s="1753">
        <f t="shared" si="13"/>
        <v>1014.9999999999999</v>
      </c>
      <c r="MH205" s="1753">
        <f t="shared" si="13"/>
        <v>875</v>
      </c>
      <c r="MI205" s="1753">
        <f t="shared" si="13"/>
        <v>1379</v>
      </c>
      <c r="MJ205" s="1753">
        <f t="shared" si="13"/>
        <v>1379</v>
      </c>
      <c r="MK205" s="1753">
        <f t="shared" si="13"/>
        <v>1379</v>
      </c>
      <c r="ML205" s="1753">
        <f t="shared" si="13"/>
        <v>1225</v>
      </c>
      <c r="MM205" s="1753">
        <f t="shared" si="13"/>
        <v>1225</v>
      </c>
      <c r="MN205" s="1753">
        <f t="shared" si="13"/>
        <v>1225</v>
      </c>
      <c r="MO205" s="1753">
        <f t="shared" si="13"/>
        <v>1225</v>
      </c>
      <c r="MP205" s="1753">
        <f t="shared" si="13"/>
        <v>1225</v>
      </c>
      <c r="MQ205" s="1753">
        <f t="shared" si="13"/>
        <v>1225</v>
      </c>
      <c r="MR205" s="1753">
        <f t="shared" si="13"/>
        <v>1225</v>
      </c>
      <c r="MS205" s="1753">
        <f t="shared" si="13"/>
        <v>1225</v>
      </c>
      <c r="MT205" s="1753">
        <f t="shared" si="13"/>
        <v>1527.3999999999999</v>
      </c>
      <c r="MU205" s="1753">
        <f t="shared" si="13"/>
        <v>1527.3999999999999</v>
      </c>
      <c r="MV205" s="1753">
        <f t="shared" ref="MV205:OA205" si="14">SUM(MV8,MV12,MV16,MV20,MV25,MV35,MV41,MV62,MV58,MV54,MV46,MV50,MV71,MV74,MV78,MV82,MV91,MV94,MV97,MV100,MV109,MV113,MV119,MV121,MV124,MV129,MV126,MV131,MV134,MV157,MV159,MV162)*0.7</f>
        <v>1597.3999999999999</v>
      </c>
      <c r="MW205" s="1753">
        <f t="shared" si="14"/>
        <v>1365</v>
      </c>
      <c r="MX205" s="1753">
        <f t="shared" si="14"/>
        <v>1365</v>
      </c>
      <c r="MY205" s="1753">
        <f t="shared" si="14"/>
        <v>1225</v>
      </c>
      <c r="MZ205" s="1753">
        <f t="shared" si="14"/>
        <v>350</v>
      </c>
      <c r="NA205" s="1753">
        <f t="shared" si="14"/>
        <v>350</v>
      </c>
      <c r="NB205" s="1753">
        <f t="shared" si="14"/>
        <v>1225</v>
      </c>
      <c r="NC205" s="1753">
        <f t="shared" si="14"/>
        <v>1225</v>
      </c>
      <c r="ND205" s="1753">
        <f t="shared" si="14"/>
        <v>1611.3999999999999</v>
      </c>
      <c r="NE205" s="1753">
        <f t="shared" si="14"/>
        <v>1611.3999999999999</v>
      </c>
      <c r="NF205" s="1753">
        <f t="shared" si="14"/>
        <v>1681.3999999999999</v>
      </c>
      <c r="NG205" s="1753">
        <f t="shared" si="14"/>
        <v>1449</v>
      </c>
      <c r="NH205" s="1753">
        <f t="shared" si="14"/>
        <v>1449</v>
      </c>
      <c r="NI205" s="1753">
        <f t="shared" si="14"/>
        <v>1309</v>
      </c>
      <c r="NJ205" s="1753">
        <f t="shared" si="14"/>
        <v>958.99999999999989</v>
      </c>
      <c r="NK205" s="1753">
        <f t="shared" si="14"/>
        <v>958.99999999999989</v>
      </c>
      <c r="NL205" s="1753">
        <f t="shared" si="14"/>
        <v>1309</v>
      </c>
      <c r="NM205" s="1753">
        <f t="shared" si="14"/>
        <v>1225</v>
      </c>
      <c r="NN205" s="1753">
        <f t="shared" si="14"/>
        <v>1225</v>
      </c>
      <c r="NO205" s="1753">
        <f t="shared" si="14"/>
        <v>1225</v>
      </c>
      <c r="NP205" s="1753">
        <f t="shared" si="14"/>
        <v>1225</v>
      </c>
      <c r="NQ205" s="1753">
        <f t="shared" si="14"/>
        <v>1225</v>
      </c>
      <c r="NR205" s="1753">
        <f t="shared" si="14"/>
        <v>700</v>
      </c>
      <c r="NS205" s="1753">
        <f t="shared" si="14"/>
        <v>700</v>
      </c>
      <c r="NT205" s="1753">
        <f t="shared" si="14"/>
        <v>700</v>
      </c>
      <c r="NU205" s="1753">
        <f t="shared" si="14"/>
        <v>1002.4</v>
      </c>
      <c r="NV205" s="1753">
        <f t="shared" si="14"/>
        <v>1002.4</v>
      </c>
      <c r="NW205" s="1753">
        <f t="shared" si="14"/>
        <v>1072.3999999999999</v>
      </c>
      <c r="NX205" s="1753">
        <f t="shared" si="14"/>
        <v>840</v>
      </c>
      <c r="NY205" s="1753">
        <f t="shared" si="14"/>
        <v>840</v>
      </c>
      <c r="NZ205" s="1753">
        <f t="shared" si="14"/>
        <v>700</v>
      </c>
      <c r="OA205" s="1753">
        <f t="shared" si="14"/>
        <v>700</v>
      </c>
      <c r="OB205" s="1753">
        <f t="shared" ref="OB205:OU205" si="15">SUM(OB8,OB12,OB16,OB20,OB25,OB35,OB41,OB62,OB58,OB54,OB46,OB50,OB71,OB74,OB78,OB82,OB91,OB94,OB97,OB100,OB109,OB113,OB119,OB121,OB124,OB129,OB126,OB131,OB134,OB157,OB159,OB162)*0.7</f>
        <v>700</v>
      </c>
      <c r="OC205" s="1753">
        <f t="shared" si="15"/>
        <v>350</v>
      </c>
      <c r="OD205" s="1753">
        <f t="shared" si="15"/>
        <v>652.4</v>
      </c>
      <c r="OE205" s="1753">
        <f t="shared" si="15"/>
        <v>652.4</v>
      </c>
      <c r="OF205" s="1753">
        <f t="shared" si="15"/>
        <v>722.4</v>
      </c>
      <c r="OG205" s="1753">
        <f t="shared" si="15"/>
        <v>840</v>
      </c>
      <c r="OH205" s="1753">
        <f t="shared" si="15"/>
        <v>840</v>
      </c>
      <c r="OI205" s="1753">
        <f t="shared" si="15"/>
        <v>700</v>
      </c>
      <c r="OJ205" s="1753">
        <f t="shared" si="15"/>
        <v>700</v>
      </c>
      <c r="OK205" s="1753">
        <f t="shared" si="15"/>
        <v>700</v>
      </c>
      <c r="OL205" s="1753">
        <f t="shared" si="15"/>
        <v>700</v>
      </c>
      <c r="OM205" s="1753">
        <f t="shared" si="15"/>
        <v>1225</v>
      </c>
      <c r="ON205" s="1753">
        <f t="shared" si="15"/>
        <v>1225</v>
      </c>
      <c r="OO205" s="1753">
        <f t="shared" si="15"/>
        <v>1225</v>
      </c>
      <c r="OP205" s="1753">
        <f t="shared" si="15"/>
        <v>1225</v>
      </c>
      <c r="OQ205" s="1753">
        <f t="shared" si="15"/>
        <v>1225</v>
      </c>
      <c r="OR205" s="1753">
        <f t="shared" si="15"/>
        <v>1225</v>
      </c>
      <c r="OS205" s="1753">
        <f t="shared" si="15"/>
        <v>1225</v>
      </c>
      <c r="OT205" s="1753">
        <f t="shared" si="15"/>
        <v>1225</v>
      </c>
      <c r="OU205" s="1753">
        <f t="shared" si="15"/>
        <v>1527.3999999999999</v>
      </c>
      <c r="OV205" s="1753">
        <f t="shared" ref="OV205:RG205" si="16">SUM(OV8,OW12,OV16,OV20,OT25,OV35,OW41,OV62,OV58,OV54,OV46,OV50,NW71,OV74,OV78,OV82,OV91,OV94,OV97,OV100,OV109,OV113,OV119,OV121,OV124,OS129,OV126,OR131,OV134,OV157,OV159,OV162)*0.7</f>
        <v>1177.3999999999999</v>
      </c>
      <c r="OW205" s="1753">
        <f t="shared" si="16"/>
        <v>1247.3999999999999</v>
      </c>
      <c r="OX205" s="1753">
        <f t="shared" si="16"/>
        <v>665</v>
      </c>
      <c r="OY205" s="1753">
        <f t="shared" si="16"/>
        <v>665</v>
      </c>
      <c r="OZ205" s="1753">
        <f t="shared" si="16"/>
        <v>875</v>
      </c>
      <c r="PA205" s="1753">
        <f t="shared" si="16"/>
        <v>875</v>
      </c>
      <c r="PB205" s="1753">
        <f t="shared" si="16"/>
        <v>875</v>
      </c>
      <c r="PC205" s="1753">
        <f t="shared" si="16"/>
        <v>875</v>
      </c>
      <c r="PD205" s="1753">
        <f t="shared" si="16"/>
        <v>875</v>
      </c>
      <c r="PE205" s="1753">
        <f t="shared" si="16"/>
        <v>1177.3999999999999</v>
      </c>
      <c r="PF205" s="1753">
        <f t="shared" si="16"/>
        <v>1177.3999999999999</v>
      </c>
      <c r="PG205" s="1753">
        <f t="shared" si="16"/>
        <v>722.4</v>
      </c>
      <c r="PH205" s="1753">
        <f t="shared" si="16"/>
        <v>489.99999999999994</v>
      </c>
      <c r="PI205" s="1753">
        <f t="shared" si="16"/>
        <v>489.99999999999994</v>
      </c>
      <c r="PJ205" s="1753">
        <f t="shared" si="16"/>
        <v>350</v>
      </c>
      <c r="PK205" s="1753">
        <f t="shared" si="16"/>
        <v>350</v>
      </c>
      <c r="PL205" s="1753">
        <f t="shared" si="16"/>
        <v>350</v>
      </c>
      <c r="PM205" s="1753">
        <f t="shared" si="16"/>
        <v>350</v>
      </c>
      <c r="PN205" s="1753">
        <f t="shared" si="16"/>
        <v>350</v>
      </c>
      <c r="PO205" s="1753">
        <f t="shared" si="16"/>
        <v>350</v>
      </c>
      <c r="PP205" s="1753">
        <f t="shared" si="16"/>
        <v>350</v>
      </c>
      <c r="PQ205" s="1753">
        <f t="shared" si="16"/>
        <v>0</v>
      </c>
      <c r="PR205" s="1753">
        <f t="shared" si="16"/>
        <v>0</v>
      </c>
      <c r="PS205" s="1753">
        <f t="shared" si="16"/>
        <v>350</v>
      </c>
      <c r="PT205" s="1753">
        <f t="shared" si="16"/>
        <v>350</v>
      </c>
      <c r="PU205" s="1753">
        <f t="shared" si="16"/>
        <v>350</v>
      </c>
      <c r="PV205" s="1753">
        <f t="shared" si="16"/>
        <v>652.4</v>
      </c>
      <c r="PW205" s="1753">
        <f t="shared" si="16"/>
        <v>652.4</v>
      </c>
      <c r="PX205" s="1753">
        <f t="shared" si="16"/>
        <v>722.4</v>
      </c>
      <c r="PY205" s="1753">
        <f t="shared" si="16"/>
        <v>489.99999999999994</v>
      </c>
      <c r="PZ205" s="1753">
        <f t="shared" si="16"/>
        <v>489.99999999999994</v>
      </c>
      <c r="QA205" s="1753">
        <f t="shared" si="16"/>
        <v>350</v>
      </c>
      <c r="QB205" s="1753">
        <f t="shared" si="16"/>
        <v>350</v>
      </c>
      <c r="QC205" s="1753">
        <f t="shared" si="16"/>
        <v>350</v>
      </c>
      <c r="QD205" s="1753">
        <f t="shared" si="16"/>
        <v>350</v>
      </c>
      <c r="QE205" s="1753">
        <f t="shared" si="16"/>
        <v>350</v>
      </c>
      <c r="QF205" s="1753">
        <f t="shared" si="16"/>
        <v>350</v>
      </c>
      <c r="QG205" s="1753">
        <f t="shared" si="16"/>
        <v>350</v>
      </c>
      <c r="QH205" s="1753">
        <f t="shared" si="16"/>
        <v>350</v>
      </c>
      <c r="QI205" s="1753">
        <f t="shared" si="16"/>
        <v>0</v>
      </c>
      <c r="QJ205" s="1753">
        <f t="shared" si="16"/>
        <v>0</v>
      </c>
      <c r="QK205" s="1753">
        <f t="shared" si="16"/>
        <v>0</v>
      </c>
      <c r="QL205" s="1753">
        <f t="shared" si="16"/>
        <v>0</v>
      </c>
      <c r="QM205" s="1753">
        <f t="shared" si="16"/>
        <v>154</v>
      </c>
      <c r="QN205" s="1753">
        <f t="shared" si="16"/>
        <v>154</v>
      </c>
      <c r="QO205" s="1753">
        <f t="shared" si="16"/>
        <v>154</v>
      </c>
      <c r="QP205" s="1753">
        <f t="shared" si="16"/>
        <v>0</v>
      </c>
      <c r="QQ205" s="1753">
        <f t="shared" si="16"/>
        <v>0</v>
      </c>
      <c r="QR205" s="1753">
        <f t="shared" si="16"/>
        <v>0</v>
      </c>
      <c r="QS205" s="1753">
        <f t="shared" si="16"/>
        <v>0</v>
      </c>
      <c r="QT205" s="1753">
        <f t="shared" si="16"/>
        <v>0</v>
      </c>
      <c r="QU205" s="1753">
        <f t="shared" si="16"/>
        <v>0</v>
      </c>
      <c r="QV205" s="1753">
        <f t="shared" si="16"/>
        <v>0</v>
      </c>
      <c r="QW205" s="1753">
        <f t="shared" si="16"/>
        <v>0</v>
      </c>
      <c r="QX205" s="1753">
        <f t="shared" si="16"/>
        <v>0</v>
      </c>
      <c r="QY205" s="1753">
        <f t="shared" si="16"/>
        <v>0</v>
      </c>
      <c r="QZ205" s="1753">
        <f t="shared" si="16"/>
        <v>0</v>
      </c>
      <c r="RA205" s="1753">
        <f t="shared" si="16"/>
        <v>0</v>
      </c>
      <c r="RB205" s="1753">
        <f t="shared" si="16"/>
        <v>154</v>
      </c>
      <c r="RC205" s="1753">
        <f t="shared" si="16"/>
        <v>154</v>
      </c>
      <c r="RD205" s="1753">
        <f t="shared" si="16"/>
        <v>154</v>
      </c>
      <c r="RE205" s="1753">
        <f t="shared" si="16"/>
        <v>0</v>
      </c>
      <c r="RF205" s="1753">
        <f t="shared" si="16"/>
        <v>0</v>
      </c>
      <c r="RG205" s="1753">
        <f t="shared" si="16"/>
        <v>0</v>
      </c>
      <c r="RH205" s="1753">
        <f t="shared" ref="RH205:TS205" si="17">SUM(RH8,RI12,RH16,RH20,RF25,RH35,RI41,RH62,RH58,RH54,RH46,RH50,QI71,RH74,RH78,RH82,RH91,RH94,RH97,RH100,RH109,RH113,RH119,RH121,RH124,RE129,RH126,RD131,RH134,RH157,RH159,RH162)*0.7</f>
        <v>0</v>
      </c>
      <c r="RI205" s="1753">
        <f t="shared" si="17"/>
        <v>0</v>
      </c>
      <c r="RJ205" s="1753">
        <f t="shared" si="17"/>
        <v>0</v>
      </c>
      <c r="RK205" s="1753">
        <f t="shared" si="17"/>
        <v>0</v>
      </c>
      <c r="RL205" s="1753">
        <f t="shared" si="17"/>
        <v>0</v>
      </c>
      <c r="RM205" s="1753">
        <f t="shared" si="17"/>
        <v>0</v>
      </c>
      <c r="RN205" s="1753">
        <f t="shared" si="17"/>
        <v>0</v>
      </c>
      <c r="RO205" s="1753">
        <f t="shared" si="17"/>
        <v>0</v>
      </c>
      <c r="RP205" s="1753">
        <f t="shared" si="17"/>
        <v>0</v>
      </c>
      <c r="RQ205" s="1753">
        <f t="shared" si="17"/>
        <v>0</v>
      </c>
      <c r="RR205" s="1753">
        <f t="shared" si="17"/>
        <v>0</v>
      </c>
      <c r="RS205" s="1753">
        <f t="shared" si="17"/>
        <v>0</v>
      </c>
      <c r="RT205" s="1753">
        <f t="shared" si="17"/>
        <v>154</v>
      </c>
      <c r="RU205" s="1753">
        <f t="shared" si="17"/>
        <v>154</v>
      </c>
      <c r="RV205" s="1753">
        <f t="shared" si="17"/>
        <v>154</v>
      </c>
      <c r="RW205" s="1753">
        <f t="shared" si="17"/>
        <v>0</v>
      </c>
      <c r="RX205" s="1753">
        <f t="shared" si="17"/>
        <v>0</v>
      </c>
      <c r="RY205" s="1753">
        <f t="shared" si="17"/>
        <v>0</v>
      </c>
      <c r="RZ205" s="1753">
        <f t="shared" si="17"/>
        <v>0</v>
      </c>
      <c r="SA205" s="1753">
        <f t="shared" si="17"/>
        <v>0</v>
      </c>
      <c r="SB205" s="1753">
        <f t="shared" si="17"/>
        <v>0</v>
      </c>
      <c r="SC205" s="1753">
        <f t="shared" si="17"/>
        <v>0</v>
      </c>
      <c r="SD205" s="1753">
        <f t="shared" si="17"/>
        <v>0</v>
      </c>
      <c r="SE205" s="1753">
        <f t="shared" si="17"/>
        <v>0</v>
      </c>
      <c r="SF205" s="1753">
        <f t="shared" si="17"/>
        <v>0</v>
      </c>
      <c r="SG205" s="1753">
        <f t="shared" si="17"/>
        <v>0</v>
      </c>
      <c r="SH205" s="1753">
        <f t="shared" si="17"/>
        <v>0</v>
      </c>
      <c r="SI205" s="1753">
        <f t="shared" si="17"/>
        <v>0</v>
      </c>
      <c r="SJ205" s="1753">
        <f t="shared" si="17"/>
        <v>154</v>
      </c>
      <c r="SK205" s="1753">
        <f t="shared" si="17"/>
        <v>154</v>
      </c>
      <c r="SL205" s="1753">
        <f t="shared" si="17"/>
        <v>154</v>
      </c>
      <c r="SM205" s="1753">
        <f t="shared" si="17"/>
        <v>0</v>
      </c>
      <c r="SN205" s="1753">
        <f t="shared" si="17"/>
        <v>0</v>
      </c>
      <c r="SO205" s="1753">
        <f t="shared" si="17"/>
        <v>0</v>
      </c>
      <c r="SP205" s="1753">
        <f t="shared" si="17"/>
        <v>0</v>
      </c>
      <c r="SQ205" s="1753">
        <f t="shared" si="17"/>
        <v>0</v>
      </c>
      <c r="SR205" s="1753">
        <f t="shared" si="17"/>
        <v>0</v>
      </c>
      <c r="SS205" s="1753">
        <f t="shared" si="17"/>
        <v>0</v>
      </c>
      <c r="ST205" s="1753">
        <f t="shared" si="17"/>
        <v>0</v>
      </c>
      <c r="SU205" s="1753">
        <f t="shared" si="17"/>
        <v>0</v>
      </c>
      <c r="SV205" s="1753">
        <f t="shared" si="17"/>
        <v>0</v>
      </c>
      <c r="SW205" s="1753">
        <f t="shared" si="17"/>
        <v>0</v>
      </c>
      <c r="SX205" s="1753">
        <f t="shared" si="17"/>
        <v>0</v>
      </c>
      <c r="SY205" s="1753">
        <f t="shared" si="17"/>
        <v>0</v>
      </c>
      <c r="SZ205" s="1753">
        <f t="shared" si="17"/>
        <v>0</v>
      </c>
      <c r="TA205" s="1753">
        <f t="shared" si="17"/>
        <v>0</v>
      </c>
      <c r="TB205" s="1753">
        <f t="shared" si="17"/>
        <v>0</v>
      </c>
      <c r="TC205" s="1753">
        <f t="shared" si="17"/>
        <v>0</v>
      </c>
      <c r="TD205" s="1753">
        <f t="shared" si="17"/>
        <v>0</v>
      </c>
      <c r="TE205" s="1753">
        <f t="shared" si="17"/>
        <v>0</v>
      </c>
      <c r="TF205" s="1753">
        <f t="shared" si="17"/>
        <v>0</v>
      </c>
      <c r="TG205" s="1753">
        <f t="shared" si="17"/>
        <v>0</v>
      </c>
      <c r="TH205" s="1753">
        <f t="shared" si="17"/>
        <v>0</v>
      </c>
      <c r="TI205" s="1753">
        <f t="shared" si="17"/>
        <v>0</v>
      </c>
      <c r="TJ205" s="1753">
        <f t="shared" si="17"/>
        <v>0</v>
      </c>
      <c r="TK205" s="1753">
        <f t="shared" si="17"/>
        <v>0</v>
      </c>
      <c r="TL205" s="1753">
        <f t="shared" si="17"/>
        <v>0</v>
      </c>
      <c r="TM205" s="1753">
        <f t="shared" si="17"/>
        <v>0</v>
      </c>
      <c r="TN205" s="1753">
        <f t="shared" si="17"/>
        <v>0</v>
      </c>
      <c r="TO205" s="1753">
        <f t="shared" si="17"/>
        <v>0</v>
      </c>
      <c r="TP205" s="1753">
        <f t="shared" si="17"/>
        <v>0</v>
      </c>
      <c r="TQ205" s="1753">
        <f t="shared" si="17"/>
        <v>0</v>
      </c>
      <c r="TR205" s="1753">
        <f t="shared" si="17"/>
        <v>0</v>
      </c>
      <c r="TS205" s="1753">
        <f t="shared" si="17"/>
        <v>0</v>
      </c>
      <c r="TT205" s="1753">
        <f t="shared" ref="TT205:WE205" si="18">SUM(TT8,TU12,TT16,TT20,TR25,TT35,TU41,TT62,TT58,TT54,TT46,TT50,SU71,TT74,TT78,TT82,TT91,TT94,TT97,TT100,TT109,TT113,TT119,TT121,TT124,TQ129,TT126,TP131,TT134,TT157,TT159,TT162)*0.7</f>
        <v>0</v>
      </c>
      <c r="TU205" s="1753">
        <f t="shared" si="18"/>
        <v>0</v>
      </c>
      <c r="TV205" s="1753">
        <f t="shared" si="18"/>
        <v>0</v>
      </c>
      <c r="TW205" s="1753">
        <f t="shared" si="18"/>
        <v>0</v>
      </c>
      <c r="TX205" s="1753">
        <f t="shared" si="18"/>
        <v>0</v>
      </c>
      <c r="TY205" s="1753">
        <f t="shared" si="18"/>
        <v>0</v>
      </c>
      <c r="TZ205" s="1753">
        <f t="shared" si="18"/>
        <v>0</v>
      </c>
      <c r="UA205" s="1753">
        <f t="shared" si="18"/>
        <v>0</v>
      </c>
      <c r="UB205" s="1753">
        <f t="shared" si="18"/>
        <v>0</v>
      </c>
      <c r="UC205" s="1753">
        <f t="shared" si="18"/>
        <v>0</v>
      </c>
      <c r="UD205" s="1753">
        <f t="shared" si="18"/>
        <v>0</v>
      </c>
      <c r="UE205" s="1753">
        <f t="shared" si="18"/>
        <v>0</v>
      </c>
      <c r="UF205" s="1753">
        <f t="shared" si="18"/>
        <v>0</v>
      </c>
      <c r="UG205" s="1753">
        <f t="shared" si="18"/>
        <v>0</v>
      </c>
      <c r="UH205" s="1753">
        <f t="shared" si="18"/>
        <v>0</v>
      </c>
      <c r="UI205" s="1753">
        <f t="shared" si="18"/>
        <v>0</v>
      </c>
      <c r="UJ205" s="1753">
        <f t="shared" si="18"/>
        <v>0</v>
      </c>
      <c r="UK205" s="1753">
        <f t="shared" si="18"/>
        <v>0</v>
      </c>
      <c r="UL205" s="1753">
        <f t="shared" si="18"/>
        <v>0</v>
      </c>
      <c r="UM205" s="1753">
        <f t="shared" si="18"/>
        <v>0</v>
      </c>
      <c r="UN205" s="1753">
        <f t="shared" si="18"/>
        <v>0</v>
      </c>
      <c r="UO205" s="1753">
        <f t="shared" si="18"/>
        <v>0</v>
      </c>
      <c r="UP205" s="1753">
        <f t="shared" si="18"/>
        <v>0</v>
      </c>
      <c r="UQ205" s="1753">
        <f t="shared" si="18"/>
        <v>0</v>
      </c>
      <c r="UR205" s="1753">
        <f t="shared" si="18"/>
        <v>0</v>
      </c>
      <c r="US205" s="1753">
        <f t="shared" si="18"/>
        <v>0</v>
      </c>
      <c r="UT205" s="1753">
        <f t="shared" si="18"/>
        <v>0</v>
      </c>
      <c r="UU205" s="1753">
        <f t="shared" si="18"/>
        <v>0</v>
      </c>
      <c r="UV205" s="1753">
        <f t="shared" si="18"/>
        <v>0</v>
      </c>
      <c r="UW205" s="1753">
        <f t="shared" si="18"/>
        <v>0</v>
      </c>
      <c r="UX205" s="1753">
        <f t="shared" si="18"/>
        <v>0</v>
      </c>
      <c r="UY205" s="1753">
        <f t="shared" si="18"/>
        <v>0</v>
      </c>
      <c r="UZ205" s="1753">
        <f t="shared" si="18"/>
        <v>0</v>
      </c>
      <c r="VA205" s="1753">
        <f t="shared" si="18"/>
        <v>0</v>
      </c>
      <c r="VB205" s="1753">
        <f t="shared" si="18"/>
        <v>0</v>
      </c>
      <c r="VC205" s="1753">
        <f t="shared" si="18"/>
        <v>0</v>
      </c>
      <c r="VD205" s="1753">
        <f t="shared" si="18"/>
        <v>0</v>
      </c>
      <c r="VE205" s="1753">
        <f t="shared" si="18"/>
        <v>0</v>
      </c>
      <c r="VF205" s="1753">
        <f t="shared" si="18"/>
        <v>0</v>
      </c>
      <c r="VG205" s="1753">
        <f t="shared" si="18"/>
        <v>0</v>
      </c>
      <c r="VH205" s="1753">
        <f t="shared" si="18"/>
        <v>0</v>
      </c>
      <c r="VI205" s="1753">
        <f t="shared" si="18"/>
        <v>0</v>
      </c>
      <c r="VJ205" s="1753">
        <f t="shared" si="18"/>
        <v>0</v>
      </c>
      <c r="VK205" s="1753">
        <f t="shared" si="18"/>
        <v>0</v>
      </c>
      <c r="VL205" s="1753">
        <f t="shared" si="18"/>
        <v>0</v>
      </c>
      <c r="VM205" s="1753">
        <f t="shared" si="18"/>
        <v>0</v>
      </c>
      <c r="VN205" s="1753">
        <f t="shared" si="18"/>
        <v>0</v>
      </c>
      <c r="VO205" s="1753">
        <f t="shared" si="18"/>
        <v>0</v>
      </c>
      <c r="VP205" s="1753">
        <f t="shared" si="18"/>
        <v>0</v>
      </c>
      <c r="VQ205" s="1753">
        <f t="shared" si="18"/>
        <v>0</v>
      </c>
      <c r="VR205" s="1753">
        <f t="shared" si="18"/>
        <v>0</v>
      </c>
      <c r="VS205" s="1753">
        <f t="shared" si="18"/>
        <v>0</v>
      </c>
      <c r="VT205" s="1753">
        <f t="shared" si="18"/>
        <v>0</v>
      </c>
      <c r="VU205" s="1753">
        <f t="shared" si="18"/>
        <v>0</v>
      </c>
      <c r="VV205" s="1753">
        <f t="shared" si="18"/>
        <v>0</v>
      </c>
      <c r="VW205" s="1753">
        <f t="shared" si="18"/>
        <v>0</v>
      </c>
      <c r="VX205" s="1753">
        <f t="shared" si="18"/>
        <v>0</v>
      </c>
      <c r="VY205" s="1753">
        <f t="shared" si="18"/>
        <v>0</v>
      </c>
      <c r="VZ205" s="1753">
        <f t="shared" si="18"/>
        <v>0</v>
      </c>
      <c r="WA205" s="1753">
        <f t="shared" si="18"/>
        <v>0</v>
      </c>
      <c r="WB205" s="1753">
        <f t="shared" si="18"/>
        <v>0</v>
      </c>
      <c r="WC205" s="1753">
        <f t="shared" si="18"/>
        <v>0</v>
      </c>
      <c r="WD205" s="1753">
        <f t="shared" si="18"/>
        <v>0</v>
      </c>
      <c r="WE205" s="1753">
        <f t="shared" si="18"/>
        <v>0</v>
      </c>
      <c r="WF205" s="1753">
        <f t="shared" ref="WF205:YQ205" si="19">SUM(WF8,WG12,WF16,WF20,WD25,WF35,WG41,WF62,WF58,WF54,WF46,WF50,VG71,WF74,WF78,WF82,WF91,WF94,WF97,WF100,WF109,WF113,WF119,WF121,WF124,WC129,WF126,WB131,WF134,WF157,WF159,WF162)*0.7</f>
        <v>0</v>
      </c>
      <c r="WG205" s="1753">
        <f t="shared" si="19"/>
        <v>0</v>
      </c>
      <c r="WH205" s="1753">
        <f t="shared" si="19"/>
        <v>0</v>
      </c>
      <c r="WI205" s="1753">
        <f t="shared" si="19"/>
        <v>0</v>
      </c>
      <c r="WJ205" s="1753">
        <f t="shared" si="19"/>
        <v>0</v>
      </c>
      <c r="WK205" s="1753">
        <f t="shared" si="19"/>
        <v>0</v>
      </c>
      <c r="WL205" s="1753">
        <f t="shared" si="19"/>
        <v>0</v>
      </c>
      <c r="WM205" s="1753">
        <f t="shared" si="19"/>
        <v>0</v>
      </c>
      <c r="WN205" s="1753">
        <f t="shared" si="19"/>
        <v>0</v>
      </c>
      <c r="WO205" s="1753">
        <f t="shared" si="19"/>
        <v>0</v>
      </c>
      <c r="WP205" s="1753">
        <f t="shared" si="19"/>
        <v>0</v>
      </c>
      <c r="WQ205" s="1753">
        <f t="shared" si="19"/>
        <v>0</v>
      </c>
      <c r="WR205" s="1753">
        <f t="shared" si="19"/>
        <v>0</v>
      </c>
      <c r="WS205" s="1753">
        <f t="shared" si="19"/>
        <v>0</v>
      </c>
      <c r="WT205" s="1753">
        <f t="shared" si="19"/>
        <v>0</v>
      </c>
      <c r="WU205" s="1753">
        <f t="shared" si="19"/>
        <v>0</v>
      </c>
      <c r="WV205" s="1753">
        <f t="shared" si="19"/>
        <v>0</v>
      </c>
      <c r="WW205" s="1753">
        <f t="shared" si="19"/>
        <v>0</v>
      </c>
      <c r="WX205" s="1753">
        <f t="shared" si="19"/>
        <v>0</v>
      </c>
      <c r="WY205" s="1753">
        <f t="shared" si="19"/>
        <v>0</v>
      </c>
      <c r="WZ205" s="1753">
        <f t="shared" si="19"/>
        <v>0</v>
      </c>
      <c r="XA205" s="1753">
        <f t="shared" si="19"/>
        <v>0</v>
      </c>
      <c r="XB205" s="1753">
        <f t="shared" si="19"/>
        <v>0</v>
      </c>
      <c r="XC205" s="1753">
        <f t="shared" si="19"/>
        <v>0</v>
      </c>
      <c r="XD205" s="1753">
        <f t="shared" si="19"/>
        <v>0</v>
      </c>
      <c r="XE205" s="1753">
        <f t="shared" si="19"/>
        <v>0</v>
      </c>
      <c r="XF205" s="1753">
        <f t="shared" si="19"/>
        <v>0</v>
      </c>
      <c r="XG205" s="1753">
        <f t="shared" si="19"/>
        <v>0</v>
      </c>
      <c r="XH205" s="1753">
        <f t="shared" si="19"/>
        <v>0</v>
      </c>
      <c r="XI205" s="1753">
        <f t="shared" si="19"/>
        <v>0</v>
      </c>
      <c r="XJ205" s="1753">
        <f t="shared" si="19"/>
        <v>0</v>
      </c>
      <c r="XK205" s="1753">
        <f t="shared" si="19"/>
        <v>0</v>
      </c>
      <c r="XL205" s="1753">
        <f t="shared" si="19"/>
        <v>0</v>
      </c>
      <c r="XM205" s="1753">
        <f t="shared" si="19"/>
        <v>0</v>
      </c>
      <c r="XN205" s="1753">
        <f t="shared" si="19"/>
        <v>0</v>
      </c>
      <c r="XO205" s="1753">
        <f t="shared" si="19"/>
        <v>0</v>
      </c>
      <c r="XP205" s="1753">
        <f t="shared" si="19"/>
        <v>0</v>
      </c>
      <c r="XQ205" s="1753">
        <f t="shared" si="19"/>
        <v>0</v>
      </c>
      <c r="XR205" s="1753">
        <f t="shared" si="19"/>
        <v>0</v>
      </c>
      <c r="XS205" s="1753">
        <f t="shared" si="19"/>
        <v>0</v>
      </c>
      <c r="XT205" s="1753">
        <f t="shared" si="19"/>
        <v>0</v>
      </c>
      <c r="XU205" s="1753">
        <f t="shared" si="19"/>
        <v>0</v>
      </c>
      <c r="XV205" s="1753">
        <f t="shared" si="19"/>
        <v>0</v>
      </c>
      <c r="XW205" s="1753">
        <f t="shared" si="19"/>
        <v>0</v>
      </c>
      <c r="XX205" s="1753">
        <f t="shared" si="19"/>
        <v>0</v>
      </c>
      <c r="XY205" s="1753">
        <f t="shared" si="19"/>
        <v>0</v>
      </c>
      <c r="XZ205" s="1753">
        <f t="shared" si="19"/>
        <v>0</v>
      </c>
      <c r="YA205" s="1753">
        <f t="shared" si="19"/>
        <v>0</v>
      </c>
      <c r="YB205" s="1753">
        <f t="shared" si="19"/>
        <v>0</v>
      </c>
      <c r="YC205" s="1753">
        <f t="shared" si="19"/>
        <v>0</v>
      </c>
      <c r="YD205" s="1753">
        <f t="shared" si="19"/>
        <v>0</v>
      </c>
      <c r="YE205" s="1753">
        <f t="shared" si="19"/>
        <v>0</v>
      </c>
      <c r="YF205" s="1753">
        <f t="shared" si="19"/>
        <v>0</v>
      </c>
      <c r="YG205" s="1753">
        <f t="shared" si="19"/>
        <v>0</v>
      </c>
      <c r="YH205" s="1753">
        <f t="shared" si="19"/>
        <v>0</v>
      </c>
      <c r="YI205" s="1753">
        <f t="shared" si="19"/>
        <v>0</v>
      </c>
      <c r="YJ205" s="1753">
        <f t="shared" si="19"/>
        <v>0</v>
      </c>
      <c r="YK205" s="1753">
        <f t="shared" si="19"/>
        <v>0</v>
      </c>
      <c r="YL205" s="1753">
        <f t="shared" si="19"/>
        <v>0</v>
      </c>
      <c r="YM205" s="1753">
        <f t="shared" si="19"/>
        <v>0</v>
      </c>
      <c r="YN205" s="1753">
        <f t="shared" si="19"/>
        <v>0</v>
      </c>
      <c r="YO205" s="1753">
        <f t="shared" si="19"/>
        <v>0</v>
      </c>
      <c r="YP205" s="1753">
        <f t="shared" si="19"/>
        <v>0</v>
      </c>
      <c r="YQ205" s="1753">
        <f t="shared" si="19"/>
        <v>0</v>
      </c>
      <c r="YR205" s="1753">
        <f t="shared" ref="YR205:ABC205" si="20">SUM(YR8,YS12,YR16,YR20,YP25,YR35,YS41,YR62,YR58,YR54,YR46,YR50,XS71,YR74,YR78,YR82,YR91,YR94,YR97,YR100,YR109,YR113,YR119,YR121,YR124,YO129,YR126,YN131,YR134,YR157,YR159,YR162)*0.7</f>
        <v>0</v>
      </c>
      <c r="YS205" s="1753">
        <f t="shared" si="20"/>
        <v>0</v>
      </c>
      <c r="YT205" s="1753">
        <f t="shared" si="20"/>
        <v>0</v>
      </c>
      <c r="YU205" s="1753">
        <f t="shared" si="20"/>
        <v>0</v>
      </c>
      <c r="YV205" s="1753">
        <f t="shared" si="20"/>
        <v>0</v>
      </c>
      <c r="YW205" s="1753">
        <f t="shared" si="20"/>
        <v>0</v>
      </c>
      <c r="YX205" s="1753">
        <f t="shared" si="20"/>
        <v>0</v>
      </c>
      <c r="YY205" s="1753">
        <f t="shared" si="20"/>
        <v>0</v>
      </c>
      <c r="YZ205" s="1753">
        <f t="shared" si="20"/>
        <v>0</v>
      </c>
      <c r="ZA205" s="1753">
        <f t="shared" si="20"/>
        <v>0</v>
      </c>
      <c r="ZB205" s="1753">
        <f t="shared" si="20"/>
        <v>0</v>
      </c>
      <c r="ZC205" s="1753">
        <f t="shared" si="20"/>
        <v>0</v>
      </c>
      <c r="ZD205" s="1753">
        <f t="shared" si="20"/>
        <v>0</v>
      </c>
      <c r="ZE205" s="1753">
        <f t="shared" si="20"/>
        <v>0</v>
      </c>
      <c r="ZF205" s="1753">
        <f t="shared" si="20"/>
        <v>0</v>
      </c>
      <c r="ZG205" s="1753">
        <f t="shared" si="20"/>
        <v>0</v>
      </c>
      <c r="ZH205" s="1753">
        <f t="shared" si="20"/>
        <v>0</v>
      </c>
      <c r="ZI205" s="1753" t="e">
        <f>SUM(YF8,YM12,ZI16,ZA20,ZF25,ZI35,ZJ41,ZC46,ZH50,ZJ54,ZD58,YW62,XP71,QF74,QF78,QF82,LD91,HU94,KW97,#REF!,ZI109,ZI113,ZI119,ZI121,ZH124,ZP126,ZA129,ZM131,ZP134,ZI157,ZI159,ZI162,ZI164,ZI167,ZI169)*0.7</f>
        <v>#REF!</v>
      </c>
      <c r="ZJ205" s="1753" t="e">
        <f>SUM(YG8,YN12,ZJ16,ZB20,ZG25,ZJ35,ZK41,ZD46,ZI50,ZK54,ZE58,YX62,XQ71,QG74,QG78,QG82,LE91,HV94,KX97,#REF!,ZJ109,ZJ113,ZJ119,ZJ121,ZI124,ZQ126,ZB129,ZN131,ZQ134,ZJ157,ZJ159,ZJ162,ZJ164,ZJ167,ZJ169)*0.7</f>
        <v>#REF!</v>
      </c>
      <c r="ZK205" s="1753" t="e">
        <f>SUM(YH8,YO12,ZK16,ZC20,ZH25,ZK35,ZL41,ZE46,ZJ50,ZL54,ZF58,YY62,XR71,QH74,QH78,QH82,LF91,HW94,KY97,#REF!,ZK109,ZK113,ZK119,ZK121,ZJ124,ZR126,ZC129,ZO131,ZR134,ZK157,ZK159,ZK162,ZK164,ZK167,ZK169)*0.7</f>
        <v>#REF!</v>
      </c>
      <c r="ZL205" s="1753" t="e">
        <f>SUM(YI8,YP12,ZL16,ZD20,ZI25,ZL35,ZM41,ZF46,ZK50,ZM54,ZG58,YZ62,XS71,QI74,QI78,QI82,LG91,HX94,KZ97,#REF!,ZL109,ZL113,ZL119,ZL121,ZK124,ZS126,ZD129,ZP131,ZS134,ZL157,ZL159,ZL162,ZL164,ZL167,ZL169)*0.7</f>
        <v>#REF!</v>
      </c>
      <c r="ZM205" s="1753" t="e">
        <f>SUM(YJ8,YQ12,ZM16,ZE20,ZJ25,ZM35,ZN41,ZG46,ZL50,ZN54,ZH58,ZA62,XT71,QJ74,QJ78,QJ82,LH91,HY94,LA97,#REF!,ZM109,ZM113,ZM119,ZM121,ZL124,ZT126,ZE129,ZQ131,ZT134,ZM157,ZM159,ZM162,ZM164,ZM167,ZM169)*0.7</f>
        <v>#REF!</v>
      </c>
      <c r="ZN205" s="1753" t="e">
        <f>SUM(YK8,YR12,ZN16,ZF20,ZK25,ZN35,ZO41,ZH46,ZM50,ZO54,ZI58,ZB62,XU71,QK74,QK78,QK82,LI91,HZ94,LB97,#REF!,ZN109,ZN113,ZN119,ZN121,ZM124,ZU126,ZF129,ZR131,ZU134,ZN157,ZN159,ZN162,ZN164,ZN167,ZN169)*0.7</f>
        <v>#REF!</v>
      </c>
      <c r="ZO205" s="1753" t="e">
        <f>SUM(YL8,YS12,ZO16,ZG20,ZL25,ZO35,ZP41,ZI46,ZN50,ZP54,ZJ58,ZC62,XV71,QL74,QL78,QL82,LJ91,IA94,LC97,#REF!,ZO109,ZO113,ZO119,ZO121,ZN124,ZV126,ZG129,ZS131,ZV134,ZO157,ZO159,ZO162,ZO164,ZO167,ZO169)*0.7</f>
        <v>#REF!</v>
      </c>
      <c r="ZP205" s="1753" t="e">
        <f>SUM(YM8,YT12,ZP16,ZH20,ZM25,ZP35,ZQ41,ZJ46,ZO50,ZQ54,ZK58,ZD62,XW71,QM74,QM78,QM82,LK91,IB94,LD97,#REF!,ZP109,ZP113,ZP119,ZP121,ZO124,ZW126,ZH129,ZT131,ZW134,ZP157,ZP159,ZP162,ZP164,ZP167,ZP169)*0.7</f>
        <v>#REF!</v>
      </c>
      <c r="ZQ205" s="1753" t="e">
        <f>SUM(YN8,YU12,ZQ16,ZI20,ZN25,ZQ35,ZR41,ZK46,ZP50,ZR54,ZL58,ZE62,XX71,QN74,QN78,QN82,LL91,IC94,LE97,#REF!,ZQ109,ZQ113,ZQ119,ZQ121,ZP124,ZX126,ZI129,ZU131,ZX134,ZQ157,ZQ159,ZQ162,ZQ164,ZQ167,ZQ169)*0.7</f>
        <v>#REF!</v>
      </c>
      <c r="ZR205" s="1753" t="e">
        <f>SUM(YO8,YV12,ZR16,ZJ20,ZO25,ZR35,ZS41,ZL46,ZQ50,ZS54,ZM58,ZF62,XY71,QO74,QO78,QO82,LM91,ID94,LF97,#REF!,ZR109,ZR113,ZR119,ZR121,ZQ124,ZY126,ZJ129,ZV131,ZY134,ZR157,ZR159,ZR162,ZR164,ZR167,ZR169)*0.7</f>
        <v>#REF!</v>
      </c>
      <c r="ZS205" s="1753" t="e">
        <f>SUM(YP8,YW12,ZS16,ZK20,ZP25,ZS35,ZT41,ZM46,ZR50,ZT54,ZN58,ZG62,XZ71,QP74,QP78,QP82,LN91,IE94,LG97,#REF!,ZS109,ZS113,ZS119,ZS121,ZR124,ZZ126,ZK129,ZW131,ZZ134,ZS157,ZS159,ZS162,ZS164,ZS167,ZS169)*0.7</f>
        <v>#REF!</v>
      </c>
      <c r="ZT205" s="1753" t="e">
        <f>SUM(YQ8,YX12,ZT16,ZL20,ZQ25,ZT35,ZU41,ZN46,ZS50,ZU54,ZO58,ZH62,YA71,QQ74,QQ78,QQ82,LO91,IF94,LH97,#REF!,ZT109,ZT113,ZT119,ZT121,ZS124,AAA126,ZL129,ZX131,AAA134,ZT157,ZT159,ZT162,ZT164,ZT167,ZT169)*0.7</f>
        <v>#REF!</v>
      </c>
      <c r="ZU205" s="1753" t="e">
        <f>SUM(YR8,YY12,ZU16,ZM20,ZR25,ZU35,ZV41,ZO46,ZT50,ZV54,ZP58,ZI62,YB71,QR74,QR78,QR82,LP91,IG94,LI97,#REF!,ZU109,ZU113,ZU119,ZU121,ZT124,AAB126,ZM129,ZY131,AAB134,ZU157,ZU159,ZU162,ZU164,ZU167,ZU169)*0.7</f>
        <v>#REF!</v>
      </c>
      <c r="ZV205" s="1753" t="e">
        <f>SUM(YS8,YZ12,ZV16,ZN20,ZS25,ZV35,ZW41,ZP46,ZU50,ZW54,ZQ58,ZJ62,YC71,QS74,QS78,QS82,LQ91,IH94,LJ97,#REF!,ZV109,ZV113,ZV119,ZV121,ZU124,AAC126,ZN129,ZZ131,AAC134,ZV157,ZV159,ZV162,ZV164,ZV167,ZV169)*0.7</f>
        <v>#REF!</v>
      </c>
      <c r="ZW205" s="1753" t="e">
        <f>SUM(YT8,ZA12,ZW16,ZO20,ZT25,ZW35,ZX41,ZQ46,ZV50,ZX54,ZR58,ZK62,YD71,QT74,QT78,QT82,LR91,II94,LK97,#REF!,ZW109,ZW113,ZW119,ZW121,ZV124,AAD126,ZO129,AAA131,AAD134,ZW157,ZW159,ZW162,ZW164,ZW167,ZW169)*0.7</f>
        <v>#REF!</v>
      </c>
      <c r="ZX205" s="1753" t="e">
        <f>SUM(YU8,ZB12,ZX16,ZP20,ZU25,ZX35,ZY41,ZR46,ZW50,ZY54,ZS58,ZL62,YE71,QU74,QU78,QU82,LS91,IJ94,LL97,#REF!,ZX109,ZX113,ZX119,ZX121,ZW124,AAE126,ZP129,AAB131,AAE134,ZX157,ZX159,ZX162,ZX164,ZX167,ZX169)*0.7</f>
        <v>#REF!</v>
      </c>
      <c r="ZY205" s="1753" t="e">
        <f>SUM(YV8,ZC12,ZY16,ZQ20,ZV25,ZY35,ZZ41,ZS46,ZX50,ZZ54,ZT58,ZM62,YF71,QV74,QV78,QV82,LT91,IK94,LM97,#REF!,ZY109,ZY113,AAL119,ZY121,ZX124,AAF126,ZQ129,AAC131,AAF134,ZY157,ZY159,ZY162,ZY164,ZY167,ZY169)*0.7</f>
        <v>#REF!</v>
      </c>
      <c r="ZZ205" s="1753" t="e">
        <f>SUM(YW8,ZD12,ZZ16,ZR20,ZW25,ZZ35,AAA41,ZT46,ZY50,AAA54,ZU58,ZN62,YG71,QW74,QW78,QW82,LU91,IL94,LN97,#REF!,ZZ109,ZZ113,AAM119,ZZ121,ZY124,AAG126,ZR129,AAD131,AAG134,ZZ157,ZZ159,ZZ162,ZZ164,ZZ167,ZZ169)*0.7</f>
        <v>#REF!</v>
      </c>
      <c r="AAA205" s="1753" t="e">
        <f>SUM(YX8,YR12,AAA16,ZD20,ZX25,ZV35,XL41,ZZ46,AAC50,AAH54,ZY58,AAA62,YC71,QL74,QL78,QL82,MD91,IU94,LW97,#REF!,AAA109,AAA113,AAP119,ZX121,ZZ124,AAH126,ZS129,AAJ131,AAE134,AAA157,AAA159,AAA162,AAA164,AAA167,AAA169)*0.7</f>
        <v>#REF!</v>
      </c>
      <c r="AAB205" s="1753" t="e">
        <f>SUM(YY8,YS12,AAB16,ZE20,ZY25,ZW35,XM41,AAA46,AAD50,AAI54,ZZ58,AAB62,YD71,QM74,QM78,QM82,ME91,IV94,LX97,#REF!,AAB109,AAB113,AAQ119,ZY121,AAA124,AAI126,ZT129,AAK131,AAF134,AAB157,AAB159,AAB162,AAB164,AAB167,AAB169)*0.7</f>
        <v>#REF!</v>
      </c>
      <c r="AAC205" s="1753" t="e">
        <f>SUM(YZ8,YT12,AAC16,ZF20,ZZ25,ZX35,XN41,AAB46,AAE50,AAJ54,AAA58,AAC62,YE71,QN74,QN78,QN82,MF91,IW94,LY97,#REF!,AAC109,AAC113,AAR119,ZZ121,AAB124,AAJ126,ZU129,AAL131,AAG134,AAC157,AAC159,AAC162,AAC164,AAC167,AAC169)*0.7</f>
        <v>#REF!</v>
      </c>
      <c r="AAD205" s="1753" t="e">
        <f>SUM(ZA8,YU12,AAD16,ZG20,AAA25,ZY35,XO41,AAC46,AAF50,AAK54,AAB58,AAD62,YF71,QO74,QO78,QO82,MG91,IX94,LZ97,#REF!,AAD109,AAD113,AAS119,AAA121,AAC124,AAK126,ZV129,AAM131,AAH134,AAD157,AAD159,AAD162,AAD164,AAD167,AAD169)*0.7</f>
        <v>#REF!</v>
      </c>
      <c r="AAE205" s="1753" t="e">
        <f>SUM(ZB8,YV12,AAE16,ZH20,AAB25,ZZ35,XP41,AAD46,AAG50,AAL54,AAC58,AAE62,YG71,QP74,QP78,QP82,MH91,IY94,MA97,#REF!,AAE109,AAE113,AAT119,AAB121,AAD124,AAL126,ZW129,AAN131,AAI134,AAE157,AAE159,AAE162,AAE164,AAE167,AAE169)*0.7</f>
        <v>#REF!</v>
      </c>
      <c r="AAF205" s="1753" t="e">
        <f>SUM(ZC8,YW12,AAF16,ZI20,AAC25,AAA35,XQ41,AAE46,AAH50,AAM54,AAD58,AAF62,YH71,QQ74,QQ78,QQ82,MI91,IZ94,MB97,#REF!,AAF109,AAF113,AAU119,AAC121,AAE124,AAM126,ZX129,AAO131,AAJ134,AAF157,AAF159,AAF162,AAF164,AAF167,AAF169)*0.7</f>
        <v>#REF!</v>
      </c>
      <c r="AAG205" s="1753" t="e">
        <f>SUM(ZD8,YX12,AAG16,ZJ20,AAD25,AAB35,XR41,AAF46,AAI50,AAN54,AAE58,AAG62,YI71,QR74,QR78,QR82,MJ91,JA94,MC97,#REF!,AAG109,AAG113,AAV119,AAD121,AAF124,AAN126,ZY129,AAP131,AAK134,AAG157,AAG159,AAG162,AAG164,AAG167,AAG169)*0.7</f>
        <v>#REF!</v>
      </c>
      <c r="AAH205" s="1753" t="e">
        <f>SUM(ZE8,YY12,AAH16,ZK20,AAE25,AAC35,XS41,AAG46,AAJ50,AAO54,AAF58,AAH62,YJ71,QS74,QS78,QS82,MK91,JB94,MD97,#REF!,AAH109,AAH113,AAW119,AAE121,AAG124,AAO126,ZZ129,AAQ131,AAL134,AAH157,AAH159,AAH162,AAH164,AAH167,AAH169)*0.7</f>
        <v>#REF!</v>
      </c>
      <c r="AAI205" s="1753" t="e">
        <f>SUM(ZF8,YZ12,AAI16,ZL20,AAF25,AAD35,XT41,AAH46,AAK50,AAP54,AAG58,AAI62,YK71,QT74,QT78,QT82,ML91,JC94,ME97,#REF!,AAI109,AAI113,AAX119,AAF121,AAH124,AAP126,AAA129,AAR131,AAM134,AAI157,AAI159,AAI162,AAI164,AAI167,AAI169)*0.7</f>
        <v>#REF!</v>
      </c>
      <c r="AAJ205" s="1753" t="e">
        <f>SUM(ZG8,ZA12,AAJ16,ZM20,AAG25,AAE35,XU41,AAI46,AAL50,AAQ54,AAH58,AAJ62,YL71,QU74,QU78,QU82,MM91,JD94,MF97,#REF!,AAJ109,AAJ113,AAY119,AAG121,AAI124,AAQ126,AAB129,AAS131,AAN134,AAJ157,AAJ159,AAJ162,AAJ164,AAJ167,AAJ169)*0.7</f>
        <v>#REF!</v>
      </c>
      <c r="AAK205" s="1753" t="e">
        <f>SUM(ZH8,ZB12,AAK16,ZN20,AAH25,AAF35,XV41,AAJ46,AAM50,AAR54,AAI58,AAK62,YM71,QV74,QV78,QV82,MN91,JE94,MG97,#REF!,AAK109,AAK113,AAZ119,AAH121,AAJ124,AAR126,AAC129,AAT131,AAO134,AAK157,AAK159,AAK162,AAK164,AAK167,AAK169)*0.7</f>
        <v>#REF!</v>
      </c>
      <c r="AAL205" s="1753" t="e">
        <f>SUM(ZI8,ZC12,AAL16,ZO20,AAI25,AAG35,XW41,AAK46,AAN50,AAS54,AAJ58,AAL62,YN71,QW74,QW78,QW82,MO91,JF94,MH97,#REF!,AAL109,AAL113,ABA119,AAI121,AAK124,AAS126,AAD129,AAU131,AAP134,AAL157,AAL159,AAL162,AAL164,AAL167,AAL169)*0.7</f>
        <v>#REF!</v>
      </c>
      <c r="AAM205" s="1753" t="e">
        <f>SUM(ZJ8,ZD12,AAM16,ZP20,AAJ25,AAH35,XX41,AAL46,AAO50,AAT54,AAK58,AAM62,YO71,QX74,QX78,QX82,MP91,JG94,MI97,#REF!,AAM109,AAM113,ABB119,AAJ121,AAL124,AAT126,AAE129,AAV131,AAQ134,AAM157,AAM159,AAM162,AAM164,AAM167,AAM169)*0.7</f>
        <v>#REF!</v>
      </c>
      <c r="AAN205" s="1753" t="e">
        <f>SUM(ZK8,ZE12,AAN16,ZQ20,AAK25,AAI35,XY41,AAM46,AAP50,AAU54,AAL58,AAN62,YP71,QY74,QY78,QY82,MQ91,JH94,MJ97,#REF!,AAN109,AAN113,ABC119,AAK121,AAM124,AAU126,AAF129,AAW131,AAR134,AAN157,AAN159,AAN162,AAN164,AAN167,AAN169)*0.7</f>
        <v>#REF!</v>
      </c>
      <c r="AAO205" s="1753" t="e">
        <f>SUM(ZL8,ZF12,AAO16,ZR20,AAL25,AAJ35,XZ41,AAN46,AAQ50,AAV54,AAM58,AAO62,YQ71,QZ74,QZ78,QZ82,MR91,JI94,MK97,#REF!,AAO109,AAO113,ABD119,AAL121,AAN124,AAV126,AAG129,AAX131,AAS134,AAO157,AAO159,AAO162,AAO164,AAO167,AAO169)*0.7</f>
        <v>#REF!</v>
      </c>
      <c r="AAP205" s="1753" t="e">
        <f>SUM(ZM8,ZG12,AAP16,ZS20,AAM25,AAK35,YA41,AAO46,AAR50,AAW54,AAN58,AAP62,YR71,RA74,RA78,RA82,MS91,JJ94,ML97,#REF!,AAP109,AAP113,ABE119,AAM121,AAO124,AAW126,AAH129,AAY131,AAT134,AAP157,AAP159,AAP162,AAP164,AAP167,AAP169)*0.7</f>
        <v>#REF!</v>
      </c>
      <c r="AAQ205" s="1753" t="e">
        <f>SUM(ZN8,ZH12,AAQ16,ZT20,AAN25,AAL35,YB41,AAP46,AAS50,AAX54,AAO58,AAQ62,YS71,RB74,RB78,RB82,MT91,JK94,MM97,#REF!,AAQ109,AAQ113,ABF119,AAN121,AAP124,AAX126,AAI129,AAZ131,AAU134,AAQ157,AAQ159,AAQ162,AAQ164,AAQ167,AAQ169)*0.7</f>
        <v>#REF!</v>
      </c>
      <c r="AAR205" s="1753" t="e">
        <f>SUM(ZO8,ZI12,AAR16,ZU20,AAO25,AAM35,YC41,AAQ46,AAT50,AAY54,AAP58,AAR62,YT71,RC74,RC78,RC82,MU91,JL94,MN97,#REF!,AAR109,AAR113,ABG119,AAO121,AAQ124,AAY126,AAJ129,ABA131,AAV134,AAR157,AAR159,AAR162,AAR164,AAR167,AAR169)*0.7</f>
        <v>#REF!</v>
      </c>
      <c r="AAS205" s="1753" t="e">
        <f>SUM(ZP8,ZJ12,AAS16,ZV20,AAP25,AAN35,YD41,AAR46,AAU50,AAZ54,AAQ58,AAS62,YU71,RD74,RD78,RD82,MV91,JM94,MO97,#REF!,AAS109,AAS113,ABH119,AAP121,AAR124,AAZ126,AAK129,ABB131,AAW134,AAS157,AAS159,AAS162,AAS164,AAS167,AAS169)*0.7</f>
        <v>#REF!</v>
      </c>
      <c r="AAT205" s="1753" t="e">
        <f>SUM(ZQ8,ZK12,AAT16,ZW20,AAQ25,AAO35,YE41,AAS46,AAV50,ABA54,AAR58,AAT62,YV71,RE74,RE78,RE82,MW91,JN94,MP97,#REF!,AAT109,AAT113,ABI119,AAQ121,AAS124,ABA126,AAL129,ABC131,AAX134,AAT157,AAT159,AAT162,AAT164,AAT167,AAT169)*0.7</f>
        <v>#REF!</v>
      </c>
      <c r="AAU205" s="1753" t="e">
        <f>SUM(ZR8,ZL12,AAU16,ZX20,AAR25,AAP35,YF41,AAT46,AAW50,ABB54,AAS58,AAU62,YW71,RF74,RF78,RF82,MX91,JO94,MQ97,#REF!,AAU109,AAU113,ABJ119,AAR121,AAT124,ABB126,AAM129,ABD131,AAY134,AAU157,AAU159,AAU162,AAU164,AAU167,AAU169)*0.7</f>
        <v>#REF!</v>
      </c>
      <c r="AAV205" s="1753" t="e">
        <f>SUM(ZS8,ZM12,AAV16,ZY20,AAS25,AAQ35,YG41,AAU46,AAX50,ABC54,AAT58,AAV62,YX71,RG74,RG78,RG82,MY91,JP94,MR97,#REF!,AAV109,AAV113,ABK119,AAS121,AAU124,ABC126,AAN129,ABE131,AAZ134,AAV157,AAV159,AAV162,AAV164,AAV167,AAV169)*0.7</f>
        <v>#REF!</v>
      </c>
      <c r="AAW205" s="1753" t="e">
        <f>SUM(ZT8,ZN12,AAW16,ZZ20,AAT25,AAR35,YH41,AAV46,AAY50,ABD54,AAU58,AAW62,YY71,RH74,RH78,RH82,MZ91,JQ94,MS97,#REF!,AAW109,AAW113,ABL119,AAT121,AAV124,ABD126,AAO129,ABF131,ABA134,AAW157,AAW159,AAW162,AAW164,AAW167,AAW169)*0.7</f>
        <v>#REF!</v>
      </c>
      <c r="AAX205" s="1753" t="e">
        <f>SUM(ZU8,ZO12,AAX16,AAA20,AAU25,AAS35,YI41,AAW46,AAZ50,ABE54,AAV58,AAX62,YZ71,RI74,RI78,RI82,NA91,JR94,MT97,#REF!,AAX109,AAX113,ABM119,AAU121,AAW124,ABE126,AAP129,ABG131,ABB134,AAX157,AAX159,AAX162,AAX164,AAX167,AAX169)*0.7</f>
        <v>#REF!</v>
      </c>
      <c r="AAY205" s="1753" t="e">
        <f>SUM(ZV8,ZP12,AAY16,AAB20,AAV25,AAT35,YJ41,AAX46,ABA50,ABF54,AAW58,AAY62,ZA71,RJ74,RJ78,RJ82,NB91,JS94,MU97,#REF!,AAY109,AAY113,ABN119,AAV121,AAX124,ABF126,AAQ129,ABH131,ABC134,AAY157,AAY159,AAY162,AAY164,AAY167,AAY169)*0.7</f>
        <v>#REF!</v>
      </c>
      <c r="AAZ205" s="1753" t="e">
        <f>SUM(ZW8,ZQ12,AAZ16,AAC20,AAW25,AAU35,YK41,AAY46,ABB50,ABG54,AAX58,AAZ62,ZB71,RK74,RK78,RK82,NC91,JT94,MV97,#REF!,AAZ109,AAZ113,ABO119,AAW121,AAY124,ABG126,AAR129,ABI131,ABD134,AAZ157,AAZ159,AAZ162,AAZ164,AAZ167,AAZ169)*0.7</f>
        <v>#REF!</v>
      </c>
      <c r="ABA205" s="1753" t="e">
        <f>SUM(ZX8,ZR12,ABA16,AAD20,AAX25,AAV35,YL41,AAZ46,ABC50,ABH54,AAY58,ABA62,ZC71,RL74,RL78,RL82,ND91,JU94,MW97,#REF!,ABA109,ABA113,ABP119,AAX121,AAZ124,ABH126,AAS129,ABJ131,ABE134,ABA157,ABA159,ABA162,ABA164,ABA167,ABA169)*0.7</f>
        <v>#REF!</v>
      </c>
      <c r="ABB205" s="1753" t="e">
        <f>SUM(ZY8,ZS12,ABB16,AAE20,AAY25,AAW35,YM41,ABA46,ABD50,ABI54,AAZ58,ABB62,ZD71,RM74,RM78,RM82,NE91,JV94,MX97,#REF!,ABB109,ABB113,ABQ119,AAY121,ABA124,ABI126,AAT129,ABK131,ABF134,ABB157,ABB159,ABB162,ABB164,ABB167,ABB169)*0.7</f>
        <v>#REF!</v>
      </c>
      <c r="ABC205" s="1753" t="e">
        <f>SUM(ZZ8,ZT12,ABC16,AAF20,AAZ25,AAX35,YN41,ABB46,ABE50,ABJ54,ABA58,ABC62,ZE71,RN74,RN78,RN82,NF91,JW94,MY97,#REF!,ABC109,ABC113,ABR119,AAZ121,ABB124,ABJ126,AAU129,ABL131,ABG134,ABC157,ABC159,ABC162,ABC164,ABC167,ABC169)*0.7</f>
        <v>#REF!</v>
      </c>
      <c r="ABD205" s="1753" t="e">
        <f>SUM(AAA8,ZU12,ABD16,AAG20,ABA25,AAY35,YO41,ABC46,ABF50,ABK54,ABB58,ABD62,ZF71,RO74,RO78,RO82,NG91,JX94,MZ97,#REF!,ABD109,ABD113,ABS119,ABA121,ABC124,ABK126,AAV129,ABM131,ABH134,ABD157,ABD159,ABD162,ABD164,ABD167,ABD169)*0.7</f>
        <v>#REF!</v>
      </c>
      <c r="ABE205" s="1753" t="e">
        <f>SUM(AAB8,ZV12,ABE16,AAH20,ABB25,AAZ35,YP41,ABD46,ABG50,ABL54,ABC58,ABE62,ZG71,RP74,RP78,RP82,NH91,JY94,NA97,#REF!,ABE109,ABE113,ABT119,ABB121,ABD124,ABL126,AAW129,ABN131,ABI134,ABE157,ABE159,ABE162,ABE164,ABE167,ABE169)*0.7</f>
        <v>#REF!</v>
      </c>
      <c r="ABF205" s="1753" t="e">
        <f>SUM(AAC8,ZW12,ABF16,AAI20,ABC25,ABA35,YQ41,ABE46,ABH50,ABM54,ABD58,ABF62,ZH71,RQ74,RQ78,RQ82,NI91,JZ94,NB97,#REF!,ABF109,ABF113,ABU119,ABC121,ABE124,ABM126,AAX129,ABO131,ABJ134,ABF157,ABF159,ABF162,ABF164,ABF167,ABF169)*0.7</f>
        <v>#REF!</v>
      </c>
      <c r="ABG205" s="1753" t="e">
        <f>SUM(AAD8,ZX12,ABG16,AAJ20,ABD25,ABB35,YR41,ABF46,ABI50,ABN54,ABE58,ABG62,ZI71,RR74,RR78,RR82,NJ91,KA94,NC97,#REF!,ABG109,ABG113,ABV119,ABD121,ABF124,ABN126,AAY129,ABP131,ABK134,ABG157,ABG159,ABG162,ABG164,ABG167,ABG169)*0.7</f>
        <v>#REF!</v>
      </c>
      <c r="ABH205" s="1753" t="e">
        <f>SUM(AAE8,ZY12,ABH16,AAK20,ABE25,ABC35,YS41,ABG46,ABJ50,ABO54,ABF58,ABH62,ZJ71,RS74,RS78,RS82,NK91,KB94,ND97,#REF!,ABH109,ABH113,ABW119,ABE121,ABG124,ABO126,AAZ129,ABQ131,ABL134,ABH157,ABH159,ABH162,ABH164,ABH167,ABH169)*0.7</f>
        <v>#REF!</v>
      </c>
      <c r="ABI205" s="1753" t="e">
        <f>SUM(AAF8,ZZ12,ABI16,AAL20,ABF25,ABD35,YT41,ABH46,ABK50,ABP54,ABG58,ABI62,ZK71,RT74,RT78,RT82,NL91,KC94,NE97,#REF!,ABI109,ABI113,ABX119,ABF121,ABH124,ABP126,ABA129,ABR131,ABM134,ABI157,ABI159,ABI162,ABI164,ABI167,ABI169)*0.7</f>
        <v>#REF!</v>
      </c>
      <c r="ABJ205" s="1753" t="e">
        <f>SUM(AAG8,AAA12,ABJ16,AAM20,ABG25,ABE35,YU41,ABI46,ABL50,ABQ54,ABH58,ABJ62,ZL71,RU74,RU78,RU82,NM91,KD94,NF97,#REF!,ABJ109,ABJ113,ABY119,ABG121,ABI124,ABQ126,ABB129,ABS131,ABN134,ABJ157,ABJ159,ABJ162,ABJ164,ABJ167,ABJ169)*0.7</f>
        <v>#REF!</v>
      </c>
      <c r="ABK205" s="1753" t="e">
        <f>SUM(AAH8,AAB12,ABK16,AAN20,ABH25,ABF35,YV41,ABJ46,ABM50,ABR54,ABI58,ABK62,ZM71,RV74,RV78,RV82,NN91,KE94,NG97,#REF!,ABK109,ABK113,ABZ119,ABH121,ABJ124,ABR126,ABC129,ABT131,ABO134,ABK157,ABK159,ABK162,ABK164,ABK167,ABK169)*0.7</f>
        <v>#REF!</v>
      </c>
      <c r="ABL205" s="1753" t="e">
        <f>SUM(AAI8,AAC12,ABL16,AAO20,ABI25,ABG35,YW41,ABK46,ABN50,ABS54,ABJ58,ABL62,ZN71,RW74,RW78,RW82,NO91,KF94,NH97,#REF!,ABL109,ABL113,ACA119,ABI121,ABK124,ABS126,ABD129,ABU131,ABP134,ABL157,ABL159,ABL162,ABL164,ABL167,ABL169)*0.7</f>
        <v>#REF!</v>
      </c>
      <c r="ABM205" s="1753" t="e">
        <f>SUM(AAJ8,AAD12,ABM16,AAP20,ABJ25,ABH35,YX41,ABL46,ABO50,ABT54,ABK58,ABM62,ZO71,RX74,RX78,RX82,NP91,KG94,NI97,#REF!,ABM109,ABM113,ACB119,ABJ121,ABL124,ABT126,ABE129,ABV131,ABQ134,ABM157,ABM159,ABM162,ABM164,ABM167,ABM169)*0.7</f>
        <v>#REF!</v>
      </c>
      <c r="ABN205" s="1753" t="e">
        <f>SUM(AAK8,AAE12,ABN16,AAQ20,ABK25,ABI35,YY41,ABM46,ABP50,ABU54,ABL58,ABN62,ZP71,RY74,RY78,RY82,NQ91,KH94,NJ97,#REF!,ABN109,ABN113,ACC119,ABK121,ABM124,ABU126,ABF129,ABW131,ABR134,ABN157,ABN159,ABN162,ABN164,ABN167,ABN169)*0.7</f>
        <v>#REF!</v>
      </c>
      <c r="ABO205" s="1753" t="e">
        <f>SUM(AAL8,AAF12,ABO16,AAR20,ABL25,ABJ35,YZ41,ABN46,ABQ50,ABV54,ABM58,ABO62,ZQ71,RZ74,RZ78,RZ82,NR91,KI94,NK97,#REF!,ABO109,ABO113,ACD119,ABL121,ABN124,ABV126,ABG129,ABX131,ABS134,ABO157,ABO159,ABO162,ABO164,ABO167,ABO169)*0.7</f>
        <v>#REF!</v>
      </c>
      <c r="ABP205" s="1753" t="e">
        <f>SUM(AAM8,AAG12,ABP16,AAS20,ABM25,ABK35,ZA41,ABO46,ABR50,ABW54,ABN58,ABP62,ZR71,SA74,SA78,SA82,NS91,KJ94,NL97,#REF!,ABP109,ABP113,ACE119,ABM121,ABO124,ABW126,ABH129,ABY131,ABT134,ABP157,ABP159,ABP162,ABP164,ABP167,ABP169)*0.7</f>
        <v>#REF!</v>
      </c>
      <c r="ABQ205" s="1753" t="e">
        <f>SUM(AAN8,AAH12,ABQ16,AAT20,ABN25,ABL35,ZB41,ABP46,ABS50,ABX54,ABO58,ABQ62,ZS71,SB74,SB78,SB82,NT91,KK94,NM97,#REF!,ABQ109,ABQ113,ACF119,ABN121,ABP124,ABX126,ABI129,ABZ131,ABU134,ABQ157,ABQ159,ABQ162,ABQ164,ABQ167,ABQ169)*0.7</f>
        <v>#REF!</v>
      </c>
      <c r="ABR205" s="1753" t="e">
        <f>SUM(AAO8,AAI12,ABR16,AAU20,ABO25,ABM35,ZC41,ABQ46,ABT50,ABY54,ABP58,ABR62,ZT71,SC74,SC78,SC82,NU91,KL94,NN97,#REF!,ABR109,ABR113,ACG119,ABO121,ABQ124,ABY126,ABJ129,ACA131,ABV134,ABR157,ABR159,ABR162,ABR164,ABR167,ABR169)*0.7</f>
        <v>#REF!</v>
      </c>
      <c r="ABS205" s="1753" t="e">
        <f>SUM(AAP8,AAJ12,ABS16,AAV20,ABP25,ABN35,ZD41,ABR46,ABU50,ABZ54,ABQ58,ABS62,ZU71,SD74,SD78,SD82,NV91,KM94,NO97,#REF!,ABS109,ABS113,ACH119,ABP121,ABR124,ABZ126,ABK129,ACB131,ABW134,ABS157,ABS159,ABS162,ABS164,ABS167,ABS169)*0.7</f>
        <v>#REF!</v>
      </c>
      <c r="ABT205" s="1753" t="e">
        <f>SUM(AAQ8,AAK12,ABT16,AAW20,ABQ25,ABO35,ZE41,ABS46,ABV50,ACA54,ABR58,ABT62,ZV71,SE74,SE78,SE82,NW91,KN94,NP97,#REF!,ABT109,ABT113,ACI119,ABQ121,ABS124,ACA126,ABL129,ACC131,ABX134,ABT157,ABT159,ABT162,ABT164,ABT167,ABT169)*0.7</f>
        <v>#REF!</v>
      </c>
      <c r="ABU205" s="1753" t="e">
        <f>SUM(AAR8,AAL12,ABU16,AAX20,ABR25,ABP35,ZF41,ABT46,ABW50,ACB54,ABS58,ABU62,ZW71,SF74,SF78,SF82,NX91,KO94,NQ97,#REF!,ABU109,ABU113,ACJ119,ABR121,ABT124,ACB126,ABM129,ACD131,ABY134,ABU157,ABU159,ABU162,ABU164,ABU167,ABU169)*0.7</f>
        <v>#REF!</v>
      </c>
      <c r="ABV205" s="1753" t="e">
        <f>SUM(AAS8,AAM12,ABV16,AAY20,ABS25,ABQ35,ZG41,ABU46,ABX50,ACC54,ABT58,ABV62,ZX71,SG74,SG78,SG82,NY91,KP94,NR97,#REF!,ABV109,ABV113,ACK119,ABS121,ABU124,ACC126,ABN129,ACE131,ABZ134,ABV157,ABV159,ABV162,ABV164,ABV167,ABV169)*0.7</f>
        <v>#REF!</v>
      </c>
      <c r="ABW205" s="1753" t="e">
        <f>SUM(AAT8,AAN12,ABW16,AAZ20,ABT25,ABR35,ZH41,ABV46,ABY50,ACD54,ABU58,ABW62,ZY71,SH74,SH78,SH82,NZ91,KQ94,NS97,#REF!,ABW109,ABW113,ACL119,ABT121,ABV124,ACD126,ABO129,ACF131,ACA134,ABW157,ABW159,ABW162,ABW164,ABW167,ABW169)*0.7</f>
        <v>#REF!</v>
      </c>
      <c r="ABX205" s="1753" t="e">
        <f>SUM(AAU8,AAO12,ABX16,ABA20,ABU25,ABS35,ZI41,ABW46,ABZ50,ACE54,ABV58,ABX62,ZZ71,SI74,SI78,SI82,OA91,KR94,NT97,#REF!,ABX109,ABX113,ACM119,ABU121,ABW124,ACE126,ABP129,ACG131,ACB134,ABX157,ABX159,ABX162,ABX164,ABX167,ABX169)*0.7</f>
        <v>#REF!</v>
      </c>
      <c r="ABY205" s="1753" t="e">
        <f>SUM(AAV8,AAP12,ABY16,ABB20,ABV25,ABT35,ZJ41,ABX46,ACA50,ACF54,ABW58,ABY62,AAA71,SJ74,SJ78,SJ82,OB91,KS94,NU97,#REF!,ABY109,ABY113,ACN119,ABV121,ABX124,ACF126,ABQ129,ACH131,ACC134,ABY157,ABY159,ABY162,ABY164,ABY167,ABY169)*0.7</f>
        <v>#REF!</v>
      </c>
      <c r="ABZ205" s="1753" t="e">
        <f>SUM(AAW8,AAQ12,ABZ16,ABC20,ABW25,ABU35,ZK41,ABY46,ACB50,ACG54,ABX58,ABZ62,AAB71,SK74,SK78,SK82,OC91,KT94,NV97,#REF!,ABZ109,ABZ113,ACO119,ABW121,ABY124,ACG126,ABR129,ACI131,ACD134,ABZ157,ABZ159,ABZ162,ABZ164,ABZ167,ABZ169)*0.7</f>
        <v>#REF!</v>
      </c>
      <c r="ACA205" s="1753" t="e">
        <f>SUM(AAX8,AAR12,ACA16,ABD20,ABX25,ABV35,ZL41,ABZ46,ACC50,ACH54,ABY58,ACA62,AAC71,SL74,SL78,SL82,OD91,KU94,NW97,#REF!,ACA109,ACA113,ACP119,ABX121,ABZ124,ACH126,ABS129,ACJ131,ACE134,ACA157,ACA159,ACA162,ACA164,ACA167,ACA169)*0.7</f>
        <v>#REF!</v>
      </c>
      <c r="ACB205" s="1753" t="e">
        <f>SUM(AAY8,AAS12,ACB16,ABE20,ABY25,ABW35,ZM41,ACA46,ACD50,ACI54,ABZ58,ACB62,AAD71,SM74,SM78,SM82,OE91,KV94,NX97,#REF!,ACB109,ACB113,ACQ119,ABY121,ACA124,ACI126,ABT129,ACK131,ACF134,ACB157,ACB159,ACB162,ACB164,ACB167,ACB169)*0.7</f>
        <v>#REF!</v>
      </c>
      <c r="ACC205" s="1753" t="e">
        <f>SUM(AAZ8,AAT12,ACC16,ABF20,ABZ25,ABX35,ZN41,ACB46,ACE50,ACJ54,ACA58,ACC62,AAE71,SN74,SN78,SN82,OF91,KW94,NY97,#REF!,ACC109,ACC113,ACR119,ABZ121,ACB124,ACJ126,ABU129,ACL131,ACG134,ACC157,ACC159,ACC162,ACC164,ACC167,ACC169)*0.7</f>
        <v>#REF!</v>
      </c>
      <c r="ACD205" s="1753" t="e">
        <f>SUM(ABA8,AAU12,ACD16,ABG20,ACA25,ABY35,ZO41,ACC46,ACF50,ACK54,ACB58,ACD62,AAF71,SO74,SO78,SO82,OG91,KX94,NZ97,#REF!,ACD109,ACD113,ACS119,ACA121,ACC124,ACK126,ABV129,ACM131,ACH134,ACD157,ACD159,ACD162,ACD164,ACD167,ACD169)*0.7</f>
        <v>#REF!</v>
      </c>
      <c r="ACE205" s="1753" t="e">
        <f>SUM(ABB8,AAV12,ACE16,ABH20,ACB25,ABZ35,ZP41,ACD46,ACG50,ACL54,ACC58,ACE62,AAG71,SP74,SP78,SP82,OH91,KY94,OA97,#REF!,ACE109,ACE113,ACT119,ACB121,ACD124,ACL126,ABW129,ACN131,ACI134,ACE157,ACE159,ACE162,ACE164,ACE167,ACE169)*0.7</f>
        <v>#REF!</v>
      </c>
      <c r="ACF205" s="1753" t="e">
        <f>SUM(ABC8,AAW12,ACF16,ABI20,ACC25,ACA35,ZQ41,ACE46,ACH50,ACM54,ACD58,ACF62,AAH71,SQ74,SQ78,SQ82,OI91,KZ94,OB97,#REF!,ACF109,ACF113,ACU119,ACC121,ACE124,ACM126,ABX129,ACO131,ACJ134,ACF157,ACF159,ACF162,ACF164,ACF167,ACF169)*0.7</f>
        <v>#REF!</v>
      </c>
      <c r="ACG205" s="1753" t="e">
        <f>SUM(ABD8,AAX12,ACG16,ABJ20,ACD25,ACB35,ZR41,ACF46,ACI50,ACN54,ACE58,ACG62,AAI71,SR74,SR78,SR82,OJ91,LA94,OC97,#REF!,ACG109,ACG113,ACV119,ACD121,ACF124,ACN126,ABY129,ACP131,ACK134,ACG157,ACG159,ACG162,ACG164,ACG167,ACG169)*0.7</f>
        <v>#REF!</v>
      </c>
      <c r="ACH205" s="1753" t="e">
        <f>SUM(ABE8,AAY12,ACH16,ABK20,ACE25,ACC35,ZS41,ACG46,ACJ50,ACO54,ACF58,ACH62,AAJ71,SS74,SS78,SS82,OK91,LB94,OD97,#REF!,ACH109,ACH113,ACW119,ACE121,ACG124,ACO126,ABZ129,ACQ131,ACL134,ACH157,ACH159,ACH162,ACH164,ACH167,ACH169)*0.7</f>
        <v>#REF!</v>
      </c>
      <c r="ACI205" s="1753" t="e">
        <f>SUM(ABF8,AAZ12,ACI16,ABL20,ACF25,ACD35,ZT41,ACH46,ACK50,ACP54,ACG58,ACI62,AAK71,ST74,ST78,ST82,OL91,LC94,OE97,#REF!,ACI109,ACI113,ACX119,ACF121,ACH124,ACP126,ACA129,ACR131,ACM134,ACI157,ACI159,ACI162,ACI164,ACI167,ACI169)*0.7</f>
        <v>#REF!</v>
      </c>
      <c r="ACJ205" s="1753" t="e">
        <f>SUM(ABG8,ABA12,ACJ16,ABM20,ACG25,ACE35,ZU41,ACI46,ACL50,ACQ54,ACH58,ACJ62,AAL71,SU74,SU78,SU82,OM91,LD94,OF97,#REF!,ACJ109,ACJ113,ACY119,ACG121,ACI124,ACQ126,ACB129,ACS131,ACN134,ACJ157,ACJ159,ACJ162,ACJ164,ACJ167,ACJ169)*0.7</f>
        <v>#REF!</v>
      </c>
      <c r="ACK205" s="1753" t="e">
        <f>SUM(ABH8,ABB12,ACK16,ABN20,ACH25,ACF35,ZV41,ACJ46,ACM50,ACR54,ACI58,ACK62,AAM71,SV74,SV78,SV82,ON91,LE94,OG97,#REF!,ACK109,ACK113,ACZ119,ACH121,ACJ124,ACR126,ACC129,ACT131,ACO134,ACK157,ACK159,ACK162,ACK164,ACK167,ACK169)*0.7</f>
        <v>#REF!</v>
      </c>
    </row>
  </sheetData>
  <mergeCells count="1196">
    <mergeCell ref="HN103:NA103"/>
    <mergeCell ref="HN88:NA88"/>
    <mergeCell ref="NB88:SO88"/>
    <mergeCell ref="NB103:SO103"/>
    <mergeCell ref="PF102:PG102"/>
    <mergeCell ref="PH102:PM102"/>
    <mergeCell ref="PN102:PR102"/>
    <mergeCell ref="PS102:PT102"/>
    <mergeCell ref="PU102:QA102"/>
    <mergeCell ref="QB102:QF102"/>
    <mergeCell ref="QG102:QH102"/>
    <mergeCell ref="QI102:QN102"/>
    <mergeCell ref="QO102:QS102"/>
    <mergeCell ref="KX102:LC102"/>
    <mergeCell ref="LD102:LH102"/>
    <mergeCell ref="MQ102:MR102"/>
    <mergeCell ref="MS102:MY102"/>
    <mergeCell ref="MZ102:ND102"/>
    <mergeCell ref="NE102:NF102"/>
    <mergeCell ref="NG102:NL102"/>
    <mergeCell ref="NM102:NQ102"/>
    <mergeCell ref="NR102:NS102"/>
    <mergeCell ref="NT102:NZ102"/>
    <mergeCell ref="OA102:OE102"/>
    <mergeCell ref="OF102:OG102"/>
    <mergeCell ref="OH102:OL102"/>
    <mergeCell ref="OM102:OQ102"/>
    <mergeCell ref="OR102:OS102"/>
    <mergeCell ref="OT102:OZ102"/>
    <mergeCell ref="PA102:PE102"/>
    <mergeCell ref="OS101:OT101"/>
    <mergeCell ref="OX101:OY101"/>
    <mergeCell ref="OZ101:PA101"/>
    <mergeCell ref="PE101:PF101"/>
    <mergeCell ref="PG101:PH101"/>
    <mergeCell ref="PK101:PL101"/>
    <mergeCell ref="PM101:PN101"/>
    <mergeCell ref="PR101:PS101"/>
    <mergeCell ref="PT101:PU101"/>
    <mergeCell ref="PY101:PZ101"/>
    <mergeCell ref="QA101:QB101"/>
    <mergeCell ref="QF101:QG101"/>
    <mergeCell ref="QH101:QI101"/>
    <mergeCell ref="QL101:QM101"/>
    <mergeCell ref="QN101:QO101"/>
    <mergeCell ref="HF102:HG102"/>
    <mergeCell ref="HH102:HN102"/>
    <mergeCell ref="HO102:HS102"/>
    <mergeCell ref="HT102:HU102"/>
    <mergeCell ref="HV102:IA102"/>
    <mergeCell ref="IB102:IF102"/>
    <mergeCell ref="IG102:IH102"/>
    <mergeCell ref="II102:IO102"/>
    <mergeCell ref="IP102:IT102"/>
    <mergeCell ref="IU102:IV102"/>
    <mergeCell ref="IW102:JA102"/>
    <mergeCell ref="JB102:JF102"/>
    <mergeCell ref="JG102:JH102"/>
    <mergeCell ref="JI102:JO102"/>
    <mergeCell ref="JP102:JT102"/>
    <mergeCell ref="JU102:JV102"/>
    <mergeCell ref="JW102:KB102"/>
    <mergeCell ref="MP101:MQ101"/>
    <mergeCell ref="MR101:MS101"/>
    <mergeCell ref="MW101:MX101"/>
    <mergeCell ref="MY101:MZ101"/>
    <mergeCell ref="ND101:NE101"/>
    <mergeCell ref="NF101:NG101"/>
    <mergeCell ref="NJ101:NK101"/>
    <mergeCell ref="NL101:NM101"/>
    <mergeCell ref="NQ101:NR101"/>
    <mergeCell ref="NS101:NT101"/>
    <mergeCell ref="NX101:NY101"/>
    <mergeCell ref="NZ101:OA101"/>
    <mergeCell ref="OE101:OF101"/>
    <mergeCell ref="OG101:OH101"/>
    <mergeCell ref="OK101:OL101"/>
    <mergeCell ref="OM101:ON101"/>
    <mergeCell ref="OQ101:OR101"/>
    <mergeCell ref="QH99:QK99"/>
    <mergeCell ref="HE101:HF101"/>
    <mergeCell ref="HG101:HH101"/>
    <mergeCell ref="HL101:HM101"/>
    <mergeCell ref="HN101:HO101"/>
    <mergeCell ref="HS101:HT101"/>
    <mergeCell ref="HU101:HV101"/>
    <mergeCell ref="HY101:HZ101"/>
    <mergeCell ref="IA101:IB101"/>
    <mergeCell ref="IF101:IG101"/>
    <mergeCell ref="IH101:II101"/>
    <mergeCell ref="IM101:IN101"/>
    <mergeCell ref="IO101:IP101"/>
    <mergeCell ref="IT101:IU101"/>
    <mergeCell ref="IV101:IW101"/>
    <mergeCell ref="IZ101:JA101"/>
    <mergeCell ref="JB101:JC101"/>
    <mergeCell ref="JF101:JG101"/>
    <mergeCell ref="JH101:JI101"/>
    <mergeCell ref="JM101:JN101"/>
    <mergeCell ref="JO101:JP101"/>
    <mergeCell ref="JT101:JU101"/>
    <mergeCell ref="JV101:JW101"/>
    <mergeCell ref="JZ101:KA101"/>
    <mergeCell ref="KB101:KC101"/>
    <mergeCell ref="KG101:KH101"/>
    <mergeCell ref="KI101:KJ101"/>
    <mergeCell ref="KN101:KO101"/>
    <mergeCell ref="KP101:KQ101"/>
    <mergeCell ref="KU101:KV101"/>
    <mergeCell ref="KW101:KX101"/>
    <mergeCell ref="LA101:LB101"/>
    <mergeCell ref="QP98:RA99"/>
    <mergeCell ref="RE98:RS99"/>
    <mergeCell ref="RW98:SI99"/>
    <mergeCell ref="HL99:HM99"/>
    <mergeCell ref="HN99:HR99"/>
    <mergeCell ref="HS99:HT99"/>
    <mergeCell ref="HU99:HX99"/>
    <mergeCell ref="IM99:IN99"/>
    <mergeCell ref="IO99:IS99"/>
    <mergeCell ref="IT99:IU99"/>
    <mergeCell ref="IV99:IY99"/>
    <mergeCell ref="JM99:JN99"/>
    <mergeCell ref="JO99:JS99"/>
    <mergeCell ref="JT99:JU99"/>
    <mergeCell ref="JV99:JY99"/>
    <mergeCell ref="KN99:KO99"/>
    <mergeCell ref="KP99:KT99"/>
    <mergeCell ref="KU99:KV99"/>
    <mergeCell ref="KW99:KZ99"/>
    <mergeCell ref="MW99:MX99"/>
    <mergeCell ref="MY99:NC99"/>
    <mergeCell ref="ND99:NE99"/>
    <mergeCell ref="NF99:NI99"/>
    <mergeCell ref="NX99:NY99"/>
    <mergeCell ref="NZ99:OD99"/>
    <mergeCell ref="OE99:OF99"/>
    <mergeCell ref="OG99:OJ99"/>
    <mergeCell ref="OX99:OY99"/>
    <mergeCell ref="OZ99:PD99"/>
    <mergeCell ref="PE99:PF99"/>
    <mergeCell ref="PG99:PJ99"/>
    <mergeCell ref="PY99:PZ99"/>
    <mergeCell ref="OU96:OV96"/>
    <mergeCell ref="OW96:OX96"/>
    <mergeCell ref="OY96:OZ96"/>
    <mergeCell ref="PA96:PD96"/>
    <mergeCell ref="PV96:PW96"/>
    <mergeCell ref="PX96:PY96"/>
    <mergeCell ref="PZ96:QA96"/>
    <mergeCell ref="QB96:QE96"/>
    <mergeCell ref="CR98:DC99"/>
    <mergeCell ref="DV98:EJ99"/>
    <mergeCell ref="EN98:EY99"/>
    <mergeCell ref="FC98:FQ99"/>
    <mergeCell ref="HK98:HL98"/>
    <mergeCell ref="HM98:HY98"/>
    <mergeCell ref="IL98:IM98"/>
    <mergeCell ref="IN98:IZ98"/>
    <mergeCell ref="JL98:JM98"/>
    <mergeCell ref="JN98:JZ98"/>
    <mergeCell ref="KM98:KN98"/>
    <mergeCell ref="KO98:LA98"/>
    <mergeCell ref="LE98:LP99"/>
    <mergeCell ref="LT98:MH99"/>
    <mergeCell ref="MV98:MW98"/>
    <mergeCell ref="MX98:NJ98"/>
    <mergeCell ref="NW98:NX98"/>
    <mergeCell ref="NY98:OK98"/>
    <mergeCell ref="OW98:OX98"/>
    <mergeCell ref="OY98:PK98"/>
    <mergeCell ref="PX98:PY98"/>
    <mergeCell ref="PZ98:QL98"/>
    <mergeCell ref="QA99:QE99"/>
    <mergeCell ref="QF99:QG99"/>
    <mergeCell ref="IP96:IS96"/>
    <mergeCell ref="JJ96:JK96"/>
    <mergeCell ref="JL96:JM96"/>
    <mergeCell ref="JN96:JO96"/>
    <mergeCell ref="JP96:JS96"/>
    <mergeCell ref="KK96:KL96"/>
    <mergeCell ref="KM96:KN96"/>
    <mergeCell ref="KO96:KP96"/>
    <mergeCell ref="KQ96:KT96"/>
    <mergeCell ref="MT96:MU96"/>
    <mergeCell ref="MV96:MW96"/>
    <mergeCell ref="MX96:MY96"/>
    <mergeCell ref="MZ96:NC96"/>
    <mergeCell ref="NU96:NV96"/>
    <mergeCell ref="NW96:NX96"/>
    <mergeCell ref="NY96:NZ96"/>
    <mergeCell ref="OA96:OD96"/>
    <mergeCell ref="NT93:NW93"/>
    <mergeCell ref="OG93:OH93"/>
    <mergeCell ref="OI93:OQ93"/>
    <mergeCell ref="OR93:OS93"/>
    <mergeCell ref="OT93:OW93"/>
    <mergeCell ref="PH93:PI93"/>
    <mergeCell ref="PJ93:PR93"/>
    <mergeCell ref="PS93:PT93"/>
    <mergeCell ref="PU93:PX93"/>
    <mergeCell ref="CK95:CV95"/>
    <mergeCell ref="CW95:DF95"/>
    <mergeCell ref="DG95:DJ95"/>
    <mergeCell ref="DK95:DT95"/>
    <mergeCell ref="DU95:DZ95"/>
    <mergeCell ref="EA95:EB95"/>
    <mergeCell ref="HK95:HS95"/>
    <mergeCell ref="IJ95:IK95"/>
    <mergeCell ref="JJ95:JK95"/>
    <mergeCell ref="JL95:JT95"/>
    <mergeCell ref="KK95:KL95"/>
    <mergeCell ref="KM95:KU95"/>
    <mergeCell ref="MT95:MU95"/>
    <mergeCell ref="MV95:ND95"/>
    <mergeCell ref="NU95:NV95"/>
    <mergeCell ref="NW95:OE95"/>
    <mergeCell ref="OU95:OV95"/>
    <mergeCell ref="OW95:PE95"/>
    <mergeCell ref="PV95:PW95"/>
    <mergeCell ref="PX95:QF95"/>
    <mergeCell ref="HH95:HJ95"/>
    <mergeCell ref="IL95:IV95"/>
    <mergeCell ref="OI92:OW92"/>
    <mergeCell ref="PG92:PI92"/>
    <mergeCell ref="PJ92:PX92"/>
    <mergeCell ref="PZ92:QL93"/>
    <mergeCell ref="BG93:BR93"/>
    <mergeCell ref="BS93:CB93"/>
    <mergeCell ref="CC93:CD93"/>
    <mergeCell ref="CE93:CF93"/>
    <mergeCell ref="CG93:CY93"/>
    <mergeCell ref="GU93:GV93"/>
    <mergeCell ref="GW93:HE93"/>
    <mergeCell ref="HF93:HG93"/>
    <mergeCell ref="HH93:HK93"/>
    <mergeCell ref="HV93:HW93"/>
    <mergeCell ref="HX93:IF93"/>
    <mergeCell ref="IG93:IH93"/>
    <mergeCell ref="II93:IL93"/>
    <mergeCell ref="IV93:IW93"/>
    <mergeCell ref="IX93:JF93"/>
    <mergeCell ref="JG93:JH93"/>
    <mergeCell ref="JI93:JL93"/>
    <mergeCell ref="JW93:JX93"/>
    <mergeCell ref="JY93:KG93"/>
    <mergeCell ref="KH93:KI93"/>
    <mergeCell ref="KJ93:KM93"/>
    <mergeCell ref="MF93:MG93"/>
    <mergeCell ref="MH93:MP93"/>
    <mergeCell ref="MQ93:MR93"/>
    <mergeCell ref="MS93:MV93"/>
    <mergeCell ref="NG93:NH93"/>
    <mergeCell ref="NI93:NQ93"/>
    <mergeCell ref="NR93:NS93"/>
    <mergeCell ref="ND90:NE90"/>
    <mergeCell ref="NF90:NH90"/>
    <mergeCell ref="NI90:NJ90"/>
    <mergeCell ref="NK90:NP90"/>
    <mergeCell ref="OD90:OE90"/>
    <mergeCell ref="OF90:OH90"/>
    <mergeCell ref="OI90:OJ90"/>
    <mergeCell ref="OK90:OP90"/>
    <mergeCell ref="PE90:PF90"/>
    <mergeCell ref="PG90:PI90"/>
    <mergeCell ref="PJ90:PK90"/>
    <mergeCell ref="PL90:PQ90"/>
    <mergeCell ref="BG92:BR92"/>
    <mergeCell ref="BS92:CB92"/>
    <mergeCell ref="CC92:CF92"/>
    <mergeCell ref="CG92:CP92"/>
    <mergeCell ref="CQ92:CT92"/>
    <mergeCell ref="CU92:CV92"/>
    <mergeCell ref="GT92:GV92"/>
    <mergeCell ref="GW92:HK92"/>
    <mergeCell ref="HU92:HW92"/>
    <mergeCell ref="HX92:IL92"/>
    <mergeCell ref="IU92:IW92"/>
    <mergeCell ref="IX92:JL92"/>
    <mergeCell ref="JV92:JX92"/>
    <mergeCell ref="JY92:KM92"/>
    <mergeCell ref="KO92:LA93"/>
    <mergeCell ref="ME92:MG92"/>
    <mergeCell ref="MH92:MV92"/>
    <mergeCell ref="NF92:NH92"/>
    <mergeCell ref="NI92:NW92"/>
    <mergeCell ref="OF92:OH92"/>
    <mergeCell ref="ME89:MO89"/>
    <mergeCell ref="NB89:NE89"/>
    <mergeCell ref="NF89:NP89"/>
    <mergeCell ref="OB89:OE89"/>
    <mergeCell ref="OF89:OP89"/>
    <mergeCell ref="PC89:PF89"/>
    <mergeCell ref="PG89:PQ89"/>
    <mergeCell ref="AD90:AO90"/>
    <mergeCell ref="AP90:AY90"/>
    <mergeCell ref="AZ90:BA90"/>
    <mergeCell ref="BB90:BC90"/>
    <mergeCell ref="BD90:BV90"/>
    <mergeCell ref="GR90:GS90"/>
    <mergeCell ref="GT90:GV90"/>
    <mergeCell ref="GW90:GX90"/>
    <mergeCell ref="GY90:HD90"/>
    <mergeCell ref="HS90:HT90"/>
    <mergeCell ref="HU90:HW90"/>
    <mergeCell ref="HX90:HY90"/>
    <mergeCell ref="HZ90:IE90"/>
    <mergeCell ref="IS90:IT90"/>
    <mergeCell ref="IU90:IW90"/>
    <mergeCell ref="IX90:IY90"/>
    <mergeCell ref="IZ90:JE90"/>
    <mergeCell ref="JT90:JU90"/>
    <mergeCell ref="JV90:JX90"/>
    <mergeCell ref="JY90:JZ90"/>
    <mergeCell ref="KA90:KF90"/>
    <mergeCell ref="MC90:MD90"/>
    <mergeCell ref="ME90:MG90"/>
    <mergeCell ref="MH90:MI90"/>
    <mergeCell ref="MJ90:MO90"/>
    <mergeCell ref="JF84:JG84"/>
    <mergeCell ref="JH84:JJ84"/>
    <mergeCell ref="JN84:JO84"/>
    <mergeCell ref="JP84:JR84"/>
    <mergeCell ref="JV84:JW84"/>
    <mergeCell ref="JX84:JZ84"/>
    <mergeCell ref="KD84:KE84"/>
    <mergeCell ref="KF84:KH84"/>
    <mergeCell ref="KL84:KM84"/>
    <mergeCell ref="KN84:KP84"/>
    <mergeCell ref="CY85:HA85"/>
    <mergeCell ref="HB85:LW85"/>
    <mergeCell ref="KL86:KW86"/>
    <mergeCell ref="LA86:LL86"/>
    <mergeCell ref="LP86:MA86"/>
    <mergeCell ref="AD89:AO89"/>
    <mergeCell ref="AP89:AY89"/>
    <mergeCell ref="AZ89:BC89"/>
    <mergeCell ref="BD89:BM89"/>
    <mergeCell ref="BN89:BQ89"/>
    <mergeCell ref="BR89:BS89"/>
    <mergeCell ref="GP89:GS89"/>
    <mergeCell ref="GT89:HD89"/>
    <mergeCell ref="HQ89:HT89"/>
    <mergeCell ref="HU89:IE89"/>
    <mergeCell ref="IQ89:IT89"/>
    <mergeCell ref="IU89:JE89"/>
    <mergeCell ref="JR89:JU89"/>
    <mergeCell ref="JV89:KF89"/>
    <mergeCell ref="MA89:MD89"/>
    <mergeCell ref="FZ84:GG84"/>
    <mergeCell ref="GH84:GI84"/>
    <mergeCell ref="IF84:IG84"/>
    <mergeCell ref="IH84:IO84"/>
    <mergeCell ref="IP84:IQ84"/>
    <mergeCell ref="IR84:IT84"/>
    <mergeCell ref="IX84:IY84"/>
    <mergeCell ref="IZ84:JB84"/>
    <mergeCell ref="IY83:IZ83"/>
    <mergeCell ref="JA83:JB83"/>
    <mergeCell ref="HA83:HD83"/>
    <mergeCell ref="HG83:HH83"/>
    <mergeCell ref="HI83:HJ83"/>
    <mergeCell ref="HK83:HN83"/>
    <mergeCell ref="HQ83:HR83"/>
    <mergeCell ref="HS83:HT83"/>
    <mergeCell ref="HU83:HX83"/>
    <mergeCell ref="IA83:IB83"/>
    <mergeCell ref="IC83:ID83"/>
    <mergeCell ref="IE83:IH83"/>
    <mergeCell ref="II83:IJ83"/>
    <mergeCell ref="IK83:IL83"/>
    <mergeCell ref="IM83:IP83"/>
    <mergeCell ref="IQ83:IR83"/>
    <mergeCell ref="IU83:IX83"/>
    <mergeCell ref="JY83:JZ83"/>
    <mergeCell ref="KA83:KD83"/>
    <mergeCell ref="KE83:KF83"/>
    <mergeCell ref="KG83:KH83"/>
    <mergeCell ref="KI83:KL83"/>
    <mergeCell ref="DH84:DI84"/>
    <mergeCell ref="DJ84:DO84"/>
    <mergeCell ref="DP84:DQ84"/>
    <mergeCell ref="DR84:DW84"/>
    <mergeCell ref="DZ84:EA84"/>
    <mergeCell ref="EB84:ED84"/>
    <mergeCell ref="EG84:EH84"/>
    <mergeCell ref="EI84:EN84"/>
    <mergeCell ref="EO84:EP84"/>
    <mergeCell ref="EQ84:EV84"/>
    <mergeCell ref="EW84:EX84"/>
    <mergeCell ref="EY84:FD84"/>
    <mergeCell ref="FE84:FF84"/>
    <mergeCell ref="FG84:FL84"/>
    <mergeCell ref="FN84:FO84"/>
    <mergeCell ref="FP84:FW84"/>
    <mergeCell ref="FX84:FY84"/>
    <mergeCell ref="GW83:GX83"/>
    <mergeCell ref="GY83:GZ83"/>
    <mergeCell ref="GJ84:GQ84"/>
    <mergeCell ref="GR84:GS84"/>
    <mergeCell ref="GT84:HA84"/>
    <mergeCell ref="HB84:HC84"/>
    <mergeCell ref="HD84:HK84"/>
    <mergeCell ref="HL84:HM84"/>
    <mergeCell ref="HN84:HU84"/>
    <mergeCell ref="HV84:HW84"/>
    <mergeCell ref="IC81:IE81"/>
    <mergeCell ref="IK81:IM81"/>
    <mergeCell ref="IS81:IU81"/>
    <mergeCell ref="JA81:JC81"/>
    <mergeCell ref="JI81:JK81"/>
    <mergeCell ref="JQ81:JS81"/>
    <mergeCell ref="JY81:KA81"/>
    <mergeCell ref="DC83:DD83"/>
    <mergeCell ref="DE83:DF83"/>
    <mergeCell ref="DG83:DJ83"/>
    <mergeCell ref="DK83:DL83"/>
    <mergeCell ref="DM83:DN83"/>
    <mergeCell ref="DO83:DR83"/>
    <mergeCell ref="DS83:DT83"/>
    <mergeCell ref="DU83:DV83"/>
    <mergeCell ref="DW83:DZ83"/>
    <mergeCell ref="ED83:EE83"/>
    <mergeCell ref="EF83:EI83"/>
    <mergeCell ref="EJ83:EK83"/>
    <mergeCell ref="EN83:EQ83"/>
    <mergeCell ref="ER83:ES83"/>
    <mergeCell ref="ET83:EU83"/>
    <mergeCell ref="EV83:EY83"/>
    <mergeCell ref="EZ83:FA83"/>
    <mergeCell ref="FB83:FC83"/>
    <mergeCell ref="FD83:FG83"/>
    <mergeCell ref="FI83:FJ83"/>
    <mergeCell ref="FK83:FL83"/>
    <mergeCell ref="FM83:FP83"/>
    <mergeCell ref="JC83:JF83"/>
    <mergeCell ref="JG83:JH83"/>
    <mergeCell ref="JI83:JJ83"/>
    <mergeCell ref="IF80:IJ80"/>
    <mergeCell ref="IK80:IM80"/>
    <mergeCell ref="IN80:IR80"/>
    <mergeCell ref="IS80:IU80"/>
    <mergeCell ref="IV80:IZ80"/>
    <mergeCell ref="JA80:JC80"/>
    <mergeCell ref="JD80:JH80"/>
    <mergeCell ref="JI80:JK80"/>
    <mergeCell ref="JL80:JP80"/>
    <mergeCell ref="JQ80:JS80"/>
    <mergeCell ref="JT80:JX80"/>
    <mergeCell ref="JY80:KA80"/>
    <mergeCell ref="KB80:KF80"/>
    <mergeCell ref="CW81:CY81"/>
    <mergeCell ref="DA81:DB81"/>
    <mergeCell ref="DE81:DG81"/>
    <mergeCell ref="DI81:DJ81"/>
    <mergeCell ref="DM81:DO81"/>
    <mergeCell ref="DQ81:DR81"/>
    <mergeCell ref="DV81:DX81"/>
    <mergeCell ref="DZ81:EA81"/>
    <mergeCell ref="ED81:EF81"/>
    <mergeCell ref="EH81:EI81"/>
    <mergeCell ref="EL81:EN81"/>
    <mergeCell ref="EP81:EQ81"/>
    <mergeCell ref="ET81:EV81"/>
    <mergeCell ref="EX81:EY81"/>
    <mergeCell ref="FC81:FE81"/>
    <mergeCell ref="FM81:FO81"/>
    <mergeCell ref="FW81:FY81"/>
    <mergeCell ref="GG81:GI81"/>
    <mergeCell ref="GQ81:GS81"/>
    <mergeCell ref="JV77:JX77"/>
    <mergeCell ref="CW80:CY80"/>
    <mergeCell ref="CZ80:DD80"/>
    <mergeCell ref="DE80:DG80"/>
    <mergeCell ref="DH80:DL80"/>
    <mergeCell ref="DM80:DO80"/>
    <mergeCell ref="DP80:DT80"/>
    <mergeCell ref="DV80:DX80"/>
    <mergeCell ref="DY80:EC80"/>
    <mergeCell ref="ED80:EF80"/>
    <mergeCell ref="EG80:EK80"/>
    <mergeCell ref="EL80:EN80"/>
    <mergeCell ref="EO80:ES80"/>
    <mergeCell ref="ET80:EV80"/>
    <mergeCell ref="EW80:FA80"/>
    <mergeCell ref="FC80:FE80"/>
    <mergeCell ref="FF80:FJ80"/>
    <mergeCell ref="FM80:FO80"/>
    <mergeCell ref="FP80:FT80"/>
    <mergeCell ref="FW80:FY80"/>
    <mergeCell ref="FZ80:GD80"/>
    <mergeCell ref="GG80:GI80"/>
    <mergeCell ref="GJ80:GN80"/>
    <mergeCell ref="GQ80:GS80"/>
    <mergeCell ref="GT80:GX80"/>
    <mergeCell ref="HA80:HC80"/>
    <mergeCell ref="HD80:HH80"/>
    <mergeCell ref="HK80:HM80"/>
    <mergeCell ref="HN80:HR80"/>
    <mergeCell ref="HU80:HW80"/>
    <mergeCell ref="HX80:IB80"/>
    <mergeCell ref="IC80:IE80"/>
    <mergeCell ref="JI76:JM76"/>
    <mergeCell ref="JN76:JP76"/>
    <mergeCell ref="JQ76:JU76"/>
    <mergeCell ref="JV76:JX76"/>
    <mergeCell ref="JY76:KC76"/>
    <mergeCell ref="CT77:CV77"/>
    <mergeCell ref="CX77:CY77"/>
    <mergeCell ref="DB77:DD77"/>
    <mergeCell ref="DF77:DG77"/>
    <mergeCell ref="DJ77:DL77"/>
    <mergeCell ref="DN77:DO77"/>
    <mergeCell ref="DS77:DU77"/>
    <mergeCell ref="DW77:DX77"/>
    <mergeCell ref="EA77:EC77"/>
    <mergeCell ref="EE77:EF77"/>
    <mergeCell ref="EI77:EK77"/>
    <mergeCell ref="EM77:EN77"/>
    <mergeCell ref="EQ77:ES77"/>
    <mergeCell ref="EU77:EV77"/>
    <mergeCell ref="EZ77:FB77"/>
    <mergeCell ref="FJ77:FL77"/>
    <mergeCell ref="FT77:FV77"/>
    <mergeCell ref="GD77:GF77"/>
    <mergeCell ref="GN77:GP77"/>
    <mergeCell ref="GX77:GZ77"/>
    <mergeCell ref="HH77:HJ77"/>
    <mergeCell ref="HR77:HT77"/>
    <mergeCell ref="IH77:IJ77"/>
    <mergeCell ref="IP77:IR77"/>
    <mergeCell ref="IX77:IZ77"/>
    <mergeCell ref="JF77:JH77"/>
    <mergeCell ref="JN77:JP77"/>
    <mergeCell ref="GD76:GF76"/>
    <mergeCell ref="GG76:GK76"/>
    <mergeCell ref="GN76:GP76"/>
    <mergeCell ref="GQ76:GU76"/>
    <mergeCell ref="GX76:GZ76"/>
    <mergeCell ref="HA76:HE76"/>
    <mergeCell ref="HH76:HJ76"/>
    <mergeCell ref="HK76:HO76"/>
    <mergeCell ref="HR76:HT76"/>
    <mergeCell ref="HU76:HY76"/>
    <mergeCell ref="IH76:IJ76"/>
    <mergeCell ref="IK76:IO76"/>
    <mergeCell ref="IP76:IR76"/>
    <mergeCell ref="IS76:IW76"/>
    <mergeCell ref="IX76:IZ76"/>
    <mergeCell ref="JA76:JE76"/>
    <mergeCell ref="JF76:JH76"/>
    <mergeCell ref="JK72:JM72"/>
    <mergeCell ref="JN72:JR72"/>
    <mergeCell ref="JS72:JU72"/>
    <mergeCell ref="JV72:JZ72"/>
    <mergeCell ref="CQ73:CS73"/>
    <mergeCell ref="CU73:CV73"/>
    <mergeCell ref="CY73:DA73"/>
    <mergeCell ref="DC73:DD73"/>
    <mergeCell ref="DG73:DI73"/>
    <mergeCell ref="DK73:DL73"/>
    <mergeCell ref="EW73:EY73"/>
    <mergeCell ref="FG73:FI73"/>
    <mergeCell ref="FQ73:FS73"/>
    <mergeCell ref="GA73:GC73"/>
    <mergeCell ref="GK73:GM73"/>
    <mergeCell ref="GU73:GW73"/>
    <mergeCell ref="HE73:HG73"/>
    <mergeCell ref="HO73:HQ73"/>
    <mergeCell ref="IE73:IG73"/>
    <mergeCell ref="IM73:IO73"/>
    <mergeCell ref="IU73:IW73"/>
    <mergeCell ref="JC73:JE73"/>
    <mergeCell ref="JK73:JM73"/>
    <mergeCell ref="JS73:JU73"/>
    <mergeCell ref="CL70:HA70"/>
    <mergeCell ref="HB70:MC70"/>
    <mergeCell ref="CQ72:CS72"/>
    <mergeCell ref="CT72:CX72"/>
    <mergeCell ref="CY72:DA72"/>
    <mergeCell ref="DB72:DF72"/>
    <mergeCell ref="DG72:DI72"/>
    <mergeCell ref="DJ72:DN72"/>
    <mergeCell ref="EW72:EY72"/>
    <mergeCell ref="EZ72:FD72"/>
    <mergeCell ref="FG72:FI72"/>
    <mergeCell ref="FJ72:FN72"/>
    <mergeCell ref="FQ72:FS72"/>
    <mergeCell ref="FT72:FX72"/>
    <mergeCell ref="GA72:GC72"/>
    <mergeCell ref="GD72:GH72"/>
    <mergeCell ref="GK72:GM72"/>
    <mergeCell ref="GN72:GR72"/>
    <mergeCell ref="GU72:GW72"/>
    <mergeCell ref="GX72:HB72"/>
    <mergeCell ref="HE72:HG72"/>
    <mergeCell ref="HH72:HL72"/>
    <mergeCell ref="HO72:HQ72"/>
    <mergeCell ref="HR72:HV72"/>
    <mergeCell ref="IE72:IG72"/>
    <mergeCell ref="IH72:IL72"/>
    <mergeCell ref="IM72:IO72"/>
    <mergeCell ref="IP72:IT72"/>
    <mergeCell ref="IU72:IW72"/>
    <mergeCell ref="IX72:JB72"/>
    <mergeCell ref="JC72:JE72"/>
    <mergeCell ref="JF72:JJ72"/>
    <mergeCell ref="R4:FE4"/>
    <mergeCell ref="LP64:LR64"/>
    <mergeCell ref="LS64:LW64"/>
    <mergeCell ref="LP65:LW65"/>
    <mergeCell ref="IE18:IJ18"/>
    <mergeCell ref="IK18:JC18"/>
    <mergeCell ref="IE19:IN19"/>
    <mergeCell ref="IO19:IT19"/>
    <mergeCell ref="IU19:IX19"/>
    <mergeCell ref="IY19:JA19"/>
    <mergeCell ref="JB19:JC19"/>
    <mergeCell ref="IT23:IY23"/>
    <mergeCell ref="IZ23:JR23"/>
    <mergeCell ref="IT24:JC24"/>
    <mergeCell ref="JD24:JI24"/>
    <mergeCell ref="JJ24:JM24"/>
    <mergeCell ref="JN24:JP24"/>
    <mergeCell ref="JQ24:JR24"/>
    <mergeCell ref="KX55:LA55"/>
    <mergeCell ref="BJ14:BZ15"/>
    <mergeCell ref="AM14:AT15"/>
    <mergeCell ref="II24:IL24"/>
    <mergeCell ref="IM24:IO24"/>
    <mergeCell ref="IP24:IQ24"/>
    <mergeCell ref="JW59:JZ59"/>
    <mergeCell ref="JA14:JQ15"/>
    <mergeCell ref="HZ65:IJ65"/>
    <mergeCell ref="FF23:FK23"/>
    <mergeCell ref="FL23:GD23"/>
    <mergeCell ref="FF24:FO24"/>
    <mergeCell ref="FP24:FU24"/>
    <mergeCell ref="FV24:FY24"/>
    <mergeCell ref="LD65:LK65"/>
    <mergeCell ref="KI51:KL51"/>
    <mergeCell ref="KM51:LU51"/>
    <mergeCell ref="KI52:KN52"/>
    <mergeCell ref="KO52:KX52"/>
    <mergeCell ref="KY52:LU52"/>
    <mergeCell ref="KQ53:LO53"/>
    <mergeCell ref="ME65:ML65"/>
    <mergeCell ref="CL42:HY42"/>
    <mergeCell ref="HZ42:NN42"/>
    <mergeCell ref="DV63:IX63"/>
    <mergeCell ref="IY63:MT63"/>
    <mergeCell ref="GV18:HA18"/>
    <mergeCell ref="HB18:HT18"/>
    <mergeCell ref="GV19:HE19"/>
    <mergeCell ref="HF19:HK19"/>
    <mergeCell ref="HL19:HO19"/>
    <mergeCell ref="HP19:HR19"/>
    <mergeCell ref="HS19:HT19"/>
    <mergeCell ref="HS23:HX23"/>
    <mergeCell ref="HY23:IQ23"/>
    <mergeCell ref="HS24:IB24"/>
    <mergeCell ref="IC24:IH24"/>
    <mergeCell ref="LF57:MD57"/>
    <mergeCell ref="ME64:MG64"/>
    <mergeCell ref="HQ64:HX64"/>
    <mergeCell ref="HJ44:HO44"/>
    <mergeCell ref="HP44:HY44"/>
    <mergeCell ref="HP45:IM45"/>
    <mergeCell ref="HV47:HY47"/>
    <mergeCell ref="HZ47:JI47"/>
    <mergeCell ref="MH64:ML64"/>
    <mergeCell ref="JB52:JY52"/>
    <mergeCell ref="IR53:JO53"/>
    <mergeCell ref="JP64:JR64"/>
    <mergeCell ref="JS64:JZ64"/>
    <mergeCell ref="ER18:EW18"/>
    <mergeCell ref="EX18:FP18"/>
    <mergeCell ref="ER19:FA19"/>
    <mergeCell ref="FB19:FG19"/>
    <mergeCell ref="IC64:IJ64"/>
    <mergeCell ref="EQ43:FN43"/>
    <mergeCell ref="EM44:ER44"/>
    <mergeCell ref="ES44:FL44"/>
    <mergeCell ref="FM44:FN44"/>
    <mergeCell ref="ES45:ET45"/>
    <mergeCell ref="EU64:EW64"/>
    <mergeCell ref="EX64:FP64"/>
    <mergeCell ref="FZ24:GB24"/>
    <mergeCell ref="GC24:GD24"/>
    <mergeCell ref="EU65:FP65"/>
    <mergeCell ref="JP65:JZ65"/>
    <mergeCell ref="IZ55:JC55"/>
    <mergeCell ref="JD55:KM55"/>
    <mergeCell ref="IZ56:JE56"/>
    <mergeCell ref="JF56:JO56"/>
    <mergeCell ref="JP56:KM56"/>
    <mergeCell ref="JF57:KC57"/>
    <mergeCell ref="KD64:KF64"/>
    <mergeCell ref="KG64:KN64"/>
    <mergeCell ref="KD65:KN65"/>
    <mergeCell ref="KA59:LI59"/>
    <mergeCell ref="JW60:KB60"/>
    <mergeCell ref="KC60:KL60"/>
    <mergeCell ref="KM60:LI60"/>
    <mergeCell ref="KE61:LC61"/>
    <mergeCell ref="LD64:LF64"/>
    <mergeCell ref="LG64:LK64"/>
    <mergeCell ref="LB55:MJ55"/>
    <mergeCell ref="KX56:LC56"/>
    <mergeCell ref="LD56:LM56"/>
    <mergeCell ref="LN56:MJ56"/>
    <mergeCell ref="CL31:EN31"/>
    <mergeCell ref="EO31:KB31"/>
    <mergeCell ref="CL37:HB37"/>
    <mergeCell ref="HC37:JI37"/>
    <mergeCell ref="FJ47:FM47"/>
    <mergeCell ref="FN47:GQ47"/>
    <mergeCell ref="FJ48:FO48"/>
    <mergeCell ref="FP48:FY48"/>
    <mergeCell ref="FZ48:GQ48"/>
    <mergeCell ref="FP49:GG49"/>
    <mergeCell ref="GI64:GK64"/>
    <mergeCell ref="GL64:GR64"/>
    <mergeCell ref="GB19:GG19"/>
    <mergeCell ref="GH19:GK19"/>
    <mergeCell ref="GL19:GN19"/>
    <mergeCell ref="GO19:GP19"/>
    <mergeCell ref="HJ43:HM43"/>
    <mergeCell ref="HN43:IW43"/>
    <mergeCell ref="FC24:FD24"/>
    <mergeCell ref="GJ55:GM55"/>
    <mergeCell ref="GN55:HW55"/>
    <mergeCell ref="GJ56:GO56"/>
    <mergeCell ref="GP56:GY56"/>
    <mergeCell ref="GZ56:HW56"/>
    <mergeCell ref="GP57:HM57"/>
    <mergeCell ref="HN64:HP64"/>
    <mergeCell ref="FH19:FK19"/>
    <mergeCell ref="FL19:FN19"/>
    <mergeCell ref="FO19:FP19"/>
    <mergeCell ref="GV59:GY59"/>
    <mergeCell ref="GZ59:II59"/>
    <mergeCell ref="GV60:HA60"/>
    <mergeCell ref="HC38:HE38"/>
    <mergeCell ref="HF38:IX38"/>
    <mergeCell ref="HC39:IX39"/>
    <mergeCell ref="GT34:GX34"/>
    <mergeCell ref="GY34:HB34"/>
    <mergeCell ref="DS39:ES39"/>
    <mergeCell ref="FV51:FY51"/>
    <mergeCell ref="FZ51:HC51"/>
    <mergeCell ref="FV52:GA52"/>
    <mergeCell ref="GB52:GK52"/>
    <mergeCell ref="GL52:HC52"/>
    <mergeCell ref="GB53:GS53"/>
    <mergeCell ref="GT64:GV64"/>
    <mergeCell ref="GW64:HC64"/>
    <mergeCell ref="HN65:HX65"/>
    <mergeCell ref="HZ44:IW44"/>
    <mergeCell ref="IN65:JO65"/>
    <mergeCell ref="EM43:EP43"/>
    <mergeCell ref="HV48:IA48"/>
    <mergeCell ref="IB48:IK48"/>
    <mergeCell ref="IL48:JI48"/>
    <mergeCell ref="IB49:IY49"/>
    <mergeCell ref="IN64:IP64"/>
    <mergeCell ref="IQ64:JO64"/>
    <mergeCell ref="IL51:IO51"/>
    <mergeCell ref="IP51:JY51"/>
    <mergeCell ref="IL52:IQ52"/>
    <mergeCell ref="IR52:JA52"/>
    <mergeCell ref="HB60:HK60"/>
    <mergeCell ref="HL60:II60"/>
    <mergeCell ref="HB61:HY61"/>
    <mergeCell ref="HZ64:IB64"/>
    <mergeCell ref="CH18:CM18"/>
    <mergeCell ref="CN18:DF18"/>
    <mergeCell ref="CH19:CQ19"/>
    <mergeCell ref="CR19:CW19"/>
    <mergeCell ref="CX19:DA19"/>
    <mergeCell ref="DB19:DD19"/>
    <mergeCell ref="DE19:DF19"/>
    <mergeCell ref="DF23:DK23"/>
    <mergeCell ref="DL23:ED23"/>
    <mergeCell ref="DF24:DO24"/>
    <mergeCell ref="DP24:DU24"/>
    <mergeCell ref="DV24:DY24"/>
    <mergeCell ref="DZ24:EB24"/>
    <mergeCell ref="EC24:ED24"/>
    <mergeCell ref="DP18:DU18"/>
    <mergeCell ref="DV18:EN18"/>
    <mergeCell ref="DP19:DY19"/>
    <mergeCell ref="DZ19:EE19"/>
    <mergeCell ref="EF19:EI19"/>
    <mergeCell ref="EJ19:EL19"/>
    <mergeCell ref="EF23:EK23"/>
    <mergeCell ref="EL23:FD23"/>
    <mergeCell ref="EF24:EO24"/>
    <mergeCell ref="EP24:EU24"/>
    <mergeCell ref="EV24:EY24"/>
    <mergeCell ref="EZ24:FB24"/>
    <mergeCell ref="CA6:CF6"/>
    <mergeCell ref="CG6:CY6"/>
    <mergeCell ref="CA7:CI7"/>
    <mergeCell ref="CJ7:CM7"/>
    <mergeCell ref="CN7:CT7"/>
    <mergeCell ref="CU7:CW7"/>
    <mergeCell ref="CX7:CY7"/>
    <mergeCell ref="CO10:CT10"/>
    <mergeCell ref="CU10:DM10"/>
    <mergeCell ref="CO11:CW11"/>
    <mergeCell ref="CX11:DA11"/>
    <mergeCell ref="DB11:DH11"/>
    <mergeCell ref="DI11:DK11"/>
    <mergeCell ref="DL11:DM11"/>
    <mergeCell ref="DV6:EA6"/>
    <mergeCell ref="EB6:EV6"/>
    <mergeCell ref="DV38:ES38"/>
    <mergeCell ref="DV7:EC7"/>
    <mergeCell ref="ED7:EJ7"/>
    <mergeCell ref="EK7:EQ7"/>
    <mergeCell ref="ER7:ET7"/>
    <mergeCell ref="EU7:EV7"/>
    <mergeCell ref="EL10:EQ10"/>
    <mergeCell ref="ER10:FL10"/>
    <mergeCell ref="EL11:ES11"/>
    <mergeCell ref="ET11:EZ11"/>
    <mergeCell ref="FA11:FG11"/>
    <mergeCell ref="FH11:FJ11"/>
    <mergeCell ref="FK11:FL11"/>
    <mergeCell ref="EZ6:FE6"/>
    <mergeCell ref="FF6:FZ6"/>
    <mergeCell ref="EZ7:FG7"/>
    <mergeCell ref="AF6:AK6"/>
    <mergeCell ref="AL6:BF6"/>
    <mergeCell ref="AF7:AQ7"/>
    <mergeCell ref="AR7:AU7"/>
    <mergeCell ref="AV7:BA7"/>
    <mergeCell ref="DZ33:EP33"/>
    <mergeCell ref="GH24:GQ24"/>
    <mergeCell ref="DA32:DS32"/>
    <mergeCell ref="DD33:DS33"/>
    <mergeCell ref="GQ32:IN32"/>
    <mergeCell ref="GT33:IN33"/>
    <mergeCell ref="EM19:EN19"/>
    <mergeCell ref="GR24:GW24"/>
    <mergeCell ref="R133:AC133"/>
    <mergeCell ref="AD133:AP133"/>
    <mergeCell ref="BC133:BN133"/>
    <mergeCell ref="BO133:CA133"/>
    <mergeCell ref="GD133:GP133"/>
    <mergeCell ref="GQ133:HB133"/>
    <mergeCell ref="HC133:HO133"/>
    <mergeCell ref="HV133:JF133"/>
    <mergeCell ref="IL125:JA125"/>
    <mergeCell ref="HB14:HR15"/>
    <mergeCell ref="BB10:BG10"/>
    <mergeCell ref="BH10:CB10"/>
    <mergeCell ref="BB11:BI11"/>
    <mergeCell ref="BQ11:BW11"/>
    <mergeCell ref="BX11:BZ11"/>
    <mergeCell ref="CA11:CB11"/>
    <mergeCell ref="ET32:GA32"/>
    <mergeCell ref="EW33:GA33"/>
    <mergeCell ref="EX38:FE38"/>
    <mergeCell ref="KI118:LD118"/>
    <mergeCell ref="BJ11:BP11"/>
    <mergeCell ref="GD120:GS120"/>
    <mergeCell ref="GU120:HJ120"/>
    <mergeCell ref="EQ32:ES32"/>
    <mergeCell ref="EQ33:EV33"/>
    <mergeCell ref="GH23:GM23"/>
    <mergeCell ref="GN23:HF23"/>
    <mergeCell ref="GX24:HA24"/>
    <mergeCell ref="HB24:HD24"/>
    <mergeCell ref="HE24:HF24"/>
    <mergeCell ref="DD34:DH34"/>
    <mergeCell ref="DI34:DR34"/>
    <mergeCell ref="CX33:DC33"/>
    <mergeCell ref="BB7:BD7"/>
    <mergeCell ref="BE7:BF7"/>
    <mergeCell ref="DT32:DV32"/>
    <mergeCell ref="DT33:DY33"/>
    <mergeCell ref="DZ34:ED34"/>
    <mergeCell ref="EE34:EN34"/>
    <mergeCell ref="DW32:EP32"/>
    <mergeCell ref="EU38:EW38"/>
    <mergeCell ref="CX32:CZ32"/>
    <mergeCell ref="DS38:DU38"/>
    <mergeCell ref="EW34:FA34"/>
    <mergeCell ref="FB34:FE34"/>
    <mergeCell ref="FO38:FQ38"/>
    <mergeCell ref="FU83:FV83"/>
    <mergeCell ref="FW83:FZ83"/>
    <mergeCell ref="GC83:GD83"/>
    <mergeCell ref="GE83:GF83"/>
    <mergeCell ref="FO7:FU7"/>
    <mergeCell ref="JT156:KB156"/>
    <mergeCell ref="KC156:KE156"/>
    <mergeCell ref="F155:G155"/>
    <mergeCell ref="H155:K155"/>
    <mergeCell ref="DK118:EF118"/>
    <mergeCell ref="BB155:BJ155"/>
    <mergeCell ref="HB148:HM148"/>
    <mergeCell ref="IG150:JA150"/>
    <mergeCell ref="IK147:IV147"/>
    <mergeCell ref="HC147:HL147"/>
    <mergeCell ref="BY141:CH141"/>
    <mergeCell ref="IK143:IV143"/>
    <mergeCell ref="GJ156:GR156"/>
    <mergeCell ref="GS156:GU156"/>
    <mergeCell ref="GV156:GW156"/>
    <mergeCell ref="AZ155:BA155"/>
    <mergeCell ref="V155:W155"/>
    <mergeCell ref="X155:AF155"/>
    <mergeCell ref="CB155:CC155"/>
    <mergeCell ref="HB156:HK156"/>
    <mergeCell ref="HL156:HM156"/>
    <mergeCell ref="HN156:HV156"/>
    <mergeCell ref="HW156:HY156"/>
    <mergeCell ref="IF156:IO156"/>
    <mergeCell ref="IP156:IQ156"/>
    <mergeCell ref="IR156:IZ156"/>
    <mergeCell ref="IK139:IV139"/>
    <mergeCell ref="F133:Q133"/>
    <mergeCell ref="IB156:IE156"/>
    <mergeCell ref="BK155:BM155"/>
    <mergeCell ref="FS137:GD137"/>
    <mergeCell ref="HU118:IP118"/>
    <mergeCell ref="A205:E205"/>
    <mergeCell ref="B169:C169"/>
    <mergeCell ref="BR169:DB169"/>
    <mergeCell ref="B171:C171"/>
    <mergeCell ref="B172:C172"/>
    <mergeCell ref="B173:C173"/>
    <mergeCell ref="B174:C174"/>
    <mergeCell ref="B175:C175"/>
    <mergeCell ref="B176:C176"/>
    <mergeCell ref="B177:C177"/>
    <mergeCell ref="C193:D193"/>
    <mergeCell ref="R193:U193"/>
    <mergeCell ref="V193:AG193"/>
    <mergeCell ref="AH193:AI193"/>
    <mergeCell ref="B160:D161"/>
    <mergeCell ref="B158:D159"/>
    <mergeCell ref="L155:U155"/>
    <mergeCell ref="CL161:JJ161"/>
    <mergeCell ref="BZ158:ES158"/>
    <mergeCell ref="EX193:FA193"/>
    <mergeCell ref="FB193:FM193"/>
    <mergeCell ref="FN193:FO193"/>
    <mergeCell ref="DC169:EM169"/>
    <mergeCell ref="EN169:FX169"/>
    <mergeCell ref="JD156:JE156"/>
    <mergeCell ref="JF156:JI156"/>
    <mergeCell ref="B156:C156"/>
    <mergeCell ref="BT155:CA155"/>
    <mergeCell ref="B155:C155"/>
    <mergeCell ref="BP155:BS155"/>
    <mergeCell ref="JJ156:JQ156"/>
    <mergeCell ref="AP155:AY155"/>
    <mergeCell ref="DY143:EH143"/>
    <mergeCell ref="B146:C146"/>
    <mergeCell ref="B149:C149"/>
    <mergeCell ref="B147:C147"/>
    <mergeCell ref="B148:C148"/>
    <mergeCell ref="C102:D102"/>
    <mergeCell ref="CD155:CL155"/>
    <mergeCell ref="CM155:CO155"/>
    <mergeCell ref="B138:C138"/>
    <mergeCell ref="B136:C136"/>
    <mergeCell ref="EG150:EO150"/>
    <mergeCell ref="DL146:DW146"/>
    <mergeCell ref="B133:D133"/>
    <mergeCell ref="A106:C107"/>
    <mergeCell ref="A110:C110"/>
    <mergeCell ref="FR138:GE138"/>
    <mergeCell ref="AQ133:BB133"/>
    <mergeCell ref="EI118:EX118"/>
    <mergeCell ref="FA118:FV118"/>
    <mergeCell ref="FY118:GT118"/>
    <mergeCell ref="AL130:BA130"/>
    <mergeCell ref="BZ103:HM103"/>
    <mergeCell ref="BN155:BO155"/>
    <mergeCell ref="IG152:JA152"/>
    <mergeCell ref="IG144:JA144"/>
    <mergeCell ref="GX156:HA156"/>
    <mergeCell ref="EH149:EN149"/>
    <mergeCell ref="IK149:IV149"/>
    <mergeCell ref="FY169:GM169"/>
    <mergeCell ref="FR156:FS156"/>
    <mergeCell ref="FT156:FW156"/>
    <mergeCell ref="FX156:GG156"/>
    <mergeCell ref="GH156:GI156"/>
    <mergeCell ref="D98:D99"/>
    <mergeCell ref="AG155:AI155"/>
    <mergeCell ref="AJ155:AK155"/>
    <mergeCell ref="AL155:AO155"/>
    <mergeCell ref="DC153:HZ153"/>
    <mergeCell ref="DX144:EI144"/>
    <mergeCell ref="DM145:DV145"/>
    <mergeCell ref="BR153:DB153"/>
    <mergeCell ref="A153:BQ153"/>
    <mergeCell ref="B118:C121"/>
    <mergeCell ref="B123:C126"/>
    <mergeCell ref="A127:C127"/>
    <mergeCell ref="B128:C131"/>
    <mergeCell ref="B135:C135"/>
    <mergeCell ref="B151:C151"/>
    <mergeCell ref="IG138:JA138"/>
    <mergeCell ref="B143:C143"/>
    <mergeCell ref="A105:C105"/>
    <mergeCell ref="B150:C150"/>
    <mergeCell ref="B152:C152"/>
    <mergeCell ref="B144:C144"/>
    <mergeCell ref="B38:D39"/>
    <mergeCell ref="B14:D15"/>
    <mergeCell ref="B32:D33"/>
    <mergeCell ref="B68:C68"/>
    <mergeCell ref="IG142:JA142"/>
    <mergeCell ref="A28:D28"/>
    <mergeCell ref="C29:D29"/>
    <mergeCell ref="A84:C84"/>
    <mergeCell ref="D92:D93"/>
    <mergeCell ref="A103:C103"/>
    <mergeCell ref="B137:C137"/>
    <mergeCell ref="B139:C139"/>
    <mergeCell ref="B140:C140"/>
    <mergeCell ref="B141:C141"/>
    <mergeCell ref="A101:B102"/>
    <mergeCell ref="C101:D101"/>
    <mergeCell ref="A117:C117"/>
    <mergeCell ref="B71:D71"/>
    <mergeCell ref="IK135:IV135"/>
    <mergeCell ref="IG136:JA136"/>
    <mergeCell ref="IK137:IV137"/>
    <mergeCell ref="A89:C96"/>
    <mergeCell ref="EB83:EC83"/>
    <mergeCell ref="FS83:FT83"/>
    <mergeCell ref="IS83:IT83"/>
    <mergeCell ref="D89:D90"/>
    <mergeCell ref="D95:D96"/>
    <mergeCell ref="B43:D51"/>
    <mergeCell ref="B64:D65"/>
    <mergeCell ref="B142:C142"/>
    <mergeCell ref="BX142:CI142"/>
    <mergeCell ref="HB123:HR123"/>
    <mergeCell ref="ET76:EX76"/>
    <mergeCell ref="EZ76:FB76"/>
    <mergeCell ref="FC76:FG76"/>
    <mergeCell ref="FJ76:FL76"/>
    <mergeCell ref="FM76:FQ76"/>
    <mergeCell ref="FT76:FV76"/>
    <mergeCell ref="FW76:GA76"/>
    <mergeCell ref="EU39:FE39"/>
    <mergeCell ref="FR38:HA38"/>
    <mergeCell ref="FO39:HA39"/>
    <mergeCell ref="GN32:GP32"/>
    <mergeCell ref="GN33:GS33"/>
    <mergeCell ref="FH7:FN7"/>
    <mergeCell ref="JR156:JS156"/>
    <mergeCell ref="IK145:IV145"/>
    <mergeCell ref="IG146:JA146"/>
    <mergeCell ref="IG140:JA140"/>
    <mergeCell ref="IK141:IV141"/>
    <mergeCell ref="IG148:JA148"/>
    <mergeCell ref="HZ156:IA156"/>
    <mergeCell ref="JA156:JC156"/>
    <mergeCell ref="IK151:IV151"/>
    <mergeCell ref="GW118:HR118"/>
    <mergeCell ref="IS118:JH118"/>
    <mergeCell ref="JK118:KF118"/>
    <mergeCell ref="FV7:FX7"/>
    <mergeCell ref="FY7:FZ7"/>
    <mergeCell ref="FR18:FW18"/>
    <mergeCell ref="FX18:GP18"/>
    <mergeCell ref="FR19:GA19"/>
    <mergeCell ref="GI65:GR65"/>
    <mergeCell ref="GT65:HC65"/>
    <mergeCell ref="IL96:IM96"/>
    <mergeCell ref="IN96:IO96"/>
    <mergeCell ref="LC101:LD101"/>
    <mergeCell ref="KC102:KG102"/>
    <mergeCell ref="KH102:KI102"/>
    <mergeCell ref="KJ102:KP102"/>
    <mergeCell ref="KQ102:KU102"/>
    <mergeCell ref="KV102:KW102"/>
    <mergeCell ref="GG83:GJ83"/>
    <mergeCell ref="BZ88:HM88"/>
    <mergeCell ref="CW96:DF96"/>
    <mergeCell ref="DG96:DH96"/>
    <mergeCell ref="DI96:DJ96"/>
    <mergeCell ref="FF4:KT4"/>
    <mergeCell ref="HW73:HY73"/>
    <mergeCell ref="HW72:HY72"/>
    <mergeCell ref="HZ72:ID72"/>
    <mergeCell ref="HZ76:IB76"/>
    <mergeCell ref="IC76:IG76"/>
    <mergeCell ref="CT76:CV76"/>
    <mergeCell ref="CW76:DA76"/>
    <mergeCell ref="DB76:DD76"/>
    <mergeCell ref="DE76:DI76"/>
    <mergeCell ref="DJ76:DL76"/>
    <mergeCell ref="DM76:DQ76"/>
    <mergeCell ref="DS76:DU76"/>
    <mergeCell ref="DV76:DZ76"/>
    <mergeCell ref="EA76:EC76"/>
    <mergeCell ref="ED76:EH76"/>
    <mergeCell ref="EI76:EK76"/>
    <mergeCell ref="EL76:EP76"/>
    <mergeCell ref="EQ76:ES76"/>
    <mergeCell ref="F103:BY103"/>
    <mergeCell ref="JK83:JN83"/>
    <mergeCell ref="JO83:JP83"/>
    <mergeCell ref="JQ83:JR83"/>
    <mergeCell ref="JS83:JV83"/>
    <mergeCell ref="JW83:JX83"/>
    <mergeCell ref="F118:AA118"/>
    <mergeCell ref="AD118:AS118"/>
    <mergeCell ref="BW118:CR118"/>
    <mergeCell ref="CT118:DI118"/>
    <mergeCell ref="F120:U120"/>
    <mergeCell ref="AI120:AX120"/>
    <mergeCell ref="CK120:CZ120"/>
    <mergeCell ref="DB120:DQ120"/>
    <mergeCell ref="P123:AF123"/>
    <mergeCell ref="AM123:AT123"/>
    <mergeCell ref="BL123:CB123"/>
    <mergeCell ref="CC123:DE123"/>
    <mergeCell ref="DH123:DX123"/>
    <mergeCell ref="EA123:EP123"/>
    <mergeCell ref="FN123:GC123"/>
    <mergeCell ref="F123:M123"/>
    <mergeCell ref="EL83:EM83"/>
    <mergeCell ref="GM83:GN83"/>
    <mergeCell ref="GO83:GP83"/>
    <mergeCell ref="GQ83:GT83"/>
    <mergeCell ref="DK96:EJ96"/>
    <mergeCell ref="HI96:HJ96"/>
    <mergeCell ref="HK96:HL96"/>
    <mergeCell ref="HM96:HN96"/>
    <mergeCell ref="HO96:HR96"/>
    <mergeCell ref="IJ96:IK96"/>
    <mergeCell ref="HZ77:IB77"/>
    <mergeCell ref="F88:BY88"/>
    <mergeCell ref="CK96:CV96"/>
    <mergeCell ref="HA81:HC81"/>
    <mergeCell ref="HK81:HM81"/>
    <mergeCell ref="HU81:HW81"/>
    <mergeCell ref="HX84:IE84"/>
    <mergeCell ref="OG123:OW123"/>
    <mergeCell ref="OZ123:PP123"/>
    <mergeCell ref="PS123:QH123"/>
    <mergeCell ref="F125:Q125"/>
    <mergeCell ref="R125:AW125"/>
    <mergeCell ref="AZ125:BP125"/>
    <mergeCell ref="BS125:CI125"/>
    <mergeCell ref="GF125:GU125"/>
    <mergeCell ref="HB125:HQ125"/>
    <mergeCell ref="HT125:II125"/>
    <mergeCell ref="JJ125:JY125"/>
    <mergeCell ref="KB125:KQ125"/>
    <mergeCell ref="KT125:LI125"/>
    <mergeCell ref="LL125:MA125"/>
    <mergeCell ref="MD125:NI125"/>
    <mergeCell ref="NL125:OB125"/>
    <mergeCell ref="OE125:OU125"/>
    <mergeCell ref="GF123:GU123"/>
    <mergeCell ref="IA123:IP123"/>
    <mergeCell ref="JA123:JQ123"/>
    <mergeCell ref="JT123:KI123"/>
    <mergeCell ref="KL123:LA123"/>
    <mergeCell ref="LD123:MF123"/>
    <mergeCell ref="MI123:MY123"/>
    <mergeCell ref="NB123:OD123"/>
    <mergeCell ref="OM130:PB130"/>
    <mergeCell ref="DJ133:EG133"/>
    <mergeCell ref="EH133:FC133"/>
    <mergeCell ref="F128:U128"/>
    <mergeCell ref="V128:AK128"/>
    <mergeCell ref="AL128:BA128"/>
    <mergeCell ref="BW128:CL128"/>
    <mergeCell ref="DS128:EH128"/>
    <mergeCell ref="F130:U130"/>
    <mergeCell ref="V130:AK130"/>
    <mergeCell ref="DM130:EB130"/>
    <mergeCell ref="FY130:GN130"/>
    <mergeCell ref="HO130:ID130"/>
    <mergeCell ref="IG130:IV130"/>
    <mergeCell ref="JR130:KG130"/>
    <mergeCell ref="KJ130:KY130"/>
    <mergeCell ref="LB130:LQ130"/>
    <mergeCell ref="LT130:MI130"/>
    <mergeCell ref="MJ130:MY130"/>
    <mergeCell ref="NB130:NQ130"/>
    <mergeCell ref="JG133:JS133"/>
  </mergeCells>
  <conditionalFormatting sqref="F205:XFD205">
    <cfRule type="cellIs" dxfId="3624" priority="2" operator="greaterThan">
      <formula>4999</formula>
    </cfRule>
  </conditionalFormatting>
  <conditionalFormatting sqref="M204">
    <cfRule type="cellIs" dxfId="3623" priority="1" operator="greaterThan">
      <formula>4999</formula>
    </cfRule>
  </conditionalFormatting>
  <pageMargins left="0.23622047244094491" right="0.23622047244094491" top="0.74803149606299213" bottom="0.74803149606299213" header="0.31496062992125984" footer="0.31496062992125984"/>
  <pageSetup paperSize="9" scale="11" fitToWidth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39"/>
  <sheetViews>
    <sheetView zoomScale="70" zoomScaleNormal="70" workbookViewId="0">
      <pane xSplit="2" ySplit="4" topLeftCell="O101" activePane="bottomRight" state="frozen"/>
      <selection activeCell="A2" sqref="A2"/>
      <selection pane="topRight" activeCell="C2" sqref="C2"/>
      <selection pane="bottomLeft" activeCell="A5" sqref="A5"/>
      <selection pane="bottomRight" activeCell="V114" sqref="V114"/>
    </sheetView>
  </sheetViews>
  <sheetFormatPr defaultColWidth="8.81640625" defaultRowHeight="14.5"/>
  <cols>
    <col min="1" max="1" width="10.453125" style="210" customWidth="1"/>
    <col min="2" max="2" width="34.81640625" style="210" customWidth="1"/>
    <col min="3" max="3" width="13.1796875" style="212" hidden="1" customWidth="1"/>
    <col min="4" max="4" width="12.54296875" style="212" hidden="1" customWidth="1"/>
    <col min="5" max="6" width="11.1796875" style="212" hidden="1" customWidth="1"/>
    <col min="7" max="7" width="11" style="210" hidden="1" customWidth="1"/>
    <col min="8" max="10" width="13.54296875" style="210" hidden="1" customWidth="1"/>
    <col min="11" max="12" width="11.1796875" style="212" hidden="1" customWidth="1"/>
    <col min="13" max="13" width="11" style="210" hidden="1" customWidth="1"/>
    <col min="14" max="14" width="13.54296875" style="210" hidden="1" customWidth="1"/>
    <col min="15" max="16" width="13.54296875" style="210" customWidth="1"/>
    <col min="17" max="18" width="11.1796875" style="212" customWidth="1"/>
    <col min="19" max="19" width="11" style="210" customWidth="1"/>
    <col min="20" max="22" width="13.54296875" style="210" customWidth="1"/>
    <col min="23" max="24" width="11.1796875" style="212" customWidth="1"/>
    <col min="25" max="25" width="11" style="210" customWidth="1"/>
    <col min="26" max="28" width="13.54296875" style="210" customWidth="1"/>
    <col min="29" max="30" width="11.1796875" style="212" customWidth="1"/>
    <col min="31" max="31" width="11" style="210" customWidth="1"/>
    <col min="32" max="34" width="13.54296875" style="210" customWidth="1"/>
    <col min="35" max="36" width="11.1796875" style="212" customWidth="1"/>
    <col min="37" max="37" width="11" style="210" customWidth="1"/>
    <col min="38" max="40" width="13.54296875" style="210" customWidth="1"/>
    <col min="41" max="42" width="11.1796875" style="212" customWidth="1"/>
    <col min="43" max="43" width="11" style="210" customWidth="1"/>
    <col min="44" max="46" width="13.54296875" style="210" customWidth="1"/>
    <col min="47" max="48" width="11.1796875" style="212" customWidth="1"/>
    <col min="49" max="49" width="11" style="210" customWidth="1"/>
    <col min="50" max="52" width="13.54296875" style="210" customWidth="1"/>
    <col min="53" max="54" width="11.1796875" style="212" customWidth="1"/>
    <col min="55" max="55" width="11" style="210" customWidth="1"/>
    <col min="56" max="58" width="13.54296875" style="210" customWidth="1"/>
    <col min="59" max="60" width="11.1796875" style="212" customWidth="1"/>
    <col min="61" max="61" width="11" style="210" customWidth="1"/>
    <col min="62" max="65" width="13.54296875" style="210" customWidth="1"/>
    <col min="66" max="67" width="11.1796875" style="212" customWidth="1"/>
    <col min="68" max="68" width="11" style="210" customWidth="1"/>
    <col min="69" max="71" width="13.54296875" style="210" customWidth="1"/>
    <col min="72" max="73" width="11.1796875" style="212" customWidth="1"/>
    <col min="74" max="74" width="11" style="210" customWidth="1"/>
    <col min="75" max="77" width="13.54296875" style="210" customWidth="1"/>
    <col min="78" max="79" width="11.1796875" style="212" customWidth="1"/>
    <col min="80" max="80" width="11" style="210" customWidth="1"/>
    <col min="81" max="83" width="13.54296875" style="210" customWidth="1"/>
    <col min="84" max="85" width="8.81640625" style="210"/>
    <col min="86" max="89" width="11.1796875" style="212" customWidth="1"/>
    <col min="90" max="16384" width="8.81640625" style="210"/>
  </cols>
  <sheetData>
    <row r="1" spans="1:93" ht="14.5" hidden="1" customHeight="1">
      <c r="C1" s="211" t="s">
        <v>90</v>
      </c>
      <c r="D1" s="211"/>
      <c r="H1" s="210" t="s">
        <v>77</v>
      </c>
      <c r="N1" s="210" t="s">
        <v>77</v>
      </c>
      <c r="T1" s="210" t="s">
        <v>77</v>
      </c>
      <c r="Z1" s="210" t="s">
        <v>77</v>
      </c>
      <c r="AF1" s="210" t="s">
        <v>77</v>
      </c>
      <c r="AL1" s="210" t="s">
        <v>77</v>
      </c>
      <c r="AR1" s="210" t="s">
        <v>77</v>
      </c>
      <c r="AX1" s="210" t="s">
        <v>77</v>
      </c>
      <c r="BD1" s="210" t="s">
        <v>77</v>
      </c>
      <c r="BJ1" s="210" t="s">
        <v>77</v>
      </c>
      <c r="BQ1" s="210" t="s">
        <v>77</v>
      </c>
      <c r="BW1" s="210" t="s">
        <v>77</v>
      </c>
      <c r="CC1" s="210" t="s">
        <v>77</v>
      </c>
    </row>
    <row r="2" spans="1:93" ht="15" thickBot="1">
      <c r="C2" s="210"/>
      <c r="D2" s="210"/>
      <c r="G2" s="222" t="s">
        <v>278</v>
      </c>
      <c r="M2" s="222" t="s">
        <v>279</v>
      </c>
      <c r="S2" s="222" t="s">
        <v>280</v>
      </c>
      <c r="Y2" s="222" t="s">
        <v>281</v>
      </c>
      <c r="AE2" s="222" t="s">
        <v>282</v>
      </c>
      <c r="AK2" s="222" t="s">
        <v>283</v>
      </c>
      <c r="AQ2" s="222" t="s">
        <v>284</v>
      </c>
      <c r="AW2" s="222" t="s">
        <v>285</v>
      </c>
      <c r="BC2" s="222" t="s">
        <v>286</v>
      </c>
      <c r="BI2" s="222" t="s">
        <v>287</v>
      </c>
      <c r="BP2" s="212">
        <v>1</v>
      </c>
      <c r="BQ2" s="212"/>
      <c r="BR2" s="212"/>
      <c r="BS2" s="212"/>
      <c r="BV2" s="212">
        <v>1</v>
      </c>
      <c r="BW2" s="212"/>
      <c r="BX2" s="212"/>
      <c r="BY2" s="212"/>
      <c r="CB2" s="212">
        <v>1</v>
      </c>
      <c r="CO2" s="210" t="s">
        <v>232</v>
      </c>
    </row>
    <row r="3" spans="1:93" ht="24" customHeight="1" thickBot="1">
      <c r="A3" s="2645" t="s">
        <v>74</v>
      </c>
      <c r="B3" s="2647" t="s">
        <v>181</v>
      </c>
      <c r="C3" s="2626">
        <v>43328</v>
      </c>
      <c r="D3" s="2628"/>
      <c r="E3" s="2626">
        <f>C3+1</f>
        <v>43329</v>
      </c>
      <c r="F3" s="2627"/>
      <c r="G3" s="2627"/>
      <c r="H3" s="2627"/>
      <c r="I3" s="2627"/>
      <c r="J3" s="2628"/>
      <c r="K3" s="2626">
        <f>E3+1</f>
        <v>43330</v>
      </c>
      <c r="L3" s="2627"/>
      <c r="M3" s="2627"/>
      <c r="N3" s="2627"/>
      <c r="O3" s="2627"/>
      <c r="P3" s="2628"/>
      <c r="Q3" s="2626">
        <f>K3+1</f>
        <v>43331</v>
      </c>
      <c r="R3" s="2627"/>
      <c r="S3" s="2627"/>
      <c r="T3" s="2627"/>
      <c r="U3" s="2627"/>
      <c r="V3" s="2628"/>
      <c r="W3" s="2626">
        <f>Q3+1</f>
        <v>43332</v>
      </c>
      <c r="X3" s="2627"/>
      <c r="Y3" s="2627"/>
      <c r="Z3" s="2627"/>
      <c r="AA3" s="2627"/>
      <c r="AB3" s="2628"/>
      <c r="AC3" s="2626">
        <f>W3+1</f>
        <v>43333</v>
      </c>
      <c r="AD3" s="2627"/>
      <c r="AE3" s="2627"/>
      <c r="AF3" s="2627"/>
      <c r="AG3" s="2627"/>
      <c r="AH3" s="2628"/>
      <c r="AI3" s="2626">
        <f>AC3+1</f>
        <v>43334</v>
      </c>
      <c r="AJ3" s="2627"/>
      <c r="AK3" s="2627"/>
      <c r="AL3" s="2627"/>
      <c r="AM3" s="2627"/>
      <c r="AN3" s="2628"/>
      <c r="AO3" s="2626">
        <f>AI3+1</f>
        <v>43335</v>
      </c>
      <c r="AP3" s="2627"/>
      <c r="AQ3" s="2627"/>
      <c r="AR3" s="2627"/>
      <c r="AS3" s="2627"/>
      <c r="AT3" s="2628"/>
      <c r="AU3" s="2626">
        <f>AO3+1</f>
        <v>43336</v>
      </c>
      <c r="AV3" s="2627"/>
      <c r="AW3" s="2627"/>
      <c r="AX3" s="2627"/>
      <c r="AY3" s="2627"/>
      <c r="AZ3" s="2628"/>
      <c r="BA3" s="2626">
        <f>AU3+1</f>
        <v>43337</v>
      </c>
      <c r="BB3" s="2627"/>
      <c r="BC3" s="2627"/>
      <c r="BD3" s="2627"/>
      <c r="BE3" s="2627"/>
      <c r="BF3" s="2628"/>
      <c r="BG3" s="2626">
        <f>BA3+1</f>
        <v>43338</v>
      </c>
      <c r="BH3" s="2627"/>
      <c r="BI3" s="2627"/>
      <c r="BJ3" s="2627"/>
      <c r="BK3" s="2627"/>
      <c r="BL3" s="2627"/>
      <c r="BM3" s="2628"/>
      <c r="BN3" s="2626" t="s">
        <v>233</v>
      </c>
      <c r="BO3" s="2627"/>
      <c r="BP3" s="2627"/>
      <c r="BQ3" s="2627"/>
      <c r="BR3" s="2627"/>
      <c r="BS3" s="2628"/>
      <c r="BT3" s="2626" t="s">
        <v>234</v>
      </c>
      <c r="BU3" s="2627"/>
      <c r="BV3" s="2627"/>
      <c r="BW3" s="2627"/>
      <c r="BX3" s="2627"/>
      <c r="BY3" s="2628"/>
      <c r="BZ3" s="2626" t="s">
        <v>235</v>
      </c>
      <c r="CA3" s="2627"/>
      <c r="CB3" s="2627"/>
      <c r="CC3" s="2627"/>
      <c r="CD3" s="2627"/>
      <c r="CE3" s="2628"/>
      <c r="CH3" s="2626" t="s">
        <v>255</v>
      </c>
      <c r="CI3" s="2627"/>
      <c r="CJ3" s="2626" t="s">
        <v>256</v>
      </c>
      <c r="CK3" s="2627"/>
    </row>
    <row r="4" spans="1:93" ht="24" customHeight="1">
      <c r="A4" s="2646"/>
      <c r="B4" s="2648"/>
      <c r="C4" s="242" t="s">
        <v>217</v>
      </c>
      <c r="D4" s="247" t="s">
        <v>238</v>
      </c>
      <c r="E4" s="242" t="s">
        <v>239</v>
      </c>
      <c r="F4" s="252" t="s">
        <v>216</v>
      </c>
      <c r="G4" s="252" t="s">
        <v>215</v>
      </c>
      <c r="H4" s="252" t="s">
        <v>183</v>
      </c>
      <c r="I4" s="252" t="s">
        <v>240</v>
      </c>
      <c r="J4" s="243" t="s">
        <v>238</v>
      </c>
      <c r="K4" s="242" t="s">
        <v>182</v>
      </c>
      <c r="L4" s="252" t="s">
        <v>216</v>
      </c>
      <c r="M4" s="252" t="s">
        <v>215</v>
      </c>
      <c r="N4" s="252" t="s">
        <v>183</v>
      </c>
      <c r="O4" s="252" t="s">
        <v>240</v>
      </c>
      <c r="P4" s="243" t="s">
        <v>238</v>
      </c>
      <c r="Q4" s="242" t="s">
        <v>182</v>
      </c>
      <c r="R4" s="252" t="s">
        <v>216</v>
      </c>
      <c r="S4" s="252" t="s">
        <v>215</v>
      </c>
      <c r="T4" s="252" t="s">
        <v>183</v>
      </c>
      <c r="U4" s="252" t="s">
        <v>240</v>
      </c>
      <c r="V4" s="243" t="s">
        <v>238</v>
      </c>
      <c r="W4" s="242" t="s">
        <v>182</v>
      </c>
      <c r="X4" s="252" t="s">
        <v>216</v>
      </c>
      <c r="Y4" s="252" t="s">
        <v>215</v>
      </c>
      <c r="Z4" s="252" t="s">
        <v>183</v>
      </c>
      <c r="AA4" s="252" t="s">
        <v>240</v>
      </c>
      <c r="AB4" s="243" t="s">
        <v>238</v>
      </c>
      <c r="AC4" s="242" t="s">
        <v>182</v>
      </c>
      <c r="AD4" s="252" t="s">
        <v>216</v>
      </c>
      <c r="AE4" s="252" t="s">
        <v>215</v>
      </c>
      <c r="AF4" s="252" t="s">
        <v>183</v>
      </c>
      <c r="AG4" s="252" t="s">
        <v>240</v>
      </c>
      <c r="AH4" s="243" t="s">
        <v>238</v>
      </c>
      <c r="AI4" s="242" t="s">
        <v>182</v>
      </c>
      <c r="AJ4" s="252" t="s">
        <v>216</v>
      </c>
      <c r="AK4" s="252" t="s">
        <v>215</v>
      </c>
      <c r="AL4" s="252" t="s">
        <v>183</v>
      </c>
      <c r="AM4" s="252" t="s">
        <v>240</v>
      </c>
      <c r="AN4" s="243" t="s">
        <v>238</v>
      </c>
      <c r="AO4" s="242" t="s">
        <v>182</v>
      </c>
      <c r="AP4" s="252" t="s">
        <v>216</v>
      </c>
      <c r="AQ4" s="252" t="s">
        <v>215</v>
      </c>
      <c r="AR4" s="252" t="s">
        <v>183</v>
      </c>
      <c r="AS4" s="252" t="s">
        <v>240</v>
      </c>
      <c r="AT4" s="243" t="s">
        <v>238</v>
      </c>
      <c r="AU4" s="242" t="s">
        <v>182</v>
      </c>
      <c r="AV4" s="252" t="s">
        <v>216</v>
      </c>
      <c r="AW4" s="252" t="s">
        <v>215</v>
      </c>
      <c r="AX4" s="252" t="s">
        <v>183</v>
      </c>
      <c r="AY4" s="252" t="s">
        <v>240</v>
      </c>
      <c r="AZ4" s="243" t="s">
        <v>238</v>
      </c>
      <c r="BA4" s="242" t="s">
        <v>182</v>
      </c>
      <c r="BB4" s="252" t="s">
        <v>216</v>
      </c>
      <c r="BC4" s="252" t="s">
        <v>215</v>
      </c>
      <c r="BD4" s="252" t="s">
        <v>183</v>
      </c>
      <c r="BE4" s="252" t="s">
        <v>240</v>
      </c>
      <c r="BF4" s="243" t="s">
        <v>238</v>
      </c>
      <c r="BG4" s="242" t="s">
        <v>182</v>
      </c>
      <c r="BH4" s="252" t="s">
        <v>216</v>
      </c>
      <c r="BI4" s="252" t="s">
        <v>215</v>
      </c>
      <c r="BJ4" s="252" t="s">
        <v>183</v>
      </c>
      <c r="BK4" s="252" t="s">
        <v>257</v>
      </c>
      <c r="BL4" s="252" t="s">
        <v>240</v>
      </c>
      <c r="BM4" s="243" t="s">
        <v>238</v>
      </c>
      <c r="BN4" s="242" t="s">
        <v>182</v>
      </c>
      <c r="BO4" s="252" t="s">
        <v>216</v>
      </c>
      <c r="BP4" s="252" t="s">
        <v>215</v>
      </c>
      <c r="BQ4" s="252" t="s">
        <v>183</v>
      </c>
      <c r="BR4" s="252" t="s">
        <v>240</v>
      </c>
      <c r="BS4" s="243" t="s">
        <v>238</v>
      </c>
      <c r="BT4" s="242" t="s">
        <v>182</v>
      </c>
      <c r="BU4" s="252" t="s">
        <v>216</v>
      </c>
      <c r="BV4" s="252" t="s">
        <v>215</v>
      </c>
      <c r="BW4" s="252" t="s">
        <v>183</v>
      </c>
      <c r="BX4" s="252" t="s">
        <v>240</v>
      </c>
      <c r="BY4" s="243" t="s">
        <v>238</v>
      </c>
      <c r="BZ4" s="242" t="s">
        <v>182</v>
      </c>
      <c r="CA4" s="252" t="s">
        <v>216</v>
      </c>
      <c r="CB4" s="252" t="s">
        <v>215</v>
      </c>
      <c r="CC4" s="252" t="s">
        <v>183</v>
      </c>
      <c r="CD4" s="252" t="s">
        <v>240</v>
      </c>
      <c r="CE4" s="243" t="s">
        <v>238</v>
      </c>
      <c r="CH4" s="242" t="s">
        <v>182</v>
      </c>
      <c r="CI4" s="252" t="s">
        <v>216</v>
      </c>
      <c r="CJ4" s="242" t="s">
        <v>182</v>
      </c>
      <c r="CK4" s="252" t="s">
        <v>216</v>
      </c>
    </row>
    <row r="5" spans="1:93" ht="24" customHeight="1">
      <c r="A5" s="162" t="s">
        <v>19</v>
      </c>
      <c r="B5" s="162" t="s">
        <v>172</v>
      </c>
      <c r="C5" s="244" t="e">
        <f>INDEX('файл остатки'!$A$5:$CX$265,MATCH($C$1,'файл остатки'!$A$5:$A$228,0),MATCH(B5,'файл остатки'!$A$5:$CX$5,0))</f>
        <v>#N/A</v>
      </c>
      <c r="D5" s="248"/>
      <c r="E5" s="217"/>
      <c r="F5" s="208" t="s">
        <v>218</v>
      </c>
      <c r="G5" s="234" t="e">
        <f>IF(ISERROR(INDEX('файл остатки'!$A$5:$CX$265,MATCH(G$2,'файл остатки'!$A$5:$A$228,0),MATCH($B5,'файл остатки'!$A$5:$CX$5,0))),INDEX('файл остатки'!$A$100:$CX$265,MATCH(E$3,'файл остатки'!$A$100:$A$228,0),MATCH($B5,'файл остатки'!$A$5:$CX$5,0)),INDEX('файл остатки'!$A$5:$CX$265,MATCH(G$2,'файл остатки'!$A$5:$A$228,0),MATCH($B5,'файл остатки'!$A$5:$CX$5,0)))</f>
        <v>#N/A</v>
      </c>
      <c r="H5" s="213" t="e">
        <f>INDEX('файл остатки'!$A$5:$CX$265,MATCH($H$1,'файл остатки'!$A$5:$A$228,0),MATCH($B5,'файл остатки'!$A$5:$CX$5,0))</f>
        <v>#N/A</v>
      </c>
      <c r="I5" s="241" t="e">
        <f>IF(E$3='файл остатки'!$B$1,INDEX('файл остатки'!$A$5:$CX$265,MATCH($C$1,'файл остатки'!$A$5:$A$228,0),MATCH($B5,'файл остатки'!$A$5:$CX$5,0)),C5+D5-E5-G5)</f>
        <v>#N/A</v>
      </c>
      <c r="J5" s="218"/>
      <c r="K5" s="217">
        <v>-220</v>
      </c>
      <c r="L5" s="208" t="s">
        <v>218</v>
      </c>
      <c r="M5" s="234" t="e">
        <f>IF(ISERROR(INDEX('файл остатки'!$A$5:$CX$265,MATCH(M$2,'файл остатки'!$A$5:$A$228,0),MATCH($B5,'файл остатки'!$A$5:$CX$5,0))),INDEX('файл остатки'!$A$100:$CX$265,MATCH(K$3,'файл остатки'!$A$100:$A$228,0),MATCH($B5,'файл остатки'!$A$5:$CX$5,0)),INDEX('файл остатки'!$A$5:$CX$265,MATCH(M$2,'файл остатки'!$A$5:$A$228,0),MATCH($B5,'файл остатки'!$A$5:$CX$5,0)))</f>
        <v>#N/A</v>
      </c>
      <c r="N5" s="213" t="e">
        <f>INDEX('файл остатки'!$A$5:$CX$265,MATCH($H$1,'файл остатки'!$A$5:$A$228,0),MATCH($B5,'файл остатки'!$A$5:$CX$5,0))</f>
        <v>#N/A</v>
      </c>
      <c r="O5" s="241" t="e">
        <f>IF(K$3='файл остатки'!$B$1,INDEX('файл остатки'!$A$5:$CX$265,MATCH($C$1,'файл остатки'!$A$5:$A$228,0),MATCH($B5,'файл остатки'!$A$5:$CX$5,0)),I5+J5-K5-M5)</f>
        <v>#N/A</v>
      </c>
      <c r="P5" s="218"/>
      <c r="Q5" s="217">
        <v>-176</v>
      </c>
      <c r="R5" s="208" t="s">
        <v>218</v>
      </c>
      <c r="S5" s="234" t="e">
        <f>IF(ISERROR(INDEX('файл остатки'!$A$5:$CX$265,MATCH(S$2,'файл остатки'!$A$5:$A$228,0),MATCH($B5,'файл остатки'!$A$5:$CX$5,0))),INDEX('файл остатки'!$A$100:$CX$265,MATCH(Q$3,'файл остатки'!$A$100:$A$228,0),MATCH($B5,'файл остатки'!$A$5:$CX$5,0)),INDEX('файл остатки'!$A$5:$CX$265,MATCH(S$2,'файл остатки'!$A$5:$A$228,0),MATCH($B5,'файл остатки'!$A$5:$CX$5,0)))</f>
        <v>#N/A</v>
      </c>
      <c r="T5" s="213" t="e">
        <f>INDEX('файл остатки'!$A$5:$CX$265,MATCH($H$1,'файл остатки'!$A$5:$A$228,0),MATCH($B5,'файл остатки'!$A$5:$CX$5,0))</f>
        <v>#N/A</v>
      </c>
      <c r="U5" s="241" t="e">
        <f>IF(Q$3='файл остатки'!$B$1,INDEX('файл остатки'!$A$5:$CX$265,MATCH($C$1,'файл остатки'!$A$5:$A$228,0),MATCH($B5,'файл остатки'!$A$5:$CX$5,0)),O5+P5-Q5-S5)</f>
        <v>#N/A</v>
      </c>
      <c r="V5" s="218"/>
      <c r="W5" s="217"/>
      <c r="X5" s="208" t="s">
        <v>218</v>
      </c>
      <c r="Y5" s="234" t="e">
        <f>IF(ISERROR(INDEX('файл остатки'!$A$5:$CX$265,MATCH(Y$2,'файл остатки'!$A$5:$A$228,0),MATCH($B5,'файл остатки'!$A$5:$CX$5,0))),INDEX('файл остатки'!$A$100:$CX$265,MATCH(W$3,'файл остатки'!$A$100:$A$228,0),MATCH($B5,'файл остатки'!$A$5:$CX$5,0)),INDEX('файл остатки'!$A$5:$CX$265,MATCH(Y$2,'файл остатки'!$A$5:$A$228,0),MATCH($B5,'файл остатки'!$A$5:$CX$5,0)))</f>
        <v>#N/A</v>
      </c>
      <c r="Z5" s="213" t="e">
        <f>INDEX('файл остатки'!$A$5:$CX$265,MATCH($H$1,'файл остатки'!$A$5:$A$228,0),MATCH($B5,'файл остатки'!$A$5:$CX$5,0))</f>
        <v>#N/A</v>
      </c>
      <c r="AA5" s="241" t="e">
        <f>IF(W$3='файл остатки'!$B$1,INDEX('файл остатки'!$A$5:$CX$265,MATCH($C$1,'файл остатки'!$A$5:$A$228,0),MATCH($B5,'файл остатки'!$A$5:$CX$5,0)),U5+V5-W5-Y5)</f>
        <v>#N/A</v>
      </c>
      <c r="AB5" s="218"/>
      <c r="AC5" s="217">
        <v>-214.66666666666669</v>
      </c>
      <c r="AD5" s="208" t="s">
        <v>218</v>
      </c>
      <c r="AE5" s="234" t="e">
        <f>IF(ISERROR(INDEX('файл остатки'!$A$5:$CX$265,MATCH(AE$2,'файл остатки'!$A$5:$A$228,0),MATCH($B5,'файл остатки'!$A$5:$CX$5,0))),INDEX('файл остатки'!$A$100:$CX$265,MATCH(AC$3,'файл остатки'!$A$100:$A$228,0),MATCH($B5,'файл остатки'!$A$5:$CX$5,0)),INDEX('файл остатки'!$A$5:$CX$265,MATCH(AE$2,'файл остатки'!$A$5:$A$228,0),MATCH($B5,'файл остатки'!$A$5:$CX$5,0)))</f>
        <v>#N/A</v>
      </c>
      <c r="AF5" s="213" t="e">
        <f>INDEX('файл остатки'!$A$5:$CX$265,MATCH($H$1,'файл остатки'!$A$5:$A$228,0),MATCH($B5,'файл остатки'!$A$5:$CX$5,0))</f>
        <v>#N/A</v>
      </c>
      <c r="AG5" s="241" t="e">
        <f>IF(AC$3='файл остатки'!$B$1,INDEX('файл остатки'!$A$5:$CX$265,MATCH($C$1,'файл остатки'!$A$5:$A$228,0),MATCH($B5,'файл остатки'!$A$5:$CX$5,0)),AA5+AB5-AC5-AE5)</f>
        <v>#N/A</v>
      </c>
      <c r="AH5" s="218"/>
      <c r="AI5" s="217">
        <v>-154.16666666666669</v>
      </c>
      <c r="AJ5" s="208" t="s">
        <v>218</v>
      </c>
      <c r="AK5" s="234" t="e">
        <f>IF(ISERROR(INDEX('файл остатки'!$A$5:$CX$265,MATCH(AK$2,'файл остатки'!$A$5:$A$228,0),MATCH($B5,'файл остатки'!$A$5:$CX$5,0))),INDEX('файл остатки'!$A$100:$CX$265,MATCH(AI$3,'файл остатки'!$A$100:$A$228,0),MATCH($B5,'файл остатки'!$A$5:$CX$5,0)),INDEX('файл остатки'!$A$5:$CX$265,MATCH(AK$2,'файл остатки'!$A$5:$A$228,0),MATCH($B5,'файл остатки'!$A$5:$CX$5,0)))</f>
        <v>#N/A</v>
      </c>
      <c r="AL5" s="213" t="e">
        <f>INDEX('файл остатки'!$A$5:$CX$265,MATCH($H$1,'файл остатки'!$A$5:$A$228,0),MATCH($B5,'файл остатки'!$A$5:$CX$5,0))</f>
        <v>#N/A</v>
      </c>
      <c r="AM5" s="241" t="e">
        <f>IF(AI$3='файл остатки'!$B$1,INDEX('файл остатки'!$A$5:$CX$265,MATCH($C$1,'файл остатки'!$A$5:$A$228,0),MATCH($B5,'файл остатки'!$A$5:$CX$5,0)),AG5+AH5-AI5-AK5)</f>
        <v>#N/A</v>
      </c>
      <c r="AN5" s="218"/>
      <c r="AO5" s="217"/>
      <c r="AP5" s="208" t="s">
        <v>218</v>
      </c>
      <c r="AQ5" s="234" t="e">
        <f>IF(ISERROR(INDEX('файл остатки'!$A$5:$CX$265,MATCH(AQ$2,'файл остатки'!$A$5:$A$228,0),MATCH($B5,'файл остатки'!$A$5:$CX$5,0))),INDEX('файл остатки'!$A$100:$CX$265,MATCH(AO$3,'файл остатки'!$A$100:$A$228,0),MATCH($B5,'файл остатки'!$A$5:$CX$5,0)),INDEX('файл остатки'!$A$5:$CX$265,MATCH(AQ$2,'файл остатки'!$A$5:$A$228,0),MATCH($B5,'файл остатки'!$A$5:$CX$5,0)))</f>
        <v>#N/A</v>
      </c>
      <c r="AR5" s="213" t="e">
        <f>INDEX('файл остатки'!$A$5:$CX$265,MATCH($H$1,'файл остатки'!$A$5:$A$228,0),MATCH($B5,'файл остатки'!$A$5:$CX$5,0))</f>
        <v>#N/A</v>
      </c>
      <c r="AS5" s="241" t="e">
        <f>IF(AO$3='файл остатки'!$B$1,INDEX('файл остатки'!$A$5:$CX$265,MATCH($C$1,'файл остатки'!$A$5:$A$228,0),MATCH($B5,'файл остатки'!$A$5:$CX$5,0)),AM5+AN5-AO5-AQ5)</f>
        <v>#N/A</v>
      </c>
      <c r="AT5" s="218"/>
      <c r="AU5" s="217"/>
      <c r="AV5" s="208" t="s">
        <v>218</v>
      </c>
      <c r="AW5" s="234" t="e">
        <f>IF(ISERROR(INDEX('файл остатки'!$A$5:$CX$265,MATCH(AW$2,'файл остатки'!$A$5:$A$228,0),MATCH($B5,'файл остатки'!$A$5:$CX$5,0))),INDEX('файл остатки'!$A$100:$CX$265,MATCH(AU$3,'файл остатки'!$A$100:$A$228,0),MATCH($B5,'файл остатки'!$A$5:$CX$5,0)),INDEX('файл остатки'!$A$5:$CX$265,MATCH(AW$2,'файл остатки'!$A$5:$A$228,0),MATCH($B5,'файл остатки'!$A$5:$CX$5,0)))</f>
        <v>#N/A</v>
      </c>
      <c r="AX5" s="213" t="e">
        <f>INDEX('файл остатки'!$A$5:$CX$265,MATCH($H$1,'файл остатки'!$A$5:$A$228,0),MATCH($B5,'файл остатки'!$A$5:$CX$5,0))</f>
        <v>#N/A</v>
      </c>
      <c r="AY5" s="241" t="e">
        <f>IF(AU$3='файл остатки'!$B$1,INDEX('файл остатки'!$A$5:$CX$265,MATCH($C$1,'файл остатки'!$A$5:$A$228,0),MATCH($B5,'файл остатки'!$A$5:$CX$5,0)),AS5+AT5-AU5-AW5)</f>
        <v>#N/A</v>
      </c>
      <c r="AZ5" s="218"/>
      <c r="BA5" s="217">
        <v>-299</v>
      </c>
      <c r="BB5" s="208" t="s">
        <v>218</v>
      </c>
      <c r="BC5" s="234" t="e">
        <f>IF(ISERROR(INDEX('файл остатки'!$A$5:$CX$265,MATCH(BC$2,'файл остатки'!$A$5:$A$228,0),MATCH($B5,'файл остатки'!$A$5:$CX$5,0))),INDEX('файл остатки'!$A$100:$CX$265,MATCH(BA$3,'файл остатки'!$A$100:$A$228,0),MATCH($B5,'файл остатки'!$A$5:$CX$5,0)),INDEX('файл остатки'!$A$5:$CX$265,MATCH(BC$2,'файл остатки'!$A$5:$A$228,0),MATCH($B5,'файл остатки'!$A$5:$CX$5,0)))</f>
        <v>#N/A</v>
      </c>
      <c r="BD5" s="213" t="e">
        <f>INDEX('файл остатки'!$A$5:$CX$265,MATCH($H$1,'файл остатки'!$A$5:$A$228,0),MATCH($B5,'файл остатки'!$A$5:$CX$5,0))</f>
        <v>#N/A</v>
      </c>
      <c r="BE5" s="241" t="e">
        <f>IF(BA$3='файл остатки'!$B$1,INDEX('файл остатки'!$A$5:$CX$265,MATCH($C$1,'файл остатки'!$A$5:$A$228,0),MATCH($B5,'файл остатки'!$A$5:$CX$5,0)),AY5+AZ5-BA5-BC5)</f>
        <v>#N/A</v>
      </c>
      <c r="BF5" s="218"/>
      <c r="BG5" s="217"/>
      <c r="BH5" s="208" t="s">
        <v>218</v>
      </c>
      <c r="BI5" s="234" t="e">
        <f>IF(ISERROR(INDEX('файл остатки'!$A$5:$CX$265,MATCH(BI$2,'файл остатки'!$A$5:$A$228,0),MATCH($B5,'файл остатки'!$A$5:$CX$5,0))),INDEX('файл остатки'!$A$100:$CX$265,MATCH(BG$3,'файл остатки'!$A$100:$A$228,0),MATCH($B5,'файл остатки'!$A$5:$CX$5,0)),INDEX('файл остатки'!$A$5:$CX$265,MATCH(BI$2,'файл остатки'!$A$5:$A$228,0),MATCH($B5,'файл остатки'!$A$5:$CX$5,0)))</f>
        <v>#N/A</v>
      </c>
      <c r="BJ5" s="213" t="e">
        <f>INDEX('файл остатки'!$A$5:$CX$265,MATCH($H$1,'файл остатки'!$A$5:$A$228,0),MATCH($B5,'файл остатки'!$A$5:$CX$5,0))</f>
        <v>#N/A</v>
      </c>
      <c r="BK5" s="213" t="e">
        <f>((-CJ5/10+BP5/7+BV5/7+CB5/7)/4)*CO5</f>
        <v>#N/A</v>
      </c>
      <c r="BL5" s="241" t="e">
        <f>IF(BG$3='файл остатки'!$B$1,INDEX('файл остатки'!$A$5:$CX$265,MATCH($C$1,'файл остатки'!$A$5:$A$228,0),MATCH($B5,'файл остатки'!$A$5:$CX$5,0)),BE5+BF5-BG5-BI5)</f>
        <v>#N/A</v>
      </c>
      <c r="BM5" s="218"/>
      <c r="BN5" s="217" t="e">
        <f>-BP5</f>
        <v>#N/A</v>
      </c>
      <c r="BO5" s="208" t="s">
        <v>218</v>
      </c>
      <c r="BP5" s="234" t="e">
        <f>IF(ISERROR(INDEX('файл остатки'!$A$5:$CX$265,MATCH(BP$2,'файл остатки'!$A$5:$A$228,0),MATCH($B5,'файл остатки'!$A$5:$CX$5,0))),INDEX('файл остатки'!$A$100:$CX$265,MATCH(BN$3,'файл остатки'!$A$100:$A$228,0),MATCH($B5,'файл остатки'!$A$5:$CX$5,0)),INDEX('файл остатки'!$A$5:$CX$265,MATCH(BP$2,'файл остатки'!$A$5:$A$228,0),MATCH($B5,'файл остатки'!$A$5:$CX$5,0)))</f>
        <v>#N/A</v>
      </c>
      <c r="BQ5" s="213" t="e">
        <f>INDEX('файл остатки'!$A$5:$CX$265,MATCH($H$1,'файл остатки'!$A$5:$A$228,0),MATCH($B5,'файл остатки'!$A$5:$CX$5,0))</f>
        <v>#N/A</v>
      </c>
      <c r="BR5" s="241" t="e">
        <f>IF(BN$3='файл остатки'!$B$1,INDEX('файл остатки'!$A$5:$CX$265,MATCH($C$1,'файл остатки'!$A$5:$A$228,0),MATCH($B5,'файл остатки'!$A$5:$CX$5,0)),BL5+BM5-BN5-BP5)</f>
        <v>#N/A</v>
      </c>
      <c r="BS5" s="218"/>
      <c r="BT5" s="217" t="e">
        <f>-BV5</f>
        <v>#N/A</v>
      </c>
      <c r="BU5" s="208" t="s">
        <v>218</v>
      </c>
      <c r="BV5" s="234" t="e">
        <f>IF(ISERROR(INDEX('файл остатки'!$A$5:$CX$265,MATCH(BV$2,'файл остатки'!$A$5:$A$228,0),MATCH($B5,'файл остатки'!$A$5:$CX$5,0))),INDEX('файл остатки'!$A$100:$CX$265,MATCH(BT$3,'файл остатки'!$A$100:$A$228,0),MATCH($B5,'файл остатки'!$A$5:$CX$5,0)),INDEX('файл остатки'!$A$5:$CX$265,MATCH(BV$2,'файл остатки'!$A$5:$A$228,0),MATCH($B5,'файл остатки'!$A$5:$CX$5,0)))</f>
        <v>#N/A</v>
      </c>
      <c r="BW5" s="213" t="e">
        <f>INDEX('файл остатки'!$A$5:$CX$265,MATCH($H$1,'файл остатки'!$A$5:$A$228,0),MATCH($B5,'файл остатки'!$A$5:$CX$5,0))</f>
        <v>#N/A</v>
      </c>
      <c r="BX5" s="241" t="e">
        <f>IF(BT$3='файл остатки'!$B$1,INDEX('файл остатки'!$A$5:$CX$265,MATCH($C$1,'файл остатки'!$A$5:$A$228,0),MATCH($B5,'файл остатки'!$A$5:$CX$5,0)),BR5+BS5-BT5-BV5)</f>
        <v>#N/A</v>
      </c>
      <c r="BY5" s="218"/>
      <c r="BZ5" s="217" t="e">
        <f>-CB5</f>
        <v>#N/A</v>
      </c>
      <c r="CA5" s="208" t="s">
        <v>218</v>
      </c>
      <c r="CB5" s="234" t="e">
        <f>IF(ISERROR(INDEX('файл остатки'!$A$5:$CX$265,MATCH(CB$2,'файл остатки'!$A$5:$A$228,0),MATCH($B5,'файл остатки'!$A$5:$CX$5,0))),INDEX('файл остатки'!$A$100:$CX$265,MATCH(BZ$3,'файл остатки'!$A$100:$A$228,0),MATCH($B5,'файл остатки'!$A$5:$CX$5,0)),INDEX('файл остатки'!$A$5:$CX$265,MATCH(CB$2,'файл остатки'!$A$5:$A$228,0),MATCH($B5,'файл остатки'!$A$5:$CX$5,0)))</f>
        <v>#N/A</v>
      </c>
      <c r="CC5" s="213" t="e">
        <f>INDEX('файл остатки'!$A$5:$CX$265,MATCH($H$1,'файл остатки'!$A$5:$A$228,0),MATCH($B5,'файл остатки'!$A$5:$CX$5,0))</f>
        <v>#N/A</v>
      </c>
      <c r="CD5" s="241" t="e">
        <f>IF(BZ$3='файл остатки'!$B$1,INDEX('файл остатки'!$A$5:$CX$265,MATCH($C$1,'файл остатки'!$A$5:$A$228,0),MATCH($B5,'файл остатки'!$A$5:$CX$5,0)),BX5+BY5-BZ5-CB5)</f>
        <v>#N/A</v>
      </c>
      <c r="CE5" s="218"/>
      <c r="CH5" s="217">
        <f>E5+K5+Q5+W5+AC5+AI5+AO5+AU5+BA5+BG5</f>
        <v>-1063.8333333333335</v>
      </c>
      <c r="CI5" s="208" t="s">
        <v>218</v>
      </c>
      <c r="CJ5" s="217" t="e">
        <f>-(G5+M5+S5+Y5+AE5+AK5+AQ5+AW5+BC5+BI5)</f>
        <v>#N/A</v>
      </c>
      <c r="CK5" s="208" t="s">
        <v>218</v>
      </c>
      <c r="CO5" s="223" t="e">
        <f>+INDEX('файл остатки'!$A$5:$CX$265,MATCH(CO$2,'файл остатки'!$A$5:$A$228,0),MATCH($B5,'файл остатки'!$A$5:$CX$5,0))</f>
        <v>#N/A</v>
      </c>
    </row>
    <row r="6" spans="1:93" ht="24" customHeight="1">
      <c r="A6" s="162" t="s">
        <v>19</v>
      </c>
      <c r="B6" s="205" t="s">
        <v>150</v>
      </c>
      <c r="C6" s="244" t="e">
        <f>INDEX('файл остатки'!$A$5:$CX$265,MATCH($C$1,'файл остатки'!$A$5:$A$228,0),MATCH(B6,'файл остатки'!$A$5:$CX$5,0))</f>
        <v>#N/A</v>
      </c>
      <c r="D6" s="248"/>
      <c r="E6" s="217"/>
      <c r="F6" s="150">
        <f>-(E6+E5+E10+E17)/'планирование суточное'!$K$7</f>
        <v>0</v>
      </c>
      <c r="G6" s="234" t="e">
        <f>IF(ISERROR(INDEX('файл остатки'!$A$5:$CX$265,MATCH(G$2,'файл остатки'!$A$5:$A$228,0),MATCH($B6,'файл остатки'!$A$5:$CX$5,0))),INDEX('файл остатки'!$A$100:$CX$265,MATCH(E$3,'файл остатки'!$A$100:$A$228,0),MATCH($B6,'файл остатки'!$A$5:$CX$5,0)),INDEX('файл остатки'!$A$5:$CX$265,MATCH(G$2,'файл остатки'!$A$5:$A$228,0),MATCH($B6,'файл остатки'!$A$5:$CX$5,0)))</f>
        <v>#N/A</v>
      </c>
      <c r="H6" s="213" t="e">
        <f>INDEX('файл остатки'!$A$5:$CX$265,MATCH($H$1,'файл остатки'!$A$5:$A$228,0),MATCH($B6,'файл остатки'!$A$5:$CX$5,0))</f>
        <v>#N/A</v>
      </c>
      <c r="I6" s="241" t="e">
        <f>IF(E$3='файл остатки'!$B$1,INDEX('файл остатки'!$A$5:$CX$265,MATCH($C$1,'файл остатки'!$A$5:$A$228,0),MATCH($B6,'файл остатки'!$A$5:$CX$5,0)),C6+D6-E6-G6)</f>
        <v>#N/A</v>
      </c>
      <c r="J6" s="218"/>
      <c r="K6" s="217">
        <v>-384</v>
      </c>
      <c r="L6" s="150">
        <f>-(K6+K5+K10+K17)/'планирование суточное'!$K$7</f>
        <v>0.8014</v>
      </c>
      <c r="M6" s="234" t="e">
        <f>IF(ISERROR(INDEX('файл остатки'!$A$5:$CX$265,MATCH(M$2,'файл остатки'!$A$5:$A$228,0),MATCH($B6,'файл остатки'!$A$5:$CX$5,0))),INDEX('файл остатки'!$A$100:$CX$265,MATCH(K$3,'файл остатки'!$A$100:$A$228,0),MATCH($B6,'файл остатки'!$A$5:$CX$5,0)),INDEX('файл остатки'!$A$5:$CX$265,MATCH(M$2,'файл остатки'!$A$5:$A$228,0),MATCH($B6,'файл остатки'!$A$5:$CX$5,0)))</f>
        <v>#N/A</v>
      </c>
      <c r="N6" s="213" t="e">
        <f>INDEX('файл остатки'!$A$5:$CX$265,MATCH($H$1,'файл остатки'!$A$5:$A$228,0),MATCH($B6,'файл остатки'!$A$5:$CX$5,0))</f>
        <v>#N/A</v>
      </c>
      <c r="O6" s="241" t="e">
        <f>IF(K$3='файл остатки'!$B$1,INDEX('файл остатки'!$A$5:$CX$265,MATCH($C$1,'файл остатки'!$A$5:$A$228,0),MATCH($B6,'файл остатки'!$A$5:$CX$5,0)),I6+J6-K6-M6)</f>
        <v>#N/A</v>
      </c>
      <c r="P6" s="218"/>
      <c r="Q6" s="217"/>
      <c r="R6" s="150">
        <f>-(Q6+Q5+Q10+Q17)/'планирование суточное'!$K$7</f>
        <v>0.17599999999999999</v>
      </c>
      <c r="S6" s="234" t="e">
        <f>IF(ISERROR(INDEX('файл остатки'!$A$5:$CX$265,MATCH(S$2,'файл остатки'!$A$5:$A$228,0),MATCH($B6,'файл остатки'!$A$5:$CX$5,0))),INDEX('файл остатки'!$A$100:$CX$265,MATCH(Q$3,'файл остатки'!$A$100:$A$228,0),MATCH($B6,'файл остатки'!$A$5:$CX$5,0)),INDEX('файл остатки'!$A$5:$CX$265,MATCH(S$2,'файл остатки'!$A$5:$A$228,0),MATCH($B6,'файл остатки'!$A$5:$CX$5,0)))</f>
        <v>#N/A</v>
      </c>
      <c r="T6" s="213" t="e">
        <f>INDEX('файл остатки'!$A$5:$CX$265,MATCH($H$1,'файл остатки'!$A$5:$A$228,0),MATCH($B6,'файл остатки'!$A$5:$CX$5,0))</f>
        <v>#N/A</v>
      </c>
      <c r="U6" s="241" t="e">
        <f>IF(Q$3='файл остатки'!$B$1,INDEX('файл остатки'!$A$5:$CX$265,MATCH($C$1,'файл остатки'!$A$5:$A$228,0),MATCH($B6,'файл остатки'!$A$5:$CX$5,0)),O6+P6-Q6-S6)</f>
        <v>#N/A</v>
      </c>
      <c r="V6" s="218"/>
      <c r="W6" s="217"/>
      <c r="X6" s="150">
        <f>-(W6+W5+W10+W17)/'планирование суточное'!$K$7</f>
        <v>0</v>
      </c>
      <c r="Y6" s="234" t="e">
        <f>IF(ISERROR(INDEX('файл остатки'!$A$5:$CX$265,MATCH(Y$2,'файл остатки'!$A$5:$A$228,0),MATCH($B6,'файл остатки'!$A$5:$CX$5,0))),INDEX('файл остатки'!$A$100:$CX$265,MATCH(W$3,'файл остатки'!$A$100:$A$228,0),MATCH($B6,'файл остатки'!$A$5:$CX$5,0)),INDEX('файл остатки'!$A$5:$CX$265,MATCH(Y$2,'файл остатки'!$A$5:$A$228,0),MATCH($B6,'файл остатки'!$A$5:$CX$5,0)))</f>
        <v>#N/A</v>
      </c>
      <c r="Z6" s="213" t="e">
        <f>INDEX('файл остатки'!$A$5:$CX$265,MATCH($H$1,'файл остатки'!$A$5:$A$228,0),MATCH($B6,'файл остатки'!$A$5:$CX$5,0))</f>
        <v>#N/A</v>
      </c>
      <c r="AA6" s="241" t="e">
        <f>IF(W$3='файл остатки'!$B$1,INDEX('файл остатки'!$A$5:$CX$265,MATCH($C$1,'файл остатки'!$A$5:$A$228,0),MATCH($B6,'файл остатки'!$A$5:$CX$5,0)),U6+V6-W6-Y6)</f>
        <v>#N/A</v>
      </c>
      <c r="AB6" s="218"/>
      <c r="AC6" s="217">
        <v>-4454</v>
      </c>
      <c r="AD6" s="150">
        <f>-(AC6+AC5+AC10+AC17)/'планирование суточное'!$K$7</f>
        <v>4.7423333333333337</v>
      </c>
      <c r="AE6" s="234" t="e">
        <f>IF(ISERROR(INDEX('файл остатки'!$A$5:$CX$265,MATCH(AE$2,'файл остатки'!$A$5:$A$228,0),MATCH($B6,'файл остатки'!$A$5:$CX$5,0))),INDEX('файл остатки'!$A$100:$CX$265,MATCH(AC$3,'файл остатки'!$A$100:$A$228,0),MATCH($B6,'файл остатки'!$A$5:$CX$5,0)),INDEX('файл остатки'!$A$5:$CX$265,MATCH(AE$2,'файл остатки'!$A$5:$A$228,0),MATCH($B6,'файл остатки'!$A$5:$CX$5,0)))</f>
        <v>#N/A</v>
      </c>
      <c r="AF6" s="213" t="e">
        <f>INDEX('файл остатки'!$A$5:$CX$265,MATCH($H$1,'файл остатки'!$A$5:$A$228,0),MATCH($B6,'файл остатки'!$A$5:$CX$5,0))</f>
        <v>#N/A</v>
      </c>
      <c r="AG6" s="241" t="e">
        <f>IF(AC$3='файл остатки'!$B$1,INDEX('файл остатки'!$A$5:$CX$265,MATCH($C$1,'файл остатки'!$A$5:$A$228,0),MATCH($B6,'файл остатки'!$A$5:$CX$5,0)),AA6+AB6-AC6-AE6)</f>
        <v>#N/A</v>
      </c>
      <c r="AH6" s="218"/>
      <c r="AI6" s="217">
        <v>-132</v>
      </c>
      <c r="AJ6" s="150">
        <f>-(AI6+AI5+AI10+AI17)/'планирование суточное'!$K$7</f>
        <v>0.32100000000000001</v>
      </c>
      <c r="AK6" s="234" t="e">
        <f>IF(ISERROR(INDEX('файл остатки'!$A$5:$CX$265,MATCH(AK$2,'файл остатки'!$A$5:$A$228,0),MATCH($B6,'файл остатки'!$A$5:$CX$5,0))),INDEX('файл остатки'!$A$100:$CX$265,MATCH(AI$3,'файл остатки'!$A$100:$A$228,0),MATCH($B6,'файл остатки'!$A$5:$CX$5,0)),INDEX('файл остатки'!$A$5:$CX$265,MATCH(AK$2,'файл остатки'!$A$5:$A$228,0),MATCH($B6,'файл остатки'!$A$5:$CX$5,0)))</f>
        <v>#N/A</v>
      </c>
      <c r="AL6" s="213" t="e">
        <f>INDEX('файл остатки'!$A$5:$CX$265,MATCH($H$1,'файл остатки'!$A$5:$A$228,0),MATCH($B6,'файл остатки'!$A$5:$CX$5,0))</f>
        <v>#N/A</v>
      </c>
      <c r="AM6" s="241" t="e">
        <f>IF(AI$3='файл остатки'!$B$1,INDEX('файл остатки'!$A$5:$CX$265,MATCH($C$1,'файл остатки'!$A$5:$A$228,0),MATCH($B6,'файл остатки'!$A$5:$CX$5,0)),AG6+AH6-AI6-AK6)</f>
        <v>#N/A</v>
      </c>
      <c r="AN6" s="218"/>
      <c r="AO6" s="217"/>
      <c r="AP6" s="150">
        <f>-(AO6+AO5+AO10+AO17)/'планирование суточное'!$K$7</f>
        <v>0</v>
      </c>
      <c r="AQ6" s="234" t="e">
        <f>IF(ISERROR(INDEX('файл остатки'!$A$5:$CX$265,MATCH(AQ$2,'файл остатки'!$A$5:$A$228,0),MATCH($B6,'файл остатки'!$A$5:$CX$5,0))),INDEX('файл остатки'!$A$100:$CX$265,MATCH(AO$3,'файл остатки'!$A$100:$A$228,0),MATCH($B6,'файл остатки'!$A$5:$CX$5,0)),INDEX('файл остатки'!$A$5:$CX$265,MATCH(AQ$2,'файл остатки'!$A$5:$A$228,0),MATCH($B6,'файл остатки'!$A$5:$CX$5,0)))</f>
        <v>#N/A</v>
      </c>
      <c r="AR6" s="213" t="e">
        <f>INDEX('файл остатки'!$A$5:$CX$265,MATCH($H$1,'файл остатки'!$A$5:$A$228,0),MATCH($B6,'файл остатки'!$A$5:$CX$5,0))</f>
        <v>#N/A</v>
      </c>
      <c r="AS6" s="241" t="e">
        <f>IF(AO$3='файл остатки'!$B$1,INDEX('файл остатки'!$A$5:$CX$265,MATCH($C$1,'файл остатки'!$A$5:$A$228,0),MATCH($B6,'файл остатки'!$A$5:$CX$5,0)),AM6+AN6-AO6-AQ6)</f>
        <v>#N/A</v>
      </c>
      <c r="AT6" s="218"/>
      <c r="AU6" s="217"/>
      <c r="AV6" s="150">
        <f>-(AU6+AU5+AU10+AU17)/'планирование суточное'!$K$7</f>
        <v>0</v>
      </c>
      <c r="AW6" s="234" t="e">
        <f>IF(ISERROR(INDEX('файл остатки'!$A$5:$CX$265,MATCH(AW$2,'файл остатки'!$A$5:$A$228,0),MATCH($B6,'файл остатки'!$A$5:$CX$5,0))),INDEX('файл остатки'!$A$100:$CX$265,MATCH(AU$3,'файл остатки'!$A$100:$A$228,0),MATCH($B6,'файл остатки'!$A$5:$CX$5,0)),INDEX('файл остатки'!$A$5:$CX$265,MATCH(AW$2,'файл остатки'!$A$5:$A$228,0),MATCH($B6,'файл остатки'!$A$5:$CX$5,0)))</f>
        <v>#N/A</v>
      </c>
      <c r="AX6" s="213" t="e">
        <f>INDEX('файл остатки'!$A$5:$CX$265,MATCH($H$1,'файл остатки'!$A$5:$A$228,0),MATCH($B6,'файл остатки'!$A$5:$CX$5,0))</f>
        <v>#N/A</v>
      </c>
      <c r="AY6" s="241" t="e">
        <f>IF(AU$3='файл остатки'!$B$1,INDEX('файл остатки'!$A$5:$CX$265,MATCH($C$1,'файл остатки'!$A$5:$A$228,0),MATCH($B6,'файл остатки'!$A$5:$CX$5,0)),AS6+AT6-AU6-AW6)</f>
        <v>#N/A</v>
      </c>
      <c r="AZ6" s="218"/>
      <c r="BA6" s="217">
        <v>-1679.8333333333333</v>
      </c>
      <c r="BB6" s="150">
        <f>-(BA6+BA5+BA10+BA17)/'планирование суточное'!$K$7</f>
        <v>2.0668333333333329</v>
      </c>
      <c r="BC6" s="234" t="e">
        <f>IF(ISERROR(INDEX('файл остатки'!$A$5:$CX$265,MATCH(BC$2,'файл остатки'!$A$5:$A$228,0),MATCH($B6,'файл остатки'!$A$5:$CX$5,0))),INDEX('файл остатки'!$A$100:$CX$265,MATCH(BA$3,'файл остатки'!$A$100:$A$228,0),MATCH($B6,'файл остатки'!$A$5:$CX$5,0)),INDEX('файл остатки'!$A$5:$CX$265,MATCH(BC$2,'файл остатки'!$A$5:$A$228,0),MATCH($B6,'файл остатки'!$A$5:$CX$5,0)))</f>
        <v>#N/A</v>
      </c>
      <c r="BD6" s="213" t="e">
        <f>INDEX('файл остатки'!$A$5:$CX$265,MATCH($H$1,'файл остатки'!$A$5:$A$228,0),MATCH($B6,'файл остатки'!$A$5:$CX$5,0))</f>
        <v>#N/A</v>
      </c>
      <c r="BE6" s="241" t="e">
        <f>IF(BA$3='файл остатки'!$B$1,INDEX('файл остатки'!$A$5:$CX$265,MATCH($C$1,'файл остатки'!$A$5:$A$228,0),MATCH($B6,'файл остатки'!$A$5:$CX$5,0)),AY6+AZ6-BA6-BC6)</f>
        <v>#N/A</v>
      </c>
      <c r="BF6" s="218"/>
      <c r="BG6" s="217"/>
      <c r="BH6" s="150">
        <f>-(BG6+BG5+BG10+BG17)/'планирование суточное'!$K$7</f>
        <v>0</v>
      </c>
      <c r="BI6" s="234" t="e">
        <f>IF(ISERROR(INDEX('файл остатки'!$A$5:$CX$265,MATCH(BI$2,'файл остатки'!$A$5:$A$228,0),MATCH($B6,'файл остатки'!$A$5:$CX$5,0))),INDEX('файл остатки'!$A$100:$CX$265,MATCH(BG$3,'файл остатки'!$A$100:$A$228,0),MATCH($B6,'файл остатки'!$A$5:$CX$5,0)),INDEX('файл остатки'!$A$5:$CX$265,MATCH(BI$2,'файл остатки'!$A$5:$A$228,0),MATCH($B6,'файл остатки'!$A$5:$CX$5,0)))</f>
        <v>#N/A</v>
      </c>
      <c r="BJ6" s="213" t="e">
        <f>INDEX('файл остатки'!$A$5:$CX$265,MATCH($H$1,'файл остатки'!$A$5:$A$228,0),MATCH($B6,'файл остатки'!$A$5:$CX$5,0))</f>
        <v>#N/A</v>
      </c>
      <c r="BK6" s="213" t="e">
        <f t="shared" ref="BK6:BK70" si="0">((-CJ6/10+BP6/7+BV6/7+CB6/7)/4)*CO6</f>
        <v>#N/A</v>
      </c>
      <c r="BL6" s="241" t="e">
        <f>IF(BG$3='файл остатки'!$B$1,INDEX('файл остатки'!$A$5:$CX$265,MATCH($C$1,'файл остатки'!$A$5:$A$228,0),MATCH($B6,'файл остатки'!$A$5:$CX$5,0)),BE6+BF6-BG6-BI6)</f>
        <v>#N/A</v>
      </c>
      <c r="BM6" s="218"/>
      <c r="BN6" s="217" t="e">
        <f t="shared" ref="BN6:BN70" si="1">-BP6</f>
        <v>#N/A</v>
      </c>
      <c r="BO6" s="150" t="e">
        <f>-(BN6+BN5+BN10+BN17)/'планирование суточное'!$K$7</f>
        <v>#N/A</v>
      </c>
      <c r="BP6" s="234" t="e">
        <f>IF(ISERROR(INDEX('файл остатки'!$A$5:$CX$265,MATCH(BP$2,'файл остатки'!$A$5:$A$228,0),MATCH($B6,'файл остатки'!$A$5:$CX$5,0))),INDEX('файл остатки'!$A$100:$CX$265,MATCH(BN$3,'файл остатки'!$A$100:$A$228,0),MATCH($B6,'файл остатки'!$A$5:$CX$5,0)),INDEX('файл остатки'!$A$5:$CX$265,MATCH(BP$2,'файл остатки'!$A$5:$A$228,0),MATCH($B6,'файл остатки'!$A$5:$CX$5,0)))</f>
        <v>#N/A</v>
      </c>
      <c r="BQ6" s="213" t="e">
        <f>INDEX('файл остатки'!$A$5:$CX$265,MATCH($H$1,'файл остатки'!$A$5:$A$228,0),MATCH($B6,'файл остатки'!$A$5:$CX$5,0))</f>
        <v>#N/A</v>
      </c>
      <c r="BR6" s="241" t="e">
        <f>IF(BN$3='файл остатки'!$B$1,INDEX('файл остатки'!$A$5:$CX$265,MATCH($C$1,'файл остатки'!$A$5:$A$228,0),MATCH($B6,'файл остатки'!$A$5:$CX$5,0)),BL6+BM6-BN6-BP6)</f>
        <v>#N/A</v>
      </c>
      <c r="BS6" s="218"/>
      <c r="BT6" s="217" t="e">
        <f t="shared" ref="BT6:BT70" si="2">-BV6</f>
        <v>#N/A</v>
      </c>
      <c r="BU6" s="150" t="e">
        <f>-(BT6+BT5+BT10+BT17)/'планирование суточное'!$K$7</f>
        <v>#N/A</v>
      </c>
      <c r="BV6" s="234" t="e">
        <f>IF(ISERROR(INDEX('файл остатки'!$A$5:$CX$265,MATCH(BV$2,'файл остатки'!$A$5:$A$228,0),MATCH($B6,'файл остатки'!$A$5:$CX$5,0))),INDEX('файл остатки'!$A$100:$CX$265,MATCH(BT$3,'файл остатки'!$A$100:$A$228,0),MATCH($B6,'файл остатки'!$A$5:$CX$5,0)),INDEX('файл остатки'!$A$5:$CX$265,MATCH(BV$2,'файл остатки'!$A$5:$A$228,0),MATCH($B6,'файл остатки'!$A$5:$CX$5,0)))</f>
        <v>#N/A</v>
      </c>
      <c r="BW6" s="213" t="e">
        <f>INDEX('файл остатки'!$A$5:$CX$265,MATCH($H$1,'файл остатки'!$A$5:$A$228,0),MATCH($B6,'файл остатки'!$A$5:$CX$5,0))</f>
        <v>#N/A</v>
      </c>
      <c r="BX6" s="241" t="e">
        <f>IF(BT$3='файл остатки'!$B$1,INDEX('файл остатки'!$A$5:$CX$265,MATCH($C$1,'файл остатки'!$A$5:$A$228,0),MATCH($B6,'файл остатки'!$A$5:$CX$5,0)),BR6+BS6-BT6-BV6)</f>
        <v>#N/A</v>
      </c>
      <c r="BY6" s="218"/>
      <c r="BZ6" s="217" t="e">
        <f t="shared" ref="BZ6:BZ70" si="3">-CB6</f>
        <v>#N/A</v>
      </c>
      <c r="CA6" s="150" t="e">
        <f>-(BZ6+BZ5+BZ10+BZ17)/'планирование суточное'!$K$7</f>
        <v>#N/A</v>
      </c>
      <c r="CB6" s="234" t="e">
        <f>IF(ISERROR(INDEX('файл остатки'!$A$5:$CX$265,MATCH(CB$2,'файл остатки'!$A$5:$A$228,0),MATCH($B6,'файл остатки'!$A$5:$CX$5,0))),INDEX('файл остатки'!$A$100:$CX$265,MATCH(BZ$3,'файл остатки'!$A$100:$A$228,0),MATCH($B6,'файл остатки'!$A$5:$CX$5,0)),INDEX('файл остатки'!$A$5:$CX$265,MATCH(CB$2,'файл остатки'!$A$5:$A$228,0),MATCH($B6,'файл остатки'!$A$5:$CX$5,0)))</f>
        <v>#N/A</v>
      </c>
      <c r="CC6" s="213" t="e">
        <f>INDEX('файл остатки'!$A$5:$CX$265,MATCH($H$1,'файл остатки'!$A$5:$A$228,0),MATCH($B6,'файл остатки'!$A$5:$CX$5,0))</f>
        <v>#N/A</v>
      </c>
      <c r="CD6" s="241" t="e">
        <f>IF(BZ$3='файл остатки'!$B$1,INDEX('файл остатки'!$A$5:$CX$265,MATCH($C$1,'файл остатки'!$A$5:$A$228,0),MATCH($B6,'файл остатки'!$A$5:$CX$5,0)),BX6+BY6-BZ6-CB6)</f>
        <v>#N/A</v>
      </c>
      <c r="CE6" s="218"/>
      <c r="CH6" s="217">
        <f t="shared" ref="CH6:CH70" si="4">E6+K6+Q6+W6+AC6+AI6+AO6+AU6+BA6+BG6</f>
        <v>-6649.833333333333</v>
      </c>
      <c r="CI6" s="150">
        <f>-(CH6+CH5+CH10+CH17)/'планирование суточное'!$K$7</f>
        <v>8.107566666666667</v>
      </c>
      <c r="CJ6" s="217" t="e">
        <f t="shared" ref="CJ6:CJ70" si="5">-(G6+M6+S6+Y6+AE6+AK6+AQ6+AW6+BC6+BI6)</f>
        <v>#N/A</v>
      </c>
      <c r="CK6" s="150" t="e">
        <f>-(CJ6+CJ5+CJ10+CJ17)/'планирование суточное'!$K$7</f>
        <v>#N/A</v>
      </c>
      <c r="CO6" s="223" t="e">
        <f>+INDEX('файл остатки'!$A$5:$CX$265,MATCH(CO$2,'файл остатки'!$A$5:$A$228,0),MATCH($B6,'файл остатки'!$A$5:$CX$5,0))</f>
        <v>#N/A</v>
      </c>
    </row>
    <row r="7" spans="1:93" ht="24" customHeight="1">
      <c r="A7" s="162" t="s">
        <v>20</v>
      </c>
      <c r="B7" s="205" t="s">
        <v>171</v>
      </c>
      <c r="C7" s="244" t="e">
        <f>INDEX('файл остатки'!$A$5:$CX$265,MATCH($C$1,'файл остатки'!$A$5:$A$228,0),MATCH(B7,'файл остатки'!$A$5:$CX$5,0))</f>
        <v>#N/A</v>
      </c>
      <c r="D7" s="248"/>
      <c r="E7" s="217"/>
      <c r="F7" s="208" t="s">
        <v>185</v>
      </c>
      <c r="G7" s="234" t="e">
        <f>IF(ISERROR(INDEX('файл остатки'!$A$5:$CX$265,MATCH(G$2,'файл остатки'!$A$5:$A$228,0),MATCH($B7,'файл остатки'!$A$5:$CX$5,0))),INDEX('файл остатки'!$A$100:$CX$265,MATCH(E$3,'файл остатки'!$A$100:$A$228,0),MATCH($B7,'файл остатки'!$A$5:$CX$5,0)),INDEX('файл остатки'!$A$5:$CX$265,MATCH(G$2,'файл остатки'!$A$5:$A$228,0),MATCH($B7,'файл остатки'!$A$5:$CX$5,0)))</f>
        <v>#N/A</v>
      </c>
      <c r="H7" s="213" t="e">
        <f>INDEX('файл остатки'!$A$5:$CX$265,MATCH($H$1,'файл остатки'!$A$5:$A$228,0),MATCH($B7,'файл остатки'!$A$5:$CX$5,0))</f>
        <v>#N/A</v>
      </c>
      <c r="I7" s="241" t="e">
        <f>IF(E$3='файл остатки'!$B$1,INDEX('файл остатки'!$A$5:$CX$265,MATCH($C$1,'файл остатки'!$A$5:$A$228,0),MATCH($B7,'файл остатки'!$A$5:$CX$5,0)),C7+D7-E7-G7)</f>
        <v>#N/A</v>
      </c>
      <c r="J7" s="218"/>
      <c r="K7" s="217"/>
      <c r="L7" s="208" t="s">
        <v>185</v>
      </c>
      <c r="M7" s="234" t="e">
        <f>IF(ISERROR(INDEX('файл остатки'!$A$5:$CX$265,MATCH(M$2,'файл остатки'!$A$5:$A$228,0),MATCH($B7,'файл остатки'!$A$5:$CX$5,0))),INDEX('файл остатки'!$A$100:$CX$265,MATCH(K$3,'файл остатки'!$A$100:$A$228,0),MATCH($B7,'файл остатки'!$A$5:$CX$5,0)),INDEX('файл остатки'!$A$5:$CX$265,MATCH(M$2,'файл остатки'!$A$5:$A$228,0),MATCH($B7,'файл остатки'!$A$5:$CX$5,0)))</f>
        <v>#N/A</v>
      </c>
      <c r="N7" s="213" t="e">
        <f>INDEX('файл остатки'!$A$5:$CX$265,MATCH($H$1,'файл остатки'!$A$5:$A$228,0),MATCH($B7,'файл остатки'!$A$5:$CX$5,0))</f>
        <v>#N/A</v>
      </c>
      <c r="O7" s="241" t="e">
        <f>IF(K$3='файл остатки'!$B$1,INDEX('файл остатки'!$A$5:$CX$265,MATCH($C$1,'файл остатки'!$A$5:$A$228,0),MATCH($B7,'файл остатки'!$A$5:$CX$5,0)),I7+J7-K7-M7)</f>
        <v>#N/A</v>
      </c>
      <c r="P7" s="218"/>
      <c r="Q7" s="217">
        <v>-84</v>
      </c>
      <c r="R7" s="208" t="s">
        <v>185</v>
      </c>
      <c r="S7" s="234" t="e">
        <f>IF(ISERROR(INDEX('файл остатки'!$A$5:$CX$265,MATCH(S$2,'файл остатки'!$A$5:$A$228,0),MATCH($B7,'файл остатки'!$A$5:$CX$5,0))),INDEX('файл остатки'!$A$100:$CX$265,MATCH(Q$3,'файл остатки'!$A$100:$A$228,0),MATCH($B7,'файл остатки'!$A$5:$CX$5,0)),INDEX('файл остатки'!$A$5:$CX$265,MATCH(S$2,'файл остатки'!$A$5:$A$228,0),MATCH($B7,'файл остатки'!$A$5:$CX$5,0)))</f>
        <v>#N/A</v>
      </c>
      <c r="T7" s="213" t="e">
        <f>INDEX('файл остатки'!$A$5:$CX$265,MATCH($H$1,'файл остатки'!$A$5:$A$228,0),MATCH($B7,'файл остатки'!$A$5:$CX$5,0))</f>
        <v>#N/A</v>
      </c>
      <c r="U7" s="241" t="e">
        <f>IF(Q$3='файл остатки'!$B$1,INDEX('файл остатки'!$A$5:$CX$265,MATCH($C$1,'файл остатки'!$A$5:$A$228,0),MATCH($B7,'файл остатки'!$A$5:$CX$5,0)),O7+P7-Q7-S7)</f>
        <v>#N/A</v>
      </c>
      <c r="V7" s="218"/>
      <c r="W7" s="217"/>
      <c r="X7" s="208" t="s">
        <v>185</v>
      </c>
      <c r="Y7" s="234" t="e">
        <f>IF(ISERROR(INDEX('файл остатки'!$A$5:$CX$265,MATCH(Y$2,'файл остатки'!$A$5:$A$228,0),MATCH($B7,'файл остатки'!$A$5:$CX$5,0))),INDEX('файл остатки'!$A$100:$CX$265,MATCH(W$3,'файл остатки'!$A$100:$A$228,0),MATCH($B7,'файл остатки'!$A$5:$CX$5,0)),INDEX('файл остатки'!$A$5:$CX$265,MATCH(Y$2,'файл остатки'!$A$5:$A$228,0),MATCH($B7,'файл остатки'!$A$5:$CX$5,0)))</f>
        <v>#N/A</v>
      </c>
      <c r="Z7" s="213" t="e">
        <f>INDEX('файл остатки'!$A$5:$CX$265,MATCH($H$1,'файл остатки'!$A$5:$A$228,0),MATCH($B7,'файл остатки'!$A$5:$CX$5,0))</f>
        <v>#N/A</v>
      </c>
      <c r="AA7" s="241" t="e">
        <f>IF(W$3='файл остатки'!$B$1,INDEX('файл остатки'!$A$5:$CX$265,MATCH($C$1,'файл остатки'!$A$5:$A$228,0),MATCH($B7,'файл остатки'!$A$5:$CX$5,0)),U7+V7-W7-Y7)</f>
        <v>#N/A</v>
      </c>
      <c r="AB7" s="218"/>
      <c r="AC7" s="217">
        <v>-86.666666666666671</v>
      </c>
      <c r="AD7" s="208" t="s">
        <v>185</v>
      </c>
      <c r="AE7" s="234" t="e">
        <f>IF(ISERROR(INDEX('файл остатки'!$A$5:$CX$265,MATCH(AE$2,'файл остатки'!$A$5:$A$228,0),MATCH($B7,'файл остатки'!$A$5:$CX$5,0))),INDEX('файл остатки'!$A$100:$CX$265,MATCH(AC$3,'файл остатки'!$A$100:$A$228,0),MATCH($B7,'файл остатки'!$A$5:$CX$5,0)),INDEX('файл остатки'!$A$5:$CX$265,MATCH(AE$2,'файл остатки'!$A$5:$A$228,0),MATCH($B7,'файл остатки'!$A$5:$CX$5,0)))</f>
        <v>#N/A</v>
      </c>
      <c r="AF7" s="213" t="e">
        <f>INDEX('файл остатки'!$A$5:$CX$265,MATCH($H$1,'файл остатки'!$A$5:$A$228,0),MATCH($B7,'файл остатки'!$A$5:$CX$5,0))</f>
        <v>#N/A</v>
      </c>
      <c r="AG7" s="241" t="e">
        <f>IF(AC$3='файл остатки'!$B$1,INDEX('файл остатки'!$A$5:$CX$265,MATCH($C$1,'файл остатки'!$A$5:$A$228,0),MATCH($B7,'файл остатки'!$A$5:$CX$5,0)),AA7+AB7-AC7-AE7)</f>
        <v>#N/A</v>
      </c>
      <c r="AH7" s="218"/>
      <c r="AI7" s="217">
        <v>-59</v>
      </c>
      <c r="AJ7" s="208" t="s">
        <v>185</v>
      </c>
      <c r="AK7" s="234" t="e">
        <f>IF(ISERROR(INDEX('файл остатки'!$A$5:$CX$265,MATCH(AK$2,'файл остатки'!$A$5:$A$228,0),MATCH($B7,'файл остатки'!$A$5:$CX$5,0))),INDEX('файл остатки'!$A$100:$CX$265,MATCH(AI$3,'файл остатки'!$A$100:$A$228,0),MATCH($B7,'файл остатки'!$A$5:$CX$5,0)),INDEX('файл остатки'!$A$5:$CX$265,MATCH(AK$2,'файл остатки'!$A$5:$A$228,0),MATCH($B7,'файл остатки'!$A$5:$CX$5,0)))</f>
        <v>#N/A</v>
      </c>
      <c r="AL7" s="213" t="e">
        <f>INDEX('файл остатки'!$A$5:$CX$265,MATCH($H$1,'файл остатки'!$A$5:$A$228,0),MATCH($B7,'файл остатки'!$A$5:$CX$5,0))</f>
        <v>#N/A</v>
      </c>
      <c r="AM7" s="241" t="e">
        <f>IF(AI$3='файл остатки'!$B$1,INDEX('файл остатки'!$A$5:$CX$265,MATCH($C$1,'файл остатки'!$A$5:$A$228,0),MATCH($B7,'файл остатки'!$A$5:$CX$5,0)),AG7+AH7-AI7-AK7)</f>
        <v>#N/A</v>
      </c>
      <c r="AN7" s="218"/>
      <c r="AO7" s="217"/>
      <c r="AP7" s="208" t="s">
        <v>185</v>
      </c>
      <c r="AQ7" s="234" t="e">
        <f>IF(ISERROR(INDEX('файл остатки'!$A$5:$CX$265,MATCH(AQ$2,'файл остатки'!$A$5:$A$228,0),MATCH($B7,'файл остатки'!$A$5:$CX$5,0))),INDEX('файл остатки'!$A$100:$CX$265,MATCH(AO$3,'файл остатки'!$A$100:$A$228,0),MATCH($B7,'файл остатки'!$A$5:$CX$5,0)),INDEX('файл остатки'!$A$5:$CX$265,MATCH(AQ$2,'файл остатки'!$A$5:$A$228,0),MATCH($B7,'файл остатки'!$A$5:$CX$5,0)))</f>
        <v>#N/A</v>
      </c>
      <c r="AR7" s="213" t="e">
        <f>INDEX('файл остатки'!$A$5:$CX$265,MATCH($H$1,'файл остатки'!$A$5:$A$228,0),MATCH($B7,'файл остатки'!$A$5:$CX$5,0))</f>
        <v>#N/A</v>
      </c>
      <c r="AS7" s="241" t="e">
        <f>IF(AO$3='файл остатки'!$B$1,INDEX('файл остатки'!$A$5:$CX$265,MATCH($C$1,'файл остатки'!$A$5:$A$228,0),MATCH($B7,'файл остатки'!$A$5:$CX$5,0)),AM7+AN7-AO7-AQ7)</f>
        <v>#N/A</v>
      </c>
      <c r="AT7" s="218"/>
      <c r="AU7" s="217"/>
      <c r="AV7" s="208" t="s">
        <v>185</v>
      </c>
      <c r="AW7" s="234" t="e">
        <f>IF(ISERROR(INDEX('файл остатки'!$A$5:$CX$265,MATCH(AW$2,'файл остатки'!$A$5:$A$228,0),MATCH($B7,'файл остатки'!$A$5:$CX$5,0))),INDEX('файл остатки'!$A$100:$CX$265,MATCH(AU$3,'файл остатки'!$A$100:$A$228,0),MATCH($B7,'файл остатки'!$A$5:$CX$5,0)),INDEX('файл остатки'!$A$5:$CX$265,MATCH(AW$2,'файл остатки'!$A$5:$A$228,0),MATCH($B7,'файл остатки'!$A$5:$CX$5,0)))</f>
        <v>#N/A</v>
      </c>
      <c r="AX7" s="213" t="e">
        <f>INDEX('файл остатки'!$A$5:$CX$265,MATCH($H$1,'файл остатки'!$A$5:$A$228,0),MATCH($B7,'файл остатки'!$A$5:$CX$5,0))</f>
        <v>#N/A</v>
      </c>
      <c r="AY7" s="241" t="e">
        <f>IF(AU$3='файл остатки'!$B$1,INDEX('файл остатки'!$A$5:$CX$265,MATCH($C$1,'файл остатки'!$A$5:$A$228,0),MATCH($B7,'файл остатки'!$A$5:$CX$5,0)),AS7+AT7-AU7-AW7)</f>
        <v>#N/A</v>
      </c>
      <c r="AZ7" s="218"/>
      <c r="BA7" s="217">
        <v>-17.999999999999986</v>
      </c>
      <c r="BB7" s="208" t="s">
        <v>185</v>
      </c>
      <c r="BC7" s="234" t="e">
        <f>IF(ISERROR(INDEX('файл остатки'!$A$5:$CX$265,MATCH(BC$2,'файл остатки'!$A$5:$A$228,0),MATCH($B7,'файл остатки'!$A$5:$CX$5,0))),INDEX('файл остатки'!$A$100:$CX$265,MATCH(BA$3,'файл остатки'!$A$100:$A$228,0),MATCH($B7,'файл остатки'!$A$5:$CX$5,0)),INDEX('файл остатки'!$A$5:$CX$265,MATCH(BC$2,'файл остатки'!$A$5:$A$228,0),MATCH($B7,'файл остатки'!$A$5:$CX$5,0)))</f>
        <v>#N/A</v>
      </c>
      <c r="BD7" s="213" t="e">
        <f>INDEX('файл остатки'!$A$5:$CX$265,MATCH($H$1,'файл остатки'!$A$5:$A$228,0),MATCH($B7,'файл остатки'!$A$5:$CX$5,0))</f>
        <v>#N/A</v>
      </c>
      <c r="BE7" s="241" t="e">
        <f>IF(BA$3='файл остатки'!$B$1,INDEX('файл остатки'!$A$5:$CX$265,MATCH($C$1,'файл остатки'!$A$5:$A$228,0),MATCH($B7,'файл остатки'!$A$5:$CX$5,0)),AY7+AZ7-BA7-BC7)</f>
        <v>#N/A</v>
      </c>
      <c r="BF7" s="218"/>
      <c r="BG7" s="217"/>
      <c r="BH7" s="208" t="s">
        <v>185</v>
      </c>
      <c r="BI7" s="234" t="e">
        <f>IF(ISERROR(INDEX('файл остатки'!$A$5:$CX$265,MATCH(BI$2,'файл остатки'!$A$5:$A$228,0),MATCH($B7,'файл остатки'!$A$5:$CX$5,0))),INDEX('файл остатки'!$A$100:$CX$265,MATCH(BG$3,'файл остатки'!$A$100:$A$228,0),MATCH($B7,'файл остатки'!$A$5:$CX$5,0)),INDEX('файл остатки'!$A$5:$CX$265,MATCH(BI$2,'файл остатки'!$A$5:$A$228,0),MATCH($B7,'файл остатки'!$A$5:$CX$5,0)))</f>
        <v>#N/A</v>
      </c>
      <c r="BJ7" s="213" t="e">
        <f>INDEX('файл остатки'!$A$5:$CX$265,MATCH($H$1,'файл остатки'!$A$5:$A$228,0),MATCH($B7,'файл остатки'!$A$5:$CX$5,0))</f>
        <v>#N/A</v>
      </c>
      <c r="BK7" s="213" t="e">
        <f t="shared" si="0"/>
        <v>#N/A</v>
      </c>
      <c r="BL7" s="241" t="e">
        <f>IF(BG$3='файл остатки'!$B$1,INDEX('файл остатки'!$A$5:$CX$265,MATCH($C$1,'файл остатки'!$A$5:$A$228,0),MATCH($B7,'файл остатки'!$A$5:$CX$5,0)),BE7+BF7-BG7-BI7)</f>
        <v>#N/A</v>
      </c>
      <c r="BM7" s="218"/>
      <c r="BN7" s="217" t="e">
        <f t="shared" si="1"/>
        <v>#N/A</v>
      </c>
      <c r="BO7" s="208" t="s">
        <v>185</v>
      </c>
      <c r="BP7" s="234" t="e">
        <f>IF(ISERROR(INDEX('файл остатки'!$A$5:$CX$265,MATCH(BP$2,'файл остатки'!$A$5:$A$228,0),MATCH($B7,'файл остатки'!$A$5:$CX$5,0))),INDEX('файл остатки'!$A$100:$CX$265,MATCH(BN$3,'файл остатки'!$A$100:$A$228,0),MATCH($B7,'файл остатки'!$A$5:$CX$5,0)),INDEX('файл остатки'!$A$5:$CX$265,MATCH(BP$2,'файл остатки'!$A$5:$A$228,0),MATCH($B7,'файл остатки'!$A$5:$CX$5,0)))</f>
        <v>#N/A</v>
      </c>
      <c r="BQ7" s="213" t="e">
        <f>INDEX('файл остатки'!$A$5:$CX$265,MATCH($H$1,'файл остатки'!$A$5:$A$228,0),MATCH($B7,'файл остатки'!$A$5:$CX$5,0))</f>
        <v>#N/A</v>
      </c>
      <c r="BR7" s="241" t="e">
        <f>IF(BN$3='файл остатки'!$B$1,INDEX('файл остатки'!$A$5:$CX$265,MATCH($C$1,'файл остатки'!$A$5:$A$228,0),MATCH($B7,'файл остатки'!$A$5:$CX$5,0)),BL7+BM7-BN7-BP7)</f>
        <v>#N/A</v>
      </c>
      <c r="BS7" s="218"/>
      <c r="BT7" s="217" t="e">
        <f t="shared" si="2"/>
        <v>#N/A</v>
      </c>
      <c r="BU7" s="208" t="s">
        <v>185</v>
      </c>
      <c r="BV7" s="234" t="e">
        <f>IF(ISERROR(INDEX('файл остатки'!$A$5:$CX$265,MATCH(BV$2,'файл остатки'!$A$5:$A$228,0),MATCH($B7,'файл остатки'!$A$5:$CX$5,0))),INDEX('файл остатки'!$A$100:$CX$265,MATCH(BT$3,'файл остатки'!$A$100:$A$228,0),MATCH($B7,'файл остатки'!$A$5:$CX$5,0)),INDEX('файл остатки'!$A$5:$CX$265,MATCH(BV$2,'файл остатки'!$A$5:$A$228,0),MATCH($B7,'файл остатки'!$A$5:$CX$5,0)))</f>
        <v>#N/A</v>
      </c>
      <c r="BW7" s="213" t="e">
        <f>INDEX('файл остатки'!$A$5:$CX$265,MATCH($H$1,'файл остатки'!$A$5:$A$228,0),MATCH($B7,'файл остатки'!$A$5:$CX$5,0))</f>
        <v>#N/A</v>
      </c>
      <c r="BX7" s="241" t="e">
        <f>IF(BT$3='файл остатки'!$B$1,INDEX('файл остатки'!$A$5:$CX$265,MATCH($C$1,'файл остатки'!$A$5:$A$228,0),MATCH($B7,'файл остатки'!$A$5:$CX$5,0)),BR7+BS7-BT7-BV7)</f>
        <v>#N/A</v>
      </c>
      <c r="BY7" s="218"/>
      <c r="BZ7" s="217" t="e">
        <f t="shared" si="3"/>
        <v>#N/A</v>
      </c>
      <c r="CA7" s="208" t="s">
        <v>185</v>
      </c>
      <c r="CB7" s="234" t="e">
        <f>IF(ISERROR(INDEX('файл остатки'!$A$5:$CX$265,MATCH(CB$2,'файл остатки'!$A$5:$A$228,0),MATCH($B7,'файл остатки'!$A$5:$CX$5,0))),INDEX('файл остатки'!$A$100:$CX$265,MATCH(BZ$3,'файл остатки'!$A$100:$A$228,0),MATCH($B7,'файл остатки'!$A$5:$CX$5,0)),INDEX('файл остатки'!$A$5:$CX$265,MATCH(CB$2,'файл остатки'!$A$5:$A$228,0),MATCH($B7,'файл остатки'!$A$5:$CX$5,0)))</f>
        <v>#N/A</v>
      </c>
      <c r="CC7" s="213" t="e">
        <f>INDEX('файл остатки'!$A$5:$CX$265,MATCH($H$1,'файл остатки'!$A$5:$A$228,0),MATCH($B7,'файл остатки'!$A$5:$CX$5,0))</f>
        <v>#N/A</v>
      </c>
      <c r="CD7" s="241" t="e">
        <f>IF(BZ$3='файл остатки'!$B$1,INDEX('файл остатки'!$A$5:$CX$265,MATCH($C$1,'файл остатки'!$A$5:$A$228,0),MATCH($B7,'файл остатки'!$A$5:$CX$5,0)),BX7+BY7-BZ7-CB7)</f>
        <v>#N/A</v>
      </c>
      <c r="CE7" s="218"/>
      <c r="CH7" s="217">
        <f t="shared" si="4"/>
        <v>-247.66666666666669</v>
      </c>
      <c r="CI7" s="208" t="s">
        <v>185</v>
      </c>
      <c r="CJ7" s="217" t="e">
        <f t="shared" si="5"/>
        <v>#N/A</v>
      </c>
      <c r="CK7" s="208" t="s">
        <v>185</v>
      </c>
      <c r="CO7" s="223" t="e">
        <f>+INDEX('файл остатки'!$A$5:$CX$265,MATCH(CO$2,'файл остатки'!$A$5:$A$228,0),MATCH($B7,'файл остатки'!$A$5:$CX$5,0))</f>
        <v>#N/A</v>
      </c>
    </row>
    <row r="8" spans="1:93" ht="24" customHeight="1">
      <c r="A8" s="162" t="s">
        <v>20</v>
      </c>
      <c r="B8" s="205" t="s">
        <v>123</v>
      </c>
      <c r="C8" s="244" t="e">
        <f>INDEX('файл остатки'!$A$5:$CX$265,MATCH($C$1,'файл остатки'!$A$5:$A$228,0),MATCH(B8,'файл остатки'!$A$5:$CX$5,0))</f>
        <v>#N/A</v>
      </c>
      <c r="D8" s="248"/>
      <c r="E8" s="217"/>
      <c r="F8" s="150">
        <f>-(E7+E8+E9+E12+E13+E16+E11+E14+E15)/'планирование суточное'!$K$7</f>
        <v>0</v>
      </c>
      <c r="G8" s="234" t="e">
        <f>IF(ISERROR(INDEX('файл остатки'!$A$5:$CX$265,MATCH(G$2,'файл остатки'!$A$5:$A$228,0),MATCH($B8,'файл остатки'!$A$5:$CX$5,0))),INDEX('файл остатки'!$A$100:$CX$265,MATCH(E$3,'файл остатки'!$A$100:$A$228,0),MATCH($B8,'файл остатки'!$A$5:$CX$5,0)),INDEX('файл остатки'!$A$5:$CX$265,MATCH(G$2,'файл остатки'!$A$5:$A$228,0),MATCH($B8,'файл остатки'!$A$5:$CX$5,0)))</f>
        <v>#N/A</v>
      </c>
      <c r="H8" s="213" t="e">
        <f>INDEX('файл остатки'!$A$5:$CX$265,MATCH($H$1,'файл остатки'!$A$5:$A$228,0),MATCH($B8,'файл остатки'!$A$5:$CX$5,0))</f>
        <v>#N/A</v>
      </c>
      <c r="I8" s="241" t="e">
        <f>IF(E$3='файл остатки'!$B$1,INDEX('файл остатки'!$A$5:$CX$265,MATCH($C$1,'файл остатки'!$A$5:$A$228,0),MATCH($B8,'файл остатки'!$A$5:$CX$5,0)),C8+D8-E8-G8)</f>
        <v>#N/A</v>
      </c>
      <c r="J8" s="218"/>
      <c r="K8" s="217">
        <v>-222</v>
      </c>
      <c r="L8" s="150">
        <f>-(K7+K8+K9+K12+K13+K16+K11+K14+K15)/'планирование суточное'!$K$7</f>
        <v>2.2369500000000002</v>
      </c>
      <c r="M8" s="234" t="e">
        <f>IF(ISERROR(INDEX('файл остатки'!$A$5:$CX$265,MATCH(M$2,'файл остатки'!$A$5:$A$228,0),MATCH($B8,'файл остатки'!$A$5:$CX$5,0))),INDEX('файл остатки'!$A$100:$CX$265,MATCH(K$3,'файл остатки'!$A$100:$A$228,0),MATCH($B8,'файл остатки'!$A$5:$CX$5,0)),INDEX('файл остатки'!$A$5:$CX$265,MATCH(M$2,'файл остатки'!$A$5:$A$228,0),MATCH($B8,'файл остатки'!$A$5:$CX$5,0)))</f>
        <v>#N/A</v>
      </c>
      <c r="N8" s="213" t="e">
        <f>INDEX('файл остатки'!$A$5:$CX$265,MATCH($H$1,'файл остатки'!$A$5:$A$228,0),MATCH($B8,'файл остатки'!$A$5:$CX$5,0))</f>
        <v>#N/A</v>
      </c>
      <c r="O8" s="241" t="e">
        <f>IF(K$3='файл остатки'!$B$1,INDEX('файл остатки'!$A$5:$CX$265,MATCH($C$1,'файл остатки'!$A$5:$A$228,0),MATCH($B8,'файл остатки'!$A$5:$CX$5,0)),I8+J8-K8-M8)</f>
        <v>#N/A</v>
      </c>
      <c r="P8" s="218">
        <v>266</v>
      </c>
      <c r="Q8" s="217">
        <v>-392</v>
      </c>
      <c r="R8" s="150">
        <f>-(Q7+Q8+Q9+Q12+Q13+Q16+Q11+Q14+Q15)/'планирование суточное'!$K$7</f>
        <v>1.1335</v>
      </c>
      <c r="S8" s="234" t="e">
        <f>IF(ISERROR(INDEX('файл остатки'!$A$5:$CX$265,MATCH(S$2,'файл остатки'!$A$5:$A$228,0),MATCH($B8,'файл остатки'!$A$5:$CX$5,0))),INDEX('файл остатки'!$A$100:$CX$265,MATCH(Q$3,'файл остатки'!$A$100:$A$228,0),MATCH($B8,'файл остатки'!$A$5:$CX$5,0)),INDEX('файл остатки'!$A$5:$CX$265,MATCH(S$2,'файл остатки'!$A$5:$A$228,0),MATCH($B8,'файл остатки'!$A$5:$CX$5,0)))</f>
        <v>#N/A</v>
      </c>
      <c r="T8" s="213" t="e">
        <f>INDEX('файл остатки'!$A$5:$CX$265,MATCH($H$1,'файл остатки'!$A$5:$A$228,0),MATCH($B8,'файл остатки'!$A$5:$CX$5,0))</f>
        <v>#N/A</v>
      </c>
      <c r="U8" s="241" t="e">
        <f>IF(Q$3='файл остатки'!$B$1,INDEX('файл остатки'!$A$5:$CX$265,MATCH($C$1,'файл остатки'!$A$5:$A$228,0),MATCH($B8,'файл остатки'!$A$5:$CX$5,0)),O8+P8-Q8-S8)</f>
        <v>#N/A</v>
      </c>
      <c r="V8" s="218"/>
      <c r="W8" s="217"/>
      <c r="X8" s="150">
        <f>-(W7+W8+W9+W12+W13+W16+W11+W14+W15)/'планирование суточное'!$K$7</f>
        <v>0</v>
      </c>
      <c r="Y8" s="234" t="e">
        <f>IF(ISERROR(INDEX('файл остатки'!$A$5:$CX$265,MATCH(Y$2,'файл остатки'!$A$5:$A$228,0),MATCH($B8,'файл остатки'!$A$5:$CX$5,0))),INDEX('файл остатки'!$A$100:$CX$265,MATCH(W$3,'файл остатки'!$A$100:$A$228,0),MATCH($B8,'файл остатки'!$A$5:$CX$5,0)),INDEX('файл остатки'!$A$5:$CX$265,MATCH(Y$2,'файл остатки'!$A$5:$A$228,0),MATCH($B8,'файл остатки'!$A$5:$CX$5,0)))</f>
        <v>#N/A</v>
      </c>
      <c r="Z8" s="213" t="e">
        <f>INDEX('файл остатки'!$A$5:$CX$265,MATCH($H$1,'файл остатки'!$A$5:$A$228,0),MATCH($B8,'файл остатки'!$A$5:$CX$5,0))</f>
        <v>#N/A</v>
      </c>
      <c r="AA8" s="241" t="e">
        <f>IF(W$3='файл остатки'!$B$1,INDEX('файл остатки'!$A$5:$CX$265,MATCH($C$1,'файл остатки'!$A$5:$A$228,0),MATCH($B8,'файл остатки'!$A$5:$CX$5,0)),U8+V8-W8-Y8)</f>
        <v>#N/A</v>
      </c>
      <c r="AB8" s="218"/>
      <c r="AC8" s="217">
        <v>-320.83333333333331</v>
      </c>
      <c r="AD8" s="150">
        <f>-(AC7+AC8+AC9+AC12+AC13+AC16+AC11+AC14+AC15)/'планирование суточное'!$K$7</f>
        <v>2.0161666666666669</v>
      </c>
      <c r="AE8" s="234" t="e">
        <f>IF(ISERROR(INDEX('файл остатки'!$A$5:$CX$265,MATCH(AE$2,'файл остатки'!$A$5:$A$228,0),MATCH($B8,'файл остатки'!$A$5:$CX$5,0))),INDEX('файл остатки'!$A$100:$CX$265,MATCH(AC$3,'файл остатки'!$A$100:$A$228,0),MATCH($B8,'файл остатки'!$A$5:$CX$5,0)),INDEX('файл остатки'!$A$5:$CX$265,MATCH(AE$2,'файл остатки'!$A$5:$A$228,0),MATCH($B8,'файл остатки'!$A$5:$CX$5,0)))</f>
        <v>#N/A</v>
      </c>
      <c r="AF8" s="213" t="e">
        <f>INDEX('файл остатки'!$A$5:$CX$265,MATCH($H$1,'файл остатки'!$A$5:$A$228,0),MATCH($B8,'файл остатки'!$A$5:$CX$5,0))</f>
        <v>#N/A</v>
      </c>
      <c r="AG8" s="241" t="e">
        <f>IF(AC$3='файл остатки'!$B$1,INDEX('файл остатки'!$A$5:$CX$265,MATCH($C$1,'файл остатки'!$A$5:$A$228,0),MATCH($B8,'файл остатки'!$A$5:$CX$5,0)),AA8+AB8-AC8-AE8)</f>
        <v>#N/A</v>
      </c>
      <c r="AH8" s="218"/>
      <c r="AI8" s="217">
        <v>-312.16666666666669</v>
      </c>
      <c r="AJ8" s="150">
        <f>-(AI7+AI8+AI9+AI12+AI13+AI16+AI11+AI14+AI15)/'планирование суточное'!$K$7</f>
        <v>1.6078333333333334</v>
      </c>
      <c r="AK8" s="234" t="e">
        <f>IF(ISERROR(INDEX('файл остатки'!$A$5:$CX$265,MATCH(AK$2,'файл остатки'!$A$5:$A$228,0),MATCH($B8,'файл остатки'!$A$5:$CX$5,0))),INDEX('файл остатки'!$A$100:$CX$265,MATCH(AI$3,'файл остатки'!$A$100:$A$228,0),MATCH($B8,'файл остатки'!$A$5:$CX$5,0)),INDEX('файл остатки'!$A$5:$CX$265,MATCH(AK$2,'файл остатки'!$A$5:$A$228,0),MATCH($B8,'файл остатки'!$A$5:$CX$5,0)))</f>
        <v>#N/A</v>
      </c>
      <c r="AL8" s="213" t="e">
        <f>INDEX('файл остатки'!$A$5:$CX$265,MATCH($H$1,'файл остатки'!$A$5:$A$228,0),MATCH($B8,'файл остатки'!$A$5:$CX$5,0))</f>
        <v>#N/A</v>
      </c>
      <c r="AM8" s="241" t="e">
        <f>IF(AI$3='файл остатки'!$B$1,INDEX('файл остатки'!$A$5:$CX$265,MATCH($C$1,'файл остатки'!$A$5:$A$228,0),MATCH($B8,'файл остатки'!$A$5:$CX$5,0)),AG8+AH8-AI8-AK8)</f>
        <v>#N/A</v>
      </c>
      <c r="AN8" s="218"/>
      <c r="AO8" s="217"/>
      <c r="AP8" s="150">
        <f>-(AO7+AO8+AO9+AO12+AO13+AO16+AO11+AO14+AO15)/'планирование суточное'!$K$7</f>
        <v>0</v>
      </c>
      <c r="AQ8" s="234" t="e">
        <f>IF(ISERROR(INDEX('файл остатки'!$A$5:$CX$265,MATCH(AQ$2,'файл остатки'!$A$5:$A$228,0),MATCH($B8,'файл остатки'!$A$5:$CX$5,0))),INDEX('файл остатки'!$A$100:$CX$265,MATCH(AO$3,'файл остатки'!$A$100:$A$228,0),MATCH($B8,'файл остатки'!$A$5:$CX$5,0)),INDEX('файл остатки'!$A$5:$CX$265,MATCH(AQ$2,'файл остатки'!$A$5:$A$228,0),MATCH($B8,'файл остатки'!$A$5:$CX$5,0)))</f>
        <v>#N/A</v>
      </c>
      <c r="AR8" s="213" t="e">
        <f>INDEX('файл остатки'!$A$5:$CX$265,MATCH($H$1,'файл остатки'!$A$5:$A$228,0),MATCH($B8,'файл остатки'!$A$5:$CX$5,0))</f>
        <v>#N/A</v>
      </c>
      <c r="AS8" s="241" t="e">
        <f>IF(AO$3='файл остатки'!$B$1,INDEX('файл остатки'!$A$5:$CX$265,MATCH($C$1,'файл остатки'!$A$5:$A$228,0),MATCH($B8,'файл остатки'!$A$5:$CX$5,0)),AM8+AN8-AO8-AQ8)</f>
        <v>#N/A</v>
      </c>
      <c r="AT8" s="218"/>
      <c r="AU8" s="217"/>
      <c r="AV8" s="150">
        <f>-(AU7+AU8+AU9+AU12+AU13+AU16+AU11+AU14+AU15)/'планирование суточное'!$K$7</f>
        <v>0</v>
      </c>
      <c r="AW8" s="234" t="e">
        <f>IF(ISERROR(INDEX('файл остатки'!$A$5:$CX$265,MATCH(AW$2,'файл остатки'!$A$5:$A$228,0),MATCH($B8,'файл остатки'!$A$5:$CX$5,0))),INDEX('файл остатки'!$A$100:$CX$265,MATCH(AU$3,'файл остатки'!$A$100:$A$228,0),MATCH($B8,'файл остатки'!$A$5:$CX$5,0)),INDEX('файл остатки'!$A$5:$CX$265,MATCH(AW$2,'файл остатки'!$A$5:$A$228,0),MATCH($B8,'файл остатки'!$A$5:$CX$5,0)))</f>
        <v>#N/A</v>
      </c>
      <c r="AX8" s="213" t="e">
        <f>INDEX('файл остатки'!$A$5:$CX$265,MATCH($H$1,'файл остатки'!$A$5:$A$228,0),MATCH($B8,'файл остатки'!$A$5:$CX$5,0))</f>
        <v>#N/A</v>
      </c>
      <c r="AY8" s="241" t="e">
        <f>IF(AU$3='файл остатки'!$B$1,INDEX('файл остатки'!$A$5:$CX$265,MATCH($C$1,'файл остатки'!$A$5:$A$228,0),MATCH($B8,'файл остатки'!$A$5:$CX$5,0)),AS8+AT8-AU8-AW8)</f>
        <v>#N/A</v>
      </c>
      <c r="AZ8" s="218"/>
      <c r="BA8" s="217">
        <v>-321</v>
      </c>
      <c r="BB8" s="150">
        <f>-(BA7+BA8+BA9+BA12+BA13+BA16+BA11+BA14+BA15)/'планирование суточное'!$K$7</f>
        <v>3.1963333333333335</v>
      </c>
      <c r="BC8" s="234" t="e">
        <f>IF(ISERROR(INDEX('файл остатки'!$A$5:$CX$265,MATCH(BC$2,'файл остатки'!$A$5:$A$228,0),MATCH($B8,'файл остатки'!$A$5:$CX$5,0))),INDEX('файл остатки'!$A$100:$CX$265,MATCH(BA$3,'файл остатки'!$A$100:$A$228,0),MATCH($B8,'файл остатки'!$A$5:$CX$5,0)),INDEX('файл остатки'!$A$5:$CX$265,MATCH(BC$2,'файл остатки'!$A$5:$A$228,0),MATCH($B8,'файл остатки'!$A$5:$CX$5,0)))</f>
        <v>#N/A</v>
      </c>
      <c r="BD8" s="213" t="e">
        <f>INDEX('файл остатки'!$A$5:$CX$265,MATCH($H$1,'файл остатки'!$A$5:$A$228,0),MATCH($B8,'файл остатки'!$A$5:$CX$5,0))</f>
        <v>#N/A</v>
      </c>
      <c r="BE8" s="241" t="e">
        <f>IF(BA$3='файл остатки'!$B$1,INDEX('файл остатки'!$A$5:$CX$265,MATCH($C$1,'файл остатки'!$A$5:$A$228,0),MATCH($B8,'файл остатки'!$A$5:$CX$5,0)),AY8+AZ8-BA8-BC8)</f>
        <v>#N/A</v>
      </c>
      <c r="BF8" s="218"/>
      <c r="BG8" s="217"/>
      <c r="BH8" s="150">
        <f>-(BG7+BG8+BG9+BG12+BG13+BG16+BG11+BG14+BG15)/'планирование суточное'!$K$7</f>
        <v>0</v>
      </c>
      <c r="BI8" s="234" t="e">
        <f>IF(ISERROR(INDEX('файл остатки'!$A$5:$CX$265,MATCH(BI$2,'файл остатки'!$A$5:$A$228,0),MATCH($B8,'файл остатки'!$A$5:$CX$5,0))),INDEX('файл остатки'!$A$100:$CX$265,MATCH(BG$3,'файл остатки'!$A$100:$A$228,0),MATCH($B8,'файл остатки'!$A$5:$CX$5,0)),INDEX('файл остатки'!$A$5:$CX$265,MATCH(BI$2,'файл остатки'!$A$5:$A$228,0),MATCH($B8,'файл остатки'!$A$5:$CX$5,0)))</f>
        <v>#N/A</v>
      </c>
      <c r="BJ8" s="213" t="e">
        <f>INDEX('файл остатки'!$A$5:$CX$265,MATCH($H$1,'файл остатки'!$A$5:$A$228,0),MATCH($B8,'файл остатки'!$A$5:$CX$5,0))</f>
        <v>#N/A</v>
      </c>
      <c r="BK8" s="213" t="e">
        <f t="shared" si="0"/>
        <v>#N/A</v>
      </c>
      <c r="BL8" s="241" t="e">
        <f>IF(BG$3='файл остатки'!$B$1,INDEX('файл остатки'!$A$5:$CX$265,MATCH($C$1,'файл остатки'!$A$5:$A$228,0),MATCH($B8,'файл остатки'!$A$5:$CX$5,0)),BE8+BF8-BG8-BI8)</f>
        <v>#N/A</v>
      </c>
      <c r="BM8" s="218"/>
      <c r="BN8" s="217" t="e">
        <f t="shared" si="1"/>
        <v>#N/A</v>
      </c>
      <c r="BO8" s="150" t="e">
        <f>-(BN7+BN8+BN9+BN12+BN13+BN16+BN11+BN14+BN15)/'планирование суточное'!$K$7</f>
        <v>#N/A</v>
      </c>
      <c r="BP8" s="234" t="e">
        <f>IF(ISERROR(INDEX('файл остатки'!$A$5:$CX$265,MATCH(BP$2,'файл остатки'!$A$5:$A$228,0),MATCH($B8,'файл остатки'!$A$5:$CX$5,0))),INDEX('файл остатки'!$A$100:$CX$265,MATCH(BN$3,'файл остатки'!$A$100:$A$228,0),MATCH($B8,'файл остатки'!$A$5:$CX$5,0)),INDEX('файл остатки'!$A$5:$CX$265,MATCH(BP$2,'файл остатки'!$A$5:$A$228,0),MATCH($B8,'файл остатки'!$A$5:$CX$5,0)))</f>
        <v>#N/A</v>
      </c>
      <c r="BQ8" s="213" t="e">
        <f>INDEX('файл остатки'!$A$5:$CX$265,MATCH($H$1,'файл остатки'!$A$5:$A$228,0),MATCH($B8,'файл остатки'!$A$5:$CX$5,0))</f>
        <v>#N/A</v>
      </c>
      <c r="BR8" s="241" t="e">
        <f>IF(BN$3='файл остатки'!$B$1,INDEX('файл остатки'!$A$5:$CX$265,MATCH($C$1,'файл остатки'!$A$5:$A$228,0),MATCH($B8,'файл остатки'!$A$5:$CX$5,0)),BL8+BM8-BN8-BP8)</f>
        <v>#N/A</v>
      </c>
      <c r="BS8" s="218"/>
      <c r="BT8" s="217" t="e">
        <f t="shared" si="2"/>
        <v>#N/A</v>
      </c>
      <c r="BU8" s="150" t="e">
        <f>-(BT7+BT8+BT9+BT12+BT13+BT16+BT11+BT14+BT15)/'планирование суточное'!$K$7</f>
        <v>#N/A</v>
      </c>
      <c r="BV8" s="234" t="e">
        <f>IF(ISERROR(INDEX('файл остатки'!$A$5:$CX$265,MATCH(BV$2,'файл остатки'!$A$5:$A$228,0),MATCH($B8,'файл остатки'!$A$5:$CX$5,0))),INDEX('файл остатки'!$A$100:$CX$265,MATCH(BT$3,'файл остатки'!$A$100:$A$228,0),MATCH($B8,'файл остатки'!$A$5:$CX$5,0)),INDEX('файл остатки'!$A$5:$CX$265,MATCH(BV$2,'файл остатки'!$A$5:$A$228,0),MATCH($B8,'файл остатки'!$A$5:$CX$5,0)))</f>
        <v>#N/A</v>
      </c>
      <c r="BW8" s="213" t="e">
        <f>INDEX('файл остатки'!$A$5:$CX$265,MATCH($H$1,'файл остатки'!$A$5:$A$228,0),MATCH($B8,'файл остатки'!$A$5:$CX$5,0))</f>
        <v>#N/A</v>
      </c>
      <c r="BX8" s="241" t="e">
        <f>IF(BT$3='файл остатки'!$B$1,INDEX('файл остатки'!$A$5:$CX$265,MATCH($C$1,'файл остатки'!$A$5:$A$228,0),MATCH($B8,'файл остатки'!$A$5:$CX$5,0)),BR8+BS8-BT8-BV8)</f>
        <v>#N/A</v>
      </c>
      <c r="BY8" s="218"/>
      <c r="BZ8" s="217" t="e">
        <f t="shared" si="3"/>
        <v>#N/A</v>
      </c>
      <c r="CA8" s="150" t="e">
        <f>-(BZ7+BZ8+BZ9+BZ12+BZ13+BZ16+BZ11+BZ14+BZ15)/'планирование суточное'!$K$7</f>
        <v>#N/A</v>
      </c>
      <c r="CB8" s="234" t="e">
        <f>IF(ISERROR(INDEX('файл остатки'!$A$5:$CX$265,MATCH(CB$2,'файл остатки'!$A$5:$A$228,0),MATCH($B8,'файл остатки'!$A$5:$CX$5,0))),INDEX('файл остатки'!$A$100:$CX$265,MATCH(BZ$3,'файл остатки'!$A$100:$A$228,0),MATCH($B8,'файл остатки'!$A$5:$CX$5,0)),INDEX('файл остатки'!$A$5:$CX$265,MATCH(CB$2,'файл остатки'!$A$5:$A$228,0),MATCH($B8,'файл остатки'!$A$5:$CX$5,0)))</f>
        <v>#N/A</v>
      </c>
      <c r="CC8" s="213" t="e">
        <f>INDEX('файл остатки'!$A$5:$CX$265,MATCH($H$1,'файл остатки'!$A$5:$A$228,0),MATCH($B8,'файл остатки'!$A$5:$CX$5,0))</f>
        <v>#N/A</v>
      </c>
      <c r="CD8" s="241" t="e">
        <f>IF(BZ$3='файл остатки'!$B$1,INDEX('файл остатки'!$A$5:$CX$265,MATCH($C$1,'файл остатки'!$A$5:$A$228,0),MATCH($B8,'файл остатки'!$A$5:$CX$5,0)),BX8+BY8-BZ8-CB8)</f>
        <v>#N/A</v>
      </c>
      <c r="CE8" s="218"/>
      <c r="CH8" s="217">
        <f t="shared" si="4"/>
        <v>-1568</v>
      </c>
      <c r="CI8" s="150">
        <f>-(CH7+CH8+CH9+CH12+CH13+CH16+CH11+CH14)/'планирование суточное'!$K$7</f>
        <v>8.6937833333333341</v>
      </c>
      <c r="CJ8" s="217" t="e">
        <f t="shared" si="5"/>
        <v>#N/A</v>
      </c>
      <c r="CK8" s="150" t="e">
        <f>-(CJ7+CJ8+CJ9+CJ12+CJ13+CJ16+CJ11+CJ14)/'планирование суточное'!$K$7</f>
        <v>#N/A</v>
      </c>
      <c r="CO8" s="223" t="e">
        <f>+INDEX('файл остатки'!$A$5:$CX$265,MATCH(CO$2,'файл остатки'!$A$5:$A$228,0),MATCH($B8,'файл остатки'!$A$5:$CX$5,0))</f>
        <v>#N/A</v>
      </c>
    </row>
    <row r="9" spans="1:93" ht="24" customHeight="1">
      <c r="A9" s="162" t="s">
        <v>20</v>
      </c>
      <c r="B9" s="205" t="s">
        <v>158</v>
      </c>
      <c r="C9" s="244" t="e">
        <f>INDEX('файл остатки'!$A$5:$CX$265,MATCH($C$1,'файл остатки'!$A$5:$A$228,0),MATCH(B9,'файл остатки'!$A$5:$CX$5,0))</f>
        <v>#N/A</v>
      </c>
      <c r="D9" s="248"/>
      <c r="E9" s="217"/>
      <c r="F9" s="208"/>
      <c r="G9" s="234" t="e">
        <f>IF(ISERROR(INDEX('файл остатки'!$A$5:$CX$265,MATCH(G$2,'файл остатки'!$A$5:$A$228,0),MATCH($B9,'файл остатки'!$A$5:$CX$5,0))),INDEX('файл остатки'!$A$100:$CX$265,MATCH(E$3,'файл остатки'!$A$100:$A$228,0),MATCH($B9,'файл остатки'!$A$5:$CX$5,0)),INDEX('файл остатки'!$A$5:$CX$265,MATCH(G$2,'файл остатки'!$A$5:$A$228,0),MATCH($B9,'файл остатки'!$A$5:$CX$5,0)))</f>
        <v>#N/A</v>
      </c>
      <c r="H9" s="213" t="e">
        <f>INDEX('файл остатки'!$A$5:$CX$265,MATCH($H$1,'файл остатки'!$A$5:$A$228,0),MATCH($B9,'файл остатки'!$A$5:$CX$5,0))</f>
        <v>#N/A</v>
      </c>
      <c r="I9" s="241" t="e">
        <f>IF(E$3='файл остатки'!$B$1,INDEX('файл остатки'!$A$5:$CX$265,MATCH($C$1,'файл остатки'!$A$5:$A$228,0),MATCH($B9,'файл остатки'!$A$5:$CX$5,0)),C9+D9-E9-G9)</f>
        <v>#N/A</v>
      </c>
      <c r="J9" s="218"/>
      <c r="K9" s="217">
        <v>-964.80000000000007</v>
      </c>
      <c r="L9" s="208"/>
      <c r="M9" s="234" t="e">
        <f>IF(ISERROR(INDEX('файл остатки'!$A$5:$CX$265,MATCH(M$2,'файл остатки'!$A$5:$A$228,0),MATCH($B9,'файл остатки'!$A$5:$CX$5,0))),INDEX('файл остатки'!$A$100:$CX$265,MATCH(K$3,'файл остатки'!$A$100:$A$228,0),MATCH($B9,'файл остатки'!$A$5:$CX$5,0)),INDEX('файл остатки'!$A$5:$CX$265,MATCH(M$2,'файл остатки'!$A$5:$A$228,0),MATCH($B9,'файл остатки'!$A$5:$CX$5,0)))</f>
        <v>#N/A</v>
      </c>
      <c r="N9" s="213" t="e">
        <f>INDEX('файл остатки'!$A$5:$CX$265,MATCH($H$1,'файл остатки'!$A$5:$A$228,0),MATCH($B9,'файл остатки'!$A$5:$CX$5,0))</f>
        <v>#N/A</v>
      </c>
      <c r="O9" s="241" t="e">
        <f>IF(K$3='файл остатки'!$B$1,INDEX('файл остатки'!$A$5:$CX$265,MATCH($C$1,'файл остатки'!$A$5:$A$228,0),MATCH($B9,'файл остатки'!$A$5:$CX$5,0)),I9+J9-K9-M9)</f>
        <v>#N/A</v>
      </c>
      <c r="P9" s="218"/>
      <c r="Q9" s="217">
        <v>-548</v>
      </c>
      <c r="R9" s="208"/>
      <c r="S9" s="234" t="e">
        <f>IF(ISERROR(INDEX('файл остатки'!$A$5:$CX$265,MATCH(S$2,'файл остатки'!$A$5:$A$228,0),MATCH($B9,'файл остатки'!$A$5:$CX$5,0))),INDEX('файл остатки'!$A$100:$CX$265,MATCH(Q$3,'файл остатки'!$A$100:$A$228,0),MATCH($B9,'файл остатки'!$A$5:$CX$5,0)),INDEX('файл остатки'!$A$5:$CX$265,MATCH(S$2,'файл остатки'!$A$5:$A$228,0),MATCH($B9,'файл остатки'!$A$5:$CX$5,0)))</f>
        <v>#N/A</v>
      </c>
      <c r="T9" s="213" t="e">
        <f>INDEX('файл остатки'!$A$5:$CX$265,MATCH($H$1,'файл остатки'!$A$5:$A$228,0),MATCH($B9,'файл остатки'!$A$5:$CX$5,0))</f>
        <v>#N/A</v>
      </c>
      <c r="U9" s="241" t="e">
        <f>IF(Q$3='файл остатки'!$B$1,INDEX('файл остатки'!$A$5:$CX$265,MATCH($C$1,'файл остатки'!$A$5:$A$228,0),MATCH($B9,'файл остатки'!$A$5:$CX$5,0)),O9+P9-Q9-S9)</f>
        <v>#N/A</v>
      </c>
      <c r="V9" s="218"/>
      <c r="W9" s="217"/>
      <c r="X9" s="208"/>
      <c r="Y9" s="234" t="e">
        <f>IF(ISERROR(INDEX('файл остатки'!$A$5:$CX$265,MATCH(Y$2,'файл остатки'!$A$5:$A$228,0),MATCH($B9,'файл остатки'!$A$5:$CX$5,0))),INDEX('файл остатки'!$A$100:$CX$265,MATCH(W$3,'файл остатки'!$A$100:$A$228,0),MATCH($B9,'файл остатки'!$A$5:$CX$5,0)),INDEX('файл остатки'!$A$5:$CX$265,MATCH(Y$2,'файл остатки'!$A$5:$A$228,0),MATCH($B9,'файл остатки'!$A$5:$CX$5,0)))</f>
        <v>#N/A</v>
      </c>
      <c r="Z9" s="213" t="e">
        <f>INDEX('файл остатки'!$A$5:$CX$265,MATCH($H$1,'файл остатки'!$A$5:$A$228,0),MATCH($B9,'файл остатки'!$A$5:$CX$5,0))</f>
        <v>#N/A</v>
      </c>
      <c r="AA9" s="241" t="e">
        <f>IF(W$3='файл остатки'!$B$1,INDEX('файл остатки'!$A$5:$CX$265,MATCH($C$1,'файл остатки'!$A$5:$A$228,0),MATCH($B9,'файл остатки'!$A$5:$CX$5,0)),U9+V9-W9-Y9)</f>
        <v>#N/A</v>
      </c>
      <c r="AB9" s="218"/>
      <c r="AC9" s="217">
        <v>-242.99999999999994</v>
      </c>
      <c r="AD9" s="208"/>
      <c r="AE9" s="234" t="e">
        <f>IF(ISERROR(INDEX('файл остатки'!$A$5:$CX$265,MATCH(AE$2,'файл остатки'!$A$5:$A$228,0),MATCH($B9,'файл остатки'!$A$5:$CX$5,0))),INDEX('файл остатки'!$A$100:$CX$265,MATCH(AC$3,'файл остатки'!$A$100:$A$228,0),MATCH($B9,'файл остатки'!$A$5:$CX$5,0)),INDEX('файл остатки'!$A$5:$CX$265,MATCH(AE$2,'файл остатки'!$A$5:$A$228,0),MATCH($B9,'файл остатки'!$A$5:$CX$5,0)))</f>
        <v>#N/A</v>
      </c>
      <c r="AF9" s="213" t="e">
        <f>INDEX('файл остатки'!$A$5:$CX$265,MATCH($H$1,'файл остатки'!$A$5:$A$228,0),MATCH($B9,'файл остатки'!$A$5:$CX$5,0))</f>
        <v>#N/A</v>
      </c>
      <c r="AG9" s="241" t="e">
        <f>IF(AC$3='файл остатки'!$B$1,INDEX('файл остатки'!$A$5:$CX$265,MATCH($C$1,'файл остатки'!$A$5:$A$228,0),MATCH($B9,'файл остатки'!$A$5:$CX$5,0)),AA9+AB9-AC9-AE9)</f>
        <v>#N/A</v>
      </c>
      <c r="AH9" s="218"/>
      <c r="AI9" s="217">
        <v>-577.66666666666674</v>
      </c>
      <c r="AJ9" s="208"/>
      <c r="AK9" s="234" t="e">
        <f>IF(ISERROR(INDEX('файл остатки'!$A$5:$CX$265,MATCH(AK$2,'файл остатки'!$A$5:$A$228,0),MATCH($B9,'файл остатки'!$A$5:$CX$5,0))),INDEX('файл остатки'!$A$100:$CX$265,MATCH(AI$3,'файл остатки'!$A$100:$A$228,0),MATCH($B9,'файл остатки'!$A$5:$CX$5,0)),INDEX('файл остатки'!$A$5:$CX$265,MATCH(AK$2,'файл остатки'!$A$5:$A$228,0),MATCH($B9,'файл остатки'!$A$5:$CX$5,0)))</f>
        <v>#N/A</v>
      </c>
      <c r="AL9" s="213" t="e">
        <f>INDEX('файл остатки'!$A$5:$CX$265,MATCH($H$1,'файл остатки'!$A$5:$A$228,0),MATCH($B9,'файл остатки'!$A$5:$CX$5,0))</f>
        <v>#N/A</v>
      </c>
      <c r="AM9" s="241" t="e">
        <f>IF(AI$3='файл остатки'!$B$1,INDEX('файл остатки'!$A$5:$CX$265,MATCH($C$1,'файл остатки'!$A$5:$A$228,0),MATCH($B9,'файл остатки'!$A$5:$CX$5,0)),AG9+AH9-AI9-AK9)</f>
        <v>#N/A</v>
      </c>
      <c r="AN9" s="218"/>
      <c r="AO9" s="217"/>
      <c r="AP9" s="208"/>
      <c r="AQ9" s="234" t="e">
        <f>IF(ISERROR(INDEX('файл остатки'!$A$5:$CX$265,MATCH(AQ$2,'файл остатки'!$A$5:$A$228,0),MATCH($B9,'файл остатки'!$A$5:$CX$5,0))),INDEX('файл остатки'!$A$100:$CX$265,MATCH(AO$3,'файл остатки'!$A$100:$A$228,0),MATCH($B9,'файл остатки'!$A$5:$CX$5,0)),INDEX('файл остатки'!$A$5:$CX$265,MATCH(AQ$2,'файл остатки'!$A$5:$A$228,0),MATCH($B9,'файл остатки'!$A$5:$CX$5,0)))</f>
        <v>#N/A</v>
      </c>
      <c r="AR9" s="213" t="e">
        <f>INDEX('файл остатки'!$A$5:$CX$265,MATCH($H$1,'файл остатки'!$A$5:$A$228,0),MATCH($B9,'файл остатки'!$A$5:$CX$5,0))</f>
        <v>#N/A</v>
      </c>
      <c r="AS9" s="241" t="e">
        <f>IF(AO$3='файл остатки'!$B$1,INDEX('файл остатки'!$A$5:$CX$265,MATCH($C$1,'файл остатки'!$A$5:$A$228,0),MATCH($B9,'файл остатки'!$A$5:$CX$5,0)),AM9+AN9-AO9-AQ9)</f>
        <v>#N/A</v>
      </c>
      <c r="AT9" s="218"/>
      <c r="AU9" s="217"/>
      <c r="AV9" s="208"/>
      <c r="AW9" s="234" t="e">
        <f>IF(ISERROR(INDEX('файл остатки'!$A$5:$CX$265,MATCH(AW$2,'файл остатки'!$A$5:$A$228,0),MATCH($B9,'файл остатки'!$A$5:$CX$5,0))),INDEX('файл остатки'!$A$100:$CX$265,MATCH(AU$3,'файл остатки'!$A$100:$A$228,0),MATCH($B9,'файл остатки'!$A$5:$CX$5,0)),INDEX('файл остатки'!$A$5:$CX$265,MATCH(AW$2,'файл остатки'!$A$5:$A$228,0),MATCH($B9,'файл остатки'!$A$5:$CX$5,0)))</f>
        <v>#N/A</v>
      </c>
      <c r="AX9" s="213" t="e">
        <f>INDEX('файл остатки'!$A$5:$CX$265,MATCH($H$1,'файл остатки'!$A$5:$A$228,0),MATCH($B9,'файл остатки'!$A$5:$CX$5,0))</f>
        <v>#N/A</v>
      </c>
      <c r="AY9" s="241" t="e">
        <f>IF(AU$3='файл остатки'!$B$1,INDEX('файл остатки'!$A$5:$CX$265,MATCH($C$1,'файл остатки'!$A$5:$A$228,0),MATCH($B9,'файл остатки'!$A$5:$CX$5,0)),AS9+AT9-AU9-AW9)</f>
        <v>#N/A</v>
      </c>
      <c r="AZ9" s="218"/>
      <c r="BA9" s="217">
        <v>-678</v>
      </c>
      <c r="BB9" s="208"/>
      <c r="BC9" s="234" t="e">
        <f>IF(ISERROR(INDEX('файл остатки'!$A$5:$CX$265,MATCH(BC$2,'файл остатки'!$A$5:$A$228,0),MATCH($B9,'файл остатки'!$A$5:$CX$5,0))),INDEX('файл остатки'!$A$100:$CX$265,MATCH(BA$3,'файл остатки'!$A$100:$A$228,0),MATCH($B9,'файл остатки'!$A$5:$CX$5,0)),INDEX('файл остатки'!$A$5:$CX$265,MATCH(BC$2,'файл остатки'!$A$5:$A$228,0),MATCH($B9,'файл остатки'!$A$5:$CX$5,0)))</f>
        <v>#N/A</v>
      </c>
      <c r="BD9" s="213" t="e">
        <f>INDEX('файл остатки'!$A$5:$CX$265,MATCH($H$1,'файл остатки'!$A$5:$A$228,0),MATCH($B9,'файл остатки'!$A$5:$CX$5,0))</f>
        <v>#N/A</v>
      </c>
      <c r="BE9" s="241" t="e">
        <f>IF(BA$3='файл остатки'!$B$1,INDEX('файл остатки'!$A$5:$CX$265,MATCH($C$1,'файл остатки'!$A$5:$A$228,0),MATCH($B9,'файл остатки'!$A$5:$CX$5,0)),AY9+AZ9-BA9-BC9)</f>
        <v>#N/A</v>
      </c>
      <c r="BF9" s="218"/>
      <c r="BG9" s="217"/>
      <c r="BH9" s="208"/>
      <c r="BI9" s="234" t="e">
        <f>IF(ISERROR(INDEX('файл остатки'!$A$5:$CX$265,MATCH(BI$2,'файл остатки'!$A$5:$A$228,0),MATCH($B9,'файл остатки'!$A$5:$CX$5,0))),INDEX('файл остатки'!$A$100:$CX$265,MATCH(BG$3,'файл остатки'!$A$100:$A$228,0),MATCH($B9,'файл остатки'!$A$5:$CX$5,0)),INDEX('файл остатки'!$A$5:$CX$265,MATCH(BI$2,'файл остатки'!$A$5:$A$228,0),MATCH($B9,'файл остатки'!$A$5:$CX$5,0)))</f>
        <v>#N/A</v>
      </c>
      <c r="BJ9" s="213" t="e">
        <f>INDEX('файл остатки'!$A$5:$CX$265,MATCH($H$1,'файл остатки'!$A$5:$A$228,0),MATCH($B9,'файл остатки'!$A$5:$CX$5,0))</f>
        <v>#N/A</v>
      </c>
      <c r="BK9" s="213" t="e">
        <f t="shared" si="0"/>
        <v>#N/A</v>
      </c>
      <c r="BL9" s="241" t="e">
        <f>IF(BG$3='файл остатки'!$B$1,INDEX('файл остатки'!$A$5:$CX$265,MATCH($C$1,'файл остатки'!$A$5:$A$228,0),MATCH($B9,'файл остатки'!$A$5:$CX$5,0)),BE9+BF9-BG9-BI9)</f>
        <v>#N/A</v>
      </c>
      <c r="BM9" s="218"/>
      <c r="BN9" s="217" t="e">
        <f t="shared" si="1"/>
        <v>#N/A</v>
      </c>
      <c r="BO9" s="208"/>
      <c r="BP9" s="234" t="e">
        <f>IF(ISERROR(INDEX('файл остатки'!$A$5:$CX$265,MATCH(BP$2,'файл остатки'!$A$5:$A$228,0),MATCH($B9,'файл остатки'!$A$5:$CX$5,0))),INDEX('файл остатки'!$A$100:$CX$265,MATCH(BN$3,'файл остатки'!$A$100:$A$228,0),MATCH($B9,'файл остатки'!$A$5:$CX$5,0)),INDEX('файл остатки'!$A$5:$CX$265,MATCH(BP$2,'файл остатки'!$A$5:$A$228,0),MATCH($B9,'файл остатки'!$A$5:$CX$5,0)))</f>
        <v>#N/A</v>
      </c>
      <c r="BQ9" s="213" t="e">
        <f>INDEX('файл остатки'!$A$5:$CX$265,MATCH($H$1,'файл остатки'!$A$5:$A$228,0),MATCH($B9,'файл остатки'!$A$5:$CX$5,0))</f>
        <v>#N/A</v>
      </c>
      <c r="BR9" s="241" t="e">
        <f>IF(BN$3='файл остатки'!$B$1,INDEX('файл остатки'!$A$5:$CX$265,MATCH($C$1,'файл остатки'!$A$5:$A$228,0),MATCH($B9,'файл остатки'!$A$5:$CX$5,0)),BL9+BM9-BN9-BP9)</f>
        <v>#N/A</v>
      </c>
      <c r="BS9" s="218"/>
      <c r="BT9" s="217" t="e">
        <f t="shared" si="2"/>
        <v>#N/A</v>
      </c>
      <c r="BU9" s="208"/>
      <c r="BV9" s="234" t="e">
        <f>IF(ISERROR(INDEX('файл остатки'!$A$5:$CX$265,MATCH(BV$2,'файл остатки'!$A$5:$A$228,0),MATCH($B9,'файл остатки'!$A$5:$CX$5,0))),INDEX('файл остатки'!$A$100:$CX$265,MATCH(BT$3,'файл остатки'!$A$100:$A$228,0),MATCH($B9,'файл остатки'!$A$5:$CX$5,0)),INDEX('файл остатки'!$A$5:$CX$265,MATCH(BV$2,'файл остатки'!$A$5:$A$228,0),MATCH($B9,'файл остатки'!$A$5:$CX$5,0)))</f>
        <v>#N/A</v>
      </c>
      <c r="BW9" s="213" t="e">
        <f>INDEX('файл остатки'!$A$5:$CX$265,MATCH($H$1,'файл остатки'!$A$5:$A$228,0),MATCH($B9,'файл остатки'!$A$5:$CX$5,0))</f>
        <v>#N/A</v>
      </c>
      <c r="BX9" s="241" t="e">
        <f>IF(BT$3='файл остатки'!$B$1,INDEX('файл остатки'!$A$5:$CX$265,MATCH($C$1,'файл остатки'!$A$5:$A$228,0),MATCH($B9,'файл остатки'!$A$5:$CX$5,0)),BR9+BS9-BT9-BV9)</f>
        <v>#N/A</v>
      </c>
      <c r="BY9" s="218"/>
      <c r="BZ9" s="217" t="e">
        <f t="shared" si="3"/>
        <v>#N/A</v>
      </c>
      <c r="CA9" s="208"/>
      <c r="CB9" s="234" t="e">
        <f>IF(ISERROR(INDEX('файл остатки'!$A$5:$CX$265,MATCH(CB$2,'файл остатки'!$A$5:$A$228,0),MATCH($B9,'файл остатки'!$A$5:$CX$5,0))),INDEX('файл остатки'!$A$100:$CX$265,MATCH(BZ$3,'файл остатки'!$A$100:$A$228,0),MATCH($B9,'файл остатки'!$A$5:$CX$5,0)),INDEX('файл остатки'!$A$5:$CX$265,MATCH(CB$2,'файл остатки'!$A$5:$A$228,0),MATCH($B9,'файл остатки'!$A$5:$CX$5,0)))</f>
        <v>#N/A</v>
      </c>
      <c r="CC9" s="213" t="e">
        <f>INDEX('файл остатки'!$A$5:$CX$265,MATCH($H$1,'файл остатки'!$A$5:$A$228,0),MATCH($B9,'файл остатки'!$A$5:$CX$5,0))</f>
        <v>#N/A</v>
      </c>
      <c r="CD9" s="241" t="e">
        <f>IF(BZ$3='файл остатки'!$B$1,INDEX('файл остатки'!$A$5:$CX$265,MATCH($C$1,'файл остатки'!$A$5:$A$228,0),MATCH($B9,'файл остатки'!$A$5:$CX$5,0)),BX9+BY9-BZ9-CB9)</f>
        <v>#N/A</v>
      </c>
      <c r="CE9" s="218"/>
      <c r="CH9" s="217">
        <f t="shared" si="4"/>
        <v>-3011.4666666666672</v>
      </c>
      <c r="CI9" s="208"/>
      <c r="CJ9" s="217" t="e">
        <f t="shared" si="5"/>
        <v>#N/A</v>
      </c>
      <c r="CK9" s="208"/>
      <c r="CO9" s="223" t="e">
        <f>+INDEX('файл остатки'!$A$5:$CX$265,MATCH(CO$2,'файл остатки'!$A$5:$A$228,0),MATCH($B9,'файл остатки'!$A$5:$CX$5,0))</f>
        <v>#N/A</v>
      </c>
    </row>
    <row r="10" spans="1:93" ht="24" customHeight="1">
      <c r="A10" s="162" t="s">
        <v>19</v>
      </c>
      <c r="B10" s="205" t="s">
        <v>112</v>
      </c>
      <c r="C10" s="244" t="e">
        <f>INDEX('файл остатки'!$A$5:$CX$265,MATCH($C$1,'файл остатки'!$A$5:$A$228,0),MATCH(B10,'файл остатки'!$A$5:$CX$5,0))</f>
        <v>#N/A</v>
      </c>
      <c r="D10" s="248"/>
      <c r="E10" s="217"/>
      <c r="F10" s="208"/>
      <c r="G10" s="234" t="e">
        <f>IF(ISERROR(INDEX('файл остатки'!$A$5:$CX$265,MATCH(G$2,'файл остатки'!$A$5:$A$228,0),MATCH($B10,'файл остатки'!$A$5:$CX$5,0))),INDEX('файл остатки'!$A$100:$CX$265,MATCH(E$3,'файл остатки'!$A$100:$A$228,0),MATCH($B10,'файл остатки'!$A$5:$CX$5,0)),INDEX('файл остатки'!$A$5:$CX$265,MATCH(G$2,'файл остатки'!$A$5:$A$228,0),MATCH($B10,'файл остатки'!$A$5:$CX$5,0)))</f>
        <v>#N/A</v>
      </c>
      <c r="H10" s="213" t="e">
        <f>INDEX('файл остатки'!$A$5:$CX$265,MATCH($H$1,'файл остатки'!$A$5:$A$228,0),MATCH($B10,'файл остатки'!$A$5:$CX$5,0))</f>
        <v>#N/A</v>
      </c>
      <c r="I10" s="241" t="e">
        <f>IF(E$3='файл остатки'!$B$1,INDEX('файл остатки'!$A$5:$CX$265,MATCH($C$1,'файл остатки'!$A$5:$A$228,0),MATCH($B10,'файл остатки'!$A$5:$CX$5,0)),C10+D10-E10-G10)</f>
        <v>#N/A</v>
      </c>
      <c r="J10" s="218"/>
      <c r="K10" s="217">
        <v>-3</v>
      </c>
      <c r="L10" s="208"/>
      <c r="M10" s="234" t="e">
        <f>IF(ISERROR(INDEX('файл остатки'!$A$5:$CX$265,MATCH(M$2,'файл остатки'!$A$5:$A$228,0),MATCH($B10,'файл остатки'!$A$5:$CX$5,0))),INDEX('файл остатки'!$A$100:$CX$265,MATCH(K$3,'файл остатки'!$A$100:$A$228,0),MATCH($B10,'файл остатки'!$A$5:$CX$5,0)),INDEX('файл остатки'!$A$5:$CX$265,MATCH(M$2,'файл остатки'!$A$5:$A$228,0),MATCH($B10,'файл остатки'!$A$5:$CX$5,0)))</f>
        <v>#N/A</v>
      </c>
      <c r="N10" s="213" t="e">
        <f>INDEX('файл остатки'!$A$5:$CX$265,MATCH($H$1,'файл остатки'!$A$5:$A$228,0),MATCH($B10,'файл остатки'!$A$5:$CX$5,0))</f>
        <v>#N/A</v>
      </c>
      <c r="O10" s="241" t="e">
        <f>IF(K$3='файл остатки'!$B$1,INDEX('файл остатки'!$A$5:$CX$265,MATCH($C$1,'файл остатки'!$A$5:$A$228,0),MATCH($B10,'файл остатки'!$A$5:$CX$5,0)),I10+J10-K10-M10)</f>
        <v>#N/A</v>
      </c>
      <c r="P10" s="218">
        <v>1.0900000000000001</v>
      </c>
      <c r="Q10" s="217"/>
      <c r="R10" s="208"/>
      <c r="S10" s="234" t="e">
        <f>IF(ISERROR(INDEX('файл остатки'!$A$5:$CX$265,MATCH(S$2,'файл остатки'!$A$5:$A$228,0),MATCH($B10,'файл остатки'!$A$5:$CX$5,0))),INDEX('файл остатки'!$A$100:$CX$265,MATCH(Q$3,'файл остатки'!$A$100:$A$228,0),MATCH($B10,'файл остатки'!$A$5:$CX$5,0)),INDEX('файл остатки'!$A$5:$CX$265,MATCH(S$2,'файл остатки'!$A$5:$A$228,0),MATCH($B10,'файл остатки'!$A$5:$CX$5,0)))</f>
        <v>#N/A</v>
      </c>
      <c r="T10" s="213" t="e">
        <f>INDEX('файл остатки'!$A$5:$CX$265,MATCH($H$1,'файл остатки'!$A$5:$A$228,0),MATCH($B10,'файл остатки'!$A$5:$CX$5,0))</f>
        <v>#N/A</v>
      </c>
      <c r="U10" s="241" t="e">
        <f>IF(Q$3='файл остатки'!$B$1,INDEX('файл остатки'!$A$5:$CX$265,MATCH($C$1,'файл остатки'!$A$5:$A$228,0),MATCH($B10,'файл остатки'!$A$5:$CX$5,0)),O10+P10-Q10-S10)</f>
        <v>#N/A</v>
      </c>
      <c r="V10" s="218"/>
      <c r="W10" s="217"/>
      <c r="X10" s="208"/>
      <c r="Y10" s="234" t="e">
        <f>IF(ISERROR(INDEX('файл остатки'!$A$5:$CX$265,MATCH(Y$2,'файл остатки'!$A$5:$A$228,0),MATCH($B10,'файл остатки'!$A$5:$CX$5,0))),INDEX('файл остатки'!$A$100:$CX$265,MATCH(W$3,'файл остатки'!$A$100:$A$228,0),MATCH($B10,'файл остатки'!$A$5:$CX$5,0)),INDEX('файл остатки'!$A$5:$CX$265,MATCH(Y$2,'файл остатки'!$A$5:$A$228,0),MATCH($B10,'файл остатки'!$A$5:$CX$5,0)))</f>
        <v>#N/A</v>
      </c>
      <c r="Z10" s="213" t="e">
        <f>INDEX('файл остатки'!$A$5:$CX$265,MATCH($H$1,'файл остатки'!$A$5:$A$228,0),MATCH($B10,'файл остатки'!$A$5:$CX$5,0))</f>
        <v>#N/A</v>
      </c>
      <c r="AA10" s="241" t="e">
        <f>IF(W$3='файл остатки'!$B$1,INDEX('файл остатки'!$A$5:$CX$265,MATCH($C$1,'файл остатки'!$A$5:$A$228,0),MATCH($B10,'файл остатки'!$A$5:$CX$5,0)),U10+V10-W10-Y10)</f>
        <v>#N/A</v>
      </c>
      <c r="AB10" s="218"/>
      <c r="AC10" s="217">
        <v>-5.666666666666667</v>
      </c>
      <c r="AD10" s="208"/>
      <c r="AE10" s="234" t="e">
        <f>IF(ISERROR(INDEX('файл остатки'!$A$5:$CX$265,MATCH(AE$2,'файл остатки'!$A$5:$A$228,0),MATCH($B10,'файл остатки'!$A$5:$CX$5,0))),INDEX('файл остатки'!$A$100:$CX$265,MATCH(AC$3,'файл остатки'!$A$100:$A$228,0),MATCH($B10,'файл остатки'!$A$5:$CX$5,0)),INDEX('файл остатки'!$A$5:$CX$265,MATCH(AE$2,'файл остатки'!$A$5:$A$228,0),MATCH($B10,'файл остатки'!$A$5:$CX$5,0)))</f>
        <v>#N/A</v>
      </c>
      <c r="AF10" s="213" t="e">
        <f>INDEX('файл остатки'!$A$5:$CX$265,MATCH($H$1,'файл остатки'!$A$5:$A$228,0),MATCH($B10,'файл остатки'!$A$5:$CX$5,0))</f>
        <v>#N/A</v>
      </c>
      <c r="AG10" s="241" t="e">
        <f>IF(AC$3='файл остатки'!$B$1,INDEX('файл остатки'!$A$5:$CX$265,MATCH($C$1,'файл остатки'!$A$5:$A$228,0),MATCH($B10,'файл остатки'!$A$5:$CX$5,0)),AA10+AB10-AC10-AE10)</f>
        <v>#N/A</v>
      </c>
      <c r="AH10" s="218"/>
      <c r="AI10" s="217">
        <v>0</v>
      </c>
      <c r="AJ10" s="208"/>
      <c r="AK10" s="234" t="e">
        <f>IF(ISERROR(INDEX('файл остатки'!$A$5:$CX$265,MATCH(AK$2,'файл остатки'!$A$5:$A$228,0),MATCH($B10,'файл остатки'!$A$5:$CX$5,0))),INDEX('файл остатки'!$A$100:$CX$265,MATCH(AI$3,'файл остатки'!$A$100:$A$228,0),MATCH($B10,'файл остатки'!$A$5:$CX$5,0)),INDEX('файл остатки'!$A$5:$CX$265,MATCH(AK$2,'файл остатки'!$A$5:$A$228,0),MATCH($B10,'файл остатки'!$A$5:$CX$5,0)))</f>
        <v>#N/A</v>
      </c>
      <c r="AL10" s="213" t="e">
        <f>INDEX('файл остатки'!$A$5:$CX$265,MATCH($H$1,'файл остатки'!$A$5:$A$228,0),MATCH($B10,'файл остатки'!$A$5:$CX$5,0))</f>
        <v>#N/A</v>
      </c>
      <c r="AM10" s="241" t="e">
        <f>IF(AI$3='файл остатки'!$B$1,INDEX('файл остатки'!$A$5:$CX$265,MATCH($C$1,'файл остатки'!$A$5:$A$228,0),MATCH($B10,'файл остатки'!$A$5:$CX$5,0)),AG10+AH10-AI10-AK10)</f>
        <v>#N/A</v>
      </c>
      <c r="AN10" s="218"/>
      <c r="AO10" s="217"/>
      <c r="AP10" s="208"/>
      <c r="AQ10" s="234" t="e">
        <f>IF(ISERROR(INDEX('файл остатки'!$A$5:$CX$265,MATCH(AQ$2,'файл остатки'!$A$5:$A$228,0),MATCH($B10,'файл остатки'!$A$5:$CX$5,0))),INDEX('файл остатки'!$A$100:$CX$265,MATCH(AO$3,'файл остатки'!$A$100:$A$228,0),MATCH($B10,'файл остатки'!$A$5:$CX$5,0)),INDEX('файл остатки'!$A$5:$CX$265,MATCH(AQ$2,'файл остатки'!$A$5:$A$228,0),MATCH($B10,'файл остатки'!$A$5:$CX$5,0)))</f>
        <v>#N/A</v>
      </c>
      <c r="AR10" s="213" t="e">
        <f>INDEX('файл остатки'!$A$5:$CX$265,MATCH($H$1,'файл остатки'!$A$5:$A$228,0),MATCH($B10,'файл остатки'!$A$5:$CX$5,0))</f>
        <v>#N/A</v>
      </c>
      <c r="AS10" s="241" t="e">
        <f>IF(AO$3='файл остатки'!$B$1,INDEX('файл остатки'!$A$5:$CX$265,MATCH($C$1,'файл остатки'!$A$5:$A$228,0),MATCH($B10,'файл остатки'!$A$5:$CX$5,0)),AM10+AN10-AO10-AQ10)</f>
        <v>#N/A</v>
      </c>
      <c r="AT10" s="218"/>
      <c r="AU10" s="217"/>
      <c r="AV10" s="208"/>
      <c r="AW10" s="234" t="e">
        <f>IF(ISERROR(INDEX('файл остатки'!$A$5:$CX$265,MATCH(AW$2,'файл остатки'!$A$5:$A$228,0),MATCH($B10,'файл остатки'!$A$5:$CX$5,0))),INDEX('файл остатки'!$A$100:$CX$265,MATCH(AU$3,'файл остатки'!$A$100:$A$228,0),MATCH($B10,'файл остатки'!$A$5:$CX$5,0)),INDEX('файл остатки'!$A$5:$CX$265,MATCH(AW$2,'файл остатки'!$A$5:$A$228,0),MATCH($B10,'файл остатки'!$A$5:$CX$5,0)))</f>
        <v>#N/A</v>
      </c>
      <c r="AX10" s="213" t="e">
        <f>INDEX('файл остатки'!$A$5:$CX$265,MATCH($H$1,'файл остатки'!$A$5:$A$228,0),MATCH($B10,'файл остатки'!$A$5:$CX$5,0))</f>
        <v>#N/A</v>
      </c>
      <c r="AY10" s="241" t="e">
        <f>IF(AU$3='файл остатки'!$B$1,INDEX('файл остатки'!$A$5:$CX$265,MATCH($C$1,'файл остатки'!$A$5:$A$228,0),MATCH($B10,'файл остатки'!$A$5:$CX$5,0)),AS10+AT10-AU10-AW10)</f>
        <v>#N/A</v>
      </c>
      <c r="AZ10" s="218"/>
      <c r="BA10" s="217">
        <v>-5</v>
      </c>
      <c r="BB10" s="208"/>
      <c r="BC10" s="234" t="e">
        <f>IF(ISERROR(INDEX('файл остатки'!$A$5:$CX$265,MATCH(BC$2,'файл остатки'!$A$5:$A$228,0),MATCH($B10,'файл остатки'!$A$5:$CX$5,0))),INDEX('файл остатки'!$A$100:$CX$265,MATCH(BA$3,'файл остатки'!$A$100:$A$228,0),MATCH($B10,'файл остатки'!$A$5:$CX$5,0)),INDEX('файл остатки'!$A$5:$CX$265,MATCH(BC$2,'файл остатки'!$A$5:$A$228,0),MATCH($B10,'файл остатки'!$A$5:$CX$5,0)))</f>
        <v>#N/A</v>
      </c>
      <c r="BD10" s="213" t="e">
        <f>INDEX('файл остатки'!$A$5:$CX$265,MATCH($H$1,'файл остатки'!$A$5:$A$228,0),MATCH($B10,'файл остатки'!$A$5:$CX$5,0))</f>
        <v>#N/A</v>
      </c>
      <c r="BE10" s="241" t="e">
        <f>IF(BA$3='файл остатки'!$B$1,INDEX('файл остатки'!$A$5:$CX$265,MATCH($C$1,'файл остатки'!$A$5:$A$228,0),MATCH($B10,'файл остатки'!$A$5:$CX$5,0)),AY10+AZ10-BA10-BC10)</f>
        <v>#N/A</v>
      </c>
      <c r="BF10" s="218"/>
      <c r="BG10" s="217"/>
      <c r="BH10" s="208"/>
      <c r="BI10" s="234" t="e">
        <f>IF(ISERROR(INDEX('файл остатки'!$A$5:$CX$265,MATCH(BI$2,'файл остатки'!$A$5:$A$228,0),MATCH($B10,'файл остатки'!$A$5:$CX$5,0))),INDEX('файл остатки'!$A$100:$CX$265,MATCH(BG$3,'файл остатки'!$A$100:$A$228,0),MATCH($B10,'файл остатки'!$A$5:$CX$5,0)),INDEX('файл остатки'!$A$5:$CX$265,MATCH(BI$2,'файл остатки'!$A$5:$A$228,0),MATCH($B10,'файл остатки'!$A$5:$CX$5,0)))</f>
        <v>#N/A</v>
      </c>
      <c r="BJ10" s="213" t="e">
        <f>INDEX('файл остатки'!$A$5:$CX$265,MATCH($H$1,'файл остатки'!$A$5:$A$228,0),MATCH($B10,'файл остатки'!$A$5:$CX$5,0))</f>
        <v>#N/A</v>
      </c>
      <c r="BK10" s="213" t="e">
        <f t="shared" si="0"/>
        <v>#N/A</v>
      </c>
      <c r="BL10" s="241" t="e">
        <f>IF(BG$3='файл остатки'!$B$1,INDEX('файл остатки'!$A$5:$CX$265,MATCH($C$1,'файл остатки'!$A$5:$A$228,0),MATCH($B10,'файл остатки'!$A$5:$CX$5,0)),BE10+BF10-BG10-BI10)</f>
        <v>#N/A</v>
      </c>
      <c r="BM10" s="218"/>
      <c r="BN10" s="217" t="e">
        <f t="shared" si="1"/>
        <v>#N/A</v>
      </c>
      <c r="BO10" s="208"/>
      <c r="BP10" s="234" t="e">
        <f>IF(ISERROR(INDEX('файл остатки'!$A$5:$CX$265,MATCH(BP$2,'файл остатки'!$A$5:$A$228,0),MATCH($B10,'файл остатки'!$A$5:$CX$5,0))),INDEX('файл остатки'!$A$100:$CX$265,MATCH(BN$3,'файл остатки'!$A$100:$A$228,0),MATCH($B10,'файл остатки'!$A$5:$CX$5,0)),INDEX('файл остатки'!$A$5:$CX$265,MATCH(BP$2,'файл остатки'!$A$5:$A$228,0),MATCH($B10,'файл остатки'!$A$5:$CX$5,0)))</f>
        <v>#N/A</v>
      </c>
      <c r="BQ10" s="213" t="e">
        <f>INDEX('файл остатки'!$A$5:$CX$265,MATCH($H$1,'файл остатки'!$A$5:$A$228,0),MATCH($B10,'файл остатки'!$A$5:$CX$5,0))</f>
        <v>#N/A</v>
      </c>
      <c r="BR10" s="241" t="e">
        <f>IF(BN$3='файл остатки'!$B$1,INDEX('файл остатки'!$A$5:$CX$265,MATCH($C$1,'файл остатки'!$A$5:$A$228,0),MATCH($B10,'файл остатки'!$A$5:$CX$5,0)),BL10+BM10-BN10-BP10)</f>
        <v>#N/A</v>
      </c>
      <c r="BS10" s="218"/>
      <c r="BT10" s="217" t="e">
        <f t="shared" si="2"/>
        <v>#N/A</v>
      </c>
      <c r="BU10" s="208"/>
      <c r="BV10" s="234" t="e">
        <f>IF(ISERROR(INDEX('файл остатки'!$A$5:$CX$265,MATCH(BV$2,'файл остатки'!$A$5:$A$228,0),MATCH($B10,'файл остатки'!$A$5:$CX$5,0))),INDEX('файл остатки'!$A$100:$CX$265,MATCH(BT$3,'файл остатки'!$A$100:$A$228,0),MATCH($B10,'файл остатки'!$A$5:$CX$5,0)),INDEX('файл остатки'!$A$5:$CX$265,MATCH(BV$2,'файл остатки'!$A$5:$A$228,0),MATCH($B10,'файл остатки'!$A$5:$CX$5,0)))</f>
        <v>#N/A</v>
      </c>
      <c r="BW10" s="213" t="e">
        <f>INDEX('файл остатки'!$A$5:$CX$265,MATCH($H$1,'файл остатки'!$A$5:$A$228,0),MATCH($B10,'файл остатки'!$A$5:$CX$5,0))</f>
        <v>#N/A</v>
      </c>
      <c r="BX10" s="241" t="e">
        <f>IF(BT$3='файл остатки'!$B$1,INDEX('файл остатки'!$A$5:$CX$265,MATCH($C$1,'файл остатки'!$A$5:$A$228,0),MATCH($B10,'файл остатки'!$A$5:$CX$5,0)),BR10+BS10-BT10-BV10)</f>
        <v>#N/A</v>
      </c>
      <c r="BY10" s="218"/>
      <c r="BZ10" s="217" t="e">
        <f t="shared" si="3"/>
        <v>#N/A</v>
      </c>
      <c r="CA10" s="208"/>
      <c r="CB10" s="234" t="e">
        <f>IF(ISERROR(INDEX('файл остатки'!$A$5:$CX$265,MATCH(CB$2,'файл остатки'!$A$5:$A$228,0),MATCH($B10,'файл остатки'!$A$5:$CX$5,0))),INDEX('файл остатки'!$A$100:$CX$265,MATCH(BZ$3,'файл остатки'!$A$100:$A$228,0),MATCH($B10,'файл остатки'!$A$5:$CX$5,0)),INDEX('файл остатки'!$A$5:$CX$265,MATCH(CB$2,'файл остатки'!$A$5:$A$228,0),MATCH($B10,'файл остатки'!$A$5:$CX$5,0)))</f>
        <v>#N/A</v>
      </c>
      <c r="CC10" s="213" t="e">
        <f>INDEX('файл остатки'!$A$5:$CX$265,MATCH($H$1,'файл остатки'!$A$5:$A$228,0),MATCH($B10,'файл остатки'!$A$5:$CX$5,0))</f>
        <v>#N/A</v>
      </c>
      <c r="CD10" s="241" t="e">
        <f>IF(BZ$3='файл остатки'!$B$1,INDEX('файл остатки'!$A$5:$CX$265,MATCH($C$1,'файл остатки'!$A$5:$A$228,0),MATCH($B10,'файл остатки'!$A$5:$CX$5,0)),BX10+BY10-BZ10-CB10)</f>
        <v>#N/A</v>
      </c>
      <c r="CE10" s="218"/>
      <c r="CH10" s="217">
        <f t="shared" si="4"/>
        <v>-13.666666666666668</v>
      </c>
      <c r="CI10" s="208"/>
      <c r="CJ10" s="217" t="e">
        <f t="shared" si="5"/>
        <v>#N/A</v>
      </c>
      <c r="CK10" s="208"/>
      <c r="CO10" s="223" t="e">
        <f>+INDEX('файл остатки'!$A$5:$CX$265,MATCH(CO$2,'файл остатки'!$A$5:$A$228,0),MATCH($B10,'файл остатки'!$A$5:$CX$5,0))</f>
        <v>#N/A</v>
      </c>
    </row>
    <row r="11" spans="1:93" ht="24" customHeight="1">
      <c r="A11" s="162" t="s">
        <v>58</v>
      </c>
      <c r="B11" s="205" t="s">
        <v>97</v>
      </c>
      <c r="C11" s="244">
        <f>INDEX('файл остатки'!$A$5:$CX$265,MATCH($C$1,'файл остатки'!$A$5:$A$228,0),MATCH(B11,'файл остатки'!$A$5:$CX$5,0))</f>
        <v>1.2</v>
      </c>
      <c r="D11" s="248"/>
      <c r="E11" s="217"/>
      <c r="F11" s="208"/>
      <c r="G11" s="234" t="e">
        <f>IF(ISERROR(INDEX('файл остатки'!$A$5:$CX$265,MATCH(G$2,'файл остатки'!$A$5:$A$228,0),MATCH($B11,'файл остатки'!$A$5:$CX$5,0))),INDEX('файл остатки'!$A$100:$CX$265,MATCH(E$3,'файл остатки'!$A$100:$A$228,0),MATCH($B11,'файл остатки'!$A$5:$CX$5,0)),INDEX('файл остатки'!$A$5:$CX$265,MATCH(G$2,'файл остатки'!$A$5:$A$228,0),MATCH($B11,'файл остатки'!$A$5:$CX$5,0)))</f>
        <v>#N/A</v>
      </c>
      <c r="H11" s="213">
        <f>INDEX('файл остатки'!$A$5:$CX$265,MATCH($H$1,'файл остатки'!$A$5:$A$228,0),MATCH($B11,'файл остатки'!$A$5:$CX$5,0))</f>
        <v>0</v>
      </c>
      <c r="I11" s="241" t="e">
        <f>IF(E$3='файл остатки'!$B$1,INDEX('файл остатки'!$A$5:$CX$265,MATCH($C$1,'файл остатки'!$A$5:$A$228,0),MATCH($B11,'файл остатки'!$A$5:$CX$5,0)),C11+D11-E11-G11)</f>
        <v>#N/A</v>
      </c>
      <c r="J11" s="218"/>
      <c r="K11" s="217">
        <v>-212.4</v>
      </c>
      <c r="L11" s="208"/>
      <c r="M11" s="234" t="e">
        <f>IF(ISERROR(INDEX('файл остатки'!$A$5:$CX$265,MATCH(M$2,'файл остатки'!$A$5:$A$228,0),MATCH($B11,'файл остатки'!$A$5:$CX$5,0))),INDEX('файл остатки'!$A$100:$CX$265,MATCH(K$3,'файл остатки'!$A$100:$A$228,0),MATCH($B11,'файл остатки'!$A$5:$CX$5,0)),INDEX('файл остатки'!$A$5:$CX$265,MATCH(M$2,'файл остатки'!$A$5:$A$228,0),MATCH($B11,'файл остатки'!$A$5:$CX$5,0)))</f>
        <v>#N/A</v>
      </c>
      <c r="N11" s="213">
        <f>INDEX('файл остатки'!$A$5:$CX$265,MATCH($H$1,'файл остатки'!$A$5:$A$228,0),MATCH($B11,'файл остатки'!$A$5:$CX$5,0))</f>
        <v>0</v>
      </c>
      <c r="O11" s="241" t="e">
        <f>IF(K$3='файл остатки'!$B$1,INDEX('файл остатки'!$A$5:$CX$265,MATCH($C$1,'файл остатки'!$A$5:$A$228,0),MATCH($B11,'файл остатки'!$A$5:$CX$5,0)),I11+J11-K11-M11)</f>
        <v>#N/A</v>
      </c>
      <c r="P11" s="218"/>
      <c r="Q11" s="217"/>
      <c r="R11" s="208"/>
      <c r="S11" s="234" t="e">
        <f>IF(ISERROR(INDEX('файл остатки'!$A$5:$CX$265,MATCH(S$2,'файл остатки'!$A$5:$A$228,0),MATCH($B11,'файл остатки'!$A$5:$CX$5,0))),INDEX('файл остатки'!$A$100:$CX$265,MATCH(Q$3,'файл остатки'!$A$100:$A$228,0),MATCH($B11,'файл остатки'!$A$5:$CX$5,0)),INDEX('файл остатки'!$A$5:$CX$265,MATCH(S$2,'файл остатки'!$A$5:$A$228,0),MATCH($B11,'файл остатки'!$A$5:$CX$5,0)))</f>
        <v>#N/A</v>
      </c>
      <c r="T11" s="213">
        <f>INDEX('файл остатки'!$A$5:$CX$265,MATCH($H$1,'файл остатки'!$A$5:$A$228,0),MATCH($B11,'файл остатки'!$A$5:$CX$5,0))</f>
        <v>0</v>
      </c>
      <c r="U11" s="241" t="e">
        <f>IF(Q$3='файл остатки'!$B$1,INDEX('файл остатки'!$A$5:$CX$265,MATCH($C$1,'файл остатки'!$A$5:$A$228,0),MATCH($B11,'файл остатки'!$A$5:$CX$5,0)),O11+P11-Q11-S11)</f>
        <v>#N/A</v>
      </c>
      <c r="V11" s="218"/>
      <c r="W11" s="217"/>
      <c r="X11" s="208"/>
      <c r="Y11" s="234" t="e">
        <f>IF(ISERROR(INDEX('файл остатки'!$A$5:$CX$265,MATCH(Y$2,'файл остатки'!$A$5:$A$228,0),MATCH($B11,'файл остатки'!$A$5:$CX$5,0))),INDEX('файл остатки'!$A$100:$CX$265,MATCH(W$3,'файл остатки'!$A$100:$A$228,0),MATCH($B11,'файл остатки'!$A$5:$CX$5,0)),INDEX('файл остатки'!$A$5:$CX$265,MATCH(Y$2,'файл остатки'!$A$5:$A$228,0),MATCH($B11,'файл остатки'!$A$5:$CX$5,0)))</f>
        <v>#N/A</v>
      </c>
      <c r="Z11" s="213">
        <f>INDEX('файл остатки'!$A$5:$CX$265,MATCH($H$1,'файл остатки'!$A$5:$A$228,0),MATCH($B11,'файл остатки'!$A$5:$CX$5,0))</f>
        <v>0</v>
      </c>
      <c r="AA11" s="241" t="e">
        <f>IF(W$3='файл остатки'!$B$1,INDEX('файл остатки'!$A$5:$CX$265,MATCH($C$1,'файл остатки'!$A$5:$A$228,0),MATCH($B11,'файл остатки'!$A$5:$CX$5,0)),U11+V11-W11-Y11)</f>
        <v>#N/A</v>
      </c>
      <c r="AB11" s="218"/>
      <c r="AC11" s="217">
        <v>-180</v>
      </c>
      <c r="AD11" s="208"/>
      <c r="AE11" s="234" t="e">
        <f>IF(ISERROR(INDEX('файл остатки'!$A$5:$CX$265,MATCH(AE$2,'файл остатки'!$A$5:$A$228,0),MATCH($B11,'файл остатки'!$A$5:$CX$5,0))),INDEX('файл остатки'!$A$100:$CX$265,MATCH(AC$3,'файл остатки'!$A$100:$A$228,0),MATCH($B11,'файл остатки'!$A$5:$CX$5,0)),INDEX('файл остатки'!$A$5:$CX$265,MATCH(AE$2,'файл остатки'!$A$5:$A$228,0),MATCH($B11,'файл остатки'!$A$5:$CX$5,0)))</f>
        <v>#N/A</v>
      </c>
      <c r="AF11" s="213">
        <f>INDEX('файл остатки'!$A$5:$CX$265,MATCH($H$1,'файл остатки'!$A$5:$A$228,0),MATCH($B11,'файл остатки'!$A$5:$CX$5,0))</f>
        <v>0</v>
      </c>
      <c r="AG11" s="241" t="e">
        <f>IF(AC$3='файл остатки'!$B$1,INDEX('файл остатки'!$A$5:$CX$265,MATCH($C$1,'файл остатки'!$A$5:$A$228,0),MATCH($B11,'файл остатки'!$A$5:$CX$5,0)),AA11+AB11-AC11-AE11)</f>
        <v>#N/A</v>
      </c>
      <c r="AH11" s="218"/>
      <c r="AI11" s="217">
        <v>0</v>
      </c>
      <c r="AJ11" s="208"/>
      <c r="AK11" s="234" t="e">
        <f>IF(ISERROR(INDEX('файл остатки'!$A$5:$CX$265,MATCH(AK$2,'файл остатки'!$A$5:$A$228,0),MATCH($B11,'файл остатки'!$A$5:$CX$5,0))),INDEX('файл остатки'!$A$100:$CX$265,MATCH(AI$3,'файл остатки'!$A$100:$A$228,0),MATCH($B11,'файл остатки'!$A$5:$CX$5,0)),INDEX('файл остатки'!$A$5:$CX$265,MATCH(AK$2,'файл остатки'!$A$5:$A$228,0),MATCH($B11,'файл остатки'!$A$5:$CX$5,0)))</f>
        <v>#N/A</v>
      </c>
      <c r="AL11" s="213">
        <f>INDEX('файл остатки'!$A$5:$CX$265,MATCH($H$1,'файл остатки'!$A$5:$A$228,0),MATCH($B11,'файл остатки'!$A$5:$CX$5,0))</f>
        <v>0</v>
      </c>
      <c r="AM11" s="241" t="e">
        <f>IF(AI$3='файл остатки'!$B$1,INDEX('файл остатки'!$A$5:$CX$265,MATCH($C$1,'файл остатки'!$A$5:$A$228,0),MATCH($B11,'файл остатки'!$A$5:$CX$5,0)),AG11+AH11-AI11-AK11)</f>
        <v>#N/A</v>
      </c>
      <c r="AN11" s="218"/>
      <c r="AO11" s="217"/>
      <c r="AP11" s="208"/>
      <c r="AQ11" s="234" t="e">
        <f>IF(ISERROR(INDEX('файл остатки'!$A$5:$CX$265,MATCH(AQ$2,'файл остатки'!$A$5:$A$228,0),MATCH($B11,'файл остатки'!$A$5:$CX$5,0))),INDEX('файл остатки'!$A$100:$CX$265,MATCH(AO$3,'файл остатки'!$A$100:$A$228,0),MATCH($B11,'файл остатки'!$A$5:$CX$5,0)),INDEX('файл остатки'!$A$5:$CX$265,MATCH(AQ$2,'файл остатки'!$A$5:$A$228,0),MATCH($B11,'файл остатки'!$A$5:$CX$5,0)))</f>
        <v>#N/A</v>
      </c>
      <c r="AR11" s="213">
        <f>INDEX('файл остатки'!$A$5:$CX$265,MATCH($H$1,'файл остатки'!$A$5:$A$228,0),MATCH($B11,'файл остатки'!$A$5:$CX$5,0))</f>
        <v>0</v>
      </c>
      <c r="AS11" s="241" t="e">
        <f>IF(AO$3='файл остатки'!$B$1,INDEX('файл остатки'!$A$5:$CX$265,MATCH($C$1,'файл остатки'!$A$5:$A$228,0),MATCH($B11,'файл остатки'!$A$5:$CX$5,0)),AM11+AN11-AO11-AQ11)</f>
        <v>#N/A</v>
      </c>
      <c r="AT11" s="218"/>
      <c r="AU11" s="217"/>
      <c r="AV11" s="208"/>
      <c r="AW11" s="234" t="e">
        <f>IF(ISERROR(INDEX('файл остатки'!$A$5:$CX$265,MATCH(AW$2,'файл остатки'!$A$5:$A$228,0),MATCH($B11,'файл остатки'!$A$5:$CX$5,0))),INDEX('файл остатки'!$A$100:$CX$265,MATCH(AU$3,'файл остатки'!$A$100:$A$228,0),MATCH($B11,'файл остатки'!$A$5:$CX$5,0)),INDEX('файл остатки'!$A$5:$CX$265,MATCH(AW$2,'файл остатки'!$A$5:$A$228,0),MATCH($B11,'файл остатки'!$A$5:$CX$5,0)))</f>
        <v>#N/A</v>
      </c>
      <c r="AX11" s="213">
        <f>INDEX('файл остатки'!$A$5:$CX$265,MATCH($H$1,'файл остатки'!$A$5:$A$228,0),MATCH($B11,'файл остатки'!$A$5:$CX$5,0))</f>
        <v>0</v>
      </c>
      <c r="AY11" s="241" t="e">
        <f>IF(AU$3='файл остатки'!$B$1,INDEX('файл остатки'!$A$5:$CX$265,MATCH($C$1,'файл остатки'!$A$5:$A$228,0),MATCH($B11,'файл остатки'!$A$5:$CX$5,0)),AS11+AT11-AU11-AW11)</f>
        <v>#N/A</v>
      </c>
      <c r="AZ11" s="218"/>
      <c r="BA11" s="217">
        <v>-200</v>
      </c>
      <c r="BB11" s="208"/>
      <c r="BC11" s="234" t="e">
        <f>IF(ISERROR(INDEX('файл остатки'!$A$5:$CX$265,MATCH(BC$2,'файл остатки'!$A$5:$A$228,0),MATCH($B11,'файл остатки'!$A$5:$CX$5,0))),INDEX('файл остатки'!$A$100:$CX$265,MATCH(BA$3,'файл остатки'!$A$100:$A$228,0),MATCH($B11,'файл остатки'!$A$5:$CX$5,0)),INDEX('файл остатки'!$A$5:$CX$265,MATCH(BC$2,'файл остатки'!$A$5:$A$228,0),MATCH($B11,'файл остатки'!$A$5:$CX$5,0)))</f>
        <v>#N/A</v>
      </c>
      <c r="BD11" s="213">
        <f>INDEX('файл остатки'!$A$5:$CX$265,MATCH($H$1,'файл остатки'!$A$5:$A$228,0),MATCH($B11,'файл остатки'!$A$5:$CX$5,0))</f>
        <v>0</v>
      </c>
      <c r="BE11" s="241" t="e">
        <f>IF(BA$3='файл остатки'!$B$1,INDEX('файл остатки'!$A$5:$CX$265,MATCH($C$1,'файл остатки'!$A$5:$A$228,0),MATCH($B11,'файл остатки'!$A$5:$CX$5,0)),AY11+AZ11-BA11-BC11)</f>
        <v>#N/A</v>
      </c>
      <c r="BF11" s="218"/>
      <c r="BG11" s="217"/>
      <c r="BH11" s="208"/>
      <c r="BI11" s="234" t="e">
        <f>IF(ISERROR(INDEX('файл остатки'!$A$5:$CX$265,MATCH(BI$2,'файл остатки'!$A$5:$A$228,0),MATCH($B11,'файл остатки'!$A$5:$CX$5,0))),INDEX('файл остатки'!$A$100:$CX$265,MATCH(BG$3,'файл остатки'!$A$100:$A$228,0),MATCH($B11,'файл остатки'!$A$5:$CX$5,0)),INDEX('файл остатки'!$A$5:$CX$265,MATCH(BI$2,'файл остатки'!$A$5:$A$228,0),MATCH($B11,'файл остатки'!$A$5:$CX$5,0)))</f>
        <v>#N/A</v>
      </c>
      <c r="BJ11" s="213">
        <f>INDEX('файл остатки'!$A$5:$CX$265,MATCH($H$1,'файл остатки'!$A$5:$A$228,0),MATCH($B11,'файл остатки'!$A$5:$CX$5,0))</f>
        <v>0</v>
      </c>
      <c r="BK11" s="213" t="e">
        <f t="shared" si="0"/>
        <v>#N/A</v>
      </c>
      <c r="BL11" s="241" t="e">
        <f>IF(BG$3='файл остатки'!$B$1,INDEX('файл остатки'!$A$5:$CX$265,MATCH($C$1,'файл остатки'!$A$5:$A$228,0),MATCH($B11,'файл остатки'!$A$5:$CX$5,0)),BE11+BF11-BG11-BI11)</f>
        <v>#N/A</v>
      </c>
      <c r="BM11" s="218"/>
      <c r="BN11" s="217">
        <f t="shared" si="1"/>
        <v>-302.54399999999998</v>
      </c>
      <c r="BO11" s="208"/>
      <c r="BP11" s="234">
        <f>IF(ISERROR(INDEX('файл остатки'!$A$5:$CX$265,MATCH(BP$2,'файл остатки'!$A$5:$A$228,0),MATCH($B11,'файл остатки'!$A$5:$CX$5,0))),INDEX('файл остатки'!$A$100:$CX$265,MATCH(BN$3,'файл остатки'!$A$100:$A$228,0),MATCH($B11,'файл остатки'!$A$5:$CX$5,0)),INDEX('файл остатки'!$A$5:$CX$265,MATCH(BP$2,'файл остатки'!$A$5:$A$228,0),MATCH($B11,'файл остатки'!$A$5:$CX$5,0)))</f>
        <v>302.54399999999998</v>
      </c>
      <c r="BQ11" s="213">
        <f>INDEX('файл остатки'!$A$5:$CX$265,MATCH($H$1,'файл остатки'!$A$5:$A$228,0),MATCH($B11,'файл остатки'!$A$5:$CX$5,0))</f>
        <v>0</v>
      </c>
      <c r="BR11" s="241" t="e">
        <f>IF(BN$3='файл остатки'!$B$1,INDEX('файл остатки'!$A$5:$CX$265,MATCH($C$1,'файл остатки'!$A$5:$A$228,0),MATCH($B11,'файл остатки'!$A$5:$CX$5,0)),BL11+BM11-BN11-BP11)</f>
        <v>#N/A</v>
      </c>
      <c r="BS11" s="218"/>
      <c r="BT11" s="217">
        <f t="shared" si="2"/>
        <v>-247.53599999999997</v>
      </c>
      <c r="BU11" s="208"/>
      <c r="BV11" s="234">
        <f>IF(ISERROR(INDEX('файл остатки'!$A$5:$CX$265,MATCH(BV$2,'файл остатки'!$A$5:$A$228,0),MATCH($B11,'файл остатки'!$A$5:$CX$5,0))),INDEX('файл остатки'!$A$100:$CX$265,MATCH(BT$3,'файл остатки'!$A$100:$A$228,0),MATCH($B11,'файл остатки'!$A$5:$CX$5,0)),INDEX('файл остатки'!$A$5:$CX$265,MATCH(BV$2,'файл остатки'!$A$5:$A$228,0),MATCH($B11,'файл остатки'!$A$5:$CX$5,0)))</f>
        <v>247.53599999999997</v>
      </c>
      <c r="BW11" s="213">
        <f>INDEX('файл остатки'!$A$5:$CX$265,MATCH($H$1,'файл остатки'!$A$5:$A$228,0),MATCH($B11,'файл остатки'!$A$5:$CX$5,0))</f>
        <v>0</v>
      </c>
      <c r="BX11" s="241" t="e">
        <f>IF(BT$3='файл остатки'!$B$1,INDEX('файл остатки'!$A$5:$CX$265,MATCH($C$1,'файл остатки'!$A$5:$A$228,0),MATCH($B11,'файл остатки'!$A$5:$CX$5,0)),BR11+BS11-BT11-BV11)</f>
        <v>#N/A</v>
      </c>
      <c r="BY11" s="218"/>
      <c r="BZ11" s="217">
        <f t="shared" si="3"/>
        <v>-247.53599999999997</v>
      </c>
      <c r="CA11" s="208"/>
      <c r="CB11" s="234">
        <f>IF(ISERROR(INDEX('файл остатки'!$A$5:$CX$265,MATCH(CB$2,'файл остатки'!$A$5:$A$228,0),MATCH($B11,'файл остатки'!$A$5:$CX$5,0))),INDEX('файл остатки'!$A$100:$CX$265,MATCH(BZ$3,'файл остатки'!$A$100:$A$228,0),MATCH($B11,'файл остатки'!$A$5:$CX$5,0)),INDEX('файл остатки'!$A$5:$CX$265,MATCH(CB$2,'файл остатки'!$A$5:$A$228,0),MATCH($B11,'файл остатки'!$A$5:$CX$5,0)))</f>
        <v>247.53599999999997</v>
      </c>
      <c r="CC11" s="213">
        <f>INDEX('файл остатки'!$A$5:$CX$265,MATCH($H$1,'файл остатки'!$A$5:$A$228,0),MATCH($B11,'файл остатки'!$A$5:$CX$5,0))</f>
        <v>0</v>
      </c>
      <c r="CD11" s="241" t="e">
        <f>IF(BZ$3='файл остатки'!$B$1,INDEX('файл остатки'!$A$5:$CX$265,MATCH($C$1,'файл остатки'!$A$5:$A$228,0),MATCH($B11,'файл остатки'!$A$5:$CX$5,0)),BX11+BY11-BZ11-CB11)</f>
        <v>#N/A</v>
      </c>
      <c r="CE11" s="218"/>
      <c r="CH11" s="217">
        <f t="shared" si="4"/>
        <v>-592.4</v>
      </c>
      <c r="CI11" s="208"/>
      <c r="CJ11" s="217" t="e">
        <f t="shared" si="5"/>
        <v>#N/A</v>
      </c>
      <c r="CK11" s="208"/>
      <c r="CO11" s="223">
        <f>+INDEX('файл остатки'!$A$5:$CX$265,MATCH(CO$2,'файл остатки'!$A$5:$A$228,0),MATCH($B11,'файл остатки'!$A$5:$CX$5,0))</f>
        <v>0</v>
      </c>
    </row>
    <row r="12" spans="1:93" ht="24" customHeight="1">
      <c r="A12" s="162" t="s">
        <v>41</v>
      </c>
      <c r="B12" s="205" t="s">
        <v>114</v>
      </c>
      <c r="C12" s="244" t="e">
        <f>INDEX('файл остатки'!$A$5:$CX$265,MATCH($C$1,'файл остатки'!$A$5:$A$228,0),MATCH(B12,'файл остатки'!$A$5:$CX$5,0))</f>
        <v>#N/A</v>
      </c>
      <c r="D12" s="248"/>
      <c r="E12" s="217"/>
      <c r="F12" s="208"/>
      <c r="G12" s="234" t="e">
        <f>IF(ISERROR(INDEX('файл остатки'!$A$5:$CX$265,MATCH(G$2,'файл остатки'!$A$5:$A$228,0),MATCH($B12,'файл остатки'!$A$5:$CX$5,0))),INDEX('файл остатки'!$A$100:$CX$265,MATCH(E$3,'файл остатки'!$A$100:$A$228,0),MATCH($B12,'файл остатки'!$A$5:$CX$5,0)),INDEX('файл остатки'!$A$5:$CX$265,MATCH(G$2,'файл остатки'!$A$5:$A$228,0),MATCH($B12,'файл остатки'!$A$5:$CX$5,0)))</f>
        <v>#N/A</v>
      </c>
      <c r="H12" s="213" t="e">
        <f>INDEX('файл остатки'!$A$5:$CX$265,MATCH($H$1,'файл остатки'!$A$5:$A$228,0),MATCH($B12,'файл остатки'!$A$5:$CX$5,0))</f>
        <v>#N/A</v>
      </c>
      <c r="I12" s="241" t="e">
        <f>IF(E$3='файл остатки'!$B$1,INDEX('файл остатки'!$A$5:$CX$265,MATCH($C$1,'файл остатки'!$A$5:$A$228,0),MATCH($B12,'файл остатки'!$A$5:$CX$5,0)),C12+D12-E12-G12)</f>
        <v>#N/A</v>
      </c>
      <c r="J12" s="218"/>
      <c r="K12" s="217">
        <v>-739.5</v>
      </c>
      <c r="L12" s="208"/>
      <c r="M12" s="234" t="e">
        <f>IF(ISERROR(INDEX('файл остатки'!$A$5:$CX$265,MATCH(M$2,'файл остатки'!$A$5:$A$228,0),MATCH($B12,'файл остатки'!$A$5:$CX$5,0))),INDEX('файл остатки'!$A$100:$CX$265,MATCH(K$3,'файл остатки'!$A$100:$A$228,0),MATCH($B12,'файл остатки'!$A$5:$CX$5,0)),INDEX('файл остатки'!$A$5:$CX$265,MATCH(M$2,'файл остатки'!$A$5:$A$228,0),MATCH($B12,'файл остатки'!$A$5:$CX$5,0)))</f>
        <v>#N/A</v>
      </c>
      <c r="N12" s="213" t="e">
        <f>INDEX('файл остатки'!$A$5:$CX$265,MATCH($H$1,'файл остатки'!$A$5:$A$228,0),MATCH($B12,'файл остатки'!$A$5:$CX$5,0))</f>
        <v>#N/A</v>
      </c>
      <c r="O12" s="241" t="e">
        <f>IF(K$3='файл остатки'!$B$1,INDEX('файл остатки'!$A$5:$CX$265,MATCH($C$1,'файл остатки'!$A$5:$A$228,0),MATCH($B12,'файл остатки'!$A$5:$CX$5,0)),I12+J12-K12-M12)</f>
        <v>#N/A</v>
      </c>
      <c r="P12" s="218"/>
      <c r="Q12" s="217">
        <v>-46.5</v>
      </c>
      <c r="R12" s="208"/>
      <c r="S12" s="234" t="e">
        <f>IF(ISERROR(INDEX('файл остатки'!$A$5:$CX$265,MATCH(S$2,'файл остатки'!$A$5:$A$228,0),MATCH($B12,'файл остатки'!$A$5:$CX$5,0))),INDEX('файл остатки'!$A$100:$CX$265,MATCH(Q$3,'файл остатки'!$A$100:$A$228,0),MATCH($B12,'файл остатки'!$A$5:$CX$5,0)),INDEX('файл остатки'!$A$5:$CX$265,MATCH(S$2,'файл остатки'!$A$5:$A$228,0),MATCH($B12,'файл остатки'!$A$5:$CX$5,0)))</f>
        <v>#N/A</v>
      </c>
      <c r="T12" s="213" t="e">
        <f>INDEX('файл остатки'!$A$5:$CX$265,MATCH($H$1,'файл остатки'!$A$5:$A$228,0),MATCH($B12,'файл остатки'!$A$5:$CX$5,0))</f>
        <v>#N/A</v>
      </c>
      <c r="U12" s="241" t="e">
        <f>IF(Q$3='файл остатки'!$B$1,INDEX('файл остатки'!$A$5:$CX$265,MATCH($C$1,'файл остатки'!$A$5:$A$228,0),MATCH($B12,'файл остатки'!$A$5:$CX$5,0)),O12+P12-Q12-S12)</f>
        <v>#N/A</v>
      </c>
      <c r="V12" s="218"/>
      <c r="W12" s="217"/>
      <c r="X12" s="208"/>
      <c r="Y12" s="234" t="e">
        <f>IF(ISERROR(INDEX('файл остатки'!$A$5:$CX$265,MATCH(Y$2,'файл остатки'!$A$5:$A$228,0),MATCH($B12,'файл остатки'!$A$5:$CX$5,0))),INDEX('файл остатки'!$A$100:$CX$265,MATCH(W$3,'файл остатки'!$A$100:$A$228,0),MATCH($B12,'файл остатки'!$A$5:$CX$5,0)),INDEX('файл остатки'!$A$5:$CX$265,MATCH(Y$2,'файл остатки'!$A$5:$A$228,0),MATCH($B12,'файл остатки'!$A$5:$CX$5,0)))</f>
        <v>#N/A</v>
      </c>
      <c r="Z12" s="213" t="e">
        <f>INDEX('файл остатки'!$A$5:$CX$265,MATCH($H$1,'файл остатки'!$A$5:$A$228,0),MATCH($B12,'файл остатки'!$A$5:$CX$5,0))</f>
        <v>#N/A</v>
      </c>
      <c r="AA12" s="241" t="e">
        <f>IF(W$3='файл остатки'!$B$1,INDEX('файл остатки'!$A$5:$CX$265,MATCH($C$1,'файл остатки'!$A$5:$A$228,0),MATCH($B12,'файл остатки'!$A$5:$CX$5,0)),U12+V12-W12-Y12)</f>
        <v>#N/A</v>
      </c>
      <c r="AB12" s="218"/>
      <c r="AC12" s="217">
        <v>-804</v>
      </c>
      <c r="AD12" s="208"/>
      <c r="AE12" s="234" t="e">
        <f>IF(ISERROR(INDEX('файл остатки'!$A$5:$CX$265,MATCH(AE$2,'файл остатки'!$A$5:$A$228,0),MATCH($B12,'файл остатки'!$A$5:$CX$5,0))),INDEX('файл остатки'!$A$100:$CX$265,MATCH(AC$3,'файл остатки'!$A$100:$A$228,0),MATCH($B12,'файл остатки'!$A$5:$CX$5,0)),INDEX('файл остатки'!$A$5:$CX$265,MATCH(AE$2,'файл остатки'!$A$5:$A$228,0),MATCH($B12,'файл остатки'!$A$5:$CX$5,0)))</f>
        <v>#N/A</v>
      </c>
      <c r="AF12" s="213" t="e">
        <f>INDEX('файл остатки'!$A$5:$CX$265,MATCH($H$1,'файл остатки'!$A$5:$A$228,0),MATCH($B12,'файл остатки'!$A$5:$CX$5,0))</f>
        <v>#N/A</v>
      </c>
      <c r="AG12" s="241" t="e">
        <f>IF(AC$3='файл остатки'!$B$1,INDEX('файл остатки'!$A$5:$CX$265,MATCH($C$1,'файл остатки'!$A$5:$A$228,0),MATCH($B12,'файл остатки'!$A$5:$CX$5,0)),AA12+AB12-AC12-AE12)</f>
        <v>#N/A</v>
      </c>
      <c r="AH12" s="218"/>
      <c r="AI12" s="217">
        <v>-249</v>
      </c>
      <c r="AJ12" s="208"/>
      <c r="AK12" s="234" t="e">
        <f>IF(ISERROR(INDEX('файл остатки'!$A$5:$CX$265,MATCH(AK$2,'файл остатки'!$A$5:$A$228,0),MATCH($B12,'файл остатки'!$A$5:$CX$5,0))),INDEX('файл остатки'!$A$100:$CX$265,MATCH(AI$3,'файл остатки'!$A$100:$A$228,0),MATCH($B12,'файл остатки'!$A$5:$CX$5,0)),INDEX('файл остатки'!$A$5:$CX$265,MATCH(AK$2,'файл остатки'!$A$5:$A$228,0),MATCH($B12,'файл остатки'!$A$5:$CX$5,0)))</f>
        <v>#N/A</v>
      </c>
      <c r="AL12" s="213" t="e">
        <f>INDEX('файл остатки'!$A$5:$CX$265,MATCH($H$1,'файл остатки'!$A$5:$A$228,0),MATCH($B12,'файл остатки'!$A$5:$CX$5,0))</f>
        <v>#N/A</v>
      </c>
      <c r="AM12" s="241" t="e">
        <f>IF(AI$3='файл остатки'!$B$1,INDEX('файл остатки'!$A$5:$CX$265,MATCH($C$1,'файл остатки'!$A$5:$A$228,0),MATCH($B12,'файл остатки'!$A$5:$CX$5,0)),AG12+AH12-AI12-AK12)</f>
        <v>#N/A</v>
      </c>
      <c r="AN12" s="218"/>
      <c r="AO12" s="217"/>
      <c r="AP12" s="208"/>
      <c r="AQ12" s="234" t="e">
        <f>IF(ISERROR(INDEX('файл остатки'!$A$5:$CX$265,MATCH(AQ$2,'файл остатки'!$A$5:$A$228,0),MATCH($B12,'файл остатки'!$A$5:$CX$5,0))),INDEX('файл остатки'!$A$100:$CX$265,MATCH(AO$3,'файл остатки'!$A$100:$A$228,0),MATCH($B12,'файл остатки'!$A$5:$CX$5,0)),INDEX('файл остатки'!$A$5:$CX$265,MATCH(AQ$2,'файл остатки'!$A$5:$A$228,0),MATCH($B12,'файл остатки'!$A$5:$CX$5,0)))</f>
        <v>#N/A</v>
      </c>
      <c r="AR12" s="213" t="e">
        <f>INDEX('файл остатки'!$A$5:$CX$265,MATCH($H$1,'файл остатки'!$A$5:$A$228,0),MATCH($B12,'файл остатки'!$A$5:$CX$5,0))</f>
        <v>#N/A</v>
      </c>
      <c r="AS12" s="241" t="e">
        <f>IF(AO$3='файл остатки'!$B$1,INDEX('файл остатки'!$A$5:$CX$265,MATCH($C$1,'файл остатки'!$A$5:$A$228,0),MATCH($B12,'файл остатки'!$A$5:$CX$5,0)),AM12+AN12-AO12-AQ12)</f>
        <v>#N/A</v>
      </c>
      <c r="AT12" s="218"/>
      <c r="AU12" s="217"/>
      <c r="AV12" s="208"/>
      <c r="AW12" s="234" t="e">
        <f>IF(ISERROR(INDEX('файл остатки'!$A$5:$CX$265,MATCH(AW$2,'файл остатки'!$A$5:$A$228,0),MATCH($B12,'файл остатки'!$A$5:$CX$5,0))),INDEX('файл остатки'!$A$100:$CX$265,MATCH(AU$3,'файл остатки'!$A$100:$A$228,0),MATCH($B12,'файл остатки'!$A$5:$CX$5,0)),INDEX('файл остатки'!$A$5:$CX$265,MATCH(AW$2,'файл остатки'!$A$5:$A$228,0),MATCH($B12,'файл остатки'!$A$5:$CX$5,0)))</f>
        <v>#N/A</v>
      </c>
      <c r="AX12" s="213" t="e">
        <f>INDEX('файл остатки'!$A$5:$CX$265,MATCH($H$1,'файл остатки'!$A$5:$A$228,0),MATCH($B12,'файл остатки'!$A$5:$CX$5,0))</f>
        <v>#N/A</v>
      </c>
      <c r="AY12" s="241" t="e">
        <f>IF(AU$3='файл остатки'!$B$1,INDEX('файл остатки'!$A$5:$CX$265,MATCH($C$1,'файл остатки'!$A$5:$A$228,0),MATCH($B12,'файл остатки'!$A$5:$CX$5,0)),AS12+AT12-AU12-AW12)</f>
        <v>#N/A</v>
      </c>
      <c r="AZ12" s="218"/>
      <c r="BA12" s="217">
        <v>-1022</v>
      </c>
      <c r="BB12" s="208"/>
      <c r="BC12" s="234" t="e">
        <f>IF(ISERROR(INDEX('файл остатки'!$A$5:$CX$265,MATCH(BC$2,'файл остатки'!$A$5:$A$228,0),MATCH($B12,'файл остатки'!$A$5:$CX$5,0))),INDEX('файл остатки'!$A$100:$CX$265,MATCH(BA$3,'файл остатки'!$A$100:$A$228,0),MATCH($B12,'файл остатки'!$A$5:$CX$5,0)),INDEX('файл остатки'!$A$5:$CX$265,MATCH(BC$2,'файл остатки'!$A$5:$A$228,0),MATCH($B12,'файл остатки'!$A$5:$CX$5,0)))</f>
        <v>#N/A</v>
      </c>
      <c r="BD12" s="213" t="e">
        <f>INDEX('файл остатки'!$A$5:$CX$265,MATCH($H$1,'файл остатки'!$A$5:$A$228,0),MATCH($B12,'файл остатки'!$A$5:$CX$5,0))</f>
        <v>#N/A</v>
      </c>
      <c r="BE12" s="241" t="e">
        <f>IF(BA$3='файл остатки'!$B$1,INDEX('файл остатки'!$A$5:$CX$265,MATCH($C$1,'файл остатки'!$A$5:$A$228,0),MATCH($B12,'файл остатки'!$A$5:$CX$5,0)),AY12+AZ12-BA12-BC12)</f>
        <v>#N/A</v>
      </c>
      <c r="BF12" s="218"/>
      <c r="BG12" s="217"/>
      <c r="BH12" s="208"/>
      <c r="BI12" s="234" t="e">
        <f>IF(ISERROR(INDEX('файл остатки'!$A$5:$CX$265,MATCH(BI$2,'файл остатки'!$A$5:$A$228,0),MATCH($B12,'файл остатки'!$A$5:$CX$5,0))),INDEX('файл остатки'!$A$100:$CX$265,MATCH(BG$3,'файл остатки'!$A$100:$A$228,0),MATCH($B12,'файл остатки'!$A$5:$CX$5,0)),INDEX('файл остатки'!$A$5:$CX$265,MATCH(BI$2,'файл остатки'!$A$5:$A$228,0),MATCH($B12,'файл остатки'!$A$5:$CX$5,0)))</f>
        <v>#N/A</v>
      </c>
      <c r="BJ12" s="213" t="e">
        <f>INDEX('файл остатки'!$A$5:$CX$265,MATCH($H$1,'файл остатки'!$A$5:$A$228,0),MATCH($B12,'файл остатки'!$A$5:$CX$5,0))</f>
        <v>#N/A</v>
      </c>
      <c r="BK12" s="213" t="e">
        <f t="shared" si="0"/>
        <v>#N/A</v>
      </c>
      <c r="BL12" s="241" t="e">
        <f>IF(BG$3='файл остатки'!$B$1,INDEX('файл остатки'!$A$5:$CX$265,MATCH($C$1,'файл остатки'!$A$5:$A$228,0),MATCH($B12,'файл остатки'!$A$5:$CX$5,0)),BE12+BF12-BG12-BI12)</f>
        <v>#N/A</v>
      </c>
      <c r="BM12" s="218"/>
      <c r="BN12" s="217" t="e">
        <f t="shared" si="1"/>
        <v>#N/A</v>
      </c>
      <c r="BO12" s="208"/>
      <c r="BP12" s="234" t="e">
        <f>IF(ISERROR(INDEX('файл остатки'!$A$5:$CX$265,MATCH(BP$2,'файл остатки'!$A$5:$A$228,0),MATCH($B12,'файл остатки'!$A$5:$CX$5,0))),INDEX('файл остатки'!$A$100:$CX$265,MATCH(BN$3,'файл остатки'!$A$100:$A$228,0),MATCH($B12,'файл остатки'!$A$5:$CX$5,0)),INDEX('файл остатки'!$A$5:$CX$265,MATCH(BP$2,'файл остатки'!$A$5:$A$228,0),MATCH($B12,'файл остатки'!$A$5:$CX$5,0)))</f>
        <v>#N/A</v>
      </c>
      <c r="BQ12" s="213" t="e">
        <f>INDEX('файл остатки'!$A$5:$CX$265,MATCH($H$1,'файл остатки'!$A$5:$A$228,0),MATCH($B12,'файл остатки'!$A$5:$CX$5,0))</f>
        <v>#N/A</v>
      </c>
      <c r="BR12" s="241" t="e">
        <f>IF(BN$3='файл остатки'!$B$1,INDEX('файл остатки'!$A$5:$CX$265,MATCH($C$1,'файл остатки'!$A$5:$A$228,0),MATCH($B12,'файл остатки'!$A$5:$CX$5,0)),BL12+BM12-BN12-BP12)</f>
        <v>#N/A</v>
      </c>
      <c r="BS12" s="218"/>
      <c r="BT12" s="217" t="e">
        <f t="shared" si="2"/>
        <v>#N/A</v>
      </c>
      <c r="BU12" s="208"/>
      <c r="BV12" s="234" t="e">
        <f>IF(ISERROR(INDEX('файл остатки'!$A$5:$CX$265,MATCH(BV$2,'файл остатки'!$A$5:$A$228,0),MATCH($B12,'файл остатки'!$A$5:$CX$5,0))),INDEX('файл остатки'!$A$100:$CX$265,MATCH(BT$3,'файл остатки'!$A$100:$A$228,0),MATCH($B12,'файл остатки'!$A$5:$CX$5,0)),INDEX('файл остатки'!$A$5:$CX$265,MATCH(BV$2,'файл остатки'!$A$5:$A$228,0),MATCH($B12,'файл остатки'!$A$5:$CX$5,0)))</f>
        <v>#N/A</v>
      </c>
      <c r="BW12" s="213" t="e">
        <f>INDEX('файл остатки'!$A$5:$CX$265,MATCH($H$1,'файл остатки'!$A$5:$A$228,0),MATCH($B12,'файл остатки'!$A$5:$CX$5,0))</f>
        <v>#N/A</v>
      </c>
      <c r="BX12" s="241" t="e">
        <f>IF(BT$3='файл остатки'!$B$1,INDEX('файл остатки'!$A$5:$CX$265,MATCH($C$1,'файл остатки'!$A$5:$A$228,0),MATCH($B12,'файл остатки'!$A$5:$CX$5,0)),BR12+BS12-BT12-BV12)</f>
        <v>#N/A</v>
      </c>
      <c r="BY12" s="218"/>
      <c r="BZ12" s="217" t="e">
        <f t="shared" si="3"/>
        <v>#N/A</v>
      </c>
      <c r="CA12" s="208"/>
      <c r="CB12" s="234" t="e">
        <f>IF(ISERROR(INDEX('файл остатки'!$A$5:$CX$265,MATCH(CB$2,'файл остатки'!$A$5:$A$228,0),MATCH($B12,'файл остатки'!$A$5:$CX$5,0))),INDEX('файл остатки'!$A$100:$CX$265,MATCH(BZ$3,'файл остатки'!$A$100:$A$228,0),MATCH($B12,'файл остатки'!$A$5:$CX$5,0)),INDEX('файл остатки'!$A$5:$CX$265,MATCH(CB$2,'файл остатки'!$A$5:$A$228,0),MATCH($B12,'файл остатки'!$A$5:$CX$5,0)))</f>
        <v>#N/A</v>
      </c>
      <c r="CC12" s="213" t="e">
        <f>INDEX('файл остатки'!$A$5:$CX$265,MATCH($H$1,'файл остатки'!$A$5:$A$228,0),MATCH($B12,'файл остатки'!$A$5:$CX$5,0))</f>
        <v>#N/A</v>
      </c>
      <c r="CD12" s="241" t="e">
        <f>IF(BZ$3='файл остатки'!$B$1,INDEX('файл остатки'!$A$5:$CX$265,MATCH($C$1,'файл остатки'!$A$5:$A$228,0),MATCH($B12,'файл остатки'!$A$5:$CX$5,0)),BX12+BY12-BZ12-CB12)</f>
        <v>#N/A</v>
      </c>
      <c r="CE12" s="218"/>
      <c r="CH12" s="217">
        <f t="shared" si="4"/>
        <v>-2861</v>
      </c>
      <c r="CI12" s="208"/>
      <c r="CJ12" s="217" t="e">
        <f t="shared" si="5"/>
        <v>#N/A</v>
      </c>
      <c r="CK12" s="208"/>
      <c r="CO12" s="223" t="e">
        <f>+INDEX('файл остатки'!$A$5:$CX$265,MATCH(CO$2,'файл остатки'!$A$5:$A$228,0),MATCH($B12,'файл остатки'!$A$5:$CX$5,0))</f>
        <v>#N/A</v>
      </c>
    </row>
    <row r="13" spans="1:93" ht="24" customHeight="1">
      <c r="A13" s="162" t="s">
        <v>63</v>
      </c>
      <c r="B13" s="205" t="s">
        <v>146</v>
      </c>
      <c r="C13" s="244">
        <f>INDEX('файл остатки'!$A$5:$CX$265,MATCH($C$1,'файл остатки'!$A$5:$A$228,0),MATCH(B13,'файл остатки'!$A$5:$CX$5,0))</f>
        <v>33</v>
      </c>
      <c r="D13" s="248"/>
      <c r="E13" s="217"/>
      <c r="F13" s="208"/>
      <c r="G13" s="234" t="e">
        <f>IF(ISERROR(INDEX('файл остатки'!$A$5:$CX$265,MATCH(G$2,'файл остатки'!$A$5:$A$228,0),MATCH($B13,'файл остатки'!$A$5:$CX$5,0))),INDEX('файл остатки'!$A$100:$CX$265,MATCH(E$3,'файл остатки'!$A$100:$A$228,0),MATCH($B13,'файл остатки'!$A$5:$CX$5,0)),INDEX('файл остатки'!$A$5:$CX$265,MATCH(G$2,'файл остатки'!$A$5:$A$228,0),MATCH($B13,'файл остатки'!$A$5:$CX$5,0)))</f>
        <v>#N/A</v>
      </c>
      <c r="H13" s="213">
        <f>INDEX('файл остатки'!$A$5:$CX$265,MATCH($H$1,'файл остатки'!$A$5:$A$228,0),MATCH($B13,'файл остатки'!$A$5:$CX$5,0))</f>
        <v>0</v>
      </c>
      <c r="I13" s="241" t="e">
        <f>IF(E$3='файл остатки'!$B$1,INDEX('файл остатки'!$A$5:$CX$265,MATCH($C$1,'файл остатки'!$A$5:$A$228,0),MATCH($B13,'файл остатки'!$A$5:$CX$5,0)),C13+D13-E13-G13)</f>
        <v>#N/A</v>
      </c>
      <c r="J13" s="218"/>
      <c r="K13" s="217">
        <v>-40.5</v>
      </c>
      <c r="L13" s="208"/>
      <c r="M13" s="234" t="e">
        <f>IF(ISERROR(INDEX('файл остатки'!$A$5:$CX$265,MATCH(M$2,'файл остатки'!$A$5:$A$228,0),MATCH($B13,'файл остатки'!$A$5:$CX$5,0))),INDEX('файл остатки'!$A$100:$CX$265,MATCH(K$3,'файл остатки'!$A$100:$A$228,0),MATCH($B13,'файл остатки'!$A$5:$CX$5,0)),INDEX('файл остатки'!$A$5:$CX$265,MATCH(M$2,'файл остатки'!$A$5:$A$228,0),MATCH($B13,'файл остатки'!$A$5:$CX$5,0)))</f>
        <v>#N/A</v>
      </c>
      <c r="N13" s="213">
        <f>INDEX('файл остатки'!$A$5:$CX$265,MATCH($H$1,'файл остатки'!$A$5:$A$228,0),MATCH($B13,'файл остатки'!$A$5:$CX$5,0))</f>
        <v>0</v>
      </c>
      <c r="O13" s="241" t="e">
        <f>IF(K$3='файл остатки'!$B$1,INDEX('файл остатки'!$A$5:$CX$265,MATCH($C$1,'файл остатки'!$A$5:$A$228,0),MATCH($B13,'файл остатки'!$A$5:$CX$5,0)),I13+J13-K13-M13)</f>
        <v>#N/A</v>
      </c>
      <c r="P13" s="218">
        <v>6</v>
      </c>
      <c r="Q13" s="217">
        <v>-63</v>
      </c>
      <c r="R13" s="208"/>
      <c r="S13" s="234" t="e">
        <f>IF(ISERROR(INDEX('файл остатки'!$A$5:$CX$265,MATCH(S$2,'файл остатки'!$A$5:$A$228,0),MATCH($B13,'файл остатки'!$A$5:$CX$5,0))),INDEX('файл остатки'!$A$100:$CX$265,MATCH(Q$3,'файл остатки'!$A$100:$A$228,0),MATCH($B13,'файл остатки'!$A$5:$CX$5,0)),INDEX('файл остатки'!$A$5:$CX$265,MATCH(S$2,'файл остатки'!$A$5:$A$228,0),MATCH($B13,'файл остатки'!$A$5:$CX$5,0)))</f>
        <v>#N/A</v>
      </c>
      <c r="T13" s="213">
        <f>INDEX('файл остатки'!$A$5:$CX$265,MATCH($H$1,'файл остатки'!$A$5:$A$228,0),MATCH($B13,'файл остатки'!$A$5:$CX$5,0))</f>
        <v>0</v>
      </c>
      <c r="U13" s="241" t="e">
        <f>IF(Q$3='файл остатки'!$B$1,INDEX('файл остатки'!$A$5:$CX$265,MATCH($C$1,'файл остатки'!$A$5:$A$228,0),MATCH($B13,'файл остатки'!$A$5:$CX$5,0)),O13+P13-Q13-S13)</f>
        <v>#N/A</v>
      </c>
      <c r="V13" s="218"/>
      <c r="W13" s="217"/>
      <c r="X13" s="208"/>
      <c r="Y13" s="234" t="e">
        <f>IF(ISERROR(INDEX('файл остатки'!$A$5:$CX$265,MATCH(Y$2,'файл остатки'!$A$5:$A$228,0),MATCH($B13,'файл остатки'!$A$5:$CX$5,0))),INDEX('файл остатки'!$A$100:$CX$265,MATCH(W$3,'файл остатки'!$A$100:$A$228,0),MATCH($B13,'файл остатки'!$A$5:$CX$5,0)),INDEX('файл остатки'!$A$5:$CX$265,MATCH(Y$2,'файл остатки'!$A$5:$A$228,0),MATCH($B13,'файл остатки'!$A$5:$CX$5,0)))</f>
        <v>#N/A</v>
      </c>
      <c r="Z13" s="213">
        <f>INDEX('файл остатки'!$A$5:$CX$265,MATCH($H$1,'файл остатки'!$A$5:$A$228,0),MATCH($B13,'файл остатки'!$A$5:$CX$5,0))</f>
        <v>0</v>
      </c>
      <c r="AA13" s="241" t="e">
        <f>IF(W$3='файл остатки'!$B$1,INDEX('файл остатки'!$A$5:$CX$265,MATCH($C$1,'файл остатки'!$A$5:$A$228,0),MATCH($B13,'файл остатки'!$A$5:$CX$5,0)),U13+V13-W13-Y13)</f>
        <v>#N/A</v>
      </c>
      <c r="AB13" s="218"/>
      <c r="AC13" s="217">
        <v>-33</v>
      </c>
      <c r="AD13" s="208"/>
      <c r="AE13" s="234" t="e">
        <f>IF(ISERROR(INDEX('файл остатки'!$A$5:$CX$265,MATCH(AE$2,'файл остатки'!$A$5:$A$228,0),MATCH($B13,'файл остатки'!$A$5:$CX$5,0))),INDEX('файл остатки'!$A$100:$CX$265,MATCH(AC$3,'файл остатки'!$A$100:$A$228,0),MATCH($B13,'файл остатки'!$A$5:$CX$5,0)),INDEX('файл остатки'!$A$5:$CX$265,MATCH(AE$2,'файл остатки'!$A$5:$A$228,0),MATCH($B13,'файл остатки'!$A$5:$CX$5,0)))</f>
        <v>#N/A</v>
      </c>
      <c r="AF13" s="213">
        <f>INDEX('файл остатки'!$A$5:$CX$265,MATCH($H$1,'файл остатки'!$A$5:$A$228,0),MATCH($B13,'файл остатки'!$A$5:$CX$5,0))</f>
        <v>0</v>
      </c>
      <c r="AG13" s="241" t="e">
        <f>IF(AC$3='файл остатки'!$B$1,INDEX('файл остатки'!$A$5:$CX$265,MATCH($C$1,'файл остатки'!$A$5:$A$228,0),MATCH($B13,'файл остатки'!$A$5:$CX$5,0)),AA13+AB13-AC13-AE13)</f>
        <v>#N/A</v>
      </c>
      <c r="AH13" s="218"/>
      <c r="AI13" s="217">
        <v>-50</v>
      </c>
      <c r="AJ13" s="208"/>
      <c r="AK13" s="234" t="e">
        <f>IF(ISERROR(INDEX('файл остатки'!$A$5:$CX$265,MATCH(AK$2,'файл остатки'!$A$5:$A$228,0),MATCH($B13,'файл остатки'!$A$5:$CX$5,0))),INDEX('файл остатки'!$A$100:$CX$265,MATCH(AI$3,'файл остатки'!$A$100:$A$228,0),MATCH($B13,'файл остатки'!$A$5:$CX$5,0)),INDEX('файл остатки'!$A$5:$CX$265,MATCH(AK$2,'файл остатки'!$A$5:$A$228,0),MATCH($B13,'файл остатки'!$A$5:$CX$5,0)))</f>
        <v>#N/A</v>
      </c>
      <c r="AL13" s="213">
        <f>INDEX('файл остатки'!$A$5:$CX$265,MATCH($H$1,'файл остатки'!$A$5:$A$228,0),MATCH($B13,'файл остатки'!$A$5:$CX$5,0))</f>
        <v>0</v>
      </c>
      <c r="AM13" s="241" t="e">
        <f>IF(AI$3='файл остатки'!$B$1,INDEX('файл остатки'!$A$5:$CX$265,MATCH($C$1,'файл остатки'!$A$5:$A$228,0),MATCH($B13,'файл остатки'!$A$5:$CX$5,0)),AG13+AH13-AI13-AK13)</f>
        <v>#N/A</v>
      </c>
      <c r="AN13" s="218"/>
      <c r="AO13" s="217"/>
      <c r="AP13" s="208"/>
      <c r="AQ13" s="234" t="e">
        <f>IF(ISERROR(INDEX('файл остатки'!$A$5:$CX$265,MATCH(AQ$2,'файл остатки'!$A$5:$A$228,0),MATCH($B13,'файл остатки'!$A$5:$CX$5,0))),INDEX('файл остатки'!$A$100:$CX$265,MATCH(AO$3,'файл остатки'!$A$100:$A$228,0),MATCH($B13,'файл остатки'!$A$5:$CX$5,0)),INDEX('файл остатки'!$A$5:$CX$265,MATCH(AQ$2,'файл остатки'!$A$5:$A$228,0),MATCH($B13,'файл остатки'!$A$5:$CX$5,0)))</f>
        <v>#N/A</v>
      </c>
      <c r="AR13" s="213">
        <f>INDEX('файл остатки'!$A$5:$CX$265,MATCH($H$1,'файл остатки'!$A$5:$A$228,0),MATCH($B13,'файл остатки'!$A$5:$CX$5,0))</f>
        <v>0</v>
      </c>
      <c r="AS13" s="241" t="e">
        <f>IF(AO$3='файл остатки'!$B$1,INDEX('файл остатки'!$A$5:$CX$265,MATCH($C$1,'файл остатки'!$A$5:$A$228,0),MATCH($B13,'файл остатки'!$A$5:$CX$5,0)),AM13+AN13-AO13-AQ13)</f>
        <v>#N/A</v>
      </c>
      <c r="AT13" s="218"/>
      <c r="AU13" s="217"/>
      <c r="AV13" s="208"/>
      <c r="AW13" s="234" t="e">
        <f>IF(ISERROR(INDEX('файл остатки'!$A$5:$CX$265,MATCH(AW$2,'файл остатки'!$A$5:$A$228,0),MATCH($B13,'файл остатки'!$A$5:$CX$5,0))),INDEX('файл остатки'!$A$100:$CX$265,MATCH(AU$3,'файл остатки'!$A$100:$A$228,0),MATCH($B13,'файл остатки'!$A$5:$CX$5,0)),INDEX('файл остатки'!$A$5:$CX$265,MATCH(AW$2,'файл остатки'!$A$5:$A$228,0),MATCH($B13,'файл остатки'!$A$5:$CX$5,0)))</f>
        <v>#N/A</v>
      </c>
      <c r="AX13" s="213">
        <f>INDEX('файл остатки'!$A$5:$CX$265,MATCH($H$1,'файл остатки'!$A$5:$A$228,0),MATCH($B13,'файл остатки'!$A$5:$CX$5,0))</f>
        <v>0</v>
      </c>
      <c r="AY13" s="241" t="e">
        <f>IF(AU$3='файл остатки'!$B$1,INDEX('файл остатки'!$A$5:$CX$265,MATCH($C$1,'файл остатки'!$A$5:$A$228,0),MATCH($B13,'файл остатки'!$A$5:$CX$5,0)),AS13+AT13-AU13-AW13)</f>
        <v>#N/A</v>
      </c>
      <c r="AZ13" s="218"/>
      <c r="BA13" s="217">
        <v>-30</v>
      </c>
      <c r="BB13" s="208"/>
      <c r="BC13" s="234" t="e">
        <f>IF(ISERROR(INDEX('файл остатки'!$A$5:$CX$265,MATCH(BC$2,'файл остатки'!$A$5:$A$228,0),MATCH($B13,'файл остатки'!$A$5:$CX$5,0))),INDEX('файл остатки'!$A$100:$CX$265,MATCH(BA$3,'файл остатки'!$A$100:$A$228,0),MATCH($B13,'файл остатки'!$A$5:$CX$5,0)),INDEX('файл остатки'!$A$5:$CX$265,MATCH(BC$2,'файл остатки'!$A$5:$A$228,0),MATCH($B13,'файл остатки'!$A$5:$CX$5,0)))</f>
        <v>#N/A</v>
      </c>
      <c r="BD13" s="213">
        <f>INDEX('файл остатки'!$A$5:$CX$265,MATCH($H$1,'файл остатки'!$A$5:$A$228,0),MATCH($B13,'файл остатки'!$A$5:$CX$5,0))</f>
        <v>0</v>
      </c>
      <c r="BE13" s="241" t="e">
        <f>IF(BA$3='файл остатки'!$B$1,INDEX('файл остатки'!$A$5:$CX$265,MATCH($C$1,'файл остатки'!$A$5:$A$228,0),MATCH($B13,'файл остатки'!$A$5:$CX$5,0)),AY13+AZ13-BA13-BC13)</f>
        <v>#N/A</v>
      </c>
      <c r="BF13" s="218"/>
      <c r="BG13" s="217"/>
      <c r="BH13" s="208"/>
      <c r="BI13" s="234" t="e">
        <f>IF(ISERROR(INDEX('файл остатки'!$A$5:$CX$265,MATCH(BI$2,'файл остатки'!$A$5:$A$228,0),MATCH($B13,'файл остатки'!$A$5:$CX$5,0))),INDEX('файл остатки'!$A$100:$CX$265,MATCH(BG$3,'файл остатки'!$A$100:$A$228,0),MATCH($B13,'файл остатки'!$A$5:$CX$5,0)),INDEX('файл остатки'!$A$5:$CX$265,MATCH(BI$2,'файл остатки'!$A$5:$A$228,0),MATCH($B13,'файл остатки'!$A$5:$CX$5,0)))</f>
        <v>#N/A</v>
      </c>
      <c r="BJ13" s="213">
        <f>INDEX('файл остатки'!$A$5:$CX$265,MATCH($H$1,'файл остатки'!$A$5:$A$228,0),MATCH($B13,'файл остатки'!$A$5:$CX$5,0))</f>
        <v>0</v>
      </c>
      <c r="BK13" s="213" t="e">
        <f t="shared" si="0"/>
        <v>#N/A</v>
      </c>
      <c r="BL13" s="241" t="e">
        <f>IF(BG$3='файл остатки'!$B$1,INDEX('файл остатки'!$A$5:$CX$265,MATCH($C$1,'файл остатки'!$A$5:$A$228,0),MATCH($B13,'файл остатки'!$A$5:$CX$5,0)),BE13+BF13-BG13-BI13)</f>
        <v>#N/A</v>
      </c>
      <c r="BM13" s="218"/>
      <c r="BN13" s="217">
        <f t="shared" si="1"/>
        <v>-201.48333333333335</v>
      </c>
      <c r="BO13" s="208"/>
      <c r="BP13" s="234">
        <f>IF(ISERROR(INDEX('файл остатки'!$A$5:$CX$265,MATCH(BP$2,'файл остатки'!$A$5:$A$228,0),MATCH($B13,'файл остатки'!$A$5:$CX$5,0))),INDEX('файл остатки'!$A$100:$CX$265,MATCH(BN$3,'файл остатки'!$A$100:$A$228,0),MATCH($B13,'файл остатки'!$A$5:$CX$5,0)),INDEX('файл остатки'!$A$5:$CX$265,MATCH(BP$2,'файл остатки'!$A$5:$A$228,0),MATCH($B13,'файл остатки'!$A$5:$CX$5,0)))</f>
        <v>201.48333333333335</v>
      </c>
      <c r="BQ13" s="213">
        <f>INDEX('файл остатки'!$A$5:$CX$265,MATCH($H$1,'файл остатки'!$A$5:$A$228,0),MATCH($B13,'файл остатки'!$A$5:$CX$5,0))</f>
        <v>0</v>
      </c>
      <c r="BR13" s="241" t="e">
        <f>IF(BN$3='файл остатки'!$B$1,INDEX('файл остатки'!$A$5:$CX$265,MATCH($C$1,'файл остатки'!$A$5:$A$228,0),MATCH($B13,'файл остатки'!$A$5:$CX$5,0)),BL13+BM13-BN13-BP13)</f>
        <v>#N/A</v>
      </c>
      <c r="BS13" s="218"/>
      <c r="BT13" s="217">
        <f t="shared" si="2"/>
        <v>-164.85</v>
      </c>
      <c r="BU13" s="208"/>
      <c r="BV13" s="234">
        <f>IF(ISERROR(INDEX('файл остатки'!$A$5:$CX$265,MATCH(BV$2,'файл остатки'!$A$5:$A$228,0),MATCH($B13,'файл остатки'!$A$5:$CX$5,0))),INDEX('файл остатки'!$A$100:$CX$265,MATCH(BT$3,'файл остатки'!$A$100:$A$228,0),MATCH($B13,'файл остатки'!$A$5:$CX$5,0)),INDEX('файл остатки'!$A$5:$CX$265,MATCH(BV$2,'файл остатки'!$A$5:$A$228,0),MATCH($B13,'файл остатки'!$A$5:$CX$5,0)))</f>
        <v>164.85</v>
      </c>
      <c r="BW13" s="213">
        <f>INDEX('файл остатки'!$A$5:$CX$265,MATCH($H$1,'файл остатки'!$A$5:$A$228,0),MATCH($B13,'файл остатки'!$A$5:$CX$5,0))</f>
        <v>0</v>
      </c>
      <c r="BX13" s="241" t="e">
        <f>IF(BT$3='файл остатки'!$B$1,INDEX('файл остатки'!$A$5:$CX$265,MATCH($C$1,'файл остатки'!$A$5:$A$228,0),MATCH($B13,'файл остатки'!$A$5:$CX$5,0)),BR13+BS13-BT13-BV13)</f>
        <v>#N/A</v>
      </c>
      <c r="BY13" s="218"/>
      <c r="BZ13" s="217">
        <f t="shared" si="3"/>
        <v>-164.85</v>
      </c>
      <c r="CA13" s="208"/>
      <c r="CB13" s="234">
        <f>IF(ISERROR(INDEX('файл остатки'!$A$5:$CX$265,MATCH(CB$2,'файл остатки'!$A$5:$A$228,0),MATCH($B13,'файл остатки'!$A$5:$CX$5,0))),INDEX('файл остатки'!$A$100:$CX$265,MATCH(BZ$3,'файл остатки'!$A$100:$A$228,0),MATCH($B13,'файл остатки'!$A$5:$CX$5,0)),INDEX('файл остатки'!$A$5:$CX$265,MATCH(CB$2,'файл остатки'!$A$5:$A$228,0),MATCH($B13,'файл остатки'!$A$5:$CX$5,0)))</f>
        <v>164.85</v>
      </c>
      <c r="CC13" s="213">
        <f>INDEX('файл остатки'!$A$5:$CX$265,MATCH($H$1,'файл остатки'!$A$5:$A$228,0),MATCH($B13,'файл остатки'!$A$5:$CX$5,0))</f>
        <v>0</v>
      </c>
      <c r="CD13" s="241" t="e">
        <f>IF(BZ$3='файл остатки'!$B$1,INDEX('файл остатки'!$A$5:$CX$265,MATCH($C$1,'файл остатки'!$A$5:$A$228,0),MATCH($B13,'файл остатки'!$A$5:$CX$5,0)),BX13+BY13-BZ13-CB13)</f>
        <v>#N/A</v>
      </c>
      <c r="CE13" s="218"/>
      <c r="CH13" s="217">
        <f t="shared" si="4"/>
        <v>-216.5</v>
      </c>
      <c r="CI13" s="208"/>
      <c r="CJ13" s="217" t="e">
        <f t="shared" si="5"/>
        <v>#N/A</v>
      </c>
      <c r="CK13" s="208"/>
      <c r="CO13" s="223">
        <f>+INDEX('файл остатки'!$A$5:$CX$265,MATCH(CO$2,'файл остатки'!$A$5:$A$228,0),MATCH($B13,'файл остатки'!$A$5:$CX$5,0))</f>
        <v>0</v>
      </c>
    </row>
    <row r="14" spans="1:93" ht="24" customHeight="1">
      <c r="A14" s="162" t="s">
        <v>19</v>
      </c>
      <c r="B14" s="205" t="s">
        <v>170</v>
      </c>
      <c r="C14" s="244" t="e">
        <f>INDEX('файл остатки'!$A$5:$CX$265,MATCH($C$1,'файл остатки'!$A$5:$A$228,0),MATCH(B14,'файл остатки'!$A$5:$CX$5,0))</f>
        <v>#N/A</v>
      </c>
      <c r="D14" s="248"/>
      <c r="E14" s="217"/>
      <c r="F14" s="208"/>
      <c r="G14" s="234" t="e">
        <f>IF(ISERROR(INDEX('файл остатки'!$A$5:$CX$265,MATCH(G$2,'файл остатки'!$A$5:$A$228,0),MATCH($B14,'файл остатки'!$A$5:$CX$5,0))),INDEX('файл остатки'!$A$100:$CX$265,MATCH(E$3,'файл остатки'!$A$100:$A$228,0),MATCH($B14,'файл остатки'!$A$5:$CX$5,0)),INDEX('файл остатки'!$A$5:$CX$265,MATCH(G$2,'файл остатки'!$A$5:$A$228,0),MATCH($B14,'файл остатки'!$A$5:$CX$5,0)))</f>
        <v>#N/A</v>
      </c>
      <c r="H14" s="213" t="e">
        <f>INDEX('файл остатки'!$A$5:$CX$265,MATCH($H$1,'файл остатки'!$A$5:$A$228,0),MATCH($B14,'файл остатки'!$A$5:$CX$5,0))</f>
        <v>#N/A</v>
      </c>
      <c r="I14" s="241" t="e">
        <f>IF(E$3='файл остатки'!$B$1,INDEX('файл остатки'!$A$5:$CX$265,MATCH($C$1,'файл остатки'!$A$5:$A$228,0),MATCH($B14,'файл остатки'!$A$5:$CX$5,0)),C14+D14-E14-G14)</f>
        <v>#N/A</v>
      </c>
      <c r="J14" s="218"/>
      <c r="K14" s="217"/>
      <c r="L14" s="208"/>
      <c r="M14" s="234" t="e">
        <f>IF(ISERROR(INDEX('файл остатки'!$A$5:$CX$265,MATCH(M$2,'файл остатки'!$A$5:$A$228,0),MATCH($B14,'файл остатки'!$A$5:$CX$5,0))),INDEX('файл остатки'!$A$100:$CX$265,MATCH(K$3,'файл остатки'!$A$100:$A$228,0),MATCH($B14,'файл остатки'!$A$5:$CX$5,0)),INDEX('файл остатки'!$A$5:$CX$265,MATCH(M$2,'файл остатки'!$A$5:$A$228,0),MATCH($B14,'файл остатки'!$A$5:$CX$5,0)))</f>
        <v>#N/A</v>
      </c>
      <c r="N14" s="213" t="e">
        <f>INDEX('файл остатки'!$A$5:$CX$265,MATCH($H$1,'файл остатки'!$A$5:$A$228,0),MATCH($B14,'файл остатки'!$A$5:$CX$5,0))</f>
        <v>#N/A</v>
      </c>
      <c r="O14" s="241" t="e">
        <f>IF(K$3='файл остатки'!$B$1,INDEX('файл остатки'!$A$5:$CX$265,MATCH($C$1,'файл остатки'!$A$5:$A$228,0),MATCH($B14,'файл остатки'!$A$5:$CX$5,0)),I14+J14-K14-M14)</f>
        <v>#N/A</v>
      </c>
      <c r="P14" s="218">
        <v>29</v>
      </c>
      <c r="Q14" s="217"/>
      <c r="R14" s="208"/>
      <c r="S14" s="234" t="e">
        <f>IF(ISERROR(INDEX('файл остатки'!$A$5:$CX$265,MATCH(S$2,'файл остатки'!$A$5:$A$228,0),MATCH($B14,'файл остатки'!$A$5:$CX$5,0))),INDEX('файл остатки'!$A$100:$CX$265,MATCH(Q$3,'файл остатки'!$A$100:$A$228,0),MATCH($B14,'файл остатки'!$A$5:$CX$5,0)),INDEX('файл остатки'!$A$5:$CX$265,MATCH(S$2,'файл остатки'!$A$5:$A$228,0),MATCH($B14,'файл остатки'!$A$5:$CX$5,0)))</f>
        <v>#N/A</v>
      </c>
      <c r="T14" s="213" t="e">
        <f>INDEX('файл остатки'!$A$5:$CX$265,MATCH($H$1,'файл остатки'!$A$5:$A$228,0),MATCH($B14,'файл остатки'!$A$5:$CX$5,0))</f>
        <v>#N/A</v>
      </c>
      <c r="U14" s="241" t="e">
        <f>IF(Q$3='файл остатки'!$B$1,INDEX('файл остатки'!$A$5:$CX$265,MATCH($C$1,'файл остатки'!$A$5:$A$228,0),MATCH($B14,'файл остатки'!$A$5:$CX$5,0)),O14+P14-Q14-S14)</f>
        <v>#N/A</v>
      </c>
      <c r="V14" s="218"/>
      <c r="W14" s="217"/>
      <c r="X14" s="208"/>
      <c r="Y14" s="234" t="e">
        <f>IF(ISERROR(INDEX('файл остатки'!$A$5:$CX$265,MATCH(Y$2,'файл остатки'!$A$5:$A$228,0),MATCH($B14,'файл остатки'!$A$5:$CX$5,0))),INDEX('файл остатки'!$A$100:$CX$265,MATCH(W$3,'файл остатки'!$A$100:$A$228,0),MATCH($B14,'файл остатки'!$A$5:$CX$5,0)),INDEX('файл остатки'!$A$5:$CX$265,MATCH(Y$2,'файл остатки'!$A$5:$A$228,0),MATCH($B14,'файл остатки'!$A$5:$CX$5,0)))</f>
        <v>#N/A</v>
      </c>
      <c r="Z14" s="213" t="e">
        <f>INDEX('файл остатки'!$A$5:$CX$265,MATCH($H$1,'файл остатки'!$A$5:$A$228,0),MATCH($B14,'файл остатки'!$A$5:$CX$5,0))</f>
        <v>#N/A</v>
      </c>
      <c r="AA14" s="241" t="e">
        <f>IF(W$3='файл остатки'!$B$1,INDEX('файл остатки'!$A$5:$CX$265,MATCH($C$1,'файл остатки'!$A$5:$A$228,0),MATCH($B14,'файл остатки'!$A$5:$CX$5,0)),U14+V14-W14-Y14)</f>
        <v>#N/A</v>
      </c>
      <c r="AB14" s="218"/>
      <c r="AC14" s="217">
        <v>-28.666666666666668</v>
      </c>
      <c r="AD14" s="208"/>
      <c r="AE14" s="234" t="e">
        <f>IF(ISERROR(INDEX('файл остатки'!$A$5:$CX$265,MATCH(AE$2,'файл остатки'!$A$5:$A$228,0),MATCH($B14,'файл остатки'!$A$5:$CX$5,0))),INDEX('файл остатки'!$A$100:$CX$265,MATCH(AC$3,'файл остатки'!$A$100:$A$228,0),MATCH($B14,'файл остатки'!$A$5:$CX$5,0)),INDEX('файл остатки'!$A$5:$CX$265,MATCH(AE$2,'файл остатки'!$A$5:$A$228,0),MATCH($B14,'файл остатки'!$A$5:$CX$5,0)))</f>
        <v>#N/A</v>
      </c>
      <c r="AF14" s="213" t="e">
        <f>INDEX('файл остатки'!$A$5:$CX$265,MATCH($H$1,'файл остатки'!$A$5:$A$228,0),MATCH($B14,'файл остатки'!$A$5:$CX$5,0))</f>
        <v>#N/A</v>
      </c>
      <c r="AG14" s="241" t="e">
        <f>IF(AC$3='файл остатки'!$B$1,INDEX('файл остатки'!$A$5:$CX$265,MATCH($C$1,'файл остатки'!$A$5:$A$228,0),MATCH($B14,'файл остатки'!$A$5:$CX$5,0)),AA14+AB14-AC14-AE14)</f>
        <v>#N/A</v>
      </c>
      <c r="AH14" s="218"/>
      <c r="AI14" s="217">
        <v>-25</v>
      </c>
      <c r="AJ14" s="208"/>
      <c r="AK14" s="234" t="e">
        <f>IF(ISERROR(INDEX('файл остатки'!$A$5:$CX$265,MATCH(AK$2,'файл остатки'!$A$5:$A$228,0),MATCH($B14,'файл остатки'!$A$5:$CX$5,0))),INDEX('файл остатки'!$A$100:$CX$265,MATCH(AI$3,'файл остатки'!$A$100:$A$228,0),MATCH($B14,'файл остатки'!$A$5:$CX$5,0)),INDEX('файл остатки'!$A$5:$CX$265,MATCH(AK$2,'файл остатки'!$A$5:$A$228,0),MATCH($B14,'файл остатки'!$A$5:$CX$5,0)))</f>
        <v>#N/A</v>
      </c>
      <c r="AL14" s="213" t="e">
        <f>INDEX('файл остатки'!$A$5:$CX$265,MATCH($H$1,'файл остатки'!$A$5:$A$228,0),MATCH($B14,'файл остатки'!$A$5:$CX$5,0))</f>
        <v>#N/A</v>
      </c>
      <c r="AM14" s="241" t="e">
        <f>IF(AI$3='файл остатки'!$B$1,INDEX('файл остатки'!$A$5:$CX$265,MATCH($C$1,'файл остатки'!$A$5:$A$228,0),MATCH($B14,'файл остатки'!$A$5:$CX$5,0)),AG14+AH14-AI14-AK14)</f>
        <v>#N/A</v>
      </c>
      <c r="AN14" s="218"/>
      <c r="AO14" s="217"/>
      <c r="AP14" s="208"/>
      <c r="AQ14" s="234" t="e">
        <f>IF(ISERROR(INDEX('файл остатки'!$A$5:$CX$265,MATCH(AQ$2,'файл остатки'!$A$5:$A$228,0),MATCH($B14,'файл остатки'!$A$5:$CX$5,0))),INDEX('файл остатки'!$A$100:$CX$265,MATCH(AO$3,'файл остатки'!$A$100:$A$228,0),MATCH($B14,'файл остатки'!$A$5:$CX$5,0)),INDEX('файл остатки'!$A$5:$CX$265,MATCH(AQ$2,'файл остатки'!$A$5:$A$228,0),MATCH($B14,'файл остатки'!$A$5:$CX$5,0)))</f>
        <v>#N/A</v>
      </c>
      <c r="AR14" s="213" t="e">
        <f>INDEX('файл остатки'!$A$5:$CX$265,MATCH($H$1,'файл остатки'!$A$5:$A$228,0),MATCH($B14,'файл остатки'!$A$5:$CX$5,0))</f>
        <v>#N/A</v>
      </c>
      <c r="AS14" s="241" t="e">
        <f>IF(AO$3='файл остатки'!$B$1,INDEX('файл остатки'!$A$5:$CX$265,MATCH($C$1,'файл остатки'!$A$5:$A$228,0),MATCH($B14,'файл остатки'!$A$5:$CX$5,0)),AM14+AN14-AO14-AQ14)</f>
        <v>#N/A</v>
      </c>
      <c r="AT14" s="218"/>
      <c r="AU14" s="217"/>
      <c r="AV14" s="208"/>
      <c r="AW14" s="234" t="e">
        <f>IF(ISERROR(INDEX('файл остатки'!$A$5:$CX$265,MATCH(AW$2,'файл остатки'!$A$5:$A$228,0),MATCH($B14,'файл остатки'!$A$5:$CX$5,0))),INDEX('файл остатки'!$A$100:$CX$265,MATCH(AU$3,'файл остатки'!$A$100:$A$228,0),MATCH($B14,'файл остатки'!$A$5:$CX$5,0)),INDEX('файл остатки'!$A$5:$CX$265,MATCH(AW$2,'файл остатки'!$A$5:$A$228,0),MATCH($B14,'файл остатки'!$A$5:$CX$5,0)))</f>
        <v>#N/A</v>
      </c>
      <c r="AX14" s="213" t="e">
        <f>INDEX('файл остатки'!$A$5:$CX$265,MATCH($H$1,'файл остатки'!$A$5:$A$228,0),MATCH($B14,'файл остатки'!$A$5:$CX$5,0))</f>
        <v>#N/A</v>
      </c>
      <c r="AY14" s="241" t="e">
        <f>IF(AU$3='файл остатки'!$B$1,INDEX('файл остатки'!$A$5:$CX$265,MATCH($C$1,'файл остатки'!$A$5:$A$228,0),MATCH($B14,'файл остатки'!$A$5:$CX$5,0)),AS14+AT14-AU14-AW14)</f>
        <v>#N/A</v>
      </c>
      <c r="AZ14" s="218"/>
      <c r="BA14" s="217">
        <v>-52.083333333333329</v>
      </c>
      <c r="BB14" s="208"/>
      <c r="BC14" s="234" t="e">
        <f>IF(ISERROR(INDEX('файл остатки'!$A$5:$CX$265,MATCH(BC$2,'файл остатки'!$A$5:$A$228,0),MATCH($B14,'файл остатки'!$A$5:$CX$5,0))),INDEX('файл остатки'!$A$100:$CX$265,MATCH(BA$3,'файл остатки'!$A$100:$A$228,0),MATCH($B14,'файл остатки'!$A$5:$CX$5,0)),INDEX('файл остатки'!$A$5:$CX$265,MATCH(BC$2,'файл остатки'!$A$5:$A$228,0),MATCH($B14,'файл остатки'!$A$5:$CX$5,0)))</f>
        <v>#N/A</v>
      </c>
      <c r="BD14" s="213" t="e">
        <f>INDEX('файл остатки'!$A$5:$CX$265,MATCH($H$1,'файл остатки'!$A$5:$A$228,0),MATCH($B14,'файл остатки'!$A$5:$CX$5,0))</f>
        <v>#N/A</v>
      </c>
      <c r="BE14" s="241" t="e">
        <f>IF(BA$3='файл остатки'!$B$1,INDEX('файл остатки'!$A$5:$CX$265,MATCH($C$1,'файл остатки'!$A$5:$A$228,0),MATCH($B14,'файл остатки'!$A$5:$CX$5,0)),AY14+AZ14-BA14-BC14)</f>
        <v>#N/A</v>
      </c>
      <c r="BF14" s="218"/>
      <c r="BG14" s="217"/>
      <c r="BH14" s="208"/>
      <c r="BI14" s="234" t="e">
        <f>IF(ISERROR(INDEX('файл остатки'!$A$5:$CX$265,MATCH(BI$2,'файл остатки'!$A$5:$A$228,0),MATCH($B14,'файл остатки'!$A$5:$CX$5,0))),INDEX('файл остатки'!$A$100:$CX$265,MATCH(BG$3,'файл остатки'!$A$100:$A$228,0),MATCH($B14,'файл остатки'!$A$5:$CX$5,0)),INDEX('файл остатки'!$A$5:$CX$265,MATCH(BI$2,'файл остатки'!$A$5:$A$228,0),MATCH($B14,'файл остатки'!$A$5:$CX$5,0)))</f>
        <v>#N/A</v>
      </c>
      <c r="BJ14" s="213" t="e">
        <f>INDEX('файл остатки'!$A$5:$CX$265,MATCH($H$1,'файл остатки'!$A$5:$A$228,0),MATCH($B14,'файл остатки'!$A$5:$CX$5,0))</f>
        <v>#N/A</v>
      </c>
      <c r="BK14" s="213" t="e">
        <f t="shared" si="0"/>
        <v>#N/A</v>
      </c>
      <c r="BL14" s="241" t="e">
        <f>IF(BG$3='файл остатки'!$B$1,INDEX('файл остатки'!$A$5:$CX$265,MATCH($C$1,'файл остатки'!$A$5:$A$228,0),MATCH($B14,'файл остатки'!$A$5:$CX$5,0)),BE14+BF14-BG14-BI14)</f>
        <v>#N/A</v>
      </c>
      <c r="BM14" s="218"/>
      <c r="BN14" s="217" t="e">
        <f t="shared" si="1"/>
        <v>#N/A</v>
      </c>
      <c r="BO14" s="208"/>
      <c r="BP14" s="234" t="e">
        <f>IF(ISERROR(INDEX('файл остатки'!$A$5:$CX$265,MATCH(BP$2,'файл остатки'!$A$5:$A$228,0),MATCH($B14,'файл остатки'!$A$5:$CX$5,0))),INDEX('файл остатки'!$A$100:$CX$265,MATCH(BN$3,'файл остатки'!$A$100:$A$228,0),MATCH($B14,'файл остатки'!$A$5:$CX$5,0)),INDEX('файл остатки'!$A$5:$CX$265,MATCH(BP$2,'файл остатки'!$A$5:$A$228,0),MATCH($B14,'файл остатки'!$A$5:$CX$5,0)))</f>
        <v>#N/A</v>
      </c>
      <c r="BQ14" s="213" t="e">
        <f>INDEX('файл остатки'!$A$5:$CX$265,MATCH($H$1,'файл остатки'!$A$5:$A$228,0),MATCH($B14,'файл остатки'!$A$5:$CX$5,0))</f>
        <v>#N/A</v>
      </c>
      <c r="BR14" s="241" t="e">
        <f>IF(BN$3='файл остатки'!$B$1,INDEX('файл остатки'!$A$5:$CX$265,MATCH($C$1,'файл остатки'!$A$5:$A$228,0),MATCH($B14,'файл остатки'!$A$5:$CX$5,0)),BL14+BM14-BN14-BP14)</f>
        <v>#N/A</v>
      </c>
      <c r="BS14" s="218"/>
      <c r="BT14" s="217" t="e">
        <f t="shared" si="2"/>
        <v>#N/A</v>
      </c>
      <c r="BU14" s="208"/>
      <c r="BV14" s="234" t="e">
        <f>IF(ISERROR(INDEX('файл остатки'!$A$5:$CX$265,MATCH(BV$2,'файл остатки'!$A$5:$A$228,0),MATCH($B14,'файл остатки'!$A$5:$CX$5,0))),INDEX('файл остатки'!$A$100:$CX$265,MATCH(BT$3,'файл остатки'!$A$100:$A$228,0),MATCH($B14,'файл остатки'!$A$5:$CX$5,0)),INDEX('файл остатки'!$A$5:$CX$265,MATCH(BV$2,'файл остатки'!$A$5:$A$228,0),MATCH($B14,'файл остатки'!$A$5:$CX$5,0)))</f>
        <v>#N/A</v>
      </c>
      <c r="BW14" s="213" t="e">
        <f>INDEX('файл остатки'!$A$5:$CX$265,MATCH($H$1,'файл остатки'!$A$5:$A$228,0),MATCH($B14,'файл остатки'!$A$5:$CX$5,0))</f>
        <v>#N/A</v>
      </c>
      <c r="BX14" s="241" t="e">
        <f>IF(BT$3='файл остатки'!$B$1,INDEX('файл остатки'!$A$5:$CX$265,MATCH($C$1,'файл остатки'!$A$5:$A$228,0),MATCH($B14,'файл остатки'!$A$5:$CX$5,0)),BR14+BS14-BT14-BV14)</f>
        <v>#N/A</v>
      </c>
      <c r="BY14" s="218"/>
      <c r="BZ14" s="217" t="e">
        <f t="shared" si="3"/>
        <v>#N/A</v>
      </c>
      <c r="CA14" s="208"/>
      <c r="CB14" s="234" t="e">
        <f>IF(ISERROR(INDEX('файл остатки'!$A$5:$CX$265,MATCH(CB$2,'файл остатки'!$A$5:$A$228,0),MATCH($B14,'файл остатки'!$A$5:$CX$5,0))),INDEX('файл остатки'!$A$100:$CX$265,MATCH(BZ$3,'файл остатки'!$A$100:$A$228,0),MATCH($B14,'файл остатки'!$A$5:$CX$5,0)),INDEX('файл остатки'!$A$5:$CX$265,MATCH(CB$2,'файл остатки'!$A$5:$A$228,0),MATCH($B14,'файл остатки'!$A$5:$CX$5,0)))</f>
        <v>#N/A</v>
      </c>
      <c r="CC14" s="213" t="e">
        <f>INDEX('файл остатки'!$A$5:$CX$265,MATCH($H$1,'файл остатки'!$A$5:$A$228,0),MATCH($B14,'файл остатки'!$A$5:$CX$5,0))</f>
        <v>#N/A</v>
      </c>
      <c r="CD14" s="241" t="e">
        <f>IF(BZ$3='файл остатки'!$B$1,INDEX('файл остатки'!$A$5:$CX$265,MATCH($C$1,'файл остатки'!$A$5:$A$228,0),MATCH($B14,'файл остатки'!$A$5:$CX$5,0)),BX14+BY14-BZ14-CB14)</f>
        <v>#N/A</v>
      </c>
      <c r="CE14" s="218"/>
      <c r="CH14" s="217">
        <f t="shared" si="4"/>
        <v>-105.75</v>
      </c>
      <c r="CI14" s="208"/>
      <c r="CJ14" s="217" t="e">
        <f t="shared" si="5"/>
        <v>#N/A</v>
      </c>
      <c r="CK14" s="208"/>
      <c r="CO14" s="223" t="e">
        <f>+INDEX('файл остатки'!$A$5:$CX$265,MATCH(CO$2,'файл остатки'!$A$5:$A$228,0),MATCH($B14,'файл остатки'!$A$5:$CX$5,0))</f>
        <v>#N/A</v>
      </c>
    </row>
    <row r="15" spans="1:93" ht="24" customHeight="1">
      <c r="A15" s="162" t="s">
        <v>19</v>
      </c>
      <c r="B15" s="269" t="s">
        <v>275</v>
      </c>
      <c r="C15" s="244" t="e">
        <f>INDEX('файл остатки'!$A$5:$CX$265,MATCH($C$1,'файл остатки'!$A$5:$A$228,0),MATCH(B15,'файл остатки'!$A$5:$CX$5,0))</f>
        <v>#N/A</v>
      </c>
      <c r="D15" s="248"/>
      <c r="E15" s="217"/>
      <c r="F15" s="208"/>
      <c r="G15" s="270" t="e">
        <f>IF(ISERROR(INDEX('файл остатки'!$A$5:$CX$265,MATCH(G$2,'файл остатки'!$A$5:$A$228,0),MATCH($B15,'файл остатки'!$A$5:$CX$5,0))),INDEX('файл остатки'!$A$100:$CX$265,MATCH(E$3,'файл остатки'!$A$100:$A$228,0),MATCH($B15,'файл остатки'!$A$5:$CX$5,0)),INDEX('файл остатки'!$A$5:$CX$265,MATCH(G$2,'файл остатки'!$A$5:$A$228,0),MATCH($B15,'файл остатки'!$A$5:$CX$5,0)))</f>
        <v>#N/A</v>
      </c>
      <c r="H15" s="213" t="e">
        <f>INDEX('файл остатки'!$A$5:$CX$265,MATCH($H$1,'файл остатки'!$A$5:$A$228,0),MATCH($B15,'файл остатки'!$A$5:$CX$5,0))</f>
        <v>#N/A</v>
      </c>
      <c r="I15" s="241" t="e">
        <f>IF(E$3='файл остатки'!$B$1,INDEX('файл остатки'!$A$5:$CX$265,MATCH($C$1,'файл остатки'!$A$5:$A$228,0),MATCH($B15,'файл остатки'!$A$5:$CX$5,0)),C15+D15-E15-G15)</f>
        <v>#N/A</v>
      </c>
      <c r="J15" s="218"/>
      <c r="K15" s="217">
        <v>-0.75</v>
      </c>
      <c r="L15" s="208"/>
      <c r="M15" s="270" t="e">
        <f>IF(ISERROR(INDEX('файл остатки'!$A$5:$CX$265,MATCH(M$2,'файл остатки'!$A$5:$A$228,0),MATCH($B15,'файл остатки'!$A$5:$CX$5,0))),INDEX('файл остатки'!$A$100:$CX$265,MATCH(K$3,'файл остатки'!$A$100:$A$228,0),MATCH($B15,'файл остатки'!$A$5:$CX$5,0)),INDEX('файл остатки'!$A$5:$CX$265,MATCH(M$2,'файл остатки'!$A$5:$A$228,0),MATCH($B15,'файл остатки'!$A$5:$CX$5,0)))</f>
        <v>#N/A</v>
      </c>
      <c r="N15" s="213" t="e">
        <f>INDEX('файл остатки'!$A$5:$CX$265,MATCH($H$1,'файл остатки'!$A$5:$A$228,0),MATCH($B15,'файл остатки'!$A$5:$CX$5,0))</f>
        <v>#N/A</v>
      </c>
      <c r="O15" s="241" t="e">
        <f>IF(K$3='файл остатки'!$B$1,INDEX('файл остатки'!$A$5:$CX$265,MATCH($C$1,'файл остатки'!$A$5:$A$228,0),MATCH($B15,'файл остатки'!$A$5:$CX$5,0)),I15+J15-K15-M15)</f>
        <v>#N/A</v>
      </c>
      <c r="P15" s="218">
        <v>223.25</v>
      </c>
      <c r="Q15" s="217"/>
      <c r="R15" s="208"/>
      <c r="S15" s="270" t="e">
        <f>IF(ISERROR(INDEX('файл остатки'!$A$5:$CX$265,MATCH(S$2,'файл остатки'!$A$5:$A$228,0),MATCH($B15,'файл остатки'!$A$5:$CX$5,0))),INDEX('файл остатки'!$A$100:$CX$265,MATCH(Q$3,'файл остатки'!$A$100:$A$228,0),MATCH($B15,'файл остатки'!$A$5:$CX$5,0)),INDEX('файл остатки'!$A$5:$CX$265,MATCH(S$2,'файл остатки'!$A$5:$A$228,0),MATCH($B15,'файл остатки'!$A$5:$CX$5,0)))</f>
        <v>#N/A</v>
      </c>
      <c r="T15" s="213" t="e">
        <f>INDEX('файл остатки'!$A$5:$CX$265,MATCH($H$1,'файл остатки'!$A$5:$A$228,0),MATCH($B15,'файл остатки'!$A$5:$CX$5,0))</f>
        <v>#N/A</v>
      </c>
      <c r="U15" s="241" t="e">
        <f>IF(Q$3='файл остатки'!$B$1,INDEX('файл остатки'!$A$5:$CX$265,MATCH($C$1,'файл остатки'!$A$5:$A$228,0),MATCH($B15,'файл остатки'!$A$5:$CX$5,0)),O15+P15-Q15-S15)</f>
        <v>#N/A</v>
      </c>
      <c r="V15" s="218"/>
      <c r="W15" s="217"/>
      <c r="X15" s="208"/>
      <c r="Y15" s="270" t="e">
        <f>IF(ISERROR(INDEX('файл остатки'!$A$5:$CX$265,MATCH(Y$2,'файл остатки'!$A$5:$A$228,0),MATCH($B15,'файл остатки'!$A$5:$CX$5,0))),INDEX('файл остатки'!$A$100:$CX$265,MATCH(W$3,'файл остатки'!$A$100:$A$228,0),MATCH($B15,'файл остатки'!$A$5:$CX$5,0)),INDEX('файл остатки'!$A$5:$CX$265,MATCH(Y$2,'файл остатки'!$A$5:$A$228,0),MATCH($B15,'файл остатки'!$A$5:$CX$5,0)))</f>
        <v>#N/A</v>
      </c>
      <c r="Z15" s="213" t="e">
        <f>INDEX('файл остатки'!$A$5:$CX$265,MATCH($H$1,'файл остатки'!$A$5:$A$228,0),MATCH($B15,'файл остатки'!$A$5:$CX$5,0))</f>
        <v>#N/A</v>
      </c>
      <c r="AA15" s="241" t="e">
        <f>IF(W$3='файл остатки'!$B$1,INDEX('файл остатки'!$A$5:$CX$265,MATCH($C$1,'файл остатки'!$A$5:$A$228,0),MATCH($B15,'файл остатки'!$A$5:$CX$5,0)),U15+V15-W15-Y15)</f>
        <v>#N/A</v>
      </c>
      <c r="AB15" s="218"/>
      <c r="AC15" s="217">
        <v>-306</v>
      </c>
      <c r="AD15" s="208"/>
      <c r="AE15" s="270" t="e">
        <f>IF(ISERROR(INDEX('файл остатки'!$A$5:$CX$265,MATCH(AE$2,'файл остатки'!$A$5:$A$228,0),MATCH($B15,'файл остатки'!$A$5:$CX$5,0))),INDEX('файл остатки'!$A$100:$CX$265,MATCH(AC$3,'файл остатки'!$A$100:$A$228,0),MATCH($B15,'файл остатки'!$A$5:$CX$5,0)),INDEX('файл остатки'!$A$5:$CX$265,MATCH(AE$2,'файл остатки'!$A$5:$A$228,0),MATCH($B15,'файл остатки'!$A$5:$CX$5,0)))</f>
        <v>#N/A</v>
      </c>
      <c r="AF15" s="213" t="e">
        <f>INDEX('файл остатки'!$A$5:$CX$265,MATCH($H$1,'файл остатки'!$A$5:$A$228,0),MATCH($B15,'файл остатки'!$A$5:$CX$5,0))</f>
        <v>#N/A</v>
      </c>
      <c r="AG15" s="241" t="e">
        <f>IF(AC$3='файл остатки'!$B$1,INDEX('файл остатки'!$A$5:$CX$265,MATCH($C$1,'файл остатки'!$A$5:$A$228,0),MATCH($B15,'файл остатки'!$A$5:$CX$5,0)),AA15+AB15-AC15-AE15)</f>
        <v>#N/A</v>
      </c>
      <c r="AH15" s="218"/>
      <c r="AI15" s="217">
        <v>-323</v>
      </c>
      <c r="AJ15" s="208"/>
      <c r="AK15" s="270" t="e">
        <f>IF(ISERROR(INDEX('файл остатки'!$A$5:$CX$265,MATCH(AK$2,'файл остатки'!$A$5:$A$228,0),MATCH($B15,'файл остатки'!$A$5:$CX$5,0))),INDEX('файл остатки'!$A$100:$CX$265,MATCH(AI$3,'файл остатки'!$A$100:$A$228,0),MATCH($B15,'файл остатки'!$A$5:$CX$5,0)),INDEX('файл остатки'!$A$5:$CX$265,MATCH(AK$2,'файл остатки'!$A$5:$A$228,0),MATCH($B15,'файл остатки'!$A$5:$CX$5,0)))</f>
        <v>#N/A</v>
      </c>
      <c r="AL15" s="213" t="e">
        <f>INDEX('файл остатки'!$A$5:$CX$265,MATCH($H$1,'файл остатки'!$A$5:$A$228,0),MATCH($B15,'файл остатки'!$A$5:$CX$5,0))</f>
        <v>#N/A</v>
      </c>
      <c r="AM15" s="241" t="e">
        <f>IF(AI$3='файл остатки'!$B$1,INDEX('файл остатки'!$A$5:$CX$265,MATCH($C$1,'файл остатки'!$A$5:$A$228,0),MATCH($B15,'файл остатки'!$A$5:$CX$5,0)),AG15+AH15-AI15-AK15)</f>
        <v>#N/A</v>
      </c>
      <c r="AN15" s="218"/>
      <c r="AO15" s="217"/>
      <c r="AP15" s="208"/>
      <c r="AQ15" s="270" t="e">
        <f>IF(ISERROR(INDEX('файл остатки'!$A$5:$CX$265,MATCH(AQ$2,'файл остатки'!$A$5:$A$228,0),MATCH($B15,'файл остатки'!$A$5:$CX$5,0))),INDEX('файл остатки'!$A$100:$CX$265,MATCH(AO$3,'файл остатки'!$A$100:$A$228,0),MATCH($B15,'файл остатки'!$A$5:$CX$5,0)),INDEX('файл остатки'!$A$5:$CX$265,MATCH(AQ$2,'файл остатки'!$A$5:$A$228,0),MATCH($B15,'файл остатки'!$A$5:$CX$5,0)))</f>
        <v>#N/A</v>
      </c>
      <c r="AR15" s="213" t="e">
        <f>INDEX('файл остатки'!$A$5:$CX$265,MATCH($H$1,'файл остатки'!$A$5:$A$228,0),MATCH($B15,'файл остатки'!$A$5:$CX$5,0))</f>
        <v>#N/A</v>
      </c>
      <c r="AS15" s="241" t="e">
        <f>IF(AO$3='файл остатки'!$B$1,INDEX('файл остатки'!$A$5:$CX$265,MATCH($C$1,'файл остатки'!$A$5:$A$228,0),MATCH($B15,'файл остатки'!$A$5:$CX$5,0)),AM15+AN15-AO15-AQ15)</f>
        <v>#N/A</v>
      </c>
      <c r="AT15" s="218"/>
      <c r="AU15" s="217"/>
      <c r="AV15" s="208"/>
      <c r="AW15" s="270" t="e">
        <f>IF(ISERROR(INDEX('файл остатки'!$A$5:$CX$265,MATCH(AW$2,'файл остатки'!$A$5:$A$228,0),MATCH($B15,'файл остатки'!$A$5:$CX$5,0))),INDEX('файл остатки'!$A$100:$CX$265,MATCH(AU$3,'файл остатки'!$A$100:$A$228,0),MATCH($B15,'файл остатки'!$A$5:$CX$5,0)),INDEX('файл остатки'!$A$5:$CX$265,MATCH(AW$2,'файл остатки'!$A$5:$A$228,0),MATCH($B15,'файл остатки'!$A$5:$CX$5,0)))</f>
        <v>#N/A</v>
      </c>
      <c r="AX15" s="213" t="e">
        <f>INDEX('файл остатки'!$A$5:$CX$265,MATCH($H$1,'файл остатки'!$A$5:$A$228,0),MATCH($B15,'файл остатки'!$A$5:$CX$5,0))</f>
        <v>#N/A</v>
      </c>
      <c r="AY15" s="241" t="e">
        <f>IF(AU$3='файл остатки'!$B$1,INDEX('файл остатки'!$A$5:$CX$265,MATCH($C$1,'файл остатки'!$A$5:$A$228,0),MATCH($B15,'файл остатки'!$A$5:$CX$5,0)),AS15+AT15-AU15-AW15)</f>
        <v>#N/A</v>
      </c>
      <c r="AZ15" s="218"/>
      <c r="BA15" s="217">
        <v>-867.25</v>
      </c>
      <c r="BB15" s="208"/>
      <c r="BC15" s="270" t="e">
        <f>IF(ISERROR(INDEX('файл остатки'!$A$5:$CX$265,MATCH(BC$2,'файл остатки'!$A$5:$A$228,0),MATCH($B15,'файл остатки'!$A$5:$CX$5,0))),INDEX('файл остатки'!$A$100:$CX$265,MATCH(BA$3,'файл остатки'!$A$100:$A$228,0),MATCH($B15,'файл остатки'!$A$5:$CX$5,0)),INDEX('файл остатки'!$A$5:$CX$265,MATCH(BC$2,'файл остатки'!$A$5:$A$228,0),MATCH($B15,'файл остатки'!$A$5:$CX$5,0)))</f>
        <v>#N/A</v>
      </c>
      <c r="BD15" s="213" t="e">
        <f>INDEX('файл остатки'!$A$5:$CX$265,MATCH($H$1,'файл остатки'!$A$5:$A$228,0),MATCH($B15,'файл остатки'!$A$5:$CX$5,0))</f>
        <v>#N/A</v>
      </c>
      <c r="BE15" s="241" t="e">
        <f>IF(BA$3='файл остатки'!$B$1,INDEX('файл остатки'!$A$5:$CX$265,MATCH($C$1,'файл остатки'!$A$5:$A$228,0),MATCH($B15,'файл остатки'!$A$5:$CX$5,0)),AY15+AZ15-BA15-BC15)</f>
        <v>#N/A</v>
      </c>
      <c r="BF15" s="218"/>
      <c r="BG15" s="217"/>
      <c r="BH15" s="208"/>
      <c r="BI15" s="270" t="e">
        <f>IF(ISERROR(INDEX('файл остатки'!$A$5:$CX$265,MATCH(BI$2,'файл остатки'!$A$5:$A$228,0),MATCH($B15,'файл остатки'!$A$5:$CX$5,0))),INDEX('файл остатки'!$A$100:$CX$265,MATCH(BG$3,'файл остатки'!$A$100:$A$228,0),MATCH($B15,'файл остатки'!$A$5:$CX$5,0)),INDEX('файл остатки'!$A$5:$CX$265,MATCH(BI$2,'файл остатки'!$A$5:$A$228,0),MATCH($B15,'файл остатки'!$A$5:$CX$5,0)))</f>
        <v>#N/A</v>
      </c>
      <c r="BJ15" s="213" t="e">
        <f>INDEX('файл остатки'!$A$5:$CX$265,MATCH($H$1,'файл остатки'!$A$5:$A$228,0),MATCH($B15,'файл остатки'!$A$5:$CX$5,0))</f>
        <v>#N/A</v>
      </c>
      <c r="BK15" s="213" t="e">
        <f>((-CJ15/10+BP15/7+BV15/7+CB15/7)/4)*CO15</f>
        <v>#N/A</v>
      </c>
      <c r="BL15" s="241" t="e">
        <f>IF(BG$3='файл остатки'!$B$1,INDEX('файл остатки'!$A$5:$CX$265,MATCH($C$1,'файл остатки'!$A$5:$A$228,0),MATCH($B15,'файл остатки'!$A$5:$CX$5,0)),BE15+BF15-BG15-BI15)</f>
        <v>#N/A</v>
      </c>
      <c r="BM15" s="218"/>
      <c r="BN15" s="217" t="e">
        <f>-BP15</f>
        <v>#N/A</v>
      </c>
      <c r="BO15" s="208"/>
      <c r="BP15" s="270" t="e">
        <f>IF(ISERROR(INDEX('файл остатки'!$A$5:$CX$265,MATCH(BP$2,'файл остатки'!$A$5:$A$228,0),MATCH($B15,'файл остатки'!$A$5:$CX$5,0))),INDEX('файл остатки'!$A$100:$CX$265,MATCH(BN$3,'файл остатки'!$A$100:$A$228,0),MATCH($B15,'файл остатки'!$A$5:$CX$5,0)),INDEX('файл остатки'!$A$5:$CX$265,MATCH(BP$2,'файл остатки'!$A$5:$A$228,0),MATCH($B15,'файл остатки'!$A$5:$CX$5,0)))</f>
        <v>#N/A</v>
      </c>
      <c r="BQ15" s="213" t="e">
        <f>INDEX('файл остатки'!$A$5:$CX$265,MATCH($H$1,'файл остатки'!$A$5:$A$228,0),MATCH($B15,'файл остатки'!$A$5:$CX$5,0))</f>
        <v>#N/A</v>
      </c>
      <c r="BR15" s="241" t="e">
        <f>IF(BN$3='файл остатки'!$B$1,INDEX('файл остатки'!$A$5:$CX$265,MATCH($C$1,'файл остатки'!$A$5:$A$228,0),MATCH($B15,'файл остатки'!$A$5:$CX$5,0)),BL15+BM15-BN15-BP15)</f>
        <v>#N/A</v>
      </c>
      <c r="BS15" s="218"/>
      <c r="BT15" s="217" t="e">
        <f>-BV15</f>
        <v>#N/A</v>
      </c>
      <c r="BU15" s="208"/>
      <c r="BV15" s="270" t="e">
        <f>IF(ISERROR(INDEX('файл остатки'!$A$5:$CX$265,MATCH(BV$2,'файл остатки'!$A$5:$A$228,0),MATCH($B15,'файл остатки'!$A$5:$CX$5,0))),INDEX('файл остатки'!$A$100:$CX$265,MATCH(BT$3,'файл остатки'!$A$100:$A$228,0),MATCH($B15,'файл остатки'!$A$5:$CX$5,0)),INDEX('файл остатки'!$A$5:$CX$265,MATCH(BV$2,'файл остатки'!$A$5:$A$228,0),MATCH($B15,'файл остатки'!$A$5:$CX$5,0)))</f>
        <v>#N/A</v>
      </c>
      <c r="BW15" s="213" t="e">
        <f>INDEX('файл остатки'!$A$5:$CX$265,MATCH($H$1,'файл остатки'!$A$5:$A$228,0),MATCH($B15,'файл остатки'!$A$5:$CX$5,0))</f>
        <v>#N/A</v>
      </c>
      <c r="BX15" s="241" t="e">
        <f>IF(BT$3='файл остатки'!$B$1,INDEX('файл остатки'!$A$5:$CX$265,MATCH($C$1,'файл остатки'!$A$5:$A$228,0),MATCH($B15,'файл остатки'!$A$5:$CX$5,0)),BR15+BS15-BT15-BV15)</f>
        <v>#N/A</v>
      </c>
      <c r="BY15" s="218"/>
      <c r="BZ15" s="217" t="e">
        <f>-CB15</f>
        <v>#N/A</v>
      </c>
      <c r="CA15" s="208"/>
      <c r="CB15" s="270" t="e">
        <f>IF(ISERROR(INDEX('файл остатки'!$A$5:$CX$265,MATCH(CB$2,'файл остатки'!$A$5:$A$228,0),MATCH($B15,'файл остатки'!$A$5:$CX$5,0))),INDEX('файл остатки'!$A$100:$CX$265,MATCH(BZ$3,'файл остатки'!$A$100:$A$228,0),MATCH($B15,'файл остатки'!$A$5:$CX$5,0)),INDEX('файл остатки'!$A$5:$CX$265,MATCH(CB$2,'файл остатки'!$A$5:$A$228,0),MATCH($B15,'файл остатки'!$A$5:$CX$5,0)))</f>
        <v>#N/A</v>
      </c>
      <c r="CC15" s="213" t="e">
        <f>INDEX('файл остатки'!$A$5:$CX$265,MATCH($H$1,'файл остатки'!$A$5:$A$228,0),MATCH($B15,'файл остатки'!$A$5:$CX$5,0))</f>
        <v>#N/A</v>
      </c>
      <c r="CD15" s="241" t="e">
        <f>IF(BZ$3='файл остатки'!$B$1,INDEX('файл остатки'!$A$5:$CX$265,MATCH($C$1,'файл остатки'!$A$5:$A$228,0),MATCH($B15,'файл остатки'!$A$5:$CX$5,0)),BX15+BY15-BZ15-CB15)</f>
        <v>#N/A</v>
      </c>
      <c r="CE15" s="218"/>
      <c r="CH15" s="217">
        <f>E15+K15+Q15+W15+AC15+AI15+AO15+AU15+BA15+BG15</f>
        <v>-1497</v>
      </c>
      <c r="CI15" s="208"/>
      <c r="CJ15" s="217" t="e">
        <f>-(G15+M15+S15+Y15+AE15+AK15+AQ15+AW15+BC15+BI15)</f>
        <v>#N/A</v>
      </c>
      <c r="CK15" s="208"/>
      <c r="CO15" s="223" t="e">
        <f>+INDEX('файл остатки'!$A$5:$CX$265,MATCH(CO$2,'файл остатки'!$A$5:$A$228,0),MATCH($B15,'файл остатки'!$A$5:$CX$5,0))</f>
        <v>#N/A</v>
      </c>
    </row>
    <row r="16" spans="1:93" ht="24" customHeight="1">
      <c r="A16" s="162" t="s">
        <v>19</v>
      </c>
      <c r="B16" s="205" t="s">
        <v>149</v>
      </c>
      <c r="C16" s="244" t="e">
        <f>INDEX('файл остатки'!$A$5:$CX$265,MATCH($C$1,'файл остатки'!$A$5:$A$228,0),MATCH(B16,'файл остатки'!$A$5:$CX$5,0))</f>
        <v>#N/A</v>
      </c>
      <c r="D16" s="248"/>
      <c r="E16" s="217"/>
      <c r="F16" s="208"/>
      <c r="G16" s="234" t="e">
        <f>IF(ISERROR(INDEX('файл остатки'!$A$5:$CX$265,MATCH(G$2,'файл остатки'!$A$5:$A$228,0),MATCH($B16,'файл остатки'!$A$5:$CX$5,0))),INDEX('файл остатки'!$A$100:$CX$265,MATCH(E$3,'файл остатки'!$A$100:$A$228,0),MATCH($B16,'файл остатки'!$A$5:$CX$5,0)),INDEX('файл остатки'!$A$5:$CX$265,MATCH(G$2,'файл остатки'!$A$5:$A$228,0),MATCH($B16,'файл остатки'!$A$5:$CX$5,0)))</f>
        <v>#N/A</v>
      </c>
      <c r="H16" s="213" t="e">
        <f>INDEX('файл остатки'!$A$5:$CX$265,MATCH($H$1,'файл остатки'!$A$5:$A$228,0),MATCH($B16,'файл остатки'!$A$5:$CX$5,0))</f>
        <v>#N/A</v>
      </c>
      <c r="I16" s="241" t="e">
        <f>IF(E$3='файл остатки'!$B$1,INDEX('файл остатки'!$A$5:$CX$265,MATCH($C$1,'файл остатки'!$A$5:$A$228,0),MATCH($B16,'файл остатки'!$A$5:$CX$5,0)),C16+D16-E16-G16)</f>
        <v>#N/A</v>
      </c>
      <c r="J16" s="218"/>
      <c r="K16" s="217">
        <v>-57</v>
      </c>
      <c r="L16" s="208"/>
      <c r="M16" s="234" t="e">
        <f>IF(ISERROR(INDEX('файл остатки'!$A$5:$CX$265,MATCH(M$2,'файл остатки'!$A$5:$A$228,0),MATCH($B16,'файл остатки'!$A$5:$CX$5,0))),INDEX('файл остатки'!$A$100:$CX$265,MATCH(K$3,'файл остатки'!$A$100:$A$228,0),MATCH($B16,'файл остатки'!$A$5:$CX$5,0)),INDEX('файл остатки'!$A$5:$CX$265,MATCH(M$2,'файл остатки'!$A$5:$A$228,0),MATCH($B16,'файл остатки'!$A$5:$CX$5,0)))</f>
        <v>#N/A</v>
      </c>
      <c r="N16" s="213" t="e">
        <f>INDEX('файл остатки'!$A$5:$CX$265,MATCH($H$1,'файл остатки'!$A$5:$A$228,0),MATCH($B16,'файл остатки'!$A$5:$CX$5,0))</f>
        <v>#N/A</v>
      </c>
      <c r="O16" s="241" t="e">
        <f>IF(K$3='файл остатки'!$B$1,INDEX('файл остатки'!$A$5:$CX$265,MATCH($C$1,'файл остатки'!$A$5:$A$228,0),MATCH($B16,'файл остатки'!$A$5:$CX$5,0)),I16+J16-K16-M16)</f>
        <v>#N/A</v>
      </c>
      <c r="P16" s="218">
        <v>4.24</v>
      </c>
      <c r="Q16" s="217"/>
      <c r="R16" s="208"/>
      <c r="S16" s="234" t="e">
        <f>IF(ISERROR(INDEX('файл остатки'!$A$5:$CX$265,MATCH(S$2,'файл остатки'!$A$5:$A$228,0),MATCH($B16,'файл остатки'!$A$5:$CX$5,0))),INDEX('файл остатки'!$A$100:$CX$265,MATCH(Q$3,'файл остатки'!$A$100:$A$228,0),MATCH($B16,'файл остатки'!$A$5:$CX$5,0)),INDEX('файл остатки'!$A$5:$CX$265,MATCH(S$2,'файл остатки'!$A$5:$A$228,0),MATCH($B16,'файл остатки'!$A$5:$CX$5,0)))</f>
        <v>#N/A</v>
      </c>
      <c r="T16" s="213" t="e">
        <f>INDEX('файл остатки'!$A$5:$CX$265,MATCH($H$1,'файл остатки'!$A$5:$A$228,0),MATCH($B16,'файл остатки'!$A$5:$CX$5,0))</f>
        <v>#N/A</v>
      </c>
      <c r="U16" s="241" t="e">
        <f>IF(Q$3='файл остатки'!$B$1,INDEX('файл остатки'!$A$5:$CX$265,MATCH($C$1,'файл остатки'!$A$5:$A$228,0),MATCH($B16,'файл остатки'!$A$5:$CX$5,0)),O16+P16-Q16-S16)</f>
        <v>#N/A</v>
      </c>
      <c r="V16" s="218"/>
      <c r="W16" s="217"/>
      <c r="X16" s="208"/>
      <c r="Y16" s="234" t="e">
        <f>IF(ISERROR(INDEX('файл остатки'!$A$5:$CX$265,MATCH(Y$2,'файл остатки'!$A$5:$A$228,0),MATCH($B16,'файл остатки'!$A$5:$CX$5,0))),INDEX('файл остатки'!$A$100:$CX$265,MATCH(W$3,'файл остатки'!$A$100:$A$228,0),MATCH($B16,'файл остатки'!$A$5:$CX$5,0)),INDEX('файл остатки'!$A$5:$CX$265,MATCH(Y$2,'файл остатки'!$A$5:$A$228,0),MATCH($B16,'файл остатки'!$A$5:$CX$5,0)))</f>
        <v>#N/A</v>
      </c>
      <c r="Z16" s="213" t="e">
        <f>INDEX('файл остатки'!$A$5:$CX$265,MATCH($H$1,'файл остатки'!$A$5:$A$228,0),MATCH($B16,'файл остатки'!$A$5:$CX$5,0))</f>
        <v>#N/A</v>
      </c>
      <c r="AA16" s="241" t="e">
        <f>IF(W$3='файл остатки'!$B$1,INDEX('файл остатки'!$A$5:$CX$265,MATCH($C$1,'файл остатки'!$A$5:$A$228,0),MATCH($B16,'файл остатки'!$A$5:$CX$5,0)),U16+V16-W16-Y16)</f>
        <v>#N/A</v>
      </c>
      <c r="AB16" s="218"/>
      <c r="AC16" s="217">
        <v>-14</v>
      </c>
      <c r="AD16" s="208"/>
      <c r="AE16" s="234" t="e">
        <f>IF(ISERROR(INDEX('файл остатки'!$A$5:$CX$265,MATCH(AE$2,'файл остатки'!$A$5:$A$228,0),MATCH($B16,'файл остатки'!$A$5:$CX$5,0))),INDEX('файл остатки'!$A$100:$CX$265,MATCH(AC$3,'файл остатки'!$A$100:$A$228,0),MATCH($B16,'файл остатки'!$A$5:$CX$5,0)),INDEX('файл остатки'!$A$5:$CX$265,MATCH(AE$2,'файл остатки'!$A$5:$A$228,0),MATCH($B16,'файл остатки'!$A$5:$CX$5,0)))</f>
        <v>#N/A</v>
      </c>
      <c r="AF16" s="213" t="e">
        <f>INDEX('файл остатки'!$A$5:$CX$265,MATCH($H$1,'файл остатки'!$A$5:$A$228,0),MATCH($B16,'файл остатки'!$A$5:$CX$5,0))</f>
        <v>#N/A</v>
      </c>
      <c r="AG16" s="241" t="e">
        <f>IF(AC$3='файл остатки'!$B$1,INDEX('файл остатки'!$A$5:$CX$265,MATCH($C$1,'файл остатки'!$A$5:$A$228,0),MATCH($B16,'файл остатки'!$A$5:$CX$5,0)),AA16+AB16-AC16-AE16)</f>
        <v>#N/A</v>
      </c>
      <c r="AH16" s="218"/>
      <c r="AI16" s="217">
        <v>-12</v>
      </c>
      <c r="AJ16" s="208"/>
      <c r="AK16" s="234" t="e">
        <f>IF(ISERROR(INDEX('файл остатки'!$A$5:$CX$265,MATCH(AK$2,'файл остатки'!$A$5:$A$228,0),MATCH($B16,'файл остатки'!$A$5:$CX$5,0))),INDEX('файл остатки'!$A$100:$CX$265,MATCH(AI$3,'файл остатки'!$A$100:$A$228,0),MATCH($B16,'файл остатки'!$A$5:$CX$5,0)),INDEX('файл остатки'!$A$5:$CX$265,MATCH(AK$2,'файл остатки'!$A$5:$A$228,0),MATCH($B16,'файл остатки'!$A$5:$CX$5,0)))</f>
        <v>#N/A</v>
      </c>
      <c r="AL16" s="213" t="e">
        <f>INDEX('файл остатки'!$A$5:$CX$265,MATCH($H$1,'файл остатки'!$A$5:$A$228,0),MATCH($B16,'файл остатки'!$A$5:$CX$5,0))</f>
        <v>#N/A</v>
      </c>
      <c r="AM16" s="241" t="e">
        <f>IF(AI$3='файл остатки'!$B$1,INDEX('файл остатки'!$A$5:$CX$265,MATCH($C$1,'файл остатки'!$A$5:$A$228,0),MATCH($B16,'файл остатки'!$A$5:$CX$5,0)),AG16+AH16-AI16-AK16)</f>
        <v>#N/A</v>
      </c>
      <c r="AN16" s="218"/>
      <c r="AO16" s="217"/>
      <c r="AP16" s="208"/>
      <c r="AQ16" s="234" t="e">
        <f>IF(ISERROR(INDEX('файл остатки'!$A$5:$CX$265,MATCH(AQ$2,'файл остатки'!$A$5:$A$228,0),MATCH($B16,'файл остатки'!$A$5:$CX$5,0))),INDEX('файл остатки'!$A$100:$CX$265,MATCH(AO$3,'файл остатки'!$A$100:$A$228,0),MATCH($B16,'файл остатки'!$A$5:$CX$5,0)),INDEX('файл остатки'!$A$5:$CX$265,MATCH(AQ$2,'файл остатки'!$A$5:$A$228,0),MATCH($B16,'файл остатки'!$A$5:$CX$5,0)))</f>
        <v>#N/A</v>
      </c>
      <c r="AR16" s="213" t="e">
        <f>INDEX('файл остатки'!$A$5:$CX$265,MATCH($H$1,'файл остатки'!$A$5:$A$228,0),MATCH($B16,'файл остатки'!$A$5:$CX$5,0))</f>
        <v>#N/A</v>
      </c>
      <c r="AS16" s="241" t="e">
        <f>IF(AO$3='файл остатки'!$B$1,INDEX('файл остатки'!$A$5:$CX$265,MATCH($C$1,'файл остатки'!$A$5:$A$228,0),MATCH($B16,'файл остатки'!$A$5:$CX$5,0)),AM16+AN16-AO16-AQ16)</f>
        <v>#N/A</v>
      </c>
      <c r="AT16" s="218"/>
      <c r="AU16" s="217"/>
      <c r="AV16" s="208"/>
      <c r="AW16" s="234" t="e">
        <f>IF(ISERROR(INDEX('файл остатки'!$A$5:$CX$265,MATCH(AW$2,'файл остатки'!$A$5:$A$228,0),MATCH($B16,'файл остатки'!$A$5:$CX$5,0))),INDEX('файл остатки'!$A$100:$CX$265,MATCH(AU$3,'файл остатки'!$A$100:$A$228,0),MATCH($B16,'файл остатки'!$A$5:$CX$5,0)),INDEX('файл остатки'!$A$5:$CX$265,MATCH(AW$2,'файл остатки'!$A$5:$A$228,0),MATCH($B16,'файл остатки'!$A$5:$CX$5,0)))</f>
        <v>#N/A</v>
      </c>
      <c r="AX16" s="213" t="e">
        <f>INDEX('файл остатки'!$A$5:$CX$265,MATCH($H$1,'файл остатки'!$A$5:$A$228,0),MATCH($B16,'файл остатки'!$A$5:$CX$5,0))</f>
        <v>#N/A</v>
      </c>
      <c r="AY16" s="241" t="e">
        <f>IF(AU$3='файл остатки'!$B$1,INDEX('файл остатки'!$A$5:$CX$265,MATCH($C$1,'файл остатки'!$A$5:$A$228,0),MATCH($B16,'файл остатки'!$A$5:$CX$5,0)),AS16+AT16-AU16-AW16)</f>
        <v>#N/A</v>
      </c>
      <c r="AZ16" s="218"/>
      <c r="BA16" s="217">
        <v>-8</v>
      </c>
      <c r="BB16" s="208"/>
      <c r="BC16" s="234" t="e">
        <f>IF(ISERROR(INDEX('файл остатки'!$A$5:$CX$265,MATCH(BC$2,'файл остатки'!$A$5:$A$228,0),MATCH($B16,'файл остатки'!$A$5:$CX$5,0))),INDEX('файл остатки'!$A$100:$CX$265,MATCH(BA$3,'файл остатки'!$A$100:$A$228,0),MATCH($B16,'файл остатки'!$A$5:$CX$5,0)),INDEX('файл остатки'!$A$5:$CX$265,MATCH(BC$2,'файл остатки'!$A$5:$A$228,0),MATCH($B16,'файл остатки'!$A$5:$CX$5,0)))</f>
        <v>#N/A</v>
      </c>
      <c r="BD16" s="213" t="e">
        <f>INDEX('файл остатки'!$A$5:$CX$265,MATCH($H$1,'файл остатки'!$A$5:$A$228,0),MATCH($B16,'файл остатки'!$A$5:$CX$5,0))</f>
        <v>#N/A</v>
      </c>
      <c r="BE16" s="241" t="e">
        <f>IF(BA$3='файл остатки'!$B$1,INDEX('файл остатки'!$A$5:$CX$265,MATCH($C$1,'файл остатки'!$A$5:$A$228,0),MATCH($B16,'файл остатки'!$A$5:$CX$5,0)),AY16+AZ16-BA16-BC16)</f>
        <v>#N/A</v>
      </c>
      <c r="BF16" s="218"/>
      <c r="BG16" s="217"/>
      <c r="BH16" s="208"/>
      <c r="BI16" s="234" t="e">
        <f>IF(ISERROR(INDEX('файл остатки'!$A$5:$CX$265,MATCH(BI$2,'файл остатки'!$A$5:$A$228,0),MATCH($B16,'файл остатки'!$A$5:$CX$5,0))),INDEX('файл остатки'!$A$100:$CX$265,MATCH(BG$3,'файл остатки'!$A$100:$A$228,0),MATCH($B16,'файл остатки'!$A$5:$CX$5,0)),INDEX('файл остатки'!$A$5:$CX$265,MATCH(BI$2,'файл остатки'!$A$5:$A$228,0),MATCH($B16,'файл остатки'!$A$5:$CX$5,0)))</f>
        <v>#N/A</v>
      </c>
      <c r="BJ16" s="213" t="e">
        <f>INDEX('файл остатки'!$A$5:$CX$265,MATCH($H$1,'файл остатки'!$A$5:$A$228,0),MATCH($B16,'файл остатки'!$A$5:$CX$5,0))</f>
        <v>#N/A</v>
      </c>
      <c r="BK16" s="213" t="e">
        <f t="shared" si="0"/>
        <v>#N/A</v>
      </c>
      <c r="BL16" s="241" t="e">
        <f>IF(BG$3='файл остатки'!$B$1,INDEX('файл остатки'!$A$5:$CX$265,MATCH($C$1,'файл остатки'!$A$5:$A$228,0),MATCH($B16,'файл остатки'!$A$5:$CX$5,0)),BE16+BF16-BG16-BI16)</f>
        <v>#N/A</v>
      </c>
      <c r="BM16" s="218"/>
      <c r="BN16" s="217" t="e">
        <f t="shared" si="1"/>
        <v>#N/A</v>
      </c>
      <c r="BO16" s="208"/>
      <c r="BP16" s="234" t="e">
        <f>IF(ISERROR(INDEX('файл остатки'!$A$5:$CX$265,MATCH(BP$2,'файл остатки'!$A$5:$A$228,0),MATCH($B16,'файл остатки'!$A$5:$CX$5,0))),INDEX('файл остатки'!$A$100:$CX$265,MATCH(BN$3,'файл остатки'!$A$100:$A$228,0),MATCH($B16,'файл остатки'!$A$5:$CX$5,0)),INDEX('файл остатки'!$A$5:$CX$265,MATCH(BP$2,'файл остатки'!$A$5:$A$228,0),MATCH($B16,'файл остатки'!$A$5:$CX$5,0)))</f>
        <v>#N/A</v>
      </c>
      <c r="BQ16" s="213" t="e">
        <f>INDEX('файл остатки'!$A$5:$CX$265,MATCH($H$1,'файл остатки'!$A$5:$A$228,0),MATCH($B16,'файл остатки'!$A$5:$CX$5,0))</f>
        <v>#N/A</v>
      </c>
      <c r="BR16" s="241" t="e">
        <f>IF(BN$3='файл остатки'!$B$1,INDEX('файл остатки'!$A$5:$CX$265,MATCH($C$1,'файл остатки'!$A$5:$A$228,0),MATCH($B16,'файл остатки'!$A$5:$CX$5,0)),BL16+BM16-BN16-BP16)</f>
        <v>#N/A</v>
      </c>
      <c r="BS16" s="218"/>
      <c r="BT16" s="217" t="e">
        <f t="shared" si="2"/>
        <v>#N/A</v>
      </c>
      <c r="BU16" s="208"/>
      <c r="BV16" s="234" t="e">
        <f>IF(ISERROR(INDEX('файл остатки'!$A$5:$CX$265,MATCH(BV$2,'файл остатки'!$A$5:$A$228,0),MATCH($B16,'файл остатки'!$A$5:$CX$5,0))),INDEX('файл остатки'!$A$100:$CX$265,MATCH(BT$3,'файл остатки'!$A$100:$A$228,0),MATCH($B16,'файл остатки'!$A$5:$CX$5,0)),INDEX('файл остатки'!$A$5:$CX$265,MATCH(BV$2,'файл остатки'!$A$5:$A$228,0),MATCH($B16,'файл остатки'!$A$5:$CX$5,0)))</f>
        <v>#N/A</v>
      </c>
      <c r="BW16" s="213" t="e">
        <f>INDEX('файл остатки'!$A$5:$CX$265,MATCH($H$1,'файл остатки'!$A$5:$A$228,0),MATCH($B16,'файл остатки'!$A$5:$CX$5,0))</f>
        <v>#N/A</v>
      </c>
      <c r="BX16" s="241" t="e">
        <f>IF(BT$3='файл остатки'!$B$1,INDEX('файл остатки'!$A$5:$CX$265,MATCH($C$1,'файл остатки'!$A$5:$A$228,0),MATCH($B16,'файл остатки'!$A$5:$CX$5,0)),BR16+BS16-BT16-BV16)</f>
        <v>#N/A</v>
      </c>
      <c r="BY16" s="218"/>
      <c r="BZ16" s="217" t="e">
        <f t="shared" si="3"/>
        <v>#N/A</v>
      </c>
      <c r="CA16" s="208"/>
      <c r="CB16" s="234" t="e">
        <f>IF(ISERROR(INDEX('файл остатки'!$A$5:$CX$265,MATCH(CB$2,'файл остатки'!$A$5:$A$228,0),MATCH($B16,'файл остатки'!$A$5:$CX$5,0))),INDEX('файл остатки'!$A$100:$CX$265,MATCH(BZ$3,'файл остатки'!$A$100:$A$228,0),MATCH($B16,'файл остатки'!$A$5:$CX$5,0)),INDEX('файл остатки'!$A$5:$CX$265,MATCH(CB$2,'файл остатки'!$A$5:$A$228,0),MATCH($B16,'файл остатки'!$A$5:$CX$5,0)))</f>
        <v>#N/A</v>
      </c>
      <c r="CC16" s="213" t="e">
        <f>INDEX('файл остатки'!$A$5:$CX$265,MATCH($H$1,'файл остатки'!$A$5:$A$228,0),MATCH($B16,'файл остатки'!$A$5:$CX$5,0))</f>
        <v>#N/A</v>
      </c>
      <c r="CD16" s="241" t="e">
        <f>IF(BZ$3='файл остатки'!$B$1,INDEX('файл остатки'!$A$5:$CX$265,MATCH($C$1,'файл остатки'!$A$5:$A$228,0),MATCH($B16,'файл остатки'!$A$5:$CX$5,0)),BX16+BY16-BZ16-CB16)</f>
        <v>#N/A</v>
      </c>
      <c r="CE16" s="218"/>
      <c r="CH16" s="217">
        <f t="shared" si="4"/>
        <v>-91</v>
      </c>
      <c r="CI16" s="208"/>
      <c r="CJ16" s="217" t="e">
        <f t="shared" si="5"/>
        <v>#N/A</v>
      </c>
      <c r="CK16" s="208"/>
      <c r="CO16" s="223" t="e">
        <f>+INDEX('файл остатки'!$A$5:$CX$265,MATCH(CO$2,'файл остатки'!$A$5:$A$228,0),MATCH($B16,'файл остатки'!$A$5:$CX$5,0))</f>
        <v>#N/A</v>
      </c>
    </row>
    <row r="17" spans="1:93" ht="24" customHeight="1">
      <c r="A17" s="162" t="str">
        <f>A14</f>
        <v>Unagrande</v>
      </c>
      <c r="B17" s="205" t="s">
        <v>93</v>
      </c>
      <c r="C17" s="244" t="e">
        <f>INDEX('файл остатки'!$A$5:$CX$265,MATCH($C$1,'файл остатки'!$A$5:$A$228,0),MATCH(B17,'файл остатки'!$A$5:$CX$5,0))</f>
        <v>#N/A</v>
      </c>
      <c r="D17" s="248"/>
      <c r="E17" s="217"/>
      <c r="F17" s="208"/>
      <c r="G17" s="234" t="e">
        <f>IF(ISERROR(INDEX('файл остатки'!$A$5:$CX$265,MATCH(G$2,'файл остатки'!$A$5:$A$228,0),MATCH($B17,'файл остатки'!$A$5:$CX$5,0))),INDEX('файл остатки'!$A$100:$CX$265,MATCH(E$3,'файл остатки'!$A$100:$A$228,0),MATCH($B17,'файл остатки'!$A$5:$CX$5,0)),INDEX('файл остатки'!$A$5:$CX$265,MATCH(G$2,'файл остатки'!$A$5:$A$228,0),MATCH($B17,'файл остатки'!$A$5:$CX$5,0)))</f>
        <v>#N/A</v>
      </c>
      <c r="H17" s="213" t="e">
        <f>INDEX('файл остатки'!$A$5:$CX$265,MATCH($H$1,'файл остатки'!$A$5:$A$228,0),MATCH($B17,'файл остатки'!$A$5:$CX$5,0))</f>
        <v>#N/A</v>
      </c>
      <c r="I17" s="241" t="e">
        <f>IF(E$3='файл остатки'!$B$1,INDEX('файл остатки'!$A$5:$CX$265,MATCH($C$1,'файл остатки'!$A$5:$A$228,0),MATCH($B17,'файл остатки'!$A$5:$CX$5,0)),C17+D17-E17-G17)</f>
        <v>#N/A</v>
      </c>
      <c r="J17" s="218"/>
      <c r="K17" s="217">
        <v>-194.4</v>
      </c>
      <c r="L17" s="208"/>
      <c r="M17" s="234" t="e">
        <f>IF(ISERROR(INDEX('файл остатки'!$A$5:$CX$265,MATCH(M$2,'файл остатки'!$A$5:$A$228,0),MATCH($B17,'файл остатки'!$A$5:$CX$5,0))),INDEX('файл остатки'!$A$100:$CX$265,MATCH(K$3,'файл остатки'!$A$100:$A$228,0),MATCH($B17,'файл остатки'!$A$5:$CX$5,0)),INDEX('файл остатки'!$A$5:$CX$265,MATCH(M$2,'файл остатки'!$A$5:$A$228,0),MATCH($B17,'файл остатки'!$A$5:$CX$5,0)))</f>
        <v>#N/A</v>
      </c>
      <c r="N17" s="213" t="e">
        <f>INDEX('файл остатки'!$A$5:$CX$265,MATCH($H$1,'файл остатки'!$A$5:$A$228,0),MATCH($B17,'файл остатки'!$A$5:$CX$5,0))</f>
        <v>#N/A</v>
      </c>
      <c r="O17" s="241" t="e">
        <f>IF(K$3='файл остатки'!$B$1,INDEX('файл остатки'!$A$5:$CX$265,MATCH($C$1,'файл остатки'!$A$5:$A$228,0),MATCH($B17,'файл остатки'!$A$5:$CX$5,0)),I17+J17-K17-M17)</f>
        <v>#N/A</v>
      </c>
      <c r="P17" s="218"/>
      <c r="Q17" s="217"/>
      <c r="R17" s="208"/>
      <c r="S17" s="234" t="e">
        <f>IF(ISERROR(INDEX('файл остатки'!$A$5:$CX$265,MATCH(S$2,'файл остатки'!$A$5:$A$228,0),MATCH($B17,'файл остатки'!$A$5:$CX$5,0))),INDEX('файл остатки'!$A$100:$CX$265,MATCH(Q$3,'файл остатки'!$A$100:$A$228,0),MATCH($B17,'файл остатки'!$A$5:$CX$5,0)),INDEX('файл остатки'!$A$5:$CX$265,MATCH(S$2,'файл остатки'!$A$5:$A$228,0),MATCH($B17,'файл остатки'!$A$5:$CX$5,0)))</f>
        <v>#N/A</v>
      </c>
      <c r="T17" s="213" t="e">
        <f>INDEX('файл остатки'!$A$5:$CX$265,MATCH($H$1,'файл остатки'!$A$5:$A$228,0),MATCH($B17,'файл остатки'!$A$5:$CX$5,0))</f>
        <v>#N/A</v>
      </c>
      <c r="U17" s="241" t="e">
        <f>IF(Q$3='файл остатки'!$B$1,INDEX('файл остатки'!$A$5:$CX$265,MATCH($C$1,'файл остатки'!$A$5:$A$228,0),MATCH($B17,'файл остатки'!$A$5:$CX$5,0)),O17+P17-Q17-S17)</f>
        <v>#N/A</v>
      </c>
      <c r="V17" s="218"/>
      <c r="W17" s="217"/>
      <c r="X17" s="208"/>
      <c r="Y17" s="234" t="e">
        <f>IF(ISERROR(INDEX('файл остатки'!$A$5:$CX$265,MATCH(Y$2,'файл остатки'!$A$5:$A$228,0),MATCH($B17,'файл остатки'!$A$5:$CX$5,0))),INDEX('файл остатки'!$A$100:$CX$265,MATCH(W$3,'файл остатки'!$A$100:$A$228,0),MATCH($B17,'файл остатки'!$A$5:$CX$5,0)),INDEX('файл остатки'!$A$5:$CX$265,MATCH(Y$2,'файл остатки'!$A$5:$A$228,0),MATCH($B17,'файл остатки'!$A$5:$CX$5,0)))</f>
        <v>#N/A</v>
      </c>
      <c r="Z17" s="213" t="e">
        <f>INDEX('файл остатки'!$A$5:$CX$265,MATCH($H$1,'файл остатки'!$A$5:$A$228,0),MATCH($B17,'файл остатки'!$A$5:$CX$5,0))</f>
        <v>#N/A</v>
      </c>
      <c r="AA17" s="241" t="e">
        <f>IF(W$3='файл остатки'!$B$1,INDEX('файл остатки'!$A$5:$CX$265,MATCH($C$1,'файл остатки'!$A$5:$A$228,0),MATCH($B17,'файл остатки'!$A$5:$CX$5,0)),U17+V17-W17-Y17)</f>
        <v>#N/A</v>
      </c>
      <c r="AB17" s="218"/>
      <c r="AC17" s="217">
        <v>-68</v>
      </c>
      <c r="AD17" s="208"/>
      <c r="AE17" s="234" t="e">
        <f>IF(ISERROR(INDEX('файл остатки'!$A$5:$CX$265,MATCH(AE$2,'файл остатки'!$A$5:$A$228,0),MATCH($B17,'файл остатки'!$A$5:$CX$5,0))),INDEX('файл остатки'!$A$100:$CX$265,MATCH(AC$3,'файл остатки'!$A$100:$A$228,0),MATCH($B17,'файл остатки'!$A$5:$CX$5,0)),INDEX('файл остатки'!$A$5:$CX$265,MATCH(AE$2,'файл остатки'!$A$5:$A$228,0),MATCH($B17,'файл остатки'!$A$5:$CX$5,0)))</f>
        <v>#N/A</v>
      </c>
      <c r="AF17" s="213" t="e">
        <f>INDEX('файл остатки'!$A$5:$CX$265,MATCH($H$1,'файл остатки'!$A$5:$A$228,0),MATCH($B17,'файл остатки'!$A$5:$CX$5,0))</f>
        <v>#N/A</v>
      </c>
      <c r="AG17" s="241" t="e">
        <f>IF(AC$3='файл остатки'!$B$1,INDEX('файл остатки'!$A$5:$CX$265,MATCH($C$1,'файл остатки'!$A$5:$A$228,0),MATCH($B17,'файл остатки'!$A$5:$CX$5,0)),AA17+AB17-AC17-AE17)</f>
        <v>#N/A</v>
      </c>
      <c r="AH17" s="218"/>
      <c r="AI17" s="217">
        <v>-34.833333333333329</v>
      </c>
      <c r="AJ17" s="208"/>
      <c r="AK17" s="234" t="e">
        <f>IF(ISERROR(INDEX('файл остатки'!$A$5:$CX$265,MATCH(AK$2,'файл остатки'!$A$5:$A$228,0),MATCH($B17,'файл остатки'!$A$5:$CX$5,0))),INDEX('файл остатки'!$A$100:$CX$265,MATCH(AI$3,'файл остатки'!$A$100:$A$228,0),MATCH($B17,'файл остатки'!$A$5:$CX$5,0)),INDEX('файл остатки'!$A$5:$CX$265,MATCH(AK$2,'файл остатки'!$A$5:$A$228,0),MATCH($B17,'файл остатки'!$A$5:$CX$5,0)))</f>
        <v>#N/A</v>
      </c>
      <c r="AL17" s="213" t="e">
        <f>INDEX('файл остатки'!$A$5:$CX$265,MATCH($H$1,'файл остатки'!$A$5:$A$228,0),MATCH($B17,'файл остатки'!$A$5:$CX$5,0))</f>
        <v>#N/A</v>
      </c>
      <c r="AM17" s="241" t="e">
        <f>IF(AI$3='файл остатки'!$B$1,INDEX('файл остатки'!$A$5:$CX$265,MATCH($C$1,'файл остатки'!$A$5:$A$228,0),MATCH($B17,'файл остатки'!$A$5:$CX$5,0)),AG17+AH17-AI17-AK17)</f>
        <v>#N/A</v>
      </c>
      <c r="AN17" s="218"/>
      <c r="AO17" s="217"/>
      <c r="AP17" s="208"/>
      <c r="AQ17" s="234" t="e">
        <f>IF(ISERROR(INDEX('файл остатки'!$A$5:$CX$265,MATCH(AQ$2,'файл остатки'!$A$5:$A$228,0),MATCH($B17,'файл остатки'!$A$5:$CX$5,0))),INDEX('файл остатки'!$A$100:$CX$265,MATCH(AO$3,'файл остатки'!$A$100:$A$228,0),MATCH($B17,'файл остатки'!$A$5:$CX$5,0)),INDEX('файл остатки'!$A$5:$CX$265,MATCH(AQ$2,'файл остатки'!$A$5:$A$228,0),MATCH($B17,'файл остатки'!$A$5:$CX$5,0)))</f>
        <v>#N/A</v>
      </c>
      <c r="AR17" s="213" t="e">
        <f>INDEX('файл остатки'!$A$5:$CX$265,MATCH($H$1,'файл остатки'!$A$5:$A$228,0),MATCH($B17,'файл остатки'!$A$5:$CX$5,0))</f>
        <v>#N/A</v>
      </c>
      <c r="AS17" s="241" t="e">
        <f>IF(AO$3='файл остатки'!$B$1,INDEX('файл остатки'!$A$5:$CX$265,MATCH($C$1,'файл остатки'!$A$5:$A$228,0),MATCH($B17,'файл остатки'!$A$5:$CX$5,0)),AM17+AN17-AO17-AQ17)</f>
        <v>#N/A</v>
      </c>
      <c r="AT17" s="218"/>
      <c r="AU17" s="217"/>
      <c r="AV17" s="208"/>
      <c r="AW17" s="234" t="e">
        <f>IF(ISERROR(INDEX('файл остатки'!$A$5:$CX$265,MATCH(AW$2,'файл остатки'!$A$5:$A$228,0),MATCH($B17,'файл остатки'!$A$5:$CX$5,0))),INDEX('файл остатки'!$A$100:$CX$265,MATCH(AU$3,'файл остатки'!$A$100:$A$228,0),MATCH($B17,'файл остатки'!$A$5:$CX$5,0)),INDEX('файл остатки'!$A$5:$CX$265,MATCH(AW$2,'файл остатки'!$A$5:$A$228,0),MATCH($B17,'файл остатки'!$A$5:$CX$5,0)))</f>
        <v>#N/A</v>
      </c>
      <c r="AX17" s="213" t="e">
        <f>INDEX('файл остатки'!$A$5:$CX$265,MATCH($H$1,'файл остатки'!$A$5:$A$228,0),MATCH($B17,'файл остатки'!$A$5:$CX$5,0))</f>
        <v>#N/A</v>
      </c>
      <c r="AY17" s="241" t="e">
        <f>IF(AU$3='файл остатки'!$B$1,INDEX('файл остатки'!$A$5:$CX$265,MATCH($C$1,'файл остатки'!$A$5:$A$228,0),MATCH($B17,'файл остатки'!$A$5:$CX$5,0)),AS17+AT17-AU17-AW17)</f>
        <v>#N/A</v>
      </c>
      <c r="AZ17" s="218"/>
      <c r="BA17" s="217">
        <v>-83</v>
      </c>
      <c r="BB17" s="208"/>
      <c r="BC17" s="234" t="e">
        <f>IF(ISERROR(INDEX('файл остатки'!$A$5:$CX$265,MATCH(BC$2,'файл остатки'!$A$5:$A$228,0),MATCH($B17,'файл остатки'!$A$5:$CX$5,0))),INDEX('файл остатки'!$A$100:$CX$265,MATCH(BA$3,'файл остатки'!$A$100:$A$228,0),MATCH($B17,'файл остатки'!$A$5:$CX$5,0)),INDEX('файл остатки'!$A$5:$CX$265,MATCH(BC$2,'файл остатки'!$A$5:$A$228,0),MATCH($B17,'файл остатки'!$A$5:$CX$5,0)))</f>
        <v>#N/A</v>
      </c>
      <c r="BD17" s="213" t="e">
        <f>INDEX('файл остатки'!$A$5:$CX$265,MATCH($H$1,'файл остатки'!$A$5:$A$228,0),MATCH($B17,'файл остатки'!$A$5:$CX$5,0))</f>
        <v>#N/A</v>
      </c>
      <c r="BE17" s="241" t="e">
        <f>IF(BA$3='файл остатки'!$B$1,INDEX('файл остатки'!$A$5:$CX$265,MATCH($C$1,'файл остатки'!$A$5:$A$228,0),MATCH($B17,'файл остатки'!$A$5:$CX$5,0)),AY17+AZ17-BA17-BC17)</f>
        <v>#N/A</v>
      </c>
      <c r="BF17" s="218"/>
      <c r="BG17" s="217"/>
      <c r="BH17" s="208"/>
      <c r="BI17" s="234" t="e">
        <f>IF(ISERROR(INDEX('файл остатки'!$A$5:$CX$265,MATCH(BI$2,'файл остатки'!$A$5:$A$228,0),MATCH($B17,'файл остатки'!$A$5:$CX$5,0))),INDEX('файл остатки'!$A$100:$CX$265,MATCH(BG$3,'файл остатки'!$A$100:$A$228,0),MATCH($B17,'файл остатки'!$A$5:$CX$5,0)),INDEX('файл остатки'!$A$5:$CX$265,MATCH(BI$2,'файл остатки'!$A$5:$A$228,0),MATCH($B17,'файл остатки'!$A$5:$CX$5,0)))</f>
        <v>#N/A</v>
      </c>
      <c r="BJ17" s="213" t="e">
        <f>INDEX('файл остатки'!$A$5:$CX$265,MATCH($H$1,'файл остатки'!$A$5:$A$228,0),MATCH($B17,'файл остатки'!$A$5:$CX$5,0))</f>
        <v>#N/A</v>
      </c>
      <c r="BK17" s="213" t="e">
        <f t="shared" si="0"/>
        <v>#N/A</v>
      </c>
      <c r="BL17" s="241" t="e">
        <f>IF(BG$3='файл остатки'!$B$1,INDEX('файл остатки'!$A$5:$CX$265,MATCH($C$1,'файл остатки'!$A$5:$A$228,0),MATCH($B17,'файл остатки'!$A$5:$CX$5,0)),BE17+BF17-BG17-BI17)</f>
        <v>#N/A</v>
      </c>
      <c r="BM17" s="218"/>
      <c r="BN17" s="217" t="e">
        <f t="shared" si="1"/>
        <v>#N/A</v>
      </c>
      <c r="BO17" s="208"/>
      <c r="BP17" s="234" t="e">
        <f>IF(ISERROR(INDEX('файл остатки'!$A$5:$CX$265,MATCH(BP$2,'файл остатки'!$A$5:$A$228,0),MATCH($B17,'файл остатки'!$A$5:$CX$5,0))),INDEX('файл остатки'!$A$100:$CX$265,MATCH(BN$3,'файл остатки'!$A$100:$A$228,0),MATCH($B17,'файл остатки'!$A$5:$CX$5,0)),INDEX('файл остатки'!$A$5:$CX$265,MATCH(BP$2,'файл остатки'!$A$5:$A$228,0),MATCH($B17,'файл остатки'!$A$5:$CX$5,0)))</f>
        <v>#N/A</v>
      </c>
      <c r="BQ17" s="213" t="e">
        <f>INDEX('файл остатки'!$A$5:$CX$265,MATCH($H$1,'файл остатки'!$A$5:$A$228,0),MATCH($B17,'файл остатки'!$A$5:$CX$5,0))</f>
        <v>#N/A</v>
      </c>
      <c r="BR17" s="241" t="e">
        <f>IF(BN$3='файл остатки'!$B$1,INDEX('файл остатки'!$A$5:$CX$265,MATCH($C$1,'файл остатки'!$A$5:$A$228,0),MATCH($B17,'файл остатки'!$A$5:$CX$5,0)),BL17+BM17-BN17-BP17)</f>
        <v>#N/A</v>
      </c>
      <c r="BS17" s="218"/>
      <c r="BT17" s="217" t="e">
        <f t="shared" si="2"/>
        <v>#N/A</v>
      </c>
      <c r="BU17" s="208"/>
      <c r="BV17" s="234" t="e">
        <f>IF(ISERROR(INDEX('файл остатки'!$A$5:$CX$265,MATCH(BV$2,'файл остатки'!$A$5:$A$228,0),MATCH($B17,'файл остатки'!$A$5:$CX$5,0))),INDEX('файл остатки'!$A$100:$CX$265,MATCH(BT$3,'файл остатки'!$A$100:$A$228,0),MATCH($B17,'файл остатки'!$A$5:$CX$5,0)),INDEX('файл остатки'!$A$5:$CX$265,MATCH(BV$2,'файл остатки'!$A$5:$A$228,0),MATCH($B17,'файл остатки'!$A$5:$CX$5,0)))</f>
        <v>#N/A</v>
      </c>
      <c r="BW17" s="213" t="e">
        <f>INDEX('файл остатки'!$A$5:$CX$265,MATCH($H$1,'файл остатки'!$A$5:$A$228,0),MATCH($B17,'файл остатки'!$A$5:$CX$5,0))</f>
        <v>#N/A</v>
      </c>
      <c r="BX17" s="241" t="e">
        <f>IF(BT$3='файл остатки'!$B$1,INDEX('файл остатки'!$A$5:$CX$265,MATCH($C$1,'файл остатки'!$A$5:$A$228,0),MATCH($B17,'файл остатки'!$A$5:$CX$5,0)),BR17+BS17-BT17-BV17)</f>
        <v>#N/A</v>
      </c>
      <c r="BY17" s="218"/>
      <c r="BZ17" s="217" t="e">
        <f t="shared" si="3"/>
        <v>#N/A</v>
      </c>
      <c r="CA17" s="208"/>
      <c r="CB17" s="234" t="e">
        <f>IF(ISERROR(INDEX('файл остатки'!$A$5:$CX$265,MATCH(CB$2,'файл остатки'!$A$5:$A$228,0),MATCH($B17,'файл остатки'!$A$5:$CX$5,0))),INDEX('файл остатки'!$A$100:$CX$265,MATCH(BZ$3,'файл остатки'!$A$100:$A$228,0),MATCH($B17,'файл остатки'!$A$5:$CX$5,0)),INDEX('файл остатки'!$A$5:$CX$265,MATCH(CB$2,'файл остатки'!$A$5:$A$228,0),MATCH($B17,'файл остатки'!$A$5:$CX$5,0)))</f>
        <v>#N/A</v>
      </c>
      <c r="CC17" s="213" t="e">
        <f>INDEX('файл остатки'!$A$5:$CX$265,MATCH($H$1,'файл остатки'!$A$5:$A$228,0),MATCH($B17,'файл остатки'!$A$5:$CX$5,0))</f>
        <v>#N/A</v>
      </c>
      <c r="CD17" s="241" t="e">
        <f>IF(BZ$3='файл остатки'!$B$1,INDEX('файл остатки'!$A$5:$CX$265,MATCH($C$1,'файл остатки'!$A$5:$A$228,0),MATCH($B17,'файл остатки'!$A$5:$CX$5,0)),BX17+BY17-BZ17-CB17)</f>
        <v>#N/A</v>
      </c>
      <c r="CE17" s="218"/>
      <c r="CH17" s="217">
        <f t="shared" si="4"/>
        <v>-380.23333333333329</v>
      </c>
      <c r="CI17" s="208"/>
      <c r="CJ17" s="217" t="e">
        <f t="shared" si="5"/>
        <v>#N/A</v>
      </c>
      <c r="CK17" s="208"/>
      <c r="CO17" s="223" t="e">
        <f>+INDEX('файл остатки'!$A$5:$CX$265,MATCH(CO$2,'файл остатки'!$A$5:$A$228,0),MATCH($B17,'файл остатки'!$A$5:$CX$5,0))</f>
        <v>#N/A</v>
      </c>
    </row>
    <row r="18" spans="1:93" ht="24" customHeight="1">
      <c r="A18" s="162"/>
      <c r="B18" s="205"/>
      <c r="C18" s="244"/>
      <c r="D18" s="248"/>
      <c r="E18" s="217"/>
      <c r="F18" s="208"/>
      <c r="G18" s="234"/>
      <c r="H18" s="213"/>
      <c r="I18" s="241"/>
      <c r="J18" s="218"/>
      <c r="K18" s="217"/>
      <c r="L18" s="208"/>
      <c r="M18" s="234"/>
      <c r="N18" s="213"/>
      <c r="O18" s="241"/>
      <c r="P18" s="218"/>
      <c r="Q18" s="217">
        <v>0</v>
      </c>
      <c r="R18" s="208"/>
      <c r="S18" s="234"/>
      <c r="T18" s="213"/>
      <c r="U18" s="241"/>
      <c r="V18" s="218"/>
      <c r="W18" s="217"/>
      <c r="X18" s="208"/>
      <c r="Y18" s="234"/>
      <c r="Z18" s="213"/>
      <c r="AA18" s="241"/>
      <c r="AB18" s="218"/>
      <c r="AC18" s="217"/>
      <c r="AD18" s="208"/>
      <c r="AE18" s="234"/>
      <c r="AF18" s="213"/>
      <c r="AG18" s="241"/>
      <c r="AH18" s="218"/>
      <c r="AI18" s="217"/>
      <c r="AJ18" s="208"/>
      <c r="AK18" s="234"/>
      <c r="AL18" s="213"/>
      <c r="AM18" s="241"/>
      <c r="AN18" s="218"/>
      <c r="AO18" s="217"/>
      <c r="AP18" s="208"/>
      <c r="AQ18" s="234"/>
      <c r="AR18" s="213"/>
      <c r="AS18" s="241"/>
      <c r="AT18" s="218"/>
      <c r="AU18" s="217"/>
      <c r="AV18" s="208"/>
      <c r="AW18" s="234"/>
      <c r="AX18" s="213"/>
      <c r="AY18" s="241"/>
      <c r="AZ18" s="218"/>
      <c r="BA18" s="217"/>
      <c r="BB18" s="208"/>
      <c r="BC18" s="234"/>
      <c r="BD18" s="213"/>
      <c r="BE18" s="241"/>
      <c r="BF18" s="218"/>
      <c r="BG18" s="217"/>
      <c r="BH18" s="208"/>
      <c r="BI18" s="234"/>
      <c r="BJ18" s="213"/>
      <c r="BK18" s="213">
        <f t="shared" si="0"/>
        <v>0</v>
      </c>
      <c r="BL18" s="241"/>
      <c r="BM18" s="218"/>
      <c r="BN18" s="217"/>
      <c r="BO18" s="208"/>
      <c r="BP18" s="234"/>
      <c r="BQ18" s="213"/>
      <c r="BR18" s="241"/>
      <c r="BS18" s="218"/>
      <c r="BT18" s="217"/>
      <c r="BU18" s="208"/>
      <c r="BV18" s="234"/>
      <c r="BW18" s="213"/>
      <c r="BX18" s="241"/>
      <c r="BY18" s="218"/>
      <c r="BZ18" s="217"/>
      <c r="CA18" s="208"/>
      <c r="CB18" s="234"/>
      <c r="CC18" s="213"/>
      <c r="CD18" s="241"/>
      <c r="CE18" s="218"/>
      <c r="CH18" s="217"/>
      <c r="CI18" s="208"/>
      <c r="CJ18" s="217"/>
      <c r="CK18" s="208"/>
      <c r="CO18" s="223"/>
    </row>
    <row r="19" spans="1:93" s="212" customFormat="1" ht="24" customHeight="1">
      <c r="C19" s="215"/>
      <c r="D19" s="209"/>
      <c r="E19" s="215"/>
      <c r="F19" s="250"/>
      <c r="G19" s="208"/>
      <c r="H19" s="208"/>
      <c r="I19" s="208"/>
      <c r="J19" s="216"/>
      <c r="K19" s="215"/>
      <c r="L19" s="250"/>
      <c r="M19" s="208"/>
      <c r="N19" s="208"/>
      <c r="O19" s="208"/>
      <c r="P19" s="216"/>
      <c r="Q19" s="215"/>
      <c r="R19" s="250"/>
      <c r="S19" s="208"/>
      <c r="T19" s="208"/>
      <c r="U19" s="208"/>
      <c r="V19" s="216"/>
      <c r="W19" s="215"/>
      <c r="X19" s="250"/>
      <c r="Y19" s="208"/>
      <c r="Z19" s="208"/>
      <c r="AA19" s="208"/>
      <c r="AB19" s="216"/>
      <c r="AC19" s="215"/>
      <c r="AD19" s="250"/>
      <c r="AE19" s="208"/>
      <c r="AF19" s="208"/>
      <c r="AG19" s="208"/>
      <c r="AH19" s="216"/>
      <c r="AI19" s="215"/>
      <c r="AJ19" s="250"/>
      <c r="AK19" s="208"/>
      <c r="AL19" s="208"/>
      <c r="AM19" s="208"/>
      <c r="AN19" s="216"/>
      <c r="AO19" s="215"/>
      <c r="AP19" s="250"/>
      <c r="AQ19" s="208"/>
      <c r="AR19" s="208"/>
      <c r="AS19" s="208"/>
      <c r="AT19" s="216"/>
      <c r="AU19" s="215"/>
      <c r="AV19" s="250"/>
      <c r="AW19" s="208"/>
      <c r="AX19" s="208"/>
      <c r="AY19" s="208"/>
      <c r="AZ19" s="216"/>
      <c r="BA19" s="215"/>
      <c r="BB19" s="250"/>
      <c r="BC19" s="208"/>
      <c r="BD19" s="208"/>
      <c r="BE19" s="208"/>
      <c r="BF19" s="216"/>
      <c r="BG19" s="215"/>
      <c r="BH19" s="250"/>
      <c r="BI19" s="208"/>
      <c r="BJ19" s="208"/>
      <c r="BK19" s="208"/>
      <c r="BL19" s="208"/>
      <c r="BM19" s="216"/>
      <c r="BN19" s="215"/>
      <c r="BO19" s="250"/>
      <c r="BP19" s="208"/>
      <c r="BQ19" s="208"/>
      <c r="BR19" s="208"/>
      <c r="BS19" s="216"/>
      <c r="BT19" s="215"/>
      <c r="BU19" s="250"/>
      <c r="BV19" s="208"/>
      <c r="BW19" s="208"/>
      <c r="BX19" s="208"/>
      <c r="BY19" s="216"/>
      <c r="BZ19" s="215"/>
      <c r="CA19" s="250"/>
      <c r="CB19" s="208"/>
      <c r="CC19" s="208"/>
      <c r="CD19" s="208"/>
      <c r="CE19" s="216"/>
      <c r="CH19" s="217"/>
      <c r="CI19" s="250"/>
      <c r="CJ19" s="217"/>
      <c r="CK19" s="250"/>
      <c r="CO19" s="262"/>
    </row>
    <row r="20" spans="1:93" ht="24" customHeight="1">
      <c r="A20" s="163" t="s">
        <v>19</v>
      </c>
      <c r="B20" s="206" t="s">
        <v>174</v>
      </c>
      <c r="C20" s="244" t="e">
        <f>INDEX('файл остатки'!$A$5:$CX$265,MATCH($C$1,'файл остатки'!$A$5:$A$228,0),MATCH(B20,'файл остатки'!$A$5:$CX$5,0))</f>
        <v>#N/A</v>
      </c>
      <c r="D20" s="248"/>
      <c r="E20" s="217"/>
      <c r="F20" s="208"/>
      <c r="G20" s="234" t="e">
        <f>IF(ISERROR(INDEX('файл остатки'!$A$5:$CX$265,MATCH(G$2,'файл остатки'!$A$5:$A$228,0),MATCH($B20,'файл остатки'!$A$5:$CX$5,0))),INDEX('файл остатки'!$A$100:$CX$265,MATCH(E$3,'файл остатки'!$A$100:$A$228,0),MATCH($B20,'файл остатки'!$A$5:$CX$5,0)),INDEX('файл остатки'!$A$5:$CX$265,MATCH(G$2,'файл остатки'!$A$5:$A$228,0),MATCH($B20,'файл остатки'!$A$5:$CX$5,0)))</f>
        <v>#N/A</v>
      </c>
      <c r="H20" s="213" t="e">
        <f>INDEX('файл остатки'!$A$5:$CX$265,MATCH($H$1,'файл остатки'!$A$5:$A$228,0),MATCH($B20,'файл остатки'!$A$5:$CX$5,0))</f>
        <v>#N/A</v>
      </c>
      <c r="I20" s="241" t="e">
        <f>IF(E$3='файл остатки'!$B$1,INDEX('файл остатки'!$A$5:$CX$265,MATCH($C$1,'файл остатки'!$A$5:$A$228,0),MATCH($B20,'файл остатки'!$A$5:$CX$5,0)),C20+D20-E20-G20)</f>
        <v>#N/A</v>
      </c>
      <c r="J20" s="218"/>
      <c r="K20" s="217">
        <v>-350</v>
      </c>
      <c r="L20" s="208"/>
      <c r="M20" s="234" t="e">
        <f>IF(ISERROR(INDEX('файл остатки'!$A$5:$CX$265,MATCH(M$2,'файл остатки'!$A$5:$A$228,0),MATCH($B20,'файл остатки'!$A$5:$CX$5,0))),INDEX('файл остатки'!$A$100:$CX$265,MATCH(K$3,'файл остатки'!$A$100:$A$228,0),MATCH($B20,'файл остатки'!$A$5:$CX$5,0)),INDEX('файл остатки'!$A$5:$CX$265,MATCH(M$2,'файл остатки'!$A$5:$A$228,0),MATCH($B20,'файл остатки'!$A$5:$CX$5,0)))</f>
        <v>#N/A</v>
      </c>
      <c r="N20" s="213" t="e">
        <f>INDEX('файл остатки'!$A$5:$CX$265,MATCH($H$1,'файл остатки'!$A$5:$A$228,0),MATCH($B20,'файл остатки'!$A$5:$CX$5,0))</f>
        <v>#N/A</v>
      </c>
      <c r="O20" s="241" t="e">
        <f>IF(K$3='файл остатки'!$B$1,INDEX('файл остатки'!$A$5:$CX$265,MATCH($C$1,'файл остатки'!$A$5:$A$228,0),MATCH($B20,'файл остатки'!$A$5:$CX$5,0)),I20+J20-K20-M20)</f>
        <v>#N/A</v>
      </c>
      <c r="P20" s="218">
        <v>169.09</v>
      </c>
      <c r="Q20" s="217"/>
      <c r="R20" s="208"/>
      <c r="S20" s="234" t="e">
        <f>IF(ISERROR(INDEX('файл остатки'!$A$5:$CX$265,MATCH(S$2,'файл остатки'!$A$5:$A$228,0),MATCH($B20,'файл остатки'!$A$5:$CX$5,0))),INDEX('файл остатки'!$A$100:$CX$265,MATCH(Q$3,'файл остатки'!$A$100:$A$228,0),MATCH($B20,'файл остатки'!$A$5:$CX$5,0)),INDEX('файл остатки'!$A$5:$CX$265,MATCH(S$2,'файл остатки'!$A$5:$A$228,0),MATCH($B20,'файл остатки'!$A$5:$CX$5,0)))</f>
        <v>#N/A</v>
      </c>
      <c r="T20" s="213" t="e">
        <f>INDEX('файл остатки'!$A$5:$CX$265,MATCH($H$1,'файл остатки'!$A$5:$A$228,0),MATCH($B20,'файл остатки'!$A$5:$CX$5,0))</f>
        <v>#N/A</v>
      </c>
      <c r="U20" s="241" t="e">
        <f>IF(Q$3='файл остатки'!$B$1,INDEX('файл остатки'!$A$5:$CX$265,MATCH($C$1,'файл остатки'!$A$5:$A$228,0),MATCH($B20,'файл остатки'!$A$5:$CX$5,0)),O20+P20-Q20-S20)</f>
        <v>#N/A</v>
      </c>
      <c r="V20" s="218"/>
      <c r="W20" s="217"/>
      <c r="X20" s="208"/>
      <c r="Y20" s="234" t="e">
        <f>IF(ISERROR(INDEX('файл остатки'!$A$5:$CX$265,MATCH(Y$2,'файл остатки'!$A$5:$A$228,0),MATCH($B20,'файл остатки'!$A$5:$CX$5,0))),INDEX('файл остатки'!$A$100:$CX$265,MATCH(W$3,'файл остатки'!$A$100:$A$228,0),MATCH($B20,'файл остатки'!$A$5:$CX$5,0)),INDEX('файл остатки'!$A$5:$CX$265,MATCH(Y$2,'файл остатки'!$A$5:$A$228,0),MATCH($B20,'файл остатки'!$A$5:$CX$5,0)))</f>
        <v>#N/A</v>
      </c>
      <c r="Z20" s="213" t="e">
        <f>INDEX('файл остатки'!$A$5:$CX$265,MATCH($H$1,'файл остатки'!$A$5:$A$228,0),MATCH($B20,'файл остатки'!$A$5:$CX$5,0))</f>
        <v>#N/A</v>
      </c>
      <c r="AA20" s="241" t="e">
        <f>IF(W$3='файл остатки'!$B$1,INDEX('файл остатки'!$A$5:$CX$265,MATCH($C$1,'файл остатки'!$A$5:$A$228,0),MATCH($B20,'файл остатки'!$A$5:$CX$5,0)),U20+V20-W20-Y20)</f>
        <v>#N/A</v>
      </c>
      <c r="AB20" s="218"/>
      <c r="AC20" s="217">
        <v>-40.261537198226335</v>
      </c>
      <c r="AD20" s="208"/>
      <c r="AE20" s="234" t="e">
        <f>IF(ISERROR(INDEX('файл остатки'!$A$5:$CX$265,MATCH(AE$2,'файл остатки'!$A$5:$A$228,0),MATCH($B20,'файл остатки'!$A$5:$CX$5,0))),INDEX('файл остатки'!$A$100:$CX$265,MATCH(AC$3,'файл остатки'!$A$100:$A$228,0),MATCH($B20,'файл остатки'!$A$5:$CX$5,0)),INDEX('файл остатки'!$A$5:$CX$265,MATCH(AE$2,'файл остатки'!$A$5:$A$228,0),MATCH($B20,'файл остатки'!$A$5:$CX$5,0)))</f>
        <v>#N/A</v>
      </c>
      <c r="AF20" s="213" t="e">
        <f>INDEX('файл остатки'!$A$5:$CX$265,MATCH($H$1,'файл остатки'!$A$5:$A$228,0),MATCH($B20,'файл остатки'!$A$5:$CX$5,0))</f>
        <v>#N/A</v>
      </c>
      <c r="AG20" s="241" t="e">
        <f>IF(AC$3='файл остатки'!$B$1,INDEX('файл остатки'!$A$5:$CX$265,MATCH($C$1,'файл остатки'!$A$5:$A$228,0),MATCH($B20,'файл остатки'!$A$5:$CX$5,0)),AA20+AB20-AC20-AE20)</f>
        <v>#N/A</v>
      </c>
      <c r="AH20" s="218"/>
      <c r="AI20" s="217">
        <v>-267.16666666666669</v>
      </c>
      <c r="AJ20" s="208"/>
      <c r="AK20" s="234" t="e">
        <f>IF(ISERROR(INDEX('файл остатки'!$A$5:$CX$265,MATCH(AK$2,'файл остатки'!$A$5:$A$228,0),MATCH($B20,'файл остатки'!$A$5:$CX$5,0))),INDEX('файл остатки'!$A$100:$CX$265,MATCH(AI$3,'файл остатки'!$A$100:$A$228,0),MATCH($B20,'файл остатки'!$A$5:$CX$5,0)),INDEX('файл остатки'!$A$5:$CX$265,MATCH(AK$2,'файл остатки'!$A$5:$A$228,0),MATCH($B20,'файл остатки'!$A$5:$CX$5,0)))</f>
        <v>#N/A</v>
      </c>
      <c r="AL20" s="213" t="e">
        <f>INDEX('файл остатки'!$A$5:$CX$265,MATCH($H$1,'файл остатки'!$A$5:$A$228,0),MATCH($B20,'файл остатки'!$A$5:$CX$5,0))</f>
        <v>#N/A</v>
      </c>
      <c r="AM20" s="241" t="e">
        <f>IF(AI$3='файл остатки'!$B$1,INDEX('файл остатки'!$A$5:$CX$265,MATCH($C$1,'файл остатки'!$A$5:$A$228,0),MATCH($B20,'файл остатки'!$A$5:$CX$5,0)),AG20+AH20-AI20-AK20)</f>
        <v>#N/A</v>
      </c>
      <c r="AN20" s="218"/>
      <c r="AO20" s="217"/>
      <c r="AP20" s="208"/>
      <c r="AQ20" s="234" t="e">
        <f>IF(ISERROR(INDEX('файл остатки'!$A$5:$CX$265,MATCH(AQ$2,'файл остатки'!$A$5:$A$228,0),MATCH($B20,'файл остатки'!$A$5:$CX$5,0))),INDEX('файл остатки'!$A$100:$CX$265,MATCH(AO$3,'файл остатки'!$A$100:$A$228,0),MATCH($B20,'файл остатки'!$A$5:$CX$5,0)),INDEX('файл остатки'!$A$5:$CX$265,MATCH(AQ$2,'файл остатки'!$A$5:$A$228,0),MATCH($B20,'файл остатки'!$A$5:$CX$5,0)))</f>
        <v>#N/A</v>
      </c>
      <c r="AR20" s="213" t="e">
        <f>INDEX('файл остатки'!$A$5:$CX$265,MATCH($H$1,'файл остатки'!$A$5:$A$228,0),MATCH($B20,'файл остатки'!$A$5:$CX$5,0))</f>
        <v>#N/A</v>
      </c>
      <c r="AS20" s="241" t="e">
        <f>IF(AO$3='файл остатки'!$B$1,INDEX('файл остатки'!$A$5:$CX$265,MATCH($C$1,'файл остатки'!$A$5:$A$228,0),MATCH($B20,'файл остатки'!$A$5:$CX$5,0)),AM20+AN20-AO20-AQ20)</f>
        <v>#N/A</v>
      </c>
      <c r="AT20" s="218"/>
      <c r="AU20" s="217"/>
      <c r="AV20" s="208"/>
      <c r="AW20" s="234" t="e">
        <f>IF(ISERROR(INDEX('файл остатки'!$A$5:$CX$265,MATCH(AW$2,'файл остатки'!$A$5:$A$228,0),MATCH($B20,'файл остатки'!$A$5:$CX$5,0))),INDEX('файл остатки'!$A$100:$CX$265,MATCH(AU$3,'файл остатки'!$A$100:$A$228,0),MATCH($B20,'файл остатки'!$A$5:$CX$5,0)),INDEX('файл остатки'!$A$5:$CX$265,MATCH(AW$2,'файл остатки'!$A$5:$A$228,0),MATCH($B20,'файл остатки'!$A$5:$CX$5,0)))</f>
        <v>#N/A</v>
      </c>
      <c r="AX20" s="213" t="e">
        <f>INDEX('файл остатки'!$A$5:$CX$265,MATCH($H$1,'файл остатки'!$A$5:$A$228,0),MATCH($B20,'файл остатки'!$A$5:$CX$5,0))</f>
        <v>#N/A</v>
      </c>
      <c r="AY20" s="241" t="e">
        <f>IF(AU$3='файл остатки'!$B$1,INDEX('файл остатки'!$A$5:$CX$265,MATCH($C$1,'файл остатки'!$A$5:$A$228,0),MATCH($B20,'файл остатки'!$A$5:$CX$5,0)),AS20+AT20-AU20-AW20)</f>
        <v>#N/A</v>
      </c>
      <c r="AZ20" s="218"/>
      <c r="BA20" s="217">
        <v>-351</v>
      </c>
      <c r="BB20" s="208"/>
      <c r="BC20" s="234" t="e">
        <f>IF(ISERROR(INDEX('файл остатки'!$A$5:$CX$265,MATCH(BC$2,'файл остатки'!$A$5:$A$228,0),MATCH($B20,'файл остатки'!$A$5:$CX$5,0))),INDEX('файл остатки'!$A$100:$CX$265,MATCH(BA$3,'файл остатки'!$A$100:$A$228,0),MATCH($B20,'файл остатки'!$A$5:$CX$5,0)),INDEX('файл остатки'!$A$5:$CX$265,MATCH(BC$2,'файл остатки'!$A$5:$A$228,0),MATCH($B20,'файл остатки'!$A$5:$CX$5,0)))</f>
        <v>#N/A</v>
      </c>
      <c r="BD20" s="213" t="e">
        <f>INDEX('файл остатки'!$A$5:$CX$265,MATCH($H$1,'файл остатки'!$A$5:$A$228,0),MATCH($B20,'файл остатки'!$A$5:$CX$5,0))</f>
        <v>#N/A</v>
      </c>
      <c r="BE20" s="241" t="e">
        <f>IF(BA$3='файл остатки'!$B$1,INDEX('файл остатки'!$A$5:$CX$265,MATCH($C$1,'файл остатки'!$A$5:$A$228,0),MATCH($B20,'файл остатки'!$A$5:$CX$5,0)),AY20+AZ20-BA20-BC20)</f>
        <v>#N/A</v>
      </c>
      <c r="BF20" s="218"/>
      <c r="BG20" s="217"/>
      <c r="BH20" s="208"/>
      <c r="BI20" s="234" t="e">
        <f>IF(ISERROR(INDEX('файл остатки'!$A$5:$CX$265,MATCH(BI$2,'файл остатки'!$A$5:$A$228,0),MATCH($B20,'файл остатки'!$A$5:$CX$5,0))),INDEX('файл остатки'!$A$100:$CX$265,MATCH(BG$3,'файл остатки'!$A$100:$A$228,0),MATCH($B20,'файл остатки'!$A$5:$CX$5,0)),INDEX('файл остатки'!$A$5:$CX$265,MATCH(BI$2,'файл остатки'!$A$5:$A$228,0),MATCH($B20,'файл остатки'!$A$5:$CX$5,0)))</f>
        <v>#N/A</v>
      </c>
      <c r="BJ20" s="213" t="e">
        <f>INDEX('файл остатки'!$A$5:$CX$265,MATCH($H$1,'файл остатки'!$A$5:$A$228,0),MATCH($B20,'файл остатки'!$A$5:$CX$5,0))</f>
        <v>#N/A</v>
      </c>
      <c r="BK20" s="213" t="e">
        <f t="shared" si="0"/>
        <v>#N/A</v>
      </c>
      <c r="BL20" s="241" t="e">
        <f>IF(BG$3='файл остатки'!$B$1,INDEX('файл остатки'!$A$5:$CX$265,MATCH($C$1,'файл остатки'!$A$5:$A$228,0),MATCH($B20,'файл остатки'!$A$5:$CX$5,0)),BE20+BF20-BG20-BI20)</f>
        <v>#N/A</v>
      </c>
      <c r="BM20" s="218"/>
      <c r="BN20" s="217" t="e">
        <f t="shared" si="1"/>
        <v>#N/A</v>
      </c>
      <c r="BO20" s="208"/>
      <c r="BP20" s="234" t="e">
        <f>IF(ISERROR(INDEX('файл остатки'!$A$5:$CX$265,MATCH(BP$2,'файл остатки'!$A$5:$A$228,0),MATCH($B20,'файл остатки'!$A$5:$CX$5,0))),INDEX('файл остатки'!$A$100:$CX$265,MATCH(BN$3,'файл остатки'!$A$100:$A$228,0),MATCH($B20,'файл остатки'!$A$5:$CX$5,0)),INDEX('файл остатки'!$A$5:$CX$265,MATCH(BP$2,'файл остатки'!$A$5:$A$228,0),MATCH($B20,'файл остатки'!$A$5:$CX$5,0)))</f>
        <v>#N/A</v>
      </c>
      <c r="BQ20" s="213" t="e">
        <f>INDEX('файл остатки'!$A$5:$CX$265,MATCH($H$1,'файл остатки'!$A$5:$A$228,0),MATCH($B20,'файл остатки'!$A$5:$CX$5,0))</f>
        <v>#N/A</v>
      </c>
      <c r="BR20" s="241" t="e">
        <f>IF(BN$3='файл остатки'!$B$1,INDEX('файл остатки'!$A$5:$CX$265,MATCH($C$1,'файл остатки'!$A$5:$A$228,0),MATCH($B20,'файл остатки'!$A$5:$CX$5,0)),BL20+BM20-BN20-BP20)</f>
        <v>#N/A</v>
      </c>
      <c r="BS20" s="218"/>
      <c r="BT20" s="217" t="e">
        <f t="shared" si="2"/>
        <v>#N/A</v>
      </c>
      <c r="BU20" s="208"/>
      <c r="BV20" s="234" t="e">
        <f>IF(ISERROR(INDEX('файл остатки'!$A$5:$CX$265,MATCH(BV$2,'файл остатки'!$A$5:$A$228,0),MATCH($B20,'файл остатки'!$A$5:$CX$5,0))),INDEX('файл остатки'!$A$100:$CX$265,MATCH(BT$3,'файл остатки'!$A$100:$A$228,0),MATCH($B20,'файл остатки'!$A$5:$CX$5,0)),INDEX('файл остатки'!$A$5:$CX$265,MATCH(BV$2,'файл остатки'!$A$5:$A$228,0),MATCH($B20,'файл остатки'!$A$5:$CX$5,0)))</f>
        <v>#N/A</v>
      </c>
      <c r="BW20" s="213" t="e">
        <f>INDEX('файл остатки'!$A$5:$CX$265,MATCH($H$1,'файл остатки'!$A$5:$A$228,0),MATCH($B20,'файл остатки'!$A$5:$CX$5,0))</f>
        <v>#N/A</v>
      </c>
      <c r="BX20" s="241" t="e">
        <f>IF(BT$3='файл остатки'!$B$1,INDEX('файл остатки'!$A$5:$CX$265,MATCH($C$1,'файл остатки'!$A$5:$A$228,0),MATCH($B20,'файл остатки'!$A$5:$CX$5,0)),BR20+BS20-BT20-BV20)</f>
        <v>#N/A</v>
      </c>
      <c r="BY20" s="218"/>
      <c r="BZ20" s="217" t="e">
        <f t="shared" si="3"/>
        <v>#N/A</v>
      </c>
      <c r="CA20" s="208"/>
      <c r="CB20" s="234" t="e">
        <f>IF(ISERROR(INDEX('файл остатки'!$A$5:$CX$265,MATCH(CB$2,'файл остатки'!$A$5:$A$228,0),MATCH($B20,'файл остатки'!$A$5:$CX$5,0))),INDEX('файл остатки'!$A$100:$CX$265,MATCH(BZ$3,'файл остатки'!$A$100:$A$228,0),MATCH($B20,'файл остатки'!$A$5:$CX$5,0)),INDEX('файл остатки'!$A$5:$CX$265,MATCH(CB$2,'файл остатки'!$A$5:$A$228,0),MATCH($B20,'файл остатки'!$A$5:$CX$5,0)))</f>
        <v>#N/A</v>
      </c>
      <c r="CC20" s="213" t="e">
        <f>INDEX('файл остатки'!$A$5:$CX$265,MATCH($H$1,'файл остатки'!$A$5:$A$228,0),MATCH($B20,'файл остатки'!$A$5:$CX$5,0))</f>
        <v>#N/A</v>
      </c>
      <c r="CD20" s="241" t="e">
        <f>IF(BZ$3='файл остатки'!$B$1,INDEX('файл остатки'!$A$5:$CX$265,MATCH($C$1,'файл остатки'!$A$5:$A$228,0),MATCH($B20,'файл остатки'!$A$5:$CX$5,0)),BX20+BY20-BZ20-CB20)</f>
        <v>#N/A</v>
      </c>
      <c r="CE20" s="218"/>
      <c r="CH20" s="217">
        <f t="shared" si="4"/>
        <v>-1008.428203864893</v>
      </c>
      <c r="CI20" s="208"/>
      <c r="CJ20" s="217" t="e">
        <f t="shared" si="5"/>
        <v>#N/A</v>
      </c>
      <c r="CK20" s="208"/>
      <c r="CO20" s="223" t="e">
        <f>+INDEX('файл остатки'!$A$5:$CX$265,MATCH(CO$2,'файл остатки'!$A$5:$A$228,0),MATCH($B20,'файл остатки'!$A$5:$CX$5,0))</f>
        <v>#N/A</v>
      </c>
    </row>
    <row r="21" spans="1:93" ht="24" customHeight="1">
      <c r="A21" s="163" t="s">
        <v>19</v>
      </c>
      <c r="B21" s="206" t="s">
        <v>151</v>
      </c>
      <c r="C21" s="244" t="e">
        <f>INDEX('файл остатки'!$A$5:$CX$265,MATCH($C$1,'файл остатки'!$A$5:$A$228,0),MATCH(B21,'файл остатки'!$A$5:$CX$5,0))</f>
        <v>#N/A</v>
      </c>
      <c r="D21" s="248"/>
      <c r="E21" s="217"/>
      <c r="F21" s="208" t="s">
        <v>218</v>
      </c>
      <c r="G21" s="234" t="e">
        <f>IF(ISERROR(INDEX('файл остатки'!$A$5:$CX$265,MATCH(G$2,'файл остатки'!$A$5:$A$228,0),MATCH($B21,'файл остатки'!$A$5:$CX$5,0))),INDEX('файл остатки'!$A$100:$CX$265,MATCH(E$3,'файл остатки'!$A$100:$A$228,0),MATCH($B21,'файл остатки'!$A$5:$CX$5,0)),INDEX('файл остатки'!$A$5:$CX$265,MATCH(G$2,'файл остатки'!$A$5:$A$228,0),MATCH($B21,'файл остатки'!$A$5:$CX$5,0)))</f>
        <v>#N/A</v>
      </c>
      <c r="H21" s="213" t="e">
        <f>INDEX('файл остатки'!$A$5:$CX$265,MATCH($H$1,'файл остатки'!$A$5:$A$228,0),MATCH($B21,'файл остатки'!$A$5:$CX$5,0))</f>
        <v>#N/A</v>
      </c>
      <c r="I21" s="241" t="e">
        <f>IF(E$3='файл остатки'!$B$1,INDEX('файл остатки'!$A$5:$CX$265,MATCH($C$1,'файл остатки'!$A$5:$A$228,0),MATCH($B21,'файл остатки'!$A$5:$CX$5,0)),C21+D21-E21-G21)</f>
        <v>#N/A</v>
      </c>
      <c r="J21" s="218"/>
      <c r="K21" s="217">
        <v>-383.25</v>
      </c>
      <c r="L21" s="208" t="s">
        <v>218</v>
      </c>
      <c r="M21" s="234" t="e">
        <f>IF(ISERROR(INDEX('файл остатки'!$A$5:$CX$265,MATCH(M$2,'файл остатки'!$A$5:$A$228,0),MATCH($B21,'файл остатки'!$A$5:$CX$5,0))),INDEX('файл остатки'!$A$100:$CX$265,MATCH(K$3,'файл остатки'!$A$100:$A$228,0),MATCH($B21,'файл остатки'!$A$5:$CX$5,0)),INDEX('файл остатки'!$A$5:$CX$265,MATCH(M$2,'файл остатки'!$A$5:$A$228,0),MATCH($B21,'файл остатки'!$A$5:$CX$5,0)))</f>
        <v>#N/A</v>
      </c>
      <c r="N21" s="213" t="e">
        <f>INDEX('файл остатки'!$A$5:$CX$265,MATCH($H$1,'файл остатки'!$A$5:$A$228,0),MATCH($B21,'файл остатки'!$A$5:$CX$5,0))</f>
        <v>#N/A</v>
      </c>
      <c r="O21" s="241" t="e">
        <f>IF(K$3='файл остатки'!$B$1,INDEX('файл остатки'!$A$5:$CX$265,MATCH($C$1,'файл остатки'!$A$5:$A$228,0),MATCH($B21,'файл остатки'!$A$5:$CX$5,0)),I21+J21-K21-M21)</f>
        <v>#N/A</v>
      </c>
      <c r="P21" s="218"/>
      <c r="Q21" s="217"/>
      <c r="R21" s="208" t="s">
        <v>218</v>
      </c>
      <c r="S21" s="234" t="e">
        <f>IF(ISERROR(INDEX('файл остатки'!$A$5:$CX$265,MATCH(S$2,'файл остатки'!$A$5:$A$228,0),MATCH($B21,'файл остатки'!$A$5:$CX$5,0))),INDEX('файл остатки'!$A$100:$CX$265,MATCH(Q$3,'файл остатки'!$A$100:$A$228,0),MATCH($B21,'файл остатки'!$A$5:$CX$5,0)),INDEX('файл остатки'!$A$5:$CX$265,MATCH(S$2,'файл остатки'!$A$5:$A$228,0),MATCH($B21,'файл остатки'!$A$5:$CX$5,0)))</f>
        <v>#N/A</v>
      </c>
      <c r="T21" s="213" t="e">
        <f>INDEX('файл остатки'!$A$5:$CX$265,MATCH($H$1,'файл остатки'!$A$5:$A$228,0),MATCH($B21,'файл остатки'!$A$5:$CX$5,0))</f>
        <v>#N/A</v>
      </c>
      <c r="U21" s="241" t="e">
        <f>IF(Q$3='файл остатки'!$B$1,INDEX('файл остатки'!$A$5:$CX$265,MATCH($C$1,'файл остатки'!$A$5:$A$228,0),MATCH($B21,'файл остатки'!$A$5:$CX$5,0)),O21+P21-Q21-S21)</f>
        <v>#N/A</v>
      </c>
      <c r="V21" s="218"/>
      <c r="W21" s="217"/>
      <c r="X21" s="208" t="s">
        <v>218</v>
      </c>
      <c r="Y21" s="234" t="e">
        <f>IF(ISERROR(INDEX('файл остатки'!$A$5:$CX$265,MATCH(Y$2,'файл остатки'!$A$5:$A$228,0),MATCH($B21,'файл остатки'!$A$5:$CX$5,0))),INDEX('файл остатки'!$A$100:$CX$265,MATCH(W$3,'файл остатки'!$A$100:$A$228,0),MATCH($B21,'файл остатки'!$A$5:$CX$5,0)),INDEX('файл остатки'!$A$5:$CX$265,MATCH(Y$2,'файл остатки'!$A$5:$A$228,0),MATCH($B21,'файл остатки'!$A$5:$CX$5,0)))</f>
        <v>#N/A</v>
      </c>
      <c r="Z21" s="213" t="e">
        <f>INDEX('файл остатки'!$A$5:$CX$265,MATCH($H$1,'файл остатки'!$A$5:$A$228,0),MATCH($B21,'файл остатки'!$A$5:$CX$5,0))</f>
        <v>#N/A</v>
      </c>
      <c r="AA21" s="241" t="e">
        <f>IF(W$3='файл остатки'!$B$1,INDEX('файл остатки'!$A$5:$CX$265,MATCH($C$1,'файл остатки'!$A$5:$A$228,0),MATCH($B21,'файл остатки'!$A$5:$CX$5,0)),U21+V21-W21-Y21)</f>
        <v>#N/A</v>
      </c>
      <c r="AB21" s="218"/>
      <c r="AC21" s="217">
        <v>-661</v>
      </c>
      <c r="AD21" s="208" t="s">
        <v>218</v>
      </c>
      <c r="AE21" s="234" t="e">
        <f>IF(ISERROR(INDEX('файл остатки'!$A$5:$CX$265,MATCH(AE$2,'файл остатки'!$A$5:$A$228,0),MATCH($B21,'файл остатки'!$A$5:$CX$5,0))),INDEX('файл остатки'!$A$100:$CX$265,MATCH(AC$3,'файл остатки'!$A$100:$A$228,0),MATCH($B21,'файл остатки'!$A$5:$CX$5,0)),INDEX('файл остатки'!$A$5:$CX$265,MATCH(AE$2,'файл остатки'!$A$5:$A$228,0),MATCH($B21,'файл остатки'!$A$5:$CX$5,0)))</f>
        <v>#N/A</v>
      </c>
      <c r="AF21" s="213" t="e">
        <f>INDEX('файл остатки'!$A$5:$CX$265,MATCH($H$1,'файл остатки'!$A$5:$A$228,0),MATCH($B21,'файл остатки'!$A$5:$CX$5,0))</f>
        <v>#N/A</v>
      </c>
      <c r="AG21" s="241" t="e">
        <f>IF(AC$3='файл остатки'!$B$1,INDEX('файл остатки'!$A$5:$CX$265,MATCH($C$1,'файл остатки'!$A$5:$A$228,0),MATCH($B21,'файл остатки'!$A$5:$CX$5,0)),AA21+AB21-AC21-AE21)</f>
        <v>#N/A</v>
      </c>
      <c r="AH21" s="218"/>
      <c r="AI21" s="217">
        <v>-74</v>
      </c>
      <c r="AJ21" s="208" t="s">
        <v>218</v>
      </c>
      <c r="AK21" s="234" t="e">
        <f>IF(ISERROR(INDEX('файл остатки'!$A$5:$CX$265,MATCH(AK$2,'файл остатки'!$A$5:$A$228,0),MATCH($B21,'файл остатки'!$A$5:$CX$5,0))),INDEX('файл остатки'!$A$100:$CX$265,MATCH(AI$3,'файл остатки'!$A$100:$A$228,0),MATCH($B21,'файл остатки'!$A$5:$CX$5,0)),INDEX('файл остатки'!$A$5:$CX$265,MATCH(AK$2,'файл остатки'!$A$5:$A$228,0),MATCH($B21,'файл остатки'!$A$5:$CX$5,0)))</f>
        <v>#N/A</v>
      </c>
      <c r="AL21" s="213" t="e">
        <f>INDEX('файл остатки'!$A$5:$CX$265,MATCH($H$1,'файл остатки'!$A$5:$A$228,0),MATCH($B21,'файл остатки'!$A$5:$CX$5,0))</f>
        <v>#N/A</v>
      </c>
      <c r="AM21" s="241" t="e">
        <f>IF(AI$3='файл остатки'!$B$1,INDEX('файл остатки'!$A$5:$CX$265,MATCH($C$1,'файл остатки'!$A$5:$A$228,0),MATCH($B21,'файл остатки'!$A$5:$CX$5,0)),AG21+AH21-AI21-AK21)</f>
        <v>#N/A</v>
      </c>
      <c r="AN21" s="218"/>
      <c r="AO21" s="217"/>
      <c r="AP21" s="208" t="s">
        <v>218</v>
      </c>
      <c r="AQ21" s="234" t="e">
        <f>IF(ISERROR(INDEX('файл остатки'!$A$5:$CX$265,MATCH(AQ$2,'файл остатки'!$A$5:$A$228,0),MATCH($B21,'файл остатки'!$A$5:$CX$5,0))),INDEX('файл остатки'!$A$100:$CX$265,MATCH(AO$3,'файл остатки'!$A$100:$A$228,0),MATCH($B21,'файл остатки'!$A$5:$CX$5,0)),INDEX('файл остатки'!$A$5:$CX$265,MATCH(AQ$2,'файл остатки'!$A$5:$A$228,0),MATCH($B21,'файл остатки'!$A$5:$CX$5,0)))</f>
        <v>#N/A</v>
      </c>
      <c r="AR21" s="213" t="e">
        <f>INDEX('файл остатки'!$A$5:$CX$265,MATCH($H$1,'файл остатки'!$A$5:$A$228,0),MATCH($B21,'файл остатки'!$A$5:$CX$5,0))</f>
        <v>#N/A</v>
      </c>
      <c r="AS21" s="241" t="e">
        <f>IF(AO$3='файл остатки'!$B$1,INDEX('файл остатки'!$A$5:$CX$265,MATCH($C$1,'файл остатки'!$A$5:$A$228,0),MATCH($B21,'файл остатки'!$A$5:$CX$5,0)),AM21+AN21-AO21-AQ21)</f>
        <v>#N/A</v>
      </c>
      <c r="AT21" s="218"/>
      <c r="AU21" s="217"/>
      <c r="AV21" s="208" t="s">
        <v>184</v>
      </c>
      <c r="AW21" s="234" t="e">
        <f>IF(ISERROR(INDEX('файл остатки'!$A$5:$CX$265,MATCH(AW$2,'файл остатки'!$A$5:$A$228,0),MATCH($B21,'файл остатки'!$A$5:$CX$5,0))),INDEX('файл остатки'!$A$100:$CX$265,MATCH(AU$3,'файл остатки'!$A$100:$A$228,0),MATCH($B21,'файл остатки'!$A$5:$CX$5,0)),INDEX('файл остатки'!$A$5:$CX$265,MATCH(AW$2,'файл остатки'!$A$5:$A$228,0),MATCH($B21,'файл остатки'!$A$5:$CX$5,0)))</f>
        <v>#N/A</v>
      </c>
      <c r="AX21" s="213" t="e">
        <f>INDEX('файл остатки'!$A$5:$CX$265,MATCH($H$1,'файл остатки'!$A$5:$A$228,0),MATCH($B21,'файл остатки'!$A$5:$CX$5,0))</f>
        <v>#N/A</v>
      </c>
      <c r="AY21" s="241" t="e">
        <f>IF(AU$3='файл остатки'!$B$1,INDEX('файл остатки'!$A$5:$CX$265,MATCH($C$1,'файл остатки'!$A$5:$A$228,0),MATCH($B21,'файл остатки'!$A$5:$CX$5,0)),AS21+AT21-AU21-AW21)</f>
        <v>#N/A</v>
      </c>
      <c r="AZ21" s="218"/>
      <c r="BA21" s="217">
        <v>-116.91666666666667</v>
      </c>
      <c r="BB21" s="208" t="s">
        <v>184</v>
      </c>
      <c r="BC21" s="234" t="e">
        <f>IF(ISERROR(INDEX('файл остатки'!$A$5:$CX$265,MATCH(BC$2,'файл остатки'!$A$5:$A$228,0),MATCH($B21,'файл остатки'!$A$5:$CX$5,0))),INDEX('файл остатки'!$A$100:$CX$265,MATCH(BA$3,'файл остатки'!$A$100:$A$228,0),MATCH($B21,'файл остатки'!$A$5:$CX$5,0)),INDEX('файл остатки'!$A$5:$CX$265,MATCH(BC$2,'файл остатки'!$A$5:$A$228,0),MATCH($B21,'файл остатки'!$A$5:$CX$5,0)))</f>
        <v>#N/A</v>
      </c>
      <c r="BD21" s="213" t="e">
        <f>INDEX('файл остатки'!$A$5:$CX$265,MATCH($H$1,'файл остатки'!$A$5:$A$228,0),MATCH($B21,'файл остатки'!$A$5:$CX$5,0))</f>
        <v>#N/A</v>
      </c>
      <c r="BE21" s="241" t="e">
        <f>IF(BA$3='файл остатки'!$B$1,INDEX('файл остатки'!$A$5:$CX$265,MATCH($C$1,'файл остатки'!$A$5:$A$228,0),MATCH($B21,'файл остатки'!$A$5:$CX$5,0)),AY21+AZ21-BA21-BC21)</f>
        <v>#N/A</v>
      </c>
      <c r="BF21" s="218"/>
      <c r="BG21" s="217"/>
      <c r="BH21" s="208" t="s">
        <v>184</v>
      </c>
      <c r="BI21" s="234" t="e">
        <f>IF(ISERROR(INDEX('файл остатки'!$A$5:$CX$265,MATCH(BI$2,'файл остатки'!$A$5:$A$228,0),MATCH($B21,'файл остатки'!$A$5:$CX$5,0))),INDEX('файл остатки'!$A$100:$CX$265,MATCH(BG$3,'файл остатки'!$A$100:$A$228,0),MATCH($B21,'файл остатки'!$A$5:$CX$5,0)),INDEX('файл остатки'!$A$5:$CX$265,MATCH(BI$2,'файл остатки'!$A$5:$A$228,0),MATCH($B21,'файл остатки'!$A$5:$CX$5,0)))</f>
        <v>#N/A</v>
      </c>
      <c r="BJ21" s="213" t="e">
        <f>INDEX('файл остатки'!$A$5:$CX$265,MATCH($H$1,'файл остатки'!$A$5:$A$228,0),MATCH($B21,'файл остатки'!$A$5:$CX$5,0))</f>
        <v>#N/A</v>
      </c>
      <c r="BK21" s="213" t="e">
        <f t="shared" si="0"/>
        <v>#N/A</v>
      </c>
      <c r="BL21" s="241" t="e">
        <f>IF(BG$3='файл остатки'!$B$1,INDEX('файл остатки'!$A$5:$CX$265,MATCH($C$1,'файл остатки'!$A$5:$A$228,0),MATCH($B21,'файл остатки'!$A$5:$CX$5,0)),BE21+BF21-BG21-BI21)</f>
        <v>#N/A</v>
      </c>
      <c r="BM21" s="218"/>
      <c r="BN21" s="217" t="e">
        <f t="shared" si="1"/>
        <v>#N/A</v>
      </c>
      <c r="BO21" s="208" t="s">
        <v>184</v>
      </c>
      <c r="BP21" s="234" t="e">
        <f>IF(ISERROR(INDEX('файл остатки'!$A$5:$CX$265,MATCH(BP$2,'файл остатки'!$A$5:$A$228,0),MATCH($B21,'файл остатки'!$A$5:$CX$5,0))),INDEX('файл остатки'!$A$100:$CX$265,MATCH(BN$3,'файл остатки'!$A$100:$A$228,0),MATCH($B21,'файл остатки'!$A$5:$CX$5,0)),INDEX('файл остатки'!$A$5:$CX$265,MATCH(BP$2,'файл остатки'!$A$5:$A$228,0),MATCH($B21,'файл остатки'!$A$5:$CX$5,0)))</f>
        <v>#N/A</v>
      </c>
      <c r="BQ21" s="213" t="e">
        <f>INDEX('файл остатки'!$A$5:$CX$265,MATCH($H$1,'файл остатки'!$A$5:$A$228,0),MATCH($B21,'файл остатки'!$A$5:$CX$5,0))</f>
        <v>#N/A</v>
      </c>
      <c r="BR21" s="241" t="e">
        <f>IF(BN$3='файл остатки'!$B$1,INDEX('файл остатки'!$A$5:$CX$265,MATCH($C$1,'файл остатки'!$A$5:$A$228,0),MATCH($B21,'файл остатки'!$A$5:$CX$5,0)),BL21+BM21-BN21-BP21)</f>
        <v>#N/A</v>
      </c>
      <c r="BS21" s="218"/>
      <c r="BT21" s="217" t="e">
        <f t="shared" si="2"/>
        <v>#N/A</v>
      </c>
      <c r="BU21" s="208" t="s">
        <v>184</v>
      </c>
      <c r="BV21" s="234" t="e">
        <f>IF(ISERROR(INDEX('файл остатки'!$A$5:$CX$265,MATCH(BV$2,'файл остатки'!$A$5:$A$228,0),MATCH($B21,'файл остатки'!$A$5:$CX$5,0))),INDEX('файл остатки'!$A$100:$CX$265,MATCH(BT$3,'файл остатки'!$A$100:$A$228,0),MATCH($B21,'файл остатки'!$A$5:$CX$5,0)),INDEX('файл остатки'!$A$5:$CX$265,MATCH(BV$2,'файл остатки'!$A$5:$A$228,0),MATCH($B21,'файл остатки'!$A$5:$CX$5,0)))</f>
        <v>#N/A</v>
      </c>
      <c r="BW21" s="213" t="e">
        <f>INDEX('файл остатки'!$A$5:$CX$265,MATCH($H$1,'файл остатки'!$A$5:$A$228,0),MATCH($B21,'файл остатки'!$A$5:$CX$5,0))</f>
        <v>#N/A</v>
      </c>
      <c r="BX21" s="241" t="e">
        <f>IF(BT$3='файл остатки'!$B$1,INDEX('файл остатки'!$A$5:$CX$265,MATCH($C$1,'файл остатки'!$A$5:$A$228,0),MATCH($B21,'файл остатки'!$A$5:$CX$5,0)),BR21+BS21-BT21-BV21)</f>
        <v>#N/A</v>
      </c>
      <c r="BY21" s="218"/>
      <c r="BZ21" s="217" t="e">
        <f t="shared" si="3"/>
        <v>#N/A</v>
      </c>
      <c r="CA21" s="208" t="s">
        <v>184</v>
      </c>
      <c r="CB21" s="234" t="e">
        <f>IF(ISERROR(INDEX('файл остатки'!$A$5:$CX$265,MATCH(CB$2,'файл остатки'!$A$5:$A$228,0),MATCH($B21,'файл остатки'!$A$5:$CX$5,0))),INDEX('файл остатки'!$A$100:$CX$265,MATCH(BZ$3,'файл остатки'!$A$100:$A$228,0),MATCH($B21,'файл остатки'!$A$5:$CX$5,0)),INDEX('файл остатки'!$A$5:$CX$265,MATCH(CB$2,'файл остатки'!$A$5:$A$228,0),MATCH($B21,'файл остатки'!$A$5:$CX$5,0)))</f>
        <v>#N/A</v>
      </c>
      <c r="CC21" s="213" t="e">
        <f>INDEX('файл остатки'!$A$5:$CX$265,MATCH($H$1,'файл остатки'!$A$5:$A$228,0),MATCH($B21,'файл остатки'!$A$5:$CX$5,0))</f>
        <v>#N/A</v>
      </c>
      <c r="CD21" s="241" t="e">
        <f>IF(BZ$3='файл остатки'!$B$1,INDEX('файл остатки'!$A$5:$CX$265,MATCH($C$1,'файл остатки'!$A$5:$A$228,0),MATCH($B21,'файл остатки'!$A$5:$CX$5,0)),BX21+BY21-BZ21-CB21)</f>
        <v>#N/A</v>
      </c>
      <c r="CE21" s="218"/>
      <c r="CH21" s="217">
        <f t="shared" si="4"/>
        <v>-1235.1666666666667</v>
      </c>
      <c r="CI21" s="208" t="s">
        <v>184</v>
      </c>
      <c r="CJ21" s="217" t="e">
        <f t="shared" si="5"/>
        <v>#N/A</v>
      </c>
      <c r="CK21" s="208" t="s">
        <v>184</v>
      </c>
      <c r="CO21" s="223" t="e">
        <f>+INDEX('файл остатки'!$A$5:$CX$265,MATCH(CO$2,'файл остатки'!$A$5:$A$228,0),MATCH($B21,'файл остатки'!$A$5:$CX$5,0))</f>
        <v>#N/A</v>
      </c>
    </row>
    <row r="22" spans="1:93" ht="24" customHeight="1">
      <c r="A22" s="163" t="s">
        <v>20</v>
      </c>
      <c r="B22" s="206" t="s">
        <v>173</v>
      </c>
      <c r="C22" s="244" t="e">
        <f>INDEX('файл остатки'!$A$5:$CX$265,MATCH($C$1,'файл остатки'!$A$5:$A$228,0),MATCH(B22,'файл остатки'!$A$5:$CX$5,0))</f>
        <v>#N/A</v>
      </c>
      <c r="D22" s="248"/>
      <c r="E22" s="217"/>
      <c r="F22" s="150">
        <f>-(E20+E21+E25)/'планирование суточное'!$K$25</f>
        <v>0</v>
      </c>
      <c r="G22" s="234" t="e">
        <f>IF(ISERROR(INDEX('файл остатки'!$A$5:$CX$265,MATCH(G$2,'файл остатки'!$A$5:$A$228,0),MATCH($B22,'файл остатки'!$A$5:$CX$5,0))),INDEX('файл остатки'!$A$100:$CX$265,MATCH(E$3,'файл остатки'!$A$100:$A$228,0),MATCH($B22,'файл остатки'!$A$5:$CX$5,0)),INDEX('файл остатки'!$A$5:$CX$265,MATCH(G$2,'файл остатки'!$A$5:$A$228,0),MATCH($B22,'файл остатки'!$A$5:$CX$5,0)))</f>
        <v>#N/A</v>
      </c>
      <c r="H22" s="213" t="e">
        <f>INDEX('файл остатки'!$A$5:$CX$265,MATCH($H$1,'файл остатки'!$A$5:$A$228,0),MATCH($B22,'файл остатки'!$A$5:$CX$5,0))</f>
        <v>#N/A</v>
      </c>
      <c r="I22" s="241" t="e">
        <f>IF(E$3='файл остатки'!$B$1,INDEX('файл остатки'!$A$5:$CX$265,MATCH($C$1,'файл остатки'!$A$5:$A$228,0),MATCH($B22,'файл остатки'!$A$5:$CX$5,0)),C22+D22-E22-G22)</f>
        <v>#N/A</v>
      </c>
      <c r="J22" s="218"/>
      <c r="K22" s="217"/>
      <c r="L22" s="150">
        <f>-(K20+K21+K25)/'планирование суточное'!$K$25</f>
        <v>0.82174999999999998</v>
      </c>
      <c r="M22" s="234" t="e">
        <f>IF(ISERROR(INDEX('файл остатки'!$A$5:$CX$265,MATCH(M$2,'файл остатки'!$A$5:$A$228,0),MATCH($B22,'файл остатки'!$A$5:$CX$5,0))),INDEX('файл остатки'!$A$100:$CX$265,MATCH(K$3,'файл остатки'!$A$100:$A$228,0),MATCH($B22,'файл остатки'!$A$5:$CX$5,0)),INDEX('файл остатки'!$A$5:$CX$265,MATCH(M$2,'файл остатки'!$A$5:$A$228,0),MATCH($B22,'файл остатки'!$A$5:$CX$5,0)))</f>
        <v>#N/A</v>
      </c>
      <c r="N22" s="213" t="e">
        <f>INDEX('файл остатки'!$A$5:$CX$265,MATCH($H$1,'файл остатки'!$A$5:$A$228,0),MATCH($B22,'файл остатки'!$A$5:$CX$5,0))</f>
        <v>#N/A</v>
      </c>
      <c r="O22" s="241" t="e">
        <f>IF(K$3='файл остатки'!$B$1,INDEX('файл остатки'!$A$5:$CX$265,MATCH($C$1,'файл остатки'!$A$5:$A$228,0),MATCH($B22,'файл остатки'!$A$5:$CX$5,0)),I22+J22-K22-M22)</f>
        <v>#N/A</v>
      </c>
      <c r="P22" s="218">
        <v>107</v>
      </c>
      <c r="Q22" s="217"/>
      <c r="R22" s="150">
        <f>-(Q20+Q21+Q25)/'планирование суточное'!$K$25</f>
        <v>0</v>
      </c>
      <c r="S22" s="234" t="e">
        <f>IF(ISERROR(INDEX('файл остатки'!$A$5:$CX$265,MATCH(S$2,'файл остатки'!$A$5:$A$228,0),MATCH($B22,'файл остатки'!$A$5:$CX$5,0))),INDEX('файл остатки'!$A$100:$CX$265,MATCH(Q$3,'файл остатки'!$A$100:$A$228,0),MATCH($B22,'файл остатки'!$A$5:$CX$5,0)),INDEX('файл остатки'!$A$5:$CX$265,MATCH(S$2,'файл остатки'!$A$5:$A$228,0),MATCH($B22,'файл остатки'!$A$5:$CX$5,0)))</f>
        <v>#N/A</v>
      </c>
      <c r="T22" s="213" t="e">
        <f>INDEX('файл остатки'!$A$5:$CX$265,MATCH($H$1,'файл остатки'!$A$5:$A$228,0),MATCH($B22,'файл остатки'!$A$5:$CX$5,0))</f>
        <v>#N/A</v>
      </c>
      <c r="U22" s="241" t="e">
        <f>IF(Q$3='файл остатки'!$B$1,INDEX('файл остатки'!$A$5:$CX$265,MATCH($C$1,'файл остатки'!$A$5:$A$228,0),MATCH($B22,'файл остатки'!$A$5:$CX$5,0)),O22+P22-Q22-S22)</f>
        <v>#N/A</v>
      </c>
      <c r="V22" s="218"/>
      <c r="W22" s="217"/>
      <c r="X22" s="150">
        <f>-(W20+W21+W25)/'планирование суточное'!$K$25</f>
        <v>0</v>
      </c>
      <c r="Y22" s="234" t="e">
        <f>IF(ISERROR(INDEX('файл остатки'!$A$5:$CX$265,MATCH(Y$2,'файл остатки'!$A$5:$A$228,0),MATCH($B22,'файл остатки'!$A$5:$CX$5,0))),INDEX('файл остатки'!$A$100:$CX$265,MATCH(W$3,'файл остатки'!$A$100:$A$228,0),MATCH($B22,'файл остатки'!$A$5:$CX$5,0)),INDEX('файл остатки'!$A$5:$CX$265,MATCH(Y$2,'файл остатки'!$A$5:$A$228,0),MATCH($B22,'файл остатки'!$A$5:$CX$5,0)))</f>
        <v>#N/A</v>
      </c>
      <c r="Z22" s="213" t="e">
        <f>INDEX('файл остатки'!$A$5:$CX$265,MATCH($H$1,'файл остатки'!$A$5:$A$228,0),MATCH($B22,'файл остатки'!$A$5:$CX$5,0))</f>
        <v>#N/A</v>
      </c>
      <c r="AA22" s="241" t="e">
        <f>IF(W$3='файл остатки'!$B$1,INDEX('файл остатки'!$A$5:$CX$265,MATCH($C$1,'файл остатки'!$A$5:$A$228,0),MATCH($B22,'файл остатки'!$A$5:$CX$5,0)),U22+V22-W22-Y22)</f>
        <v>#N/A</v>
      </c>
      <c r="AB22" s="218"/>
      <c r="AC22" s="217">
        <v>-85.8</v>
      </c>
      <c r="AD22" s="150">
        <f>-(AC20+AC21+AC25)/'планирование суточное'!$K$25</f>
        <v>0.71192820386489286</v>
      </c>
      <c r="AE22" s="234" t="e">
        <f>IF(ISERROR(INDEX('файл остатки'!$A$5:$CX$265,MATCH(AE$2,'файл остатки'!$A$5:$A$228,0),MATCH($B22,'файл остатки'!$A$5:$CX$5,0))),INDEX('файл остатки'!$A$100:$CX$265,MATCH(AC$3,'файл остатки'!$A$100:$A$228,0),MATCH($B22,'файл остатки'!$A$5:$CX$5,0)),INDEX('файл остатки'!$A$5:$CX$265,MATCH(AE$2,'файл остатки'!$A$5:$A$228,0),MATCH($B22,'файл остатки'!$A$5:$CX$5,0)))</f>
        <v>#N/A</v>
      </c>
      <c r="AF22" s="213" t="e">
        <f>INDEX('файл остатки'!$A$5:$CX$265,MATCH($H$1,'файл остатки'!$A$5:$A$228,0),MATCH($B22,'файл остатки'!$A$5:$CX$5,0))</f>
        <v>#N/A</v>
      </c>
      <c r="AG22" s="241" t="e">
        <f>IF(AC$3='файл остатки'!$B$1,INDEX('файл остатки'!$A$5:$CX$265,MATCH($C$1,'файл остатки'!$A$5:$A$228,0),MATCH($B22,'файл остатки'!$A$5:$CX$5,0)),AA22+AB22-AC22-AE22)</f>
        <v>#N/A</v>
      </c>
      <c r="AH22" s="218"/>
      <c r="AI22" s="217">
        <v>-156</v>
      </c>
      <c r="AJ22" s="150">
        <f>-(AI20+AI21+AI25)/'планирование суточное'!$K$25</f>
        <v>0.41116666666666668</v>
      </c>
      <c r="AK22" s="234" t="e">
        <f>IF(ISERROR(INDEX('файл остатки'!$A$5:$CX$265,MATCH(AK$2,'файл остатки'!$A$5:$A$228,0),MATCH($B22,'файл остатки'!$A$5:$CX$5,0))),INDEX('файл остатки'!$A$100:$CX$265,MATCH(AI$3,'файл остатки'!$A$100:$A$228,0),MATCH($B22,'файл остатки'!$A$5:$CX$5,0)),INDEX('файл остатки'!$A$5:$CX$265,MATCH(AK$2,'файл остатки'!$A$5:$A$228,0),MATCH($B22,'файл остатки'!$A$5:$CX$5,0)))</f>
        <v>#N/A</v>
      </c>
      <c r="AL22" s="213" t="e">
        <f>INDEX('файл остатки'!$A$5:$CX$265,MATCH($H$1,'файл остатки'!$A$5:$A$228,0),MATCH($B22,'файл остатки'!$A$5:$CX$5,0))</f>
        <v>#N/A</v>
      </c>
      <c r="AM22" s="241" t="e">
        <f>IF(AI$3='файл остатки'!$B$1,INDEX('файл остатки'!$A$5:$CX$265,MATCH($C$1,'файл остатки'!$A$5:$A$228,0),MATCH($B22,'файл остатки'!$A$5:$CX$5,0)),AG22+AH22-AI22-AK22)</f>
        <v>#N/A</v>
      </c>
      <c r="AN22" s="218"/>
      <c r="AO22" s="217"/>
      <c r="AP22" s="150">
        <f>-(AO20+AO21+AO25)/'планирование суточное'!$K$25</f>
        <v>0</v>
      </c>
      <c r="AQ22" s="234" t="e">
        <f>IF(ISERROR(INDEX('файл остатки'!$A$5:$CX$265,MATCH(AQ$2,'файл остатки'!$A$5:$A$228,0),MATCH($B22,'файл остатки'!$A$5:$CX$5,0))),INDEX('файл остатки'!$A$100:$CX$265,MATCH(AO$3,'файл остатки'!$A$100:$A$228,0),MATCH($B22,'файл остатки'!$A$5:$CX$5,0)),INDEX('файл остатки'!$A$5:$CX$265,MATCH(AQ$2,'файл остатки'!$A$5:$A$228,0),MATCH($B22,'файл остатки'!$A$5:$CX$5,0)))</f>
        <v>#N/A</v>
      </c>
      <c r="AR22" s="213" t="e">
        <f>INDEX('файл остатки'!$A$5:$CX$265,MATCH($H$1,'файл остатки'!$A$5:$A$228,0),MATCH($B22,'файл остатки'!$A$5:$CX$5,0))</f>
        <v>#N/A</v>
      </c>
      <c r="AS22" s="241" t="e">
        <f>IF(AO$3='файл остатки'!$B$1,INDEX('файл остатки'!$A$5:$CX$265,MATCH($C$1,'файл остатки'!$A$5:$A$228,0),MATCH($B22,'файл остатки'!$A$5:$CX$5,0)),AM22+AN22-AO22-AQ22)</f>
        <v>#N/A</v>
      </c>
      <c r="AT22" s="218"/>
      <c r="AU22" s="217"/>
      <c r="AV22" s="150">
        <f>-(AU20+AU21+AU25)/'планирование суточное'!$K$25</f>
        <v>0</v>
      </c>
      <c r="AW22" s="234" t="e">
        <f>IF(ISERROR(INDEX('файл остатки'!$A$5:$CX$265,MATCH(AW$2,'файл остатки'!$A$5:$A$228,0),MATCH($B22,'файл остатки'!$A$5:$CX$5,0))),INDEX('файл остатки'!$A$100:$CX$265,MATCH(AU$3,'файл остатки'!$A$100:$A$228,0),MATCH($B22,'файл остатки'!$A$5:$CX$5,0)),INDEX('файл остатки'!$A$5:$CX$265,MATCH(AW$2,'файл остатки'!$A$5:$A$228,0),MATCH($B22,'файл остатки'!$A$5:$CX$5,0)))</f>
        <v>#N/A</v>
      </c>
      <c r="AX22" s="213" t="e">
        <f>INDEX('файл остатки'!$A$5:$CX$265,MATCH($H$1,'файл остатки'!$A$5:$A$228,0),MATCH($B22,'файл остатки'!$A$5:$CX$5,0))</f>
        <v>#N/A</v>
      </c>
      <c r="AY22" s="241" t="e">
        <f>IF(AU$3='файл остатки'!$B$1,INDEX('файл остатки'!$A$5:$CX$265,MATCH($C$1,'файл остатки'!$A$5:$A$228,0),MATCH($B22,'файл остатки'!$A$5:$CX$5,0)),AS22+AT22-AU22-AW22)</f>
        <v>#N/A</v>
      </c>
      <c r="AZ22" s="218"/>
      <c r="BA22" s="217">
        <v>-42</v>
      </c>
      <c r="BB22" s="150">
        <f>-(BA20+BA21+BA25)/'планирование суточное'!$K$25</f>
        <v>0.56491666666666673</v>
      </c>
      <c r="BC22" s="234" t="e">
        <f>IF(ISERROR(INDEX('файл остатки'!$A$5:$CX$265,MATCH(BC$2,'файл остатки'!$A$5:$A$228,0),MATCH($B22,'файл остатки'!$A$5:$CX$5,0))),INDEX('файл остатки'!$A$100:$CX$265,MATCH(BA$3,'файл остатки'!$A$100:$A$228,0),MATCH($B22,'файл остатки'!$A$5:$CX$5,0)),INDEX('файл остатки'!$A$5:$CX$265,MATCH(BC$2,'файл остатки'!$A$5:$A$228,0),MATCH($B22,'файл остатки'!$A$5:$CX$5,0)))</f>
        <v>#N/A</v>
      </c>
      <c r="BD22" s="213" t="e">
        <f>INDEX('файл остатки'!$A$5:$CX$265,MATCH($H$1,'файл остатки'!$A$5:$A$228,0),MATCH($B22,'файл остатки'!$A$5:$CX$5,0))</f>
        <v>#N/A</v>
      </c>
      <c r="BE22" s="241" t="e">
        <f>IF(BA$3='файл остатки'!$B$1,INDEX('файл остатки'!$A$5:$CX$265,MATCH($C$1,'файл остатки'!$A$5:$A$228,0),MATCH($B22,'файл остатки'!$A$5:$CX$5,0)),AY22+AZ22-BA22-BC22)</f>
        <v>#N/A</v>
      </c>
      <c r="BF22" s="218"/>
      <c r="BG22" s="217"/>
      <c r="BH22" s="150">
        <f>-(BG20+BG21+BG25)/'планирование суточное'!$K$25</f>
        <v>0</v>
      </c>
      <c r="BI22" s="234" t="e">
        <f>IF(ISERROR(INDEX('файл остатки'!$A$5:$CX$265,MATCH(BI$2,'файл остатки'!$A$5:$A$228,0),MATCH($B22,'файл остатки'!$A$5:$CX$5,0))),INDEX('файл остатки'!$A$100:$CX$265,MATCH(BG$3,'файл остатки'!$A$100:$A$228,0),MATCH($B22,'файл остатки'!$A$5:$CX$5,0)),INDEX('файл остатки'!$A$5:$CX$265,MATCH(BI$2,'файл остатки'!$A$5:$A$228,0),MATCH($B22,'файл остатки'!$A$5:$CX$5,0)))</f>
        <v>#N/A</v>
      </c>
      <c r="BJ22" s="213" t="e">
        <f>INDEX('файл остатки'!$A$5:$CX$265,MATCH($H$1,'файл остатки'!$A$5:$A$228,0),MATCH($B22,'файл остатки'!$A$5:$CX$5,0))</f>
        <v>#N/A</v>
      </c>
      <c r="BK22" s="213" t="e">
        <f t="shared" si="0"/>
        <v>#N/A</v>
      </c>
      <c r="BL22" s="241" t="e">
        <f>IF(BG$3='файл остатки'!$B$1,INDEX('файл остатки'!$A$5:$CX$265,MATCH($C$1,'файл остатки'!$A$5:$A$228,0),MATCH($B22,'файл остатки'!$A$5:$CX$5,0)),BE22+BF22-BG22-BI22)</f>
        <v>#N/A</v>
      </c>
      <c r="BM22" s="218"/>
      <c r="BN22" s="217" t="e">
        <f t="shared" si="1"/>
        <v>#N/A</v>
      </c>
      <c r="BO22" s="150" t="e">
        <f>-(BN20+BN21+BN25)/'планирование суточное'!$K$25</f>
        <v>#N/A</v>
      </c>
      <c r="BP22" s="234" t="e">
        <f>IF(ISERROR(INDEX('файл остатки'!$A$5:$CX$265,MATCH(BP$2,'файл остатки'!$A$5:$A$228,0),MATCH($B22,'файл остатки'!$A$5:$CX$5,0))),INDEX('файл остатки'!$A$100:$CX$265,MATCH(BN$3,'файл остатки'!$A$100:$A$228,0),MATCH($B22,'файл остатки'!$A$5:$CX$5,0)),INDEX('файл остатки'!$A$5:$CX$265,MATCH(BP$2,'файл остатки'!$A$5:$A$228,0),MATCH($B22,'файл остатки'!$A$5:$CX$5,0)))</f>
        <v>#N/A</v>
      </c>
      <c r="BQ22" s="213" t="e">
        <f>INDEX('файл остатки'!$A$5:$CX$265,MATCH($H$1,'файл остатки'!$A$5:$A$228,0),MATCH($B22,'файл остатки'!$A$5:$CX$5,0))</f>
        <v>#N/A</v>
      </c>
      <c r="BR22" s="241" t="e">
        <f>IF(BN$3='файл остатки'!$B$1,INDEX('файл остатки'!$A$5:$CX$265,MATCH($C$1,'файл остатки'!$A$5:$A$228,0),MATCH($B22,'файл остатки'!$A$5:$CX$5,0)),BL22+BM22-BN22-BP22)</f>
        <v>#N/A</v>
      </c>
      <c r="BS22" s="218"/>
      <c r="BT22" s="217" t="e">
        <f t="shared" si="2"/>
        <v>#N/A</v>
      </c>
      <c r="BU22" s="150" t="e">
        <f>-(BT20+BT21+BT25)/'планирование суточное'!$K$25</f>
        <v>#N/A</v>
      </c>
      <c r="BV22" s="234" t="e">
        <f>IF(ISERROR(INDEX('файл остатки'!$A$5:$CX$265,MATCH(BV$2,'файл остатки'!$A$5:$A$228,0),MATCH($B22,'файл остатки'!$A$5:$CX$5,0))),INDEX('файл остатки'!$A$100:$CX$265,MATCH(BT$3,'файл остатки'!$A$100:$A$228,0),MATCH($B22,'файл остатки'!$A$5:$CX$5,0)),INDEX('файл остатки'!$A$5:$CX$265,MATCH(BV$2,'файл остатки'!$A$5:$A$228,0),MATCH($B22,'файл остатки'!$A$5:$CX$5,0)))</f>
        <v>#N/A</v>
      </c>
      <c r="BW22" s="213" t="e">
        <f>INDEX('файл остатки'!$A$5:$CX$265,MATCH($H$1,'файл остатки'!$A$5:$A$228,0),MATCH($B22,'файл остатки'!$A$5:$CX$5,0))</f>
        <v>#N/A</v>
      </c>
      <c r="BX22" s="241" t="e">
        <f>IF(BT$3='файл остатки'!$B$1,INDEX('файл остатки'!$A$5:$CX$265,MATCH($C$1,'файл остатки'!$A$5:$A$228,0),MATCH($B22,'файл остатки'!$A$5:$CX$5,0)),BR22+BS22-BT22-BV22)</f>
        <v>#N/A</v>
      </c>
      <c r="BY22" s="218"/>
      <c r="BZ22" s="217" t="e">
        <f t="shared" si="3"/>
        <v>#N/A</v>
      </c>
      <c r="CA22" s="150" t="e">
        <f>-(BZ20+BZ21+BZ25)/'планирование суточное'!$K$25</f>
        <v>#N/A</v>
      </c>
      <c r="CB22" s="234" t="e">
        <f>IF(ISERROR(INDEX('файл остатки'!$A$5:$CX$265,MATCH(CB$2,'файл остатки'!$A$5:$A$228,0),MATCH($B22,'файл остатки'!$A$5:$CX$5,0))),INDEX('файл остатки'!$A$100:$CX$265,MATCH(BZ$3,'файл остатки'!$A$100:$A$228,0),MATCH($B22,'файл остатки'!$A$5:$CX$5,0)),INDEX('файл остатки'!$A$5:$CX$265,MATCH(CB$2,'файл остатки'!$A$5:$A$228,0),MATCH($B22,'файл остатки'!$A$5:$CX$5,0)))</f>
        <v>#N/A</v>
      </c>
      <c r="CC22" s="213" t="e">
        <f>INDEX('файл остатки'!$A$5:$CX$265,MATCH($H$1,'файл остатки'!$A$5:$A$228,0),MATCH($B22,'файл остатки'!$A$5:$CX$5,0))</f>
        <v>#N/A</v>
      </c>
      <c r="CD22" s="241" t="e">
        <f>IF(BZ$3='файл остатки'!$B$1,INDEX('файл остатки'!$A$5:$CX$265,MATCH($C$1,'файл остатки'!$A$5:$A$228,0),MATCH($B22,'файл остатки'!$A$5:$CX$5,0)),BX22+BY22-BZ22-CB22)</f>
        <v>#N/A</v>
      </c>
      <c r="CE22" s="218"/>
      <c r="CH22" s="217">
        <f t="shared" si="4"/>
        <v>-283.8</v>
      </c>
      <c r="CI22" s="150">
        <f>-(CH20+CH21+CH25)/'планирование суточное'!$K$25</f>
        <v>2.509761537198226</v>
      </c>
      <c r="CJ22" s="217" t="e">
        <f t="shared" si="5"/>
        <v>#N/A</v>
      </c>
      <c r="CK22" s="150" t="e">
        <f>-(CJ20+CJ21+CJ25)/'планирование суточное'!$K$25</f>
        <v>#N/A</v>
      </c>
      <c r="CO22" s="223" t="e">
        <f>+INDEX('файл остатки'!$A$5:$CX$265,MATCH(CO$2,'файл остатки'!$A$5:$A$228,0),MATCH($B22,'файл остатки'!$A$5:$CX$5,0))</f>
        <v>#N/A</v>
      </c>
    </row>
    <row r="23" spans="1:93" ht="24" customHeight="1">
      <c r="A23" s="163" t="s">
        <v>20</v>
      </c>
      <c r="B23" s="206" t="s">
        <v>105</v>
      </c>
      <c r="C23" s="244" t="e">
        <f>INDEX('файл остатки'!$A$5:$CX$265,MATCH($C$1,'файл остатки'!$A$5:$A$228,0),MATCH(B23,'файл остатки'!$A$5:$CX$5,0))</f>
        <v>#N/A</v>
      </c>
      <c r="D23" s="248"/>
      <c r="E23" s="217"/>
      <c r="F23" s="208" t="s">
        <v>185</v>
      </c>
      <c r="G23" s="234" t="e">
        <f>IF(ISERROR(INDEX('файл остатки'!$A$5:$CX$265,MATCH(G$2,'файл остатки'!$A$5:$A$228,0),MATCH($B23,'файл остатки'!$A$5:$CX$5,0))),INDEX('файл остатки'!$A$100:$CX$265,MATCH(E$3,'файл остатки'!$A$100:$A$228,0),MATCH($B23,'файл остатки'!$A$5:$CX$5,0)),INDEX('файл остатки'!$A$5:$CX$265,MATCH(G$2,'файл остатки'!$A$5:$A$228,0),MATCH($B23,'файл остатки'!$A$5:$CX$5,0)))</f>
        <v>#N/A</v>
      </c>
      <c r="H23" s="213" t="e">
        <f>INDEX('файл остатки'!$A$5:$CX$265,MATCH($H$1,'файл остатки'!$A$5:$A$228,0),MATCH($B23,'файл остатки'!$A$5:$CX$5,0))</f>
        <v>#N/A</v>
      </c>
      <c r="I23" s="241" t="e">
        <f>IF(E$3='файл остатки'!$B$1,INDEX('файл остатки'!$A$5:$CX$265,MATCH($C$1,'файл остатки'!$A$5:$A$228,0),MATCH($B23,'файл остатки'!$A$5:$CX$5,0)),C23+D23-E23-G23)</f>
        <v>#N/A</v>
      </c>
      <c r="J23" s="218"/>
      <c r="K23" s="217">
        <v>-4.5</v>
      </c>
      <c r="L23" s="208" t="s">
        <v>185</v>
      </c>
      <c r="M23" s="234" t="e">
        <f>IF(ISERROR(INDEX('файл остатки'!$A$5:$CX$265,MATCH(M$2,'файл остатки'!$A$5:$A$228,0),MATCH($B23,'файл остатки'!$A$5:$CX$5,0))),INDEX('файл остатки'!$A$100:$CX$265,MATCH(K$3,'файл остатки'!$A$100:$A$228,0),MATCH($B23,'файл остатки'!$A$5:$CX$5,0)),INDEX('файл остатки'!$A$5:$CX$265,MATCH(M$2,'файл остатки'!$A$5:$A$228,0),MATCH($B23,'файл остатки'!$A$5:$CX$5,0)))</f>
        <v>#N/A</v>
      </c>
      <c r="N23" s="213" t="e">
        <f>INDEX('файл остатки'!$A$5:$CX$265,MATCH($H$1,'файл остатки'!$A$5:$A$228,0),MATCH($B23,'файл остатки'!$A$5:$CX$5,0))</f>
        <v>#N/A</v>
      </c>
      <c r="O23" s="241" t="e">
        <f>IF(K$3='файл остатки'!$B$1,INDEX('файл остатки'!$A$5:$CX$265,MATCH($C$1,'файл остатки'!$A$5:$A$228,0),MATCH($B23,'файл остатки'!$A$5:$CX$5,0)),I23+J23-K23-M23)</f>
        <v>#N/A</v>
      </c>
      <c r="P23" s="218">
        <v>11</v>
      </c>
      <c r="Q23" s="217"/>
      <c r="R23" s="208" t="s">
        <v>185</v>
      </c>
      <c r="S23" s="234" t="e">
        <f>IF(ISERROR(INDEX('файл остатки'!$A$5:$CX$265,MATCH(S$2,'файл остатки'!$A$5:$A$228,0),MATCH($B23,'файл остатки'!$A$5:$CX$5,0))),INDEX('файл остатки'!$A$100:$CX$265,MATCH(Q$3,'файл остатки'!$A$100:$A$228,0),MATCH($B23,'файл остатки'!$A$5:$CX$5,0)),INDEX('файл остатки'!$A$5:$CX$265,MATCH(S$2,'файл остатки'!$A$5:$A$228,0),MATCH($B23,'файл остатки'!$A$5:$CX$5,0)))</f>
        <v>#N/A</v>
      </c>
      <c r="T23" s="213" t="e">
        <f>INDEX('файл остатки'!$A$5:$CX$265,MATCH($H$1,'файл остатки'!$A$5:$A$228,0),MATCH($B23,'файл остатки'!$A$5:$CX$5,0))</f>
        <v>#N/A</v>
      </c>
      <c r="U23" s="241" t="e">
        <f>IF(Q$3='файл остатки'!$B$1,INDEX('файл остатки'!$A$5:$CX$265,MATCH($C$1,'файл остатки'!$A$5:$A$228,0),MATCH($B23,'файл остатки'!$A$5:$CX$5,0)),O23+P23-Q23-S23)</f>
        <v>#N/A</v>
      </c>
      <c r="V23" s="218"/>
      <c r="W23" s="217"/>
      <c r="X23" s="208" t="s">
        <v>185</v>
      </c>
      <c r="Y23" s="234" t="e">
        <f>IF(ISERROR(INDEX('файл остатки'!$A$5:$CX$265,MATCH(Y$2,'файл остатки'!$A$5:$A$228,0),MATCH($B23,'файл остатки'!$A$5:$CX$5,0))),INDEX('файл остатки'!$A$100:$CX$265,MATCH(W$3,'файл остатки'!$A$100:$A$228,0),MATCH($B23,'файл остатки'!$A$5:$CX$5,0)),INDEX('файл остатки'!$A$5:$CX$265,MATCH(Y$2,'файл остатки'!$A$5:$A$228,0),MATCH($B23,'файл остатки'!$A$5:$CX$5,0)))</f>
        <v>#N/A</v>
      </c>
      <c r="Z23" s="213" t="e">
        <f>INDEX('файл остатки'!$A$5:$CX$265,MATCH($H$1,'файл остатки'!$A$5:$A$228,0),MATCH($B23,'файл остатки'!$A$5:$CX$5,0))</f>
        <v>#N/A</v>
      </c>
      <c r="AA23" s="241" t="e">
        <f>IF(W$3='файл остатки'!$B$1,INDEX('файл остатки'!$A$5:$CX$265,MATCH($C$1,'файл остатки'!$A$5:$A$228,0),MATCH($B23,'файл остатки'!$A$5:$CX$5,0)),U23+V23-W23-Y23)</f>
        <v>#N/A</v>
      </c>
      <c r="AB23" s="218"/>
      <c r="AC23" s="217">
        <v>-1</v>
      </c>
      <c r="AD23" s="208" t="s">
        <v>185</v>
      </c>
      <c r="AE23" s="234" t="e">
        <f>IF(ISERROR(INDEX('файл остатки'!$A$5:$CX$265,MATCH(AE$2,'файл остатки'!$A$5:$A$228,0),MATCH($B23,'файл остатки'!$A$5:$CX$5,0))),INDEX('файл остатки'!$A$100:$CX$265,MATCH(AC$3,'файл остатки'!$A$100:$A$228,0),MATCH($B23,'файл остатки'!$A$5:$CX$5,0)),INDEX('файл остатки'!$A$5:$CX$265,MATCH(AE$2,'файл остатки'!$A$5:$A$228,0),MATCH($B23,'файл остатки'!$A$5:$CX$5,0)))</f>
        <v>#N/A</v>
      </c>
      <c r="AF23" s="213" t="e">
        <f>INDEX('файл остатки'!$A$5:$CX$265,MATCH($H$1,'файл остатки'!$A$5:$A$228,0),MATCH($B23,'файл остатки'!$A$5:$CX$5,0))</f>
        <v>#N/A</v>
      </c>
      <c r="AG23" s="241" t="e">
        <f>IF(AC$3='файл остатки'!$B$1,INDEX('файл остатки'!$A$5:$CX$265,MATCH($C$1,'файл остатки'!$A$5:$A$228,0),MATCH($B23,'файл остатки'!$A$5:$CX$5,0)),AA23+AB23-AC23-AE23)</f>
        <v>#N/A</v>
      </c>
      <c r="AH23" s="218"/>
      <c r="AI23" s="217">
        <v>-50</v>
      </c>
      <c r="AJ23" s="208" t="s">
        <v>185</v>
      </c>
      <c r="AK23" s="234" t="e">
        <f>IF(ISERROR(INDEX('файл остатки'!$A$5:$CX$265,MATCH(AK$2,'файл остатки'!$A$5:$A$228,0),MATCH($B23,'файл остатки'!$A$5:$CX$5,0))),INDEX('файл остатки'!$A$100:$CX$265,MATCH(AI$3,'файл остатки'!$A$100:$A$228,0),MATCH($B23,'файл остатки'!$A$5:$CX$5,0)),INDEX('файл остатки'!$A$5:$CX$265,MATCH(AK$2,'файл остатки'!$A$5:$A$228,0),MATCH($B23,'файл остатки'!$A$5:$CX$5,0)))</f>
        <v>#N/A</v>
      </c>
      <c r="AL23" s="213" t="e">
        <f>INDEX('файл остатки'!$A$5:$CX$265,MATCH($H$1,'файл остатки'!$A$5:$A$228,0),MATCH($B23,'файл остатки'!$A$5:$CX$5,0))</f>
        <v>#N/A</v>
      </c>
      <c r="AM23" s="241" t="e">
        <f>IF(AI$3='файл остатки'!$B$1,INDEX('файл остатки'!$A$5:$CX$265,MATCH($C$1,'файл остатки'!$A$5:$A$228,0),MATCH($B23,'файл остатки'!$A$5:$CX$5,0)),AG23+AH23-AI23-AK23)</f>
        <v>#N/A</v>
      </c>
      <c r="AN23" s="218"/>
      <c r="AO23" s="217"/>
      <c r="AP23" s="208" t="s">
        <v>185</v>
      </c>
      <c r="AQ23" s="234" t="e">
        <f>IF(ISERROR(INDEX('файл остатки'!$A$5:$CX$265,MATCH(AQ$2,'файл остатки'!$A$5:$A$228,0),MATCH($B23,'файл остатки'!$A$5:$CX$5,0))),INDEX('файл остатки'!$A$100:$CX$265,MATCH(AO$3,'файл остатки'!$A$100:$A$228,0),MATCH($B23,'файл остатки'!$A$5:$CX$5,0)),INDEX('файл остатки'!$A$5:$CX$265,MATCH(AQ$2,'файл остатки'!$A$5:$A$228,0),MATCH($B23,'файл остатки'!$A$5:$CX$5,0)))</f>
        <v>#N/A</v>
      </c>
      <c r="AR23" s="213" t="e">
        <f>INDEX('файл остатки'!$A$5:$CX$265,MATCH($H$1,'файл остатки'!$A$5:$A$228,0),MATCH($B23,'файл остатки'!$A$5:$CX$5,0))</f>
        <v>#N/A</v>
      </c>
      <c r="AS23" s="241" t="e">
        <f>IF(AO$3='файл остатки'!$B$1,INDEX('файл остатки'!$A$5:$CX$265,MATCH($C$1,'файл остатки'!$A$5:$A$228,0),MATCH($B23,'файл остатки'!$A$5:$CX$5,0)),AM23+AN23-AO23-AQ23)</f>
        <v>#N/A</v>
      </c>
      <c r="AT23" s="218"/>
      <c r="AU23" s="217"/>
      <c r="AV23" s="208" t="s">
        <v>185</v>
      </c>
      <c r="AW23" s="234" t="e">
        <f>IF(ISERROR(INDEX('файл остатки'!$A$5:$CX$265,MATCH(AW$2,'файл остатки'!$A$5:$A$228,0),MATCH($B23,'файл остатки'!$A$5:$CX$5,0))),INDEX('файл остатки'!$A$100:$CX$265,MATCH(AU$3,'файл остатки'!$A$100:$A$228,0),MATCH($B23,'файл остатки'!$A$5:$CX$5,0)),INDEX('файл остатки'!$A$5:$CX$265,MATCH(AW$2,'файл остатки'!$A$5:$A$228,0),MATCH($B23,'файл остатки'!$A$5:$CX$5,0)))</f>
        <v>#N/A</v>
      </c>
      <c r="AX23" s="213" t="e">
        <f>INDEX('файл остатки'!$A$5:$CX$265,MATCH($H$1,'файл остатки'!$A$5:$A$228,0),MATCH($B23,'файл остатки'!$A$5:$CX$5,0))</f>
        <v>#N/A</v>
      </c>
      <c r="AY23" s="241" t="e">
        <f>IF(AU$3='файл остатки'!$B$1,INDEX('файл остатки'!$A$5:$CX$265,MATCH($C$1,'файл остатки'!$A$5:$A$228,0),MATCH($B23,'файл остатки'!$A$5:$CX$5,0)),AS23+AT23-AU23-AW23)</f>
        <v>#N/A</v>
      </c>
      <c r="AZ23" s="218"/>
      <c r="BA23" s="217">
        <v>-111</v>
      </c>
      <c r="BB23" s="208" t="s">
        <v>185</v>
      </c>
      <c r="BC23" s="234" t="e">
        <f>IF(ISERROR(INDEX('файл остатки'!$A$5:$CX$265,MATCH(BC$2,'файл остатки'!$A$5:$A$228,0),MATCH($B23,'файл остатки'!$A$5:$CX$5,0))),INDEX('файл остатки'!$A$100:$CX$265,MATCH(BA$3,'файл остатки'!$A$100:$A$228,0),MATCH($B23,'файл остатки'!$A$5:$CX$5,0)),INDEX('файл остатки'!$A$5:$CX$265,MATCH(BC$2,'файл остатки'!$A$5:$A$228,0),MATCH($B23,'файл остатки'!$A$5:$CX$5,0)))</f>
        <v>#N/A</v>
      </c>
      <c r="BD23" s="213" t="e">
        <f>INDEX('файл остатки'!$A$5:$CX$265,MATCH($H$1,'файл остатки'!$A$5:$A$228,0),MATCH($B23,'файл остатки'!$A$5:$CX$5,0))</f>
        <v>#N/A</v>
      </c>
      <c r="BE23" s="241" t="e">
        <f>IF(BA$3='файл остатки'!$B$1,INDEX('файл остатки'!$A$5:$CX$265,MATCH($C$1,'файл остатки'!$A$5:$A$228,0),MATCH($B23,'файл остатки'!$A$5:$CX$5,0)),AY23+AZ23-BA23-BC23)</f>
        <v>#N/A</v>
      </c>
      <c r="BF23" s="218"/>
      <c r="BG23" s="217"/>
      <c r="BH23" s="208" t="s">
        <v>185</v>
      </c>
      <c r="BI23" s="234" t="e">
        <f>IF(ISERROR(INDEX('файл остатки'!$A$5:$CX$265,MATCH(BI$2,'файл остатки'!$A$5:$A$228,0),MATCH($B23,'файл остатки'!$A$5:$CX$5,0))),INDEX('файл остатки'!$A$100:$CX$265,MATCH(BG$3,'файл остатки'!$A$100:$A$228,0),MATCH($B23,'файл остатки'!$A$5:$CX$5,0)),INDEX('файл остатки'!$A$5:$CX$265,MATCH(BI$2,'файл остатки'!$A$5:$A$228,0),MATCH($B23,'файл остатки'!$A$5:$CX$5,0)))</f>
        <v>#N/A</v>
      </c>
      <c r="BJ23" s="213" t="e">
        <f>INDEX('файл остатки'!$A$5:$CX$265,MATCH($H$1,'файл остатки'!$A$5:$A$228,0),MATCH($B23,'файл остатки'!$A$5:$CX$5,0))</f>
        <v>#N/A</v>
      </c>
      <c r="BK23" s="213" t="e">
        <f t="shared" si="0"/>
        <v>#N/A</v>
      </c>
      <c r="BL23" s="241" t="e">
        <f>IF(BG$3='файл остатки'!$B$1,INDEX('файл остатки'!$A$5:$CX$265,MATCH($C$1,'файл остатки'!$A$5:$A$228,0),MATCH($B23,'файл остатки'!$A$5:$CX$5,0)),BE23+BF23-BG23-BI23)</f>
        <v>#N/A</v>
      </c>
      <c r="BM23" s="218"/>
      <c r="BN23" s="217" t="e">
        <f t="shared" si="1"/>
        <v>#N/A</v>
      </c>
      <c r="BO23" s="208" t="s">
        <v>185</v>
      </c>
      <c r="BP23" s="234" t="e">
        <f>IF(ISERROR(INDEX('файл остатки'!$A$5:$CX$265,MATCH(BP$2,'файл остатки'!$A$5:$A$228,0),MATCH($B23,'файл остатки'!$A$5:$CX$5,0))),INDEX('файл остатки'!$A$100:$CX$265,MATCH(BN$3,'файл остатки'!$A$100:$A$228,0),MATCH($B23,'файл остатки'!$A$5:$CX$5,0)),INDEX('файл остатки'!$A$5:$CX$265,MATCH(BP$2,'файл остатки'!$A$5:$A$228,0),MATCH($B23,'файл остатки'!$A$5:$CX$5,0)))</f>
        <v>#N/A</v>
      </c>
      <c r="BQ23" s="213" t="e">
        <f>INDEX('файл остатки'!$A$5:$CX$265,MATCH($H$1,'файл остатки'!$A$5:$A$228,0),MATCH($B23,'файл остатки'!$A$5:$CX$5,0))</f>
        <v>#N/A</v>
      </c>
      <c r="BR23" s="241" t="e">
        <f>IF(BN$3='файл остатки'!$B$1,INDEX('файл остатки'!$A$5:$CX$265,MATCH($C$1,'файл остатки'!$A$5:$A$228,0),MATCH($B23,'файл остатки'!$A$5:$CX$5,0)),BL23+BM23-BN23-BP23)</f>
        <v>#N/A</v>
      </c>
      <c r="BS23" s="218"/>
      <c r="BT23" s="217" t="e">
        <f t="shared" si="2"/>
        <v>#N/A</v>
      </c>
      <c r="BU23" s="208" t="s">
        <v>185</v>
      </c>
      <c r="BV23" s="234" t="e">
        <f>IF(ISERROR(INDEX('файл остатки'!$A$5:$CX$265,MATCH(BV$2,'файл остатки'!$A$5:$A$228,0),MATCH($B23,'файл остатки'!$A$5:$CX$5,0))),INDEX('файл остатки'!$A$100:$CX$265,MATCH(BT$3,'файл остатки'!$A$100:$A$228,0),MATCH($B23,'файл остатки'!$A$5:$CX$5,0)),INDEX('файл остатки'!$A$5:$CX$265,MATCH(BV$2,'файл остатки'!$A$5:$A$228,0),MATCH($B23,'файл остатки'!$A$5:$CX$5,0)))</f>
        <v>#N/A</v>
      </c>
      <c r="BW23" s="213" t="e">
        <f>INDEX('файл остатки'!$A$5:$CX$265,MATCH($H$1,'файл остатки'!$A$5:$A$228,0),MATCH($B23,'файл остатки'!$A$5:$CX$5,0))</f>
        <v>#N/A</v>
      </c>
      <c r="BX23" s="241" t="e">
        <f>IF(BT$3='файл остатки'!$B$1,INDEX('файл остатки'!$A$5:$CX$265,MATCH($C$1,'файл остатки'!$A$5:$A$228,0),MATCH($B23,'файл остатки'!$A$5:$CX$5,0)),BR23+BS23-BT23-BV23)</f>
        <v>#N/A</v>
      </c>
      <c r="BY23" s="218"/>
      <c r="BZ23" s="217" t="e">
        <f t="shared" si="3"/>
        <v>#N/A</v>
      </c>
      <c r="CA23" s="208" t="s">
        <v>185</v>
      </c>
      <c r="CB23" s="234" t="e">
        <f>IF(ISERROR(INDEX('файл остатки'!$A$5:$CX$265,MATCH(CB$2,'файл остатки'!$A$5:$A$228,0),MATCH($B23,'файл остатки'!$A$5:$CX$5,0))),INDEX('файл остатки'!$A$100:$CX$265,MATCH(BZ$3,'файл остатки'!$A$100:$A$228,0),MATCH($B23,'файл остатки'!$A$5:$CX$5,0)),INDEX('файл остатки'!$A$5:$CX$265,MATCH(CB$2,'файл остатки'!$A$5:$A$228,0),MATCH($B23,'файл остатки'!$A$5:$CX$5,0)))</f>
        <v>#N/A</v>
      </c>
      <c r="CC23" s="213" t="e">
        <f>INDEX('файл остатки'!$A$5:$CX$265,MATCH($H$1,'файл остатки'!$A$5:$A$228,0),MATCH($B23,'файл остатки'!$A$5:$CX$5,0))</f>
        <v>#N/A</v>
      </c>
      <c r="CD23" s="241" t="e">
        <f>IF(BZ$3='файл остатки'!$B$1,INDEX('файл остатки'!$A$5:$CX$265,MATCH($C$1,'файл остатки'!$A$5:$A$228,0),MATCH($B23,'файл остатки'!$A$5:$CX$5,0)),BX23+BY23-BZ23-CB23)</f>
        <v>#N/A</v>
      </c>
      <c r="CE23" s="218"/>
      <c r="CH23" s="217">
        <f t="shared" si="4"/>
        <v>-166.5</v>
      </c>
      <c r="CI23" s="208" t="s">
        <v>185</v>
      </c>
      <c r="CJ23" s="217" t="e">
        <f t="shared" si="5"/>
        <v>#N/A</v>
      </c>
      <c r="CK23" s="208" t="s">
        <v>185</v>
      </c>
      <c r="CO23" s="223" t="e">
        <f>+INDEX('файл остатки'!$A$5:$CX$265,MATCH(CO$2,'файл остатки'!$A$5:$A$228,0),MATCH($B23,'файл остатки'!$A$5:$CX$5,0))</f>
        <v>#N/A</v>
      </c>
    </row>
    <row r="24" spans="1:93" ht="24" customHeight="1">
      <c r="A24" s="163" t="s">
        <v>20</v>
      </c>
      <c r="B24" s="206" t="s">
        <v>159</v>
      </c>
      <c r="C24" s="244" t="e">
        <f>INDEX('файл остатки'!$A$5:$CX$265,MATCH($C$1,'файл остатки'!$A$5:$A$228,0),MATCH(B24,'файл остатки'!$A$5:$CX$5,0))</f>
        <v>#N/A</v>
      </c>
      <c r="D24" s="248"/>
      <c r="E24" s="217"/>
      <c r="F24" s="150">
        <f>-(E22+E23+E24+E26+E27+E29+E28)/'планирование суточное'!$K$25</f>
        <v>0</v>
      </c>
      <c r="G24" s="234" t="e">
        <f>IF(ISERROR(INDEX('файл остатки'!$A$5:$CX$265,MATCH(G$2,'файл остатки'!$A$5:$A$228,0),MATCH($B24,'файл остатки'!$A$5:$CX$5,0))),INDEX('файл остатки'!$A$100:$CX$265,MATCH(E$3,'файл остатки'!$A$100:$A$228,0),MATCH($B24,'файл остатки'!$A$5:$CX$5,0)),INDEX('файл остатки'!$A$5:$CX$265,MATCH(G$2,'файл остатки'!$A$5:$A$228,0),MATCH($B24,'файл остатки'!$A$5:$CX$5,0)))</f>
        <v>#N/A</v>
      </c>
      <c r="H24" s="213" t="e">
        <f>INDEX('файл остатки'!$A$5:$CX$265,MATCH($H$1,'файл остатки'!$A$5:$A$228,0),MATCH($B24,'файл остатки'!$A$5:$CX$5,0))</f>
        <v>#N/A</v>
      </c>
      <c r="I24" s="241" t="e">
        <f>IF(E$3='файл остатки'!$B$1,INDEX('файл остатки'!$A$5:$CX$265,MATCH($C$1,'файл остатки'!$A$5:$A$228,0),MATCH($B24,'файл остатки'!$A$5:$CX$5,0)),C24+D24-E24-G24)</f>
        <v>#N/A</v>
      </c>
      <c r="J24" s="218"/>
      <c r="K24" s="217">
        <v>-1173.5999999999999</v>
      </c>
      <c r="L24" s="150">
        <f>-(K22+K23+K24+K26+K27+K29+K28)/'планирование суточное'!$K$25</f>
        <v>2.2656000000000001</v>
      </c>
      <c r="M24" s="234" t="e">
        <f>IF(ISERROR(INDEX('файл остатки'!$A$5:$CX$265,MATCH(M$2,'файл остатки'!$A$5:$A$228,0),MATCH($B24,'файл остатки'!$A$5:$CX$5,0))),INDEX('файл остатки'!$A$100:$CX$265,MATCH(K$3,'файл остатки'!$A$100:$A$228,0),MATCH($B24,'файл остатки'!$A$5:$CX$5,0)),INDEX('файл остатки'!$A$5:$CX$265,MATCH(M$2,'файл остатки'!$A$5:$A$228,0),MATCH($B24,'файл остатки'!$A$5:$CX$5,0)))</f>
        <v>#N/A</v>
      </c>
      <c r="N24" s="213" t="e">
        <f>INDEX('файл остатки'!$A$5:$CX$265,MATCH($H$1,'файл остатки'!$A$5:$A$228,0),MATCH($B24,'файл остатки'!$A$5:$CX$5,0))</f>
        <v>#N/A</v>
      </c>
      <c r="O24" s="241" t="e">
        <f>IF(K$3='файл остатки'!$B$1,INDEX('файл остатки'!$A$5:$CX$265,MATCH($C$1,'файл остатки'!$A$5:$A$228,0),MATCH($B24,'файл остатки'!$A$5:$CX$5,0)),I24+J24-K24-M24)</f>
        <v>#N/A</v>
      </c>
      <c r="P24" s="218"/>
      <c r="Q24" s="217">
        <v>-1162.2</v>
      </c>
      <c r="R24" s="150">
        <f>-(Q22+Q23+Q24+Q26+Q27+Q29+Q28)/'планирование суточное'!$K$25</f>
        <v>1.7919</v>
      </c>
      <c r="S24" s="234" t="e">
        <f>IF(ISERROR(INDEX('файл остатки'!$A$5:$CX$265,MATCH(S$2,'файл остатки'!$A$5:$A$228,0),MATCH($B24,'файл остатки'!$A$5:$CX$5,0))),INDEX('файл остатки'!$A$100:$CX$265,MATCH(Q$3,'файл остатки'!$A$100:$A$228,0),MATCH($B24,'файл остатки'!$A$5:$CX$5,0)),INDEX('файл остатки'!$A$5:$CX$265,MATCH(S$2,'файл остатки'!$A$5:$A$228,0),MATCH($B24,'файл остатки'!$A$5:$CX$5,0)))</f>
        <v>#N/A</v>
      </c>
      <c r="T24" s="213" t="e">
        <f>INDEX('файл остатки'!$A$5:$CX$265,MATCH($H$1,'файл остатки'!$A$5:$A$228,0),MATCH($B24,'файл остатки'!$A$5:$CX$5,0))</f>
        <v>#N/A</v>
      </c>
      <c r="U24" s="241" t="e">
        <f>IF(Q$3='файл остатки'!$B$1,INDEX('файл остатки'!$A$5:$CX$265,MATCH($C$1,'файл остатки'!$A$5:$A$228,0),MATCH($B24,'файл остатки'!$A$5:$CX$5,0)),O24+P24-Q24-S24)</f>
        <v>#N/A</v>
      </c>
      <c r="V24" s="218"/>
      <c r="W24" s="217"/>
      <c r="X24" s="150">
        <f>-(W22+W23+W24+W26+W27+W29+W28)/'планирование суточное'!$K$25</f>
        <v>0</v>
      </c>
      <c r="Y24" s="234" t="e">
        <f>IF(ISERROR(INDEX('файл остатки'!$A$5:$CX$265,MATCH(Y$2,'файл остатки'!$A$5:$A$228,0),MATCH($B24,'файл остатки'!$A$5:$CX$5,0))),INDEX('файл остатки'!$A$100:$CX$265,MATCH(W$3,'файл остатки'!$A$100:$A$228,0),MATCH($B24,'файл остатки'!$A$5:$CX$5,0)),INDEX('файл остатки'!$A$5:$CX$265,MATCH(Y$2,'файл остатки'!$A$5:$A$228,0),MATCH($B24,'файл остатки'!$A$5:$CX$5,0)))</f>
        <v>#N/A</v>
      </c>
      <c r="Z24" s="213" t="e">
        <f>INDEX('файл остатки'!$A$5:$CX$265,MATCH($H$1,'файл остатки'!$A$5:$A$228,0),MATCH($B24,'файл остатки'!$A$5:$CX$5,0))</f>
        <v>#N/A</v>
      </c>
      <c r="AA24" s="241" t="e">
        <f>IF(W$3='файл остатки'!$B$1,INDEX('файл остатки'!$A$5:$CX$265,MATCH($C$1,'файл остатки'!$A$5:$A$228,0),MATCH($B24,'файл остатки'!$A$5:$CX$5,0)),U24+V24-W24-Y24)</f>
        <v>#N/A</v>
      </c>
      <c r="AB24" s="218"/>
      <c r="AC24" s="217">
        <v>-559.00000000000023</v>
      </c>
      <c r="AD24" s="150">
        <f>-(AC22+AC23+AC24+AC26+AC27+AC29+AC28)/'планирование суточное'!$K$25</f>
        <v>1.5758000000000001</v>
      </c>
      <c r="AE24" s="234" t="e">
        <f>IF(ISERROR(INDEX('файл остатки'!$A$5:$CX$265,MATCH(AE$2,'файл остатки'!$A$5:$A$228,0),MATCH($B24,'файл остатки'!$A$5:$CX$5,0))),INDEX('файл остатки'!$A$100:$CX$265,MATCH(AC$3,'файл остатки'!$A$100:$A$228,0),MATCH($B24,'файл остатки'!$A$5:$CX$5,0)),INDEX('файл остатки'!$A$5:$CX$265,MATCH(AE$2,'файл остатки'!$A$5:$A$228,0),MATCH($B24,'файл остатки'!$A$5:$CX$5,0)))</f>
        <v>#N/A</v>
      </c>
      <c r="AF24" s="213" t="e">
        <f>INDEX('файл остатки'!$A$5:$CX$265,MATCH($H$1,'файл остатки'!$A$5:$A$228,0),MATCH($B24,'файл остатки'!$A$5:$CX$5,0))</f>
        <v>#N/A</v>
      </c>
      <c r="AG24" s="241" t="e">
        <f>IF(AC$3='файл остатки'!$B$1,INDEX('файл остатки'!$A$5:$CX$265,MATCH($C$1,'файл остатки'!$A$5:$A$228,0),MATCH($B24,'файл остатки'!$A$5:$CX$5,0)),AA24+AB24-AC24-AE24)</f>
        <v>#N/A</v>
      </c>
      <c r="AH24" s="218"/>
      <c r="AI24" s="217">
        <v>-1160.5</v>
      </c>
      <c r="AJ24" s="150">
        <f>-(AI22+AI23+AI24+AI26+AI27+AI29+AI28)/'планирование суточное'!$K$25</f>
        <v>1.7164999999999999</v>
      </c>
      <c r="AK24" s="234" t="e">
        <f>IF(ISERROR(INDEX('файл остатки'!$A$5:$CX$265,MATCH(AK$2,'файл остатки'!$A$5:$A$228,0),MATCH($B24,'файл остатки'!$A$5:$CX$5,0))),INDEX('файл остатки'!$A$100:$CX$265,MATCH(AI$3,'файл остатки'!$A$100:$A$228,0),MATCH($B24,'файл остатки'!$A$5:$CX$5,0)),INDEX('файл остатки'!$A$5:$CX$265,MATCH(AK$2,'файл остатки'!$A$5:$A$228,0),MATCH($B24,'файл остатки'!$A$5:$CX$5,0)))</f>
        <v>#N/A</v>
      </c>
      <c r="AL24" s="213" t="e">
        <f>INDEX('файл остатки'!$A$5:$CX$265,MATCH($H$1,'файл остатки'!$A$5:$A$228,0),MATCH($B24,'файл остатки'!$A$5:$CX$5,0))</f>
        <v>#N/A</v>
      </c>
      <c r="AM24" s="241" t="e">
        <f>IF(AI$3='файл остатки'!$B$1,INDEX('файл остатки'!$A$5:$CX$265,MATCH($C$1,'файл остатки'!$A$5:$A$228,0),MATCH($B24,'файл остатки'!$A$5:$CX$5,0)),AG24+AH24-AI24-AK24)</f>
        <v>#N/A</v>
      </c>
      <c r="AN24" s="218"/>
      <c r="AO24" s="217"/>
      <c r="AP24" s="150">
        <f>-(AO22+AO23+AO24+AO26+AO27+AO29+AO28)/'планирование суточное'!$K$25</f>
        <v>0</v>
      </c>
      <c r="AQ24" s="234" t="e">
        <f>IF(ISERROR(INDEX('файл остатки'!$A$5:$CX$265,MATCH(AQ$2,'файл остатки'!$A$5:$A$228,0),MATCH($B24,'файл остатки'!$A$5:$CX$5,0))),INDEX('файл остатки'!$A$100:$CX$265,MATCH(AO$3,'файл остатки'!$A$100:$A$228,0),MATCH($B24,'файл остатки'!$A$5:$CX$5,0)),INDEX('файл остатки'!$A$5:$CX$265,MATCH(AQ$2,'файл остатки'!$A$5:$A$228,0),MATCH($B24,'файл остатки'!$A$5:$CX$5,0)))</f>
        <v>#N/A</v>
      </c>
      <c r="AR24" s="213" t="e">
        <f>INDEX('файл остатки'!$A$5:$CX$265,MATCH($H$1,'файл остатки'!$A$5:$A$228,0),MATCH($B24,'файл остатки'!$A$5:$CX$5,0))</f>
        <v>#N/A</v>
      </c>
      <c r="AS24" s="241" t="e">
        <f>IF(AO$3='файл остатки'!$B$1,INDEX('файл остатки'!$A$5:$CX$265,MATCH($C$1,'файл остатки'!$A$5:$A$228,0),MATCH($B24,'файл остатки'!$A$5:$CX$5,0)),AM24+AN24-AO24-AQ24)</f>
        <v>#N/A</v>
      </c>
      <c r="AT24" s="218"/>
      <c r="AU24" s="217"/>
      <c r="AV24" s="150">
        <f>-(AU22+AU23+AU24+AU26+AU27+AU29+AU28)/'планирование суточное'!$K$25</f>
        <v>0</v>
      </c>
      <c r="AW24" s="234" t="e">
        <f>IF(ISERROR(INDEX('файл остатки'!$A$5:$CX$265,MATCH(AW$2,'файл остатки'!$A$5:$A$228,0),MATCH($B24,'файл остатки'!$A$5:$CX$5,0))),INDEX('файл остатки'!$A$100:$CX$265,MATCH(AU$3,'файл остатки'!$A$100:$A$228,0),MATCH($B24,'файл остатки'!$A$5:$CX$5,0)),INDEX('файл остатки'!$A$5:$CX$265,MATCH(AW$2,'файл остатки'!$A$5:$A$228,0),MATCH($B24,'файл остатки'!$A$5:$CX$5,0)))</f>
        <v>#N/A</v>
      </c>
      <c r="AX24" s="213" t="e">
        <f>INDEX('файл остатки'!$A$5:$CX$265,MATCH($H$1,'файл остатки'!$A$5:$A$228,0),MATCH($B24,'файл остатки'!$A$5:$CX$5,0))</f>
        <v>#N/A</v>
      </c>
      <c r="AY24" s="241" t="e">
        <f>IF(AU$3='файл остатки'!$B$1,INDEX('файл остатки'!$A$5:$CX$265,MATCH($C$1,'файл остатки'!$A$5:$A$228,0),MATCH($B24,'файл остатки'!$A$5:$CX$5,0)),AS24+AT24-AU24-AW24)</f>
        <v>#N/A</v>
      </c>
      <c r="AZ24" s="218"/>
      <c r="BA24" s="217">
        <v>-1214.8333333333335</v>
      </c>
      <c r="BB24" s="150">
        <f>-(BA22+BA23+BA24+BA26+BA27+BA29+BA28)/'планирование суточное'!$K$25</f>
        <v>2.6608333333333336</v>
      </c>
      <c r="BC24" s="234" t="e">
        <f>IF(ISERROR(INDEX('файл остатки'!$A$5:$CX$265,MATCH(BC$2,'файл остатки'!$A$5:$A$228,0),MATCH($B24,'файл остатки'!$A$5:$CX$5,0))),INDEX('файл остатки'!$A$100:$CX$265,MATCH(BA$3,'файл остатки'!$A$100:$A$228,0),MATCH($B24,'файл остатки'!$A$5:$CX$5,0)),INDEX('файл остатки'!$A$5:$CX$265,MATCH(BC$2,'файл остатки'!$A$5:$A$228,0),MATCH($B24,'файл остатки'!$A$5:$CX$5,0)))</f>
        <v>#N/A</v>
      </c>
      <c r="BD24" s="213" t="e">
        <f>INDEX('файл остатки'!$A$5:$CX$265,MATCH($H$1,'файл остатки'!$A$5:$A$228,0),MATCH($B24,'файл остатки'!$A$5:$CX$5,0))</f>
        <v>#N/A</v>
      </c>
      <c r="BE24" s="241" t="e">
        <f>IF(BA$3='файл остатки'!$B$1,INDEX('файл остатки'!$A$5:$CX$265,MATCH($C$1,'файл остатки'!$A$5:$A$228,0),MATCH($B24,'файл остатки'!$A$5:$CX$5,0)),AY24+AZ24-BA24-BC24)</f>
        <v>#N/A</v>
      </c>
      <c r="BF24" s="218"/>
      <c r="BG24" s="217"/>
      <c r="BH24" s="150">
        <f>-(BG22+BG23+BG24+BG26+BG27+BG29+BG28)/'планирование суточное'!$K$25</f>
        <v>0</v>
      </c>
      <c r="BI24" s="234" t="e">
        <f>IF(ISERROR(INDEX('файл остатки'!$A$5:$CX$265,MATCH(BI$2,'файл остатки'!$A$5:$A$228,0),MATCH($B24,'файл остатки'!$A$5:$CX$5,0))),INDEX('файл остатки'!$A$100:$CX$265,MATCH(BG$3,'файл остатки'!$A$100:$A$228,0),MATCH($B24,'файл остатки'!$A$5:$CX$5,0)),INDEX('файл остатки'!$A$5:$CX$265,MATCH(BI$2,'файл остатки'!$A$5:$A$228,0),MATCH($B24,'файл остатки'!$A$5:$CX$5,0)))</f>
        <v>#N/A</v>
      </c>
      <c r="BJ24" s="213" t="e">
        <f>INDEX('файл остатки'!$A$5:$CX$265,MATCH($H$1,'файл остатки'!$A$5:$A$228,0),MATCH($B24,'файл остатки'!$A$5:$CX$5,0))</f>
        <v>#N/A</v>
      </c>
      <c r="BK24" s="213" t="e">
        <f t="shared" si="0"/>
        <v>#N/A</v>
      </c>
      <c r="BL24" s="241" t="e">
        <f>IF(BG$3='файл остатки'!$B$1,INDEX('файл остатки'!$A$5:$CX$265,MATCH($C$1,'файл остатки'!$A$5:$A$228,0),MATCH($B24,'файл остатки'!$A$5:$CX$5,0)),BE24+BF24-BG24-BI24)</f>
        <v>#N/A</v>
      </c>
      <c r="BM24" s="218"/>
      <c r="BN24" s="217" t="e">
        <f t="shared" si="1"/>
        <v>#N/A</v>
      </c>
      <c r="BO24" s="150" t="e">
        <f>-(BN22+BN23+BN24+BN26+BN27+BN29+BN28)/'планирование суточное'!$K$25</f>
        <v>#N/A</v>
      </c>
      <c r="BP24" s="234" t="e">
        <f>IF(ISERROR(INDEX('файл остатки'!$A$5:$CX$265,MATCH(BP$2,'файл остатки'!$A$5:$A$228,0),MATCH($B24,'файл остатки'!$A$5:$CX$5,0))),INDEX('файл остатки'!$A$100:$CX$265,MATCH(BN$3,'файл остатки'!$A$100:$A$228,0),MATCH($B24,'файл остатки'!$A$5:$CX$5,0)),INDEX('файл остатки'!$A$5:$CX$265,MATCH(BP$2,'файл остатки'!$A$5:$A$228,0),MATCH($B24,'файл остатки'!$A$5:$CX$5,0)))</f>
        <v>#N/A</v>
      </c>
      <c r="BQ24" s="213" t="e">
        <f>INDEX('файл остатки'!$A$5:$CX$265,MATCH($H$1,'файл остатки'!$A$5:$A$228,0),MATCH($B24,'файл остатки'!$A$5:$CX$5,0))</f>
        <v>#N/A</v>
      </c>
      <c r="BR24" s="241" t="e">
        <f>IF(BN$3='файл остатки'!$B$1,INDEX('файл остатки'!$A$5:$CX$265,MATCH($C$1,'файл остатки'!$A$5:$A$228,0),MATCH($B24,'файл остатки'!$A$5:$CX$5,0)),BL24+BM24-BN24-BP24)</f>
        <v>#N/A</v>
      </c>
      <c r="BS24" s="218"/>
      <c r="BT24" s="217" t="e">
        <f t="shared" si="2"/>
        <v>#N/A</v>
      </c>
      <c r="BU24" s="150" t="e">
        <f>-(BT22+BT23+BT24+BT26+BT27+BT29+BT28)/'планирование суточное'!$K$25</f>
        <v>#N/A</v>
      </c>
      <c r="BV24" s="234" t="e">
        <f>IF(ISERROR(INDEX('файл остатки'!$A$5:$CX$265,MATCH(BV$2,'файл остатки'!$A$5:$A$228,0),MATCH($B24,'файл остатки'!$A$5:$CX$5,0))),INDEX('файл остатки'!$A$100:$CX$265,MATCH(BT$3,'файл остатки'!$A$100:$A$228,0),MATCH($B24,'файл остатки'!$A$5:$CX$5,0)),INDEX('файл остатки'!$A$5:$CX$265,MATCH(BV$2,'файл остатки'!$A$5:$A$228,0),MATCH($B24,'файл остатки'!$A$5:$CX$5,0)))</f>
        <v>#N/A</v>
      </c>
      <c r="BW24" s="213" t="e">
        <f>INDEX('файл остатки'!$A$5:$CX$265,MATCH($H$1,'файл остатки'!$A$5:$A$228,0),MATCH($B24,'файл остатки'!$A$5:$CX$5,0))</f>
        <v>#N/A</v>
      </c>
      <c r="BX24" s="241" t="e">
        <f>IF(BT$3='файл остатки'!$B$1,INDEX('файл остатки'!$A$5:$CX$265,MATCH($C$1,'файл остатки'!$A$5:$A$228,0),MATCH($B24,'файл остатки'!$A$5:$CX$5,0)),BR24+BS24-BT24-BV24)</f>
        <v>#N/A</v>
      </c>
      <c r="BY24" s="218"/>
      <c r="BZ24" s="217" t="e">
        <f t="shared" si="3"/>
        <v>#N/A</v>
      </c>
      <c r="CA24" s="150" t="e">
        <f>-(BZ22+BZ23+BZ24+BZ26+BZ27+BZ29+BZ28)/'планирование суточное'!$K$25</f>
        <v>#N/A</v>
      </c>
      <c r="CB24" s="234" t="e">
        <f>IF(ISERROR(INDEX('файл остатки'!$A$5:$CX$265,MATCH(CB$2,'файл остатки'!$A$5:$A$228,0),MATCH($B24,'файл остатки'!$A$5:$CX$5,0))),INDEX('файл остатки'!$A$100:$CX$265,MATCH(BZ$3,'файл остатки'!$A$100:$A$228,0),MATCH($B24,'файл остатки'!$A$5:$CX$5,0)),INDEX('файл остатки'!$A$5:$CX$265,MATCH(CB$2,'файл остатки'!$A$5:$A$228,0),MATCH($B24,'файл остатки'!$A$5:$CX$5,0)))</f>
        <v>#N/A</v>
      </c>
      <c r="CC24" s="213" t="e">
        <f>INDEX('файл остатки'!$A$5:$CX$265,MATCH($H$1,'файл остатки'!$A$5:$A$228,0),MATCH($B24,'файл остатки'!$A$5:$CX$5,0))</f>
        <v>#N/A</v>
      </c>
      <c r="CD24" s="241" t="e">
        <f>IF(BZ$3='файл остатки'!$B$1,INDEX('файл остатки'!$A$5:$CX$265,MATCH($C$1,'файл остатки'!$A$5:$A$228,0),MATCH($B24,'файл остатки'!$A$5:$CX$5,0)),BX24+BY24-BZ24-CB24)</f>
        <v>#N/A</v>
      </c>
      <c r="CE24" s="218"/>
      <c r="CH24" s="217">
        <f t="shared" si="4"/>
        <v>-5270.1333333333332</v>
      </c>
      <c r="CI24" s="150">
        <f>-(CH22+CH23+CH24+CH26+CH27+CH29+CH28)/'планирование суточное'!$K$25</f>
        <v>10.010633333333333</v>
      </c>
      <c r="CJ24" s="217" t="e">
        <f t="shared" si="5"/>
        <v>#N/A</v>
      </c>
      <c r="CK24" s="150" t="e">
        <f>-(CJ22+CJ23+CJ24+CJ26+CJ27+CJ29+CJ28)/'планирование суточное'!$K$25</f>
        <v>#N/A</v>
      </c>
      <c r="CO24" s="223" t="e">
        <f>+INDEX('файл остатки'!$A$5:$CX$265,MATCH(CO$2,'файл остатки'!$A$5:$A$228,0),MATCH($B24,'файл остатки'!$A$5:$CX$5,0))</f>
        <v>#N/A</v>
      </c>
    </row>
    <row r="25" spans="1:93" ht="24" customHeight="1">
      <c r="A25" s="163" t="s">
        <v>19</v>
      </c>
      <c r="B25" s="206" t="s">
        <v>113</v>
      </c>
      <c r="C25" s="244" t="e">
        <f>INDEX('файл остатки'!$A$5:$CX$265,MATCH($C$1,'файл остатки'!$A$5:$A$228,0),MATCH(B25,'файл остатки'!$A$5:$CX$5,0))</f>
        <v>#N/A</v>
      </c>
      <c r="D25" s="248"/>
      <c r="E25" s="217"/>
      <c r="F25" s="208"/>
      <c r="G25" s="234" t="e">
        <f>IF(ISERROR(INDEX('файл остатки'!$A$5:$CX$265,MATCH(G$2,'файл остатки'!$A$5:$A$228,0),MATCH($B25,'файл остатки'!$A$5:$CX$5,0))),INDEX('файл остатки'!$A$100:$CX$265,MATCH(E$3,'файл остатки'!$A$100:$A$228,0),MATCH($B25,'файл остатки'!$A$5:$CX$5,0)),INDEX('файл остатки'!$A$5:$CX$265,MATCH(G$2,'файл остатки'!$A$5:$A$228,0),MATCH($B25,'файл остатки'!$A$5:$CX$5,0)))</f>
        <v>#N/A</v>
      </c>
      <c r="H25" s="213" t="e">
        <f>INDEX('файл остатки'!$A$5:$CX$265,MATCH($H$1,'файл остатки'!$A$5:$A$228,0),MATCH($B25,'файл остатки'!$A$5:$CX$5,0))</f>
        <v>#N/A</v>
      </c>
      <c r="I25" s="241" t="e">
        <f>IF(E$3='файл остатки'!$B$1,INDEX('файл остатки'!$A$5:$CX$265,MATCH($C$1,'файл остатки'!$A$5:$A$228,0),MATCH($B25,'файл остатки'!$A$5:$CX$5,0)),C25+D25-E25-G25)</f>
        <v>#N/A</v>
      </c>
      <c r="J25" s="218"/>
      <c r="K25" s="217">
        <v>-88.5</v>
      </c>
      <c r="L25" s="208"/>
      <c r="M25" s="234" t="e">
        <f>IF(ISERROR(INDEX('файл остатки'!$A$5:$CX$265,MATCH(M$2,'файл остатки'!$A$5:$A$228,0),MATCH($B25,'файл остатки'!$A$5:$CX$5,0))),INDEX('файл остатки'!$A$100:$CX$265,MATCH(K$3,'файл остатки'!$A$100:$A$228,0),MATCH($B25,'файл остатки'!$A$5:$CX$5,0)),INDEX('файл остатки'!$A$5:$CX$265,MATCH(M$2,'файл остатки'!$A$5:$A$228,0),MATCH($B25,'файл остатки'!$A$5:$CX$5,0)))</f>
        <v>#N/A</v>
      </c>
      <c r="N25" s="213" t="e">
        <f>INDEX('файл остатки'!$A$5:$CX$265,MATCH($H$1,'файл остатки'!$A$5:$A$228,0),MATCH($B25,'файл остатки'!$A$5:$CX$5,0))</f>
        <v>#N/A</v>
      </c>
      <c r="O25" s="241" t="e">
        <f>IF(K$3='файл остатки'!$B$1,INDEX('файл остатки'!$A$5:$CX$265,MATCH($C$1,'файл остатки'!$A$5:$A$228,0),MATCH($B25,'файл остатки'!$A$5:$CX$5,0)),I25+J25-K25-M25)</f>
        <v>#N/A</v>
      </c>
      <c r="P25" s="218">
        <v>1.0900000000000001</v>
      </c>
      <c r="Q25" s="217"/>
      <c r="R25" s="208"/>
      <c r="S25" s="234" t="e">
        <f>IF(ISERROR(INDEX('файл остатки'!$A$5:$CX$265,MATCH(S$2,'файл остатки'!$A$5:$A$228,0),MATCH($B25,'файл остатки'!$A$5:$CX$5,0))),INDEX('файл остатки'!$A$100:$CX$265,MATCH(Q$3,'файл остатки'!$A$100:$A$228,0),MATCH($B25,'файл остатки'!$A$5:$CX$5,0)),INDEX('файл остатки'!$A$5:$CX$265,MATCH(S$2,'файл остатки'!$A$5:$A$228,0),MATCH($B25,'файл остатки'!$A$5:$CX$5,0)))</f>
        <v>#N/A</v>
      </c>
      <c r="T25" s="213" t="e">
        <f>INDEX('файл остатки'!$A$5:$CX$265,MATCH($H$1,'файл остатки'!$A$5:$A$228,0),MATCH($B25,'файл остатки'!$A$5:$CX$5,0))</f>
        <v>#N/A</v>
      </c>
      <c r="U25" s="241" t="e">
        <f>IF(Q$3='файл остатки'!$B$1,INDEX('файл остатки'!$A$5:$CX$265,MATCH($C$1,'файл остатки'!$A$5:$A$228,0),MATCH($B25,'файл остатки'!$A$5:$CX$5,0)),O25+P25-Q25-S25)</f>
        <v>#N/A</v>
      </c>
      <c r="V25" s="218"/>
      <c r="W25" s="217"/>
      <c r="X25" s="208"/>
      <c r="Y25" s="234" t="e">
        <f>IF(ISERROR(INDEX('файл остатки'!$A$5:$CX$265,MATCH(Y$2,'файл остатки'!$A$5:$A$228,0),MATCH($B25,'файл остатки'!$A$5:$CX$5,0))),INDEX('файл остатки'!$A$100:$CX$265,MATCH(W$3,'файл остатки'!$A$100:$A$228,0),MATCH($B25,'файл остатки'!$A$5:$CX$5,0)),INDEX('файл остатки'!$A$5:$CX$265,MATCH(Y$2,'файл остатки'!$A$5:$A$228,0),MATCH($B25,'файл остатки'!$A$5:$CX$5,0)))</f>
        <v>#N/A</v>
      </c>
      <c r="Z25" s="213" t="e">
        <f>INDEX('файл остатки'!$A$5:$CX$265,MATCH($H$1,'файл остатки'!$A$5:$A$228,0),MATCH($B25,'файл остатки'!$A$5:$CX$5,0))</f>
        <v>#N/A</v>
      </c>
      <c r="AA25" s="241" t="e">
        <f>IF(W$3='файл остатки'!$B$1,INDEX('файл остатки'!$A$5:$CX$265,MATCH($C$1,'файл остатки'!$A$5:$A$228,0),MATCH($B25,'файл остатки'!$A$5:$CX$5,0)),U25+V25-W25-Y25)</f>
        <v>#N/A</v>
      </c>
      <c r="AB25" s="218"/>
      <c r="AC25" s="217">
        <v>-10.666666666666661</v>
      </c>
      <c r="AD25" s="208"/>
      <c r="AE25" s="234" t="e">
        <f>IF(ISERROR(INDEX('файл остатки'!$A$5:$CX$265,MATCH(AE$2,'файл остатки'!$A$5:$A$228,0),MATCH($B25,'файл остатки'!$A$5:$CX$5,0))),INDEX('файл остатки'!$A$100:$CX$265,MATCH(AC$3,'файл остатки'!$A$100:$A$228,0),MATCH($B25,'файл остатки'!$A$5:$CX$5,0)),INDEX('файл остатки'!$A$5:$CX$265,MATCH(AE$2,'файл остатки'!$A$5:$A$228,0),MATCH($B25,'файл остатки'!$A$5:$CX$5,0)))</f>
        <v>#N/A</v>
      </c>
      <c r="AF25" s="213" t="e">
        <f>INDEX('файл остатки'!$A$5:$CX$265,MATCH($H$1,'файл остатки'!$A$5:$A$228,0),MATCH($B25,'файл остатки'!$A$5:$CX$5,0))</f>
        <v>#N/A</v>
      </c>
      <c r="AG25" s="241" t="e">
        <f>IF(AC$3='файл остатки'!$B$1,INDEX('файл остатки'!$A$5:$CX$265,MATCH($C$1,'файл остатки'!$A$5:$A$228,0),MATCH($B25,'файл остатки'!$A$5:$CX$5,0)),AA25+AB25-AC25-AE25)</f>
        <v>#N/A</v>
      </c>
      <c r="AH25" s="218"/>
      <c r="AI25" s="217">
        <v>-70</v>
      </c>
      <c r="AJ25" s="208"/>
      <c r="AK25" s="234" t="e">
        <f>IF(ISERROR(INDEX('файл остатки'!$A$5:$CX$265,MATCH(AK$2,'файл остатки'!$A$5:$A$228,0),MATCH($B25,'файл остатки'!$A$5:$CX$5,0))),INDEX('файл остатки'!$A$100:$CX$265,MATCH(AI$3,'файл остатки'!$A$100:$A$228,0),MATCH($B25,'файл остатки'!$A$5:$CX$5,0)),INDEX('файл остатки'!$A$5:$CX$265,MATCH(AK$2,'файл остатки'!$A$5:$A$228,0),MATCH($B25,'файл остатки'!$A$5:$CX$5,0)))</f>
        <v>#N/A</v>
      </c>
      <c r="AL25" s="213" t="e">
        <f>INDEX('файл остатки'!$A$5:$CX$265,MATCH($H$1,'файл остатки'!$A$5:$A$228,0),MATCH($B25,'файл остатки'!$A$5:$CX$5,0))</f>
        <v>#N/A</v>
      </c>
      <c r="AM25" s="241" t="e">
        <f>IF(AI$3='файл остатки'!$B$1,INDEX('файл остатки'!$A$5:$CX$265,MATCH($C$1,'файл остатки'!$A$5:$A$228,0),MATCH($B25,'файл остатки'!$A$5:$CX$5,0)),AG25+AH25-AI25-AK25)</f>
        <v>#N/A</v>
      </c>
      <c r="AN25" s="218"/>
      <c r="AO25" s="217"/>
      <c r="AP25" s="208"/>
      <c r="AQ25" s="234" t="e">
        <f>IF(ISERROR(INDEX('файл остатки'!$A$5:$CX$265,MATCH(AQ$2,'файл остатки'!$A$5:$A$228,0),MATCH($B25,'файл остатки'!$A$5:$CX$5,0))),INDEX('файл остатки'!$A$100:$CX$265,MATCH(AO$3,'файл остатки'!$A$100:$A$228,0),MATCH($B25,'файл остатки'!$A$5:$CX$5,0)),INDEX('файл остатки'!$A$5:$CX$265,MATCH(AQ$2,'файл остатки'!$A$5:$A$228,0),MATCH($B25,'файл остатки'!$A$5:$CX$5,0)))</f>
        <v>#N/A</v>
      </c>
      <c r="AR25" s="213" t="e">
        <f>INDEX('файл остатки'!$A$5:$CX$265,MATCH($H$1,'файл остатки'!$A$5:$A$228,0),MATCH($B25,'файл остатки'!$A$5:$CX$5,0))</f>
        <v>#N/A</v>
      </c>
      <c r="AS25" s="241" t="e">
        <f>IF(AO$3='файл остатки'!$B$1,INDEX('файл остатки'!$A$5:$CX$265,MATCH($C$1,'файл остатки'!$A$5:$A$228,0),MATCH($B25,'файл остатки'!$A$5:$CX$5,0)),AM25+AN25-AO25-AQ25)</f>
        <v>#N/A</v>
      </c>
      <c r="AT25" s="218"/>
      <c r="AU25" s="217"/>
      <c r="AV25" s="208"/>
      <c r="AW25" s="234" t="e">
        <f>IF(ISERROR(INDEX('файл остатки'!$A$5:$CX$265,MATCH(AW$2,'файл остатки'!$A$5:$A$228,0),MATCH($B25,'файл остатки'!$A$5:$CX$5,0))),INDEX('файл остатки'!$A$100:$CX$265,MATCH(AU$3,'файл остатки'!$A$100:$A$228,0),MATCH($B25,'файл остатки'!$A$5:$CX$5,0)),INDEX('файл остатки'!$A$5:$CX$265,MATCH(AW$2,'файл остатки'!$A$5:$A$228,0),MATCH($B25,'файл остатки'!$A$5:$CX$5,0)))</f>
        <v>#N/A</v>
      </c>
      <c r="AX25" s="213" t="e">
        <f>INDEX('файл остатки'!$A$5:$CX$265,MATCH($H$1,'файл остатки'!$A$5:$A$228,0),MATCH($B25,'файл остатки'!$A$5:$CX$5,0))</f>
        <v>#N/A</v>
      </c>
      <c r="AY25" s="241" t="e">
        <f>IF(AU$3='файл остатки'!$B$1,INDEX('файл остатки'!$A$5:$CX$265,MATCH($C$1,'файл остатки'!$A$5:$A$228,0),MATCH($B25,'файл остатки'!$A$5:$CX$5,0)),AS25+AT25-AU25-AW25)</f>
        <v>#N/A</v>
      </c>
      <c r="AZ25" s="218"/>
      <c r="BA25" s="217">
        <v>-97</v>
      </c>
      <c r="BB25" s="208"/>
      <c r="BC25" s="234" t="e">
        <f>IF(ISERROR(INDEX('файл остатки'!$A$5:$CX$265,MATCH(BC$2,'файл остатки'!$A$5:$A$228,0),MATCH($B25,'файл остатки'!$A$5:$CX$5,0))),INDEX('файл остатки'!$A$100:$CX$265,MATCH(BA$3,'файл остатки'!$A$100:$A$228,0),MATCH($B25,'файл остатки'!$A$5:$CX$5,0)),INDEX('файл остатки'!$A$5:$CX$265,MATCH(BC$2,'файл остатки'!$A$5:$A$228,0),MATCH($B25,'файл остатки'!$A$5:$CX$5,0)))</f>
        <v>#N/A</v>
      </c>
      <c r="BD25" s="213" t="e">
        <f>INDEX('файл остатки'!$A$5:$CX$265,MATCH($H$1,'файл остатки'!$A$5:$A$228,0),MATCH($B25,'файл остатки'!$A$5:$CX$5,0))</f>
        <v>#N/A</v>
      </c>
      <c r="BE25" s="241" t="e">
        <f>IF(BA$3='файл остатки'!$B$1,INDEX('файл остатки'!$A$5:$CX$265,MATCH($C$1,'файл остатки'!$A$5:$A$228,0),MATCH($B25,'файл остатки'!$A$5:$CX$5,0)),AY25+AZ25-BA25-BC25)</f>
        <v>#N/A</v>
      </c>
      <c r="BF25" s="218"/>
      <c r="BG25" s="217"/>
      <c r="BH25" s="208"/>
      <c r="BI25" s="234" t="e">
        <f>IF(ISERROR(INDEX('файл остатки'!$A$5:$CX$265,MATCH(BI$2,'файл остатки'!$A$5:$A$228,0),MATCH($B25,'файл остатки'!$A$5:$CX$5,0))),INDEX('файл остатки'!$A$100:$CX$265,MATCH(BG$3,'файл остатки'!$A$100:$A$228,0),MATCH($B25,'файл остатки'!$A$5:$CX$5,0)),INDEX('файл остатки'!$A$5:$CX$265,MATCH(BI$2,'файл остатки'!$A$5:$A$228,0),MATCH($B25,'файл остатки'!$A$5:$CX$5,0)))</f>
        <v>#N/A</v>
      </c>
      <c r="BJ25" s="213" t="e">
        <f>INDEX('файл остатки'!$A$5:$CX$265,MATCH($H$1,'файл остатки'!$A$5:$A$228,0),MATCH($B25,'файл остатки'!$A$5:$CX$5,0))</f>
        <v>#N/A</v>
      </c>
      <c r="BK25" s="213" t="e">
        <f t="shared" si="0"/>
        <v>#N/A</v>
      </c>
      <c r="BL25" s="241" t="e">
        <f>IF(BG$3='файл остатки'!$B$1,INDEX('файл остатки'!$A$5:$CX$265,MATCH($C$1,'файл остатки'!$A$5:$A$228,0),MATCH($B25,'файл остатки'!$A$5:$CX$5,0)),BE25+BF25-BG25-BI25)</f>
        <v>#N/A</v>
      </c>
      <c r="BM25" s="218"/>
      <c r="BN25" s="217" t="e">
        <f t="shared" si="1"/>
        <v>#N/A</v>
      </c>
      <c r="BO25" s="208"/>
      <c r="BP25" s="234" t="e">
        <f>IF(ISERROR(INDEX('файл остатки'!$A$5:$CX$265,MATCH(BP$2,'файл остатки'!$A$5:$A$228,0),MATCH($B25,'файл остатки'!$A$5:$CX$5,0))),INDEX('файл остатки'!$A$100:$CX$265,MATCH(BN$3,'файл остатки'!$A$100:$A$228,0),MATCH($B25,'файл остатки'!$A$5:$CX$5,0)),INDEX('файл остатки'!$A$5:$CX$265,MATCH(BP$2,'файл остатки'!$A$5:$A$228,0),MATCH($B25,'файл остатки'!$A$5:$CX$5,0)))</f>
        <v>#N/A</v>
      </c>
      <c r="BQ25" s="213" t="e">
        <f>INDEX('файл остатки'!$A$5:$CX$265,MATCH($H$1,'файл остатки'!$A$5:$A$228,0),MATCH($B25,'файл остатки'!$A$5:$CX$5,0))</f>
        <v>#N/A</v>
      </c>
      <c r="BR25" s="241" t="e">
        <f>IF(BN$3='файл остатки'!$B$1,INDEX('файл остатки'!$A$5:$CX$265,MATCH($C$1,'файл остатки'!$A$5:$A$228,0),MATCH($B25,'файл остатки'!$A$5:$CX$5,0)),BL25+BM25-BN25-BP25)</f>
        <v>#N/A</v>
      </c>
      <c r="BS25" s="218"/>
      <c r="BT25" s="217" t="e">
        <f t="shared" si="2"/>
        <v>#N/A</v>
      </c>
      <c r="BU25" s="208"/>
      <c r="BV25" s="234" t="e">
        <f>IF(ISERROR(INDEX('файл остатки'!$A$5:$CX$265,MATCH(BV$2,'файл остатки'!$A$5:$A$228,0),MATCH($B25,'файл остатки'!$A$5:$CX$5,0))),INDEX('файл остатки'!$A$100:$CX$265,MATCH(BT$3,'файл остатки'!$A$100:$A$228,0),MATCH($B25,'файл остатки'!$A$5:$CX$5,0)),INDEX('файл остатки'!$A$5:$CX$265,MATCH(BV$2,'файл остатки'!$A$5:$A$228,0),MATCH($B25,'файл остатки'!$A$5:$CX$5,0)))</f>
        <v>#N/A</v>
      </c>
      <c r="BW25" s="213" t="e">
        <f>INDEX('файл остатки'!$A$5:$CX$265,MATCH($H$1,'файл остатки'!$A$5:$A$228,0),MATCH($B25,'файл остатки'!$A$5:$CX$5,0))</f>
        <v>#N/A</v>
      </c>
      <c r="BX25" s="241" t="e">
        <f>IF(BT$3='файл остатки'!$B$1,INDEX('файл остатки'!$A$5:$CX$265,MATCH($C$1,'файл остатки'!$A$5:$A$228,0),MATCH($B25,'файл остатки'!$A$5:$CX$5,0)),BR25+BS25-BT25-BV25)</f>
        <v>#N/A</v>
      </c>
      <c r="BY25" s="218"/>
      <c r="BZ25" s="217" t="e">
        <f t="shared" si="3"/>
        <v>#N/A</v>
      </c>
      <c r="CA25" s="208"/>
      <c r="CB25" s="234" t="e">
        <f>IF(ISERROR(INDEX('файл остатки'!$A$5:$CX$265,MATCH(CB$2,'файл остатки'!$A$5:$A$228,0),MATCH($B25,'файл остатки'!$A$5:$CX$5,0))),INDEX('файл остатки'!$A$100:$CX$265,MATCH(BZ$3,'файл остатки'!$A$100:$A$228,0),MATCH($B25,'файл остатки'!$A$5:$CX$5,0)),INDEX('файл остатки'!$A$5:$CX$265,MATCH(CB$2,'файл остатки'!$A$5:$A$228,0),MATCH($B25,'файл остатки'!$A$5:$CX$5,0)))</f>
        <v>#N/A</v>
      </c>
      <c r="CC25" s="213" t="e">
        <f>INDEX('файл остатки'!$A$5:$CX$265,MATCH($H$1,'файл остатки'!$A$5:$A$228,0),MATCH($B25,'файл остатки'!$A$5:$CX$5,0))</f>
        <v>#N/A</v>
      </c>
      <c r="CD25" s="241" t="e">
        <f>IF(BZ$3='файл остатки'!$B$1,INDEX('файл остатки'!$A$5:$CX$265,MATCH($C$1,'файл остатки'!$A$5:$A$228,0),MATCH($B25,'файл остатки'!$A$5:$CX$5,0)),BX25+BY25-BZ25-CB25)</f>
        <v>#N/A</v>
      </c>
      <c r="CE25" s="218"/>
      <c r="CH25" s="217">
        <f t="shared" si="4"/>
        <v>-266.16666666666663</v>
      </c>
      <c r="CI25" s="208"/>
      <c r="CJ25" s="217" t="e">
        <f t="shared" si="5"/>
        <v>#N/A</v>
      </c>
      <c r="CK25" s="208"/>
      <c r="CO25" s="223" t="e">
        <f>+INDEX('файл остатки'!$A$5:$CX$265,MATCH(CO$2,'файл остатки'!$A$5:$A$228,0),MATCH($B25,'файл остатки'!$A$5:$CX$5,0))</f>
        <v>#N/A</v>
      </c>
    </row>
    <row r="26" spans="1:93" ht="24" customHeight="1">
      <c r="A26" s="163" t="s">
        <v>63</v>
      </c>
      <c r="B26" s="206" t="s">
        <v>144</v>
      </c>
      <c r="C26" s="244">
        <f>INDEX('файл остатки'!$A$5:$CX$265,MATCH($C$1,'файл остатки'!$A$5:$A$228,0),MATCH(B26,'файл остатки'!$A$5:$CX$5,0))</f>
        <v>39</v>
      </c>
      <c r="D26" s="248"/>
      <c r="E26" s="217"/>
      <c r="F26" s="208"/>
      <c r="G26" s="234" t="e">
        <f>IF(ISERROR(INDEX('файл остатки'!$A$5:$CX$265,MATCH(G$2,'файл остатки'!$A$5:$A$228,0),MATCH($B26,'файл остатки'!$A$5:$CX$5,0))),INDEX('файл остатки'!$A$100:$CX$265,MATCH(E$3,'файл остатки'!$A$100:$A$228,0),MATCH($B26,'файл остатки'!$A$5:$CX$5,0)),INDEX('файл остатки'!$A$5:$CX$265,MATCH(G$2,'файл остатки'!$A$5:$A$228,0),MATCH($B26,'файл остатки'!$A$5:$CX$5,0)))</f>
        <v>#N/A</v>
      </c>
      <c r="H26" s="213">
        <f>INDEX('файл остатки'!$A$5:$CX$265,MATCH($H$1,'файл остатки'!$A$5:$A$228,0),MATCH($B26,'файл остатки'!$A$5:$CX$5,0))</f>
        <v>0</v>
      </c>
      <c r="I26" s="241" t="e">
        <f>IF(E$3='файл остатки'!$B$1,INDEX('файл остатки'!$A$5:$CX$265,MATCH($C$1,'файл остатки'!$A$5:$A$228,0),MATCH($B26,'файл остатки'!$A$5:$CX$5,0)),C26+D26-E26-G26)</f>
        <v>#N/A</v>
      </c>
      <c r="J26" s="218"/>
      <c r="K26" s="217">
        <v>-33</v>
      </c>
      <c r="L26" s="208"/>
      <c r="M26" s="234" t="e">
        <f>IF(ISERROR(INDEX('файл остатки'!$A$5:$CX$265,MATCH(M$2,'файл остатки'!$A$5:$A$228,0),MATCH($B26,'файл остатки'!$A$5:$CX$5,0))),INDEX('файл остатки'!$A$100:$CX$265,MATCH(K$3,'файл остатки'!$A$100:$A$228,0),MATCH($B26,'файл остатки'!$A$5:$CX$5,0)),INDEX('файл остатки'!$A$5:$CX$265,MATCH(M$2,'файл остатки'!$A$5:$A$228,0),MATCH($B26,'файл остатки'!$A$5:$CX$5,0)))</f>
        <v>#N/A</v>
      </c>
      <c r="N26" s="213">
        <f>INDEX('файл остатки'!$A$5:$CX$265,MATCH($H$1,'файл остатки'!$A$5:$A$228,0),MATCH($B26,'файл остатки'!$A$5:$CX$5,0))</f>
        <v>0</v>
      </c>
      <c r="O26" s="241" t="e">
        <f>IF(K$3='файл остатки'!$B$1,INDEX('файл остатки'!$A$5:$CX$265,MATCH($C$1,'файл остатки'!$A$5:$A$228,0),MATCH($B26,'файл остатки'!$A$5:$CX$5,0)),I26+J26-K26-M26)</f>
        <v>#N/A</v>
      </c>
      <c r="P26" s="218">
        <v>11.5</v>
      </c>
      <c r="Q26" s="217">
        <v>-64.5</v>
      </c>
      <c r="R26" s="208"/>
      <c r="S26" s="234" t="e">
        <f>IF(ISERROR(INDEX('файл остатки'!$A$5:$CX$265,MATCH(S$2,'файл остатки'!$A$5:$A$228,0),MATCH($B26,'файл остатки'!$A$5:$CX$5,0))),INDEX('файл остатки'!$A$100:$CX$265,MATCH(Q$3,'файл остатки'!$A$100:$A$228,0),MATCH($B26,'файл остатки'!$A$5:$CX$5,0)),INDEX('файл остатки'!$A$5:$CX$265,MATCH(S$2,'файл остатки'!$A$5:$A$228,0),MATCH($B26,'файл остатки'!$A$5:$CX$5,0)))</f>
        <v>#N/A</v>
      </c>
      <c r="T26" s="213">
        <f>INDEX('файл остатки'!$A$5:$CX$265,MATCH($H$1,'файл остатки'!$A$5:$A$228,0),MATCH($B26,'файл остатки'!$A$5:$CX$5,0))</f>
        <v>0</v>
      </c>
      <c r="U26" s="241" t="e">
        <f>IF(Q$3='файл остатки'!$B$1,INDEX('файл остатки'!$A$5:$CX$265,MATCH($C$1,'файл остатки'!$A$5:$A$228,0),MATCH($B26,'файл остатки'!$A$5:$CX$5,0)),O26+P26-Q26-S26)</f>
        <v>#N/A</v>
      </c>
      <c r="V26" s="218"/>
      <c r="W26" s="217"/>
      <c r="X26" s="208"/>
      <c r="Y26" s="234" t="e">
        <f>IF(ISERROR(INDEX('файл остатки'!$A$5:$CX$265,MATCH(Y$2,'файл остатки'!$A$5:$A$228,0),MATCH($B26,'файл остатки'!$A$5:$CX$5,0))),INDEX('файл остатки'!$A$100:$CX$265,MATCH(W$3,'файл остатки'!$A$100:$A$228,0),MATCH($B26,'файл остатки'!$A$5:$CX$5,0)),INDEX('файл остатки'!$A$5:$CX$265,MATCH(Y$2,'файл остатки'!$A$5:$A$228,0),MATCH($B26,'файл остатки'!$A$5:$CX$5,0)))</f>
        <v>#N/A</v>
      </c>
      <c r="Z26" s="213">
        <f>INDEX('файл остатки'!$A$5:$CX$265,MATCH($H$1,'файл остатки'!$A$5:$A$228,0),MATCH($B26,'файл остатки'!$A$5:$CX$5,0))</f>
        <v>0</v>
      </c>
      <c r="AA26" s="241" t="e">
        <f>IF(W$3='файл остатки'!$B$1,INDEX('файл остатки'!$A$5:$CX$265,MATCH($C$1,'файл остатки'!$A$5:$A$228,0),MATCH($B26,'файл остатки'!$A$5:$CX$5,0)),U26+V26-W26-Y26)</f>
        <v>#N/A</v>
      </c>
      <c r="AB26" s="218"/>
      <c r="AC26" s="217">
        <v>-23</v>
      </c>
      <c r="AD26" s="208"/>
      <c r="AE26" s="234" t="e">
        <f>IF(ISERROR(INDEX('файл остатки'!$A$5:$CX$265,MATCH(AE$2,'файл остатки'!$A$5:$A$228,0),MATCH($B26,'файл остатки'!$A$5:$CX$5,0))),INDEX('файл остатки'!$A$100:$CX$265,MATCH(AC$3,'файл остатки'!$A$100:$A$228,0),MATCH($B26,'файл остатки'!$A$5:$CX$5,0)),INDEX('файл остатки'!$A$5:$CX$265,MATCH(AE$2,'файл остатки'!$A$5:$A$228,0),MATCH($B26,'файл остатки'!$A$5:$CX$5,0)))</f>
        <v>#N/A</v>
      </c>
      <c r="AF26" s="213">
        <f>INDEX('файл остатки'!$A$5:$CX$265,MATCH($H$1,'файл остатки'!$A$5:$A$228,0),MATCH($B26,'файл остатки'!$A$5:$CX$5,0))</f>
        <v>0</v>
      </c>
      <c r="AG26" s="241" t="e">
        <f>IF(AC$3='файл остатки'!$B$1,INDEX('файл остатки'!$A$5:$CX$265,MATCH($C$1,'файл остатки'!$A$5:$A$228,0),MATCH($B26,'файл остатки'!$A$5:$CX$5,0)),AA26+AB26-AC26-AE26)</f>
        <v>#N/A</v>
      </c>
      <c r="AH26" s="218"/>
      <c r="AI26" s="217">
        <v>-50</v>
      </c>
      <c r="AJ26" s="208"/>
      <c r="AK26" s="234" t="e">
        <f>IF(ISERROR(INDEX('файл остатки'!$A$5:$CX$265,MATCH(AK$2,'файл остатки'!$A$5:$A$228,0),MATCH($B26,'файл остатки'!$A$5:$CX$5,0))),INDEX('файл остатки'!$A$100:$CX$265,MATCH(AI$3,'файл остатки'!$A$100:$A$228,0),MATCH($B26,'файл остатки'!$A$5:$CX$5,0)),INDEX('файл остатки'!$A$5:$CX$265,MATCH(AK$2,'файл остатки'!$A$5:$A$228,0),MATCH($B26,'файл остатки'!$A$5:$CX$5,0)))</f>
        <v>#N/A</v>
      </c>
      <c r="AL26" s="213">
        <f>INDEX('файл остатки'!$A$5:$CX$265,MATCH($H$1,'файл остатки'!$A$5:$A$228,0),MATCH($B26,'файл остатки'!$A$5:$CX$5,0))</f>
        <v>0</v>
      </c>
      <c r="AM26" s="241" t="e">
        <f>IF(AI$3='файл остатки'!$B$1,INDEX('файл остатки'!$A$5:$CX$265,MATCH($C$1,'файл остатки'!$A$5:$A$228,0),MATCH($B26,'файл остатки'!$A$5:$CX$5,0)),AG26+AH26-AI26-AK26)</f>
        <v>#N/A</v>
      </c>
      <c r="AN26" s="218"/>
      <c r="AO26" s="217"/>
      <c r="AP26" s="208"/>
      <c r="AQ26" s="234" t="e">
        <f>IF(ISERROR(INDEX('файл остатки'!$A$5:$CX$265,MATCH(AQ$2,'файл остатки'!$A$5:$A$228,0),MATCH($B26,'файл остатки'!$A$5:$CX$5,0))),INDEX('файл остатки'!$A$100:$CX$265,MATCH(AO$3,'файл остатки'!$A$100:$A$228,0),MATCH($B26,'файл остатки'!$A$5:$CX$5,0)),INDEX('файл остатки'!$A$5:$CX$265,MATCH(AQ$2,'файл остатки'!$A$5:$A$228,0),MATCH($B26,'файл остатки'!$A$5:$CX$5,0)))</f>
        <v>#N/A</v>
      </c>
      <c r="AR26" s="213">
        <f>INDEX('файл остатки'!$A$5:$CX$265,MATCH($H$1,'файл остатки'!$A$5:$A$228,0),MATCH($B26,'файл остатки'!$A$5:$CX$5,0))</f>
        <v>0</v>
      </c>
      <c r="AS26" s="241" t="e">
        <f>IF(AO$3='файл остатки'!$B$1,INDEX('файл остатки'!$A$5:$CX$265,MATCH($C$1,'файл остатки'!$A$5:$A$228,0),MATCH($B26,'файл остатки'!$A$5:$CX$5,0)),AM26+AN26-AO26-AQ26)</f>
        <v>#N/A</v>
      </c>
      <c r="AT26" s="218"/>
      <c r="AU26" s="217"/>
      <c r="AV26" s="208"/>
      <c r="AW26" s="234" t="e">
        <f>IF(ISERROR(INDEX('файл остатки'!$A$5:$CX$265,MATCH(AW$2,'файл остатки'!$A$5:$A$228,0),MATCH($B26,'файл остатки'!$A$5:$CX$5,0))),INDEX('файл остатки'!$A$100:$CX$265,MATCH(AU$3,'файл остатки'!$A$100:$A$228,0),MATCH($B26,'файл остатки'!$A$5:$CX$5,0)),INDEX('файл остатки'!$A$5:$CX$265,MATCH(AW$2,'файл остатки'!$A$5:$A$228,0),MATCH($B26,'файл остатки'!$A$5:$CX$5,0)))</f>
        <v>#N/A</v>
      </c>
      <c r="AX26" s="213">
        <f>INDEX('файл остатки'!$A$5:$CX$265,MATCH($H$1,'файл остатки'!$A$5:$A$228,0),MATCH($B26,'файл остатки'!$A$5:$CX$5,0))</f>
        <v>0</v>
      </c>
      <c r="AY26" s="241" t="e">
        <f>IF(AU$3='файл остатки'!$B$1,INDEX('файл остатки'!$A$5:$CX$265,MATCH($C$1,'файл остатки'!$A$5:$A$228,0),MATCH($B26,'файл остатки'!$A$5:$CX$5,0)),AS26+AT26-AU26-AW26)</f>
        <v>#N/A</v>
      </c>
      <c r="AZ26" s="218"/>
      <c r="BA26" s="217">
        <v>-22</v>
      </c>
      <c r="BB26" s="208"/>
      <c r="BC26" s="234" t="e">
        <f>IF(ISERROR(INDEX('файл остатки'!$A$5:$CX$265,MATCH(BC$2,'файл остатки'!$A$5:$A$228,0),MATCH($B26,'файл остатки'!$A$5:$CX$5,0))),INDEX('файл остатки'!$A$100:$CX$265,MATCH(BA$3,'файл остатки'!$A$100:$A$228,0),MATCH($B26,'файл остатки'!$A$5:$CX$5,0)),INDEX('файл остатки'!$A$5:$CX$265,MATCH(BC$2,'файл остатки'!$A$5:$A$228,0),MATCH($B26,'файл остатки'!$A$5:$CX$5,0)))</f>
        <v>#N/A</v>
      </c>
      <c r="BD26" s="213">
        <f>INDEX('файл остатки'!$A$5:$CX$265,MATCH($H$1,'файл остатки'!$A$5:$A$228,0),MATCH($B26,'файл остатки'!$A$5:$CX$5,0))</f>
        <v>0</v>
      </c>
      <c r="BE26" s="241" t="e">
        <f>IF(BA$3='файл остатки'!$B$1,INDEX('файл остатки'!$A$5:$CX$265,MATCH($C$1,'файл остатки'!$A$5:$A$228,0),MATCH($B26,'файл остатки'!$A$5:$CX$5,0)),AY26+AZ26-BA26-BC26)</f>
        <v>#N/A</v>
      </c>
      <c r="BF26" s="218"/>
      <c r="BG26" s="217"/>
      <c r="BH26" s="208"/>
      <c r="BI26" s="234" t="e">
        <f>IF(ISERROR(INDEX('файл остатки'!$A$5:$CX$265,MATCH(BI$2,'файл остатки'!$A$5:$A$228,0),MATCH($B26,'файл остатки'!$A$5:$CX$5,0))),INDEX('файл остатки'!$A$100:$CX$265,MATCH(BG$3,'файл остатки'!$A$100:$A$228,0),MATCH($B26,'файл остатки'!$A$5:$CX$5,0)),INDEX('файл остатки'!$A$5:$CX$265,MATCH(BI$2,'файл остатки'!$A$5:$A$228,0),MATCH($B26,'файл остатки'!$A$5:$CX$5,0)))</f>
        <v>#N/A</v>
      </c>
      <c r="BJ26" s="213">
        <f>INDEX('файл остатки'!$A$5:$CX$265,MATCH($H$1,'файл остатки'!$A$5:$A$228,0),MATCH($B26,'файл остатки'!$A$5:$CX$5,0))</f>
        <v>0</v>
      </c>
      <c r="BK26" s="213" t="e">
        <f t="shared" si="0"/>
        <v>#N/A</v>
      </c>
      <c r="BL26" s="241" t="e">
        <f>IF(BG$3='файл остатки'!$B$1,INDEX('файл остатки'!$A$5:$CX$265,MATCH($C$1,'файл остатки'!$A$5:$A$228,0),MATCH($B26,'файл остатки'!$A$5:$CX$5,0)),BE26+BF26-BG26-BI26)</f>
        <v>#N/A</v>
      </c>
      <c r="BM26" s="218"/>
      <c r="BN26" s="217">
        <f t="shared" si="1"/>
        <v>-176.73333333333335</v>
      </c>
      <c r="BO26" s="208"/>
      <c r="BP26" s="234">
        <f>IF(ISERROR(INDEX('файл остатки'!$A$5:$CX$265,MATCH(BP$2,'файл остатки'!$A$5:$A$228,0),MATCH($B26,'файл остатки'!$A$5:$CX$5,0))),INDEX('файл остатки'!$A$100:$CX$265,MATCH(BN$3,'файл остатки'!$A$100:$A$228,0),MATCH($B26,'файл остатки'!$A$5:$CX$5,0)),INDEX('файл остатки'!$A$5:$CX$265,MATCH(BP$2,'файл остатки'!$A$5:$A$228,0),MATCH($B26,'файл остатки'!$A$5:$CX$5,0)))</f>
        <v>176.73333333333335</v>
      </c>
      <c r="BQ26" s="213">
        <f>INDEX('файл остатки'!$A$5:$CX$265,MATCH($H$1,'файл остатки'!$A$5:$A$228,0),MATCH($B26,'файл остатки'!$A$5:$CX$5,0))</f>
        <v>0</v>
      </c>
      <c r="BR26" s="241" t="e">
        <f>IF(BN$3='файл остатки'!$B$1,INDEX('файл остатки'!$A$5:$CX$265,MATCH($C$1,'файл остатки'!$A$5:$A$228,0),MATCH($B26,'файл остатки'!$A$5:$CX$5,0)),BL26+BM26-BN26-BP26)</f>
        <v>#N/A</v>
      </c>
      <c r="BS26" s="218"/>
      <c r="BT26" s="217">
        <f t="shared" si="2"/>
        <v>-144.6</v>
      </c>
      <c r="BU26" s="208"/>
      <c r="BV26" s="234">
        <f>IF(ISERROR(INDEX('файл остатки'!$A$5:$CX$265,MATCH(BV$2,'файл остатки'!$A$5:$A$228,0),MATCH($B26,'файл остатки'!$A$5:$CX$5,0))),INDEX('файл остатки'!$A$100:$CX$265,MATCH(BT$3,'файл остатки'!$A$100:$A$228,0),MATCH($B26,'файл остатки'!$A$5:$CX$5,0)),INDEX('файл остатки'!$A$5:$CX$265,MATCH(BV$2,'файл остатки'!$A$5:$A$228,0),MATCH($B26,'файл остатки'!$A$5:$CX$5,0)))</f>
        <v>144.6</v>
      </c>
      <c r="BW26" s="213">
        <f>INDEX('файл остатки'!$A$5:$CX$265,MATCH($H$1,'файл остатки'!$A$5:$A$228,0),MATCH($B26,'файл остатки'!$A$5:$CX$5,0))</f>
        <v>0</v>
      </c>
      <c r="BX26" s="241" t="e">
        <f>IF(BT$3='файл остатки'!$B$1,INDEX('файл остатки'!$A$5:$CX$265,MATCH($C$1,'файл остатки'!$A$5:$A$228,0),MATCH($B26,'файл остатки'!$A$5:$CX$5,0)),BR26+BS26-BT26-BV26)</f>
        <v>#N/A</v>
      </c>
      <c r="BY26" s="218"/>
      <c r="BZ26" s="217">
        <f t="shared" si="3"/>
        <v>-144.6</v>
      </c>
      <c r="CA26" s="208"/>
      <c r="CB26" s="234">
        <f>IF(ISERROR(INDEX('файл остатки'!$A$5:$CX$265,MATCH(CB$2,'файл остатки'!$A$5:$A$228,0),MATCH($B26,'файл остатки'!$A$5:$CX$5,0))),INDEX('файл остатки'!$A$100:$CX$265,MATCH(BZ$3,'файл остатки'!$A$100:$A$228,0),MATCH($B26,'файл остатки'!$A$5:$CX$5,0)),INDEX('файл остатки'!$A$5:$CX$265,MATCH(CB$2,'файл остатки'!$A$5:$A$228,0),MATCH($B26,'файл остатки'!$A$5:$CX$5,0)))</f>
        <v>144.6</v>
      </c>
      <c r="CC26" s="213">
        <f>INDEX('файл остатки'!$A$5:$CX$265,MATCH($H$1,'файл остатки'!$A$5:$A$228,0),MATCH($B26,'файл остатки'!$A$5:$CX$5,0))</f>
        <v>0</v>
      </c>
      <c r="CD26" s="241" t="e">
        <f>IF(BZ$3='файл остатки'!$B$1,INDEX('файл остатки'!$A$5:$CX$265,MATCH($C$1,'файл остатки'!$A$5:$A$228,0),MATCH($B26,'файл остатки'!$A$5:$CX$5,0)),BX26+BY26-BZ26-CB26)</f>
        <v>#N/A</v>
      </c>
      <c r="CE26" s="218"/>
      <c r="CH26" s="217">
        <f t="shared" si="4"/>
        <v>-192.5</v>
      </c>
      <c r="CI26" s="208"/>
      <c r="CJ26" s="217" t="e">
        <f t="shared" si="5"/>
        <v>#N/A</v>
      </c>
      <c r="CK26" s="208"/>
      <c r="CO26" s="223">
        <f>+INDEX('файл остатки'!$A$5:$CX$265,MATCH(CO$2,'файл остатки'!$A$5:$A$228,0),MATCH($B26,'файл остатки'!$A$5:$CX$5,0))</f>
        <v>0</v>
      </c>
    </row>
    <row r="27" spans="1:93" ht="24" customHeight="1">
      <c r="A27" s="163" t="s">
        <v>64</v>
      </c>
      <c r="B27" s="206" t="s">
        <v>145</v>
      </c>
      <c r="C27" s="244" t="e">
        <f>INDEX('файл остатки'!$A$5:$CX$265,MATCH($C$1,'файл остатки'!$A$5:$A$228,0),MATCH(B27,'файл остатки'!$A$5:$CX$5,0))</f>
        <v>#N/A</v>
      </c>
      <c r="D27" s="248"/>
      <c r="E27" s="217"/>
      <c r="F27" s="208"/>
      <c r="G27" s="234" t="e">
        <f>IF(ISERROR(INDEX('файл остатки'!$A$5:$CX$265,MATCH(G$2,'файл остатки'!$A$5:$A$228,0),MATCH($B27,'файл остатки'!$A$5:$CX$5,0))),INDEX('файл остатки'!$A$100:$CX$265,MATCH(E$3,'файл остатки'!$A$100:$A$228,0),MATCH($B27,'файл остатки'!$A$5:$CX$5,0)),INDEX('файл остатки'!$A$5:$CX$265,MATCH(G$2,'файл остатки'!$A$5:$A$228,0),MATCH($B27,'файл остатки'!$A$5:$CX$5,0)))</f>
        <v>#N/A</v>
      </c>
      <c r="H27" s="213" t="e">
        <f>INDEX('файл остатки'!$A$5:$CX$265,MATCH($H$1,'файл остатки'!$A$5:$A$228,0),MATCH($B27,'файл остатки'!$A$5:$CX$5,0))</f>
        <v>#N/A</v>
      </c>
      <c r="I27" s="241" t="e">
        <f>IF(E$3='файл остатки'!$B$1,INDEX('файл остатки'!$A$5:$CX$265,MATCH($C$1,'файл остатки'!$A$5:$A$228,0),MATCH($B27,'файл остатки'!$A$5:$CX$5,0)),C27+D27-E27-G27)</f>
        <v>#N/A</v>
      </c>
      <c r="J27" s="218"/>
      <c r="K27" s="217">
        <v>-310.2</v>
      </c>
      <c r="L27" s="208"/>
      <c r="M27" s="234" t="e">
        <f>IF(ISERROR(INDEX('файл остатки'!$A$5:$CX$265,MATCH(M$2,'файл остатки'!$A$5:$A$228,0),MATCH($B27,'файл остатки'!$A$5:$CX$5,0))),INDEX('файл остатки'!$A$100:$CX$265,MATCH(K$3,'файл остатки'!$A$100:$A$228,0),MATCH($B27,'файл остатки'!$A$5:$CX$5,0)),INDEX('файл остатки'!$A$5:$CX$265,MATCH(M$2,'файл остатки'!$A$5:$A$228,0),MATCH($B27,'файл остатки'!$A$5:$CX$5,0)))</f>
        <v>#N/A</v>
      </c>
      <c r="N27" s="213" t="e">
        <f>INDEX('файл остатки'!$A$5:$CX$265,MATCH($H$1,'файл остатки'!$A$5:$A$228,0),MATCH($B27,'файл остатки'!$A$5:$CX$5,0))</f>
        <v>#N/A</v>
      </c>
      <c r="O27" s="241" t="e">
        <f>IF(K$3='файл остатки'!$B$1,INDEX('файл остатки'!$A$5:$CX$265,MATCH($C$1,'файл остатки'!$A$5:$A$228,0),MATCH($B27,'файл остатки'!$A$5:$CX$5,0)),I27+J27-K27-M27)</f>
        <v>#N/A</v>
      </c>
      <c r="P27" s="218"/>
      <c r="Q27" s="217">
        <v>-505.2</v>
      </c>
      <c r="R27" s="208"/>
      <c r="S27" s="234" t="e">
        <f>IF(ISERROR(INDEX('файл остатки'!$A$5:$CX$265,MATCH(S$2,'файл остатки'!$A$5:$A$228,0),MATCH($B27,'файл остатки'!$A$5:$CX$5,0))),INDEX('файл остатки'!$A$100:$CX$265,MATCH(Q$3,'файл остатки'!$A$100:$A$228,0),MATCH($B27,'файл остатки'!$A$5:$CX$5,0)),INDEX('файл остатки'!$A$5:$CX$265,MATCH(S$2,'файл остатки'!$A$5:$A$228,0),MATCH($B27,'файл остатки'!$A$5:$CX$5,0)))</f>
        <v>#N/A</v>
      </c>
      <c r="T27" s="213" t="e">
        <f>INDEX('файл остатки'!$A$5:$CX$265,MATCH($H$1,'файл остатки'!$A$5:$A$228,0),MATCH($B27,'файл остатки'!$A$5:$CX$5,0))</f>
        <v>#N/A</v>
      </c>
      <c r="U27" s="241" t="e">
        <f>IF(Q$3='файл остатки'!$B$1,INDEX('файл остатки'!$A$5:$CX$265,MATCH($C$1,'файл остатки'!$A$5:$A$228,0),MATCH($B27,'файл остатки'!$A$5:$CX$5,0)),O27+P27-Q27-S27)</f>
        <v>#N/A</v>
      </c>
      <c r="V27" s="218"/>
      <c r="W27" s="217"/>
      <c r="X27" s="208"/>
      <c r="Y27" s="234" t="e">
        <f>IF(ISERROR(INDEX('файл остатки'!$A$5:$CX$265,MATCH(Y$2,'файл остатки'!$A$5:$A$228,0),MATCH($B27,'файл остатки'!$A$5:$CX$5,0))),INDEX('файл остатки'!$A$100:$CX$265,MATCH(W$3,'файл остатки'!$A$100:$A$228,0),MATCH($B27,'файл остатки'!$A$5:$CX$5,0)),INDEX('файл остатки'!$A$5:$CX$265,MATCH(Y$2,'файл остатки'!$A$5:$A$228,0),MATCH($B27,'файл остатки'!$A$5:$CX$5,0)))</f>
        <v>#N/A</v>
      </c>
      <c r="Z27" s="213" t="e">
        <f>INDEX('файл остатки'!$A$5:$CX$265,MATCH($H$1,'файл остатки'!$A$5:$A$228,0),MATCH($B27,'файл остатки'!$A$5:$CX$5,0))</f>
        <v>#N/A</v>
      </c>
      <c r="AA27" s="241" t="e">
        <f>IF(W$3='файл остатки'!$B$1,INDEX('файл остатки'!$A$5:$CX$265,MATCH($C$1,'файл остатки'!$A$5:$A$228,0),MATCH($B27,'файл остатки'!$A$5:$CX$5,0)),U27+V27-W27-Y27)</f>
        <v>#N/A</v>
      </c>
      <c r="AB27" s="218"/>
      <c r="AC27" s="217">
        <v>-100</v>
      </c>
      <c r="AD27" s="208"/>
      <c r="AE27" s="234" t="e">
        <f>IF(ISERROR(INDEX('файл остатки'!$A$5:$CX$265,MATCH(AE$2,'файл остатки'!$A$5:$A$228,0),MATCH($B27,'файл остатки'!$A$5:$CX$5,0))),INDEX('файл остатки'!$A$100:$CX$265,MATCH(AC$3,'файл остатки'!$A$100:$A$228,0),MATCH($B27,'файл остатки'!$A$5:$CX$5,0)),INDEX('файл остатки'!$A$5:$CX$265,MATCH(AE$2,'файл остатки'!$A$5:$A$228,0),MATCH($B27,'файл остатки'!$A$5:$CX$5,0)))</f>
        <v>#N/A</v>
      </c>
      <c r="AF27" s="213" t="e">
        <f>INDEX('файл остатки'!$A$5:$CX$265,MATCH($H$1,'файл остатки'!$A$5:$A$228,0),MATCH($B27,'файл остатки'!$A$5:$CX$5,0))</f>
        <v>#N/A</v>
      </c>
      <c r="AG27" s="241" t="e">
        <f>IF(AC$3='файл остатки'!$B$1,INDEX('файл остатки'!$A$5:$CX$265,MATCH($C$1,'файл остатки'!$A$5:$A$228,0),MATCH($B27,'файл остатки'!$A$5:$CX$5,0)),AA27+AB27-AC27-AE27)</f>
        <v>#N/A</v>
      </c>
      <c r="AH27" s="218"/>
      <c r="AI27" s="217">
        <v>-80</v>
      </c>
      <c r="AJ27" s="208"/>
      <c r="AK27" s="234" t="e">
        <f>IF(ISERROR(INDEX('файл остатки'!$A$5:$CX$265,MATCH(AK$2,'файл остатки'!$A$5:$A$228,0),MATCH($B27,'файл остатки'!$A$5:$CX$5,0))),INDEX('файл остатки'!$A$100:$CX$265,MATCH(AI$3,'файл остатки'!$A$100:$A$228,0),MATCH($B27,'файл остатки'!$A$5:$CX$5,0)),INDEX('файл остатки'!$A$5:$CX$265,MATCH(AK$2,'файл остатки'!$A$5:$A$228,0),MATCH($B27,'файл остатки'!$A$5:$CX$5,0)))</f>
        <v>#N/A</v>
      </c>
      <c r="AL27" s="213" t="e">
        <f>INDEX('файл остатки'!$A$5:$CX$265,MATCH($H$1,'файл остатки'!$A$5:$A$228,0),MATCH($B27,'файл остатки'!$A$5:$CX$5,0))</f>
        <v>#N/A</v>
      </c>
      <c r="AM27" s="241" t="e">
        <f>IF(AI$3='файл остатки'!$B$1,INDEX('файл остатки'!$A$5:$CX$265,MATCH($C$1,'файл остатки'!$A$5:$A$228,0),MATCH($B27,'файл остатки'!$A$5:$CX$5,0)),AG27+AH27-AI27-AK27)</f>
        <v>#N/A</v>
      </c>
      <c r="AN27" s="218"/>
      <c r="AO27" s="217"/>
      <c r="AP27" s="208"/>
      <c r="AQ27" s="234" t="e">
        <f>IF(ISERROR(INDEX('файл остатки'!$A$5:$CX$265,MATCH(AQ$2,'файл остатки'!$A$5:$A$228,0),MATCH($B27,'файл остатки'!$A$5:$CX$5,0))),INDEX('файл остатки'!$A$100:$CX$265,MATCH(AO$3,'файл остатки'!$A$100:$A$228,0),MATCH($B27,'файл остатки'!$A$5:$CX$5,0)),INDEX('файл остатки'!$A$5:$CX$265,MATCH(AQ$2,'файл остатки'!$A$5:$A$228,0),MATCH($B27,'файл остатки'!$A$5:$CX$5,0)))</f>
        <v>#N/A</v>
      </c>
      <c r="AR27" s="213" t="e">
        <f>INDEX('файл остатки'!$A$5:$CX$265,MATCH($H$1,'файл остатки'!$A$5:$A$228,0),MATCH($B27,'файл остатки'!$A$5:$CX$5,0))</f>
        <v>#N/A</v>
      </c>
      <c r="AS27" s="241" t="e">
        <f>IF(AO$3='файл остатки'!$B$1,INDEX('файл остатки'!$A$5:$CX$265,MATCH($C$1,'файл остатки'!$A$5:$A$228,0),MATCH($B27,'файл остатки'!$A$5:$CX$5,0)),AM27+AN27-AO27-AQ27)</f>
        <v>#N/A</v>
      </c>
      <c r="AT27" s="218"/>
      <c r="AU27" s="217"/>
      <c r="AV27" s="208"/>
      <c r="AW27" s="234" t="e">
        <f>IF(ISERROR(INDEX('файл остатки'!$A$5:$CX$265,MATCH(AW$2,'файл остатки'!$A$5:$A$228,0),MATCH($B27,'файл остатки'!$A$5:$CX$5,0))),INDEX('файл остатки'!$A$100:$CX$265,MATCH(AU$3,'файл остатки'!$A$100:$A$228,0),MATCH($B27,'файл остатки'!$A$5:$CX$5,0)),INDEX('файл остатки'!$A$5:$CX$265,MATCH(AW$2,'файл остатки'!$A$5:$A$228,0),MATCH($B27,'файл остатки'!$A$5:$CX$5,0)))</f>
        <v>#N/A</v>
      </c>
      <c r="AX27" s="213" t="e">
        <f>INDEX('файл остатки'!$A$5:$CX$265,MATCH($H$1,'файл остатки'!$A$5:$A$228,0),MATCH($B27,'файл остатки'!$A$5:$CX$5,0))</f>
        <v>#N/A</v>
      </c>
      <c r="AY27" s="241" t="e">
        <f>IF(AU$3='файл остатки'!$B$1,INDEX('файл остатки'!$A$5:$CX$265,MATCH($C$1,'файл остатки'!$A$5:$A$228,0),MATCH($B27,'файл остатки'!$A$5:$CX$5,0)),AS27+AT27-AU27-AW27)</f>
        <v>#N/A</v>
      </c>
      <c r="AZ27" s="218"/>
      <c r="BA27" s="217">
        <v>-285</v>
      </c>
      <c r="BB27" s="208"/>
      <c r="BC27" s="234" t="e">
        <f>IF(ISERROR(INDEX('файл остатки'!$A$5:$CX$265,MATCH(BC$2,'файл остатки'!$A$5:$A$228,0),MATCH($B27,'файл остатки'!$A$5:$CX$5,0))),INDEX('файл остатки'!$A$100:$CX$265,MATCH(BA$3,'файл остатки'!$A$100:$A$228,0),MATCH($B27,'файл остатки'!$A$5:$CX$5,0)),INDEX('файл остатки'!$A$5:$CX$265,MATCH(BC$2,'файл остатки'!$A$5:$A$228,0),MATCH($B27,'файл остатки'!$A$5:$CX$5,0)))</f>
        <v>#N/A</v>
      </c>
      <c r="BD27" s="213" t="e">
        <f>INDEX('файл остатки'!$A$5:$CX$265,MATCH($H$1,'файл остатки'!$A$5:$A$228,0),MATCH($B27,'файл остатки'!$A$5:$CX$5,0))</f>
        <v>#N/A</v>
      </c>
      <c r="BE27" s="241" t="e">
        <f>IF(BA$3='файл остатки'!$B$1,INDEX('файл остатки'!$A$5:$CX$265,MATCH($C$1,'файл остатки'!$A$5:$A$228,0),MATCH($B27,'файл остатки'!$A$5:$CX$5,0)),AY27+AZ27-BA27-BC27)</f>
        <v>#N/A</v>
      </c>
      <c r="BF27" s="218"/>
      <c r="BG27" s="217"/>
      <c r="BH27" s="208"/>
      <c r="BI27" s="234" t="e">
        <f>IF(ISERROR(INDEX('файл остатки'!$A$5:$CX$265,MATCH(BI$2,'файл остатки'!$A$5:$A$228,0),MATCH($B27,'файл остатки'!$A$5:$CX$5,0))),INDEX('файл остатки'!$A$100:$CX$265,MATCH(BG$3,'файл остатки'!$A$100:$A$228,0),MATCH($B27,'файл остатки'!$A$5:$CX$5,0)),INDEX('файл остатки'!$A$5:$CX$265,MATCH(BI$2,'файл остатки'!$A$5:$A$228,0),MATCH($B27,'файл остатки'!$A$5:$CX$5,0)))</f>
        <v>#N/A</v>
      </c>
      <c r="BJ27" s="213" t="e">
        <f>INDEX('файл остатки'!$A$5:$CX$265,MATCH($H$1,'файл остатки'!$A$5:$A$228,0),MATCH($B27,'файл остатки'!$A$5:$CX$5,0))</f>
        <v>#N/A</v>
      </c>
      <c r="BK27" s="213" t="e">
        <f t="shared" si="0"/>
        <v>#N/A</v>
      </c>
      <c r="BL27" s="241" t="e">
        <f>IF(BG$3='файл остатки'!$B$1,INDEX('файл остатки'!$A$5:$CX$265,MATCH($C$1,'файл остатки'!$A$5:$A$228,0),MATCH($B27,'файл остатки'!$A$5:$CX$5,0)),BE27+BF27-BG27-BI27)</f>
        <v>#N/A</v>
      </c>
      <c r="BM27" s="218"/>
      <c r="BN27" s="217" t="e">
        <f t="shared" si="1"/>
        <v>#N/A</v>
      </c>
      <c r="BO27" s="208"/>
      <c r="BP27" s="234" t="e">
        <f>IF(ISERROR(INDEX('файл остатки'!$A$5:$CX$265,MATCH(BP$2,'файл остатки'!$A$5:$A$228,0),MATCH($B27,'файл остатки'!$A$5:$CX$5,0))),INDEX('файл остатки'!$A$100:$CX$265,MATCH(BN$3,'файл остатки'!$A$100:$A$228,0),MATCH($B27,'файл остатки'!$A$5:$CX$5,0)),INDEX('файл остатки'!$A$5:$CX$265,MATCH(BP$2,'файл остатки'!$A$5:$A$228,0),MATCH($B27,'файл остатки'!$A$5:$CX$5,0)))</f>
        <v>#N/A</v>
      </c>
      <c r="BQ27" s="213" t="e">
        <f>INDEX('файл остатки'!$A$5:$CX$265,MATCH($H$1,'файл остатки'!$A$5:$A$228,0),MATCH($B27,'файл остатки'!$A$5:$CX$5,0))</f>
        <v>#N/A</v>
      </c>
      <c r="BR27" s="241" t="e">
        <f>IF(BN$3='файл остатки'!$B$1,INDEX('файл остатки'!$A$5:$CX$265,MATCH($C$1,'файл остатки'!$A$5:$A$228,0),MATCH($B27,'файл остатки'!$A$5:$CX$5,0)),BL27+BM27-BN27-BP27)</f>
        <v>#N/A</v>
      </c>
      <c r="BS27" s="218"/>
      <c r="BT27" s="217" t="e">
        <f t="shared" si="2"/>
        <v>#N/A</v>
      </c>
      <c r="BU27" s="208"/>
      <c r="BV27" s="234" t="e">
        <f>IF(ISERROR(INDEX('файл остатки'!$A$5:$CX$265,MATCH(BV$2,'файл остатки'!$A$5:$A$228,0),MATCH($B27,'файл остатки'!$A$5:$CX$5,0))),INDEX('файл остатки'!$A$100:$CX$265,MATCH(BT$3,'файл остатки'!$A$100:$A$228,0),MATCH($B27,'файл остатки'!$A$5:$CX$5,0)),INDEX('файл остатки'!$A$5:$CX$265,MATCH(BV$2,'файл остатки'!$A$5:$A$228,0),MATCH($B27,'файл остатки'!$A$5:$CX$5,0)))</f>
        <v>#N/A</v>
      </c>
      <c r="BW27" s="213" t="e">
        <f>INDEX('файл остатки'!$A$5:$CX$265,MATCH($H$1,'файл остатки'!$A$5:$A$228,0),MATCH($B27,'файл остатки'!$A$5:$CX$5,0))</f>
        <v>#N/A</v>
      </c>
      <c r="BX27" s="241" t="e">
        <f>IF(BT$3='файл остатки'!$B$1,INDEX('файл остатки'!$A$5:$CX$265,MATCH($C$1,'файл остатки'!$A$5:$A$228,0),MATCH($B27,'файл остатки'!$A$5:$CX$5,0)),BR27+BS27-BT27-BV27)</f>
        <v>#N/A</v>
      </c>
      <c r="BY27" s="218"/>
      <c r="BZ27" s="217" t="e">
        <f t="shared" si="3"/>
        <v>#N/A</v>
      </c>
      <c r="CA27" s="208"/>
      <c r="CB27" s="234" t="e">
        <f>IF(ISERROR(INDEX('файл остатки'!$A$5:$CX$265,MATCH(CB$2,'файл остатки'!$A$5:$A$228,0),MATCH($B27,'файл остатки'!$A$5:$CX$5,0))),INDEX('файл остатки'!$A$100:$CX$265,MATCH(BZ$3,'файл остатки'!$A$100:$A$228,0),MATCH($B27,'файл остатки'!$A$5:$CX$5,0)),INDEX('файл остатки'!$A$5:$CX$265,MATCH(CB$2,'файл остатки'!$A$5:$A$228,0),MATCH($B27,'файл остатки'!$A$5:$CX$5,0)))</f>
        <v>#N/A</v>
      </c>
      <c r="CC27" s="213" t="e">
        <f>INDEX('файл остатки'!$A$5:$CX$265,MATCH($H$1,'файл остатки'!$A$5:$A$228,0),MATCH($B27,'файл остатки'!$A$5:$CX$5,0))</f>
        <v>#N/A</v>
      </c>
      <c r="CD27" s="241" t="e">
        <f>IF(BZ$3='файл остатки'!$B$1,INDEX('файл остатки'!$A$5:$CX$265,MATCH($C$1,'файл остатки'!$A$5:$A$228,0),MATCH($B27,'файл остатки'!$A$5:$CX$5,0)),BX27+BY27-BZ27-CB27)</f>
        <v>#N/A</v>
      </c>
      <c r="CE27" s="218"/>
      <c r="CH27" s="217">
        <f t="shared" si="4"/>
        <v>-1280.4000000000001</v>
      </c>
      <c r="CI27" s="208"/>
      <c r="CJ27" s="217" t="e">
        <f t="shared" si="5"/>
        <v>#N/A</v>
      </c>
      <c r="CK27" s="208"/>
      <c r="CO27" s="223" t="e">
        <f>+INDEX('файл остатки'!$A$5:$CX$265,MATCH(CO$2,'файл остатки'!$A$5:$A$228,0),MATCH($B27,'файл остатки'!$A$5:$CX$5,0))</f>
        <v>#N/A</v>
      </c>
    </row>
    <row r="28" spans="1:93" ht="24" customHeight="1">
      <c r="A28" s="163" t="s">
        <v>58</v>
      </c>
      <c r="B28" s="206" t="s">
        <v>98</v>
      </c>
      <c r="C28" s="244">
        <f>INDEX('файл остатки'!$A$5:$CX$265,MATCH($C$1,'файл остатки'!$A$5:$A$228,0),MATCH(B28,'файл остатки'!$A$5:$CX$5,0))</f>
        <v>0</v>
      </c>
      <c r="D28" s="248"/>
      <c r="E28" s="217"/>
      <c r="F28" s="208"/>
      <c r="G28" s="234" t="e">
        <f>IF(ISERROR(INDEX('файл остатки'!$A$5:$CX$265,MATCH(G$2,'файл остатки'!$A$5:$A$228,0),MATCH($B28,'файл остатки'!$A$5:$CX$5,0))),INDEX('файл остатки'!$A$100:$CX$265,MATCH(E$3,'файл остатки'!$A$100:$A$228,0),MATCH($B28,'файл остатки'!$A$5:$CX$5,0)),INDEX('файл остатки'!$A$5:$CX$265,MATCH(G$2,'файл остатки'!$A$5:$A$228,0),MATCH($B28,'файл остатки'!$A$5:$CX$5,0)))</f>
        <v>#N/A</v>
      </c>
      <c r="H28" s="213">
        <f>INDEX('файл остатки'!$A$5:$CX$265,MATCH($H$1,'файл остатки'!$A$5:$A$228,0),MATCH($B28,'файл остатки'!$A$5:$CX$5,0))</f>
        <v>0</v>
      </c>
      <c r="I28" s="241" t="e">
        <f>IF(E$3='файл остатки'!$B$1,INDEX('файл остатки'!$A$5:$CX$265,MATCH($C$1,'файл остатки'!$A$5:$A$228,0),MATCH($B28,'файл остатки'!$A$5:$CX$5,0)),C28+D28-E28-G28)</f>
        <v>#N/A</v>
      </c>
      <c r="J28" s="218"/>
      <c r="K28" s="217">
        <v>-298.8</v>
      </c>
      <c r="L28" s="208"/>
      <c r="M28" s="234" t="e">
        <f>IF(ISERROR(INDEX('файл остатки'!$A$5:$CX$265,MATCH(M$2,'файл остатки'!$A$5:$A$228,0),MATCH($B28,'файл остатки'!$A$5:$CX$5,0))),INDEX('файл остатки'!$A$100:$CX$265,MATCH(K$3,'файл остатки'!$A$100:$A$228,0),MATCH($B28,'файл остатки'!$A$5:$CX$5,0)),INDEX('файл остатки'!$A$5:$CX$265,MATCH(M$2,'файл остатки'!$A$5:$A$228,0),MATCH($B28,'файл остатки'!$A$5:$CX$5,0)))</f>
        <v>#N/A</v>
      </c>
      <c r="N28" s="213">
        <f>INDEX('файл остатки'!$A$5:$CX$265,MATCH($H$1,'файл остатки'!$A$5:$A$228,0),MATCH($B28,'файл остатки'!$A$5:$CX$5,0))</f>
        <v>0</v>
      </c>
      <c r="O28" s="241" t="e">
        <f>IF(K$3='файл остатки'!$B$1,INDEX('файл остатки'!$A$5:$CX$265,MATCH($C$1,'файл остатки'!$A$5:$A$228,0),MATCH($B28,'файл остатки'!$A$5:$CX$5,0)),I28+J28-K28-M28)</f>
        <v>#N/A</v>
      </c>
      <c r="P28" s="218"/>
      <c r="Q28" s="217"/>
      <c r="R28" s="208"/>
      <c r="S28" s="234" t="e">
        <f>IF(ISERROR(INDEX('файл остатки'!$A$5:$CX$265,MATCH(S$2,'файл остатки'!$A$5:$A$228,0),MATCH($B28,'файл остатки'!$A$5:$CX$5,0))),INDEX('файл остатки'!$A$100:$CX$265,MATCH(Q$3,'файл остатки'!$A$100:$A$228,0),MATCH($B28,'файл остатки'!$A$5:$CX$5,0)),INDEX('файл остатки'!$A$5:$CX$265,MATCH(S$2,'файл остатки'!$A$5:$A$228,0),MATCH($B28,'файл остатки'!$A$5:$CX$5,0)))</f>
        <v>#N/A</v>
      </c>
      <c r="T28" s="213">
        <f>INDEX('файл остатки'!$A$5:$CX$265,MATCH($H$1,'файл остатки'!$A$5:$A$228,0),MATCH($B28,'файл остатки'!$A$5:$CX$5,0))</f>
        <v>0</v>
      </c>
      <c r="U28" s="241" t="e">
        <f>IF(Q$3='файл остатки'!$B$1,INDEX('файл остатки'!$A$5:$CX$265,MATCH($C$1,'файл остатки'!$A$5:$A$228,0),MATCH($B28,'файл остатки'!$A$5:$CX$5,0)),O28+P28-Q28-S28)</f>
        <v>#N/A</v>
      </c>
      <c r="V28" s="218"/>
      <c r="W28" s="217"/>
      <c r="X28" s="208"/>
      <c r="Y28" s="234" t="e">
        <f>IF(ISERROR(INDEX('файл остатки'!$A$5:$CX$265,MATCH(Y$2,'файл остатки'!$A$5:$A$228,0),MATCH($B28,'файл остатки'!$A$5:$CX$5,0))),INDEX('файл остатки'!$A$100:$CX$265,MATCH(W$3,'файл остатки'!$A$100:$A$228,0),MATCH($B28,'файл остатки'!$A$5:$CX$5,0)),INDEX('файл остатки'!$A$5:$CX$265,MATCH(Y$2,'файл остатки'!$A$5:$A$228,0),MATCH($B28,'файл остатки'!$A$5:$CX$5,0)))</f>
        <v>#N/A</v>
      </c>
      <c r="Z28" s="213">
        <f>INDEX('файл остатки'!$A$5:$CX$265,MATCH($H$1,'файл остатки'!$A$5:$A$228,0),MATCH($B28,'файл остатки'!$A$5:$CX$5,0))</f>
        <v>0</v>
      </c>
      <c r="AA28" s="241" t="e">
        <f>IF(W$3='файл остатки'!$B$1,INDEX('файл остатки'!$A$5:$CX$265,MATCH($C$1,'файл остатки'!$A$5:$A$228,0),MATCH($B28,'файл остатки'!$A$5:$CX$5,0)),U28+V28-W28-Y28)</f>
        <v>#N/A</v>
      </c>
      <c r="AB28" s="218"/>
      <c r="AC28" s="217">
        <v>-220</v>
      </c>
      <c r="AD28" s="208"/>
      <c r="AE28" s="234" t="e">
        <f>IF(ISERROR(INDEX('файл остатки'!$A$5:$CX$265,MATCH(AE$2,'файл остатки'!$A$5:$A$228,0),MATCH($B28,'файл остатки'!$A$5:$CX$5,0))),INDEX('файл остатки'!$A$100:$CX$265,MATCH(AC$3,'файл остатки'!$A$100:$A$228,0),MATCH($B28,'файл остатки'!$A$5:$CX$5,0)),INDEX('файл остатки'!$A$5:$CX$265,MATCH(AE$2,'файл остатки'!$A$5:$A$228,0),MATCH($B28,'файл остатки'!$A$5:$CX$5,0)))</f>
        <v>#N/A</v>
      </c>
      <c r="AF28" s="213">
        <f>INDEX('файл остатки'!$A$5:$CX$265,MATCH($H$1,'файл остатки'!$A$5:$A$228,0),MATCH($B28,'файл остатки'!$A$5:$CX$5,0))</f>
        <v>0</v>
      </c>
      <c r="AG28" s="241" t="e">
        <f>IF(AC$3='файл остатки'!$B$1,INDEX('файл остатки'!$A$5:$CX$265,MATCH($C$1,'файл остатки'!$A$5:$A$228,0),MATCH($B28,'файл остатки'!$A$5:$CX$5,0)),AA28+AB28-AC28-AE28)</f>
        <v>#N/A</v>
      </c>
      <c r="AH28" s="218"/>
      <c r="AI28" s="217">
        <v>0</v>
      </c>
      <c r="AJ28" s="208"/>
      <c r="AK28" s="234" t="e">
        <f>IF(ISERROR(INDEX('файл остатки'!$A$5:$CX$265,MATCH(AK$2,'файл остатки'!$A$5:$A$228,0),MATCH($B28,'файл остатки'!$A$5:$CX$5,0))),INDEX('файл остатки'!$A$100:$CX$265,MATCH(AI$3,'файл остатки'!$A$100:$A$228,0),MATCH($B28,'файл остатки'!$A$5:$CX$5,0)),INDEX('файл остатки'!$A$5:$CX$265,MATCH(AK$2,'файл остатки'!$A$5:$A$228,0),MATCH($B28,'файл остатки'!$A$5:$CX$5,0)))</f>
        <v>#N/A</v>
      </c>
      <c r="AL28" s="213">
        <f>INDEX('файл остатки'!$A$5:$CX$265,MATCH($H$1,'файл остатки'!$A$5:$A$228,0),MATCH($B28,'файл остатки'!$A$5:$CX$5,0))</f>
        <v>0</v>
      </c>
      <c r="AM28" s="241" t="e">
        <f>IF(AI$3='файл остатки'!$B$1,INDEX('файл остатки'!$A$5:$CX$265,MATCH($C$1,'файл остатки'!$A$5:$A$228,0),MATCH($B28,'файл остатки'!$A$5:$CX$5,0)),AG28+AH28-AI28-AK28)</f>
        <v>#N/A</v>
      </c>
      <c r="AN28" s="218"/>
      <c r="AO28" s="217"/>
      <c r="AP28" s="208"/>
      <c r="AQ28" s="234" t="e">
        <f>IF(ISERROR(INDEX('файл остатки'!$A$5:$CX$265,MATCH(AQ$2,'файл остатки'!$A$5:$A$228,0),MATCH($B28,'файл остатки'!$A$5:$CX$5,0))),INDEX('файл остатки'!$A$100:$CX$265,MATCH(AO$3,'файл остатки'!$A$100:$A$228,0),MATCH($B28,'файл остатки'!$A$5:$CX$5,0)),INDEX('файл остатки'!$A$5:$CX$265,MATCH(AQ$2,'файл остатки'!$A$5:$A$228,0),MATCH($B28,'файл остатки'!$A$5:$CX$5,0)))</f>
        <v>#N/A</v>
      </c>
      <c r="AR28" s="213">
        <f>INDEX('файл остатки'!$A$5:$CX$265,MATCH($H$1,'файл остатки'!$A$5:$A$228,0),MATCH($B28,'файл остатки'!$A$5:$CX$5,0))</f>
        <v>0</v>
      </c>
      <c r="AS28" s="241" t="e">
        <f>IF(AO$3='файл остатки'!$B$1,INDEX('файл остатки'!$A$5:$CX$265,MATCH($C$1,'файл остатки'!$A$5:$A$228,0),MATCH($B28,'файл остатки'!$A$5:$CX$5,0)),AM28+AN28-AO28-AQ28)</f>
        <v>#N/A</v>
      </c>
      <c r="AT28" s="218"/>
      <c r="AU28" s="217"/>
      <c r="AV28" s="208"/>
      <c r="AW28" s="234" t="e">
        <f>IF(ISERROR(INDEX('файл остатки'!$A$5:$CX$265,MATCH(AW$2,'файл остатки'!$A$5:$A$228,0),MATCH($B28,'файл остатки'!$A$5:$CX$5,0))),INDEX('файл остатки'!$A$100:$CX$265,MATCH(AU$3,'файл остатки'!$A$100:$A$228,0),MATCH($B28,'файл остатки'!$A$5:$CX$5,0)),INDEX('файл остатки'!$A$5:$CX$265,MATCH(AW$2,'файл остатки'!$A$5:$A$228,0),MATCH($B28,'файл остатки'!$A$5:$CX$5,0)))</f>
        <v>#N/A</v>
      </c>
      <c r="AX28" s="213">
        <f>INDEX('файл остатки'!$A$5:$CX$265,MATCH($H$1,'файл остатки'!$A$5:$A$228,0),MATCH($B28,'файл остатки'!$A$5:$CX$5,0))</f>
        <v>0</v>
      </c>
      <c r="AY28" s="241" t="e">
        <f>IF(AU$3='файл остатки'!$B$1,INDEX('файл остатки'!$A$5:$CX$265,MATCH($C$1,'файл остатки'!$A$5:$A$228,0),MATCH($B28,'файл остатки'!$A$5:$CX$5,0)),AS28+AT28-AU28-AW28)</f>
        <v>#N/A</v>
      </c>
      <c r="AZ28" s="218"/>
      <c r="BA28" s="217">
        <v>-220</v>
      </c>
      <c r="BB28" s="208"/>
      <c r="BC28" s="234" t="e">
        <f>IF(ISERROR(INDEX('файл остатки'!$A$5:$CX$265,MATCH(BC$2,'файл остатки'!$A$5:$A$228,0),MATCH($B28,'файл остатки'!$A$5:$CX$5,0))),INDEX('файл остатки'!$A$100:$CX$265,MATCH(BA$3,'файл остатки'!$A$100:$A$228,0),MATCH($B28,'файл остатки'!$A$5:$CX$5,0)),INDEX('файл остатки'!$A$5:$CX$265,MATCH(BC$2,'файл остатки'!$A$5:$A$228,0),MATCH($B28,'файл остатки'!$A$5:$CX$5,0)))</f>
        <v>#N/A</v>
      </c>
      <c r="BD28" s="213">
        <f>INDEX('файл остатки'!$A$5:$CX$265,MATCH($H$1,'файл остатки'!$A$5:$A$228,0),MATCH($B28,'файл остатки'!$A$5:$CX$5,0))</f>
        <v>0</v>
      </c>
      <c r="BE28" s="241" t="e">
        <f>IF(BA$3='файл остатки'!$B$1,INDEX('файл остатки'!$A$5:$CX$265,MATCH($C$1,'файл остатки'!$A$5:$A$228,0),MATCH($B28,'файл остатки'!$A$5:$CX$5,0)),AY28+AZ28-BA28-BC28)</f>
        <v>#N/A</v>
      </c>
      <c r="BF28" s="218"/>
      <c r="BG28" s="217"/>
      <c r="BH28" s="208"/>
      <c r="BI28" s="234" t="e">
        <f>IF(ISERROR(INDEX('файл остатки'!$A$5:$CX$265,MATCH(BI$2,'файл остатки'!$A$5:$A$228,0),MATCH($B28,'файл остатки'!$A$5:$CX$5,0))),INDEX('файл остатки'!$A$100:$CX$265,MATCH(BG$3,'файл остатки'!$A$100:$A$228,0),MATCH($B28,'файл остатки'!$A$5:$CX$5,0)),INDEX('файл остатки'!$A$5:$CX$265,MATCH(BI$2,'файл остатки'!$A$5:$A$228,0),MATCH($B28,'файл остатки'!$A$5:$CX$5,0)))</f>
        <v>#N/A</v>
      </c>
      <c r="BJ28" s="213">
        <f>INDEX('файл остатки'!$A$5:$CX$265,MATCH($H$1,'файл остатки'!$A$5:$A$228,0),MATCH($B28,'файл остатки'!$A$5:$CX$5,0))</f>
        <v>0</v>
      </c>
      <c r="BK28" s="213" t="e">
        <f t="shared" si="0"/>
        <v>#N/A</v>
      </c>
      <c r="BL28" s="241" t="e">
        <f>IF(BG$3='файл остатки'!$B$1,INDEX('файл остатки'!$A$5:$CX$265,MATCH($C$1,'файл остатки'!$A$5:$A$228,0),MATCH($B28,'файл остатки'!$A$5:$CX$5,0)),BE28+BF28-BG28-BI28)</f>
        <v>#N/A</v>
      </c>
      <c r="BM28" s="218"/>
      <c r="BN28" s="217">
        <f t="shared" si="1"/>
        <v>-439.29599999999999</v>
      </c>
      <c r="BO28" s="208"/>
      <c r="BP28" s="234">
        <f>IF(ISERROR(INDEX('файл остатки'!$A$5:$CX$265,MATCH(BP$2,'файл остатки'!$A$5:$A$228,0),MATCH($B28,'файл остатки'!$A$5:$CX$5,0))),INDEX('файл остатки'!$A$100:$CX$265,MATCH(BN$3,'файл остатки'!$A$100:$A$228,0),MATCH($B28,'файл остатки'!$A$5:$CX$5,0)),INDEX('файл остатки'!$A$5:$CX$265,MATCH(BP$2,'файл остатки'!$A$5:$A$228,0),MATCH($B28,'файл остатки'!$A$5:$CX$5,0)))</f>
        <v>439.29599999999999</v>
      </c>
      <c r="BQ28" s="213">
        <f>INDEX('файл остатки'!$A$5:$CX$265,MATCH($H$1,'файл остатки'!$A$5:$A$228,0),MATCH($B28,'файл остатки'!$A$5:$CX$5,0))</f>
        <v>0</v>
      </c>
      <c r="BR28" s="241" t="e">
        <f>IF(BN$3='файл остатки'!$B$1,INDEX('файл остатки'!$A$5:$CX$265,MATCH($C$1,'файл остатки'!$A$5:$A$228,0),MATCH($B28,'файл остатки'!$A$5:$CX$5,0)),BL28+BM28-BN28-BP28)</f>
        <v>#N/A</v>
      </c>
      <c r="BS28" s="218"/>
      <c r="BT28" s="217">
        <f t="shared" si="2"/>
        <v>-359.42399999999998</v>
      </c>
      <c r="BU28" s="208"/>
      <c r="BV28" s="234">
        <f>IF(ISERROR(INDEX('файл остатки'!$A$5:$CX$265,MATCH(BV$2,'файл остатки'!$A$5:$A$228,0),MATCH($B28,'файл остатки'!$A$5:$CX$5,0))),INDEX('файл остатки'!$A$100:$CX$265,MATCH(BT$3,'файл остатки'!$A$100:$A$228,0),MATCH($B28,'файл остатки'!$A$5:$CX$5,0)),INDEX('файл остатки'!$A$5:$CX$265,MATCH(BV$2,'файл остатки'!$A$5:$A$228,0),MATCH($B28,'файл остатки'!$A$5:$CX$5,0)))</f>
        <v>359.42399999999998</v>
      </c>
      <c r="BW28" s="213">
        <f>INDEX('файл остатки'!$A$5:$CX$265,MATCH($H$1,'файл остатки'!$A$5:$A$228,0),MATCH($B28,'файл остатки'!$A$5:$CX$5,0))</f>
        <v>0</v>
      </c>
      <c r="BX28" s="241" t="e">
        <f>IF(BT$3='файл остатки'!$B$1,INDEX('файл остатки'!$A$5:$CX$265,MATCH($C$1,'файл остатки'!$A$5:$A$228,0),MATCH($B28,'файл остатки'!$A$5:$CX$5,0)),BR28+BS28-BT28-BV28)</f>
        <v>#N/A</v>
      </c>
      <c r="BY28" s="218"/>
      <c r="BZ28" s="217">
        <f t="shared" si="3"/>
        <v>-359.42399999999998</v>
      </c>
      <c r="CA28" s="208"/>
      <c r="CB28" s="234">
        <f>IF(ISERROR(INDEX('файл остатки'!$A$5:$CX$265,MATCH(CB$2,'файл остатки'!$A$5:$A$228,0),MATCH($B28,'файл остатки'!$A$5:$CX$5,0))),INDEX('файл остатки'!$A$100:$CX$265,MATCH(BZ$3,'файл остатки'!$A$100:$A$228,0),MATCH($B28,'файл остатки'!$A$5:$CX$5,0)),INDEX('файл остатки'!$A$5:$CX$265,MATCH(CB$2,'файл остатки'!$A$5:$A$228,0),MATCH($B28,'файл остатки'!$A$5:$CX$5,0)))</f>
        <v>359.42399999999998</v>
      </c>
      <c r="CC28" s="213">
        <f>INDEX('файл остатки'!$A$5:$CX$265,MATCH($H$1,'файл остатки'!$A$5:$A$228,0),MATCH($B28,'файл остатки'!$A$5:$CX$5,0))</f>
        <v>0</v>
      </c>
      <c r="CD28" s="241" t="e">
        <f>IF(BZ$3='файл остатки'!$B$1,INDEX('файл остатки'!$A$5:$CX$265,MATCH($C$1,'файл остатки'!$A$5:$A$228,0),MATCH($B28,'файл остатки'!$A$5:$CX$5,0)),BX28+BY28-BZ28-CB28)</f>
        <v>#N/A</v>
      </c>
      <c r="CE28" s="218"/>
      <c r="CH28" s="217">
        <f t="shared" si="4"/>
        <v>-738.8</v>
      </c>
      <c r="CI28" s="208"/>
      <c r="CJ28" s="217" t="e">
        <f t="shared" si="5"/>
        <v>#N/A</v>
      </c>
      <c r="CK28" s="208"/>
      <c r="CO28" s="223">
        <f>+INDEX('файл остатки'!$A$5:$CX$265,MATCH(CO$2,'файл остатки'!$A$5:$A$228,0),MATCH($B28,'файл остатки'!$A$5:$CX$5,0))</f>
        <v>0</v>
      </c>
    </row>
    <row r="29" spans="1:93" ht="24" customHeight="1">
      <c r="A29" s="163" t="s">
        <v>41</v>
      </c>
      <c r="B29" s="206" t="s">
        <v>115</v>
      </c>
      <c r="C29" s="244" t="e">
        <f>INDEX('файл остатки'!$A$5:$CX$265,MATCH($C$1,'файл остатки'!$A$5:$A$228,0),MATCH(B29,'файл остатки'!$A$5:$CX$5,0))</f>
        <v>#N/A</v>
      </c>
      <c r="D29" s="248"/>
      <c r="E29" s="217"/>
      <c r="F29" s="208"/>
      <c r="G29" s="234" t="e">
        <f>IF(ISERROR(INDEX('файл остатки'!$A$5:$CX$265,MATCH(G$2,'файл остатки'!$A$5:$A$228,0),MATCH($B29,'файл остатки'!$A$5:$CX$5,0))),INDEX('файл остатки'!$A$100:$CX$265,MATCH(E$3,'файл остатки'!$A$100:$A$228,0),MATCH($B29,'файл остатки'!$A$5:$CX$5,0)),INDEX('файл остатки'!$A$5:$CX$265,MATCH(G$2,'файл остатки'!$A$5:$A$228,0),MATCH($B29,'файл остатки'!$A$5:$CX$5,0)))</f>
        <v>#N/A</v>
      </c>
      <c r="H29" s="213" t="e">
        <f>INDEX('файл остатки'!$A$5:$CX$265,MATCH($H$1,'файл остатки'!$A$5:$A$228,0),MATCH($B29,'файл остатки'!$A$5:$CX$5,0))</f>
        <v>#N/A</v>
      </c>
      <c r="I29" s="241" t="e">
        <f>IF(E$3='файл остатки'!$B$1,INDEX('файл остатки'!$A$5:$CX$265,MATCH($C$1,'файл остатки'!$A$5:$A$228,0),MATCH($B29,'файл остатки'!$A$5:$CX$5,0)),C29+D29-E29-G29)</f>
        <v>#N/A</v>
      </c>
      <c r="J29" s="218"/>
      <c r="K29" s="217">
        <v>-445.5</v>
      </c>
      <c r="L29" s="208"/>
      <c r="M29" s="234" t="e">
        <f>IF(ISERROR(INDEX('файл остатки'!$A$5:$CX$265,MATCH(M$2,'файл остатки'!$A$5:$A$228,0),MATCH($B29,'файл остатки'!$A$5:$CX$5,0))),INDEX('файл остатки'!$A$100:$CX$265,MATCH(K$3,'файл остатки'!$A$100:$A$228,0),MATCH($B29,'файл остатки'!$A$5:$CX$5,0)),INDEX('файл остатки'!$A$5:$CX$265,MATCH(M$2,'файл остатки'!$A$5:$A$228,0),MATCH($B29,'файл остатки'!$A$5:$CX$5,0)))</f>
        <v>#N/A</v>
      </c>
      <c r="N29" s="213" t="e">
        <f>INDEX('файл остатки'!$A$5:$CX$265,MATCH($H$1,'файл остатки'!$A$5:$A$228,0),MATCH($B29,'файл остатки'!$A$5:$CX$5,0))</f>
        <v>#N/A</v>
      </c>
      <c r="O29" s="241" t="e">
        <f>IF(K$3='файл остатки'!$B$1,INDEX('файл остатки'!$A$5:$CX$265,MATCH($C$1,'файл остатки'!$A$5:$A$228,0),MATCH($B29,'файл остатки'!$A$5:$CX$5,0)),I29+J29-K29-M29)</f>
        <v>#N/A</v>
      </c>
      <c r="P29" s="218"/>
      <c r="Q29" s="217">
        <v>-60</v>
      </c>
      <c r="R29" s="208"/>
      <c r="S29" s="234" t="e">
        <f>IF(ISERROR(INDEX('файл остатки'!$A$5:$CX$265,MATCH(S$2,'файл остатки'!$A$5:$A$228,0),MATCH($B29,'файл остатки'!$A$5:$CX$5,0))),INDEX('файл остатки'!$A$100:$CX$265,MATCH(Q$3,'файл остатки'!$A$100:$A$228,0),MATCH($B29,'файл остатки'!$A$5:$CX$5,0)),INDEX('файл остатки'!$A$5:$CX$265,MATCH(S$2,'файл остатки'!$A$5:$A$228,0),MATCH($B29,'файл остатки'!$A$5:$CX$5,0)))</f>
        <v>#N/A</v>
      </c>
      <c r="T29" s="213" t="e">
        <f>INDEX('файл остатки'!$A$5:$CX$265,MATCH($H$1,'файл остатки'!$A$5:$A$228,0),MATCH($B29,'файл остатки'!$A$5:$CX$5,0))</f>
        <v>#N/A</v>
      </c>
      <c r="U29" s="241" t="e">
        <f>IF(Q$3='файл остатки'!$B$1,INDEX('файл остатки'!$A$5:$CX$265,MATCH($C$1,'файл остатки'!$A$5:$A$228,0),MATCH($B29,'файл остатки'!$A$5:$CX$5,0)),O29+P29-Q29-S29)</f>
        <v>#N/A</v>
      </c>
      <c r="V29" s="218"/>
      <c r="W29" s="217"/>
      <c r="X29" s="208"/>
      <c r="Y29" s="234" t="e">
        <f>IF(ISERROR(INDEX('файл остатки'!$A$5:$CX$265,MATCH(Y$2,'файл остатки'!$A$5:$A$228,0),MATCH($B29,'файл остатки'!$A$5:$CX$5,0))),INDEX('файл остатки'!$A$100:$CX$265,MATCH(W$3,'файл остатки'!$A$100:$A$228,0),MATCH($B29,'файл остатки'!$A$5:$CX$5,0)),INDEX('файл остатки'!$A$5:$CX$265,MATCH(Y$2,'файл остатки'!$A$5:$A$228,0),MATCH($B29,'файл остатки'!$A$5:$CX$5,0)))</f>
        <v>#N/A</v>
      </c>
      <c r="Z29" s="213" t="e">
        <f>INDEX('файл остатки'!$A$5:$CX$265,MATCH($H$1,'файл остатки'!$A$5:$A$228,0),MATCH($B29,'файл остатки'!$A$5:$CX$5,0))</f>
        <v>#N/A</v>
      </c>
      <c r="AA29" s="241" t="e">
        <f>IF(W$3='файл остатки'!$B$1,INDEX('файл остатки'!$A$5:$CX$265,MATCH($C$1,'файл остатки'!$A$5:$A$228,0),MATCH($B29,'файл остатки'!$A$5:$CX$5,0)),U29+V29-W29-Y29)</f>
        <v>#N/A</v>
      </c>
      <c r="AB29" s="218"/>
      <c r="AC29" s="217">
        <v>-587</v>
      </c>
      <c r="AD29" s="208"/>
      <c r="AE29" s="234" t="e">
        <f>IF(ISERROR(INDEX('файл остатки'!$A$5:$CX$265,MATCH(AE$2,'файл остатки'!$A$5:$A$228,0),MATCH($B29,'файл остатки'!$A$5:$CX$5,0))),INDEX('файл остатки'!$A$100:$CX$265,MATCH(AC$3,'файл остатки'!$A$100:$A$228,0),MATCH($B29,'файл остатки'!$A$5:$CX$5,0)),INDEX('файл остатки'!$A$5:$CX$265,MATCH(AE$2,'файл остатки'!$A$5:$A$228,0),MATCH($B29,'файл остатки'!$A$5:$CX$5,0)))</f>
        <v>#N/A</v>
      </c>
      <c r="AF29" s="213" t="e">
        <f>INDEX('файл остатки'!$A$5:$CX$265,MATCH($H$1,'файл остатки'!$A$5:$A$228,0),MATCH($B29,'файл остатки'!$A$5:$CX$5,0))</f>
        <v>#N/A</v>
      </c>
      <c r="AG29" s="241" t="e">
        <f>IF(AC$3='файл остатки'!$B$1,INDEX('файл остатки'!$A$5:$CX$265,MATCH($C$1,'файл остатки'!$A$5:$A$228,0),MATCH($B29,'файл остатки'!$A$5:$CX$5,0)),AA29+AB29-AC29-AE29)</f>
        <v>#N/A</v>
      </c>
      <c r="AH29" s="218"/>
      <c r="AI29" s="217">
        <v>-220</v>
      </c>
      <c r="AJ29" s="208"/>
      <c r="AK29" s="234" t="e">
        <f>IF(ISERROR(INDEX('файл остатки'!$A$5:$CX$265,MATCH(AK$2,'файл остатки'!$A$5:$A$228,0),MATCH($B29,'файл остатки'!$A$5:$CX$5,0))),INDEX('файл остатки'!$A$100:$CX$265,MATCH(AI$3,'файл остатки'!$A$100:$A$228,0),MATCH($B29,'файл остатки'!$A$5:$CX$5,0)),INDEX('файл остатки'!$A$5:$CX$265,MATCH(AK$2,'файл остатки'!$A$5:$A$228,0),MATCH($B29,'файл остатки'!$A$5:$CX$5,0)))</f>
        <v>#N/A</v>
      </c>
      <c r="AL29" s="213" t="e">
        <f>INDEX('файл остатки'!$A$5:$CX$265,MATCH($H$1,'файл остатки'!$A$5:$A$228,0),MATCH($B29,'файл остатки'!$A$5:$CX$5,0))</f>
        <v>#N/A</v>
      </c>
      <c r="AM29" s="241" t="e">
        <f>IF(AI$3='файл остатки'!$B$1,INDEX('файл остатки'!$A$5:$CX$265,MATCH($C$1,'файл остатки'!$A$5:$A$228,0),MATCH($B29,'файл остатки'!$A$5:$CX$5,0)),AG29+AH29-AI29-AK29)</f>
        <v>#N/A</v>
      </c>
      <c r="AN29" s="218"/>
      <c r="AO29" s="217"/>
      <c r="AP29" s="208"/>
      <c r="AQ29" s="234" t="e">
        <f>IF(ISERROR(INDEX('файл остатки'!$A$5:$CX$265,MATCH(AQ$2,'файл остатки'!$A$5:$A$228,0),MATCH($B29,'файл остатки'!$A$5:$CX$5,0))),INDEX('файл остатки'!$A$100:$CX$265,MATCH(AO$3,'файл остатки'!$A$100:$A$228,0),MATCH($B29,'файл остатки'!$A$5:$CX$5,0)),INDEX('файл остатки'!$A$5:$CX$265,MATCH(AQ$2,'файл остатки'!$A$5:$A$228,0),MATCH($B29,'файл остатки'!$A$5:$CX$5,0)))</f>
        <v>#N/A</v>
      </c>
      <c r="AR29" s="213" t="e">
        <f>INDEX('файл остатки'!$A$5:$CX$265,MATCH($H$1,'файл остатки'!$A$5:$A$228,0),MATCH($B29,'файл остатки'!$A$5:$CX$5,0))</f>
        <v>#N/A</v>
      </c>
      <c r="AS29" s="241" t="e">
        <f>IF(AO$3='файл остатки'!$B$1,INDEX('файл остатки'!$A$5:$CX$265,MATCH($C$1,'файл остатки'!$A$5:$A$228,0),MATCH($B29,'файл остатки'!$A$5:$CX$5,0)),AM29+AN29-AO29-AQ29)</f>
        <v>#N/A</v>
      </c>
      <c r="AT29" s="218"/>
      <c r="AU29" s="217"/>
      <c r="AV29" s="208"/>
      <c r="AW29" s="234" t="e">
        <f>IF(ISERROR(INDEX('файл остатки'!$A$5:$CX$265,MATCH(AW$2,'файл остатки'!$A$5:$A$228,0),MATCH($B29,'файл остатки'!$A$5:$CX$5,0))),INDEX('файл остатки'!$A$100:$CX$265,MATCH(AU$3,'файл остатки'!$A$100:$A$228,0),MATCH($B29,'файл остатки'!$A$5:$CX$5,0)),INDEX('файл остатки'!$A$5:$CX$265,MATCH(AW$2,'файл остатки'!$A$5:$A$228,0),MATCH($B29,'файл остатки'!$A$5:$CX$5,0)))</f>
        <v>#N/A</v>
      </c>
      <c r="AX29" s="213" t="e">
        <f>INDEX('файл остатки'!$A$5:$CX$265,MATCH($H$1,'файл остатки'!$A$5:$A$228,0),MATCH($B29,'файл остатки'!$A$5:$CX$5,0))</f>
        <v>#N/A</v>
      </c>
      <c r="AY29" s="241" t="e">
        <f>IF(AU$3='файл остатки'!$B$1,INDEX('файл остатки'!$A$5:$CX$265,MATCH($C$1,'файл остатки'!$A$5:$A$228,0),MATCH($B29,'файл остатки'!$A$5:$CX$5,0)),AS29+AT29-AU29-AW29)</f>
        <v>#N/A</v>
      </c>
      <c r="AZ29" s="218"/>
      <c r="BA29" s="217">
        <v>-766</v>
      </c>
      <c r="BB29" s="208"/>
      <c r="BC29" s="234" t="e">
        <f>IF(ISERROR(INDEX('файл остатки'!$A$5:$CX$265,MATCH(BC$2,'файл остатки'!$A$5:$A$228,0),MATCH($B29,'файл остатки'!$A$5:$CX$5,0))),INDEX('файл остатки'!$A$100:$CX$265,MATCH(BA$3,'файл остатки'!$A$100:$A$228,0),MATCH($B29,'файл остатки'!$A$5:$CX$5,0)),INDEX('файл остатки'!$A$5:$CX$265,MATCH(BC$2,'файл остатки'!$A$5:$A$228,0),MATCH($B29,'файл остатки'!$A$5:$CX$5,0)))</f>
        <v>#N/A</v>
      </c>
      <c r="BD29" s="213" t="e">
        <f>INDEX('файл остатки'!$A$5:$CX$265,MATCH($H$1,'файл остатки'!$A$5:$A$228,0),MATCH($B29,'файл остатки'!$A$5:$CX$5,0))</f>
        <v>#N/A</v>
      </c>
      <c r="BE29" s="241" t="e">
        <f>IF(BA$3='файл остатки'!$B$1,INDEX('файл остатки'!$A$5:$CX$265,MATCH($C$1,'файл остатки'!$A$5:$A$228,0),MATCH($B29,'файл остатки'!$A$5:$CX$5,0)),AY29+AZ29-BA29-BC29)</f>
        <v>#N/A</v>
      </c>
      <c r="BF29" s="218"/>
      <c r="BG29" s="217"/>
      <c r="BH29" s="208"/>
      <c r="BI29" s="234" t="e">
        <f>IF(ISERROR(INDEX('файл остатки'!$A$5:$CX$265,MATCH(BI$2,'файл остатки'!$A$5:$A$228,0),MATCH($B29,'файл остатки'!$A$5:$CX$5,0))),INDEX('файл остатки'!$A$100:$CX$265,MATCH(BG$3,'файл остатки'!$A$100:$A$228,0),MATCH($B29,'файл остатки'!$A$5:$CX$5,0)),INDEX('файл остатки'!$A$5:$CX$265,MATCH(BI$2,'файл остатки'!$A$5:$A$228,0),MATCH($B29,'файл остатки'!$A$5:$CX$5,0)))</f>
        <v>#N/A</v>
      </c>
      <c r="BJ29" s="213" t="e">
        <f>INDEX('файл остатки'!$A$5:$CX$265,MATCH($H$1,'файл остатки'!$A$5:$A$228,0),MATCH($B29,'файл остатки'!$A$5:$CX$5,0))</f>
        <v>#N/A</v>
      </c>
      <c r="BK29" s="213" t="e">
        <f t="shared" si="0"/>
        <v>#N/A</v>
      </c>
      <c r="BL29" s="241" t="e">
        <f>IF(BG$3='файл остатки'!$B$1,INDEX('файл остатки'!$A$5:$CX$265,MATCH($C$1,'файл остатки'!$A$5:$A$228,0),MATCH($B29,'файл остатки'!$A$5:$CX$5,0)),BE29+BF29-BG29-BI29)</f>
        <v>#N/A</v>
      </c>
      <c r="BM29" s="218"/>
      <c r="BN29" s="217" t="e">
        <f t="shared" si="1"/>
        <v>#N/A</v>
      </c>
      <c r="BO29" s="208"/>
      <c r="BP29" s="234" t="e">
        <f>IF(ISERROR(INDEX('файл остатки'!$A$5:$CX$265,MATCH(BP$2,'файл остатки'!$A$5:$A$228,0),MATCH($B29,'файл остатки'!$A$5:$CX$5,0))),INDEX('файл остатки'!$A$100:$CX$265,MATCH(BN$3,'файл остатки'!$A$100:$A$228,0),MATCH($B29,'файл остатки'!$A$5:$CX$5,0)),INDEX('файл остатки'!$A$5:$CX$265,MATCH(BP$2,'файл остатки'!$A$5:$A$228,0),MATCH($B29,'файл остатки'!$A$5:$CX$5,0)))</f>
        <v>#N/A</v>
      </c>
      <c r="BQ29" s="213" t="e">
        <f>INDEX('файл остатки'!$A$5:$CX$265,MATCH($H$1,'файл остатки'!$A$5:$A$228,0),MATCH($B29,'файл остатки'!$A$5:$CX$5,0))</f>
        <v>#N/A</v>
      </c>
      <c r="BR29" s="241" t="e">
        <f>IF(BN$3='файл остатки'!$B$1,INDEX('файл остатки'!$A$5:$CX$265,MATCH($C$1,'файл остатки'!$A$5:$A$228,0),MATCH($B29,'файл остатки'!$A$5:$CX$5,0)),BL29+BM29-BN29-BP29)</f>
        <v>#N/A</v>
      </c>
      <c r="BS29" s="218"/>
      <c r="BT29" s="217" t="e">
        <f t="shared" si="2"/>
        <v>#N/A</v>
      </c>
      <c r="BU29" s="208"/>
      <c r="BV29" s="234" t="e">
        <f>IF(ISERROR(INDEX('файл остатки'!$A$5:$CX$265,MATCH(BV$2,'файл остатки'!$A$5:$A$228,0),MATCH($B29,'файл остатки'!$A$5:$CX$5,0))),INDEX('файл остатки'!$A$100:$CX$265,MATCH(BT$3,'файл остатки'!$A$100:$A$228,0),MATCH($B29,'файл остатки'!$A$5:$CX$5,0)),INDEX('файл остатки'!$A$5:$CX$265,MATCH(BV$2,'файл остатки'!$A$5:$A$228,0),MATCH($B29,'файл остатки'!$A$5:$CX$5,0)))</f>
        <v>#N/A</v>
      </c>
      <c r="BW29" s="213" t="e">
        <f>INDEX('файл остатки'!$A$5:$CX$265,MATCH($H$1,'файл остатки'!$A$5:$A$228,0),MATCH($B29,'файл остатки'!$A$5:$CX$5,0))</f>
        <v>#N/A</v>
      </c>
      <c r="BX29" s="241" t="e">
        <f>IF(BT$3='файл остатки'!$B$1,INDEX('файл остатки'!$A$5:$CX$265,MATCH($C$1,'файл остатки'!$A$5:$A$228,0),MATCH($B29,'файл остатки'!$A$5:$CX$5,0)),BR29+BS29-BT29-BV29)</f>
        <v>#N/A</v>
      </c>
      <c r="BY29" s="218"/>
      <c r="BZ29" s="217" t="e">
        <f t="shared" si="3"/>
        <v>#N/A</v>
      </c>
      <c r="CA29" s="208"/>
      <c r="CB29" s="234" t="e">
        <f>IF(ISERROR(INDEX('файл остатки'!$A$5:$CX$265,MATCH(CB$2,'файл остатки'!$A$5:$A$228,0),MATCH($B29,'файл остатки'!$A$5:$CX$5,0))),INDEX('файл остатки'!$A$100:$CX$265,MATCH(BZ$3,'файл остатки'!$A$100:$A$228,0),MATCH($B29,'файл остатки'!$A$5:$CX$5,0)),INDEX('файл остатки'!$A$5:$CX$265,MATCH(CB$2,'файл остатки'!$A$5:$A$228,0),MATCH($B29,'файл остатки'!$A$5:$CX$5,0)))</f>
        <v>#N/A</v>
      </c>
      <c r="CC29" s="213" t="e">
        <f>INDEX('файл остатки'!$A$5:$CX$265,MATCH($H$1,'файл остатки'!$A$5:$A$228,0),MATCH($B29,'файл остатки'!$A$5:$CX$5,0))</f>
        <v>#N/A</v>
      </c>
      <c r="CD29" s="241" t="e">
        <f>IF(BZ$3='файл остатки'!$B$1,INDEX('файл остатки'!$A$5:$CX$265,MATCH($C$1,'файл остатки'!$A$5:$A$228,0),MATCH($B29,'файл остатки'!$A$5:$CX$5,0)),BX29+BY29-BZ29-CB29)</f>
        <v>#N/A</v>
      </c>
      <c r="CE29" s="218"/>
      <c r="CH29" s="217">
        <f t="shared" si="4"/>
        <v>-2078.5</v>
      </c>
      <c r="CI29" s="208"/>
      <c r="CJ29" s="217" t="e">
        <f t="shared" si="5"/>
        <v>#N/A</v>
      </c>
      <c r="CK29" s="208"/>
      <c r="CO29" s="223" t="e">
        <f>+INDEX('файл остатки'!$A$5:$CX$265,MATCH(CO$2,'файл остатки'!$A$5:$A$228,0),MATCH($B29,'файл остатки'!$A$5:$CX$5,0))</f>
        <v>#N/A</v>
      </c>
    </row>
    <row r="30" spans="1:93" ht="24" customHeight="1">
      <c r="A30" s="163"/>
      <c r="B30" s="206"/>
      <c r="C30" s="244"/>
      <c r="D30" s="248"/>
      <c r="E30" s="217"/>
      <c r="F30" s="208"/>
      <c r="G30" s="234"/>
      <c r="H30" s="213"/>
      <c r="I30" s="241"/>
      <c r="J30" s="218"/>
      <c r="K30" s="217"/>
      <c r="L30" s="208"/>
      <c r="M30" s="234"/>
      <c r="N30" s="213"/>
      <c r="O30" s="241"/>
      <c r="P30" s="218"/>
      <c r="Q30" s="217">
        <v>0</v>
      </c>
      <c r="R30" s="208"/>
      <c r="S30" s="234"/>
      <c r="T30" s="213"/>
      <c r="U30" s="241"/>
      <c r="V30" s="218"/>
      <c r="W30" s="217"/>
      <c r="X30" s="208"/>
      <c r="Y30" s="234"/>
      <c r="Z30" s="213"/>
      <c r="AA30" s="241"/>
      <c r="AB30" s="218"/>
      <c r="AC30" s="217"/>
      <c r="AD30" s="208"/>
      <c r="AE30" s="234"/>
      <c r="AF30" s="213"/>
      <c r="AG30" s="241"/>
      <c r="AH30" s="218"/>
      <c r="AI30" s="217"/>
      <c r="AJ30" s="208"/>
      <c r="AK30" s="234"/>
      <c r="AL30" s="213"/>
      <c r="AM30" s="241"/>
      <c r="AN30" s="218"/>
      <c r="AO30" s="217"/>
      <c r="AP30" s="208"/>
      <c r="AQ30" s="234"/>
      <c r="AR30" s="213"/>
      <c r="AS30" s="241"/>
      <c r="AT30" s="218"/>
      <c r="AU30" s="217"/>
      <c r="AV30" s="208"/>
      <c r="AW30" s="234"/>
      <c r="AX30" s="213"/>
      <c r="AY30" s="241"/>
      <c r="AZ30" s="218"/>
      <c r="BA30" s="217"/>
      <c r="BB30" s="208"/>
      <c r="BC30" s="234"/>
      <c r="BD30" s="213"/>
      <c r="BE30" s="241"/>
      <c r="BF30" s="218"/>
      <c r="BG30" s="217"/>
      <c r="BH30" s="208"/>
      <c r="BI30" s="234"/>
      <c r="BJ30" s="213"/>
      <c r="BK30" s="213"/>
      <c r="BL30" s="241"/>
      <c r="BM30" s="218"/>
      <c r="BN30" s="217"/>
      <c r="BO30" s="208"/>
      <c r="BP30" s="234"/>
      <c r="BQ30" s="213"/>
      <c r="BR30" s="241"/>
      <c r="BS30" s="218"/>
      <c r="BT30" s="217"/>
      <c r="BU30" s="208"/>
      <c r="BV30" s="234"/>
      <c r="BW30" s="213"/>
      <c r="BX30" s="241"/>
      <c r="BY30" s="218"/>
      <c r="BZ30" s="217"/>
      <c r="CA30" s="208"/>
      <c r="CB30" s="234"/>
      <c r="CC30" s="213"/>
      <c r="CD30" s="241"/>
      <c r="CE30" s="218"/>
      <c r="CH30" s="217"/>
      <c r="CI30" s="208"/>
      <c r="CJ30" s="217"/>
      <c r="CK30" s="208"/>
      <c r="CO30" s="223"/>
    </row>
    <row r="31" spans="1:93" s="212" customFormat="1" ht="23.15" customHeight="1">
      <c r="C31" s="215"/>
      <c r="D31" s="209"/>
      <c r="E31" s="215"/>
      <c r="F31" s="250"/>
      <c r="G31" s="208"/>
      <c r="H31" s="208"/>
      <c r="I31" s="208"/>
      <c r="J31" s="216"/>
      <c r="K31" s="215"/>
      <c r="L31" s="250"/>
      <c r="M31" s="208"/>
      <c r="N31" s="208"/>
      <c r="O31" s="208"/>
      <c r="P31" s="216"/>
      <c r="Q31" s="215"/>
      <c r="R31" s="250"/>
      <c r="S31" s="208"/>
      <c r="T31" s="208"/>
      <c r="U31" s="208"/>
      <c r="V31" s="216"/>
      <c r="W31" s="215"/>
      <c r="X31" s="250"/>
      <c r="Y31" s="208"/>
      <c r="Z31" s="208"/>
      <c r="AA31" s="208"/>
      <c r="AB31" s="216"/>
      <c r="AC31" s="215"/>
      <c r="AD31" s="250"/>
      <c r="AE31" s="208"/>
      <c r="AF31" s="208"/>
      <c r="AG31" s="208"/>
      <c r="AH31" s="216"/>
      <c r="AI31" s="215"/>
      <c r="AJ31" s="250"/>
      <c r="AK31" s="208"/>
      <c r="AL31" s="208"/>
      <c r="AM31" s="208"/>
      <c r="AN31" s="216"/>
      <c r="AO31" s="215"/>
      <c r="AP31" s="250"/>
      <c r="AQ31" s="208"/>
      <c r="AR31" s="208"/>
      <c r="AS31" s="208"/>
      <c r="AT31" s="216"/>
      <c r="AU31" s="215"/>
      <c r="AV31" s="250"/>
      <c r="AW31" s="208"/>
      <c r="AX31" s="208"/>
      <c r="AY31" s="208"/>
      <c r="AZ31" s="216"/>
      <c r="BA31" s="215"/>
      <c r="BB31" s="250"/>
      <c r="BC31" s="208"/>
      <c r="BD31" s="208"/>
      <c r="BE31" s="208"/>
      <c r="BF31" s="216"/>
      <c r="BG31" s="215"/>
      <c r="BH31" s="250"/>
      <c r="BI31" s="208"/>
      <c r="BJ31" s="208"/>
      <c r="BK31" s="208"/>
      <c r="BL31" s="208"/>
      <c r="BM31" s="216"/>
      <c r="BN31" s="215"/>
      <c r="BO31" s="250"/>
      <c r="BP31" s="208"/>
      <c r="BQ31" s="208"/>
      <c r="BR31" s="208"/>
      <c r="BS31" s="216"/>
      <c r="BT31" s="215"/>
      <c r="BU31" s="250"/>
      <c r="BV31" s="208"/>
      <c r="BW31" s="208"/>
      <c r="BX31" s="208"/>
      <c r="BY31" s="216"/>
      <c r="BZ31" s="215"/>
      <c r="CA31" s="250"/>
      <c r="CB31" s="208"/>
      <c r="CC31" s="208"/>
      <c r="CD31" s="208"/>
      <c r="CE31" s="216"/>
      <c r="CH31" s="217"/>
      <c r="CI31" s="250"/>
      <c r="CJ31" s="217"/>
      <c r="CK31" s="250"/>
      <c r="CO31" s="262"/>
    </row>
    <row r="32" spans="1:93" ht="24" customHeight="1">
      <c r="A32" s="190"/>
      <c r="B32" s="202"/>
      <c r="C32" s="244"/>
      <c r="D32" s="248"/>
      <c r="E32" s="217"/>
      <c r="F32" s="208" t="s">
        <v>222</v>
      </c>
      <c r="G32" s="234"/>
      <c r="H32" s="213"/>
      <c r="I32" s="241"/>
      <c r="J32" s="218"/>
      <c r="K32" s="217"/>
      <c r="L32" s="208" t="s">
        <v>222</v>
      </c>
      <c r="M32" s="234"/>
      <c r="N32" s="213"/>
      <c r="O32" s="241"/>
      <c r="P32" s="218"/>
      <c r="Q32" s="217"/>
      <c r="R32" s="208" t="s">
        <v>222</v>
      </c>
      <c r="S32" s="234"/>
      <c r="T32" s="213"/>
      <c r="U32" s="241"/>
      <c r="V32" s="218"/>
      <c r="W32" s="217"/>
      <c r="X32" s="208"/>
      <c r="Y32" s="234"/>
      <c r="Z32" s="213"/>
      <c r="AA32" s="241"/>
      <c r="AB32" s="218"/>
      <c r="AC32" s="217"/>
      <c r="AD32" s="208" t="s">
        <v>222</v>
      </c>
      <c r="AE32" s="234"/>
      <c r="AF32" s="213"/>
      <c r="AG32" s="241"/>
      <c r="AH32" s="218"/>
      <c r="AI32" s="217"/>
      <c r="AJ32" s="208" t="s">
        <v>222</v>
      </c>
      <c r="AK32" s="234"/>
      <c r="AL32" s="213"/>
      <c r="AM32" s="241"/>
      <c r="AN32" s="218"/>
      <c r="AO32" s="217"/>
      <c r="AP32" s="208" t="s">
        <v>222</v>
      </c>
      <c r="AQ32" s="234"/>
      <c r="AR32" s="213"/>
      <c r="AS32" s="241"/>
      <c r="AT32" s="218"/>
      <c r="AU32" s="217"/>
      <c r="AV32" s="208" t="s">
        <v>189</v>
      </c>
      <c r="AW32" s="234"/>
      <c r="AX32" s="213"/>
      <c r="AY32" s="241"/>
      <c r="AZ32" s="218"/>
      <c r="BA32" s="217"/>
      <c r="BB32" s="208" t="s">
        <v>189</v>
      </c>
      <c r="BC32" s="234"/>
      <c r="BD32" s="213"/>
      <c r="BE32" s="241"/>
      <c r="BF32" s="218"/>
      <c r="BG32" s="217"/>
      <c r="BH32" s="208" t="s">
        <v>189</v>
      </c>
      <c r="BI32" s="234"/>
      <c r="BJ32" s="213"/>
      <c r="BK32" s="213"/>
      <c r="BL32" s="241"/>
      <c r="BM32" s="218"/>
      <c r="BN32" s="217"/>
      <c r="BO32" s="208" t="s">
        <v>189</v>
      </c>
      <c r="BP32" s="234"/>
      <c r="BQ32" s="213"/>
      <c r="BR32" s="241"/>
      <c r="BS32" s="218"/>
      <c r="BT32" s="217"/>
      <c r="BU32" s="208" t="s">
        <v>189</v>
      </c>
      <c r="BV32" s="234"/>
      <c r="BW32" s="213"/>
      <c r="BX32" s="241"/>
      <c r="BY32" s="218"/>
      <c r="BZ32" s="217"/>
      <c r="CA32" s="208" t="s">
        <v>189</v>
      </c>
      <c r="CB32" s="234"/>
      <c r="CC32" s="213"/>
      <c r="CD32" s="241"/>
      <c r="CE32" s="218"/>
      <c r="CH32" s="217"/>
      <c r="CI32" s="208" t="s">
        <v>189</v>
      </c>
      <c r="CJ32" s="217"/>
      <c r="CK32" s="208" t="s">
        <v>189</v>
      </c>
      <c r="CO32" s="223"/>
    </row>
    <row r="33" spans="1:93" ht="24" customHeight="1">
      <c r="A33" s="190" t="s">
        <v>46</v>
      </c>
      <c r="B33" s="202" t="s">
        <v>178</v>
      </c>
      <c r="C33" s="244" t="e">
        <f>INDEX('файл остатки'!$A$5:$CX$265,MATCH($C$1,'файл остатки'!$A$5:$A$228,0),MATCH(B33,'файл остатки'!$A$5:$CX$5,0))</f>
        <v>#N/A</v>
      </c>
      <c r="D33" s="248"/>
      <c r="E33" s="217">
        <v>-600</v>
      </c>
      <c r="F33" s="150">
        <f>-(E33+E32)/'планирование суточное'!$K$36</f>
        <v>1</v>
      </c>
      <c r="G33" s="234" t="e">
        <f>IF(ISERROR(INDEX('файл остатки'!$A$5:$CX$265,MATCH(G$2,'файл остатки'!$A$5:$A$228,0),MATCH($B33,'файл остатки'!$A$5:$CX$5,0))),INDEX('файл остатки'!$A$100:$CX$265,MATCH(E$3,'файл остатки'!$A$100:$A$228,0),MATCH($B33,'файл остатки'!$A$5:$CX$5,0)),INDEX('файл остатки'!$A$5:$CX$265,MATCH(G$2,'файл остатки'!$A$5:$A$228,0),MATCH($B33,'файл остатки'!$A$5:$CX$5,0)))</f>
        <v>#N/A</v>
      </c>
      <c r="H33" s="213" t="e">
        <f>INDEX('файл остатки'!$A$5:$CX$265,MATCH($H$1,'файл остатки'!$A$5:$A$228,0),MATCH($B33,'файл остатки'!$A$5:$CX$5,0))</f>
        <v>#N/A</v>
      </c>
      <c r="I33" s="241" t="e">
        <f>IF(E$3='файл остатки'!$B$1,INDEX('файл остатки'!$A$5:$CX$265,MATCH($C$1,'файл остатки'!$A$5:$A$228,0),MATCH($B33,'файл остатки'!$A$5:$CX$5,0)),C33+D33-E33-G33)</f>
        <v>#N/A</v>
      </c>
      <c r="J33" s="218"/>
      <c r="K33" s="217"/>
      <c r="L33" s="150">
        <f>-(K33+K32)/'планирование суточное'!$K$36</f>
        <v>0</v>
      </c>
      <c r="M33" s="234" t="e">
        <f>IF(ISERROR(INDEX('файл остатки'!$A$5:$CX$265,MATCH(M$2,'файл остатки'!$A$5:$A$228,0),MATCH($B33,'файл остатки'!$A$5:$CX$5,0))),INDEX('файл остатки'!$A$100:$CX$265,MATCH(K$3,'файл остатки'!$A$100:$A$228,0),MATCH($B33,'файл остатки'!$A$5:$CX$5,0)),INDEX('файл остатки'!$A$5:$CX$265,MATCH(M$2,'файл остатки'!$A$5:$A$228,0),MATCH($B33,'файл остатки'!$A$5:$CX$5,0)))</f>
        <v>#N/A</v>
      </c>
      <c r="N33" s="213" t="e">
        <f>INDEX('файл остатки'!$A$5:$CX$265,MATCH($H$1,'файл остатки'!$A$5:$A$228,0),MATCH($B33,'файл остатки'!$A$5:$CX$5,0))</f>
        <v>#N/A</v>
      </c>
      <c r="O33" s="241" t="e">
        <f>IF(K$3='файл остатки'!$B$1,INDEX('файл остатки'!$A$5:$CX$265,MATCH($C$1,'файл остатки'!$A$5:$A$228,0),MATCH($B33,'файл остатки'!$A$5:$CX$5,0)),I33+J33-K33-M33)</f>
        <v>#N/A</v>
      </c>
      <c r="P33" s="218"/>
      <c r="Q33" s="217">
        <v>-300</v>
      </c>
      <c r="R33" s="150">
        <f>-(Q33+Q32)/'планирование суточное'!$K$36</f>
        <v>0.5</v>
      </c>
      <c r="S33" s="234" t="e">
        <f>IF(ISERROR(INDEX('файл остатки'!$A$5:$CX$265,MATCH(S$2,'файл остатки'!$A$5:$A$228,0),MATCH($B33,'файл остатки'!$A$5:$CX$5,0))),INDEX('файл остатки'!$A$100:$CX$265,MATCH(Q$3,'файл остатки'!$A$100:$A$228,0),MATCH($B33,'файл остатки'!$A$5:$CX$5,0)),INDEX('файл остатки'!$A$5:$CX$265,MATCH(S$2,'файл остатки'!$A$5:$A$228,0),MATCH($B33,'файл остатки'!$A$5:$CX$5,0)))</f>
        <v>#N/A</v>
      </c>
      <c r="T33" s="213" t="e">
        <f>INDEX('файл остатки'!$A$5:$CX$265,MATCH($H$1,'файл остатки'!$A$5:$A$228,0),MATCH($B33,'файл остатки'!$A$5:$CX$5,0))</f>
        <v>#N/A</v>
      </c>
      <c r="U33" s="241" t="e">
        <f>IF(Q$3='файл остатки'!$B$1,INDEX('файл остатки'!$A$5:$CX$265,MATCH($C$1,'файл остатки'!$A$5:$A$228,0),MATCH($B33,'файл остатки'!$A$5:$CX$5,0)),O33+P33-Q33-S33)</f>
        <v>#N/A</v>
      </c>
      <c r="V33" s="218"/>
      <c r="W33" s="217"/>
      <c r="X33" s="150">
        <f>-(W33+W32)/'планирование суточное'!$K$36</f>
        <v>0</v>
      </c>
      <c r="Y33" s="234" t="e">
        <f>IF(ISERROR(INDEX('файл остатки'!$A$5:$CX$265,MATCH(Y$2,'файл остатки'!$A$5:$A$228,0),MATCH($B33,'файл остатки'!$A$5:$CX$5,0))),INDEX('файл остатки'!$A$100:$CX$265,MATCH(W$3,'файл остатки'!$A$100:$A$228,0),MATCH($B33,'файл остатки'!$A$5:$CX$5,0)),INDEX('файл остатки'!$A$5:$CX$265,MATCH(Y$2,'файл остатки'!$A$5:$A$228,0),MATCH($B33,'файл остатки'!$A$5:$CX$5,0)))</f>
        <v>#N/A</v>
      </c>
      <c r="Z33" s="213" t="e">
        <f>INDEX('файл остатки'!$A$5:$CX$265,MATCH($H$1,'файл остатки'!$A$5:$A$228,0),MATCH($B33,'файл остатки'!$A$5:$CX$5,0))</f>
        <v>#N/A</v>
      </c>
      <c r="AA33" s="241" t="e">
        <f>IF(W$3='файл остатки'!$B$1,INDEX('файл остатки'!$A$5:$CX$265,MATCH($C$1,'файл остатки'!$A$5:$A$228,0),MATCH($B33,'файл остатки'!$A$5:$CX$5,0)),U33+V33-W33-Y33)</f>
        <v>#N/A</v>
      </c>
      <c r="AB33" s="218"/>
      <c r="AC33" s="217"/>
      <c r="AD33" s="150">
        <f>-(AC33+AC32)/'планирование суточное'!$K$36</f>
        <v>0</v>
      </c>
      <c r="AE33" s="234" t="e">
        <f>IF(ISERROR(INDEX('файл остатки'!$A$5:$CX$265,MATCH(AE$2,'файл остатки'!$A$5:$A$228,0),MATCH($B33,'файл остатки'!$A$5:$CX$5,0))),INDEX('файл остатки'!$A$100:$CX$265,MATCH(AC$3,'файл остатки'!$A$100:$A$228,0),MATCH($B33,'файл остатки'!$A$5:$CX$5,0)),INDEX('файл остатки'!$A$5:$CX$265,MATCH(AE$2,'файл остатки'!$A$5:$A$228,0),MATCH($B33,'файл остатки'!$A$5:$CX$5,0)))</f>
        <v>#N/A</v>
      </c>
      <c r="AF33" s="213" t="e">
        <f>INDEX('файл остатки'!$A$5:$CX$265,MATCH($H$1,'файл остатки'!$A$5:$A$228,0),MATCH($B33,'файл остатки'!$A$5:$CX$5,0))</f>
        <v>#N/A</v>
      </c>
      <c r="AG33" s="241" t="e">
        <f>IF(AC$3='файл остатки'!$B$1,INDEX('файл остатки'!$A$5:$CX$265,MATCH($C$1,'файл остатки'!$A$5:$A$228,0),MATCH($B33,'файл остатки'!$A$5:$CX$5,0)),AA33+AB33-AC33-AE33)</f>
        <v>#N/A</v>
      </c>
      <c r="AH33" s="218"/>
      <c r="AI33" s="217">
        <v>-660</v>
      </c>
      <c r="AJ33" s="150">
        <f>-(AI33+AI32)/'планирование суточное'!$K$36</f>
        <v>1.1000000000000001</v>
      </c>
      <c r="AK33" s="234" t="e">
        <f>IF(ISERROR(INDEX('файл остатки'!$A$5:$CX$265,MATCH(AK$2,'файл остатки'!$A$5:$A$228,0),MATCH($B33,'файл остатки'!$A$5:$CX$5,0))),INDEX('файл остатки'!$A$100:$CX$265,MATCH(AI$3,'файл остатки'!$A$100:$A$228,0),MATCH($B33,'файл остатки'!$A$5:$CX$5,0)),INDEX('файл остатки'!$A$5:$CX$265,MATCH(AK$2,'файл остатки'!$A$5:$A$228,0),MATCH($B33,'файл остатки'!$A$5:$CX$5,0)))</f>
        <v>#N/A</v>
      </c>
      <c r="AL33" s="213" t="e">
        <f>INDEX('файл остатки'!$A$5:$CX$265,MATCH($H$1,'файл остатки'!$A$5:$A$228,0),MATCH($B33,'файл остатки'!$A$5:$CX$5,0))</f>
        <v>#N/A</v>
      </c>
      <c r="AM33" s="241" t="e">
        <f>IF(AI$3='файл остатки'!$B$1,INDEX('файл остатки'!$A$5:$CX$265,MATCH($C$1,'файл остатки'!$A$5:$A$228,0),MATCH($B33,'файл остатки'!$A$5:$CX$5,0)),AG33+AH33-AI33-AK33)</f>
        <v>#N/A</v>
      </c>
      <c r="AN33" s="218"/>
      <c r="AO33" s="217"/>
      <c r="AP33" s="150">
        <f>-(AO33+AO32)/'планирование суточное'!$K$36</f>
        <v>0</v>
      </c>
      <c r="AQ33" s="234" t="e">
        <f>IF(ISERROR(INDEX('файл остатки'!$A$5:$CX$265,MATCH(AQ$2,'файл остатки'!$A$5:$A$228,0),MATCH($B33,'файл остатки'!$A$5:$CX$5,0))),INDEX('файл остатки'!$A$100:$CX$265,MATCH(AO$3,'файл остатки'!$A$100:$A$228,0),MATCH($B33,'файл остатки'!$A$5:$CX$5,0)),INDEX('файл остатки'!$A$5:$CX$265,MATCH(AQ$2,'файл остатки'!$A$5:$A$228,0),MATCH($B33,'файл остатки'!$A$5:$CX$5,0)))</f>
        <v>#N/A</v>
      </c>
      <c r="AR33" s="213" t="e">
        <f>INDEX('файл остатки'!$A$5:$CX$265,MATCH($H$1,'файл остатки'!$A$5:$A$228,0),MATCH($B33,'файл остатки'!$A$5:$CX$5,0))</f>
        <v>#N/A</v>
      </c>
      <c r="AS33" s="241" t="e">
        <f>IF(AO$3='файл остатки'!$B$1,INDEX('файл остатки'!$A$5:$CX$265,MATCH($C$1,'файл остатки'!$A$5:$A$228,0),MATCH($B33,'файл остатки'!$A$5:$CX$5,0)),AM33+AN33-AO33-AQ33)</f>
        <v>#N/A</v>
      </c>
      <c r="AT33" s="218"/>
      <c r="AU33" s="217"/>
      <c r="AV33" s="150">
        <f>-(AU33+AU32)/'планирование суточное'!$K$36</f>
        <v>0</v>
      </c>
      <c r="AW33" s="234" t="e">
        <f>IF(ISERROR(INDEX('файл остатки'!$A$5:$CX$265,MATCH(AW$2,'файл остатки'!$A$5:$A$228,0),MATCH($B33,'файл остатки'!$A$5:$CX$5,0))),INDEX('файл остатки'!$A$100:$CX$265,MATCH(AU$3,'файл остатки'!$A$100:$A$228,0),MATCH($B33,'файл остатки'!$A$5:$CX$5,0)),INDEX('файл остатки'!$A$5:$CX$265,MATCH(AW$2,'файл остатки'!$A$5:$A$228,0),MATCH($B33,'файл остатки'!$A$5:$CX$5,0)))</f>
        <v>#N/A</v>
      </c>
      <c r="AX33" s="213" t="e">
        <f>INDEX('файл остатки'!$A$5:$CX$265,MATCH($H$1,'файл остатки'!$A$5:$A$228,0),MATCH($B33,'файл остатки'!$A$5:$CX$5,0))</f>
        <v>#N/A</v>
      </c>
      <c r="AY33" s="241" t="e">
        <f>IF(AU$3='файл остатки'!$B$1,INDEX('файл остатки'!$A$5:$CX$265,MATCH($C$1,'файл остатки'!$A$5:$A$228,0),MATCH($B33,'файл остатки'!$A$5:$CX$5,0)),AS33+AT33-AU33-AW33)</f>
        <v>#N/A</v>
      </c>
      <c r="AZ33" s="218"/>
      <c r="BA33" s="217"/>
      <c r="BB33" s="150">
        <f>-(BA33+BA32)/'планирование суточное'!$K$36</f>
        <v>0</v>
      </c>
      <c r="BC33" s="234" t="e">
        <f>IF(ISERROR(INDEX('файл остатки'!$A$5:$CX$265,MATCH(BC$2,'файл остатки'!$A$5:$A$228,0),MATCH($B33,'файл остатки'!$A$5:$CX$5,0))),INDEX('файл остатки'!$A$100:$CX$265,MATCH(BA$3,'файл остатки'!$A$100:$A$228,0),MATCH($B33,'файл остатки'!$A$5:$CX$5,0)),INDEX('файл остатки'!$A$5:$CX$265,MATCH(BC$2,'файл остатки'!$A$5:$A$228,0),MATCH($B33,'файл остатки'!$A$5:$CX$5,0)))</f>
        <v>#N/A</v>
      </c>
      <c r="BD33" s="213" t="e">
        <f>INDEX('файл остатки'!$A$5:$CX$265,MATCH($H$1,'файл остатки'!$A$5:$A$228,0),MATCH($B33,'файл остатки'!$A$5:$CX$5,0))</f>
        <v>#N/A</v>
      </c>
      <c r="BE33" s="241" t="e">
        <f>IF(BA$3='файл остатки'!$B$1,INDEX('файл остатки'!$A$5:$CX$265,MATCH($C$1,'файл остатки'!$A$5:$A$228,0),MATCH($B33,'файл остатки'!$A$5:$CX$5,0)),AY33+AZ33-BA33-BC33)</f>
        <v>#N/A</v>
      </c>
      <c r="BF33" s="218"/>
      <c r="BG33" s="217"/>
      <c r="BH33" s="150">
        <f>-(BG33+BG32)/'планирование суточное'!$K$36</f>
        <v>0</v>
      </c>
      <c r="BI33" s="234" t="e">
        <f>IF(ISERROR(INDEX('файл остатки'!$A$5:$CX$265,MATCH(BI$2,'файл остатки'!$A$5:$A$228,0),MATCH($B33,'файл остатки'!$A$5:$CX$5,0))),INDEX('файл остатки'!$A$100:$CX$265,MATCH(BG$3,'файл остатки'!$A$100:$A$228,0),MATCH($B33,'файл остатки'!$A$5:$CX$5,0)),INDEX('файл остатки'!$A$5:$CX$265,MATCH(BI$2,'файл остатки'!$A$5:$A$228,0),MATCH($B33,'файл остатки'!$A$5:$CX$5,0)))</f>
        <v>#N/A</v>
      </c>
      <c r="BJ33" s="213" t="e">
        <f>INDEX('файл остатки'!$A$5:$CX$265,MATCH($H$1,'файл остатки'!$A$5:$A$228,0),MATCH($B33,'файл остатки'!$A$5:$CX$5,0))</f>
        <v>#N/A</v>
      </c>
      <c r="BK33" s="213" t="e">
        <f t="shared" si="0"/>
        <v>#N/A</v>
      </c>
      <c r="BL33" s="241" t="e">
        <f>IF(BG$3='файл остатки'!$B$1,INDEX('файл остатки'!$A$5:$CX$265,MATCH($C$1,'файл остатки'!$A$5:$A$228,0),MATCH($B33,'файл остатки'!$A$5:$CX$5,0)),BE33+BF33-BG33-BI33)</f>
        <v>#N/A</v>
      </c>
      <c r="BM33" s="218"/>
      <c r="BN33" s="217" t="e">
        <f t="shared" si="1"/>
        <v>#N/A</v>
      </c>
      <c r="BO33" s="150" t="e">
        <f>-(BN33+BN32)/'планирование суточное'!$K$36</f>
        <v>#N/A</v>
      </c>
      <c r="BP33" s="234" t="e">
        <f>IF(ISERROR(INDEX('файл остатки'!$A$5:$CX$265,MATCH(BP$2,'файл остатки'!$A$5:$A$228,0),MATCH($B33,'файл остатки'!$A$5:$CX$5,0))),INDEX('файл остатки'!$A$100:$CX$265,MATCH(BN$3,'файл остатки'!$A$100:$A$228,0),MATCH($B33,'файл остатки'!$A$5:$CX$5,0)),INDEX('файл остатки'!$A$5:$CX$265,MATCH(BP$2,'файл остатки'!$A$5:$A$228,0),MATCH($B33,'файл остатки'!$A$5:$CX$5,0)))</f>
        <v>#N/A</v>
      </c>
      <c r="BQ33" s="213" t="e">
        <f>INDEX('файл остатки'!$A$5:$CX$265,MATCH($H$1,'файл остатки'!$A$5:$A$228,0),MATCH($B33,'файл остатки'!$A$5:$CX$5,0))</f>
        <v>#N/A</v>
      </c>
      <c r="BR33" s="241" t="e">
        <f>IF(BN$3='файл остатки'!$B$1,INDEX('файл остатки'!$A$5:$CX$265,MATCH($C$1,'файл остатки'!$A$5:$A$228,0),MATCH($B33,'файл остатки'!$A$5:$CX$5,0)),BL33+BM33-BN33-BP33)</f>
        <v>#N/A</v>
      </c>
      <c r="BS33" s="218"/>
      <c r="BT33" s="217" t="e">
        <f t="shared" si="2"/>
        <v>#N/A</v>
      </c>
      <c r="BU33" s="150" t="e">
        <f>-(BT33+BT32)/'планирование суточное'!$K$36</f>
        <v>#N/A</v>
      </c>
      <c r="BV33" s="234" t="e">
        <f>IF(ISERROR(INDEX('файл остатки'!$A$5:$CX$265,MATCH(BV$2,'файл остатки'!$A$5:$A$228,0),MATCH($B33,'файл остатки'!$A$5:$CX$5,0))),INDEX('файл остатки'!$A$100:$CX$265,MATCH(BT$3,'файл остатки'!$A$100:$A$228,0),MATCH($B33,'файл остатки'!$A$5:$CX$5,0)),INDEX('файл остатки'!$A$5:$CX$265,MATCH(BV$2,'файл остатки'!$A$5:$A$228,0),MATCH($B33,'файл остатки'!$A$5:$CX$5,0)))</f>
        <v>#N/A</v>
      </c>
      <c r="BW33" s="213" t="e">
        <f>INDEX('файл остатки'!$A$5:$CX$265,MATCH($H$1,'файл остатки'!$A$5:$A$228,0),MATCH($B33,'файл остатки'!$A$5:$CX$5,0))</f>
        <v>#N/A</v>
      </c>
      <c r="BX33" s="241" t="e">
        <f>IF(BT$3='файл остатки'!$B$1,INDEX('файл остатки'!$A$5:$CX$265,MATCH($C$1,'файл остатки'!$A$5:$A$228,0),MATCH($B33,'файл остатки'!$A$5:$CX$5,0)),BR33+BS33-BT33-BV33)</f>
        <v>#N/A</v>
      </c>
      <c r="BY33" s="218"/>
      <c r="BZ33" s="217" t="e">
        <f t="shared" si="3"/>
        <v>#N/A</v>
      </c>
      <c r="CA33" s="150" t="e">
        <f>-(BZ33+BZ32)/'планирование суточное'!$K$36</f>
        <v>#N/A</v>
      </c>
      <c r="CB33" s="234" t="e">
        <f>IF(ISERROR(INDEX('файл остатки'!$A$5:$CX$265,MATCH(CB$2,'файл остатки'!$A$5:$A$228,0),MATCH($B33,'файл остатки'!$A$5:$CX$5,0))),INDEX('файл остатки'!$A$100:$CX$265,MATCH(BZ$3,'файл остатки'!$A$100:$A$228,0),MATCH($B33,'файл остатки'!$A$5:$CX$5,0)),INDEX('файл остатки'!$A$5:$CX$265,MATCH(CB$2,'файл остатки'!$A$5:$A$228,0),MATCH($B33,'файл остатки'!$A$5:$CX$5,0)))</f>
        <v>#N/A</v>
      </c>
      <c r="CC33" s="213" t="e">
        <f>INDEX('файл остатки'!$A$5:$CX$265,MATCH($H$1,'файл остатки'!$A$5:$A$228,0),MATCH($B33,'файл остатки'!$A$5:$CX$5,0))</f>
        <v>#N/A</v>
      </c>
      <c r="CD33" s="241" t="e">
        <f>IF(BZ$3='файл остатки'!$B$1,INDEX('файл остатки'!$A$5:$CX$265,MATCH($C$1,'файл остатки'!$A$5:$A$228,0),MATCH($B33,'файл остатки'!$A$5:$CX$5,0)),BX33+BY33-BZ33-CB33)</f>
        <v>#N/A</v>
      </c>
      <c r="CE33" s="218"/>
      <c r="CH33" s="217">
        <f t="shared" si="4"/>
        <v>-1560</v>
      </c>
      <c r="CI33" s="150">
        <f>-(CH33+CH32)/'планирование суточное'!$K$36</f>
        <v>2.6</v>
      </c>
      <c r="CJ33" s="217" t="e">
        <f t="shared" si="5"/>
        <v>#N/A</v>
      </c>
      <c r="CK33" s="150" t="e">
        <f>-(CJ33+CJ32)/'планирование суточное'!$K$36</f>
        <v>#N/A</v>
      </c>
      <c r="CO33" s="223" t="e">
        <f>+INDEX('файл остатки'!$A$5:$CX$265,MATCH(CO$2,'файл остатки'!$A$5:$A$228,0),MATCH($B33,'файл остатки'!$A$5:$CX$5,0))</f>
        <v>#N/A</v>
      </c>
    </row>
    <row r="34" spans="1:93" ht="24" customHeight="1">
      <c r="A34" s="190" t="s">
        <v>167</v>
      </c>
      <c r="B34" s="202" t="s">
        <v>168</v>
      </c>
      <c r="C34" s="244">
        <f>INDEX('файл остатки'!$A$5:$CX$265,MATCH($C$1,'файл остатки'!$A$5:$A$228,0),MATCH(B34,'файл остатки'!$A$5:$CX$5,0))</f>
        <v>0</v>
      </c>
      <c r="D34" s="248"/>
      <c r="E34" s="217">
        <v>0</v>
      </c>
      <c r="F34" s="208" t="s">
        <v>190</v>
      </c>
      <c r="G34" s="234" t="e">
        <f>IF(ISERROR(INDEX('файл остатки'!$A$5:$CX$265,MATCH(G$2,'файл остатки'!$A$5:$A$228,0),MATCH($B34,'файл остатки'!$A$5:$CX$5,0))),INDEX('файл остатки'!$A$100:$CX$265,MATCH(E$3,'файл остатки'!$A$100:$A$228,0),MATCH($B34,'файл остатки'!$A$5:$CX$5,0)),INDEX('файл остатки'!$A$5:$CX$265,MATCH(G$2,'файл остатки'!$A$5:$A$228,0),MATCH($B34,'файл остатки'!$A$5:$CX$5,0)))</f>
        <v>#N/A</v>
      </c>
      <c r="H34" s="213">
        <f>INDEX('файл остатки'!$A$5:$CX$265,MATCH($H$1,'файл остатки'!$A$5:$A$228,0),MATCH($B34,'файл остатки'!$A$5:$CX$5,0))</f>
        <v>238</v>
      </c>
      <c r="I34" s="241" t="e">
        <f>IF(E$3='файл остатки'!$B$1,INDEX('файл остатки'!$A$5:$CX$265,MATCH($C$1,'файл остатки'!$A$5:$A$228,0),MATCH($B34,'файл остатки'!$A$5:$CX$5,0)),C34+D34-E34-G34)</f>
        <v>#N/A</v>
      </c>
      <c r="J34" s="218"/>
      <c r="K34" s="217"/>
      <c r="L34" s="208" t="s">
        <v>190</v>
      </c>
      <c r="M34" s="234" t="e">
        <f>IF(ISERROR(INDEX('файл остатки'!$A$5:$CX$265,MATCH(M$2,'файл остатки'!$A$5:$A$228,0),MATCH($B34,'файл остатки'!$A$5:$CX$5,0))),INDEX('файл остатки'!$A$100:$CX$265,MATCH(K$3,'файл остатки'!$A$100:$A$228,0),MATCH($B34,'файл остатки'!$A$5:$CX$5,0)),INDEX('файл остатки'!$A$5:$CX$265,MATCH(M$2,'файл остатки'!$A$5:$A$228,0),MATCH($B34,'файл остатки'!$A$5:$CX$5,0)))</f>
        <v>#N/A</v>
      </c>
      <c r="N34" s="213">
        <f>INDEX('файл остатки'!$A$5:$CX$265,MATCH($H$1,'файл остатки'!$A$5:$A$228,0),MATCH($B34,'файл остатки'!$A$5:$CX$5,0))</f>
        <v>238</v>
      </c>
      <c r="O34" s="241" t="e">
        <f>IF(K$3='файл остатки'!$B$1,INDEX('файл остатки'!$A$5:$CX$265,MATCH($C$1,'файл остатки'!$A$5:$A$228,0),MATCH($B34,'файл остатки'!$A$5:$CX$5,0)),I34+J34-K34-M34)</f>
        <v>#N/A</v>
      </c>
      <c r="P34" s="218"/>
      <c r="Q34" s="217">
        <v>0</v>
      </c>
      <c r="R34" s="208" t="s">
        <v>190</v>
      </c>
      <c r="S34" s="234" t="e">
        <f>IF(ISERROR(INDEX('файл остатки'!$A$5:$CX$265,MATCH(S$2,'файл остатки'!$A$5:$A$228,0),MATCH($B34,'файл остатки'!$A$5:$CX$5,0))),INDEX('файл остатки'!$A$100:$CX$265,MATCH(Q$3,'файл остатки'!$A$100:$A$228,0),MATCH($B34,'файл остатки'!$A$5:$CX$5,0)),INDEX('файл остатки'!$A$5:$CX$265,MATCH(S$2,'файл остатки'!$A$5:$A$228,0),MATCH($B34,'файл остатки'!$A$5:$CX$5,0)))</f>
        <v>#N/A</v>
      </c>
      <c r="T34" s="213">
        <f>INDEX('файл остатки'!$A$5:$CX$265,MATCH($H$1,'файл остатки'!$A$5:$A$228,0),MATCH($B34,'файл остатки'!$A$5:$CX$5,0))</f>
        <v>238</v>
      </c>
      <c r="U34" s="241" t="e">
        <f>IF(Q$3='файл остатки'!$B$1,INDEX('файл остатки'!$A$5:$CX$265,MATCH($C$1,'файл остатки'!$A$5:$A$228,0),MATCH($B34,'файл остатки'!$A$5:$CX$5,0)),O34+P34-Q34-S34)</f>
        <v>#N/A</v>
      </c>
      <c r="V34" s="218"/>
      <c r="W34" s="217"/>
      <c r="X34" s="208" t="s">
        <v>190</v>
      </c>
      <c r="Y34" s="234" t="e">
        <f>IF(ISERROR(INDEX('файл остатки'!$A$5:$CX$265,MATCH(Y$2,'файл остатки'!$A$5:$A$228,0),MATCH($B34,'файл остатки'!$A$5:$CX$5,0))),INDEX('файл остатки'!$A$100:$CX$265,MATCH(W$3,'файл остатки'!$A$100:$A$228,0),MATCH($B34,'файл остатки'!$A$5:$CX$5,0)),INDEX('файл остатки'!$A$5:$CX$265,MATCH(Y$2,'файл остатки'!$A$5:$A$228,0),MATCH($B34,'файл остатки'!$A$5:$CX$5,0)))</f>
        <v>#N/A</v>
      </c>
      <c r="Z34" s="213">
        <f>INDEX('файл остатки'!$A$5:$CX$265,MATCH($H$1,'файл остатки'!$A$5:$A$228,0),MATCH($B34,'файл остатки'!$A$5:$CX$5,0))</f>
        <v>238</v>
      </c>
      <c r="AA34" s="241" t="e">
        <f>IF(W$3='файл остатки'!$B$1,INDEX('файл остатки'!$A$5:$CX$265,MATCH($C$1,'файл остатки'!$A$5:$A$228,0),MATCH($B34,'файл остатки'!$A$5:$CX$5,0)),U34+V34-W34-Y34)</f>
        <v>#N/A</v>
      </c>
      <c r="AB34" s="218"/>
      <c r="AC34" s="217"/>
      <c r="AD34" s="208" t="s">
        <v>190</v>
      </c>
      <c r="AE34" s="234" t="e">
        <f>IF(ISERROR(INDEX('файл остатки'!$A$5:$CX$265,MATCH(AE$2,'файл остатки'!$A$5:$A$228,0),MATCH($B34,'файл остатки'!$A$5:$CX$5,0))),INDEX('файл остатки'!$A$100:$CX$265,MATCH(AC$3,'файл остатки'!$A$100:$A$228,0),MATCH($B34,'файл остатки'!$A$5:$CX$5,0)),INDEX('файл остатки'!$A$5:$CX$265,MATCH(AE$2,'файл остатки'!$A$5:$A$228,0),MATCH($B34,'файл остатки'!$A$5:$CX$5,0)))</f>
        <v>#N/A</v>
      </c>
      <c r="AF34" s="213">
        <f>INDEX('файл остатки'!$A$5:$CX$265,MATCH($H$1,'файл остатки'!$A$5:$A$228,0),MATCH($B34,'файл остатки'!$A$5:$CX$5,0))</f>
        <v>238</v>
      </c>
      <c r="AG34" s="241" t="e">
        <f>IF(AC$3='файл остатки'!$B$1,INDEX('файл остатки'!$A$5:$CX$265,MATCH($C$1,'файл остатки'!$A$5:$A$228,0),MATCH($B34,'файл остатки'!$A$5:$CX$5,0)),AA34+AB34-AC34-AE34)</f>
        <v>#N/A</v>
      </c>
      <c r="AH34" s="218"/>
      <c r="AI34" s="217"/>
      <c r="AJ34" s="208" t="s">
        <v>190</v>
      </c>
      <c r="AK34" s="234" t="e">
        <f>IF(ISERROR(INDEX('файл остатки'!$A$5:$CX$265,MATCH(AK$2,'файл остатки'!$A$5:$A$228,0),MATCH($B34,'файл остатки'!$A$5:$CX$5,0))),INDEX('файл остатки'!$A$100:$CX$265,MATCH(AI$3,'файл остатки'!$A$100:$A$228,0),MATCH($B34,'файл остатки'!$A$5:$CX$5,0)),INDEX('файл остатки'!$A$5:$CX$265,MATCH(AK$2,'файл остатки'!$A$5:$A$228,0),MATCH($B34,'файл остатки'!$A$5:$CX$5,0)))</f>
        <v>#N/A</v>
      </c>
      <c r="AL34" s="213">
        <f>INDEX('файл остатки'!$A$5:$CX$265,MATCH($H$1,'файл остатки'!$A$5:$A$228,0),MATCH($B34,'файл остатки'!$A$5:$CX$5,0))</f>
        <v>238</v>
      </c>
      <c r="AM34" s="241" t="e">
        <f>IF(AI$3='файл остатки'!$B$1,INDEX('файл остатки'!$A$5:$CX$265,MATCH($C$1,'файл остатки'!$A$5:$A$228,0),MATCH($B34,'файл остатки'!$A$5:$CX$5,0)),AG34+AH34-AI34-AK34)</f>
        <v>#N/A</v>
      </c>
      <c r="AN34" s="218"/>
      <c r="AO34" s="217"/>
      <c r="AP34" s="208" t="s">
        <v>190</v>
      </c>
      <c r="AQ34" s="234" t="e">
        <f>IF(ISERROR(INDEX('файл остатки'!$A$5:$CX$265,MATCH(AQ$2,'файл остатки'!$A$5:$A$228,0),MATCH($B34,'файл остатки'!$A$5:$CX$5,0))),INDEX('файл остатки'!$A$100:$CX$265,MATCH(AO$3,'файл остатки'!$A$100:$A$228,0),MATCH($B34,'файл остатки'!$A$5:$CX$5,0)),INDEX('файл остатки'!$A$5:$CX$265,MATCH(AQ$2,'файл остатки'!$A$5:$A$228,0),MATCH($B34,'файл остатки'!$A$5:$CX$5,0)))</f>
        <v>#N/A</v>
      </c>
      <c r="AR34" s="213">
        <f>INDEX('файл остатки'!$A$5:$CX$265,MATCH($H$1,'файл остатки'!$A$5:$A$228,0),MATCH($B34,'файл остатки'!$A$5:$CX$5,0))</f>
        <v>238</v>
      </c>
      <c r="AS34" s="241" t="e">
        <f>IF(AO$3='файл остатки'!$B$1,INDEX('файл остатки'!$A$5:$CX$265,MATCH($C$1,'файл остатки'!$A$5:$A$228,0),MATCH($B34,'файл остатки'!$A$5:$CX$5,0)),AM34+AN34-AO34-AQ34)</f>
        <v>#N/A</v>
      </c>
      <c r="AT34" s="218"/>
      <c r="AU34" s="217"/>
      <c r="AV34" s="208" t="s">
        <v>190</v>
      </c>
      <c r="AW34" s="234" t="e">
        <f>IF(ISERROR(INDEX('файл остатки'!$A$5:$CX$265,MATCH(AW$2,'файл остатки'!$A$5:$A$228,0),MATCH($B34,'файл остатки'!$A$5:$CX$5,0))),INDEX('файл остатки'!$A$100:$CX$265,MATCH(AU$3,'файл остатки'!$A$100:$A$228,0),MATCH($B34,'файл остатки'!$A$5:$CX$5,0)),INDEX('файл остатки'!$A$5:$CX$265,MATCH(AW$2,'файл остатки'!$A$5:$A$228,0),MATCH($B34,'файл остатки'!$A$5:$CX$5,0)))</f>
        <v>#N/A</v>
      </c>
      <c r="AX34" s="213">
        <f>INDEX('файл остатки'!$A$5:$CX$265,MATCH($H$1,'файл остатки'!$A$5:$A$228,0),MATCH($B34,'файл остатки'!$A$5:$CX$5,0))</f>
        <v>238</v>
      </c>
      <c r="AY34" s="241" t="e">
        <f>IF(AU$3='файл остатки'!$B$1,INDEX('файл остатки'!$A$5:$CX$265,MATCH($C$1,'файл остатки'!$A$5:$A$228,0),MATCH($B34,'файл остатки'!$A$5:$CX$5,0)),AS34+AT34-AU34-AW34)</f>
        <v>#N/A</v>
      </c>
      <c r="AZ34" s="218"/>
      <c r="BA34" s="217"/>
      <c r="BB34" s="208" t="s">
        <v>190</v>
      </c>
      <c r="BC34" s="234" t="e">
        <f>IF(ISERROR(INDEX('файл остатки'!$A$5:$CX$265,MATCH(BC$2,'файл остатки'!$A$5:$A$228,0),MATCH($B34,'файл остатки'!$A$5:$CX$5,0))),INDEX('файл остатки'!$A$100:$CX$265,MATCH(BA$3,'файл остатки'!$A$100:$A$228,0),MATCH($B34,'файл остатки'!$A$5:$CX$5,0)),INDEX('файл остатки'!$A$5:$CX$265,MATCH(BC$2,'файл остатки'!$A$5:$A$228,0),MATCH($B34,'файл остатки'!$A$5:$CX$5,0)))</f>
        <v>#N/A</v>
      </c>
      <c r="BD34" s="213">
        <f>INDEX('файл остатки'!$A$5:$CX$265,MATCH($H$1,'файл остатки'!$A$5:$A$228,0),MATCH($B34,'файл остатки'!$A$5:$CX$5,0))</f>
        <v>238</v>
      </c>
      <c r="BE34" s="241" t="e">
        <f>IF(BA$3='файл остатки'!$B$1,INDEX('файл остатки'!$A$5:$CX$265,MATCH($C$1,'файл остатки'!$A$5:$A$228,0),MATCH($B34,'файл остатки'!$A$5:$CX$5,0)),AY34+AZ34-BA34-BC34)</f>
        <v>#N/A</v>
      </c>
      <c r="BF34" s="218"/>
      <c r="BG34" s="217"/>
      <c r="BH34" s="208" t="s">
        <v>190</v>
      </c>
      <c r="BI34" s="234" t="e">
        <f>IF(ISERROR(INDEX('файл остатки'!$A$5:$CX$265,MATCH(BI$2,'файл остатки'!$A$5:$A$228,0),MATCH($B34,'файл остатки'!$A$5:$CX$5,0))),INDEX('файл остатки'!$A$100:$CX$265,MATCH(BG$3,'файл остатки'!$A$100:$A$228,0),MATCH($B34,'файл остатки'!$A$5:$CX$5,0)),INDEX('файл остатки'!$A$5:$CX$265,MATCH(BI$2,'файл остатки'!$A$5:$A$228,0),MATCH($B34,'файл остатки'!$A$5:$CX$5,0)))</f>
        <v>#N/A</v>
      </c>
      <c r="BJ34" s="213">
        <f>INDEX('файл остатки'!$A$5:$CX$265,MATCH($H$1,'файл остатки'!$A$5:$A$228,0),MATCH($B34,'файл остатки'!$A$5:$CX$5,0))</f>
        <v>238</v>
      </c>
      <c r="BK34" s="213" t="e">
        <f t="shared" si="0"/>
        <v>#N/A</v>
      </c>
      <c r="BL34" s="241" t="e">
        <f>IF(BG$3='файл остатки'!$B$1,INDEX('файл остатки'!$A$5:$CX$265,MATCH($C$1,'файл остатки'!$A$5:$A$228,0),MATCH($B34,'файл остатки'!$A$5:$CX$5,0)),BE34+BF34-BG34-BI34)</f>
        <v>#N/A</v>
      </c>
      <c r="BM34" s="218"/>
      <c r="BN34" s="217">
        <f t="shared" si="1"/>
        <v>0</v>
      </c>
      <c r="BO34" s="208" t="s">
        <v>190</v>
      </c>
      <c r="BP34" s="234">
        <f>IF(ISERROR(INDEX('файл остатки'!$A$5:$CX$265,MATCH(BP$2,'файл остатки'!$A$5:$A$228,0),MATCH($B34,'файл остатки'!$A$5:$CX$5,0))),INDEX('файл остатки'!$A$100:$CX$265,MATCH(BN$3,'файл остатки'!$A$100:$A$228,0),MATCH($B34,'файл остатки'!$A$5:$CX$5,0)),INDEX('файл остатки'!$A$5:$CX$265,MATCH(BP$2,'файл остатки'!$A$5:$A$228,0),MATCH($B34,'файл остатки'!$A$5:$CX$5,0)))</f>
        <v>0</v>
      </c>
      <c r="BQ34" s="213">
        <f>INDEX('файл остатки'!$A$5:$CX$265,MATCH($H$1,'файл остатки'!$A$5:$A$228,0),MATCH($B34,'файл остатки'!$A$5:$CX$5,0))</f>
        <v>238</v>
      </c>
      <c r="BR34" s="241" t="e">
        <f>IF(BN$3='файл остатки'!$B$1,INDEX('файл остатки'!$A$5:$CX$265,MATCH($C$1,'файл остатки'!$A$5:$A$228,0),MATCH($B34,'файл остатки'!$A$5:$CX$5,0)),BL34+BM34-BN34-BP34)</f>
        <v>#N/A</v>
      </c>
      <c r="BS34" s="218"/>
      <c r="BT34" s="217">
        <f t="shared" si="2"/>
        <v>0</v>
      </c>
      <c r="BU34" s="208" t="s">
        <v>190</v>
      </c>
      <c r="BV34" s="234">
        <f>IF(ISERROR(INDEX('файл остатки'!$A$5:$CX$265,MATCH(BV$2,'файл остатки'!$A$5:$A$228,0),MATCH($B34,'файл остатки'!$A$5:$CX$5,0))),INDEX('файл остатки'!$A$100:$CX$265,MATCH(BT$3,'файл остатки'!$A$100:$A$228,0),MATCH($B34,'файл остатки'!$A$5:$CX$5,0)),INDEX('файл остатки'!$A$5:$CX$265,MATCH(BV$2,'файл остатки'!$A$5:$A$228,0),MATCH($B34,'файл остатки'!$A$5:$CX$5,0)))</f>
        <v>0</v>
      </c>
      <c r="BW34" s="213">
        <f>INDEX('файл остатки'!$A$5:$CX$265,MATCH($H$1,'файл остатки'!$A$5:$A$228,0),MATCH($B34,'файл остатки'!$A$5:$CX$5,0))</f>
        <v>238</v>
      </c>
      <c r="BX34" s="241" t="e">
        <f>IF(BT$3='файл остатки'!$B$1,INDEX('файл остатки'!$A$5:$CX$265,MATCH($C$1,'файл остатки'!$A$5:$A$228,0),MATCH($B34,'файл остатки'!$A$5:$CX$5,0)),BR34+BS34-BT34-BV34)</f>
        <v>#N/A</v>
      </c>
      <c r="BY34" s="218"/>
      <c r="BZ34" s="217">
        <f t="shared" si="3"/>
        <v>0</v>
      </c>
      <c r="CA34" s="208" t="s">
        <v>190</v>
      </c>
      <c r="CB34" s="234">
        <f>IF(ISERROR(INDEX('файл остатки'!$A$5:$CX$265,MATCH(CB$2,'файл остатки'!$A$5:$A$228,0),MATCH($B34,'файл остатки'!$A$5:$CX$5,0))),INDEX('файл остатки'!$A$100:$CX$265,MATCH(BZ$3,'файл остатки'!$A$100:$A$228,0),MATCH($B34,'файл остатки'!$A$5:$CX$5,0)),INDEX('файл остатки'!$A$5:$CX$265,MATCH(CB$2,'файл остатки'!$A$5:$A$228,0),MATCH($B34,'файл остатки'!$A$5:$CX$5,0)))</f>
        <v>0</v>
      </c>
      <c r="CC34" s="213">
        <f>INDEX('файл остатки'!$A$5:$CX$265,MATCH($H$1,'файл остатки'!$A$5:$A$228,0),MATCH($B34,'файл остатки'!$A$5:$CX$5,0))</f>
        <v>238</v>
      </c>
      <c r="CD34" s="241" t="e">
        <f>IF(BZ$3='файл остатки'!$B$1,INDEX('файл остатки'!$A$5:$CX$265,MATCH($C$1,'файл остатки'!$A$5:$A$228,0),MATCH($B34,'файл остатки'!$A$5:$CX$5,0)),BX34+BY34-BZ34-CB34)</f>
        <v>#N/A</v>
      </c>
      <c r="CE34" s="218"/>
      <c r="CH34" s="217">
        <f t="shared" si="4"/>
        <v>0</v>
      </c>
      <c r="CI34" s="208" t="s">
        <v>190</v>
      </c>
      <c r="CJ34" s="217" t="e">
        <f t="shared" si="5"/>
        <v>#N/A</v>
      </c>
      <c r="CK34" s="208" t="s">
        <v>190</v>
      </c>
      <c r="CO34" s="223">
        <f>+INDEX('файл остатки'!$A$5:$CX$265,MATCH(CO$2,'файл остатки'!$A$5:$A$228,0),MATCH($B34,'файл остатки'!$A$5:$CX$5,0))</f>
        <v>2</v>
      </c>
    </row>
    <row r="35" spans="1:93" ht="24" customHeight="1">
      <c r="A35" s="190"/>
      <c r="B35" s="202"/>
      <c r="C35" s="244"/>
      <c r="D35" s="248"/>
      <c r="E35" s="217">
        <v>0</v>
      </c>
      <c r="F35" s="150">
        <f>-(E34)/'планирование суточное'!$K$36</f>
        <v>0</v>
      </c>
      <c r="G35" s="234"/>
      <c r="H35" s="213"/>
      <c r="I35" s="241"/>
      <c r="J35" s="218"/>
      <c r="K35" s="217"/>
      <c r="L35" s="150">
        <f>-(K34)/'планирование суточное'!$K$36</f>
        <v>0</v>
      </c>
      <c r="M35" s="234"/>
      <c r="N35" s="213"/>
      <c r="O35" s="241"/>
      <c r="P35" s="218"/>
      <c r="Q35" s="217">
        <v>0</v>
      </c>
      <c r="R35" s="150">
        <f>-(Q34)/'планирование суточное'!$K$36</f>
        <v>0</v>
      </c>
      <c r="S35" s="234"/>
      <c r="T35" s="213"/>
      <c r="U35" s="241"/>
      <c r="V35" s="218"/>
      <c r="W35" s="217"/>
      <c r="X35" s="150">
        <f>-(W34)/'планирование суточное'!$K$36</f>
        <v>0</v>
      </c>
      <c r="Y35" s="234"/>
      <c r="Z35" s="213"/>
      <c r="AA35" s="241"/>
      <c r="AB35" s="218"/>
      <c r="AC35" s="217"/>
      <c r="AD35" s="150">
        <f>-(AC34)/'планирование суточное'!$K$36</f>
        <v>0</v>
      </c>
      <c r="AE35" s="234"/>
      <c r="AF35" s="213"/>
      <c r="AG35" s="241"/>
      <c r="AH35" s="218"/>
      <c r="AI35" s="217"/>
      <c r="AJ35" s="150">
        <f>-(AI34)/'планирование суточное'!$K$36</f>
        <v>0</v>
      </c>
      <c r="AK35" s="234"/>
      <c r="AL35" s="213"/>
      <c r="AM35" s="241"/>
      <c r="AN35" s="218"/>
      <c r="AO35" s="217"/>
      <c r="AP35" s="150">
        <f>-(AO34)/'планирование суточное'!$K$36</f>
        <v>0</v>
      </c>
      <c r="AQ35" s="234"/>
      <c r="AR35" s="213"/>
      <c r="AS35" s="241"/>
      <c r="AT35" s="218"/>
      <c r="AU35" s="217"/>
      <c r="AV35" s="150">
        <f>-(AU34)/'планирование суточное'!$K$36</f>
        <v>0</v>
      </c>
      <c r="AW35" s="234"/>
      <c r="AX35" s="213"/>
      <c r="AY35" s="241"/>
      <c r="AZ35" s="218"/>
      <c r="BA35" s="217"/>
      <c r="BB35" s="150">
        <f>-(BA34)/'планирование суточное'!$K$36</f>
        <v>0</v>
      </c>
      <c r="BC35" s="234"/>
      <c r="BD35" s="213"/>
      <c r="BE35" s="241"/>
      <c r="BF35" s="218"/>
      <c r="BG35" s="217"/>
      <c r="BH35" s="150">
        <f>-(BG34)/'планирование суточное'!$K$36</f>
        <v>0</v>
      </c>
      <c r="BI35" s="234"/>
      <c r="BJ35" s="213"/>
      <c r="BK35" s="213"/>
      <c r="BL35" s="241"/>
      <c r="BM35" s="218"/>
      <c r="BN35" s="217"/>
      <c r="BO35" s="150">
        <f>-(BN34)/'планирование суточное'!$K$36</f>
        <v>0</v>
      </c>
      <c r="BP35" s="234"/>
      <c r="BQ35" s="213"/>
      <c r="BR35" s="241"/>
      <c r="BS35" s="218"/>
      <c r="BT35" s="217"/>
      <c r="BU35" s="150">
        <f>-(BT34)/'планирование суточное'!$K$36</f>
        <v>0</v>
      </c>
      <c r="BV35" s="234"/>
      <c r="BW35" s="213"/>
      <c r="BX35" s="241"/>
      <c r="BY35" s="218"/>
      <c r="BZ35" s="217"/>
      <c r="CA35" s="150">
        <f>-(BZ34)/'планирование суточное'!$K$36</f>
        <v>0</v>
      </c>
      <c r="CB35" s="234"/>
      <c r="CC35" s="213"/>
      <c r="CD35" s="241"/>
      <c r="CE35" s="218"/>
      <c r="CH35" s="217"/>
      <c r="CI35" s="150">
        <f>-(CH34)/'планирование суточное'!$K$36</f>
        <v>0</v>
      </c>
      <c r="CJ35" s="217"/>
      <c r="CK35" s="150" t="e">
        <f>-(CJ34)/'планирование суточное'!$K$36</f>
        <v>#N/A</v>
      </c>
      <c r="CO35" s="223"/>
    </row>
    <row r="36" spans="1:93" s="212" customFormat="1" ht="24.65" customHeight="1">
      <c r="C36" s="215"/>
      <c r="D36" s="209"/>
      <c r="E36" s="215"/>
      <c r="F36" s="250"/>
      <c r="G36" s="208"/>
      <c r="H36" s="208"/>
      <c r="I36" s="208"/>
      <c r="J36" s="216"/>
      <c r="K36" s="215"/>
      <c r="L36" s="250"/>
      <c r="M36" s="208"/>
      <c r="N36" s="208"/>
      <c r="O36" s="208"/>
      <c r="P36" s="216"/>
      <c r="Q36" s="215"/>
      <c r="R36" s="250"/>
      <c r="S36" s="208"/>
      <c r="T36" s="208"/>
      <c r="U36" s="208"/>
      <c r="V36" s="216"/>
      <c r="W36" s="215"/>
      <c r="X36" s="250"/>
      <c r="Y36" s="208"/>
      <c r="Z36" s="208"/>
      <c r="AA36" s="208"/>
      <c r="AB36" s="216"/>
      <c r="AC36" s="215"/>
      <c r="AD36" s="250"/>
      <c r="AE36" s="208"/>
      <c r="AF36" s="208"/>
      <c r="AG36" s="208"/>
      <c r="AH36" s="216"/>
      <c r="AI36" s="215"/>
      <c r="AJ36" s="250"/>
      <c r="AK36" s="208"/>
      <c r="AL36" s="208"/>
      <c r="AM36" s="208"/>
      <c r="AN36" s="216"/>
      <c r="AO36" s="215"/>
      <c r="AP36" s="250"/>
      <c r="AQ36" s="208"/>
      <c r="AR36" s="208"/>
      <c r="AS36" s="208"/>
      <c r="AT36" s="216"/>
      <c r="AU36" s="215"/>
      <c r="AV36" s="250"/>
      <c r="AW36" s="208"/>
      <c r="AX36" s="208"/>
      <c r="AY36" s="208"/>
      <c r="AZ36" s="216"/>
      <c r="BA36" s="215"/>
      <c r="BB36" s="250"/>
      <c r="BC36" s="208"/>
      <c r="BD36" s="208"/>
      <c r="BE36" s="208"/>
      <c r="BF36" s="216"/>
      <c r="BG36" s="215"/>
      <c r="BH36" s="250"/>
      <c r="BI36" s="208"/>
      <c r="BJ36" s="208"/>
      <c r="BK36" s="208"/>
      <c r="BL36" s="208"/>
      <c r="BM36" s="216"/>
      <c r="BN36" s="215"/>
      <c r="BO36" s="250"/>
      <c r="BP36" s="208"/>
      <c r="BQ36" s="208"/>
      <c r="BR36" s="208"/>
      <c r="BS36" s="216"/>
      <c r="BT36" s="215"/>
      <c r="BU36" s="250"/>
      <c r="BV36" s="208"/>
      <c r="BW36" s="208"/>
      <c r="BX36" s="208"/>
      <c r="BY36" s="216"/>
      <c r="BZ36" s="215"/>
      <c r="CA36" s="250"/>
      <c r="CB36" s="208"/>
      <c r="CC36" s="208"/>
      <c r="CD36" s="208"/>
      <c r="CE36" s="216"/>
      <c r="CH36" s="217"/>
      <c r="CI36" s="250"/>
      <c r="CJ36" s="217"/>
      <c r="CK36" s="250"/>
      <c r="CO36" s="262"/>
    </row>
    <row r="37" spans="1:93" s="212" customFormat="1" ht="24" customHeight="1">
      <c r="C37" s="215"/>
      <c r="D37" s="209"/>
      <c r="E37" s="215"/>
      <c r="F37" s="250"/>
      <c r="G37" s="208"/>
      <c r="H37" s="208"/>
      <c r="I37" s="208"/>
      <c r="J37" s="216"/>
      <c r="K37" s="215"/>
      <c r="L37" s="250"/>
      <c r="M37" s="208"/>
      <c r="N37" s="208"/>
      <c r="O37" s="208"/>
      <c r="P37" s="216"/>
      <c r="Q37" s="215"/>
      <c r="R37" s="250"/>
      <c r="S37" s="208"/>
      <c r="T37" s="208"/>
      <c r="U37" s="208"/>
      <c r="V37" s="216"/>
      <c r="W37" s="215"/>
      <c r="X37" s="250"/>
      <c r="Y37" s="208"/>
      <c r="Z37" s="208"/>
      <c r="AA37" s="208"/>
      <c r="AB37" s="216"/>
      <c r="AC37" s="215"/>
      <c r="AD37" s="250"/>
      <c r="AE37" s="208"/>
      <c r="AF37" s="208"/>
      <c r="AG37" s="208"/>
      <c r="AH37" s="216"/>
      <c r="AI37" s="215"/>
      <c r="AJ37" s="250"/>
      <c r="AK37" s="208"/>
      <c r="AL37" s="208"/>
      <c r="AM37" s="208"/>
      <c r="AN37" s="216"/>
      <c r="AO37" s="215"/>
      <c r="AP37" s="250"/>
      <c r="AQ37" s="208"/>
      <c r="AR37" s="208"/>
      <c r="AS37" s="208"/>
      <c r="AT37" s="216"/>
      <c r="AU37" s="215"/>
      <c r="AV37" s="250"/>
      <c r="AW37" s="208"/>
      <c r="AX37" s="208"/>
      <c r="AY37" s="208"/>
      <c r="AZ37" s="216"/>
      <c r="BA37" s="215"/>
      <c r="BB37" s="250"/>
      <c r="BC37" s="208"/>
      <c r="BD37" s="208"/>
      <c r="BE37" s="208"/>
      <c r="BF37" s="216"/>
      <c r="BG37" s="215"/>
      <c r="BH37" s="250"/>
      <c r="BI37" s="208"/>
      <c r="BJ37" s="208"/>
      <c r="BK37" s="208"/>
      <c r="BL37" s="208"/>
      <c r="BM37" s="216"/>
      <c r="BN37" s="215"/>
      <c r="BO37" s="250"/>
      <c r="BP37" s="208"/>
      <c r="BQ37" s="208"/>
      <c r="BR37" s="208"/>
      <c r="BS37" s="216"/>
      <c r="BT37" s="215"/>
      <c r="BU37" s="250"/>
      <c r="BV37" s="208"/>
      <c r="BW37" s="208"/>
      <c r="BX37" s="208"/>
      <c r="BY37" s="216"/>
      <c r="BZ37" s="215"/>
      <c r="CA37" s="250"/>
      <c r="CB37" s="208"/>
      <c r="CC37" s="208"/>
      <c r="CD37" s="208"/>
      <c r="CE37" s="216"/>
      <c r="CH37" s="217"/>
      <c r="CI37" s="250"/>
      <c r="CJ37" s="217"/>
      <c r="CK37" s="250"/>
      <c r="CO37" s="262"/>
    </row>
    <row r="38" spans="1:93" ht="24" customHeight="1">
      <c r="A38" s="138" t="s">
        <v>46</v>
      </c>
      <c r="B38" s="204" t="s">
        <v>102</v>
      </c>
      <c r="C38" s="244" t="e">
        <f>INDEX('файл остатки'!$A$5:$CX$265,MATCH($C$1,'файл остатки'!$A$5:$A$228,0),MATCH(B38,'файл остатки'!$A$5:$CX$5,0))</f>
        <v>#N/A</v>
      </c>
      <c r="D38" s="248"/>
      <c r="E38" s="217">
        <v>-5280</v>
      </c>
      <c r="F38" s="251" t="s">
        <v>223</v>
      </c>
      <c r="G38" s="234" t="e">
        <f>IF(ISERROR(INDEX('файл остатки'!$A$5:$CX$265,MATCH(G$2,'файл остатки'!$A$5:$A$228,0),MATCH($B38,'файл остатки'!$A$5:$CX$5,0))),INDEX('файл остатки'!$A$100:$CX$265,MATCH(E$3,'файл остатки'!$A$100:$A$228,0),MATCH($B38,'файл остатки'!$A$5:$CX$5,0)),INDEX('файл остатки'!$A$5:$CX$265,MATCH(G$2,'файл остатки'!$A$5:$A$228,0),MATCH($B38,'файл остатки'!$A$5:$CX$5,0)))</f>
        <v>#N/A</v>
      </c>
      <c r="H38" s="213" t="e">
        <f>INDEX('файл остатки'!$A$5:$CX$265,MATCH($H$1,'файл остатки'!$A$5:$A$228,0),MATCH($B38,'файл остатки'!$A$5:$CX$5,0))</f>
        <v>#N/A</v>
      </c>
      <c r="I38" s="241" t="e">
        <f>IF(E$3='файл остатки'!$B$1,INDEX('файл остатки'!$A$5:$CX$265,MATCH($C$1,'файл остатки'!$A$5:$A$228,0),MATCH($B38,'файл остатки'!$A$5:$CX$5,0)),C38+D38-E38-G38)</f>
        <v>#N/A</v>
      </c>
      <c r="J38" s="218"/>
      <c r="K38" s="217">
        <v>-1980</v>
      </c>
      <c r="L38" s="251" t="s">
        <v>223</v>
      </c>
      <c r="M38" s="234" t="e">
        <f>IF(ISERROR(INDEX('файл остатки'!$A$5:$CX$265,MATCH(M$2,'файл остатки'!$A$5:$A$228,0),MATCH($B38,'файл остатки'!$A$5:$CX$5,0))),INDEX('файл остатки'!$A$100:$CX$265,MATCH(K$3,'файл остатки'!$A$100:$A$228,0),MATCH($B38,'файл остатки'!$A$5:$CX$5,0)),INDEX('файл остатки'!$A$5:$CX$265,MATCH(M$2,'файл остатки'!$A$5:$A$228,0),MATCH($B38,'файл остатки'!$A$5:$CX$5,0)))</f>
        <v>#N/A</v>
      </c>
      <c r="N38" s="213" t="e">
        <f>INDEX('файл остатки'!$A$5:$CX$265,MATCH($H$1,'файл остатки'!$A$5:$A$228,0),MATCH($B38,'файл остатки'!$A$5:$CX$5,0))</f>
        <v>#N/A</v>
      </c>
      <c r="O38" s="241" t="e">
        <f>IF(K$3='файл остатки'!$B$1,INDEX('файл остатки'!$A$5:$CX$265,MATCH($C$1,'файл остатки'!$A$5:$A$228,0),MATCH($B38,'файл остатки'!$A$5:$CX$5,0)),I38+J38-K38-M38)</f>
        <v>#N/A</v>
      </c>
      <c r="P38" s="218"/>
      <c r="Q38" s="217"/>
      <c r="R38" s="251" t="s">
        <v>223</v>
      </c>
      <c r="S38" s="234" t="e">
        <f>IF(ISERROR(INDEX('файл остатки'!$A$5:$CX$265,MATCH(S$2,'файл остатки'!$A$5:$A$228,0),MATCH($B38,'файл остатки'!$A$5:$CX$5,0))),INDEX('файл остатки'!$A$100:$CX$265,MATCH(Q$3,'файл остатки'!$A$100:$A$228,0),MATCH($B38,'файл остатки'!$A$5:$CX$5,0)),INDEX('файл остатки'!$A$5:$CX$265,MATCH(S$2,'файл остатки'!$A$5:$A$228,0),MATCH($B38,'файл остатки'!$A$5:$CX$5,0)))</f>
        <v>#N/A</v>
      </c>
      <c r="T38" s="213" t="e">
        <f>INDEX('файл остатки'!$A$5:$CX$265,MATCH($H$1,'файл остатки'!$A$5:$A$228,0),MATCH($B38,'файл остатки'!$A$5:$CX$5,0))</f>
        <v>#N/A</v>
      </c>
      <c r="U38" s="241" t="e">
        <f>IF(Q$3='файл остатки'!$B$1,INDEX('файл остатки'!$A$5:$CX$265,MATCH($C$1,'файл остатки'!$A$5:$A$228,0),MATCH($B38,'файл остатки'!$A$5:$CX$5,0)),O38+P38-Q38-S38)</f>
        <v>#N/A</v>
      </c>
      <c r="V38" s="218"/>
      <c r="W38" s="217">
        <v>-5280</v>
      </c>
      <c r="X38" s="251" t="s">
        <v>223</v>
      </c>
      <c r="Y38" s="234" t="e">
        <f>IF(ISERROR(INDEX('файл остатки'!$A$5:$CX$265,MATCH(Y$2,'файл остатки'!$A$5:$A$228,0),MATCH($B38,'файл остатки'!$A$5:$CX$5,0))),INDEX('файл остатки'!$A$100:$CX$265,MATCH(W$3,'файл остатки'!$A$100:$A$228,0),MATCH($B38,'файл остатки'!$A$5:$CX$5,0)),INDEX('файл остатки'!$A$5:$CX$265,MATCH(Y$2,'файл остатки'!$A$5:$A$228,0),MATCH($B38,'файл остатки'!$A$5:$CX$5,0)))</f>
        <v>#N/A</v>
      </c>
      <c r="Z38" s="213" t="e">
        <f>INDEX('файл остатки'!$A$5:$CX$265,MATCH($H$1,'файл остатки'!$A$5:$A$228,0),MATCH($B38,'файл остатки'!$A$5:$CX$5,0))</f>
        <v>#N/A</v>
      </c>
      <c r="AA38" s="241" t="e">
        <f>IF(W$3='файл остатки'!$B$1,INDEX('файл остатки'!$A$5:$CX$265,MATCH($C$1,'файл остатки'!$A$5:$A$228,0),MATCH($B38,'файл остатки'!$A$5:$CX$5,0)),U38+V38-W38-Y38)</f>
        <v>#N/A</v>
      </c>
      <c r="AB38" s="218"/>
      <c r="AC38" s="217"/>
      <c r="AD38" s="251" t="s">
        <v>223</v>
      </c>
      <c r="AE38" s="234" t="e">
        <f>IF(ISERROR(INDEX('файл остатки'!$A$5:$CX$265,MATCH(AE$2,'файл остатки'!$A$5:$A$228,0),MATCH($B38,'файл остатки'!$A$5:$CX$5,0))),INDEX('файл остатки'!$A$100:$CX$265,MATCH(AC$3,'файл остатки'!$A$100:$A$228,0),MATCH($B38,'файл остатки'!$A$5:$CX$5,0)),INDEX('файл остатки'!$A$5:$CX$265,MATCH(AE$2,'файл остатки'!$A$5:$A$228,0),MATCH($B38,'файл остатки'!$A$5:$CX$5,0)))</f>
        <v>#N/A</v>
      </c>
      <c r="AF38" s="213" t="e">
        <f>INDEX('файл остатки'!$A$5:$CX$265,MATCH($H$1,'файл остатки'!$A$5:$A$228,0),MATCH($B38,'файл остатки'!$A$5:$CX$5,0))</f>
        <v>#N/A</v>
      </c>
      <c r="AG38" s="241" t="e">
        <f>IF(AC$3='файл остатки'!$B$1,INDEX('файл остатки'!$A$5:$CX$265,MATCH($C$1,'файл остатки'!$A$5:$A$228,0),MATCH($B38,'файл остатки'!$A$5:$CX$5,0)),AA38+AB38-AC38-AE38)</f>
        <v>#N/A</v>
      </c>
      <c r="AH38" s="218"/>
      <c r="AI38" s="217">
        <v>-1980</v>
      </c>
      <c r="AJ38" s="251" t="s">
        <v>223</v>
      </c>
      <c r="AK38" s="234" t="e">
        <f>IF(ISERROR(INDEX('файл остатки'!$A$5:$CX$265,MATCH(AK$2,'файл остатки'!$A$5:$A$228,0),MATCH($B38,'файл остатки'!$A$5:$CX$5,0))),INDEX('файл остатки'!$A$100:$CX$265,MATCH(AI$3,'файл остатки'!$A$100:$A$228,0),MATCH($B38,'файл остатки'!$A$5:$CX$5,0)),INDEX('файл остатки'!$A$5:$CX$265,MATCH(AK$2,'файл остатки'!$A$5:$A$228,0),MATCH($B38,'файл остатки'!$A$5:$CX$5,0)))</f>
        <v>#N/A</v>
      </c>
      <c r="AL38" s="213" t="e">
        <f>INDEX('файл остатки'!$A$5:$CX$265,MATCH($H$1,'файл остатки'!$A$5:$A$228,0),MATCH($B38,'файл остатки'!$A$5:$CX$5,0))</f>
        <v>#N/A</v>
      </c>
      <c r="AM38" s="241" t="e">
        <f>IF(AI$3='файл остатки'!$B$1,INDEX('файл остатки'!$A$5:$CX$265,MATCH($C$1,'файл остатки'!$A$5:$A$228,0),MATCH($B38,'файл остатки'!$A$5:$CX$5,0)),AG38+AH38-AI38-AK38)</f>
        <v>#N/A</v>
      </c>
      <c r="AN38" s="218"/>
      <c r="AO38" s="217">
        <v>-6600</v>
      </c>
      <c r="AP38" s="251" t="s">
        <v>223</v>
      </c>
      <c r="AQ38" s="234" t="e">
        <f>IF(ISERROR(INDEX('файл остатки'!$A$5:$CX$265,MATCH(AQ$2,'файл остатки'!$A$5:$A$228,0),MATCH($B38,'файл остатки'!$A$5:$CX$5,0))),INDEX('файл остатки'!$A$100:$CX$265,MATCH(AO$3,'файл остатки'!$A$100:$A$228,0),MATCH($B38,'файл остатки'!$A$5:$CX$5,0)),INDEX('файл остатки'!$A$5:$CX$265,MATCH(AQ$2,'файл остатки'!$A$5:$A$228,0),MATCH($B38,'файл остатки'!$A$5:$CX$5,0)))</f>
        <v>#N/A</v>
      </c>
      <c r="AR38" s="213" t="e">
        <f>INDEX('файл остатки'!$A$5:$CX$265,MATCH($H$1,'файл остатки'!$A$5:$A$228,0),MATCH($B38,'файл остатки'!$A$5:$CX$5,0))</f>
        <v>#N/A</v>
      </c>
      <c r="AS38" s="241" t="e">
        <f>IF(AO$3='файл остатки'!$B$1,INDEX('файл остатки'!$A$5:$CX$265,MATCH($C$1,'файл остатки'!$A$5:$A$228,0),MATCH($B38,'файл остатки'!$A$5:$CX$5,0)),AM38+AN38-AO38-AQ38)</f>
        <v>#N/A</v>
      </c>
      <c r="AT38" s="218"/>
      <c r="AU38" s="217">
        <v>-5280</v>
      </c>
      <c r="AV38" s="251" t="s">
        <v>193</v>
      </c>
      <c r="AW38" s="234" t="e">
        <f>IF(ISERROR(INDEX('файл остатки'!$A$5:$CX$265,MATCH(AW$2,'файл остатки'!$A$5:$A$228,0),MATCH($B38,'файл остатки'!$A$5:$CX$5,0))),INDEX('файл остатки'!$A$100:$CX$265,MATCH(AU$3,'файл остатки'!$A$100:$A$228,0),MATCH($B38,'файл остатки'!$A$5:$CX$5,0)),INDEX('файл остатки'!$A$5:$CX$265,MATCH(AW$2,'файл остатки'!$A$5:$A$228,0),MATCH($B38,'файл остатки'!$A$5:$CX$5,0)))</f>
        <v>#N/A</v>
      </c>
      <c r="AX38" s="213" t="e">
        <f>INDEX('файл остатки'!$A$5:$CX$265,MATCH($H$1,'файл остатки'!$A$5:$A$228,0),MATCH($B38,'файл остатки'!$A$5:$CX$5,0))</f>
        <v>#N/A</v>
      </c>
      <c r="AY38" s="241" t="e">
        <f>IF(AU$3='файл остатки'!$B$1,INDEX('файл остатки'!$A$5:$CX$265,MATCH($C$1,'файл остатки'!$A$5:$A$228,0),MATCH($B38,'файл остатки'!$A$5:$CX$5,0)),AS38+AT38-AU38-AW38)</f>
        <v>#N/A</v>
      </c>
      <c r="AZ38" s="218"/>
      <c r="BA38" s="217"/>
      <c r="BB38" s="251" t="s">
        <v>193</v>
      </c>
      <c r="BC38" s="234" t="e">
        <f>IF(ISERROR(INDEX('файл остатки'!$A$5:$CX$265,MATCH(BC$2,'файл остатки'!$A$5:$A$228,0),MATCH($B38,'файл остатки'!$A$5:$CX$5,0))),INDEX('файл остатки'!$A$100:$CX$265,MATCH(BA$3,'файл остатки'!$A$100:$A$228,0),MATCH($B38,'файл остатки'!$A$5:$CX$5,0)),INDEX('файл остатки'!$A$5:$CX$265,MATCH(BC$2,'файл остатки'!$A$5:$A$228,0),MATCH($B38,'файл остатки'!$A$5:$CX$5,0)))</f>
        <v>#N/A</v>
      </c>
      <c r="BD38" s="213" t="e">
        <f>INDEX('файл остатки'!$A$5:$CX$265,MATCH($H$1,'файл остатки'!$A$5:$A$228,0),MATCH($B38,'файл остатки'!$A$5:$CX$5,0))</f>
        <v>#N/A</v>
      </c>
      <c r="BE38" s="241" t="e">
        <f>IF(BA$3='файл остатки'!$B$1,INDEX('файл остатки'!$A$5:$CX$265,MATCH($C$1,'файл остатки'!$A$5:$A$228,0),MATCH($B38,'файл остатки'!$A$5:$CX$5,0)),AY38+AZ38-BA38-BC38)</f>
        <v>#N/A</v>
      </c>
      <c r="BF38" s="218"/>
      <c r="BG38" s="217">
        <v>-3960</v>
      </c>
      <c r="BH38" s="251" t="s">
        <v>193</v>
      </c>
      <c r="BI38" s="234" t="e">
        <f>IF(ISERROR(INDEX('файл остатки'!$A$5:$CX$265,MATCH(BI$2,'файл остатки'!$A$5:$A$228,0),MATCH($B38,'файл остатки'!$A$5:$CX$5,0))),INDEX('файл остатки'!$A$100:$CX$265,MATCH(BG$3,'файл остатки'!$A$100:$A$228,0),MATCH($B38,'файл остатки'!$A$5:$CX$5,0)),INDEX('файл остатки'!$A$5:$CX$265,MATCH(BI$2,'файл остатки'!$A$5:$A$228,0),MATCH($B38,'файл остатки'!$A$5:$CX$5,0)))</f>
        <v>#N/A</v>
      </c>
      <c r="BJ38" s="213" t="e">
        <f>INDEX('файл остатки'!$A$5:$CX$265,MATCH($H$1,'файл остатки'!$A$5:$A$228,0),MATCH($B38,'файл остатки'!$A$5:$CX$5,0))</f>
        <v>#N/A</v>
      </c>
      <c r="BK38" s="213" t="e">
        <f t="shared" si="0"/>
        <v>#N/A</v>
      </c>
      <c r="BL38" s="241" t="e">
        <f>IF(BG$3='файл остатки'!$B$1,INDEX('файл остатки'!$A$5:$CX$265,MATCH($C$1,'файл остатки'!$A$5:$A$228,0),MATCH($B38,'файл остатки'!$A$5:$CX$5,0)),BE38+BF38-BG38-BI38)</f>
        <v>#N/A</v>
      </c>
      <c r="BM38" s="218"/>
      <c r="BN38" s="217" t="e">
        <f t="shared" si="1"/>
        <v>#N/A</v>
      </c>
      <c r="BO38" s="251" t="s">
        <v>193</v>
      </c>
      <c r="BP38" s="234" t="e">
        <f>IF(ISERROR(INDEX('файл остатки'!$A$5:$CX$265,MATCH(BP$2,'файл остатки'!$A$5:$A$228,0),MATCH($B38,'файл остатки'!$A$5:$CX$5,0))),INDEX('файл остатки'!$A$100:$CX$265,MATCH(BN$3,'файл остатки'!$A$100:$A$228,0),MATCH($B38,'файл остатки'!$A$5:$CX$5,0)),INDEX('файл остатки'!$A$5:$CX$265,MATCH(BP$2,'файл остатки'!$A$5:$A$228,0),MATCH($B38,'файл остатки'!$A$5:$CX$5,0)))</f>
        <v>#N/A</v>
      </c>
      <c r="BQ38" s="213" t="e">
        <f>INDEX('файл остатки'!$A$5:$CX$265,MATCH($H$1,'файл остатки'!$A$5:$A$228,0),MATCH($B38,'файл остатки'!$A$5:$CX$5,0))</f>
        <v>#N/A</v>
      </c>
      <c r="BR38" s="241" t="e">
        <f>IF(BN$3='файл остатки'!$B$1,INDEX('файл остатки'!$A$5:$CX$265,MATCH($C$1,'файл остатки'!$A$5:$A$228,0),MATCH($B38,'файл остатки'!$A$5:$CX$5,0)),BL38+BM38-BN38-BP38)</f>
        <v>#N/A</v>
      </c>
      <c r="BS38" s="218"/>
      <c r="BT38" s="217" t="e">
        <f t="shared" si="2"/>
        <v>#N/A</v>
      </c>
      <c r="BU38" s="251" t="s">
        <v>193</v>
      </c>
      <c r="BV38" s="234" t="e">
        <f>IF(ISERROR(INDEX('файл остатки'!$A$5:$CX$265,MATCH(BV$2,'файл остатки'!$A$5:$A$228,0),MATCH($B38,'файл остатки'!$A$5:$CX$5,0))),INDEX('файл остатки'!$A$100:$CX$265,MATCH(BT$3,'файл остатки'!$A$100:$A$228,0),MATCH($B38,'файл остатки'!$A$5:$CX$5,0)),INDEX('файл остатки'!$A$5:$CX$265,MATCH(BV$2,'файл остатки'!$A$5:$A$228,0),MATCH($B38,'файл остатки'!$A$5:$CX$5,0)))</f>
        <v>#N/A</v>
      </c>
      <c r="BW38" s="213" t="e">
        <f>INDEX('файл остатки'!$A$5:$CX$265,MATCH($H$1,'файл остатки'!$A$5:$A$228,0),MATCH($B38,'файл остатки'!$A$5:$CX$5,0))</f>
        <v>#N/A</v>
      </c>
      <c r="BX38" s="241" t="e">
        <f>IF(BT$3='файл остатки'!$B$1,INDEX('файл остатки'!$A$5:$CX$265,MATCH($C$1,'файл остатки'!$A$5:$A$228,0),MATCH($B38,'файл остатки'!$A$5:$CX$5,0)),BR38+BS38-BT38-BV38)</f>
        <v>#N/A</v>
      </c>
      <c r="BY38" s="218"/>
      <c r="BZ38" s="217" t="e">
        <f t="shared" si="3"/>
        <v>#N/A</v>
      </c>
      <c r="CA38" s="251" t="s">
        <v>193</v>
      </c>
      <c r="CB38" s="234" t="e">
        <f>IF(ISERROR(INDEX('файл остатки'!$A$5:$CX$265,MATCH(CB$2,'файл остатки'!$A$5:$A$228,0),MATCH($B38,'файл остатки'!$A$5:$CX$5,0))),INDEX('файл остатки'!$A$100:$CX$265,MATCH(BZ$3,'файл остатки'!$A$100:$A$228,0),MATCH($B38,'файл остатки'!$A$5:$CX$5,0)),INDEX('файл остатки'!$A$5:$CX$265,MATCH(CB$2,'файл остатки'!$A$5:$A$228,0),MATCH($B38,'файл остатки'!$A$5:$CX$5,0)))</f>
        <v>#N/A</v>
      </c>
      <c r="CC38" s="213" t="e">
        <f>INDEX('файл остатки'!$A$5:$CX$265,MATCH($H$1,'файл остатки'!$A$5:$A$228,0),MATCH($B38,'файл остатки'!$A$5:$CX$5,0))</f>
        <v>#N/A</v>
      </c>
      <c r="CD38" s="241" t="e">
        <f>IF(BZ$3='файл остатки'!$B$1,INDEX('файл остатки'!$A$5:$CX$265,MATCH($C$1,'файл остатки'!$A$5:$A$228,0),MATCH($B38,'файл остатки'!$A$5:$CX$5,0)),BX38+BY38-BZ38-CB38)</f>
        <v>#N/A</v>
      </c>
      <c r="CE38" s="218"/>
      <c r="CH38" s="217">
        <f t="shared" si="4"/>
        <v>-30360</v>
      </c>
      <c r="CI38" s="251" t="s">
        <v>193</v>
      </c>
      <c r="CJ38" s="217" t="e">
        <f t="shared" si="5"/>
        <v>#N/A</v>
      </c>
      <c r="CK38" s="251" t="s">
        <v>193</v>
      </c>
      <c r="CO38" s="223" t="e">
        <f>+INDEX('файл остатки'!$A$5:$CX$265,MATCH(CO$2,'файл остатки'!$A$5:$A$228,0),MATCH($B38,'файл остатки'!$A$5:$CX$5,0))</f>
        <v>#N/A</v>
      </c>
    </row>
    <row r="39" spans="1:93" ht="24" customHeight="1">
      <c r="A39" s="138" t="s">
        <v>46</v>
      </c>
      <c r="B39" s="204" t="s">
        <v>143</v>
      </c>
      <c r="C39" s="244">
        <f>INDEX('файл остатки'!$A$5:$CX$265,MATCH($C$1,'файл остатки'!$A$5:$A$228,0),MATCH(B39,'файл остатки'!$A$5:$CX$5,0))</f>
        <v>1043.8400000000001</v>
      </c>
      <c r="D39" s="248"/>
      <c r="E39" s="217">
        <v>-200</v>
      </c>
      <c r="F39" s="214">
        <f>-(E38)/'планирование суточное'!$K$46</f>
        <v>6.2117647058823531</v>
      </c>
      <c r="G39" s="234" t="e">
        <f>IF(ISERROR(INDEX('файл остатки'!$A$5:$CX$265,MATCH(G$2,'файл остатки'!$A$5:$A$228,0),MATCH($B39,'файл остатки'!$A$5:$CX$5,0))),INDEX('файл остатки'!$A$100:$CX$265,MATCH(E$3,'файл остатки'!$A$100:$A$228,0),MATCH($B39,'файл остатки'!$A$5:$CX$5,0)),INDEX('файл остатки'!$A$5:$CX$265,MATCH(G$2,'файл остатки'!$A$5:$A$228,0),MATCH($B39,'файл остатки'!$A$5:$CX$5,0)))</f>
        <v>#N/A</v>
      </c>
      <c r="H39" s="213">
        <f>INDEX('файл остатки'!$A$5:$CX$265,MATCH($H$1,'файл остатки'!$A$5:$A$228,0),MATCH($B39,'файл остатки'!$A$5:$CX$5,0))</f>
        <v>878.93333333333328</v>
      </c>
      <c r="I39" s="241" t="e">
        <f>IF(E$3='файл остатки'!$B$1,INDEX('файл остатки'!$A$5:$CX$265,MATCH($C$1,'файл остатки'!$A$5:$A$228,0),MATCH($B39,'файл остатки'!$A$5:$CX$5,0)),C39+D39-E39-G39)</f>
        <v>#N/A</v>
      </c>
      <c r="J39" s="218"/>
      <c r="K39" s="217"/>
      <c r="L39" s="214">
        <f>-(K38)/'планирование суточное'!$K$46</f>
        <v>2.3294117647058825</v>
      </c>
      <c r="M39" s="234" t="e">
        <f>IF(ISERROR(INDEX('файл остатки'!$A$5:$CX$265,MATCH(M$2,'файл остатки'!$A$5:$A$228,0),MATCH($B39,'файл остатки'!$A$5:$CX$5,0))),INDEX('файл остатки'!$A$100:$CX$265,MATCH(K$3,'файл остатки'!$A$100:$A$228,0),MATCH($B39,'файл остатки'!$A$5:$CX$5,0)),INDEX('файл остатки'!$A$5:$CX$265,MATCH(M$2,'файл остатки'!$A$5:$A$228,0),MATCH($B39,'файл остатки'!$A$5:$CX$5,0)))</f>
        <v>#N/A</v>
      </c>
      <c r="N39" s="213">
        <f>INDEX('файл остатки'!$A$5:$CX$265,MATCH($H$1,'файл остатки'!$A$5:$A$228,0),MATCH($B39,'файл остатки'!$A$5:$CX$5,0))</f>
        <v>878.93333333333328</v>
      </c>
      <c r="O39" s="241" t="e">
        <f>IF(K$3='файл остатки'!$B$1,INDEX('файл остатки'!$A$5:$CX$265,MATCH($C$1,'файл остатки'!$A$5:$A$228,0),MATCH($B39,'файл остатки'!$A$5:$CX$5,0)),I39+J39-K39-M39)</f>
        <v>#N/A</v>
      </c>
      <c r="P39" s="218"/>
      <c r="Q39" s="217"/>
      <c r="R39" s="214">
        <f>-(Q38)/'планирование суточное'!$K$46</f>
        <v>0</v>
      </c>
      <c r="S39" s="234" t="e">
        <f>IF(ISERROR(INDEX('файл остатки'!$A$5:$CX$265,MATCH(S$2,'файл остатки'!$A$5:$A$228,0),MATCH($B39,'файл остатки'!$A$5:$CX$5,0))),INDEX('файл остатки'!$A$100:$CX$265,MATCH(Q$3,'файл остатки'!$A$100:$A$228,0),MATCH($B39,'файл остатки'!$A$5:$CX$5,0)),INDEX('файл остатки'!$A$5:$CX$265,MATCH(S$2,'файл остатки'!$A$5:$A$228,0),MATCH($B39,'файл остатки'!$A$5:$CX$5,0)))</f>
        <v>#N/A</v>
      </c>
      <c r="T39" s="213">
        <f>INDEX('файл остатки'!$A$5:$CX$265,MATCH($H$1,'файл остатки'!$A$5:$A$228,0),MATCH($B39,'файл остатки'!$A$5:$CX$5,0))</f>
        <v>878.93333333333328</v>
      </c>
      <c r="U39" s="241" t="e">
        <f>IF(Q$3='файл остатки'!$B$1,INDEX('файл остатки'!$A$5:$CX$265,MATCH($C$1,'файл остатки'!$A$5:$A$228,0),MATCH($B39,'файл остатки'!$A$5:$CX$5,0)),O39+P39-Q39-S39)</f>
        <v>#N/A</v>
      </c>
      <c r="V39" s="218"/>
      <c r="W39" s="217">
        <v>-330</v>
      </c>
      <c r="X39" s="214">
        <f>-(W38)/'планирование суточное'!$K$46</f>
        <v>6.2117647058823531</v>
      </c>
      <c r="Y39" s="234" t="e">
        <f>IF(ISERROR(INDEX('файл остатки'!$A$5:$CX$265,MATCH(Y$2,'файл остатки'!$A$5:$A$228,0),MATCH($B39,'файл остатки'!$A$5:$CX$5,0))),INDEX('файл остатки'!$A$100:$CX$265,MATCH(W$3,'файл остатки'!$A$100:$A$228,0),MATCH($B39,'файл остатки'!$A$5:$CX$5,0)),INDEX('файл остатки'!$A$5:$CX$265,MATCH(Y$2,'файл остатки'!$A$5:$A$228,0),MATCH($B39,'файл остатки'!$A$5:$CX$5,0)))</f>
        <v>#N/A</v>
      </c>
      <c r="Z39" s="213">
        <f>INDEX('файл остатки'!$A$5:$CX$265,MATCH($H$1,'файл остатки'!$A$5:$A$228,0),MATCH($B39,'файл остатки'!$A$5:$CX$5,0))</f>
        <v>878.93333333333328</v>
      </c>
      <c r="AA39" s="241" t="e">
        <f>IF(W$3='файл остатки'!$B$1,INDEX('файл остатки'!$A$5:$CX$265,MATCH($C$1,'файл остатки'!$A$5:$A$228,0),MATCH($B39,'файл остатки'!$A$5:$CX$5,0)),U39+V39-W39-Y39)</f>
        <v>#N/A</v>
      </c>
      <c r="AB39" s="218"/>
      <c r="AC39" s="217">
        <v>-330</v>
      </c>
      <c r="AD39" s="214">
        <f>-(AC38)/'планирование суточное'!$K$46</f>
        <v>0</v>
      </c>
      <c r="AE39" s="234" t="e">
        <f>IF(ISERROR(INDEX('файл остатки'!$A$5:$CX$265,MATCH(AE$2,'файл остатки'!$A$5:$A$228,0),MATCH($B39,'файл остатки'!$A$5:$CX$5,0))),INDEX('файл остатки'!$A$100:$CX$265,MATCH(AC$3,'файл остатки'!$A$100:$A$228,0),MATCH($B39,'файл остатки'!$A$5:$CX$5,0)),INDEX('файл остатки'!$A$5:$CX$265,MATCH(AE$2,'файл остатки'!$A$5:$A$228,0),MATCH($B39,'файл остатки'!$A$5:$CX$5,0)))</f>
        <v>#N/A</v>
      </c>
      <c r="AF39" s="213">
        <f>INDEX('файл остатки'!$A$5:$CX$265,MATCH($H$1,'файл остатки'!$A$5:$A$228,0),MATCH($B39,'файл остатки'!$A$5:$CX$5,0))</f>
        <v>878.93333333333328</v>
      </c>
      <c r="AG39" s="241" t="e">
        <f>IF(AC$3='файл остатки'!$B$1,INDEX('файл остатки'!$A$5:$CX$265,MATCH($C$1,'файл остатки'!$A$5:$A$228,0),MATCH($B39,'файл остатки'!$A$5:$CX$5,0)),AA39+AB39-AC39-AE39)</f>
        <v>#N/A</v>
      </c>
      <c r="AH39" s="218"/>
      <c r="AI39" s="217"/>
      <c r="AJ39" s="214">
        <f>-(AI38)/'планирование суточное'!$K$46</f>
        <v>2.3294117647058825</v>
      </c>
      <c r="AK39" s="234" t="e">
        <f>IF(ISERROR(INDEX('файл остатки'!$A$5:$CX$265,MATCH(AK$2,'файл остатки'!$A$5:$A$228,0),MATCH($B39,'файл остатки'!$A$5:$CX$5,0))),INDEX('файл остатки'!$A$100:$CX$265,MATCH(AI$3,'файл остатки'!$A$100:$A$228,0),MATCH($B39,'файл остатки'!$A$5:$CX$5,0)),INDEX('файл остатки'!$A$5:$CX$265,MATCH(AK$2,'файл остатки'!$A$5:$A$228,0),MATCH($B39,'файл остатки'!$A$5:$CX$5,0)))</f>
        <v>#N/A</v>
      </c>
      <c r="AL39" s="213">
        <f>INDEX('файл остатки'!$A$5:$CX$265,MATCH($H$1,'файл остатки'!$A$5:$A$228,0),MATCH($B39,'файл остатки'!$A$5:$CX$5,0))</f>
        <v>878.93333333333328</v>
      </c>
      <c r="AM39" s="241" t="e">
        <f>IF(AI$3='файл остатки'!$B$1,INDEX('файл остатки'!$A$5:$CX$265,MATCH($C$1,'файл остатки'!$A$5:$A$228,0),MATCH($B39,'файл остатки'!$A$5:$CX$5,0)),AG39+AH39-AI39-AK39)</f>
        <v>#N/A</v>
      </c>
      <c r="AN39" s="218"/>
      <c r="AO39" s="217"/>
      <c r="AP39" s="214">
        <f>-(AO38)/'планирование суточное'!$K$46</f>
        <v>7.7647058823529411</v>
      </c>
      <c r="AQ39" s="234" t="e">
        <f>IF(ISERROR(INDEX('файл остатки'!$A$5:$CX$265,MATCH(AQ$2,'файл остатки'!$A$5:$A$228,0),MATCH($B39,'файл остатки'!$A$5:$CX$5,0))),INDEX('файл остатки'!$A$100:$CX$265,MATCH(AO$3,'файл остатки'!$A$100:$A$228,0),MATCH($B39,'файл остатки'!$A$5:$CX$5,0)),INDEX('файл остатки'!$A$5:$CX$265,MATCH(AQ$2,'файл остатки'!$A$5:$A$228,0),MATCH($B39,'файл остатки'!$A$5:$CX$5,0)))</f>
        <v>#N/A</v>
      </c>
      <c r="AR39" s="213">
        <f>INDEX('файл остатки'!$A$5:$CX$265,MATCH($H$1,'файл остатки'!$A$5:$A$228,0),MATCH($B39,'файл остатки'!$A$5:$CX$5,0))</f>
        <v>878.93333333333328</v>
      </c>
      <c r="AS39" s="241" t="e">
        <f>IF(AO$3='файл остатки'!$B$1,INDEX('файл остатки'!$A$5:$CX$265,MATCH($C$1,'файл остатки'!$A$5:$A$228,0),MATCH($B39,'файл остатки'!$A$5:$CX$5,0)),AM39+AN39-AO39-AQ39)</f>
        <v>#N/A</v>
      </c>
      <c r="AT39" s="218"/>
      <c r="AU39" s="217"/>
      <c r="AV39" s="214">
        <f>-(AU38)/'планирование суточное'!$K$46</f>
        <v>6.2117647058823531</v>
      </c>
      <c r="AW39" s="234" t="e">
        <f>IF(ISERROR(INDEX('файл остатки'!$A$5:$CX$265,MATCH(AW$2,'файл остатки'!$A$5:$A$228,0),MATCH($B39,'файл остатки'!$A$5:$CX$5,0))),INDEX('файл остатки'!$A$100:$CX$265,MATCH(AU$3,'файл остатки'!$A$100:$A$228,0),MATCH($B39,'файл остатки'!$A$5:$CX$5,0)),INDEX('файл остатки'!$A$5:$CX$265,MATCH(AW$2,'файл остатки'!$A$5:$A$228,0),MATCH($B39,'файл остатки'!$A$5:$CX$5,0)))</f>
        <v>#N/A</v>
      </c>
      <c r="AX39" s="213">
        <f>INDEX('файл остатки'!$A$5:$CX$265,MATCH($H$1,'файл остатки'!$A$5:$A$228,0),MATCH($B39,'файл остатки'!$A$5:$CX$5,0))</f>
        <v>878.93333333333328</v>
      </c>
      <c r="AY39" s="241" t="e">
        <f>IF(AU$3='файл остатки'!$B$1,INDEX('файл остатки'!$A$5:$CX$265,MATCH($C$1,'файл остатки'!$A$5:$A$228,0),MATCH($B39,'файл остатки'!$A$5:$CX$5,0)),AS39+AT39-AU39-AW39)</f>
        <v>#N/A</v>
      </c>
      <c r="AZ39" s="218"/>
      <c r="BA39" s="217"/>
      <c r="BB39" s="214">
        <f>-(BA38)/'планирование суточное'!$K$46</f>
        <v>0</v>
      </c>
      <c r="BC39" s="234" t="e">
        <f>IF(ISERROR(INDEX('файл остатки'!$A$5:$CX$265,MATCH(BC$2,'файл остатки'!$A$5:$A$228,0),MATCH($B39,'файл остатки'!$A$5:$CX$5,0))),INDEX('файл остатки'!$A$100:$CX$265,MATCH(BA$3,'файл остатки'!$A$100:$A$228,0),MATCH($B39,'файл остатки'!$A$5:$CX$5,0)),INDEX('файл остатки'!$A$5:$CX$265,MATCH(BC$2,'файл остатки'!$A$5:$A$228,0),MATCH($B39,'файл остатки'!$A$5:$CX$5,0)))</f>
        <v>#N/A</v>
      </c>
      <c r="BD39" s="213">
        <f>INDEX('файл остатки'!$A$5:$CX$265,MATCH($H$1,'файл остатки'!$A$5:$A$228,0),MATCH($B39,'файл остатки'!$A$5:$CX$5,0))</f>
        <v>878.93333333333328</v>
      </c>
      <c r="BE39" s="241" t="e">
        <f>IF(BA$3='файл остатки'!$B$1,INDEX('файл остатки'!$A$5:$CX$265,MATCH($C$1,'файл остатки'!$A$5:$A$228,0),MATCH($B39,'файл остатки'!$A$5:$CX$5,0)),AY39+AZ39-BA39-BC39)</f>
        <v>#N/A</v>
      </c>
      <c r="BF39" s="218"/>
      <c r="BG39" s="217"/>
      <c r="BH39" s="214">
        <f>-(BG38)/'планирование суточное'!$K$46</f>
        <v>4.658823529411765</v>
      </c>
      <c r="BI39" s="234" t="e">
        <f>IF(ISERROR(INDEX('файл остатки'!$A$5:$CX$265,MATCH(BI$2,'файл остатки'!$A$5:$A$228,0),MATCH($B39,'файл остатки'!$A$5:$CX$5,0))),INDEX('файл остатки'!$A$100:$CX$265,MATCH(BG$3,'файл остатки'!$A$100:$A$228,0),MATCH($B39,'файл остатки'!$A$5:$CX$5,0)),INDEX('файл остатки'!$A$5:$CX$265,MATCH(BI$2,'файл остатки'!$A$5:$A$228,0),MATCH($B39,'файл остатки'!$A$5:$CX$5,0)))</f>
        <v>#N/A</v>
      </c>
      <c r="BJ39" s="213">
        <f>INDEX('файл остатки'!$A$5:$CX$265,MATCH($H$1,'файл остатки'!$A$5:$A$228,0),MATCH($B39,'файл остатки'!$A$5:$CX$5,0))</f>
        <v>878.93333333333328</v>
      </c>
      <c r="BK39" s="213" t="e">
        <f t="shared" si="0"/>
        <v>#N/A</v>
      </c>
      <c r="BL39" s="241" t="e">
        <f>IF(BG$3='файл остатки'!$B$1,INDEX('файл остатки'!$A$5:$CX$265,MATCH($C$1,'файл остатки'!$A$5:$A$228,0),MATCH($B39,'файл остатки'!$A$5:$CX$5,0)),BE39+BF39-BG39-BI39)</f>
        <v>#N/A</v>
      </c>
      <c r="BM39" s="218"/>
      <c r="BN39" s="217">
        <f t="shared" si="1"/>
        <v>-393.00800000000004</v>
      </c>
      <c r="BO39" s="214" t="e">
        <f>-(BN38)/'планирование суточное'!$K$46</f>
        <v>#N/A</v>
      </c>
      <c r="BP39" s="234">
        <f>IF(ISERROR(INDEX('файл остатки'!$A$5:$CX$265,MATCH(BP$2,'файл остатки'!$A$5:$A$228,0),MATCH($B39,'файл остатки'!$A$5:$CX$5,0))),INDEX('файл остатки'!$A$100:$CX$265,MATCH(BN$3,'файл остатки'!$A$100:$A$228,0),MATCH($B39,'файл остатки'!$A$5:$CX$5,0)),INDEX('файл остатки'!$A$5:$CX$265,MATCH(BP$2,'файл остатки'!$A$5:$A$228,0),MATCH($B39,'файл остатки'!$A$5:$CX$5,0)))</f>
        <v>393.00800000000004</v>
      </c>
      <c r="BQ39" s="213">
        <f>INDEX('файл остатки'!$A$5:$CX$265,MATCH($H$1,'файл остатки'!$A$5:$A$228,0),MATCH($B39,'файл остатки'!$A$5:$CX$5,0))</f>
        <v>878.93333333333328</v>
      </c>
      <c r="BR39" s="241" t="e">
        <f>IF(BN$3='файл остатки'!$B$1,INDEX('файл остатки'!$A$5:$CX$265,MATCH($C$1,'файл остатки'!$A$5:$A$228,0),MATCH($B39,'файл остатки'!$A$5:$CX$5,0)),BL39+BM39-BN39-BP39)</f>
        <v>#N/A</v>
      </c>
      <c r="BS39" s="218"/>
      <c r="BT39" s="217">
        <f t="shared" si="2"/>
        <v>-321.55200000000002</v>
      </c>
      <c r="BU39" s="214" t="e">
        <f>-(BT38)/'планирование суточное'!$K$46</f>
        <v>#N/A</v>
      </c>
      <c r="BV39" s="234">
        <f>IF(ISERROR(INDEX('файл остатки'!$A$5:$CX$265,MATCH(BV$2,'файл остатки'!$A$5:$A$228,0),MATCH($B39,'файл остатки'!$A$5:$CX$5,0))),INDEX('файл остатки'!$A$100:$CX$265,MATCH(BT$3,'файл остатки'!$A$100:$A$228,0),MATCH($B39,'файл остатки'!$A$5:$CX$5,0)),INDEX('файл остатки'!$A$5:$CX$265,MATCH(BV$2,'файл остатки'!$A$5:$A$228,0),MATCH($B39,'файл остатки'!$A$5:$CX$5,0)))</f>
        <v>321.55200000000002</v>
      </c>
      <c r="BW39" s="213">
        <f>INDEX('файл остатки'!$A$5:$CX$265,MATCH($H$1,'файл остатки'!$A$5:$A$228,0),MATCH($B39,'файл остатки'!$A$5:$CX$5,0))</f>
        <v>878.93333333333328</v>
      </c>
      <c r="BX39" s="241" t="e">
        <f>IF(BT$3='файл остатки'!$B$1,INDEX('файл остатки'!$A$5:$CX$265,MATCH($C$1,'файл остатки'!$A$5:$A$228,0),MATCH($B39,'файл остатки'!$A$5:$CX$5,0)),BR39+BS39-BT39-BV39)</f>
        <v>#N/A</v>
      </c>
      <c r="BY39" s="218"/>
      <c r="BZ39" s="217">
        <f t="shared" si="3"/>
        <v>-321.55200000000002</v>
      </c>
      <c r="CA39" s="214" t="e">
        <f>-(BZ38)/'планирование суточное'!$K$46</f>
        <v>#N/A</v>
      </c>
      <c r="CB39" s="234">
        <f>IF(ISERROR(INDEX('файл остатки'!$A$5:$CX$265,MATCH(CB$2,'файл остатки'!$A$5:$A$228,0),MATCH($B39,'файл остатки'!$A$5:$CX$5,0))),INDEX('файл остатки'!$A$100:$CX$265,MATCH(BZ$3,'файл остатки'!$A$100:$A$228,0),MATCH($B39,'файл остатки'!$A$5:$CX$5,0)),INDEX('файл остатки'!$A$5:$CX$265,MATCH(CB$2,'файл остатки'!$A$5:$A$228,0),MATCH($B39,'файл остатки'!$A$5:$CX$5,0)))</f>
        <v>321.55200000000002</v>
      </c>
      <c r="CC39" s="213">
        <f>INDEX('файл остатки'!$A$5:$CX$265,MATCH($H$1,'файл остатки'!$A$5:$A$228,0),MATCH($B39,'файл остатки'!$A$5:$CX$5,0))</f>
        <v>878.93333333333328</v>
      </c>
      <c r="CD39" s="241" t="e">
        <f>IF(BZ$3='файл остатки'!$B$1,INDEX('файл остатки'!$A$5:$CX$265,MATCH($C$1,'файл остатки'!$A$5:$A$228,0),MATCH($B39,'файл остатки'!$A$5:$CX$5,0)),BX39+BY39-BZ39-CB39)</f>
        <v>#N/A</v>
      </c>
      <c r="CE39" s="218"/>
      <c r="CH39" s="217">
        <f t="shared" si="4"/>
        <v>-860</v>
      </c>
      <c r="CI39" s="214">
        <f>-(CH39+CH38)/'планирование суточное'!$K$46</f>
        <v>36.72941176470588</v>
      </c>
      <c r="CJ39" s="217" t="e">
        <f t="shared" si="5"/>
        <v>#N/A</v>
      </c>
      <c r="CK39" s="214" t="e">
        <f>-(CJ39+CJ38)/'планирование суточное'!$K$46</f>
        <v>#N/A</v>
      </c>
      <c r="CO39" s="223">
        <f>+INDEX('файл остатки'!$A$5:$CX$265,MATCH(CO$2,'файл остатки'!$A$5:$A$228,0),MATCH($B39,'файл остатки'!$A$5:$CX$5,0))</f>
        <v>4</v>
      </c>
    </row>
    <row r="40" spans="1:93" ht="24" customHeight="1">
      <c r="A40" s="139" t="s">
        <v>41</v>
      </c>
      <c r="B40" s="220" t="s">
        <v>86</v>
      </c>
      <c r="C40" s="244" t="e">
        <f>INDEX('файл остатки'!$A$5:$CX$265,MATCH($C$1,'файл остатки'!$A$5:$A$228,0),MATCH(B40,'файл остатки'!$A$5:$CX$5,0))</f>
        <v>#N/A</v>
      </c>
      <c r="D40" s="248"/>
      <c r="E40" s="217">
        <v>-460</v>
      </c>
      <c r="F40" s="251" t="s">
        <v>194</v>
      </c>
      <c r="G40" s="234" t="e">
        <f>IF(ISERROR(INDEX('файл остатки'!$A$5:$CX$265,MATCH(G$2,'файл остатки'!$A$5:$A$228,0),MATCH($B40,'файл остатки'!$A$5:$CX$5,0))),INDEX('файл остатки'!$A$100:$CX$265,MATCH(E$3,'файл остатки'!$A$100:$A$228,0),MATCH($B40,'файл остатки'!$A$5:$CX$5,0)),INDEX('файл остатки'!$A$5:$CX$265,MATCH(G$2,'файл остатки'!$A$5:$A$228,0),MATCH($B40,'файл остатки'!$A$5:$CX$5,0)))</f>
        <v>#N/A</v>
      </c>
      <c r="H40" s="213" t="e">
        <f>INDEX('файл остатки'!$A$5:$CX$265,MATCH($H$1,'файл остатки'!$A$5:$A$228,0),MATCH($B40,'файл остатки'!$A$5:$CX$5,0))</f>
        <v>#N/A</v>
      </c>
      <c r="I40" s="241" t="e">
        <f>IF(E$3='файл остатки'!$B$1,INDEX('файл остатки'!$A$5:$CX$265,MATCH($C$1,'файл остатки'!$A$5:$A$228,0),MATCH($B40,'файл остатки'!$A$5:$CX$5,0)),C40+D40-E40-G40)</f>
        <v>#N/A</v>
      </c>
      <c r="J40" s="218"/>
      <c r="K40" s="217"/>
      <c r="L40" s="251" t="s">
        <v>194</v>
      </c>
      <c r="M40" s="234" t="e">
        <f>IF(ISERROR(INDEX('файл остатки'!$A$5:$CX$265,MATCH(M$2,'файл остатки'!$A$5:$A$228,0),MATCH($B40,'файл остатки'!$A$5:$CX$5,0))),INDEX('файл остатки'!$A$100:$CX$265,MATCH(K$3,'файл остатки'!$A$100:$A$228,0),MATCH($B40,'файл остатки'!$A$5:$CX$5,0)),INDEX('файл остатки'!$A$5:$CX$265,MATCH(M$2,'файл остатки'!$A$5:$A$228,0),MATCH($B40,'файл остатки'!$A$5:$CX$5,0)))</f>
        <v>#N/A</v>
      </c>
      <c r="N40" s="213" t="e">
        <f>INDEX('файл остатки'!$A$5:$CX$265,MATCH($H$1,'файл остатки'!$A$5:$A$228,0),MATCH($B40,'файл остатки'!$A$5:$CX$5,0))</f>
        <v>#N/A</v>
      </c>
      <c r="O40" s="241" t="e">
        <f>IF(K$3='файл остатки'!$B$1,INDEX('файл остатки'!$A$5:$CX$265,MATCH($C$1,'файл остатки'!$A$5:$A$228,0),MATCH($B40,'файл остатки'!$A$5:$CX$5,0)),I40+J40-K40-M40)</f>
        <v>#N/A</v>
      </c>
      <c r="P40" s="218"/>
      <c r="Q40" s="217"/>
      <c r="R40" s="251" t="s">
        <v>194</v>
      </c>
      <c r="S40" s="234" t="e">
        <f>IF(ISERROR(INDEX('файл остатки'!$A$5:$CX$265,MATCH(S$2,'файл остатки'!$A$5:$A$228,0),MATCH($B40,'файл остатки'!$A$5:$CX$5,0))),INDEX('файл остатки'!$A$100:$CX$265,MATCH(Q$3,'файл остатки'!$A$100:$A$228,0),MATCH($B40,'файл остатки'!$A$5:$CX$5,0)),INDEX('файл остатки'!$A$5:$CX$265,MATCH(S$2,'файл остатки'!$A$5:$A$228,0),MATCH($B40,'файл остатки'!$A$5:$CX$5,0)))</f>
        <v>#N/A</v>
      </c>
      <c r="T40" s="213" t="e">
        <f>INDEX('файл остатки'!$A$5:$CX$265,MATCH($H$1,'файл остатки'!$A$5:$A$228,0),MATCH($B40,'файл остатки'!$A$5:$CX$5,0))</f>
        <v>#N/A</v>
      </c>
      <c r="U40" s="241" t="e">
        <f>IF(Q$3='файл остатки'!$B$1,INDEX('файл остатки'!$A$5:$CX$265,MATCH($C$1,'файл остатки'!$A$5:$A$228,0),MATCH($B40,'файл остатки'!$A$5:$CX$5,0)),O40+P40-Q40-S40)</f>
        <v>#N/A</v>
      </c>
      <c r="V40" s="218"/>
      <c r="W40" s="217">
        <v>-330</v>
      </c>
      <c r="X40" s="251" t="s">
        <v>194</v>
      </c>
      <c r="Y40" s="234" t="e">
        <f>IF(ISERROR(INDEX('файл остатки'!$A$5:$CX$265,MATCH(Y$2,'файл остатки'!$A$5:$A$228,0),MATCH($B40,'файл остатки'!$A$5:$CX$5,0))),INDEX('файл остатки'!$A$100:$CX$265,MATCH(W$3,'файл остатки'!$A$100:$A$228,0),MATCH($B40,'файл остатки'!$A$5:$CX$5,0)),INDEX('файл остатки'!$A$5:$CX$265,MATCH(Y$2,'файл остатки'!$A$5:$A$228,0),MATCH($B40,'файл остатки'!$A$5:$CX$5,0)))</f>
        <v>#N/A</v>
      </c>
      <c r="Z40" s="213" t="e">
        <f>INDEX('файл остатки'!$A$5:$CX$265,MATCH($H$1,'файл остатки'!$A$5:$A$228,0),MATCH($B40,'файл остатки'!$A$5:$CX$5,0))</f>
        <v>#N/A</v>
      </c>
      <c r="AA40" s="241" t="e">
        <f>IF(W$3='файл остатки'!$B$1,INDEX('файл остатки'!$A$5:$CX$265,MATCH($C$1,'файл остатки'!$A$5:$A$228,0),MATCH($B40,'файл остатки'!$A$5:$CX$5,0)),U40+V40-W40-Y40)</f>
        <v>#N/A</v>
      </c>
      <c r="AB40" s="218"/>
      <c r="AC40" s="217">
        <v>-330</v>
      </c>
      <c r="AD40" s="251" t="s">
        <v>194</v>
      </c>
      <c r="AE40" s="234" t="e">
        <f>IF(ISERROR(INDEX('файл остатки'!$A$5:$CX$265,MATCH(AE$2,'файл остатки'!$A$5:$A$228,0),MATCH($B40,'файл остатки'!$A$5:$CX$5,0))),INDEX('файл остатки'!$A$100:$CX$265,MATCH(AC$3,'файл остатки'!$A$100:$A$228,0),MATCH($B40,'файл остатки'!$A$5:$CX$5,0)),INDEX('файл остатки'!$A$5:$CX$265,MATCH(AE$2,'файл остатки'!$A$5:$A$228,0),MATCH($B40,'файл остатки'!$A$5:$CX$5,0)))</f>
        <v>#N/A</v>
      </c>
      <c r="AF40" s="213" t="e">
        <f>INDEX('файл остатки'!$A$5:$CX$265,MATCH($H$1,'файл остатки'!$A$5:$A$228,0),MATCH($B40,'файл остатки'!$A$5:$CX$5,0))</f>
        <v>#N/A</v>
      </c>
      <c r="AG40" s="241" t="e">
        <f>IF(AC$3='файл остатки'!$B$1,INDEX('файл остатки'!$A$5:$CX$265,MATCH($C$1,'файл остатки'!$A$5:$A$228,0),MATCH($B40,'файл остатки'!$A$5:$CX$5,0)),AA40+AB40-AC40-AE40)</f>
        <v>#N/A</v>
      </c>
      <c r="AH40" s="218"/>
      <c r="AI40" s="217"/>
      <c r="AJ40" s="251" t="s">
        <v>194</v>
      </c>
      <c r="AK40" s="234" t="e">
        <f>IF(ISERROR(INDEX('файл остатки'!$A$5:$CX$265,MATCH(AK$2,'файл остатки'!$A$5:$A$228,0),MATCH($B40,'файл остатки'!$A$5:$CX$5,0))),INDEX('файл остатки'!$A$100:$CX$265,MATCH(AI$3,'файл остатки'!$A$100:$A$228,0),MATCH($B40,'файл остатки'!$A$5:$CX$5,0)),INDEX('файл остатки'!$A$5:$CX$265,MATCH(AK$2,'файл остатки'!$A$5:$A$228,0),MATCH($B40,'файл остатки'!$A$5:$CX$5,0)))</f>
        <v>#N/A</v>
      </c>
      <c r="AL40" s="213" t="e">
        <f>INDEX('файл остатки'!$A$5:$CX$265,MATCH($H$1,'файл остатки'!$A$5:$A$228,0),MATCH($B40,'файл остатки'!$A$5:$CX$5,0))</f>
        <v>#N/A</v>
      </c>
      <c r="AM40" s="241" t="e">
        <f>IF(AI$3='файл остатки'!$B$1,INDEX('файл остатки'!$A$5:$CX$265,MATCH($C$1,'файл остатки'!$A$5:$A$228,0),MATCH($B40,'файл остатки'!$A$5:$CX$5,0)),AG40+AH40-AI40-AK40)</f>
        <v>#N/A</v>
      </c>
      <c r="AN40" s="218"/>
      <c r="AO40" s="217"/>
      <c r="AP40" s="251" t="s">
        <v>194</v>
      </c>
      <c r="AQ40" s="234" t="e">
        <f>IF(ISERROR(INDEX('файл остатки'!$A$5:$CX$265,MATCH(AQ$2,'файл остатки'!$A$5:$A$228,0),MATCH($B40,'файл остатки'!$A$5:$CX$5,0))),INDEX('файл остатки'!$A$100:$CX$265,MATCH(AO$3,'файл остатки'!$A$100:$A$228,0),MATCH($B40,'файл остатки'!$A$5:$CX$5,0)),INDEX('файл остатки'!$A$5:$CX$265,MATCH(AQ$2,'файл остатки'!$A$5:$A$228,0),MATCH($B40,'файл остатки'!$A$5:$CX$5,0)))</f>
        <v>#N/A</v>
      </c>
      <c r="AR40" s="213" t="e">
        <f>INDEX('файл остатки'!$A$5:$CX$265,MATCH($H$1,'файл остатки'!$A$5:$A$228,0),MATCH($B40,'файл остатки'!$A$5:$CX$5,0))</f>
        <v>#N/A</v>
      </c>
      <c r="AS40" s="241" t="e">
        <f>IF(AO$3='файл остатки'!$B$1,INDEX('файл остатки'!$A$5:$CX$265,MATCH($C$1,'файл остатки'!$A$5:$A$228,0),MATCH($B40,'файл остатки'!$A$5:$CX$5,0)),AM40+AN40-AO40-AQ40)</f>
        <v>#N/A</v>
      </c>
      <c r="AT40" s="218"/>
      <c r="AU40" s="217">
        <v>-660</v>
      </c>
      <c r="AV40" s="251" t="s">
        <v>194</v>
      </c>
      <c r="AW40" s="234" t="e">
        <f>IF(ISERROR(INDEX('файл остатки'!$A$5:$CX$265,MATCH(AW$2,'файл остатки'!$A$5:$A$228,0),MATCH($B40,'файл остатки'!$A$5:$CX$5,0))),INDEX('файл остатки'!$A$100:$CX$265,MATCH(AU$3,'файл остатки'!$A$100:$A$228,0),MATCH($B40,'файл остатки'!$A$5:$CX$5,0)),INDEX('файл остатки'!$A$5:$CX$265,MATCH(AW$2,'файл остатки'!$A$5:$A$228,0),MATCH($B40,'файл остатки'!$A$5:$CX$5,0)))</f>
        <v>#N/A</v>
      </c>
      <c r="AX40" s="213" t="e">
        <f>INDEX('файл остатки'!$A$5:$CX$265,MATCH($H$1,'файл остатки'!$A$5:$A$228,0),MATCH($B40,'файл остатки'!$A$5:$CX$5,0))</f>
        <v>#N/A</v>
      </c>
      <c r="AY40" s="241" t="e">
        <f>IF(AU$3='файл остатки'!$B$1,INDEX('файл остатки'!$A$5:$CX$265,MATCH($C$1,'файл остатки'!$A$5:$A$228,0),MATCH($B40,'файл остатки'!$A$5:$CX$5,0)),AS40+AT40-AU40-AW40)</f>
        <v>#N/A</v>
      </c>
      <c r="AZ40" s="218"/>
      <c r="BA40" s="217"/>
      <c r="BB40" s="251" t="s">
        <v>194</v>
      </c>
      <c r="BC40" s="234" t="e">
        <f>IF(ISERROR(INDEX('файл остатки'!$A$5:$CX$265,MATCH(BC$2,'файл остатки'!$A$5:$A$228,0),MATCH($B40,'файл остатки'!$A$5:$CX$5,0))),INDEX('файл остатки'!$A$100:$CX$265,MATCH(BA$3,'файл остатки'!$A$100:$A$228,0),MATCH($B40,'файл остатки'!$A$5:$CX$5,0)),INDEX('файл остатки'!$A$5:$CX$265,MATCH(BC$2,'файл остатки'!$A$5:$A$228,0),MATCH($B40,'файл остатки'!$A$5:$CX$5,0)))</f>
        <v>#N/A</v>
      </c>
      <c r="BD40" s="213" t="e">
        <f>INDEX('файл остатки'!$A$5:$CX$265,MATCH($H$1,'файл остатки'!$A$5:$A$228,0),MATCH($B40,'файл остатки'!$A$5:$CX$5,0))</f>
        <v>#N/A</v>
      </c>
      <c r="BE40" s="241" t="e">
        <f>IF(BA$3='файл остатки'!$B$1,INDEX('файл остатки'!$A$5:$CX$265,MATCH($C$1,'файл остатки'!$A$5:$A$228,0),MATCH($B40,'файл остатки'!$A$5:$CX$5,0)),AY40+AZ40-BA40-BC40)</f>
        <v>#N/A</v>
      </c>
      <c r="BF40" s="218"/>
      <c r="BG40" s="217"/>
      <c r="BH40" s="251" t="s">
        <v>194</v>
      </c>
      <c r="BI40" s="234" t="e">
        <f>IF(ISERROR(INDEX('файл остатки'!$A$5:$CX$265,MATCH(BI$2,'файл остатки'!$A$5:$A$228,0),MATCH($B40,'файл остатки'!$A$5:$CX$5,0))),INDEX('файл остатки'!$A$100:$CX$265,MATCH(BG$3,'файл остатки'!$A$100:$A$228,0),MATCH($B40,'файл остатки'!$A$5:$CX$5,0)),INDEX('файл остатки'!$A$5:$CX$265,MATCH(BI$2,'файл остатки'!$A$5:$A$228,0),MATCH($B40,'файл остатки'!$A$5:$CX$5,0)))</f>
        <v>#N/A</v>
      </c>
      <c r="BJ40" s="213" t="e">
        <f>INDEX('файл остатки'!$A$5:$CX$265,MATCH($H$1,'файл остатки'!$A$5:$A$228,0),MATCH($B40,'файл остатки'!$A$5:$CX$5,0))</f>
        <v>#N/A</v>
      </c>
      <c r="BK40" s="213" t="e">
        <f t="shared" si="0"/>
        <v>#N/A</v>
      </c>
      <c r="BL40" s="241" t="e">
        <f>IF(BG$3='файл остатки'!$B$1,INDEX('файл остатки'!$A$5:$CX$265,MATCH($C$1,'файл остатки'!$A$5:$A$228,0),MATCH($B40,'файл остатки'!$A$5:$CX$5,0)),BE40+BF40-BG40-BI40)</f>
        <v>#N/A</v>
      </c>
      <c r="BM40" s="218"/>
      <c r="BN40" s="217" t="e">
        <f t="shared" si="1"/>
        <v>#N/A</v>
      </c>
      <c r="BO40" s="251" t="s">
        <v>194</v>
      </c>
      <c r="BP40" s="234" t="e">
        <f>IF(ISERROR(INDEX('файл остатки'!$A$5:$CX$265,MATCH(BP$2,'файл остатки'!$A$5:$A$228,0),MATCH($B40,'файл остатки'!$A$5:$CX$5,0))),INDEX('файл остатки'!$A$100:$CX$265,MATCH(BN$3,'файл остатки'!$A$100:$A$228,0),MATCH($B40,'файл остатки'!$A$5:$CX$5,0)),INDEX('файл остатки'!$A$5:$CX$265,MATCH(BP$2,'файл остатки'!$A$5:$A$228,0),MATCH($B40,'файл остатки'!$A$5:$CX$5,0)))</f>
        <v>#N/A</v>
      </c>
      <c r="BQ40" s="213" t="e">
        <f>INDEX('файл остатки'!$A$5:$CX$265,MATCH($H$1,'файл остатки'!$A$5:$A$228,0),MATCH($B40,'файл остатки'!$A$5:$CX$5,0))</f>
        <v>#N/A</v>
      </c>
      <c r="BR40" s="241" t="e">
        <f>IF(BN$3='файл остатки'!$B$1,INDEX('файл остатки'!$A$5:$CX$265,MATCH($C$1,'файл остатки'!$A$5:$A$228,0),MATCH($B40,'файл остатки'!$A$5:$CX$5,0)),BL40+BM40-BN40-BP40)</f>
        <v>#N/A</v>
      </c>
      <c r="BS40" s="218"/>
      <c r="BT40" s="217" t="e">
        <f t="shared" si="2"/>
        <v>#N/A</v>
      </c>
      <c r="BU40" s="251" t="s">
        <v>194</v>
      </c>
      <c r="BV40" s="234" t="e">
        <f>IF(ISERROR(INDEX('файл остатки'!$A$5:$CX$265,MATCH(BV$2,'файл остатки'!$A$5:$A$228,0),MATCH($B40,'файл остатки'!$A$5:$CX$5,0))),INDEX('файл остатки'!$A$100:$CX$265,MATCH(BT$3,'файл остатки'!$A$100:$A$228,0),MATCH($B40,'файл остатки'!$A$5:$CX$5,0)),INDEX('файл остатки'!$A$5:$CX$265,MATCH(BV$2,'файл остатки'!$A$5:$A$228,0),MATCH($B40,'файл остатки'!$A$5:$CX$5,0)))</f>
        <v>#N/A</v>
      </c>
      <c r="BW40" s="213" t="e">
        <f>INDEX('файл остатки'!$A$5:$CX$265,MATCH($H$1,'файл остатки'!$A$5:$A$228,0),MATCH($B40,'файл остатки'!$A$5:$CX$5,0))</f>
        <v>#N/A</v>
      </c>
      <c r="BX40" s="241" t="e">
        <f>IF(BT$3='файл остатки'!$B$1,INDEX('файл остатки'!$A$5:$CX$265,MATCH($C$1,'файл остатки'!$A$5:$A$228,0),MATCH($B40,'файл остатки'!$A$5:$CX$5,0)),BR40+BS40-BT40-BV40)</f>
        <v>#N/A</v>
      </c>
      <c r="BY40" s="218"/>
      <c r="BZ40" s="217" t="e">
        <f t="shared" si="3"/>
        <v>#N/A</v>
      </c>
      <c r="CA40" s="251" t="s">
        <v>194</v>
      </c>
      <c r="CB40" s="234" t="e">
        <f>IF(ISERROR(INDEX('файл остатки'!$A$5:$CX$265,MATCH(CB$2,'файл остатки'!$A$5:$A$228,0),MATCH($B40,'файл остатки'!$A$5:$CX$5,0))),INDEX('файл остатки'!$A$100:$CX$265,MATCH(BZ$3,'файл остатки'!$A$100:$A$228,0),MATCH($B40,'файл остатки'!$A$5:$CX$5,0)),INDEX('файл остатки'!$A$5:$CX$265,MATCH(CB$2,'файл остатки'!$A$5:$A$228,0),MATCH($B40,'файл остатки'!$A$5:$CX$5,0)))</f>
        <v>#N/A</v>
      </c>
      <c r="CC40" s="213" t="e">
        <f>INDEX('файл остатки'!$A$5:$CX$265,MATCH($H$1,'файл остатки'!$A$5:$A$228,0),MATCH($B40,'файл остатки'!$A$5:$CX$5,0))</f>
        <v>#N/A</v>
      </c>
      <c r="CD40" s="241" t="e">
        <f>IF(BZ$3='файл остатки'!$B$1,INDEX('файл остатки'!$A$5:$CX$265,MATCH($C$1,'файл остатки'!$A$5:$A$228,0),MATCH($B40,'файл остатки'!$A$5:$CX$5,0)),BX40+BY40-BZ40-CB40)</f>
        <v>#N/A</v>
      </c>
      <c r="CE40" s="218"/>
      <c r="CH40" s="217">
        <f t="shared" si="4"/>
        <v>-1780</v>
      </c>
      <c r="CI40" s="251" t="s">
        <v>194</v>
      </c>
      <c r="CJ40" s="217" t="e">
        <f t="shared" si="5"/>
        <v>#N/A</v>
      </c>
      <c r="CK40" s="251" t="s">
        <v>194</v>
      </c>
      <c r="CO40" s="223" t="e">
        <f>+INDEX('файл остатки'!$A$5:$CX$265,MATCH(CO$2,'файл остатки'!$A$5:$A$228,0),MATCH($B40,'файл остатки'!$A$5:$CX$5,0))</f>
        <v>#N/A</v>
      </c>
    </row>
    <row r="41" spans="1:93" ht="24" customHeight="1">
      <c r="A41" s="139"/>
      <c r="B41" s="220"/>
      <c r="C41" s="244"/>
      <c r="D41" s="248"/>
      <c r="E41" s="217">
        <v>0</v>
      </c>
      <c r="F41" s="214">
        <f>-(E40+E39)/'планирование суточное'!$K$46</f>
        <v>0.77647058823529413</v>
      </c>
      <c r="G41" s="234"/>
      <c r="H41" s="213"/>
      <c r="I41" s="241"/>
      <c r="J41" s="218"/>
      <c r="K41" s="217"/>
      <c r="L41" s="214">
        <f>-(K40+K39)/'планирование суточное'!$K$46</f>
        <v>0</v>
      </c>
      <c r="M41" s="234"/>
      <c r="N41" s="213"/>
      <c r="O41" s="241"/>
      <c r="P41" s="218"/>
      <c r="Q41" s="217">
        <v>0</v>
      </c>
      <c r="R41" s="214">
        <f>-(Q40+Q39)/'планирование суточное'!$K$46</f>
        <v>0</v>
      </c>
      <c r="S41" s="234"/>
      <c r="T41" s="213"/>
      <c r="U41" s="241"/>
      <c r="V41" s="218"/>
      <c r="W41" s="217"/>
      <c r="X41" s="214">
        <f>-(W40+W39)/'планирование суточное'!$K$46</f>
        <v>0.77647058823529413</v>
      </c>
      <c r="Y41" s="234"/>
      <c r="Z41" s="213"/>
      <c r="AA41" s="241"/>
      <c r="AB41" s="218"/>
      <c r="AC41" s="217"/>
      <c r="AD41" s="214">
        <f>-(AC40+AC39)/'планирование суточное'!$K$46</f>
        <v>0.77647058823529413</v>
      </c>
      <c r="AE41" s="234"/>
      <c r="AF41" s="213"/>
      <c r="AG41" s="241"/>
      <c r="AH41" s="218"/>
      <c r="AI41" s="217"/>
      <c r="AJ41" s="214">
        <f>-(AI40+AI39)/'планирование суточное'!$K$46</f>
        <v>0</v>
      </c>
      <c r="AK41" s="234"/>
      <c r="AL41" s="213"/>
      <c r="AM41" s="241"/>
      <c r="AN41" s="218"/>
      <c r="AO41" s="217"/>
      <c r="AP41" s="214">
        <f>-(AO40+AO39)/'планирование суточное'!$K$46</f>
        <v>0</v>
      </c>
      <c r="AQ41" s="234"/>
      <c r="AR41" s="213"/>
      <c r="AS41" s="241"/>
      <c r="AT41" s="218"/>
      <c r="AU41" s="217"/>
      <c r="AV41" s="214">
        <f>-(AU40+AU39)/'планирование суточное'!$K$46</f>
        <v>0.77647058823529413</v>
      </c>
      <c r="AW41" s="234"/>
      <c r="AX41" s="213"/>
      <c r="AY41" s="241"/>
      <c r="AZ41" s="218"/>
      <c r="BA41" s="217"/>
      <c r="BB41" s="214">
        <f>-(BA40+BA39)/'планирование суточное'!$K$46</f>
        <v>0</v>
      </c>
      <c r="BC41" s="234"/>
      <c r="BD41" s="213"/>
      <c r="BE41" s="241"/>
      <c r="BF41" s="218"/>
      <c r="BG41" s="217"/>
      <c r="BH41" s="214">
        <f>-(BG40+BG39)/'планирование суточное'!$K$46</f>
        <v>0</v>
      </c>
      <c r="BI41" s="234"/>
      <c r="BJ41" s="213"/>
      <c r="BK41" s="213"/>
      <c r="BL41" s="241"/>
      <c r="BM41" s="218"/>
      <c r="BN41" s="217"/>
      <c r="BO41" s="214" t="e">
        <f>-(BN40+BN39)/'планирование суточное'!$K$46</f>
        <v>#N/A</v>
      </c>
      <c r="BP41" s="234"/>
      <c r="BQ41" s="213"/>
      <c r="BR41" s="241"/>
      <c r="BS41" s="218"/>
      <c r="BT41" s="217"/>
      <c r="BU41" s="214" t="e">
        <f>-(BT40+BT39)/'планирование суточное'!$K$46</f>
        <v>#N/A</v>
      </c>
      <c r="BV41" s="234"/>
      <c r="BW41" s="213"/>
      <c r="BX41" s="241"/>
      <c r="BY41" s="218"/>
      <c r="BZ41" s="217"/>
      <c r="CA41" s="214" t="e">
        <f>-(BZ40+BZ39)/'планирование суточное'!$K$46</f>
        <v>#N/A</v>
      </c>
      <c r="CB41" s="234"/>
      <c r="CC41" s="213"/>
      <c r="CD41" s="241"/>
      <c r="CE41" s="218"/>
      <c r="CH41" s="217"/>
      <c r="CI41" s="214">
        <f>-(CH40+CH39)/'планирование суточное'!$K$46</f>
        <v>3.1058823529411765</v>
      </c>
      <c r="CJ41" s="217"/>
      <c r="CK41" s="214" t="e">
        <f>-(CJ40+CJ39)/'планирование суточное'!$K$46</f>
        <v>#N/A</v>
      </c>
      <c r="CO41" s="223"/>
    </row>
    <row r="42" spans="1:93" s="212" customFormat="1" ht="24" customHeight="1">
      <c r="C42" s="215"/>
      <c r="D42" s="209"/>
      <c r="E42" s="215"/>
      <c r="F42" s="250"/>
      <c r="G42" s="208"/>
      <c r="H42" s="208"/>
      <c r="I42" s="208"/>
      <c r="J42" s="216"/>
      <c r="K42" s="215"/>
      <c r="L42" s="250"/>
      <c r="M42" s="208"/>
      <c r="N42" s="208"/>
      <c r="O42" s="208"/>
      <c r="P42" s="216"/>
      <c r="Q42" s="215"/>
      <c r="R42" s="250"/>
      <c r="S42" s="208"/>
      <c r="T42" s="208"/>
      <c r="U42" s="208"/>
      <c r="V42" s="216"/>
      <c r="W42" s="215"/>
      <c r="X42" s="250"/>
      <c r="Y42" s="208"/>
      <c r="Z42" s="208"/>
      <c r="AA42" s="208"/>
      <c r="AB42" s="216"/>
      <c r="AC42" s="215"/>
      <c r="AD42" s="250"/>
      <c r="AE42" s="208"/>
      <c r="AF42" s="208"/>
      <c r="AG42" s="208"/>
      <c r="AH42" s="216"/>
      <c r="AI42" s="215"/>
      <c r="AJ42" s="250"/>
      <c r="AK42" s="208"/>
      <c r="AL42" s="208"/>
      <c r="AM42" s="208"/>
      <c r="AN42" s="216"/>
      <c r="AO42" s="215"/>
      <c r="AP42" s="250"/>
      <c r="AQ42" s="208"/>
      <c r="AR42" s="208"/>
      <c r="AS42" s="208"/>
      <c r="AT42" s="216"/>
      <c r="AU42" s="215"/>
      <c r="AV42" s="250"/>
      <c r="AW42" s="208"/>
      <c r="AX42" s="208"/>
      <c r="AY42" s="208"/>
      <c r="AZ42" s="216"/>
      <c r="BA42" s="215"/>
      <c r="BB42" s="250"/>
      <c r="BC42" s="208"/>
      <c r="BD42" s="208"/>
      <c r="BE42" s="208"/>
      <c r="BF42" s="216"/>
      <c r="BG42" s="215"/>
      <c r="BH42" s="250"/>
      <c r="BI42" s="208"/>
      <c r="BJ42" s="208"/>
      <c r="BK42" s="208"/>
      <c r="BL42" s="208"/>
      <c r="BM42" s="216"/>
      <c r="BN42" s="215"/>
      <c r="BO42" s="250"/>
      <c r="BP42" s="208"/>
      <c r="BQ42" s="208"/>
      <c r="BR42" s="208"/>
      <c r="BS42" s="216"/>
      <c r="BT42" s="215"/>
      <c r="BU42" s="250"/>
      <c r="BV42" s="208"/>
      <c r="BW42" s="208"/>
      <c r="BX42" s="208"/>
      <c r="BY42" s="216"/>
      <c r="BZ42" s="215"/>
      <c r="CA42" s="250"/>
      <c r="CB42" s="208"/>
      <c r="CC42" s="208"/>
      <c r="CD42" s="208"/>
      <c r="CE42" s="216"/>
      <c r="CH42" s="217"/>
      <c r="CI42" s="250"/>
      <c r="CJ42" s="217"/>
      <c r="CK42" s="250"/>
      <c r="CO42" s="262"/>
    </row>
    <row r="43" spans="1:93" ht="24" customHeight="1">
      <c r="A43" s="142" t="s">
        <v>46</v>
      </c>
      <c r="B43" s="207" t="s">
        <v>126</v>
      </c>
      <c r="C43" s="244" t="e">
        <f>INDEX('файл остатки'!$A$5:$CX$265,MATCH($C$1,'файл остатки'!$A$5:$A$228,0),MATCH(B43,'файл остатки'!$A$5:$CX$5,0))</f>
        <v>#N/A</v>
      </c>
      <c r="D43" s="248">
        <v>481</v>
      </c>
      <c r="E43" s="217"/>
      <c r="F43" s="208" t="s">
        <v>220</v>
      </c>
      <c r="G43" s="234" t="e">
        <f>IF(ISERROR(INDEX('файл остатки'!$A$5:$CX$265,MATCH(G$2,'файл остатки'!$A$5:$A$228,0),MATCH($B43,'файл остатки'!$A$5:$CX$5,0))),INDEX('файл остатки'!$A$100:$CX$265,MATCH(E$3,'файл остатки'!$A$100:$A$228,0),MATCH($B43,'файл остатки'!$A$5:$CX$5,0)),INDEX('файл остатки'!$A$5:$CX$265,MATCH(G$2,'файл остатки'!$A$5:$A$228,0),MATCH($B43,'файл остатки'!$A$5:$CX$5,0)))</f>
        <v>#N/A</v>
      </c>
      <c r="H43" s="213" t="e">
        <f>INDEX('файл остатки'!$A$5:$CX$265,MATCH($H$1,'файл остатки'!$A$5:$A$228,0),MATCH($B43,'файл остатки'!$A$5:$CX$5,0))</f>
        <v>#N/A</v>
      </c>
      <c r="I43" s="241" t="e">
        <f>IF(E$3='файл остатки'!$B$1,INDEX('файл остатки'!$A$5:$CX$265,MATCH($C$1,'файл остатки'!$A$5:$A$228,0),MATCH($B43,'файл остатки'!$A$5:$CX$5,0)),C43+D43-E43-G43)</f>
        <v>#N/A</v>
      </c>
      <c r="J43" s="218"/>
      <c r="K43" s="217">
        <v>-330</v>
      </c>
      <c r="L43" s="208" t="s">
        <v>220</v>
      </c>
      <c r="M43" s="234" t="e">
        <f>IF(ISERROR(INDEX('файл остатки'!$A$5:$CX$265,MATCH(M$2,'файл остатки'!$A$5:$A$228,0),MATCH($B43,'файл остатки'!$A$5:$CX$5,0))),INDEX('файл остатки'!$A$100:$CX$265,MATCH(K$3,'файл остатки'!$A$100:$A$228,0),MATCH($B43,'файл остатки'!$A$5:$CX$5,0)),INDEX('файл остатки'!$A$5:$CX$265,MATCH(M$2,'файл остатки'!$A$5:$A$228,0),MATCH($B43,'файл остатки'!$A$5:$CX$5,0)))</f>
        <v>#N/A</v>
      </c>
      <c r="N43" s="213" t="e">
        <f>INDEX('файл остатки'!$A$5:$CX$265,MATCH($H$1,'файл остатки'!$A$5:$A$228,0),MATCH($B43,'файл остатки'!$A$5:$CX$5,0))</f>
        <v>#N/A</v>
      </c>
      <c r="O43" s="241" t="e">
        <f>IF(K$3='файл остатки'!$B$1,INDEX('файл остатки'!$A$5:$CX$265,MATCH($C$1,'файл остатки'!$A$5:$A$228,0),MATCH($B43,'файл остатки'!$A$5:$CX$5,0)),I43+J43-K43-M43)</f>
        <v>#N/A</v>
      </c>
      <c r="P43" s="218"/>
      <c r="Q43" s="217">
        <v>-330</v>
      </c>
      <c r="R43" s="208" t="s">
        <v>220</v>
      </c>
      <c r="S43" s="234" t="e">
        <f>IF(ISERROR(INDEX('файл остатки'!$A$5:$CX$265,MATCH(S$2,'файл остатки'!$A$5:$A$228,0),MATCH($B43,'файл остатки'!$A$5:$CX$5,0))),INDEX('файл остатки'!$A$100:$CX$265,MATCH(Q$3,'файл остатки'!$A$100:$A$228,0),MATCH($B43,'файл остатки'!$A$5:$CX$5,0)),INDEX('файл остатки'!$A$5:$CX$265,MATCH(S$2,'файл остатки'!$A$5:$A$228,0),MATCH($B43,'файл остатки'!$A$5:$CX$5,0)))</f>
        <v>#N/A</v>
      </c>
      <c r="T43" s="213" t="e">
        <f>INDEX('файл остатки'!$A$5:$CX$265,MATCH($H$1,'файл остатки'!$A$5:$A$228,0),MATCH($B43,'файл остатки'!$A$5:$CX$5,0))</f>
        <v>#N/A</v>
      </c>
      <c r="U43" s="241" t="e">
        <f>IF(Q$3='файл остатки'!$B$1,INDEX('файл остатки'!$A$5:$CX$265,MATCH($C$1,'файл остатки'!$A$5:$A$228,0),MATCH($B43,'файл остатки'!$A$5:$CX$5,0)),O43+P43-Q43-S43)</f>
        <v>#N/A</v>
      </c>
      <c r="V43" s="218"/>
      <c r="W43" s="217"/>
      <c r="X43" s="208" t="s">
        <v>220</v>
      </c>
      <c r="Y43" s="234" t="e">
        <f>IF(ISERROR(INDEX('файл остатки'!$A$5:$CX$265,MATCH(Y$2,'файл остатки'!$A$5:$A$228,0),MATCH($B43,'файл остатки'!$A$5:$CX$5,0))),INDEX('файл остатки'!$A$100:$CX$265,MATCH(W$3,'файл остатки'!$A$100:$A$228,0),MATCH($B43,'файл остатки'!$A$5:$CX$5,0)),INDEX('файл остатки'!$A$5:$CX$265,MATCH(Y$2,'файл остатки'!$A$5:$A$228,0),MATCH($B43,'файл остатки'!$A$5:$CX$5,0)))</f>
        <v>#N/A</v>
      </c>
      <c r="Z43" s="213" t="e">
        <f>INDEX('файл остатки'!$A$5:$CX$265,MATCH($H$1,'файл остатки'!$A$5:$A$228,0),MATCH($B43,'файл остатки'!$A$5:$CX$5,0))</f>
        <v>#N/A</v>
      </c>
      <c r="AA43" s="241" t="e">
        <f>IF(W$3='файл остатки'!$B$1,INDEX('файл остатки'!$A$5:$CX$265,MATCH($C$1,'файл остатки'!$A$5:$A$228,0),MATCH($B43,'файл остатки'!$A$5:$CX$5,0)),U43+V43-W43-Y43)</f>
        <v>#N/A</v>
      </c>
      <c r="AB43" s="218"/>
      <c r="AC43" s="217">
        <v>-660</v>
      </c>
      <c r="AD43" s="208" t="s">
        <v>220</v>
      </c>
      <c r="AE43" s="234" t="e">
        <f>IF(ISERROR(INDEX('файл остатки'!$A$5:$CX$265,MATCH(AE$2,'файл остатки'!$A$5:$A$228,0),MATCH($B43,'файл остатки'!$A$5:$CX$5,0))),INDEX('файл остатки'!$A$100:$CX$265,MATCH(AC$3,'файл остатки'!$A$100:$A$228,0),MATCH($B43,'файл остатки'!$A$5:$CX$5,0)),INDEX('файл остатки'!$A$5:$CX$265,MATCH(AE$2,'файл остатки'!$A$5:$A$228,0),MATCH($B43,'файл остатки'!$A$5:$CX$5,0)))</f>
        <v>#N/A</v>
      </c>
      <c r="AF43" s="213" t="e">
        <f>INDEX('файл остатки'!$A$5:$CX$265,MATCH($H$1,'файл остатки'!$A$5:$A$228,0),MATCH($B43,'файл остатки'!$A$5:$CX$5,0))</f>
        <v>#N/A</v>
      </c>
      <c r="AG43" s="241" t="e">
        <f>IF(AC$3='файл остатки'!$B$1,INDEX('файл остатки'!$A$5:$CX$265,MATCH($C$1,'файл остатки'!$A$5:$A$228,0),MATCH($B43,'файл остатки'!$A$5:$CX$5,0)),AA43+AB43-AC43-AE43)</f>
        <v>#N/A</v>
      </c>
      <c r="AH43" s="218"/>
      <c r="AI43" s="217">
        <v>-660</v>
      </c>
      <c r="AJ43" s="208" t="s">
        <v>220</v>
      </c>
      <c r="AK43" s="234" t="e">
        <f>IF(ISERROR(INDEX('файл остатки'!$A$5:$CX$265,MATCH(AK$2,'файл остатки'!$A$5:$A$228,0),MATCH($B43,'файл остатки'!$A$5:$CX$5,0))),INDEX('файл остатки'!$A$100:$CX$265,MATCH(AI$3,'файл остатки'!$A$100:$A$228,0),MATCH($B43,'файл остатки'!$A$5:$CX$5,0)),INDEX('файл остатки'!$A$5:$CX$265,MATCH(AK$2,'файл остатки'!$A$5:$A$228,0),MATCH($B43,'файл остатки'!$A$5:$CX$5,0)))</f>
        <v>#N/A</v>
      </c>
      <c r="AL43" s="213" t="e">
        <f>INDEX('файл остатки'!$A$5:$CX$265,MATCH($H$1,'файл остатки'!$A$5:$A$228,0),MATCH($B43,'файл остатки'!$A$5:$CX$5,0))</f>
        <v>#N/A</v>
      </c>
      <c r="AM43" s="241" t="e">
        <f>IF(AI$3='файл остатки'!$B$1,INDEX('файл остатки'!$A$5:$CX$265,MATCH($C$1,'файл остатки'!$A$5:$A$228,0),MATCH($B43,'файл остатки'!$A$5:$CX$5,0)),AG43+AH43-AI43-AK43)</f>
        <v>#N/A</v>
      </c>
      <c r="AN43" s="218"/>
      <c r="AO43" s="217">
        <v>-660</v>
      </c>
      <c r="AP43" s="208" t="s">
        <v>220</v>
      </c>
      <c r="AQ43" s="234" t="e">
        <f>IF(ISERROR(INDEX('файл остатки'!$A$5:$CX$265,MATCH(AQ$2,'файл остатки'!$A$5:$A$228,0),MATCH($B43,'файл остатки'!$A$5:$CX$5,0))),INDEX('файл остатки'!$A$100:$CX$265,MATCH(AO$3,'файл остатки'!$A$100:$A$228,0),MATCH($B43,'файл остатки'!$A$5:$CX$5,0)),INDEX('файл остатки'!$A$5:$CX$265,MATCH(AQ$2,'файл остатки'!$A$5:$A$228,0),MATCH($B43,'файл остатки'!$A$5:$CX$5,0)))</f>
        <v>#N/A</v>
      </c>
      <c r="AR43" s="213" t="e">
        <f>INDEX('файл остатки'!$A$5:$CX$265,MATCH($H$1,'файл остатки'!$A$5:$A$228,0),MATCH($B43,'файл остатки'!$A$5:$CX$5,0))</f>
        <v>#N/A</v>
      </c>
      <c r="AS43" s="241" t="e">
        <f>IF(AO$3='файл остатки'!$B$1,INDEX('файл остатки'!$A$5:$CX$265,MATCH($C$1,'файл остатки'!$A$5:$A$228,0),MATCH($B43,'файл остатки'!$A$5:$CX$5,0)),AM43+AN43-AO43-AQ43)</f>
        <v>#N/A</v>
      </c>
      <c r="AT43" s="218"/>
      <c r="AU43" s="217"/>
      <c r="AV43" s="208" t="s">
        <v>191</v>
      </c>
      <c r="AW43" s="234" t="e">
        <f>IF(ISERROR(INDEX('файл остатки'!$A$5:$CX$265,MATCH(AW$2,'файл остатки'!$A$5:$A$228,0),MATCH($B43,'файл остатки'!$A$5:$CX$5,0))),INDEX('файл остатки'!$A$100:$CX$265,MATCH(AU$3,'файл остатки'!$A$100:$A$228,0),MATCH($B43,'файл остатки'!$A$5:$CX$5,0)),INDEX('файл остатки'!$A$5:$CX$265,MATCH(AW$2,'файл остатки'!$A$5:$A$228,0),MATCH($B43,'файл остатки'!$A$5:$CX$5,0)))</f>
        <v>#N/A</v>
      </c>
      <c r="AX43" s="213" t="e">
        <f>INDEX('файл остатки'!$A$5:$CX$265,MATCH($H$1,'файл остатки'!$A$5:$A$228,0),MATCH($B43,'файл остатки'!$A$5:$CX$5,0))</f>
        <v>#N/A</v>
      </c>
      <c r="AY43" s="241" t="e">
        <f>IF(AU$3='файл остатки'!$B$1,INDEX('файл остатки'!$A$5:$CX$265,MATCH($C$1,'файл остатки'!$A$5:$A$228,0),MATCH($B43,'файл остатки'!$A$5:$CX$5,0)),AS43+AT43-AU43-AW43)</f>
        <v>#N/A</v>
      </c>
      <c r="AZ43" s="218"/>
      <c r="BA43" s="217">
        <v>-660</v>
      </c>
      <c r="BB43" s="208" t="s">
        <v>191</v>
      </c>
      <c r="BC43" s="234" t="e">
        <f>IF(ISERROR(INDEX('файл остатки'!$A$5:$CX$265,MATCH(BC$2,'файл остатки'!$A$5:$A$228,0),MATCH($B43,'файл остатки'!$A$5:$CX$5,0))),INDEX('файл остатки'!$A$100:$CX$265,MATCH(BA$3,'файл остатки'!$A$100:$A$228,0),MATCH($B43,'файл остатки'!$A$5:$CX$5,0)),INDEX('файл остатки'!$A$5:$CX$265,MATCH(BC$2,'файл остатки'!$A$5:$A$228,0),MATCH($B43,'файл остатки'!$A$5:$CX$5,0)))</f>
        <v>#N/A</v>
      </c>
      <c r="BD43" s="213" t="e">
        <f>INDEX('файл остатки'!$A$5:$CX$265,MATCH($H$1,'файл остатки'!$A$5:$A$228,0),MATCH($B43,'файл остатки'!$A$5:$CX$5,0))</f>
        <v>#N/A</v>
      </c>
      <c r="BE43" s="241" t="e">
        <f>IF(BA$3='файл остатки'!$B$1,INDEX('файл остатки'!$A$5:$CX$265,MATCH($C$1,'файл остатки'!$A$5:$A$228,0),MATCH($B43,'файл остатки'!$A$5:$CX$5,0)),AY43+AZ43-BA43-BC43)</f>
        <v>#N/A</v>
      </c>
      <c r="BF43" s="218"/>
      <c r="BG43" s="217"/>
      <c r="BH43" s="208" t="s">
        <v>191</v>
      </c>
      <c r="BI43" s="234" t="e">
        <f>IF(ISERROR(INDEX('файл остатки'!$A$5:$CX$265,MATCH(BI$2,'файл остатки'!$A$5:$A$228,0),MATCH($B43,'файл остатки'!$A$5:$CX$5,0))),INDEX('файл остатки'!$A$100:$CX$265,MATCH(BG$3,'файл остатки'!$A$100:$A$228,0),MATCH($B43,'файл остатки'!$A$5:$CX$5,0)),INDEX('файл остатки'!$A$5:$CX$265,MATCH(BI$2,'файл остатки'!$A$5:$A$228,0),MATCH($B43,'файл остатки'!$A$5:$CX$5,0)))</f>
        <v>#N/A</v>
      </c>
      <c r="BJ43" s="213" t="e">
        <f>INDEX('файл остатки'!$A$5:$CX$265,MATCH($H$1,'файл остатки'!$A$5:$A$228,0),MATCH($B43,'файл остатки'!$A$5:$CX$5,0))</f>
        <v>#N/A</v>
      </c>
      <c r="BK43" s="213" t="e">
        <f t="shared" si="0"/>
        <v>#N/A</v>
      </c>
      <c r="BL43" s="241" t="e">
        <f>IF(BG$3='файл остатки'!$B$1,INDEX('файл остатки'!$A$5:$CX$265,MATCH($C$1,'файл остатки'!$A$5:$A$228,0),MATCH($B43,'файл остатки'!$A$5:$CX$5,0)),BE43+BF43-BG43-BI43)</f>
        <v>#N/A</v>
      </c>
      <c r="BM43" s="218"/>
      <c r="BN43" s="217" t="e">
        <f t="shared" si="1"/>
        <v>#N/A</v>
      </c>
      <c r="BO43" s="208" t="s">
        <v>191</v>
      </c>
      <c r="BP43" s="234" t="e">
        <f>IF(ISERROR(INDEX('файл остатки'!$A$5:$CX$265,MATCH(BP$2,'файл остатки'!$A$5:$A$228,0),MATCH($B43,'файл остатки'!$A$5:$CX$5,0))),INDEX('файл остатки'!$A$100:$CX$265,MATCH(BN$3,'файл остатки'!$A$100:$A$228,0),MATCH($B43,'файл остатки'!$A$5:$CX$5,0)),INDEX('файл остатки'!$A$5:$CX$265,MATCH(BP$2,'файл остатки'!$A$5:$A$228,0),MATCH($B43,'файл остатки'!$A$5:$CX$5,0)))</f>
        <v>#N/A</v>
      </c>
      <c r="BQ43" s="213" t="e">
        <f>INDEX('файл остатки'!$A$5:$CX$265,MATCH($H$1,'файл остатки'!$A$5:$A$228,0),MATCH($B43,'файл остатки'!$A$5:$CX$5,0))</f>
        <v>#N/A</v>
      </c>
      <c r="BR43" s="241" t="e">
        <f>IF(BN$3='файл остатки'!$B$1,INDEX('файл остатки'!$A$5:$CX$265,MATCH($C$1,'файл остатки'!$A$5:$A$228,0),MATCH($B43,'файл остатки'!$A$5:$CX$5,0)),BL43+BM43-BN43-BP43)</f>
        <v>#N/A</v>
      </c>
      <c r="BS43" s="218"/>
      <c r="BT43" s="217" t="e">
        <f t="shared" si="2"/>
        <v>#N/A</v>
      </c>
      <c r="BU43" s="208" t="s">
        <v>191</v>
      </c>
      <c r="BV43" s="234" t="e">
        <f>IF(ISERROR(INDEX('файл остатки'!$A$5:$CX$265,MATCH(BV$2,'файл остатки'!$A$5:$A$228,0),MATCH($B43,'файл остатки'!$A$5:$CX$5,0))),INDEX('файл остатки'!$A$100:$CX$265,MATCH(BT$3,'файл остатки'!$A$100:$A$228,0),MATCH($B43,'файл остатки'!$A$5:$CX$5,0)),INDEX('файл остатки'!$A$5:$CX$265,MATCH(BV$2,'файл остатки'!$A$5:$A$228,0),MATCH($B43,'файл остатки'!$A$5:$CX$5,0)))</f>
        <v>#N/A</v>
      </c>
      <c r="BW43" s="213" t="e">
        <f>INDEX('файл остатки'!$A$5:$CX$265,MATCH($H$1,'файл остатки'!$A$5:$A$228,0),MATCH($B43,'файл остатки'!$A$5:$CX$5,0))</f>
        <v>#N/A</v>
      </c>
      <c r="BX43" s="241" t="e">
        <f>IF(BT$3='файл остатки'!$B$1,INDEX('файл остатки'!$A$5:$CX$265,MATCH($C$1,'файл остатки'!$A$5:$A$228,0),MATCH($B43,'файл остатки'!$A$5:$CX$5,0)),BR43+BS43-BT43-BV43)</f>
        <v>#N/A</v>
      </c>
      <c r="BY43" s="218"/>
      <c r="BZ43" s="217" t="e">
        <f t="shared" si="3"/>
        <v>#N/A</v>
      </c>
      <c r="CA43" s="208" t="s">
        <v>191</v>
      </c>
      <c r="CB43" s="234" t="e">
        <f>IF(ISERROR(INDEX('файл остатки'!$A$5:$CX$265,MATCH(CB$2,'файл остатки'!$A$5:$A$228,0),MATCH($B43,'файл остатки'!$A$5:$CX$5,0))),INDEX('файл остатки'!$A$100:$CX$265,MATCH(BZ$3,'файл остатки'!$A$100:$A$228,0),MATCH($B43,'файл остатки'!$A$5:$CX$5,0)),INDEX('файл остатки'!$A$5:$CX$265,MATCH(CB$2,'файл остатки'!$A$5:$A$228,0),MATCH($B43,'файл остатки'!$A$5:$CX$5,0)))</f>
        <v>#N/A</v>
      </c>
      <c r="CC43" s="213" t="e">
        <f>INDEX('файл остатки'!$A$5:$CX$265,MATCH($H$1,'файл остатки'!$A$5:$A$228,0),MATCH($B43,'файл остатки'!$A$5:$CX$5,0))</f>
        <v>#N/A</v>
      </c>
      <c r="CD43" s="241" t="e">
        <f>IF(BZ$3='файл остатки'!$B$1,INDEX('файл остатки'!$A$5:$CX$265,MATCH($C$1,'файл остатки'!$A$5:$A$228,0),MATCH($B43,'файл остатки'!$A$5:$CX$5,0)),BX43+BY43-BZ43-CB43)</f>
        <v>#N/A</v>
      </c>
      <c r="CE43" s="218"/>
      <c r="CH43" s="217">
        <f t="shared" si="4"/>
        <v>-3300</v>
      </c>
      <c r="CI43" s="208" t="s">
        <v>191</v>
      </c>
      <c r="CJ43" s="217" t="e">
        <f t="shared" si="5"/>
        <v>#N/A</v>
      </c>
      <c r="CK43" s="208" t="s">
        <v>191</v>
      </c>
      <c r="CO43" s="223" t="e">
        <f>+INDEX('файл остатки'!$A$5:$CX$265,MATCH(CO$2,'файл остатки'!$A$5:$A$228,0),MATCH($B43,'файл остатки'!$A$5:$CX$5,0))</f>
        <v>#N/A</v>
      </c>
    </row>
    <row r="44" spans="1:93" ht="24" customHeight="1">
      <c r="A44" s="142" t="s">
        <v>20</v>
      </c>
      <c r="B44" s="207" t="s">
        <v>99</v>
      </c>
      <c r="C44" s="244" t="e">
        <f>INDEX('файл остатки'!$A$5:$CX$265,MATCH($C$1,'файл остатки'!$A$5:$A$228,0),MATCH(B44,'файл остатки'!$A$5:$CX$5,0))</f>
        <v>#N/A</v>
      </c>
      <c r="D44" s="248"/>
      <c r="E44" s="217">
        <v>-660</v>
      </c>
      <c r="F44" s="150">
        <f>-(E43)/'планирование суточное'!$K$53</f>
        <v>0</v>
      </c>
      <c r="G44" s="234" t="e">
        <f>IF(ISERROR(INDEX('файл остатки'!$A$5:$CX$265,MATCH(G$2,'файл остатки'!$A$5:$A$228,0),MATCH($B44,'файл остатки'!$A$5:$CX$5,0))),INDEX('файл остатки'!$A$100:$CX$265,MATCH(E$3,'файл остатки'!$A$100:$A$228,0),MATCH($B44,'файл остатки'!$A$5:$CX$5,0)),INDEX('файл остатки'!$A$5:$CX$265,MATCH(G$2,'файл остатки'!$A$5:$A$228,0),MATCH($B44,'файл остатки'!$A$5:$CX$5,0)))</f>
        <v>#N/A</v>
      </c>
      <c r="H44" s="213" t="e">
        <f>INDEX('файл остатки'!$A$5:$CX$265,MATCH($H$1,'файл остатки'!$A$5:$A$228,0),MATCH($B44,'файл остатки'!$A$5:$CX$5,0))</f>
        <v>#N/A</v>
      </c>
      <c r="I44" s="241" t="e">
        <f>IF(E$3='файл остатки'!$B$1,INDEX('файл остатки'!$A$5:$CX$265,MATCH($C$1,'файл остатки'!$A$5:$A$228,0),MATCH($B44,'файл остатки'!$A$5:$CX$5,0)),C44+D44-E44-G44)</f>
        <v>#N/A</v>
      </c>
      <c r="J44" s="218"/>
      <c r="K44" s="217">
        <v>-290</v>
      </c>
      <c r="L44" s="150">
        <f>-(K43)/'планирование суточное'!$K$53</f>
        <v>0.38823529411764707</v>
      </c>
      <c r="M44" s="234" t="e">
        <f>IF(ISERROR(INDEX('файл остатки'!$A$5:$CX$265,MATCH(M$2,'файл остатки'!$A$5:$A$228,0),MATCH($B44,'файл остатки'!$A$5:$CX$5,0))),INDEX('файл остатки'!$A$100:$CX$265,MATCH(K$3,'файл остатки'!$A$100:$A$228,0),MATCH($B44,'файл остатки'!$A$5:$CX$5,0)),INDEX('файл остатки'!$A$5:$CX$265,MATCH(M$2,'файл остатки'!$A$5:$A$228,0),MATCH($B44,'файл остатки'!$A$5:$CX$5,0)))</f>
        <v>#N/A</v>
      </c>
      <c r="N44" s="213" t="e">
        <f>INDEX('файл остатки'!$A$5:$CX$265,MATCH($H$1,'файл остатки'!$A$5:$A$228,0),MATCH($B44,'файл остатки'!$A$5:$CX$5,0))</f>
        <v>#N/A</v>
      </c>
      <c r="O44" s="241" t="e">
        <f>IF(K$3='файл остатки'!$B$1,INDEX('файл остатки'!$A$5:$CX$265,MATCH($C$1,'файл остатки'!$A$5:$A$228,0),MATCH($B44,'файл остатки'!$A$5:$CX$5,0)),I44+J44-K44-M44)</f>
        <v>#N/A</v>
      </c>
      <c r="P44" s="218"/>
      <c r="Q44" s="217"/>
      <c r="R44" s="150">
        <f>-(Q43)/'планирование суточное'!$K$53</f>
        <v>0.38823529411764707</v>
      </c>
      <c r="S44" s="234" t="e">
        <f>IF(ISERROR(INDEX('файл остатки'!$A$5:$CX$265,MATCH(S$2,'файл остатки'!$A$5:$A$228,0),MATCH($B44,'файл остатки'!$A$5:$CX$5,0))),INDEX('файл остатки'!$A$100:$CX$265,MATCH(Q$3,'файл остатки'!$A$100:$A$228,0),MATCH($B44,'файл остатки'!$A$5:$CX$5,0)),INDEX('файл остатки'!$A$5:$CX$265,MATCH(S$2,'файл остатки'!$A$5:$A$228,0),MATCH($B44,'файл остатки'!$A$5:$CX$5,0)))</f>
        <v>#N/A</v>
      </c>
      <c r="T44" s="213" t="e">
        <f>INDEX('файл остатки'!$A$5:$CX$265,MATCH($H$1,'файл остатки'!$A$5:$A$228,0),MATCH($B44,'файл остатки'!$A$5:$CX$5,0))</f>
        <v>#N/A</v>
      </c>
      <c r="U44" s="241" t="e">
        <f>IF(Q$3='файл остатки'!$B$1,INDEX('файл остатки'!$A$5:$CX$265,MATCH($C$1,'файл остатки'!$A$5:$A$228,0),MATCH($B44,'файл остатки'!$A$5:$CX$5,0)),O44+P44-Q44-S44)</f>
        <v>#N/A</v>
      </c>
      <c r="V44" s="218"/>
      <c r="W44" s="217"/>
      <c r="X44" s="150">
        <f>-(W43)/'планирование суточное'!$K$53</f>
        <v>0</v>
      </c>
      <c r="Y44" s="234" t="e">
        <f>IF(ISERROR(INDEX('файл остатки'!$A$5:$CX$265,MATCH(Y$2,'файл остатки'!$A$5:$A$228,0),MATCH($B44,'файл остатки'!$A$5:$CX$5,0))),INDEX('файл остатки'!$A$100:$CX$265,MATCH(W$3,'файл остатки'!$A$100:$A$228,0),MATCH($B44,'файл остатки'!$A$5:$CX$5,0)),INDEX('файл остатки'!$A$5:$CX$265,MATCH(Y$2,'файл остатки'!$A$5:$A$228,0),MATCH($B44,'файл остатки'!$A$5:$CX$5,0)))</f>
        <v>#N/A</v>
      </c>
      <c r="Z44" s="213" t="e">
        <f>INDEX('файл остатки'!$A$5:$CX$265,MATCH($H$1,'файл остатки'!$A$5:$A$228,0),MATCH($B44,'файл остатки'!$A$5:$CX$5,0))</f>
        <v>#N/A</v>
      </c>
      <c r="AA44" s="241" t="e">
        <f>IF(W$3='файл остатки'!$B$1,INDEX('файл остатки'!$A$5:$CX$265,MATCH($C$1,'файл остатки'!$A$5:$A$228,0),MATCH($B44,'файл остатки'!$A$5:$CX$5,0)),U44+V44-W44-Y44)</f>
        <v>#N/A</v>
      </c>
      <c r="AB44" s="218"/>
      <c r="AC44" s="217"/>
      <c r="AD44" s="150">
        <f>-(AC43)/'планирование суточное'!$K$53</f>
        <v>0.77647058823529413</v>
      </c>
      <c r="AE44" s="234" t="e">
        <f>IF(ISERROR(INDEX('файл остатки'!$A$5:$CX$265,MATCH(AE$2,'файл остатки'!$A$5:$A$228,0),MATCH($B44,'файл остатки'!$A$5:$CX$5,0))),INDEX('файл остатки'!$A$100:$CX$265,MATCH(AC$3,'файл остатки'!$A$100:$A$228,0),MATCH($B44,'файл остатки'!$A$5:$CX$5,0)),INDEX('файл остатки'!$A$5:$CX$265,MATCH(AE$2,'файл остатки'!$A$5:$A$228,0),MATCH($B44,'файл остатки'!$A$5:$CX$5,0)))</f>
        <v>#N/A</v>
      </c>
      <c r="AF44" s="213" t="e">
        <f>INDEX('файл остатки'!$A$5:$CX$265,MATCH($H$1,'файл остатки'!$A$5:$A$228,0),MATCH($B44,'файл остатки'!$A$5:$CX$5,0))</f>
        <v>#N/A</v>
      </c>
      <c r="AG44" s="241" t="e">
        <f>IF(AC$3='файл остатки'!$B$1,INDEX('файл остатки'!$A$5:$CX$265,MATCH($C$1,'файл остатки'!$A$5:$A$228,0),MATCH($B44,'файл остатки'!$A$5:$CX$5,0)),AA44+AB44-AC44-AE44)</f>
        <v>#N/A</v>
      </c>
      <c r="AH44" s="218"/>
      <c r="AI44" s="217"/>
      <c r="AJ44" s="150">
        <f>-(AI43)/'планирование суточное'!$K$53</f>
        <v>0.77647058823529413</v>
      </c>
      <c r="AK44" s="234" t="e">
        <f>IF(ISERROR(INDEX('файл остатки'!$A$5:$CX$265,MATCH(AK$2,'файл остатки'!$A$5:$A$228,0),MATCH($B44,'файл остатки'!$A$5:$CX$5,0))),INDEX('файл остатки'!$A$100:$CX$265,MATCH(AI$3,'файл остатки'!$A$100:$A$228,0),MATCH($B44,'файл остатки'!$A$5:$CX$5,0)),INDEX('файл остатки'!$A$5:$CX$265,MATCH(AK$2,'файл остатки'!$A$5:$A$228,0),MATCH($B44,'файл остатки'!$A$5:$CX$5,0)))</f>
        <v>#N/A</v>
      </c>
      <c r="AL44" s="213" t="e">
        <f>INDEX('файл остатки'!$A$5:$CX$265,MATCH($H$1,'файл остатки'!$A$5:$A$228,0),MATCH($B44,'файл остатки'!$A$5:$CX$5,0))</f>
        <v>#N/A</v>
      </c>
      <c r="AM44" s="241" t="e">
        <f>IF(AI$3='файл остатки'!$B$1,INDEX('файл остатки'!$A$5:$CX$265,MATCH($C$1,'файл остатки'!$A$5:$A$228,0),MATCH($B44,'файл остатки'!$A$5:$CX$5,0)),AG44+AH44-AI44-AK44)</f>
        <v>#N/A</v>
      </c>
      <c r="AN44" s="218"/>
      <c r="AO44" s="217"/>
      <c r="AP44" s="150">
        <f>-(AO43)/'планирование суточное'!$K$53</f>
        <v>0.77647058823529413</v>
      </c>
      <c r="AQ44" s="234" t="e">
        <f>IF(ISERROR(INDEX('файл остатки'!$A$5:$CX$265,MATCH(AQ$2,'файл остатки'!$A$5:$A$228,0),MATCH($B44,'файл остатки'!$A$5:$CX$5,0))),INDEX('файл остатки'!$A$100:$CX$265,MATCH(AO$3,'файл остатки'!$A$100:$A$228,0),MATCH($B44,'файл остатки'!$A$5:$CX$5,0)),INDEX('файл остатки'!$A$5:$CX$265,MATCH(AQ$2,'файл остатки'!$A$5:$A$228,0),MATCH($B44,'файл остатки'!$A$5:$CX$5,0)))</f>
        <v>#N/A</v>
      </c>
      <c r="AR44" s="213" t="e">
        <f>INDEX('файл остатки'!$A$5:$CX$265,MATCH($H$1,'файл остатки'!$A$5:$A$228,0),MATCH($B44,'файл остатки'!$A$5:$CX$5,0))</f>
        <v>#N/A</v>
      </c>
      <c r="AS44" s="241" t="e">
        <f>IF(AO$3='файл остатки'!$B$1,INDEX('файл остатки'!$A$5:$CX$265,MATCH($C$1,'файл остатки'!$A$5:$A$228,0),MATCH($B44,'файл остатки'!$A$5:$CX$5,0)),AM44+AN44-AO44-AQ44)</f>
        <v>#N/A</v>
      </c>
      <c r="AT44" s="218"/>
      <c r="AU44" s="217">
        <v>-660</v>
      </c>
      <c r="AV44" s="150">
        <f>-(AU43)/'планирование суточное'!$K$53</f>
        <v>0</v>
      </c>
      <c r="AW44" s="234" t="e">
        <f>IF(ISERROR(INDEX('файл остатки'!$A$5:$CX$265,MATCH(AW$2,'файл остатки'!$A$5:$A$228,0),MATCH($B44,'файл остатки'!$A$5:$CX$5,0))),INDEX('файл остатки'!$A$100:$CX$265,MATCH(AU$3,'файл остатки'!$A$100:$A$228,0),MATCH($B44,'файл остатки'!$A$5:$CX$5,0)),INDEX('файл остатки'!$A$5:$CX$265,MATCH(AW$2,'файл остатки'!$A$5:$A$228,0),MATCH($B44,'файл остатки'!$A$5:$CX$5,0)))</f>
        <v>#N/A</v>
      </c>
      <c r="AX44" s="213" t="e">
        <f>INDEX('файл остатки'!$A$5:$CX$265,MATCH($H$1,'файл остатки'!$A$5:$A$228,0),MATCH($B44,'файл остатки'!$A$5:$CX$5,0))</f>
        <v>#N/A</v>
      </c>
      <c r="AY44" s="241" t="e">
        <f>IF(AU$3='файл остатки'!$B$1,INDEX('файл остатки'!$A$5:$CX$265,MATCH($C$1,'файл остатки'!$A$5:$A$228,0),MATCH($B44,'файл остатки'!$A$5:$CX$5,0)),AS44+AT44-AU44-AW44)</f>
        <v>#N/A</v>
      </c>
      <c r="AZ44" s="218"/>
      <c r="BA44" s="217"/>
      <c r="BB44" s="150">
        <f>-(BA43)/'планирование суточное'!$K$53</f>
        <v>0.77647058823529413</v>
      </c>
      <c r="BC44" s="234" t="e">
        <f>IF(ISERROR(INDEX('файл остатки'!$A$5:$CX$265,MATCH(BC$2,'файл остатки'!$A$5:$A$228,0),MATCH($B44,'файл остатки'!$A$5:$CX$5,0))),INDEX('файл остатки'!$A$100:$CX$265,MATCH(BA$3,'файл остатки'!$A$100:$A$228,0),MATCH($B44,'файл остатки'!$A$5:$CX$5,0)),INDEX('файл остатки'!$A$5:$CX$265,MATCH(BC$2,'файл остатки'!$A$5:$A$228,0),MATCH($B44,'файл остатки'!$A$5:$CX$5,0)))</f>
        <v>#N/A</v>
      </c>
      <c r="BD44" s="213" t="e">
        <f>INDEX('файл остатки'!$A$5:$CX$265,MATCH($H$1,'файл остатки'!$A$5:$A$228,0),MATCH($B44,'файл остатки'!$A$5:$CX$5,0))</f>
        <v>#N/A</v>
      </c>
      <c r="BE44" s="241" t="e">
        <f>IF(BA$3='файл остатки'!$B$1,INDEX('файл остатки'!$A$5:$CX$265,MATCH($C$1,'файл остатки'!$A$5:$A$228,0),MATCH($B44,'файл остатки'!$A$5:$CX$5,0)),AY44+AZ44-BA44-BC44)</f>
        <v>#N/A</v>
      </c>
      <c r="BF44" s="218"/>
      <c r="BG44" s="217"/>
      <c r="BH44" s="150">
        <f>-(BG43)/'планирование суточное'!$K$53</f>
        <v>0</v>
      </c>
      <c r="BI44" s="234" t="e">
        <f>IF(ISERROR(INDEX('файл остатки'!$A$5:$CX$265,MATCH(BI$2,'файл остатки'!$A$5:$A$228,0),MATCH($B44,'файл остатки'!$A$5:$CX$5,0))),INDEX('файл остатки'!$A$100:$CX$265,MATCH(BG$3,'файл остатки'!$A$100:$A$228,0),MATCH($B44,'файл остатки'!$A$5:$CX$5,0)),INDEX('файл остатки'!$A$5:$CX$265,MATCH(BI$2,'файл остатки'!$A$5:$A$228,0),MATCH($B44,'файл остатки'!$A$5:$CX$5,0)))</f>
        <v>#N/A</v>
      </c>
      <c r="BJ44" s="213" t="e">
        <f>INDEX('файл остатки'!$A$5:$CX$265,MATCH($H$1,'файл остатки'!$A$5:$A$228,0),MATCH($B44,'файл остатки'!$A$5:$CX$5,0))</f>
        <v>#N/A</v>
      </c>
      <c r="BK44" s="213" t="e">
        <f t="shared" si="0"/>
        <v>#N/A</v>
      </c>
      <c r="BL44" s="241" t="e">
        <f>IF(BG$3='файл остатки'!$B$1,INDEX('файл остатки'!$A$5:$CX$265,MATCH($C$1,'файл остатки'!$A$5:$A$228,0),MATCH($B44,'файл остатки'!$A$5:$CX$5,0)),BE44+BF44-BG44-BI44)</f>
        <v>#N/A</v>
      </c>
      <c r="BM44" s="218"/>
      <c r="BN44" s="217" t="e">
        <f t="shared" si="1"/>
        <v>#N/A</v>
      </c>
      <c r="BO44" s="150" t="e">
        <f>-(BN43)/'планирование суточное'!$K$53</f>
        <v>#N/A</v>
      </c>
      <c r="BP44" s="234" t="e">
        <f>IF(ISERROR(INDEX('файл остатки'!$A$5:$CX$265,MATCH(BP$2,'файл остатки'!$A$5:$A$228,0),MATCH($B44,'файл остатки'!$A$5:$CX$5,0))),INDEX('файл остатки'!$A$100:$CX$265,MATCH(BN$3,'файл остатки'!$A$100:$A$228,0),MATCH($B44,'файл остатки'!$A$5:$CX$5,0)),INDEX('файл остатки'!$A$5:$CX$265,MATCH(BP$2,'файл остатки'!$A$5:$A$228,0),MATCH($B44,'файл остатки'!$A$5:$CX$5,0)))</f>
        <v>#N/A</v>
      </c>
      <c r="BQ44" s="213" t="e">
        <f>INDEX('файл остатки'!$A$5:$CX$265,MATCH($H$1,'файл остатки'!$A$5:$A$228,0),MATCH($B44,'файл остатки'!$A$5:$CX$5,0))</f>
        <v>#N/A</v>
      </c>
      <c r="BR44" s="241" t="e">
        <f>IF(BN$3='файл остатки'!$B$1,INDEX('файл остатки'!$A$5:$CX$265,MATCH($C$1,'файл остатки'!$A$5:$A$228,0),MATCH($B44,'файл остатки'!$A$5:$CX$5,0)),BL44+BM44-BN44-BP44)</f>
        <v>#N/A</v>
      </c>
      <c r="BS44" s="218"/>
      <c r="BT44" s="217" t="e">
        <f t="shared" si="2"/>
        <v>#N/A</v>
      </c>
      <c r="BU44" s="150" t="e">
        <f>-(BT43)/'планирование суточное'!$K$53</f>
        <v>#N/A</v>
      </c>
      <c r="BV44" s="234" t="e">
        <f>IF(ISERROR(INDEX('файл остатки'!$A$5:$CX$265,MATCH(BV$2,'файл остатки'!$A$5:$A$228,0),MATCH($B44,'файл остатки'!$A$5:$CX$5,0))),INDEX('файл остатки'!$A$100:$CX$265,MATCH(BT$3,'файл остатки'!$A$100:$A$228,0),MATCH($B44,'файл остатки'!$A$5:$CX$5,0)),INDEX('файл остатки'!$A$5:$CX$265,MATCH(BV$2,'файл остатки'!$A$5:$A$228,0),MATCH($B44,'файл остатки'!$A$5:$CX$5,0)))</f>
        <v>#N/A</v>
      </c>
      <c r="BW44" s="213" t="e">
        <f>INDEX('файл остатки'!$A$5:$CX$265,MATCH($H$1,'файл остатки'!$A$5:$A$228,0),MATCH($B44,'файл остатки'!$A$5:$CX$5,0))</f>
        <v>#N/A</v>
      </c>
      <c r="BX44" s="241" t="e">
        <f>IF(BT$3='файл остатки'!$B$1,INDEX('файл остатки'!$A$5:$CX$265,MATCH($C$1,'файл остатки'!$A$5:$A$228,0),MATCH($B44,'файл остатки'!$A$5:$CX$5,0)),BR44+BS44-BT44-BV44)</f>
        <v>#N/A</v>
      </c>
      <c r="BY44" s="218"/>
      <c r="BZ44" s="217" t="e">
        <f t="shared" si="3"/>
        <v>#N/A</v>
      </c>
      <c r="CA44" s="150" t="e">
        <f>-(BZ43)/'планирование суточное'!$K$53</f>
        <v>#N/A</v>
      </c>
      <c r="CB44" s="234" t="e">
        <f>IF(ISERROR(INDEX('файл остатки'!$A$5:$CX$265,MATCH(CB$2,'файл остатки'!$A$5:$A$228,0),MATCH($B44,'файл остатки'!$A$5:$CX$5,0))),INDEX('файл остатки'!$A$100:$CX$265,MATCH(BZ$3,'файл остатки'!$A$100:$A$228,0),MATCH($B44,'файл остатки'!$A$5:$CX$5,0)),INDEX('файл остатки'!$A$5:$CX$265,MATCH(CB$2,'файл остатки'!$A$5:$A$228,0),MATCH($B44,'файл остатки'!$A$5:$CX$5,0)))</f>
        <v>#N/A</v>
      </c>
      <c r="CC44" s="213" t="e">
        <f>INDEX('файл остатки'!$A$5:$CX$265,MATCH($H$1,'файл остатки'!$A$5:$A$228,0),MATCH($B44,'файл остатки'!$A$5:$CX$5,0))</f>
        <v>#N/A</v>
      </c>
      <c r="CD44" s="241" t="e">
        <f>IF(BZ$3='файл остатки'!$B$1,INDEX('файл остатки'!$A$5:$CX$265,MATCH($C$1,'файл остатки'!$A$5:$A$228,0),MATCH($B44,'файл остатки'!$A$5:$CX$5,0)),BX44+BY44-BZ44-CB44)</f>
        <v>#N/A</v>
      </c>
      <c r="CE44" s="218"/>
      <c r="CH44" s="217">
        <f t="shared" si="4"/>
        <v>-1610</v>
      </c>
      <c r="CI44" s="150">
        <f>-(CH43)/'планирование суточное'!$K$53</f>
        <v>3.8823529411764706</v>
      </c>
      <c r="CJ44" s="217" t="e">
        <f t="shared" si="5"/>
        <v>#N/A</v>
      </c>
      <c r="CK44" s="150" t="e">
        <f>-(CJ43)/'планирование суточное'!$K$53</f>
        <v>#N/A</v>
      </c>
      <c r="CO44" s="223" t="e">
        <f>+INDEX('файл остатки'!$A$5:$CX$265,MATCH(CO$2,'файл остатки'!$A$5:$A$228,0),MATCH($B44,'файл остатки'!$A$5:$CX$5,0))</f>
        <v>#N/A</v>
      </c>
    </row>
    <row r="45" spans="1:93" ht="24" customHeight="1">
      <c r="A45" s="142" t="s">
        <v>63</v>
      </c>
      <c r="B45" s="207" t="s">
        <v>147</v>
      </c>
      <c r="C45" s="244" t="e">
        <f>INDEX('файл остатки'!$A$5:$CX$265,MATCH($C$1,'файл остатки'!$A$5:$A$228,0),MATCH(B45,'файл остатки'!$A$5:$CX$5,0))</f>
        <v>#N/A</v>
      </c>
      <c r="D45" s="248"/>
      <c r="E45" s="217"/>
      <c r="F45" s="208" t="s">
        <v>199</v>
      </c>
      <c r="G45" s="234" t="e">
        <f>IF(ISERROR(INDEX('файл остатки'!$A$5:$CX$265,MATCH(G$2,'файл остатки'!$A$5:$A$228,0),MATCH($B45,'файл остатки'!$A$5:$CX$5,0))),INDEX('файл остатки'!$A$100:$CX$265,MATCH(E$3,'файл остатки'!$A$100:$A$228,0),MATCH($B45,'файл остатки'!$A$5:$CX$5,0)),INDEX('файл остатки'!$A$5:$CX$265,MATCH(G$2,'файл остатки'!$A$5:$A$228,0),MATCH($B45,'файл остатки'!$A$5:$CX$5,0)))</f>
        <v>#N/A</v>
      </c>
      <c r="H45" s="213" t="e">
        <f>INDEX('файл остатки'!$A$5:$CX$265,MATCH($H$1,'файл остатки'!$A$5:$A$228,0),MATCH($B45,'файл остатки'!$A$5:$CX$5,0))</f>
        <v>#N/A</v>
      </c>
      <c r="I45" s="241" t="e">
        <f>IF(E$3='файл остатки'!$B$1,INDEX('файл остатки'!$A$5:$CX$265,MATCH($C$1,'файл остатки'!$A$5:$A$228,0),MATCH($B45,'файл остатки'!$A$5:$CX$5,0)),C45+D45-E45-G45)</f>
        <v>#N/A</v>
      </c>
      <c r="J45" s="218"/>
      <c r="K45" s="217">
        <v>-30</v>
      </c>
      <c r="L45" s="208" t="s">
        <v>199</v>
      </c>
      <c r="M45" s="234" t="e">
        <f>IF(ISERROR(INDEX('файл остатки'!$A$5:$CX$265,MATCH(M$2,'файл остатки'!$A$5:$A$228,0),MATCH($B45,'файл остатки'!$A$5:$CX$5,0))),INDEX('файл остатки'!$A$100:$CX$265,MATCH(K$3,'файл остатки'!$A$100:$A$228,0),MATCH($B45,'файл остатки'!$A$5:$CX$5,0)),INDEX('файл остатки'!$A$5:$CX$265,MATCH(M$2,'файл остатки'!$A$5:$A$228,0),MATCH($B45,'файл остатки'!$A$5:$CX$5,0)))</f>
        <v>#N/A</v>
      </c>
      <c r="N45" s="213" t="e">
        <f>INDEX('файл остатки'!$A$5:$CX$265,MATCH($H$1,'файл остатки'!$A$5:$A$228,0),MATCH($B45,'файл остатки'!$A$5:$CX$5,0))</f>
        <v>#N/A</v>
      </c>
      <c r="O45" s="241" t="e">
        <f>IF(K$3='файл остатки'!$B$1,INDEX('файл остатки'!$A$5:$CX$265,MATCH($C$1,'файл остатки'!$A$5:$A$228,0),MATCH($B45,'файл остатки'!$A$5:$CX$5,0)),I45+J45-K45-M45)</f>
        <v>#N/A</v>
      </c>
      <c r="P45" s="218"/>
      <c r="Q45" s="217"/>
      <c r="R45" s="208" t="s">
        <v>199</v>
      </c>
      <c r="S45" s="234" t="e">
        <f>IF(ISERROR(INDEX('файл остатки'!$A$5:$CX$265,MATCH(S$2,'файл остатки'!$A$5:$A$228,0),MATCH($B45,'файл остатки'!$A$5:$CX$5,0))),INDEX('файл остатки'!$A$100:$CX$265,MATCH(Q$3,'файл остатки'!$A$100:$A$228,0),MATCH($B45,'файл остатки'!$A$5:$CX$5,0)),INDEX('файл остатки'!$A$5:$CX$265,MATCH(S$2,'файл остатки'!$A$5:$A$228,0),MATCH($B45,'файл остатки'!$A$5:$CX$5,0)))</f>
        <v>#N/A</v>
      </c>
      <c r="T45" s="213" t="e">
        <f>INDEX('файл остатки'!$A$5:$CX$265,MATCH($H$1,'файл остатки'!$A$5:$A$228,0),MATCH($B45,'файл остатки'!$A$5:$CX$5,0))</f>
        <v>#N/A</v>
      </c>
      <c r="U45" s="241" t="e">
        <f>IF(Q$3='файл остатки'!$B$1,INDEX('файл остатки'!$A$5:$CX$265,MATCH($C$1,'файл остатки'!$A$5:$A$228,0),MATCH($B45,'файл остатки'!$A$5:$CX$5,0)),O45+P45-Q45-S45)</f>
        <v>#N/A</v>
      </c>
      <c r="V45" s="218"/>
      <c r="W45" s="217">
        <v>-40</v>
      </c>
      <c r="X45" s="208" t="s">
        <v>199</v>
      </c>
      <c r="Y45" s="234" t="e">
        <f>IF(ISERROR(INDEX('файл остатки'!$A$5:$CX$265,MATCH(Y$2,'файл остатки'!$A$5:$A$228,0),MATCH($B45,'файл остатки'!$A$5:$CX$5,0))),INDEX('файл остатки'!$A$100:$CX$265,MATCH(W$3,'файл остатки'!$A$100:$A$228,0),MATCH($B45,'файл остатки'!$A$5:$CX$5,0)),INDEX('файл остатки'!$A$5:$CX$265,MATCH(Y$2,'файл остатки'!$A$5:$A$228,0),MATCH($B45,'файл остатки'!$A$5:$CX$5,0)))</f>
        <v>#N/A</v>
      </c>
      <c r="Z45" s="213" t="e">
        <f>INDEX('файл остатки'!$A$5:$CX$265,MATCH($H$1,'файл остатки'!$A$5:$A$228,0),MATCH($B45,'файл остатки'!$A$5:$CX$5,0))</f>
        <v>#N/A</v>
      </c>
      <c r="AA45" s="241" t="e">
        <f>IF(W$3='файл остатки'!$B$1,INDEX('файл остатки'!$A$5:$CX$265,MATCH($C$1,'файл остатки'!$A$5:$A$228,0),MATCH($B45,'файл остатки'!$A$5:$CX$5,0)),U45+V45-W45-Y45)</f>
        <v>#N/A</v>
      </c>
      <c r="AB45" s="218"/>
      <c r="AC45" s="217"/>
      <c r="AD45" s="208" t="s">
        <v>199</v>
      </c>
      <c r="AE45" s="234" t="e">
        <f>IF(ISERROR(INDEX('файл остатки'!$A$5:$CX$265,MATCH(AE$2,'файл остатки'!$A$5:$A$228,0),MATCH($B45,'файл остатки'!$A$5:$CX$5,0))),INDEX('файл остатки'!$A$100:$CX$265,MATCH(AC$3,'файл остатки'!$A$100:$A$228,0),MATCH($B45,'файл остатки'!$A$5:$CX$5,0)),INDEX('файл остатки'!$A$5:$CX$265,MATCH(AE$2,'файл остатки'!$A$5:$A$228,0),MATCH($B45,'файл остатки'!$A$5:$CX$5,0)))</f>
        <v>#N/A</v>
      </c>
      <c r="AF45" s="213" t="e">
        <f>INDEX('файл остатки'!$A$5:$CX$265,MATCH($H$1,'файл остатки'!$A$5:$A$228,0),MATCH($B45,'файл остатки'!$A$5:$CX$5,0))</f>
        <v>#N/A</v>
      </c>
      <c r="AG45" s="241" t="e">
        <f>IF(AC$3='файл остатки'!$B$1,INDEX('файл остатки'!$A$5:$CX$265,MATCH($C$1,'файл остатки'!$A$5:$A$228,0),MATCH($B45,'файл остатки'!$A$5:$CX$5,0)),AA45+AB45-AC45-AE45)</f>
        <v>#N/A</v>
      </c>
      <c r="AH45" s="218"/>
      <c r="AI45" s="217">
        <v>-50</v>
      </c>
      <c r="AJ45" s="208" t="s">
        <v>199</v>
      </c>
      <c r="AK45" s="234" t="e">
        <f>IF(ISERROR(INDEX('файл остатки'!$A$5:$CX$265,MATCH(AK$2,'файл остатки'!$A$5:$A$228,0),MATCH($B45,'файл остатки'!$A$5:$CX$5,0))),INDEX('файл остатки'!$A$100:$CX$265,MATCH(AI$3,'файл остатки'!$A$100:$A$228,0),MATCH($B45,'файл остатки'!$A$5:$CX$5,0)),INDEX('файл остатки'!$A$5:$CX$265,MATCH(AK$2,'файл остатки'!$A$5:$A$228,0),MATCH($B45,'файл остатки'!$A$5:$CX$5,0)))</f>
        <v>#N/A</v>
      </c>
      <c r="AL45" s="213" t="e">
        <f>INDEX('файл остатки'!$A$5:$CX$265,MATCH($H$1,'файл остатки'!$A$5:$A$228,0),MATCH($B45,'файл остатки'!$A$5:$CX$5,0))</f>
        <v>#N/A</v>
      </c>
      <c r="AM45" s="241" t="e">
        <f>IF(AI$3='файл остатки'!$B$1,INDEX('файл остатки'!$A$5:$CX$265,MATCH($C$1,'файл остатки'!$A$5:$A$228,0),MATCH($B45,'файл остатки'!$A$5:$CX$5,0)),AG45+AH45-AI45-AK45)</f>
        <v>#N/A</v>
      </c>
      <c r="AN45" s="218"/>
      <c r="AO45" s="217"/>
      <c r="AP45" s="208" t="s">
        <v>199</v>
      </c>
      <c r="AQ45" s="234" t="e">
        <f>IF(ISERROR(INDEX('файл остатки'!$A$5:$CX$265,MATCH(AQ$2,'файл остатки'!$A$5:$A$228,0),MATCH($B45,'файл остатки'!$A$5:$CX$5,0))),INDEX('файл остатки'!$A$100:$CX$265,MATCH(AO$3,'файл остатки'!$A$100:$A$228,0),MATCH($B45,'файл остатки'!$A$5:$CX$5,0)),INDEX('файл остатки'!$A$5:$CX$265,MATCH(AQ$2,'файл остатки'!$A$5:$A$228,0),MATCH($B45,'файл остатки'!$A$5:$CX$5,0)))</f>
        <v>#N/A</v>
      </c>
      <c r="AR45" s="213" t="e">
        <f>INDEX('файл остатки'!$A$5:$CX$265,MATCH($H$1,'файл остатки'!$A$5:$A$228,0),MATCH($B45,'файл остатки'!$A$5:$CX$5,0))</f>
        <v>#N/A</v>
      </c>
      <c r="AS45" s="241" t="e">
        <f>IF(AO$3='файл остатки'!$B$1,INDEX('файл остатки'!$A$5:$CX$265,MATCH($C$1,'файл остатки'!$A$5:$A$228,0),MATCH($B45,'файл остатки'!$A$5:$CX$5,0)),AM45+AN45-AO45-AQ45)</f>
        <v>#N/A</v>
      </c>
      <c r="AT45" s="218"/>
      <c r="AU45" s="217"/>
      <c r="AV45" s="208" t="s">
        <v>199</v>
      </c>
      <c r="AW45" s="234" t="e">
        <f>IF(ISERROR(INDEX('файл остатки'!$A$5:$CX$265,MATCH(AW$2,'файл остатки'!$A$5:$A$228,0),MATCH($B45,'файл остатки'!$A$5:$CX$5,0))),INDEX('файл остатки'!$A$100:$CX$265,MATCH(AU$3,'файл остатки'!$A$100:$A$228,0),MATCH($B45,'файл остатки'!$A$5:$CX$5,0)),INDEX('файл остатки'!$A$5:$CX$265,MATCH(AW$2,'файл остатки'!$A$5:$A$228,0),MATCH($B45,'файл остатки'!$A$5:$CX$5,0)))</f>
        <v>#N/A</v>
      </c>
      <c r="AX45" s="213" t="e">
        <f>INDEX('файл остатки'!$A$5:$CX$265,MATCH($H$1,'файл остатки'!$A$5:$A$228,0),MATCH($B45,'файл остатки'!$A$5:$CX$5,0))</f>
        <v>#N/A</v>
      </c>
      <c r="AY45" s="241" t="e">
        <f>IF(AU$3='файл остатки'!$B$1,INDEX('файл остатки'!$A$5:$CX$265,MATCH($C$1,'файл остатки'!$A$5:$A$228,0),MATCH($B45,'файл остатки'!$A$5:$CX$5,0)),AS45+AT45-AU45-AW45)</f>
        <v>#N/A</v>
      </c>
      <c r="AZ45" s="218"/>
      <c r="BA45" s="217"/>
      <c r="BB45" s="208" t="s">
        <v>199</v>
      </c>
      <c r="BC45" s="234" t="e">
        <f>IF(ISERROR(INDEX('файл остатки'!$A$5:$CX$265,MATCH(BC$2,'файл остатки'!$A$5:$A$228,0),MATCH($B45,'файл остатки'!$A$5:$CX$5,0))),INDEX('файл остатки'!$A$100:$CX$265,MATCH(BA$3,'файл остатки'!$A$100:$A$228,0),MATCH($B45,'файл остатки'!$A$5:$CX$5,0)),INDEX('файл остатки'!$A$5:$CX$265,MATCH(BC$2,'файл остатки'!$A$5:$A$228,0),MATCH($B45,'файл остатки'!$A$5:$CX$5,0)))</f>
        <v>#N/A</v>
      </c>
      <c r="BD45" s="213" t="e">
        <f>INDEX('файл остатки'!$A$5:$CX$265,MATCH($H$1,'файл остатки'!$A$5:$A$228,0),MATCH($B45,'файл остатки'!$A$5:$CX$5,0))</f>
        <v>#N/A</v>
      </c>
      <c r="BE45" s="241" t="e">
        <f>IF(BA$3='файл остатки'!$B$1,INDEX('файл остатки'!$A$5:$CX$265,MATCH($C$1,'файл остатки'!$A$5:$A$228,0),MATCH($B45,'файл остатки'!$A$5:$CX$5,0)),AY45+AZ45-BA45-BC45)</f>
        <v>#N/A</v>
      </c>
      <c r="BF45" s="218"/>
      <c r="BG45" s="217"/>
      <c r="BH45" s="208" t="s">
        <v>199</v>
      </c>
      <c r="BI45" s="234" t="e">
        <f>IF(ISERROR(INDEX('файл остатки'!$A$5:$CX$265,MATCH(BI$2,'файл остатки'!$A$5:$A$228,0),MATCH($B45,'файл остатки'!$A$5:$CX$5,0))),INDEX('файл остатки'!$A$100:$CX$265,MATCH(BG$3,'файл остатки'!$A$100:$A$228,0),MATCH($B45,'файл остатки'!$A$5:$CX$5,0)),INDEX('файл остатки'!$A$5:$CX$265,MATCH(BI$2,'файл остатки'!$A$5:$A$228,0),MATCH($B45,'файл остатки'!$A$5:$CX$5,0)))</f>
        <v>#N/A</v>
      </c>
      <c r="BJ45" s="213" t="e">
        <f>INDEX('файл остатки'!$A$5:$CX$265,MATCH($H$1,'файл остатки'!$A$5:$A$228,0),MATCH($B45,'файл остатки'!$A$5:$CX$5,0))</f>
        <v>#N/A</v>
      </c>
      <c r="BK45" s="213" t="e">
        <f t="shared" si="0"/>
        <v>#N/A</v>
      </c>
      <c r="BL45" s="241" t="e">
        <f>IF(BG$3='файл остатки'!$B$1,INDEX('файл остатки'!$A$5:$CX$265,MATCH($C$1,'файл остатки'!$A$5:$A$228,0),MATCH($B45,'файл остатки'!$A$5:$CX$5,0)),BE45+BF45-BG45-BI45)</f>
        <v>#N/A</v>
      </c>
      <c r="BM45" s="218"/>
      <c r="BN45" s="217" t="e">
        <f t="shared" si="1"/>
        <v>#N/A</v>
      </c>
      <c r="BO45" s="208" t="s">
        <v>199</v>
      </c>
      <c r="BP45" s="234" t="e">
        <f>IF(ISERROR(INDEX('файл остатки'!$A$5:$CX$265,MATCH(BP$2,'файл остатки'!$A$5:$A$228,0),MATCH($B45,'файл остатки'!$A$5:$CX$5,0))),INDEX('файл остатки'!$A$100:$CX$265,MATCH(BN$3,'файл остатки'!$A$100:$A$228,0),MATCH($B45,'файл остатки'!$A$5:$CX$5,0)),INDEX('файл остатки'!$A$5:$CX$265,MATCH(BP$2,'файл остатки'!$A$5:$A$228,0),MATCH($B45,'файл остатки'!$A$5:$CX$5,0)))</f>
        <v>#N/A</v>
      </c>
      <c r="BQ45" s="213" t="e">
        <f>INDEX('файл остатки'!$A$5:$CX$265,MATCH($H$1,'файл остатки'!$A$5:$A$228,0),MATCH($B45,'файл остатки'!$A$5:$CX$5,0))</f>
        <v>#N/A</v>
      </c>
      <c r="BR45" s="241" t="e">
        <f>IF(BN$3='файл остатки'!$B$1,INDEX('файл остатки'!$A$5:$CX$265,MATCH($C$1,'файл остатки'!$A$5:$A$228,0),MATCH($B45,'файл остатки'!$A$5:$CX$5,0)),BL45+BM45-BN45-BP45)</f>
        <v>#N/A</v>
      </c>
      <c r="BS45" s="218"/>
      <c r="BT45" s="217" t="e">
        <f t="shared" si="2"/>
        <v>#N/A</v>
      </c>
      <c r="BU45" s="208" t="s">
        <v>199</v>
      </c>
      <c r="BV45" s="234" t="e">
        <f>IF(ISERROR(INDEX('файл остатки'!$A$5:$CX$265,MATCH(BV$2,'файл остатки'!$A$5:$A$228,0),MATCH($B45,'файл остатки'!$A$5:$CX$5,0))),INDEX('файл остатки'!$A$100:$CX$265,MATCH(BT$3,'файл остатки'!$A$100:$A$228,0),MATCH($B45,'файл остатки'!$A$5:$CX$5,0)),INDEX('файл остатки'!$A$5:$CX$265,MATCH(BV$2,'файл остатки'!$A$5:$A$228,0),MATCH($B45,'файл остатки'!$A$5:$CX$5,0)))</f>
        <v>#N/A</v>
      </c>
      <c r="BW45" s="213" t="e">
        <f>INDEX('файл остатки'!$A$5:$CX$265,MATCH($H$1,'файл остатки'!$A$5:$A$228,0),MATCH($B45,'файл остатки'!$A$5:$CX$5,0))</f>
        <v>#N/A</v>
      </c>
      <c r="BX45" s="241" t="e">
        <f>IF(BT$3='файл остатки'!$B$1,INDEX('файл остатки'!$A$5:$CX$265,MATCH($C$1,'файл остатки'!$A$5:$A$228,0),MATCH($B45,'файл остатки'!$A$5:$CX$5,0)),BR45+BS45-BT45-BV45)</f>
        <v>#N/A</v>
      </c>
      <c r="BY45" s="218"/>
      <c r="BZ45" s="217" t="e">
        <f t="shared" si="3"/>
        <v>#N/A</v>
      </c>
      <c r="CA45" s="208" t="s">
        <v>199</v>
      </c>
      <c r="CB45" s="234" t="e">
        <f>IF(ISERROR(INDEX('файл остатки'!$A$5:$CX$265,MATCH(CB$2,'файл остатки'!$A$5:$A$228,0),MATCH($B45,'файл остатки'!$A$5:$CX$5,0))),INDEX('файл остатки'!$A$100:$CX$265,MATCH(BZ$3,'файл остатки'!$A$100:$A$228,0),MATCH($B45,'файл остатки'!$A$5:$CX$5,0)),INDEX('файл остатки'!$A$5:$CX$265,MATCH(CB$2,'файл остатки'!$A$5:$A$228,0),MATCH($B45,'файл остатки'!$A$5:$CX$5,0)))</f>
        <v>#N/A</v>
      </c>
      <c r="CC45" s="213" t="e">
        <f>INDEX('файл остатки'!$A$5:$CX$265,MATCH($H$1,'файл остатки'!$A$5:$A$228,0),MATCH($B45,'файл остатки'!$A$5:$CX$5,0))</f>
        <v>#N/A</v>
      </c>
      <c r="CD45" s="241" t="e">
        <f>IF(BZ$3='файл остатки'!$B$1,INDEX('файл остатки'!$A$5:$CX$265,MATCH($C$1,'файл остатки'!$A$5:$A$228,0),MATCH($B45,'файл остатки'!$A$5:$CX$5,0)),BX45+BY45-BZ45-CB45)</f>
        <v>#N/A</v>
      </c>
      <c r="CE45" s="218"/>
      <c r="CH45" s="217">
        <f t="shared" si="4"/>
        <v>-120</v>
      </c>
      <c r="CI45" s="208" t="s">
        <v>199</v>
      </c>
      <c r="CJ45" s="217" t="e">
        <f t="shared" si="5"/>
        <v>#N/A</v>
      </c>
      <c r="CK45" s="208" t="s">
        <v>199</v>
      </c>
      <c r="CO45" s="223" t="e">
        <f>+INDEX('файл остатки'!$A$5:$CX$265,MATCH(CO$2,'файл остатки'!$A$5:$A$228,0),MATCH($B45,'файл остатки'!$A$5:$CX$5,0))</f>
        <v>#N/A</v>
      </c>
    </row>
    <row r="46" spans="1:93" ht="24" customHeight="1">
      <c r="A46" s="142" t="s">
        <v>19</v>
      </c>
      <c r="B46" s="207" t="s">
        <v>122</v>
      </c>
      <c r="C46" s="244" t="e">
        <f>INDEX('файл остатки'!$A$5:$CX$265,MATCH($C$1,'файл остатки'!$A$5:$A$228,0),MATCH(B46,'файл остатки'!$A$5:$CX$5,0))</f>
        <v>#N/A</v>
      </c>
      <c r="D46" s="248"/>
      <c r="E46" s="217">
        <v>-330</v>
      </c>
      <c r="F46" s="150">
        <f>-(E44+E45)/'планирование суточное'!$K$53</f>
        <v>0.77647058823529413</v>
      </c>
      <c r="G46" s="234" t="e">
        <f>IF(ISERROR(INDEX('файл остатки'!$A$5:$CX$265,MATCH(G$2,'файл остатки'!$A$5:$A$228,0),MATCH($B46,'файл остатки'!$A$5:$CX$5,0))),INDEX('файл остатки'!$A$100:$CX$265,MATCH(E$3,'файл остатки'!$A$100:$A$228,0),MATCH($B46,'файл остатки'!$A$5:$CX$5,0)),INDEX('файл остатки'!$A$5:$CX$265,MATCH(G$2,'файл остатки'!$A$5:$A$228,0),MATCH($B46,'файл остатки'!$A$5:$CX$5,0)))</f>
        <v>#N/A</v>
      </c>
      <c r="H46" s="213" t="e">
        <f>INDEX('файл остатки'!$A$5:$CX$265,MATCH($H$1,'файл остатки'!$A$5:$A$228,0),MATCH($B46,'файл остатки'!$A$5:$CX$5,0))</f>
        <v>#N/A</v>
      </c>
      <c r="I46" s="241" t="e">
        <f>IF(E$3='файл остатки'!$B$1,INDEX('файл остатки'!$A$5:$CX$265,MATCH($C$1,'файл остатки'!$A$5:$A$228,0),MATCH($B46,'файл остатки'!$A$5:$CX$5,0)),C46+D46-E46-G46)</f>
        <v>#N/A</v>
      </c>
      <c r="J46" s="218"/>
      <c r="K46" s="217"/>
      <c r="L46" s="150">
        <f>-(K44+K45)/'планирование суточное'!$K$53</f>
        <v>0.37647058823529411</v>
      </c>
      <c r="M46" s="234" t="e">
        <f>IF(ISERROR(INDEX('файл остатки'!$A$5:$CX$265,MATCH(M$2,'файл остатки'!$A$5:$A$228,0),MATCH($B46,'файл остатки'!$A$5:$CX$5,0))),INDEX('файл остатки'!$A$100:$CX$265,MATCH(K$3,'файл остатки'!$A$100:$A$228,0),MATCH($B46,'файл остатки'!$A$5:$CX$5,0)),INDEX('файл остатки'!$A$5:$CX$265,MATCH(M$2,'файл остатки'!$A$5:$A$228,0),MATCH($B46,'файл остатки'!$A$5:$CX$5,0)))</f>
        <v>#N/A</v>
      </c>
      <c r="N46" s="213" t="e">
        <f>INDEX('файл остатки'!$A$5:$CX$265,MATCH($H$1,'файл остатки'!$A$5:$A$228,0),MATCH($B46,'файл остатки'!$A$5:$CX$5,0))</f>
        <v>#N/A</v>
      </c>
      <c r="O46" s="241" t="e">
        <f>IF(K$3='файл остатки'!$B$1,INDEX('файл остатки'!$A$5:$CX$265,MATCH($C$1,'файл остатки'!$A$5:$A$228,0),MATCH($B46,'файл остатки'!$A$5:$CX$5,0)),I46+J46-K46-M46)</f>
        <v>#N/A</v>
      </c>
      <c r="P46" s="218"/>
      <c r="Q46" s="217"/>
      <c r="R46" s="150">
        <f>-(Q44+Q45)/'планирование суточное'!$K$53</f>
        <v>0</v>
      </c>
      <c r="S46" s="234" t="e">
        <f>IF(ISERROR(INDEX('файл остатки'!$A$5:$CX$265,MATCH(S$2,'файл остатки'!$A$5:$A$228,0),MATCH($B46,'файл остатки'!$A$5:$CX$5,0))),INDEX('файл остатки'!$A$100:$CX$265,MATCH(Q$3,'файл остатки'!$A$100:$A$228,0),MATCH($B46,'файл остатки'!$A$5:$CX$5,0)),INDEX('файл остатки'!$A$5:$CX$265,MATCH(S$2,'файл остатки'!$A$5:$A$228,0),MATCH($B46,'файл остатки'!$A$5:$CX$5,0)))</f>
        <v>#N/A</v>
      </c>
      <c r="T46" s="213" t="e">
        <f>INDEX('файл остатки'!$A$5:$CX$265,MATCH($H$1,'файл остатки'!$A$5:$A$228,0),MATCH($B46,'файл остатки'!$A$5:$CX$5,0))</f>
        <v>#N/A</v>
      </c>
      <c r="U46" s="241" t="e">
        <f>IF(Q$3='файл остатки'!$B$1,INDEX('файл остатки'!$A$5:$CX$265,MATCH($C$1,'файл остатки'!$A$5:$A$228,0),MATCH($B46,'файл остатки'!$A$5:$CX$5,0)),O46+P46-Q46-S46)</f>
        <v>#N/A</v>
      </c>
      <c r="V46" s="218"/>
      <c r="W46" s="217">
        <v>-290</v>
      </c>
      <c r="X46" s="150">
        <f>-(W44+W45)/'планирование суточное'!$K$53</f>
        <v>4.7058823529411764E-2</v>
      </c>
      <c r="Y46" s="234" t="e">
        <f>IF(ISERROR(INDEX('файл остатки'!$A$5:$CX$265,MATCH(Y$2,'файл остатки'!$A$5:$A$228,0),MATCH($B46,'файл остатки'!$A$5:$CX$5,0))),INDEX('файл остатки'!$A$100:$CX$265,MATCH(W$3,'файл остатки'!$A$100:$A$228,0),MATCH($B46,'файл остатки'!$A$5:$CX$5,0)),INDEX('файл остатки'!$A$5:$CX$265,MATCH(Y$2,'файл остатки'!$A$5:$A$228,0),MATCH($B46,'файл остатки'!$A$5:$CX$5,0)))</f>
        <v>#N/A</v>
      </c>
      <c r="Z46" s="213" t="e">
        <f>INDEX('файл остатки'!$A$5:$CX$265,MATCH($H$1,'файл остатки'!$A$5:$A$228,0),MATCH($B46,'файл остатки'!$A$5:$CX$5,0))</f>
        <v>#N/A</v>
      </c>
      <c r="AA46" s="241" t="e">
        <f>IF(W$3='файл остатки'!$B$1,INDEX('файл остатки'!$A$5:$CX$265,MATCH($C$1,'файл остатки'!$A$5:$A$228,0),MATCH($B46,'файл остатки'!$A$5:$CX$5,0)),U46+V46-W46-Y46)</f>
        <v>#N/A</v>
      </c>
      <c r="AB46" s="218"/>
      <c r="AC46" s="217"/>
      <c r="AD46" s="150">
        <f>-(AC44+AC45)/'планирование суточное'!$K$53</f>
        <v>0</v>
      </c>
      <c r="AE46" s="234" t="e">
        <f>IF(ISERROR(INDEX('файл остатки'!$A$5:$CX$265,MATCH(AE$2,'файл остатки'!$A$5:$A$228,0),MATCH($B46,'файл остатки'!$A$5:$CX$5,0))),INDEX('файл остатки'!$A$100:$CX$265,MATCH(AC$3,'файл остатки'!$A$100:$A$228,0),MATCH($B46,'файл остатки'!$A$5:$CX$5,0)),INDEX('файл остатки'!$A$5:$CX$265,MATCH(AE$2,'файл остатки'!$A$5:$A$228,0),MATCH($B46,'файл остатки'!$A$5:$CX$5,0)))</f>
        <v>#N/A</v>
      </c>
      <c r="AF46" s="213" t="e">
        <f>INDEX('файл остатки'!$A$5:$CX$265,MATCH($H$1,'файл остатки'!$A$5:$A$228,0),MATCH($B46,'файл остатки'!$A$5:$CX$5,0))</f>
        <v>#N/A</v>
      </c>
      <c r="AG46" s="241" t="e">
        <f>IF(AC$3='файл остатки'!$B$1,INDEX('файл остатки'!$A$5:$CX$265,MATCH($C$1,'файл остатки'!$A$5:$A$228,0),MATCH($B46,'файл остатки'!$A$5:$CX$5,0)),AA46+AB46-AC46-AE46)</f>
        <v>#N/A</v>
      </c>
      <c r="AH46" s="218"/>
      <c r="AI46" s="217">
        <v>-60</v>
      </c>
      <c r="AJ46" s="150">
        <f>-(AI44+AI45)/'планирование суточное'!$K$53</f>
        <v>5.8823529411764705E-2</v>
      </c>
      <c r="AK46" s="234" t="e">
        <f>IF(ISERROR(INDEX('файл остатки'!$A$5:$CX$265,MATCH(AK$2,'файл остатки'!$A$5:$A$228,0),MATCH($B46,'файл остатки'!$A$5:$CX$5,0))),INDEX('файл остатки'!$A$100:$CX$265,MATCH(AI$3,'файл остатки'!$A$100:$A$228,0),MATCH($B46,'файл остатки'!$A$5:$CX$5,0)),INDEX('файл остатки'!$A$5:$CX$265,MATCH(AK$2,'файл остатки'!$A$5:$A$228,0),MATCH($B46,'файл остатки'!$A$5:$CX$5,0)))</f>
        <v>#N/A</v>
      </c>
      <c r="AL46" s="213" t="e">
        <f>INDEX('файл остатки'!$A$5:$CX$265,MATCH($H$1,'файл остатки'!$A$5:$A$228,0),MATCH($B46,'файл остатки'!$A$5:$CX$5,0))</f>
        <v>#N/A</v>
      </c>
      <c r="AM46" s="241" t="e">
        <f>IF(AI$3='файл остатки'!$B$1,INDEX('файл остатки'!$A$5:$CX$265,MATCH($C$1,'файл остатки'!$A$5:$A$228,0),MATCH($B46,'файл остатки'!$A$5:$CX$5,0)),AG46+AH46-AI46-AK46)</f>
        <v>#N/A</v>
      </c>
      <c r="AN46" s="218"/>
      <c r="AO46" s="217"/>
      <c r="AP46" s="150">
        <f>-(AO44+AO45)/'планирование суточное'!$K$53</f>
        <v>0</v>
      </c>
      <c r="AQ46" s="234" t="e">
        <f>IF(ISERROR(INDEX('файл остатки'!$A$5:$CX$265,MATCH(AQ$2,'файл остатки'!$A$5:$A$228,0),MATCH($B46,'файл остатки'!$A$5:$CX$5,0))),INDEX('файл остатки'!$A$100:$CX$265,MATCH(AO$3,'файл остатки'!$A$100:$A$228,0),MATCH($B46,'файл остатки'!$A$5:$CX$5,0)),INDEX('файл остатки'!$A$5:$CX$265,MATCH(AQ$2,'файл остатки'!$A$5:$A$228,0),MATCH($B46,'файл остатки'!$A$5:$CX$5,0)))</f>
        <v>#N/A</v>
      </c>
      <c r="AR46" s="213" t="e">
        <f>INDEX('файл остатки'!$A$5:$CX$265,MATCH($H$1,'файл остатки'!$A$5:$A$228,0),MATCH($B46,'файл остатки'!$A$5:$CX$5,0))</f>
        <v>#N/A</v>
      </c>
      <c r="AS46" s="241" t="e">
        <f>IF(AO$3='файл остатки'!$B$1,INDEX('файл остатки'!$A$5:$CX$265,MATCH($C$1,'файл остатки'!$A$5:$A$228,0),MATCH($B46,'файл остатки'!$A$5:$CX$5,0)),AM46+AN46-AO46-AQ46)</f>
        <v>#N/A</v>
      </c>
      <c r="AT46" s="218"/>
      <c r="AU46" s="217"/>
      <c r="AV46" s="150">
        <f>-(AU44+AU45)/'планирование суточное'!$K$53</f>
        <v>0.77647058823529413</v>
      </c>
      <c r="AW46" s="234" t="e">
        <f>IF(ISERROR(INDEX('файл остатки'!$A$5:$CX$265,MATCH(AW$2,'файл остатки'!$A$5:$A$228,0),MATCH($B46,'файл остатки'!$A$5:$CX$5,0))),INDEX('файл остатки'!$A$100:$CX$265,MATCH(AU$3,'файл остатки'!$A$100:$A$228,0),MATCH($B46,'файл остатки'!$A$5:$CX$5,0)),INDEX('файл остатки'!$A$5:$CX$265,MATCH(AW$2,'файл остатки'!$A$5:$A$228,0),MATCH($B46,'файл остатки'!$A$5:$CX$5,0)))</f>
        <v>#N/A</v>
      </c>
      <c r="AX46" s="213" t="e">
        <f>INDEX('файл остатки'!$A$5:$CX$265,MATCH($H$1,'файл остатки'!$A$5:$A$228,0),MATCH($B46,'файл остатки'!$A$5:$CX$5,0))</f>
        <v>#N/A</v>
      </c>
      <c r="AY46" s="241" t="e">
        <f>IF(AU$3='файл остатки'!$B$1,INDEX('файл остатки'!$A$5:$CX$265,MATCH($C$1,'файл остатки'!$A$5:$A$228,0),MATCH($B46,'файл остатки'!$A$5:$CX$5,0)),AS46+AT46-AU46-AW46)</f>
        <v>#N/A</v>
      </c>
      <c r="AZ46" s="218"/>
      <c r="BA46" s="217"/>
      <c r="BB46" s="150">
        <f>-(BA44+BA45)/'планирование суточное'!$K$53</f>
        <v>0</v>
      </c>
      <c r="BC46" s="234" t="e">
        <f>IF(ISERROR(INDEX('файл остатки'!$A$5:$CX$265,MATCH(BC$2,'файл остатки'!$A$5:$A$228,0),MATCH($B46,'файл остатки'!$A$5:$CX$5,0))),INDEX('файл остатки'!$A$100:$CX$265,MATCH(BA$3,'файл остатки'!$A$100:$A$228,0),MATCH($B46,'файл остатки'!$A$5:$CX$5,0)),INDEX('файл остатки'!$A$5:$CX$265,MATCH(BC$2,'файл остатки'!$A$5:$A$228,0),MATCH($B46,'файл остатки'!$A$5:$CX$5,0)))</f>
        <v>#N/A</v>
      </c>
      <c r="BD46" s="213" t="e">
        <f>INDEX('файл остатки'!$A$5:$CX$265,MATCH($H$1,'файл остатки'!$A$5:$A$228,0),MATCH($B46,'файл остатки'!$A$5:$CX$5,0))</f>
        <v>#N/A</v>
      </c>
      <c r="BE46" s="241" t="e">
        <f>IF(BA$3='файл остатки'!$B$1,INDEX('файл остатки'!$A$5:$CX$265,MATCH($C$1,'файл остатки'!$A$5:$A$228,0),MATCH($B46,'файл остатки'!$A$5:$CX$5,0)),AY46+AZ46-BA46-BC46)</f>
        <v>#N/A</v>
      </c>
      <c r="BF46" s="218"/>
      <c r="BG46" s="217"/>
      <c r="BH46" s="150">
        <f>-(BG44+BG45)/'планирование суточное'!$K$53</f>
        <v>0</v>
      </c>
      <c r="BI46" s="234" t="e">
        <f>IF(ISERROR(INDEX('файл остатки'!$A$5:$CX$265,MATCH(BI$2,'файл остатки'!$A$5:$A$228,0),MATCH($B46,'файл остатки'!$A$5:$CX$5,0))),INDEX('файл остатки'!$A$100:$CX$265,MATCH(BG$3,'файл остатки'!$A$100:$A$228,0),MATCH($B46,'файл остатки'!$A$5:$CX$5,0)),INDEX('файл остатки'!$A$5:$CX$265,MATCH(BI$2,'файл остатки'!$A$5:$A$228,0),MATCH($B46,'файл остатки'!$A$5:$CX$5,0)))</f>
        <v>#N/A</v>
      </c>
      <c r="BJ46" s="213" t="e">
        <f>INDEX('файл остатки'!$A$5:$CX$265,MATCH($H$1,'файл остатки'!$A$5:$A$228,0),MATCH($B46,'файл остатки'!$A$5:$CX$5,0))</f>
        <v>#N/A</v>
      </c>
      <c r="BK46" s="213" t="e">
        <f t="shared" si="0"/>
        <v>#N/A</v>
      </c>
      <c r="BL46" s="241" t="e">
        <f>IF(BG$3='файл остатки'!$B$1,INDEX('файл остатки'!$A$5:$CX$265,MATCH($C$1,'файл остатки'!$A$5:$A$228,0),MATCH($B46,'файл остатки'!$A$5:$CX$5,0)),BE46+BF46-BG46-BI46)</f>
        <v>#N/A</v>
      </c>
      <c r="BM46" s="218"/>
      <c r="BN46" s="217" t="e">
        <f t="shared" si="1"/>
        <v>#N/A</v>
      </c>
      <c r="BO46" s="150" t="e">
        <f>-(BN44+BN45)/'планирование суточное'!$K$53</f>
        <v>#N/A</v>
      </c>
      <c r="BP46" s="234" t="e">
        <f>IF(ISERROR(INDEX('файл остатки'!$A$5:$CX$265,MATCH(BP$2,'файл остатки'!$A$5:$A$228,0),MATCH($B46,'файл остатки'!$A$5:$CX$5,0))),INDEX('файл остатки'!$A$100:$CX$265,MATCH(BN$3,'файл остатки'!$A$100:$A$228,0),MATCH($B46,'файл остатки'!$A$5:$CX$5,0)),INDEX('файл остатки'!$A$5:$CX$265,MATCH(BP$2,'файл остатки'!$A$5:$A$228,0),MATCH($B46,'файл остатки'!$A$5:$CX$5,0)))</f>
        <v>#N/A</v>
      </c>
      <c r="BQ46" s="213" t="e">
        <f>INDEX('файл остатки'!$A$5:$CX$265,MATCH($H$1,'файл остатки'!$A$5:$A$228,0),MATCH($B46,'файл остатки'!$A$5:$CX$5,0))</f>
        <v>#N/A</v>
      </c>
      <c r="BR46" s="241" t="e">
        <f>IF(BN$3='файл остатки'!$B$1,INDEX('файл остатки'!$A$5:$CX$265,MATCH($C$1,'файл остатки'!$A$5:$A$228,0),MATCH($B46,'файл остатки'!$A$5:$CX$5,0)),BL46+BM46-BN46-BP46)</f>
        <v>#N/A</v>
      </c>
      <c r="BS46" s="218"/>
      <c r="BT46" s="217" t="e">
        <f t="shared" si="2"/>
        <v>#N/A</v>
      </c>
      <c r="BU46" s="150" t="e">
        <f>-(BT44+BT45)/'планирование суточное'!$K$53</f>
        <v>#N/A</v>
      </c>
      <c r="BV46" s="234" t="e">
        <f>IF(ISERROR(INDEX('файл остатки'!$A$5:$CX$265,MATCH(BV$2,'файл остатки'!$A$5:$A$228,0),MATCH($B46,'файл остатки'!$A$5:$CX$5,0))),INDEX('файл остатки'!$A$100:$CX$265,MATCH(BT$3,'файл остатки'!$A$100:$A$228,0),MATCH($B46,'файл остатки'!$A$5:$CX$5,0)),INDEX('файл остатки'!$A$5:$CX$265,MATCH(BV$2,'файл остатки'!$A$5:$A$228,0),MATCH($B46,'файл остатки'!$A$5:$CX$5,0)))</f>
        <v>#N/A</v>
      </c>
      <c r="BW46" s="213" t="e">
        <f>INDEX('файл остатки'!$A$5:$CX$265,MATCH($H$1,'файл остатки'!$A$5:$A$228,0),MATCH($B46,'файл остатки'!$A$5:$CX$5,0))</f>
        <v>#N/A</v>
      </c>
      <c r="BX46" s="241" t="e">
        <f>IF(BT$3='файл остатки'!$B$1,INDEX('файл остатки'!$A$5:$CX$265,MATCH($C$1,'файл остатки'!$A$5:$A$228,0),MATCH($B46,'файл остатки'!$A$5:$CX$5,0)),BR46+BS46-BT46-BV46)</f>
        <v>#N/A</v>
      </c>
      <c r="BY46" s="218"/>
      <c r="BZ46" s="217" t="e">
        <f t="shared" si="3"/>
        <v>#N/A</v>
      </c>
      <c r="CA46" s="150" t="e">
        <f>-(BZ44+BZ45)/'планирование суточное'!$K$53</f>
        <v>#N/A</v>
      </c>
      <c r="CB46" s="234" t="e">
        <f>IF(ISERROR(INDEX('файл остатки'!$A$5:$CX$265,MATCH(CB$2,'файл остатки'!$A$5:$A$228,0),MATCH($B46,'файл остатки'!$A$5:$CX$5,0))),INDEX('файл остатки'!$A$100:$CX$265,MATCH(BZ$3,'файл остатки'!$A$100:$A$228,0),MATCH($B46,'файл остатки'!$A$5:$CX$5,0)),INDEX('файл остатки'!$A$5:$CX$265,MATCH(CB$2,'файл остатки'!$A$5:$A$228,0),MATCH($B46,'файл остатки'!$A$5:$CX$5,0)))</f>
        <v>#N/A</v>
      </c>
      <c r="CC46" s="213" t="e">
        <f>INDEX('файл остатки'!$A$5:$CX$265,MATCH($H$1,'файл остатки'!$A$5:$A$228,0),MATCH($B46,'файл остатки'!$A$5:$CX$5,0))</f>
        <v>#N/A</v>
      </c>
      <c r="CD46" s="241" t="e">
        <f>IF(BZ$3='файл остатки'!$B$1,INDEX('файл остатки'!$A$5:$CX$265,MATCH($C$1,'файл остатки'!$A$5:$A$228,0),MATCH($B46,'файл остатки'!$A$5:$CX$5,0)),BX46+BY46-BZ46-CB46)</f>
        <v>#N/A</v>
      </c>
      <c r="CE46" s="218"/>
      <c r="CH46" s="217">
        <f t="shared" si="4"/>
        <v>-680</v>
      </c>
      <c r="CI46" s="150">
        <f>-(CH44+CH45)/'планирование суточное'!$K$53</f>
        <v>2.0352941176470587</v>
      </c>
      <c r="CJ46" s="217" t="e">
        <f t="shared" si="5"/>
        <v>#N/A</v>
      </c>
      <c r="CK46" s="150" t="e">
        <f>-(CJ44+CJ45)/'планирование суточное'!$K$53</f>
        <v>#N/A</v>
      </c>
      <c r="CO46" s="223" t="e">
        <f>+INDEX('файл остатки'!$A$5:$CX$265,MATCH(CO$2,'файл остатки'!$A$5:$A$228,0),MATCH($B46,'файл остатки'!$A$5:$CX$5,0))</f>
        <v>#N/A</v>
      </c>
    </row>
    <row r="47" spans="1:93" ht="24" customHeight="1">
      <c r="A47" s="142"/>
      <c r="B47" s="207"/>
      <c r="C47" s="244"/>
      <c r="D47" s="248"/>
      <c r="E47" s="217">
        <v>0</v>
      </c>
      <c r="F47" s="208" t="s">
        <v>192</v>
      </c>
      <c r="G47" s="234"/>
      <c r="H47" s="213"/>
      <c r="I47" s="241"/>
      <c r="J47" s="218"/>
      <c r="K47" s="217"/>
      <c r="L47" s="208" t="s">
        <v>192</v>
      </c>
      <c r="M47" s="234"/>
      <c r="N47" s="213"/>
      <c r="O47" s="241"/>
      <c r="P47" s="218"/>
      <c r="Q47" s="217">
        <v>0</v>
      </c>
      <c r="R47" s="208" t="s">
        <v>192</v>
      </c>
      <c r="S47" s="234"/>
      <c r="T47" s="213"/>
      <c r="U47" s="241"/>
      <c r="V47" s="218"/>
      <c r="W47" s="217"/>
      <c r="X47" s="208" t="s">
        <v>192</v>
      </c>
      <c r="Y47" s="234"/>
      <c r="Z47" s="213"/>
      <c r="AA47" s="241"/>
      <c r="AB47" s="218"/>
      <c r="AC47" s="217"/>
      <c r="AD47" s="208" t="s">
        <v>192</v>
      </c>
      <c r="AE47" s="234"/>
      <c r="AF47" s="213"/>
      <c r="AG47" s="241"/>
      <c r="AH47" s="218"/>
      <c r="AI47" s="217"/>
      <c r="AJ47" s="208" t="s">
        <v>192</v>
      </c>
      <c r="AK47" s="234"/>
      <c r="AL47" s="213"/>
      <c r="AM47" s="241"/>
      <c r="AN47" s="218"/>
      <c r="AO47" s="217"/>
      <c r="AP47" s="208" t="s">
        <v>192</v>
      </c>
      <c r="AQ47" s="234"/>
      <c r="AR47" s="213"/>
      <c r="AS47" s="241"/>
      <c r="AT47" s="218"/>
      <c r="AU47" s="217"/>
      <c r="AV47" s="208" t="s">
        <v>192</v>
      </c>
      <c r="AW47" s="234"/>
      <c r="AX47" s="213"/>
      <c r="AY47" s="241"/>
      <c r="AZ47" s="218"/>
      <c r="BA47" s="217"/>
      <c r="BB47" s="208" t="s">
        <v>192</v>
      </c>
      <c r="BC47" s="234"/>
      <c r="BD47" s="213"/>
      <c r="BE47" s="241"/>
      <c r="BF47" s="218"/>
      <c r="BG47" s="217"/>
      <c r="BH47" s="208" t="s">
        <v>192</v>
      </c>
      <c r="BI47" s="234"/>
      <c r="BJ47" s="213"/>
      <c r="BK47" s="213"/>
      <c r="BL47" s="241"/>
      <c r="BM47" s="218"/>
      <c r="BN47" s="217"/>
      <c r="BO47" s="208" t="s">
        <v>192</v>
      </c>
      <c r="BP47" s="234"/>
      <c r="BQ47" s="213"/>
      <c r="BR47" s="241"/>
      <c r="BS47" s="218"/>
      <c r="BT47" s="217"/>
      <c r="BU47" s="208" t="s">
        <v>192</v>
      </c>
      <c r="BV47" s="234"/>
      <c r="BW47" s="213"/>
      <c r="BX47" s="241">
        <f>IF(BT$3='файл остатки'!$B$1,INDEX('файл остатки'!$A$5:$CX$265,MATCH($C$1,'файл остатки'!$A$5:$A$228,0),MATCH($B47,'файл остатки'!$A$5:$CX$5,0)),BR47+BS47-BT47-BV47)</f>
        <v>0</v>
      </c>
      <c r="BY47" s="218"/>
      <c r="BZ47" s="217"/>
      <c r="CA47" s="208" t="s">
        <v>192</v>
      </c>
      <c r="CB47" s="234"/>
      <c r="CC47" s="213"/>
      <c r="CD47" s="241">
        <f>IF(BZ$3='файл остатки'!$B$1,INDEX('файл остатки'!$A$5:$CX$265,MATCH($C$1,'файл остатки'!$A$5:$A$228,0),MATCH($B47,'файл остатки'!$A$5:$CX$5,0)),BX47+BY47-BZ47-CB47)</f>
        <v>0</v>
      </c>
      <c r="CE47" s="218"/>
      <c r="CH47" s="217"/>
      <c r="CI47" s="208" t="s">
        <v>192</v>
      </c>
      <c r="CJ47" s="217"/>
      <c r="CK47" s="208" t="s">
        <v>192</v>
      </c>
      <c r="CO47" s="223"/>
    </row>
    <row r="48" spans="1:93" s="212" customFormat="1" ht="24" customHeight="1">
      <c r="C48" s="215"/>
      <c r="D48" s="209"/>
      <c r="E48" s="215"/>
      <c r="F48" s="150">
        <f>-E46/'планирование суточное'!$K$53</f>
        <v>0.38823529411764707</v>
      </c>
      <c r="G48" s="208"/>
      <c r="H48" s="208"/>
      <c r="I48" s="208"/>
      <c r="J48" s="216"/>
      <c r="K48" s="215"/>
      <c r="L48" s="150">
        <f>-K46/'планирование суточное'!$K$53</f>
        <v>0</v>
      </c>
      <c r="M48" s="208"/>
      <c r="N48" s="208"/>
      <c r="O48" s="208"/>
      <c r="P48" s="216"/>
      <c r="Q48" s="215"/>
      <c r="R48" s="150">
        <f>-Q46/'планирование суточное'!$K$53</f>
        <v>0</v>
      </c>
      <c r="S48" s="208"/>
      <c r="T48" s="208"/>
      <c r="U48" s="208"/>
      <c r="V48" s="216"/>
      <c r="W48" s="215"/>
      <c r="X48" s="150">
        <f>-W46/'планирование суточное'!$K$53</f>
        <v>0.3411764705882353</v>
      </c>
      <c r="Y48" s="208"/>
      <c r="Z48" s="208"/>
      <c r="AA48" s="208"/>
      <c r="AB48" s="216"/>
      <c r="AC48" s="215"/>
      <c r="AD48" s="150">
        <f>-AC46/'планирование суточное'!$K$53</f>
        <v>0</v>
      </c>
      <c r="AE48" s="208"/>
      <c r="AF48" s="208"/>
      <c r="AG48" s="208"/>
      <c r="AH48" s="216"/>
      <c r="AI48" s="215"/>
      <c r="AJ48" s="150">
        <f>-AI46/'планирование суточное'!$K$53</f>
        <v>7.0588235294117646E-2</v>
      </c>
      <c r="AK48" s="208"/>
      <c r="AL48" s="208"/>
      <c r="AM48" s="208"/>
      <c r="AN48" s="216"/>
      <c r="AO48" s="215"/>
      <c r="AP48" s="150">
        <f>-AO46/'планирование суточное'!$K$53</f>
        <v>0</v>
      </c>
      <c r="AQ48" s="208"/>
      <c r="AR48" s="208"/>
      <c r="AS48" s="208"/>
      <c r="AT48" s="216"/>
      <c r="AU48" s="215"/>
      <c r="AV48" s="150">
        <f>-AU46/'планирование суточное'!$K$53</f>
        <v>0</v>
      </c>
      <c r="AW48" s="208"/>
      <c r="AX48" s="208"/>
      <c r="AY48" s="208"/>
      <c r="AZ48" s="216"/>
      <c r="BA48" s="215"/>
      <c r="BB48" s="150">
        <f>-BA46/'планирование суточное'!$K$53</f>
        <v>0</v>
      </c>
      <c r="BC48" s="208"/>
      <c r="BD48" s="208"/>
      <c r="BE48" s="208"/>
      <c r="BF48" s="216"/>
      <c r="BG48" s="215"/>
      <c r="BH48" s="150">
        <f>-BG46/'планирование суточное'!$K$53</f>
        <v>0</v>
      </c>
      <c r="BI48" s="208"/>
      <c r="BJ48" s="208"/>
      <c r="BK48" s="208"/>
      <c r="BL48" s="208"/>
      <c r="BM48" s="216"/>
      <c r="BN48" s="215"/>
      <c r="BO48" s="150" t="e">
        <f>-BN46/'планирование суточное'!$K$53</f>
        <v>#N/A</v>
      </c>
      <c r="BP48" s="208"/>
      <c r="BQ48" s="208"/>
      <c r="BR48" s="208"/>
      <c r="BS48" s="216"/>
      <c r="BT48" s="215"/>
      <c r="BU48" s="150" t="e">
        <f>-BT46/'планирование суточное'!$K$53</f>
        <v>#N/A</v>
      </c>
      <c r="BV48" s="208"/>
      <c r="BW48" s="208"/>
      <c r="BX48" s="208"/>
      <c r="BY48" s="216"/>
      <c r="BZ48" s="215"/>
      <c r="CA48" s="150" t="e">
        <f>-BZ46/'планирование суточное'!$K$53</f>
        <v>#N/A</v>
      </c>
      <c r="CB48" s="208"/>
      <c r="CC48" s="208"/>
      <c r="CD48" s="208"/>
      <c r="CE48" s="216"/>
      <c r="CH48" s="217"/>
      <c r="CI48" s="150">
        <f>CH46/'планирование суточное'!$K$53</f>
        <v>-0.8</v>
      </c>
      <c r="CJ48" s="217"/>
      <c r="CK48" s="150" t="e">
        <f>CJ46/'планирование суточное'!$K$53</f>
        <v>#N/A</v>
      </c>
      <c r="CO48" s="223"/>
    </row>
    <row r="49" spans="1:93" ht="24" customHeight="1">
      <c r="A49" s="140" t="s">
        <v>19</v>
      </c>
      <c r="B49" s="203" t="s">
        <v>127</v>
      </c>
      <c r="C49" s="244" t="e">
        <f>INDEX('файл остатки'!$A$5:$CX$265,MATCH($C$1,'файл остатки'!$A$5:$A$228,0),MATCH(B49,'файл остатки'!$A$5:$CX$5,0))</f>
        <v>#N/A</v>
      </c>
      <c r="D49" s="248"/>
      <c r="E49" s="217">
        <v>-70</v>
      </c>
      <c r="F49" s="208"/>
      <c r="G49" s="234" t="e">
        <f>IF(ISERROR(INDEX('файл остатки'!$A$5:$CX$265,MATCH(G$2,'файл остатки'!$A$5:$A$228,0),MATCH($B49,'файл остатки'!$A$5:$CX$5,0))),INDEX('файл остатки'!$A$100:$CX$265,MATCH(E$3,'файл остатки'!$A$100:$A$228,0),MATCH($B49,'файл остатки'!$A$5:$CX$5,0)),INDEX('файл остатки'!$A$5:$CX$265,MATCH(G$2,'файл остатки'!$A$5:$A$228,0),MATCH($B49,'файл остатки'!$A$5:$CX$5,0)))</f>
        <v>#N/A</v>
      </c>
      <c r="H49" s="213" t="e">
        <f>INDEX('файл остатки'!$A$5:$CX$265,MATCH($H$1,'файл остатки'!$A$5:$A$228,0),MATCH($B49,'файл остатки'!$A$5:$CX$5,0))</f>
        <v>#N/A</v>
      </c>
      <c r="I49" s="241" t="e">
        <f>IF(E$3='файл остатки'!$B$1,INDEX('файл остатки'!$A$5:$CX$265,MATCH($C$1,'файл остатки'!$A$5:$A$228,0),MATCH($B49,'файл остатки'!$A$5:$CX$5,0)),C49+D49-E49-G49)</f>
        <v>#N/A</v>
      </c>
      <c r="J49" s="218"/>
      <c r="K49" s="217"/>
      <c r="L49" s="208"/>
      <c r="M49" s="234" t="e">
        <f>IF(ISERROR(INDEX('файл остатки'!$A$5:$CX$265,MATCH(M$2,'файл остатки'!$A$5:$A$228,0),MATCH($B49,'файл остатки'!$A$5:$CX$5,0))),INDEX('файл остатки'!$A$100:$CX$265,MATCH(K$3,'файл остатки'!$A$100:$A$228,0),MATCH($B49,'файл остатки'!$A$5:$CX$5,0)),INDEX('файл остатки'!$A$5:$CX$265,MATCH(M$2,'файл остатки'!$A$5:$A$228,0),MATCH($B49,'файл остатки'!$A$5:$CX$5,0)))</f>
        <v>#N/A</v>
      </c>
      <c r="N49" s="213" t="e">
        <f>INDEX('файл остатки'!$A$5:$CX$265,MATCH($H$1,'файл остатки'!$A$5:$A$228,0),MATCH($B49,'файл остатки'!$A$5:$CX$5,0))</f>
        <v>#N/A</v>
      </c>
      <c r="O49" s="241" t="e">
        <f>IF(K$3='файл остатки'!$B$1,INDEX('файл остатки'!$A$5:$CX$265,MATCH($C$1,'файл остатки'!$A$5:$A$228,0),MATCH($B49,'файл остатки'!$A$5:$CX$5,0)),I49+J49-K49-M49)</f>
        <v>#N/A</v>
      </c>
      <c r="P49" s="218"/>
      <c r="Q49" s="217">
        <v>-585</v>
      </c>
      <c r="R49" s="208"/>
      <c r="S49" s="234" t="e">
        <f>IF(ISERROR(INDEX('файл остатки'!$A$5:$CX$265,MATCH(S$2,'файл остатки'!$A$5:$A$228,0),MATCH($B49,'файл остатки'!$A$5:$CX$5,0))),INDEX('файл остатки'!$A$100:$CX$265,MATCH(Q$3,'файл остатки'!$A$100:$A$228,0),MATCH($B49,'файл остатки'!$A$5:$CX$5,0)),INDEX('файл остатки'!$A$5:$CX$265,MATCH(S$2,'файл остатки'!$A$5:$A$228,0),MATCH($B49,'файл остатки'!$A$5:$CX$5,0)))</f>
        <v>#N/A</v>
      </c>
      <c r="T49" s="213" t="e">
        <f>INDEX('файл остатки'!$A$5:$CX$265,MATCH($H$1,'файл остатки'!$A$5:$A$228,0),MATCH($B49,'файл остатки'!$A$5:$CX$5,0))</f>
        <v>#N/A</v>
      </c>
      <c r="U49" s="241" t="e">
        <f>IF(Q$3='файл остатки'!$B$1,INDEX('файл остатки'!$A$5:$CX$265,MATCH($C$1,'файл остатки'!$A$5:$A$228,0),MATCH($B49,'файл остатки'!$A$5:$CX$5,0)),O49+P49-Q49-S49)</f>
        <v>#N/A</v>
      </c>
      <c r="V49" s="218"/>
      <c r="W49" s="217"/>
      <c r="X49" s="208"/>
      <c r="Y49" s="234" t="e">
        <f>IF(ISERROR(INDEX('файл остатки'!$A$5:$CX$265,MATCH(Y$2,'файл остатки'!$A$5:$A$228,0),MATCH($B49,'файл остатки'!$A$5:$CX$5,0))),INDEX('файл остатки'!$A$100:$CX$265,MATCH(W$3,'файл остатки'!$A$100:$A$228,0),MATCH($B49,'файл остатки'!$A$5:$CX$5,0)),INDEX('файл остатки'!$A$5:$CX$265,MATCH(Y$2,'файл остатки'!$A$5:$A$228,0),MATCH($B49,'файл остатки'!$A$5:$CX$5,0)))</f>
        <v>#N/A</v>
      </c>
      <c r="Z49" s="213" t="e">
        <f>INDEX('файл остатки'!$A$5:$CX$265,MATCH($H$1,'файл остатки'!$A$5:$A$228,0),MATCH($B49,'файл остатки'!$A$5:$CX$5,0))</f>
        <v>#N/A</v>
      </c>
      <c r="AA49" s="241" t="e">
        <f>IF(W$3='файл остатки'!$B$1,INDEX('файл остатки'!$A$5:$CX$265,MATCH($C$1,'файл остатки'!$A$5:$A$228,0),MATCH($B49,'файл остатки'!$A$5:$CX$5,0)),U49+V49-W49-Y49)</f>
        <v>#N/A</v>
      </c>
      <c r="AB49" s="218"/>
      <c r="AC49" s="217"/>
      <c r="AD49" s="208"/>
      <c r="AE49" s="234" t="e">
        <f>IF(ISERROR(INDEX('файл остатки'!$A$5:$CX$265,MATCH(AE$2,'файл остатки'!$A$5:$A$228,0),MATCH($B49,'файл остатки'!$A$5:$CX$5,0))),INDEX('файл остатки'!$A$100:$CX$265,MATCH(AC$3,'файл остатки'!$A$100:$A$228,0),MATCH($B49,'файл остатки'!$A$5:$CX$5,0)),INDEX('файл остатки'!$A$5:$CX$265,MATCH(AE$2,'файл остатки'!$A$5:$A$228,0),MATCH($B49,'файл остатки'!$A$5:$CX$5,0)))</f>
        <v>#N/A</v>
      </c>
      <c r="AF49" s="213" t="e">
        <f>INDEX('файл остатки'!$A$5:$CX$265,MATCH($H$1,'файл остатки'!$A$5:$A$228,0),MATCH($B49,'файл остатки'!$A$5:$CX$5,0))</f>
        <v>#N/A</v>
      </c>
      <c r="AG49" s="241" t="e">
        <f>IF(AC$3='файл остатки'!$B$1,INDEX('файл остатки'!$A$5:$CX$265,MATCH($C$1,'файл остатки'!$A$5:$A$228,0),MATCH($B49,'файл остатки'!$A$5:$CX$5,0)),AA49+AB49-AC49-AE49)</f>
        <v>#N/A</v>
      </c>
      <c r="AH49" s="218"/>
      <c r="AI49" s="217">
        <v>-700</v>
      </c>
      <c r="AJ49" s="208"/>
      <c r="AK49" s="234" t="e">
        <f>IF(ISERROR(INDEX('файл остатки'!$A$5:$CX$265,MATCH(AK$2,'файл остатки'!$A$5:$A$228,0),MATCH($B49,'файл остатки'!$A$5:$CX$5,0))),INDEX('файл остатки'!$A$100:$CX$265,MATCH(AI$3,'файл остатки'!$A$100:$A$228,0),MATCH($B49,'файл остатки'!$A$5:$CX$5,0)),INDEX('файл остатки'!$A$5:$CX$265,MATCH(AK$2,'файл остатки'!$A$5:$A$228,0),MATCH($B49,'файл остатки'!$A$5:$CX$5,0)))</f>
        <v>#N/A</v>
      </c>
      <c r="AL49" s="213" t="e">
        <f>INDEX('файл остатки'!$A$5:$CX$265,MATCH($H$1,'файл остатки'!$A$5:$A$228,0),MATCH($B49,'файл остатки'!$A$5:$CX$5,0))</f>
        <v>#N/A</v>
      </c>
      <c r="AM49" s="241" t="e">
        <f>IF(AI$3='файл остатки'!$B$1,INDEX('файл остатки'!$A$5:$CX$265,MATCH($C$1,'файл остатки'!$A$5:$A$228,0),MATCH($B49,'файл остатки'!$A$5:$CX$5,0)),AG49+AH49-AI49-AK49)</f>
        <v>#N/A</v>
      </c>
      <c r="AN49" s="218"/>
      <c r="AO49" s="217">
        <v>-660</v>
      </c>
      <c r="AP49" s="208"/>
      <c r="AQ49" s="234" t="e">
        <f>IF(ISERROR(INDEX('файл остатки'!$A$5:$CX$265,MATCH(AQ$2,'файл остатки'!$A$5:$A$228,0),MATCH($B49,'файл остатки'!$A$5:$CX$5,0))),INDEX('файл остатки'!$A$100:$CX$265,MATCH(AO$3,'файл остатки'!$A$100:$A$228,0),MATCH($B49,'файл остатки'!$A$5:$CX$5,0)),INDEX('файл остатки'!$A$5:$CX$265,MATCH(AQ$2,'файл остатки'!$A$5:$A$228,0),MATCH($B49,'файл остатки'!$A$5:$CX$5,0)))</f>
        <v>#N/A</v>
      </c>
      <c r="AR49" s="213" t="e">
        <f>INDEX('файл остатки'!$A$5:$CX$265,MATCH($H$1,'файл остатки'!$A$5:$A$228,0),MATCH($B49,'файл остатки'!$A$5:$CX$5,0))</f>
        <v>#N/A</v>
      </c>
      <c r="AS49" s="241" t="e">
        <f>IF(AO$3='файл остатки'!$B$1,INDEX('файл остатки'!$A$5:$CX$265,MATCH($C$1,'файл остатки'!$A$5:$A$228,0),MATCH($B49,'файл остатки'!$A$5:$CX$5,0)),AM49+AN49-AO49-AQ49)</f>
        <v>#N/A</v>
      </c>
      <c r="AT49" s="218"/>
      <c r="AU49" s="217">
        <v>-660</v>
      </c>
      <c r="AV49" s="208"/>
      <c r="AW49" s="234" t="e">
        <f>IF(ISERROR(INDEX('файл остатки'!$A$5:$CX$265,MATCH(AW$2,'файл остатки'!$A$5:$A$228,0),MATCH($B49,'файл остатки'!$A$5:$CX$5,0))),INDEX('файл остатки'!$A$100:$CX$265,MATCH(AU$3,'файл остатки'!$A$100:$A$228,0),MATCH($B49,'файл остатки'!$A$5:$CX$5,0)),INDEX('файл остатки'!$A$5:$CX$265,MATCH(AW$2,'файл остатки'!$A$5:$A$228,0),MATCH($B49,'файл остатки'!$A$5:$CX$5,0)))</f>
        <v>#N/A</v>
      </c>
      <c r="AX49" s="213" t="e">
        <f>INDEX('файл остатки'!$A$5:$CX$265,MATCH($H$1,'файл остатки'!$A$5:$A$228,0),MATCH($B49,'файл остатки'!$A$5:$CX$5,0))</f>
        <v>#N/A</v>
      </c>
      <c r="AY49" s="241" t="e">
        <f>IF(AU$3='файл остатки'!$B$1,INDEX('файл остатки'!$A$5:$CX$265,MATCH($C$1,'файл остатки'!$A$5:$A$228,0),MATCH($B49,'файл остатки'!$A$5:$CX$5,0)),AS49+AT49-AU49-AW49)</f>
        <v>#N/A</v>
      </c>
      <c r="AZ49" s="218"/>
      <c r="BA49" s="217"/>
      <c r="BB49" s="208"/>
      <c r="BC49" s="234" t="e">
        <f>IF(ISERROR(INDEX('файл остатки'!$A$5:$CX$265,MATCH(BC$2,'файл остатки'!$A$5:$A$228,0),MATCH($B49,'файл остатки'!$A$5:$CX$5,0))),INDEX('файл остатки'!$A$100:$CX$265,MATCH(BA$3,'файл остатки'!$A$100:$A$228,0),MATCH($B49,'файл остатки'!$A$5:$CX$5,0)),INDEX('файл остатки'!$A$5:$CX$265,MATCH(BC$2,'файл остатки'!$A$5:$A$228,0),MATCH($B49,'файл остатки'!$A$5:$CX$5,0)))</f>
        <v>#N/A</v>
      </c>
      <c r="BD49" s="213" t="e">
        <f>INDEX('файл остатки'!$A$5:$CX$265,MATCH($H$1,'файл остатки'!$A$5:$A$228,0),MATCH($B49,'файл остатки'!$A$5:$CX$5,0))</f>
        <v>#N/A</v>
      </c>
      <c r="BE49" s="241" t="e">
        <f>IF(BA$3='файл остатки'!$B$1,INDEX('файл остатки'!$A$5:$CX$265,MATCH($C$1,'файл остатки'!$A$5:$A$228,0),MATCH($B49,'файл остатки'!$A$5:$CX$5,0)),AY49+AZ49-BA49-BC49)</f>
        <v>#N/A</v>
      </c>
      <c r="BF49" s="218"/>
      <c r="BG49" s="217">
        <v>-660</v>
      </c>
      <c r="BH49" s="208"/>
      <c r="BI49" s="234" t="e">
        <f>IF(ISERROR(INDEX('файл остатки'!$A$5:$CX$265,MATCH(BI$2,'файл остатки'!$A$5:$A$228,0),MATCH($B49,'файл остатки'!$A$5:$CX$5,0))),INDEX('файл остатки'!$A$100:$CX$265,MATCH(BG$3,'файл остатки'!$A$100:$A$228,0),MATCH($B49,'файл остатки'!$A$5:$CX$5,0)),INDEX('файл остатки'!$A$5:$CX$265,MATCH(BI$2,'файл остатки'!$A$5:$A$228,0),MATCH($B49,'файл остатки'!$A$5:$CX$5,0)))</f>
        <v>#N/A</v>
      </c>
      <c r="BJ49" s="213" t="e">
        <f>INDEX('файл остатки'!$A$5:$CX$265,MATCH($H$1,'файл остатки'!$A$5:$A$228,0),MATCH($B49,'файл остатки'!$A$5:$CX$5,0))</f>
        <v>#N/A</v>
      </c>
      <c r="BK49" s="213" t="e">
        <f t="shared" si="0"/>
        <v>#N/A</v>
      </c>
      <c r="BL49" s="241" t="e">
        <f>IF(BG$3='файл остатки'!$B$1,INDEX('файл остатки'!$A$5:$CX$265,MATCH($C$1,'файл остатки'!$A$5:$A$228,0),MATCH($B49,'файл остатки'!$A$5:$CX$5,0)),BE49+BF49-BG49-BI49)</f>
        <v>#N/A</v>
      </c>
      <c r="BM49" s="218"/>
      <c r="BN49" s="217" t="e">
        <f t="shared" si="1"/>
        <v>#N/A</v>
      </c>
      <c r="BO49" s="208"/>
      <c r="BP49" s="234" t="e">
        <f>IF(ISERROR(INDEX('файл остатки'!$A$5:$CX$265,MATCH(BP$2,'файл остатки'!$A$5:$A$228,0),MATCH($B49,'файл остатки'!$A$5:$CX$5,0))),INDEX('файл остатки'!$A$100:$CX$265,MATCH(BN$3,'файл остатки'!$A$100:$A$228,0),MATCH($B49,'файл остатки'!$A$5:$CX$5,0)),INDEX('файл остатки'!$A$5:$CX$265,MATCH(BP$2,'файл остатки'!$A$5:$A$228,0),MATCH($B49,'файл остатки'!$A$5:$CX$5,0)))</f>
        <v>#N/A</v>
      </c>
      <c r="BQ49" s="213" t="e">
        <f>INDEX('файл остатки'!$A$5:$CX$265,MATCH($H$1,'файл остатки'!$A$5:$A$228,0),MATCH($B49,'файл остатки'!$A$5:$CX$5,0))</f>
        <v>#N/A</v>
      </c>
      <c r="BR49" s="241" t="e">
        <f>IF(BN$3='файл остатки'!$B$1,INDEX('файл остатки'!$A$5:$CX$265,MATCH($C$1,'файл остатки'!$A$5:$A$228,0),MATCH($B49,'файл остатки'!$A$5:$CX$5,0)),BL49+BM49-BN49-BP49)</f>
        <v>#N/A</v>
      </c>
      <c r="BS49" s="218"/>
      <c r="BT49" s="217" t="e">
        <f t="shared" si="2"/>
        <v>#N/A</v>
      </c>
      <c r="BU49" s="208"/>
      <c r="BV49" s="234" t="e">
        <f>IF(ISERROR(INDEX('файл остатки'!$A$5:$CX$265,MATCH(BV$2,'файл остатки'!$A$5:$A$228,0),MATCH($B49,'файл остатки'!$A$5:$CX$5,0))),INDEX('файл остатки'!$A$100:$CX$265,MATCH(BT$3,'файл остатки'!$A$100:$A$228,0),MATCH($B49,'файл остатки'!$A$5:$CX$5,0)),INDEX('файл остатки'!$A$5:$CX$265,MATCH(BV$2,'файл остатки'!$A$5:$A$228,0),MATCH($B49,'файл остатки'!$A$5:$CX$5,0)))</f>
        <v>#N/A</v>
      </c>
      <c r="BW49" s="213" t="e">
        <f>INDEX('файл остатки'!$A$5:$CX$265,MATCH($H$1,'файл остатки'!$A$5:$A$228,0),MATCH($B49,'файл остатки'!$A$5:$CX$5,0))</f>
        <v>#N/A</v>
      </c>
      <c r="BX49" s="241" t="e">
        <f>IF(BT$3='файл остатки'!$B$1,INDEX('файл остатки'!$A$5:$CX$265,MATCH($C$1,'файл остатки'!$A$5:$A$228,0),MATCH($B49,'файл остатки'!$A$5:$CX$5,0)),BR49+BS49-BT49-BV49)</f>
        <v>#N/A</v>
      </c>
      <c r="BY49" s="218"/>
      <c r="BZ49" s="217" t="e">
        <f t="shared" si="3"/>
        <v>#N/A</v>
      </c>
      <c r="CA49" s="208"/>
      <c r="CB49" s="234" t="e">
        <f>IF(ISERROR(INDEX('файл остатки'!$A$5:$CX$265,MATCH(CB$2,'файл остатки'!$A$5:$A$228,0),MATCH($B49,'файл остатки'!$A$5:$CX$5,0))),INDEX('файл остатки'!$A$100:$CX$265,MATCH(BZ$3,'файл остатки'!$A$100:$A$228,0),MATCH($B49,'файл остатки'!$A$5:$CX$5,0)),INDEX('файл остатки'!$A$5:$CX$265,MATCH(CB$2,'файл остатки'!$A$5:$A$228,0),MATCH($B49,'файл остатки'!$A$5:$CX$5,0)))</f>
        <v>#N/A</v>
      </c>
      <c r="CC49" s="213" t="e">
        <f>INDEX('файл остатки'!$A$5:$CX$265,MATCH($H$1,'файл остатки'!$A$5:$A$228,0),MATCH($B49,'файл остатки'!$A$5:$CX$5,0))</f>
        <v>#N/A</v>
      </c>
      <c r="CD49" s="241" t="e">
        <f>IF(BZ$3='файл остатки'!$B$1,INDEX('файл остатки'!$A$5:$CX$265,MATCH($C$1,'файл остатки'!$A$5:$A$228,0),MATCH($B49,'файл остатки'!$A$5:$CX$5,0)),BX49+BY49-BZ49-CB49)</f>
        <v>#N/A</v>
      </c>
      <c r="CE49" s="218"/>
      <c r="CH49" s="217">
        <f t="shared" si="4"/>
        <v>-3335</v>
      </c>
      <c r="CI49" s="208"/>
      <c r="CJ49" s="217" t="e">
        <f t="shared" si="5"/>
        <v>#N/A</v>
      </c>
      <c r="CK49" s="208"/>
      <c r="CO49" s="223" t="e">
        <f>+INDEX('файл остатки'!$A$5:$CX$265,MATCH(CO$2,'файл остатки'!$A$5:$A$228,0),MATCH($B49,'файл остатки'!$A$5:$CX$5,0))</f>
        <v>#N/A</v>
      </c>
    </row>
    <row r="50" spans="1:93" ht="24" customHeight="1">
      <c r="A50" s="140" t="s">
        <v>19</v>
      </c>
      <c r="B50" s="203" t="s">
        <v>117</v>
      </c>
      <c r="C50" s="244" t="e">
        <f>INDEX('файл остатки'!$A$5:$CX$265,MATCH($C$1,'файл остатки'!$A$5:$A$228,0),MATCH(B50,'файл остатки'!$A$5:$CX$5,0))</f>
        <v>#N/A</v>
      </c>
      <c r="D50" s="248">
        <v>699</v>
      </c>
      <c r="E50" s="217">
        <v>-260</v>
      </c>
      <c r="F50" s="208" t="s">
        <v>221</v>
      </c>
      <c r="G50" s="234" t="e">
        <f>IF(ISERROR(INDEX('файл остатки'!$A$5:$CX$265,MATCH(G$2,'файл остатки'!$A$5:$A$228,0),MATCH($B50,'файл остатки'!$A$5:$CX$5,0))),INDEX('файл остатки'!$A$100:$CX$265,MATCH(E$3,'файл остатки'!$A$100:$A$228,0),MATCH($B50,'файл остатки'!$A$5:$CX$5,0)),INDEX('файл остатки'!$A$5:$CX$265,MATCH(G$2,'файл остатки'!$A$5:$A$228,0),MATCH($B50,'файл остатки'!$A$5:$CX$5,0)))</f>
        <v>#N/A</v>
      </c>
      <c r="H50" s="213" t="e">
        <f>INDEX('файл остатки'!$A$5:$CX$265,MATCH($H$1,'файл остатки'!$A$5:$A$228,0),MATCH($B50,'файл остатки'!$A$5:$CX$5,0))</f>
        <v>#N/A</v>
      </c>
      <c r="I50" s="241" t="e">
        <f>IF(E$3='файл остатки'!$B$1,INDEX('файл остатки'!$A$5:$CX$265,MATCH($C$1,'файл остатки'!$A$5:$A$228,0),MATCH($B50,'файл остатки'!$A$5:$CX$5,0)),C50+D50-E50-G50)</f>
        <v>#N/A</v>
      </c>
      <c r="J50" s="218"/>
      <c r="K50" s="217"/>
      <c r="L50" s="208" t="s">
        <v>221</v>
      </c>
      <c r="M50" s="234" t="e">
        <f>IF(ISERROR(INDEX('файл остатки'!$A$5:$CX$265,MATCH(M$2,'файл остатки'!$A$5:$A$228,0),MATCH($B50,'файл остатки'!$A$5:$CX$5,0))),INDEX('файл остатки'!$A$100:$CX$265,MATCH(K$3,'файл остатки'!$A$100:$A$228,0),MATCH($B50,'файл остатки'!$A$5:$CX$5,0)),INDEX('файл остатки'!$A$5:$CX$265,MATCH(M$2,'файл остатки'!$A$5:$A$228,0),MATCH($B50,'файл остатки'!$A$5:$CX$5,0)))</f>
        <v>#N/A</v>
      </c>
      <c r="N50" s="213" t="e">
        <f>INDEX('файл остатки'!$A$5:$CX$265,MATCH($H$1,'файл остатки'!$A$5:$A$228,0),MATCH($B50,'файл остатки'!$A$5:$CX$5,0))</f>
        <v>#N/A</v>
      </c>
      <c r="O50" s="241" t="e">
        <f>IF(K$3='файл остатки'!$B$1,INDEX('файл остатки'!$A$5:$CX$265,MATCH($C$1,'файл остатки'!$A$5:$A$228,0),MATCH($B50,'файл остатки'!$A$5:$CX$5,0)),I50+J50-K50-M50)</f>
        <v>#N/A</v>
      </c>
      <c r="P50" s="218"/>
      <c r="Q50" s="217">
        <v>-423</v>
      </c>
      <c r="R50" s="208" t="s">
        <v>221</v>
      </c>
      <c r="S50" s="234" t="e">
        <f>IF(ISERROR(INDEX('файл остатки'!$A$5:$CX$265,MATCH(S$2,'файл остатки'!$A$5:$A$228,0),MATCH($B50,'файл остатки'!$A$5:$CX$5,0))),INDEX('файл остатки'!$A$100:$CX$265,MATCH(Q$3,'файл остатки'!$A$100:$A$228,0),MATCH($B50,'файл остатки'!$A$5:$CX$5,0)),INDEX('файл остатки'!$A$5:$CX$265,MATCH(S$2,'файл остатки'!$A$5:$A$228,0),MATCH($B50,'файл остатки'!$A$5:$CX$5,0)))</f>
        <v>#N/A</v>
      </c>
      <c r="T50" s="213" t="e">
        <f>INDEX('файл остатки'!$A$5:$CX$265,MATCH($H$1,'файл остатки'!$A$5:$A$228,0),MATCH($B50,'файл остатки'!$A$5:$CX$5,0))</f>
        <v>#N/A</v>
      </c>
      <c r="U50" s="241" t="e">
        <f>IF(Q$3='файл остатки'!$B$1,INDEX('файл остатки'!$A$5:$CX$265,MATCH($C$1,'файл остатки'!$A$5:$A$228,0),MATCH($B50,'файл остатки'!$A$5:$CX$5,0)),O50+P50-Q50-S50)</f>
        <v>#N/A</v>
      </c>
      <c r="V50" s="218"/>
      <c r="W50" s="217"/>
      <c r="X50" s="208" t="s">
        <v>221</v>
      </c>
      <c r="Y50" s="234" t="e">
        <f>IF(ISERROR(INDEX('файл остатки'!$A$5:$CX$265,MATCH(Y$2,'файл остатки'!$A$5:$A$228,0),MATCH($B50,'файл остатки'!$A$5:$CX$5,0))),INDEX('файл остатки'!$A$100:$CX$265,MATCH(W$3,'файл остатки'!$A$100:$A$228,0),MATCH($B50,'файл остатки'!$A$5:$CX$5,0)),INDEX('файл остатки'!$A$5:$CX$265,MATCH(Y$2,'файл остатки'!$A$5:$A$228,0),MATCH($B50,'файл остатки'!$A$5:$CX$5,0)))</f>
        <v>#N/A</v>
      </c>
      <c r="Z50" s="213" t="e">
        <f>INDEX('файл остатки'!$A$5:$CX$265,MATCH($H$1,'файл остатки'!$A$5:$A$228,0),MATCH($B50,'файл остатки'!$A$5:$CX$5,0))</f>
        <v>#N/A</v>
      </c>
      <c r="AA50" s="241" t="e">
        <f>IF(W$3='файл остатки'!$B$1,INDEX('файл остатки'!$A$5:$CX$265,MATCH($C$1,'файл остатки'!$A$5:$A$228,0),MATCH($B50,'файл остатки'!$A$5:$CX$5,0)),U50+V50-W50-Y50)</f>
        <v>#N/A</v>
      </c>
      <c r="AB50" s="218"/>
      <c r="AC50" s="217"/>
      <c r="AD50" s="208" t="s">
        <v>221</v>
      </c>
      <c r="AE50" s="234" t="e">
        <f>IF(ISERROR(INDEX('файл остатки'!$A$5:$CX$265,MATCH(AE$2,'файл остатки'!$A$5:$A$228,0),MATCH($B50,'файл остатки'!$A$5:$CX$5,0))),INDEX('файл остатки'!$A$100:$CX$265,MATCH(AC$3,'файл остатки'!$A$100:$A$228,0),MATCH($B50,'файл остатки'!$A$5:$CX$5,0)),INDEX('файл остатки'!$A$5:$CX$265,MATCH(AE$2,'файл остатки'!$A$5:$A$228,0),MATCH($B50,'файл остатки'!$A$5:$CX$5,0)))</f>
        <v>#N/A</v>
      </c>
      <c r="AF50" s="213" t="e">
        <f>INDEX('файл остатки'!$A$5:$CX$265,MATCH($H$1,'файл остатки'!$A$5:$A$228,0),MATCH($B50,'файл остатки'!$A$5:$CX$5,0))</f>
        <v>#N/A</v>
      </c>
      <c r="AG50" s="241" t="e">
        <f>IF(AC$3='файл остатки'!$B$1,INDEX('файл остатки'!$A$5:$CX$265,MATCH($C$1,'файл остатки'!$A$5:$A$228,0),MATCH($B50,'файл остатки'!$A$5:$CX$5,0)),AA50+AB50-AC50-AE50)</f>
        <v>#N/A</v>
      </c>
      <c r="AH50" s="218"/>
      <c r="AI50" s="217">
        <v>-900</v>
      </c>
      <c r="AJ50" s="208" t="s">
        <v>221</v>
      </c>
      <c r="AK50" s="234" t="e">
        <f>IF(ISERROR(INDEX('файл остатки'!$A$5:$CX$265,MATCH(AK$2,'файл остатки'!$A$5:$A$228,0),MATCH($B50,'файл остатки'!$A$5:$CX$5,0))),INDEX('файл остатки'!$A$100:$CX$265,MATCH(AI$3,'файл остатки'!$A$100:$A$228,0),MATCH($B50,'файл остатки'!$A$5:$CX$5,0)),INDEX('файл остатки'!$A$5:$CX$265,MATCH(AK$2,'файл остатки'!$A$5:$A$228,0),MATCH($B50,'файл остатки'!$A$5:$CX$5,0)))</f>
        <v>#N/A</v>
      </c>
      <c r="AL50" s="213" t="e">
        <f>INDEX('файл остатки'!$A$5:$CX$265,MATCH($H$1,'файл остатки'!$A$5:$A$228,0),MATCH($B50,'файл остатки'!$A$5:$CX$5,0))</f>
        <v>#N/A</v>
      </c>
      <c r="AM50" s="241" t="e">
        <f>IF(AI$3='файл остатки'!$B$1,INDEX('файл остатки'!$A$5:$CX$265,MATCH($C$1,'файл остатки'!$A$5:$A$228,0),MATCH($B50,'файл остатки'!$A$5:$CX$5,0)),AG50+AH50-AI50-AK50)</f>
        <v>#N/A</v>
      </c>
      <c r="AN50" s="218"/>
      <c r="AO50" s="217"/>
      <c r="AP50" s="208" t="s">
        <v>221</v>
      </c>
      <c r="AQ50" s="234" t="e">
        <f>IF(ISERROR(INDEX('файл остатки'!$A$5:$CX$265,MATCH(AQ$2,'файл остатки'!$A$5:$A$228,0),MATCH($B50,'файл остатки'!$A$5:$CX$5,0))),INDEX('файл остатки'!$A$100:$CX$265,MATCH(AO$3,'файл остатки'!$A$100:$A$228,0),MATCH($B50,'файл остатки'!$A$5:$CX$5,0)),INDEX('файл остатки'!$A$5:$CX$265,MATCH(AQ$2,'файл остатки'!$A$5:$A$228,0),MATCH($B50,'файл остатки'!$A$5:$CX$5,0)))</f>
        <v>#N/A</v>
      </c>
      <c r="AR50" s="213" t="e">
        <f>INDEX('файл остатки'!$A$5:$CX$265,MATCH($H$1,'файл остатки'!$A$5:$A$228,0),MATCH($B50,'файл остатки'!$A$5:$CX$5,0))</f>
        <v>#N/A</v>
      </c>
      <c r="AS50" s="241" t="e">
        <f>IF(AO$3='файл остатки'!$B$1,INDEX('файл остатки'!$A$5:$CX$265,MATCH($C$1,'файл остатки'!$A$5:$A$228,0),MATCH($B50,'файл остатки'!$A$5:$CX$5,0)),AM50+AN50-AO50-AQ50)</f>
        <v>#N/A</v>
      </c>
      <c r="AT50" s="218"/>
      <c r="AU50" s="217">
        <v>-660</v>
      </c>
      <c r="AV50" s="208" t="s">
        <v>196</v>
      </c>
      <c r="AW50" s="234" t="e">
        <f>IF(ISERROR(INDEX('файл остатки'!$A$5:$CX$265,MATCH(AW$2,'файл остатки'!$A$5:$A$228,0),MATCH($B50,'файл остатки'!$A$5:$CX$5,0))),INDEX('файл остатки'!$A$100:$CX$265,MATCH(AU$3,'файл остатки'!$A$100:$A$228,0),MATCH($B50,'файл остатки'!$A$5:$CX$5,0)),INDEX('файл остатки'!$A$5:$CX$265,MATCH(AW$2,'файл остатки'!$A$5:$A$228,0),MATCH($B50,'файл остатки'!$A$5:$CX$5,0)))</f>
        <v>#N/A</v>
      </c>
      <c r="AX50" s="213" t="e">
        <f>INDEX('файл остатки'!$A$5:$CX$265,MATCH($H$1,'файл остатки'!$A$5:$A$228,0),MATCH($B50,'файл остатки'!$A$5:$CX$5,0))</f>
        <v>#N/A</v>
      </c>
      <c r="AY50" s="241" t="e">
        <f>IF(AU$3='файл остатки'!$B$1,INDEX('файл остатки'!$A$5:$CX$265,MATCH($C$1,'файл остатки'!$A$5:$A$228,0),MATCH($B50,'файл остатки'!$A$5:$CX$5,0)),AS50+AT50-AU50-AW50)</f>
        <v>#N/A</v>
      </c>
      <c r="AZ50" s="218"/>
      <c r="BA50" s="217"/>
      <c r="BB50" s="208" t="s">
        <v>196</v>
      </c>
      <c r="BC50" s="234" t="e">
        <f>IF(ISERROR(INDEX('файл остатки'!$A$5:$CX$265,MATCH(BC$2,'файл остатки'!$A$5:$A$228,0),MATCH($B50,'файл остатки'!$A$5:$CX$5,0))),INDEX('файл остатки'!$A$100:$CX$265,MATCH(BA$3,'файл остатки'!$A$100:$A$228,0),MATCH($B50,'файл остатки'!$A$5:$CX$5,0)),INDEX('файл остатки'!$A$5:$CX$265,MATCH(BC$2,'файл остатки'!$A$5:$A$228,0),MATCH($B50,'файл остатки'!$A$5:$CX$5,0)))</f>
        <v>#N/A</v>
      </c>
      <c r="BD50" s="213" t="e">
        <f>INDEX('файл остатки'!$A$5:$CX$265,MATCH($H$1,'файл остатки'!$A$5:$A$228,0),MATCH($B50,'файл остатки'!$A$5:$CX$5,0))</f>
        <v>#N/A</v>
      </c>
      <c r="BE50" s="241" t="e">
        <f>IF(BA$3='файл остатки'!$B$1,INDEX('файл остатки'!$A$5:$CX$265,MATCH($C$1,'файл остатки'!$A$5:$A$228,0),MATCH($B50,'файл остатки'!$A$5:$CX$5,0)),AY50+AZ50-BA50-BC50)</f>
        <v>#N/A</v>
      </c>
      <c r="BF50" s="218"/>
      <c r="BG50" s="217">
        <v>-660</v>
      </c>
      <c r="BH50" s="208" t="s">
        <v>196</v>
      </c>
      <c r="BI50" s="234" t="e">
        <f>IF(ISERROR(INDEX('файл остатки'!$A$5:$CX$265,MATCH(BI$2,'файл остатки'!$A$5:$A$228,0),MATCH($B50,'файл остатки'!$A$5:$CX$5,0))),INDEX('файл остатки'!$A$100:$CX$265,MATCH(BG$3,'файл остатки'!$A$100:$A$228,0),MATCH($B50,'файл остатки'!$A$5:$CX$5,0)),INDEX('файл остатки'!$A$5:$CX$265,MATCH(BI$2,'файл остатки'!$A$5:$A$228,0),MATCH($B50,'файл остатки'!$A$5:$CX$5,0)))</f>
        <v>#N/A</v>
      </c>
      <c r="BJ50" s="213" t="e">
        <f>INDEX('файл остатки'!$A$5:$CX$265,MATCH($H$1,'файл остатки'!$A$5:$A$228,0),MATCH($B50,'файл остатки'!$A$5:$CX$5,0))</f>
        <v>#N/A</v>
      </c>
      <c r="BK50" s="213" t="e">
        <f t="shared" si="0"/>
        <v>#N/A</v>
      </c>
      <c r="BL50" s="241" t="e">
        <f>IF(BG$3='файл остатки'!$B$1,INDEX('файл остатки'!$A$5:$CX$265,MATCH($C$1,'файл остатки'!$A$5:$A$228,0),MATCH($B50,'файл остатки'!$A$5:$CX$5,0)),BE50+BF50-BG50-BI50)</f>
        <v>#N/A</v>
      </c>
      <c r="BM50" s="218"/>
      <c r="BN50" s="217" t="e">
        <f t="shared" si="1"/>
        <v>#N/A</v>
      </c>
      <c r="BO50" s="208" t="s">
        <v>196</v>
      </c>
      <c r="BP50" s="234" t="e">
        <f>IF(ISERROR(INDEX('файл остатки'!$A$5:$CX$265,MATCH(BP$2,'файл остатки'!$A$5:$A$228,0),MATCH($B50,'файл остатки'!$A$5:$CX$5,0))),INDEX('файл остатки'!$A$100:$CX$265,MATCH(BN$3,'файл остатки'!$A$100:$A$228,0),MATCH($B50,'файл остатки'!$A$5:$CX$5,0)),INDEX('файл остатки'!$A$5:$CX$265,MATCH(BP$2,'файл остатки'!$A$5:$A$228,0),MATCH($B50,'файл остатки'!$A$5:$CX$5,0)))</f>
        <v>#N/A</v>
      </c>
      <c r="BQ50" s="213" t="e">
        <f>INDEX('файл остатки'!$A$5:$CX$265,MATCH($H$1,'файл остатки'!$A$5:$A$228,0),MATCH($B50,'файл остатки'!$A$5:$CX$5,0))</f>
        <v>#N/A</v>
      </c>
      <c r="BR50" s="241" t="e">
        <f>IF(BN$3='файл остатки'!$B$1,INDEX('файл остатки'!$A$5:$CX$265,MATCH($C$1,'файл остатки'!$A$5:$A$228,0),MATCH($B50,'файл остатки'!$A$5:$CX$5,0)),BL50+BM50-BN50-BP50)</f>
        <v>#N/A</v>
      </c>
      <c r="BS50" s="218"/>
      <c r="BT50" s="217" t="e">
        <f t="shared" si="2"/>
        <v>#N/A</v>
      </c>
      <c r="BU50" s="208" t="s">
        <v>196</v>
      </c>
      <c r="BV50" s="234" t="e">
        <f>IF(ISERROR(INDEX('файл остатки'!$A$5:$CX$265,MATCH(BV$2,'файл остатки'!$A$5:$A$228,0),MATCH($B50,'файл остатки'!$A$5:$CX$5,0))),INDEX('файл остатки'!$A$100:$CX$265,MATCH(BT$3,'файл остатки'!$A$100:$A$228,0),MATCH($B50,'файл остатки'!$A$5:$CX$5,0)),INDEX('файл остатки'!$A$5:$CX$265,MATCH(BV$2,'файл остатки'!$A$5:$A$228,0),MATCH($B50,'файл остатки'!$A$5:$CX$5,0)))</f>
        <v>#N/A</v>
      </c>
      <c r="BW50" s="213" t="e">
        <f>INDEX('файл остатки'!$A$5:$CX$265,MATCH($H$1,'файл остатки'!$A$5:$A$228,0),MATCH($B50,'файл остатки'!$A$5:$CX$5,0))</f>
        <v>#N/A</v>
      </c>
      <c r="BX50" s="241" t="e">
        <f>IF(BT$3='файл остатки'!$B$1,INDEX('файл остатки'!$A$5:$CX$265,MATCH($C$1,'файл остатки'!$A$5:$A$228,0),MATCH($B50,'файл остатки'!$A$5:$CX$5,0)),BR50+BS50-BT50-BV50)</f>
        <v>#N/A</v>
      </c>
      <c r="BY50" s="218"/>
      <c r="BZ50" s="217" t="e">
        <f t="shared" si="3"/>
        <v>#N/A</v>
      </c>
      <c r="CA50" s="208" t="s">
        <v>196</v>
      </c>
      <c r="CB50" s="234" t="e">
        <f>IF(ISERROR(INDEX('файл остатки'!$A$5:$CX$265,MATCH(CB$2,'файл остатки'!$A$5:$A$228,0),MATCH($B50,'файл остатки'!$A$5:$CX$5,0))),INDEX('файл остатки'!$A$100:$CX$265,MATCH(BZ$3,'файл остатки'!$A$100:$A$228,0),MATCH($B50,'файл остатки'!$A$5:$CX$5,0)),INDEX('файл остатки'!$A$5:$CX$265,MATCH(CB$2,'файл остатки'!$A$5:$A$228,0),MATCH($B50,'файл остатки'!$A$5:$CX$5,0)))</f>
        <v>#N/A</v>
      </c>
      <c r="CC50" s="213" t="e">
        <f>INDEX('файл остатки'!$A$5:$CX$265,MATCH($H$1,'файл остатки'!$A$5:$A$228,0),MATCH($B50,'файл остатки'!$A$5:$CX$5,0))</f>
        <v>#N/A</v>
      </c>
      <c r="CD50" s="241" t="e">
        <f>IF(BZ$3='файл остатки'!$B$1,INDEX('файл остатки'!$A$5:$CX$265,MATCH($C$1,'файл остатки'!$A$5:$A$228,0),MATCH($B50,'файл остатки'!$A$5:$CX$5,0)),BX50+BY50-BZ50-CB50)</f>
        <v>#N/A</v>
      </c>
      <c r="CE50" s="218"/>
      <c r="CH50" s="217">
        <f t="shared" si="4"/>
        <v>-2903</v>
      </c>
      <c r="CI50" s="208" t="s">
        <v>196</v>
      </c>
      <c r="CJ50" s="217" t="e">
        <f t="shared" si="5"/>
        <v>#N/A</v>
      </c>
      <c r="CK50" s="208" t="s">
        <v>196</v>
      </c>
      <c r="CO50" s="223" t="e">
        <f>+INDEX('файл остатки'!$A$5:$CX$265,MATCH(CO$2,'файл остатки'!$A$5:$A$228,0),MATCH($B50,'файл остатки'!$A$5:$CX$5,0))</f>
        <v>#N/A</v>
      </c>
    </row>
    <row r="51" spans="1:93" ht="24" customHeight="1">
      <c r="A51" s="140" t="s">
        <v>20</v>
      </c>
      <c r="B51" s="203" t="s">
        <v>100</v>
      </c>
      <c r="C51" s="244" t="e">
        <f>INDEX('файл остатки'!$A$5:$CX$265,MATCH($C$1,'файл остатки'!$A$5:$A$228,0),MATCH(B51,'файл остатки'!$A$5:$CX$5,0))</f>
        <v>#N/A</v>
      </c>
      <c r="D51" s="248"/>
      <c r="E51" s="217"/>
      <c r="F51" s="150">
        <f>-(E49+E50+E54+E55+E56)/'планирование суточное'!$K$67</f>
        <v>0.38823529411764707</v>
      </c>
      <c r="G51" s="234" t="e">
        <f>IF(ISERROR(INDEX('файл остатки'!$A$5:$CX$265,MATCH(G$2,'файл остатки'!$A$5:$A$228,0),MATCH($B51,'файл остатки'!$A$5:$CX$5,0))),INDEX('файл остатки'!$A$100:$CX$265,MATCH(E$3,'файл остатки'!$A$100:$A$228,0),MATCH($B51,'файл остатки'!$A$5:$CX$5,0)),INDEX('файл остатки'!$A$5:$CX$265,MATCH(G$2,'файл остатки'!$A$5:$A$228,0),MATCH($B51,'файл остатки'!$A$5:$CX$5,0)))</f>
        <v>#N/A</v>
      </c>
      <c r="H51" s="213" t="e">
        <f>INDEX('файл остатки'!$A$5:$CX$265,MATCH($H$1,'файл остатки'!$A$5:$A$228,0),MATCH($B51,'файл остатки'!$A$5:$CX$5,0))</f>
        <v>#N/A</v>
      </c>
      <c r="I51" s="241" t="e">
        <f>IF(E$3='файл остатки'!$B$1,INDEX('файл остатки'!$A$5:$CX$265,MATCH($C$1,'файл остатки'!$A$5:$A$228,0),MATCH($B51,'файл остатки'!$A$5:$CX$5,0)),C51+D51-E51-G51)</f>
        <v>#N/A</v>
      </c>
      <c r="J51" s="218"/>
      <c r="K51" s="217"/>
      <c r="L51" s="150">
        <f>-(K49+K50+K54+K55+K56)/'планирование суточное'!$K$67</f>
        <v>0</v>
      </c>
      <c r="M51" s="234" t="e">
        <f>IF(ISERROR(INDEX('файл остатки'!$A$5:$CX$265,MATCH(M$2,'файл остатки'!$A$5:$A$228,0),MATCH($B51,'файл остатки'!$A$5:$CX$5,0))),INDEX('файл остатки'!$A$100:$CX$265,MATCH(K$3,'файл остатки'!$A$100:$A$228,0),MATCH($B51,'файл остатки'!$A$5:$CX$5,0)),INDEX('файл остатки'!$A$5:$CX$265,MATCH(M$2,'файл остатки'!$A$5:$A$228,0),MATCH($B51,'файл остатки'!$A$5:$CX$5,0)))</f>
        <v>#N/A</v>
      </c>
      <c r="N51" s="213" t="e">
        <f>INDEX('файл остатки'!$A$5:$CX$265,MATCH($H$1,'файл остатки'!$A$5:$A$228,0),MATCH($B51,'файл остатки'!$A$5:$CX$5,0))</f>
        <v>#N/A</v>
      </c>
      <c r="O51" s="241" t="e">
        <f>IF(K$3='файл остатки'!$B$1,INDEX('файл остатки'!$A$5:$CX$265,MATCH($C$1,'файл остатки'!$A$5:$A$228,0),MATCH($B51,'файл остатки'!$A$5:$CX$5,0)),I51+J51-K51-M51)</f>
        <v>#N/A</v>
      </c>
      <c r="P51" s="218"/>
      <c r="Q51" s="217">
        <v>-280</v>
      </c>
      <c r="R51" s="150">
        <f>-(Q49+Q50+Q54+Q55+Q56)/'планирование суточное'!$K$67</f>
        <v>1.1952941176470588</v>
      </c>
      <c r="S51" s="234" t="e">
        <f>IF(ISERROR(INDEX('файл остатки'!$A$5:$CX$265,MATCH(S$2,'файл остатки'!$A$5:$A$228,0),MATCH($B51,'файл остатки'!$A$5:$CX$5,0))),INDEX('файл остатки'!$A$100:$CX$265,MATCH(Q$3,'файл остатки'!$A$100:$A$228,0),MATCH($B51,'файл остатки'!$A$5:$CX$5,0)),INDEX('файл остатки'!$A$5:$CX$265,MATCH(S$2,'файл остатки'!$A$5:$A$228,0),MATCH($B51,'файл остатки'!$A$5:$CX$5,0)))</f>
        <v>#N/A</v>
      </c>
      <c r="T51" s="213" t="e">
        <f>INDEX('файл остатки'!$A$5:$CX$265,MATCH($H$1,'файл остатки'!$A$5:$A$228,0),MATCH($B51,'файл остатки'!$A$5:$CX$5,0))</f>
        <v>#N/A</v>
      </c>
      <c r="U51" s="241" t="e">
        <f>IF(Q$3='файл остатки'!$B$1,INDEX('файл остатки'!$A$5:$CX$265,MATCH($C$1,'файл остатки'!$A$5:$A$228,0),MATCH($B51,'файл остатки'!$A$5:$CX$5,0)),O51+P51-Q51-S51)</f>
        <v>#N/A</v>
      </c>
      <c r="V51" s="218"/>
      <c r="W51" s="217">
        <v>-340</v>
      </c>
      <c r="X51" s="150">
        <f>-(W49+W50+W54+W55+W56)/'планирование суточное'!$K$67</f>
        <v>0</v>
      </c>
      <c r="Y51" s="234" t="e">
        <f>IF(ISERROR(INDEX('файл остатки'!$A$5:$CX$265,MATCH(Y$2,'файл остатки'!$A$5:$A$228,0),MATCH($B51,'файл остатки'!$A$5:$CX$5,0))),INDEX('файл остатки'!$A$100:$CX$265,MATCH(W$3,'файл остатки'!$A$100:$A$228,0),MATCH($B51,'файл остатки'!$A$5:$CX$5,0)),INDEX('файл остатки'!$A$5:$CX$265,MATCH(Y$2,'файл остатки'!$A$5:$A$228,0),MATCH($B51,'файл остатки'!$A$5:$CX$5,0)))</f>
        <v>#N/A</v>
      </c>
      <c r="Z51" s="213" t="e">
        <f>INDEX('файл остатки'!$A$5:$CX$265,MATCH($H$1,'файл остатки'!$A$5:$A$228,0),MATCH($B51,'файл остатки'!$A$5:$CX$5,0))</f>
        <v>#N/A</v>
      </c>
      <c r="AA51" s="241" t="e">
        <f>IF(W$3='файл остатки'!$B$1,INDEX('файл остатки'!$A$5:$CX$265,MATCH($C$1,'файл остатки'!$A$5:$A$228,0),MATCH($B51,'файл остатки'!$A$5:$CX$5,0)),U51+V51-W51-Y51)</f>
        <v>#N/A</v>
      </c>
      <c r="AB51" s="218"/>
      <c r="AC51" s="217"/>
      <c r="AD51" s="150">
        <f>-(AC49+AC50+AC54+AC55+AC56)/'планирование суточное'!$K$67</f>
        <v>0</v>
      </c>
      <c r="AE51" s="234" t="e">
        <f>IF(ISERROR(INDEX('файл остатки'!$A$5:$CX$265,MATCH(AE$2,'файл остатки'!$A$5:$A$228,0),MATCH($B51,'файл остатки'!$A$5:$CX$5,0))),INDEX('файл остатки'!$A$100:$CX$265,MATCH(AC$3,'файл остатки'!$A$100:$A$228,0),MATCH($B51,'файл остатки'!$A$5:$CX$5,0)),INDEX('файл остатки'!$A$5:$CX$265,MATCH(AE$2,'файл остатки'!$A$5:$A$228,0),MATCH($B51,'файл остатки'!$A$5:$CX$5,0)))</f>
        <v>#N/A</v>
      </c>
      <c r="AF51" s="213" t="e">
        <f>INDEX('файл остатки'!$A$5:$CX$265,MATCH($H$1,'файл остатки'!$A$5:$A$228,0),MATCH($B51,'файл остатки'!$A$5:$CX$5,0))</f>
        <v>#N/A</v>
      </c>
      <c r="AG51" s="241" t="e">
        <f>IF(AC$3='файл остатки'!$B$1,INDEX('файл остатки'!$A$5:$CX$265,MATCH($C$1,'файл остатки'!$A$5:$A$228,0),MATCH($B51,'файл остатки'!$A$5:$CX$5,0)),AA51+AB51-AC51-AE51)</f>
        <v>#N/A</v>
      </c>
      <c r="AH51" s="218"/>
      <c r="AI51" s="217"/>
      <c r="AJ51" s="150">
        <f>-(AI49+AI50+AI54+AI55+AI56)/'планирование суточное'!$K$67</f>
        <v>1.9247058823529413</v>
      </c>
      <c r="AK51" s="234" t="e">
        <f>IF(ISERROR(INDEX('файл остатки'!$A$5:$CX$265,MATCH(AK$2,'файл остатки'!$A$5:$A$228,0),MATCH($B51,'файл остатки'!$A$5:$CX$5,0))),INDEX('файл остатки'!$A$100:$CX$265,MATCH(AI$3,'файл остатки'!$A$100:$A$228,0),MATCH($B51,'файл остатки'!$A$5:$CX$5,0)),INDEX('файл остатки'!$A$5:$CX$265,MATCH(AK$2,'файл остатки'!$A$5:$A$228,0),MATCH($B51,'файл остатки'!$A$5:$CX$5,0)))</f>
        <v>#N/A</v>
      </c>
      <c r="AL51" s="213" t="e">
        <f>INDEX('файл остатки'!$A$5:$CX$265,MATCH($H$1,'файл остатки'!$A$5:$A$228,0),MATCH($B51,'файл остатки'!$A$5:$CX$5,0))</f>
        <v>#N/A</v>
      </c>
      <c r="AM51" s="241" t="e">
        <f>IF(AI$3='файл остатки'!$B$1,INDEX('файл остатки'!$A$5:$CX$265,MATCH($C$1,'файл остатки'!$A$5:$A$228,0),MATCH($B51,'файл остатки'!$A$5:$CX$5,0)),AG51+AH51-AI51-AK51)</f>
        <v>#N/A</v>
      </c>
      <c r="AN51" s="218"/>
      <c r="AO51" s="217">
        <v>-330</v>
      </c>
      <c r="AP51" s="150">
        <f>-(AO49+AO50+AO54+AO55+AO56)/'планирование суточное'!$K$67</f>
        <v>0.77647058823529413</v>
      </c>
      <c r="AQ51" s="234" t="e">
        <f>IF(ISERROR(INDEX('файл остатки'!$A$5:$CX$265,MATCH(AQ$2,'файл остатки'!$A$5:$A$228,0),MATCH($B51,'файл остатки'!$A$5:$CX$5,0))),INDEX('файл остатки'!$A$100:$CX$265,MATCH(AO$3,'файл остатки'!$A$100:$A$228,0),MATCH($B51,'файл остатки'!$A$5:$CX$5,0)),INDEX('файл остатки'!$A$5:$CX$265,MATCH(AQ$2,'файл остатки'!$A$5:$A$228,0),MATCH($B51,'файл остатки'!$A$5:$CX$5,0)))</f>
        <v>#N/A</v>
      </c>
      <c r="AR51" s="213" t="e">
        <f>INDEX('файл остатки'!$A$5:$CX$265,MATCH($H$1,'файл остатки'!$A$5:$A$228,0),MATCH($B51,'файл остатки'!$A$5:$CX$5,0))</f>
        <v>#N/A</v>
      </c>
      <c r="AS51" s="241" t="e">
        <f>IF(AO$3='файл остатки'!$B$1,INDEX('файл остатки'!$A$5:$CX$265,MATCH($C$1,'файл остатки'!$A$5:$A$228,0),MATCH($B51,'файл остатки'!$A$5:$CX$5,0)),AM51+AN51-AO51-AQ51)</f>
        <v>#N/A</v>
      </c>
      <c r="AT51" s="218"/>
      <c r="AU51" s="217"/>
      <c r="AV51" s="150">
        <f>-(AU49+AU50+AU54+AU55+AU56)/'планирование суточное'!$K$67</f>
        <v>1.5988235294117648</v>
      </c>
      <c r="AW51" s="234" t="e">
        <f>IF(ISERROR(INDEX('файл остатки'!$A$5:$CX$265,MATCH(AW$2,'файл остатки'!$A$5:$A$228,0),MATCH($B51,'файл остатки'!$A$5:$CX$5,0))),INDEX('файл остатки'!$A$100:$CX$265,MATCH(AU$3,'файл остатки'!$A$100:$A$228,0),MATCH($B51,'файл остатки'!$A$5:$CX$5,0)),INDEX('файл остатки'!$A$5:$CX$265,MATCH(AW$2,'файл остатки'!$A$5:$A$228,0),MATCH($B51,'файл остатки'!$A$5:$CX$5,0)))</f>
        <v>#N/A</v>
      </c>
      <c r="AX51" s="213" t="e">
        <f>INDEX('файл остатки'!$A$5:$CX$265,MATCH($H$1,'файл остатки'!$A$5:$A$228,0),MATCH($B51,'файл остатки'!$A$5:$CX$5,0))</f>
        <v>#N/A</v>
      </c>
      <c r="AY51" s="241" t="e">
        <f>IF(AU$3='файл остатки'!$B$1,INDEX('файл остатки'!$A$5:$CX$265,MATCH($C$1,'файл остатки'!$A$5:$A$228,0),MATCH($B51,'файл остатки'!$A$5:$CX$5,0)),AS51+AT51-AU51-AW51)</f>
        <v>#N/A</v>
      </c>
      <c r="AZ51" s="218"/>
      <c r="BA51" s="217"/>
      <c r="BB51" s="150">
        <f>-(BA49+BA50+BA54+BA55+BA56)/'планирование суточное'!$K$67</f>
        <v>0</v>
      </c>
      <c r="BC51" s="234" t="e">
        <f>IF(ISERROR(INDEX('файл остатки'!$A$5:$CX$265,MATCH(BC$2,'файл остатки'!$A$5:$A$228,0),MATCH($B51,'файл остатки'!$A$5:$CX$5,0))),INDEX('файл остатки'!$A$100:$CX$265,MATCH(BA$3,'файл остатки'!$A$100:$A$228,0),MATCH($B51,'файл остатки'!$A$5:$CX$5,0)),INDEX('файл остатки'!$A$5:$CX$265,MATCH(BC$2,'файл остатки'!$A$5:$A$228,0),MATCH($B51,'файл остатки'!$A$5:$CX$5,0)))</f>
        <v>#N/A</v>
      </c>
      <c r="BD51" s="213" t="e">
        <f>INDEX('файл остатки'!$A$5:$CX$265,MATCH($H$1,'файл остатки'!$A$5:$A$228,0),MATCH($B51,'файл остатки'!$A$5:$CX$5,0))</f>
        <v>#N/A</v>
      </c>
      <c r="BE51" s="241" t="e">
        <f>IF(BA$3='файл остатки'!$B$1,INDEX('файл остатки'!$A$5:$CX$265,MATCH($C$1,'файл остатки'!$A$5:$A$228,0),MATCH($B51,'файл остатки'!$A$5:$CX$5,0)),AY51+AZ51-BA51-BC51)</f>
        <v>#N/A</v>
      </c>
      <c r="BF51" s="218"/>
      <c r="BG51" s="217"/>
      <c r="BH51" s="150">
        <f>-(BG49+BG50+BG54+BG55+BG56)/'планирование суточное'!$K$67</f>
        <v>1.5529411764705883</v>
      </c>
      <c r="BI51" s="234" t="e">
        <f>IF(ISERROR(INDEX('файл остатки'!$A$5:$CX$265,MATCH(BI$2,'файл остатки'!$A$5:$A$228,0),MATCH($B51,'файл остатки'!$A$5:$CX$5,0))),INDEX('файл остатки'!$A$100:$CX$265,MATCH(BG$3,'файл остатки'!$A$100:$A$228,0),MATCH($B51,'файл остатки'!$A$5:$CX$5,0)),INDEX('файл остатки'!$A$5:$CX$265,MATCH(BI$2,'файл остатки'!$A$5:$A$228,0),MATCH($B51,'файл остатки'!$A$5:$CX$5,0)))</f>
        <v>#N/A</v>
      </c>
      <c r="BJ51" s="213" t="e">
        <f>INDEX('файл остатки'!$A$5:$CX$265,MATCH($H$1,'файл остатки'!$A$5:$A$228,0),MATCH($B51,'файл остатки'!$A$5:$CX$5,0))</f>
        <v>#N/A</v>
      </c>
      <c r="BK51" s="213" t="e">
        <f t="shared" si="0"/>
        <v>#N/A</v>
      </c>
      <c r="BL51" s="241" t="e">
        <f>IF(BG$3='файл остатки'!$B$1,INDEX('файл остатки'!$A$5:$CX$265,MATCH($C$1,'файл остатки'!$A$5:$A$228,0),MATCH($B51,'файл остатки'!$A$5:$CX$5,0)),BE51+BF51-BG51-BI51)</f>
        <v>#N/A</v>
      </c>
      <c r="BM51" s="218"/>
      <c r="BN51" s="217" t="e">
        <f t="shared" si="1"/>
        <v>#N/A</v>
      </c>
      <c r="BO51" s="150" t="e">
        <f>-(BN49+BN50+BN54+BN55+BN56)/'планирование суточное'!$K$67</f>
        <v>#N/A</v>
      </c>
      <c r="BP51" s="234" t="e">
        <f>IF(ISERROR(INDEX('файл остатки'!$A$5:$CX$265,MATCH(BP$2,'файл остатки'!$A$5:$A$228,0),MATCH($B51,'файл остатки'!$A$5:$CX$5,0))),INDEX('файл остатки'!$A$100:$CX$265,MATCH(BN$3,'файл остатки'!$A$100:$A$228,0),MATCH($B51,'файл остатки'!$A$5:$CX$5,0)),INDEX('файл остатки'!$A$5:$CX$265,MATCH(BP$2,'файл остатки'!$A$5:$A$228,0),MATCH($B51,'файл остатки'!$A$5:$CX$5,0)))</f>
        <v>#N/A</v>
      </c>
      <c r="BQ51" s="213" t="e">
        <f>INDEX('файл остатки'!$A$5:$CX$265,MATCH($H$1,'файл остатки'!$A$5:$A$228,0),MATCH($B51,'файл остатки'!$A$5:$CX$5,0))</f>
        <v>#N/A</v>
      </c>
      <c r="BR51" s="241" t="e">
        <f>IF(BN$3='файл остатки'!$B$1,INDEX('файл остатки'!$A$5:$CX$265,MATCH($C$1,'файл остатки'!$A$5:$A$228,0),MATCH($B51,'файл остатки'!$A$5:$CX$5,0)),BL51+BM51-BN51-BP51)</f>
        <v>#N/A</v>
      </c>
      <c r="BS51" s="218"/>
      <c r="BT51" s="217" t="e">
        <f t="shared" si="2"/>
        <v>#N/A</v>
      </c>
      <c r="BU51" s="150" t="e">
        <f>-(BT49+BT50+BT54+BT55+BT56)/'планирование суточное'!$K$67</f>
        <v>#N/A</v>
      </c>
      <c r="BV51" s="234" t="e">
        <f>IF(ISERROR(INDEX('файл остатки'!$A$5:$CX$265,MATCH(BV$2,'файл остатки'!$A$5:$A$228,0),MATCH($B51,'файл остатки'!$A$5:$CX$5,0))),INDEX('файл остатки'!$A$100:$CX$265,MATCH(BT$3,'файл остатки'!$A$100:$A$228,0),MATCH($B51,'файл остатки'!$A$5:$CX$5,0)),INDEX('файл остатки'!$A$5:$CX$265,MATCH(BV$2,'файл остатки'!$A$5:$A$228,0),MATCH($B51,'файл остатки'!$A$5:$CX$5,0)))</f>
        <v>#N/A</v>
      </c>
      <c r="BW51" s="213" t="e">
        <f>INDEX('файл остатки'!$A$5:$CX$265,MATCH($H$1,'файл остатки'!$A$5:$A$228,0),MATCH($B51,'файл остатки'!$A$5:$CX$5,0))</f>
        <v>#N/A</v>
      </c>
      <c r="BX51" s="241" t="e">
        <f>IF(BT$3='файл остатки'!$B$1,INDEX('файл остатки'!$A$5:$CX$265,MATCH($C$1,'файл остатки'!$A$5:$A$228,0),MATCH($B51,'файл остатки'!$A$5:$CX$5,0)),BR51+BS51-BT51-BV51)</f>
        <v>#N/A</v>
      </c>
      <c r="BY51" s="218"/>
      <c r="BZ51" s="217" t="e">
        <f t="shared" si="3"/>
        <v>#N/A</v>
      </c>
      <c r="CA51" s="150" t="e">
        <f>-(BZ49+BZ50+BZ54+BZ55+BZ56)/'планирование суточное'!$K$67</f>
        <v>#N/A</v>
      </c>
      <c r="CB51" s="234" t="e">
        <f>IF(ISERROR(INDEX('файл остатки'!$A$5:$CX$265,MATCH(CB$2,'файл остатки'!$A$5:$A$228,0),MATCH($B51,'файл остатки'!$A$5:$CX$5,0))),INDEX('файл остатки'!$A$100:$CX$265,MATCH(BZ$3,'файл остатки'!$A$100:$A$228,0),MATCH($B51,'файл остатки'!$A$5:$CX$5,0)),INDEX('файл остатки'!$A$5:$CX$265,MATCH(CB$2,'файл остатки'!$A$5:$A$228,0),MATCH($B51,'файл остатки'!$A$5:$CX$5,0)))</f>
        <v>#N/A</v>
      </c>
      <c r="CC51" s="213" t="e">
        <f>INDEX('файл остатки'!$A$5:$CX$265,MATCH($H$1,'файл остатки'!$A$5:$A$228,0),MATCH($B51,'файл остатки'!$A$5:$CX$5,0))</f>
        <v>#N/A</v>
      </c>
      <c r="CD51" s="241" t="e">
        <f>IF(BZ$3='файл остатки'!$B$1,INDEX('файл остатки'!$A$5:$CX$265,MATCH($C$1,'файл остатки'!$A$5:$A$228,0),MATCH($B51,'файл остатки'!$A$5:$CX$5,0)),BX51+BY51-BZ51-CB51)</f>
        <v>#N/A</v>
      </c>
      <c r="CE51" s="218"/>
      <c r="CH51" s="217">
        <f t="shared" si="4"/>
        <v>-950</v>
      </c>
      <c r="CI51" s="150">
        <f>-(CH49+CH50+CH54+CH55+CH56)/'планирование суточное'!$K$67</f>
        <v>7.4364705882352942</v>
      </c>
      <c r="CJ51" s="217" t="e">
        <f t="shared" si="5"/>
        <v>#N/A</v>
      </c>
      <c r="CK51" s="150" t="e">
        <f>-(CJ49+CJ50+CJ54+CJ55+CJ56)/'планирование суточное'!$K$67</f>
        <v>#N/A</v>
      </c>
      <c r="CO51" s="223" t="e">
        <f>+INDEX('файл остатки'!$A$5:$CX$265,MATCH(CO$2,'файл остатки'!$A$5:$A$228,0),MATCH($B51,'файл остатки'!$A$5:$CX$5,0))</f>
        <v>#N/A</v>
      </c>
    </row>
    <row r="52" spans="1:93" ht="24" customHeight="1">
      <c r="A52" s="140" t="s">
        <v>20</v>
      </c>
      <c r="B52" s="203" t="s">
        <v>116</v>
      </c>
      <c r="C52" s="244" t="e">
        <f>INDEX('файл остатки'!$A$5:$CX$265,MATCH($C$1,'файл остатки'!$A$5:$A$228,0),MATCH(B52,'файл остатки'!$A$5:$CX$5,0))</f>
        <v>#N/A</v>
      </c>
      <c r="D52" s="248"/>
      <c r="E52" s="217"/>
      <c r="F52" s="208" t="s">
        <v>197</v>
      </c>
      <c r="G52" s="234" t="e">
        <f>IF(ISERROR(INDEX('файл остатки'!$A$5:$CX$265,MATCH(G$2,'файл остатки'!$A$5:$A$228,0),MATCH($B52,'файл остатки'!$A$5:$CX$5,0))),INDEX('файл остатки'!$A$100:$CX$265,MATCH(E$3,'файл остатки'!$A$100:$A$228,0),MATCH($B52,'файл остатки'!$A$5:$CX$5,0)),INDEX('файл остатки'!$A$5:$CX$265,MATCH(G$2,'файл остатки'!$A$5:$A$228,0),MATCH($B52,'файл остатки'!$A$5:$CX$5,0)))</f>
        <v>#N/A</v>
      </c>
      <c r="H52" s="213" t="e">
        <f>INDEX('файл остатки'!$A$5:$CX$265,MATCH($H$1,'файл остатки'!$A$5:$A$228,0),MATCH($B52,'файл остатки'!$A$5:$CX$5,0))</f>
        <v>#N/A</v>
      </c>
      <c r="I52" s="241" t="e">
        <f>IF(E$3='файл остатки'!$B$1,INDEX('файл остатки'!$A$5:$CX$265,MATCH($C$1,'файл остатки'!$A$5:$A$228,0),MATCH($B52,'файл остатки'!$A$5:$CX$5,0)),C52+D52-E52-G52)</f>
        <v>#N/A</v>
      </c>
      <c r="J52" s="218"/>
      <c r="K52" s="217">
        <v>-915</v>
      </c>
      <c r="L52" s="208" t="s">
        <v>197</v>
      </c>
      <c r="M52" s="234" t="e">
        <f>IF(ISERROR(INDEX('файл остатки'!$A$5:$CX$265,MATCH(M$2,'файл остатки'!$A$5:$A$228,0),MATCH($B52,'файл остатки'!$A$5:$CX$5,0))),INDEX('файл остатки'!$A$100:$CX$265,MATCH(K$3,'файл остатки'!$A$100:$A$228,0),MATCH($B52,'файл остатки'!$A$5:$CX$5,0)),INDEX('файл остатки'!$A$5:$CX$265,MATCH(M$2,'файл остатки'!$A$5:$A$228,0),MATCH($B52,'файл остатки'!$A$5:$CX$5,0)))</f>
        <v>#N/A</v>
      </c>
      <c r="N52" s="213" t="e">
        <f>INDEX('файл остатки'!$A$5:$CX$265,MATCH($H$1,'файл остатки'!$A$5:$A$228,0),MATCH($B52,'файл остатки'!$A$5:$CX$5,0))</f>
        <v>#N/A</v>
      </c>
      <c r="O52" s="241" t="e">
        <f>IF(K$3='файл остатки'!$B$1,INDEX('файл остатки'!$A$5:$CX$265,MATCH($C$1,'файл остатки'!$A$5:$A$228,0),MATCH($B52,'файл остатки'!$A$5:$CX$5,0)),I52+J52-K52-M52)</f>
        <v>#N/A</v>
      </c>
      <c r="P52" s="218"/>
      <c r="Q52" s="217">
        <v>-839</v>
      </c>
      <c r="R52" s="208" t="s">
        <v>197</v>
      </c>
      <c r="S52" s="234" t="e">
        <f>IF(ISERROR(INDEX('файл остатки'!$A$5:$CX$265,MATCH(S$2,'файл остатки'!$A$5:$A$228,0),MATCH($B52,'файл остатки'!$A$5:$CX$5,0))),INDEX('файл остатки'!$A$100:$CX$265,MATCH(Q$3,'файл остатки'!$A$100:$A$228,0),MATCH($B52,'файл остатки'!$A$5:$CX$5,0)),INDEX('файл остатки'!$A$5:$CX$265,MATCH(S$2,'файл остатки'!$A$5:$A$228,0),MATCH($B52,'файл остатки'!$A$5:$CX$5,0)))</f>
        <v>#N/A</v>
      </c>
      <c r="T52" s="213" t="e">
        <f>INDEX('файл остатки'!$A$5:$CX$265,MATCH($H$1,'файл остатки'!$A$5:$A$228,0),MATCH($B52,'файл остатки'!$A$5:$CX$5,0))</f>
        <v>#N/A</v>
      </c>
      <c r="U52" s="241" t="e">
        <f>IF(Q$3='файл остатки'!$B$1,INDEX('файл остатки'!$A$5:$CX$265,MATCH($C$1,'файл остатки'!$A$5:$A$228,0),MATCH($B52,'файл остатки'!$A$5:$CX$5,0)),O52+P52-Q52-S52)</f>
        <v>#N/A</v>
      </c>
      <c r="V52" s="218"/>
      <c r="W52" s="217">
        <v>-980</v>
      </c>
      <c r="X52" s="208" t="s">
        <v>197</v>
      </c>
      <c r="Y52" s="234" t="e">
        <f>IF(ISERROR(INDEX('файл остатки'!$A$5:$CX$265,MATCH(Y$2,'файл остатки'!$A$5:$A$228,0),MATCH($B52,'файл остатки'!$A$5:$CX$5,0))),INDEX('файл остатки'!$A$100:$CX$265,MATCH(W$3,'файл остатки'!$A$100:$A$228,0),MATCH($B52,'файл остатки'!$A$5:$CX$5,0)),INDEX('файл остатки'!$A$5:$CX$265,MATCH(Y$2,'файл остатки'!$A$5:$A$228,0),MATCH($B52,'файл остатки'!$A$5:$CX$5,0)))</f>
        <v>#N/A</v>
      </c>
      <c r="Z52" s="213" t="e">
        <f>INDEX('файл остатки'!$A$5:$CX$265,MATCH($H$1,'файл остатки'!$A$5:$A$228,0),MATCH($B52,'файл остатки'!$A$5:$CX$5,0))</f>
        <v>#N/A</v>
      </c>
      <c r="AA52" s="241" t="e">
        <f>IF(W$3='файл остатки'!$B$1,INDEX('файл остатки'!$A$5:$CX$265,MATCH($C$1,'файл остатки'!$A$5:$A$228,0),MATCH($B52,'файл остатки'!$A$5:$CX$5,0)),U52+V52-W52-Y52)</f>
        <v>#N/A</v>
      </c>
      <c r="AB52" s="218"/>
      <c r="AC52" s="217"/>
      <c r="AD52" s="208" t="s">
        <v>197</v>
      </c>
      <c r="AE52" s="234" t="e">
        <f>IF(ISERROR(INDEX('файл остатки'!$A$5:$CX$265,MATCH(AE$2,'файл остатки'!$A$5:$A$228,0),MATCH($B52,'файл остатки'!$A$5:$CX$5,0))),INDEX('файл остатки'!$A$100:$CX$265,MATCH(AC$3,'файл остатки'!$A$100:$A$228,0),MATCH($B52,'файл остатки'!$A$5:$CX$5,0)),INDEX('файл остатки'!$A$5:$CX$265,MATCH(AE$2,'файл остатки'!$A$5:$A$228,0),MATCH($B52,'файл остатки'!$A$5:$CX$5,0)))</f>
        <v>#N/A</v>
      </c>
      <c r="AF52" s="213" t="e">
        <f>INDEX('файл остатки'!$A$5:$CX$265,MATCH($H$1,'файл остатки'!$A$5:$A$228,0),MATCH($B52,'файл остатки'!$A$5:$CX$5,0))</f>
        <v>#N/A</v>
      </c>
      <c r="AG52" s="241" t="e">
        <f>IF(AC$3='файл остатки'!$B$1,INDEX('файл остатки'!$A$5:$CX$265,MATCH($C$1,'файл остатки'!$A$5:$A$228,0),MATCH($B52,'файл остатки'!$A$5:$CX$5,0)),AA52+AB52-AC52-AE52)</f>
        <v>#N/A</v>
      </c>
      <c r="AH52" s="218"/>
      <c r="AI52" s="217"/>
      <c r="AJ52" s="208" t="s">
        <v>197</v>
      </c>
      <c r="AK52" s="234" t="e">
        <f>IF(ISERROR(INDEX('файл остатки'!$A$5:$CX$265,MATCH(AK$2,'файл остатки'!$A$5:$A$228,0),MATCH($B52,'файл остатки'!$A$5:$CX$5,0))),INDEX('файл остатки'!$A$100:$CX$265,MATCH(AI$3,'файл остатки'!$A$100:$A$228,0),MATCH($B52,'файл остатки'!$A$5:$CX$5,0)),INDEX('файл остатки'!$A$5:$CX$265,MATCH(AK$2,'файл остатки'!$A$5:$A$228,0),MATCH($B52,'файл остатки'!$A$5:$CX$5,0)))</f>
        <v>#N/A</v>
      </c>
      <c r="AL52" s="213" t="e">
        <f>INDEX('файл остатки'!$A$5:$CX$265,MATCH($H$1,'файл остатки'!$A$5:$A$228,0),MATCH($B52,'файл остатки'!$A$5:$CX$5,0))</f>
        <v>#N/A</v>
      </c>
      <c r="AM52" s="241" t="e">
        <f>IF(AI$3='файл остатки'!$B$1,INDEX('файл остатки'!$A$5:$CX$265,MATCH($C$1,'файл остатки'!$A$5:$A$228,0),MATCH($B52,'файл остатки'!$A$5:$CX$5,0)),AG52+AH52-AI52-AK52)</f>
        <v>#N/A</v>
      </c>
      <c r="AN52" s="218"/>
      <c r="AO52" s="217">
        <v>-660</v>
      </c>
      <c r="AP52" s="208" t="s">
        <v>197</v>
      </c>
      <c r="AQ52" s="234" t="e">
        <f>IF(ISERROR(INDEX('файл остатки'!$A$5:$CX$265,MATCH(AQ$2,'файл остатки'!$A$5:$A$228,0),MATCH($B52,'файл остатки'!$A$5:$CX$5,0))),INDEX('файл остатки'!$A$100:$CX$265,MATCH(AO$3,'файл остатки'!$A$100:$A$228,0),MATCH($B52,'файл остатки'!$A$5:$CX$5,0)),INDEX('файл остатки'!$A$5:$CX$265,MATCH(AQ$2,'файл остатки'!$A$5:$A$228,0),MATCH($B52,'файл остатки'!$A$5:$CX$5,0)))</f>
        <v>#N/A</v>
      </c>
      <c r="AR52" s="213" t="e">
        <f>INDEX('файл остатки'!$A$5:$CX$265,MATCH($H$1,'файл остатки'!$A$5:$A$228,0),MATCH($B52,'файл остатки'!$A$5:$CX$5,0))</f>
        <v>#N/A</v>
      </c>
      <c r="AS52" s="241" t="e">
        <f>IF(AO$3='файл остатки'!$B$1,INDEX('файл остатки'!$A$5:$CX$265,MATCH($C$1,'файл остатки'!$A$5:$A$228,0),MATCH($B52,'файл остатки'!$A$5:$CX$5,0)),AM52+AN52-AO52-AQ52)</f>
        <v>#N/A</v>
      </c>
      <c r="AT52" s="218"/>
      <c r="AU52" s="217"/>
      <c r="AV52" s="208" t="s">
        <v>197</v>
      </c>
      <c r="AW52" s="234" t="e">
        <f>IF(ISERROR(INDEX('файл остатки'!$A$5:$CX$265,MATCH(AW$2,'файл остатки'!$A$5:$A$228,0),MATCH($B52,'файл остатки'!$A$5:$CX$5,0))),INDEX('файл остатки'!$A$100:$CX$265,MATCH(AU$3,'файл остатки'!$A$100:$A$228,0),MATCH($B52,'файл остатки'!$A$5:$CX$5,0)),INDEX('файл остатки'!$A$5:$CX$265,MATCH(AW$2,'файл остатки'!$A$5:$A$228,0),MATCH($B52,'файл остатки'!$A$5:$CX$5,0)))</f>
        <v>#N/A</v>
      </c>
      <c r="AX52" s="213" t="e">
        <f>INDEX('файл остатки'!$A$5:$CX$265,MATCH($H$1,'файл остатки'!$A$5:$A$228,0),MATCH($B52,'файл остатки'!$A$5:$CX$5,0))</f>
        <v>#N/A</v>
      </c>
      <c r="AY52" s="241" t="e">
        <f>IF(AU$3='файл остатки'!$B$1,INDEX('файл остатки'!$A$5:$CX$265,MATCH($C$1,'файл остатки'!$A$5:$A$228,0),MATCH($B52,'файл остатки'!$A$5:$CX$5,0)),AS52+AT52-AU52-AW52)</f>
        <v>#N/A</v>
      </c>
      <c r="AZ52" s="218"/>
      <c r="BA52" s="217">
        <v>-330</v>
      </c>
      <c r="BB52" s="208" t="s">
        <v>197</v>
      </c>
      <c r="BC52" s="234" t="e">
        <f>IF(ISERROR(INDEX('файл остатки'!$A$5:$CX$265,MATCH(BC$2,'файл остатки'!$A$5:$A$228,0),MATCH($B52,'файл остатки'!$A$5:$CX$5,0))),INDEX('файл остатки'!$A$100:$CX$265,MATCH(BA$3,'файл остатки'!$A$100:$A$228,0),MATCH($B52,'файл остатки'!$A$5:$CX$5,0)),INDEX('файл остатки'!$A$5:$CX$265,MATCH(BC$2,'файл остатки'!$A$5:$A$228,0),MATCH($B52,'файл остатки'!$A$5:$CX$5,0)))</f>
        <v>#N/A</v>
      </c>
      <c r="BD52" s="213" t="e">
        <f>INDEX('файл остатки'!$A$5:$CX$265,MATCH($H$1,'файл остатки'!$A$5:$A$228,0),MATCH($B52,'файл остатки'!$A$5:$CX$5,0))</f>
        <v>#N/A</v>
      </c>
      <c r="BE52" s="241" t="e">
        <f>IF(BA$3='файл остатки'!$B$1,INDEX('файл остатки'!$A$5:$CX$265,MATCH($C$1,'файл остатки'!$A$5:$A$228,0),MATCH($B52,'файл остатки'!$A$5:$CX$5,0)),AY52+AZ52-BA52-BC52)</f>
        <v>#N/A</v>
      </c>
      <c r="BF52" s="218"/>
      <c r="BG52" s="217"/>
      <c r="BH52" s="208" t="s">
        <v>197</v>
      </c>
      <c r="BI52" s="234" t="e">
        <f>IF(ISERROR(INDEX('файл остатки'!$A$5:$CX$265,MATCH(BI$2,'файл остатки'!$A$5:$A$228,0),MATCH($B52,'файл остатки'!$A$5:$CX$5,0))),INDEX('файл остатки'!$A$100:$CX$265,MATCH(BG$3,'файл остатки'!$A$100:$A$228,0),MATCH($B52,'файл остатки'!$A$5:$CX$5,0)),INDEX('файл остатки'!$A$5:$CX$265,MATCH(BI$2,'файл остатки'!$A$5:$A$228,0),MATCH($B52,'файл остатки'!$A$5:$CX$5,0)))</f>
        <v>#N/A</v>
      </c>
      <c r="BJ52" s="213" t="e">
        <f>INDEX('файл остатки'!$A$5:$CX$265,MATCH($H$1,'файл остатки'!$A$5:$A$228,0),MATCH($B52,'файл остатки'!$A$5:$CX$5,0))</f>
        <v>#N/A</v>
      </c>
      <c r="BK52" s="213" t="e">
        <f t="shared" si="0"/>
        <v>#N/A</v>
      </c>
      <c r="BL52" s="241" t="e">
        <f>IF(BG$3='файл остатки'!$B$1,INDEX('файл остатки'!$A$5:$CX$265,MATCH($C$1,'файл остатки'!$A$5:$A$228,0),MATCH($B52,'файл остатки'!$A$5:$CX$5,0)),BE52+BF52-BG52-BI52)</f>
        <v>#N/A</v>
      </c>
      <c r="BM52" s="218"/>
      <c r="BN52" s="217" t="e">
        <f t="shared" si="1"/>
        <v>#N/A</v>
      </c>
      <c r="BO52" s="208" t="s">
        <v>197</v>
      </c>
      <c r="BP52" s="234" t="e">
        <f>IF(ISERROR(INDEX('файл остатки'!$A$5:$CX$265,MATCH(BP$2,'файл остатки'!$A$5:$A$228,0),MATCH($B52,'файл остатки'!$A$5:$CX$5,0))),INDEX('файл остатки'!$A$100:$CX$265,MATCH(BN$3,'файл остатки'!$A$100:$A$228,0),MATCH($B52,'файл остатки'!$A$5:$CX$5,0)),INDEX('файл остатки'!$A$5:$CX$265,MATCH(BP$2,'файл остатки'!$A$5:$A$228,0),MATCH($B52,'файл остатки'!$A$5:$CX$5,0)))</f>
        <v>#N/A</v>
      </c>
      <c r="BQ52" s="213" t="e">
        <f>INDEX('файл остатки'!$A$5:$CX$265,MATCH($H$1,'файл остатки'!$A$5:$A$228,0),MATCH($B52,'файл остатки'!$A$5:$CX$5,0))</f>
        <v>#N/A</v>
      </c>
      <c r="BR52" s="241" t="e">
        <f>IF(BN$3='файл остатки'!$B$1,INDEX('файл остатки'!$A$5:$CX$265,MATCH($C$1,'файл остатки'!$A$5:$A$228,0),MATCH($B52,'файл остатки'!$A$5:$CX$5,0)),BL52+BM52-BN52-BP52)</f>
        <v>#N/A</v>
      </c>
      <c r="BS52" s="218"/>
      <c r="BT52" s="217" t="e">
        <f t="shared" si="2"/>
        <v>#N/A</v>
      </c>
      <c r="BU52" s="208" t="s">
        <v>197</v>
      </c>
      <c r="BV52" s="234" t="e">
        <f>IF(ISERROR(INDEX('файл остатки'!$A$5:$CX$265,MATCH(BV$2,'файл остатки'!$A$5:$A$228,0),MATCH($B52,'файл остатки'!$A$5:$CX$5,0))),INDEX('файл остатки'!$A$100:$CX$265,MATCH(BT$3,'файл остатки'!$A$100:$A$228,0),MATCH($B52,'файл остатки'!$A$5:$CX$5,0)),INDEX('файл остатки'!$A$5:$CX$265,MATCH(BV$2,'файл остатки'!$A$5:$A$228,0),MATCH($B52,'файл остатки'!$A$5:$CX$5,0)))</f>
        <v>#N/A</v>
      </c>
      <c r="BW52" s="213" t="e">
        <f>INDEX('файл остатки'!$A$5:$CX$265,MATCH($H$1,'файл остатки'!$A$5:$A$228,0),MATCH($B52,'файл остатки'!$A$5:$CX$5,0))</f>
        <v>#N/A</v>
      </c>
      <c r="BX52" s="241" t="e">
        <f>IF(BT$3='файл остатки'!$B$1,INDEX('файл остатки'!$A$5:$CX$265,MATCH($C$1,'файл остатки'!$A$5:$A$228,0),MATCH($B52,'файл остатки'!$A$5:$CX$5,0)),BR52+BS52-BT52-BV52)</f>
        <v>#N/A</v>
      </c>
      <c r="BY52" s="218"/>
      <c r="BZ52" s="217" t="e">
        <f t="shared" si="3"/>
        <v>#N/A</v>
      </c>
      <c r="CA52" s="208" t="s">
        <v>197</v>
      </c>
      <c r="CB52" s="234" t="e">
        <f>IF(ISERROR(INDEX('файл остатки'!$A$5:$CX$265,MATCH(CB$2,'файл остатки'!$A$5:$A$228,0),MATCH($B52,'файл остатки'!$A$5:$CX$5,0))),INDEX('файл остатки'!$A$100:$CX$265,MATCH(BZ$3,'файл остатки'!$A$100:$A$228,0),MATCH($B52,'файл остатки'!$A$5:$CX$5,0)),INDEX('файл остатки'!$A$5:$CX$265,MATCH(CB$2,'файл остатки'!$A$5:$A$228,0),MATCH($B52,'файл остатки'!$A$5:$CX$5,0)))</f>
        <v>#N/A</v>
      </c>
      <c r="CC52" s="213" t="e">
        <f>INDEX('файл остатки'!$A$5:$CX$265,MATCH($H$1,'файл остатки'!$A$5:$A$228,0),MATCH($B52,'файл остатки'!$A$5:$CX$5,0))</f>
        <v>#N/A</v>
      </c>
      <c r="CD52" s="241" t="e">
        <f>IF(BZ$3='файл остатки'!$B$1,INDEX('файл остатки'!$A$5:$CX$265,MATCH($C$1,'файл остатки'!$A$5:$A$228,0),MATCH($B52,'файл остатки'!$A$5:$CX$5,0)),BX52+BY52-BZ52-CB52)</f>
        <v>#N/A</v>
      </c>
      <c r="CE52" s="218"/>
      <c r="CH52" s="217">
        <f t="shared" si="4"/>
        <v>-3724</v>
      </c>
      <c r="CI52" s="208" t="s">
        <v>197</v>
      </c>
      <c r="CJ52" s="217" t="e">
        <f t="shared" si="5"/>
        <v>#N/A</v>
      </c>
      <c r="CK52" s="208" t="s">
        <v>197</v>
      </c>
      <c r="CO52" s="223" t="e">
        <f>+INDEX('файл остатки'!$A$5:$CX$265,MATCH(CO$2,'файл остатки'!$A$5:$A$228,0),MATCH($B52,'файл остатки'!$A$5:$CX$5,0))</f>
        <v>#N/A</v>
      </c>
    </row>
    <row r="53" spans="1:93" ht="24" customHeight="1">
      <c r="A53" s="140" t="s">
        <v>20</v>
      </c>
      <c r="B53" s="203" t="s">
        <v>161</v>
      </c>
      <c r="C53" s="244" t="e">
        <f>INDEX('файл остатки'!$A$5:$CX$265,MATCH($C$1,'файл остатки'!$A$5:$A$228,0),MATCH(B53,'файл остатки'!$A$5:$CX$5,0))</f>
        <v>#N/A</v>
      </c>
      <c r="D53" s="248"/>
      <c r="E53" s="217">
        <v>-336</v>
      </c>
      <c r="F53" s="150">
        <f>-(E51+E52+E58+E59)/'планирование суточное'!$K$67</f>
        <v>0</v>
      </c>
      <c r="G53" s="234" t="e">
        <f>IF(ISERROR(INDEX('файл остатки'!$A$5:$CX$265,MATCH(G$2,'файл остатки'!$A$5:$A$228,0),MATCH($B53,'файл остатки'!$A$5:$CX$5,0))),INDEX('файл остатки'!$A$100:$CX$265,MATCH(E$3,'файл остатки'!$A$100:$A$228,0),MATCH($B53,'файл остатки'!$A$5:$CX$5,0)),INDEX('файл остатки'!$A$5:$CX$265,MATCH(G$2,'файл остатки'!$A$5:$A$228,0),MATCH($B53,'файл остатки'!$A$5:$CX$5,0)))</f>
        <v>#N/A</v>
      </c>
      <c r="H53" s="213" t="e">
        <f>INDEX('файл остатки'!$A$5:$CX$265,MATCH($H$1,'файл остатки'!$A$5:$A$228,0),MATCH($B53,'файл остатки'!$A$5:$CX$5,0))</f>
        <v>#N/A</v>
      </c>
      <c r="I53" s="241" t="e">
        <f>IF(E$3='файл остатки'!$B$1,INDEX('файл остатки'!$A$5:$CX$265,MATCH($C$1,'файл остатки'!$A$5:$A$228,0),MATCH($B53,'файл остатки'!$A$5:$CX$5,0)),C53+D53-E53-G53)</f>
        <v>#N/A</v>
      </c>
      <c r="J53" s="218"/>
      <c r="K53" s="217"/>
      <c r="L53" s="150">
        <f>-(K51+K52+K58+K59)/'планирование суточное'!$K$67</f>
        <v>1.5529411764705883</v>
      </c>
      <c r="M53" s="234" t="e">
        <f>IF(ISERROR(INDEX('файл остатки'!$A$5:$CX$265,MATCH(M$2,'файл остатки'!$A$5:$A$228,0),MATCH($B53,'файл остатки'!$A$5:$CX$5,0))),INDEX('файл остатки'!$A$100:$CX$265,MATCH(K$3,'файл остатки'!$A$100:$A$228,0),MATCH($B53,'файл остатки'!$A$5:$CX$5,0)),INDEX('файл остатки'!$A$5:$CX$265,MATCH(M$2,'файл остатки'!$A$5:$A$228,0),MATCH($B53,'файл остатки'!$A$5:$CX$5,0)))</f>
        <v>#N/A</v>
      </c>
      <c r="N53" s="213" t="e">
        <f>INDEX('файл остатки'!$A$5:$CX$265,MATCH($H$1,'файл остатки'!$A$5:$A$228,0),MATCH($B53,'файл остатки'!$A$5:$CX$5,0))</f>
        <v>#N/A</v>
      </c>
      <c r="O53" s="241" t="e">
        <f>IF(K$3='файл остатки'!$B$1,INDEX('файл остатки'!$A$5:$CX$265,MATCH($C$1,'файл остатки'!$A$5:$A$228,0),MATCH($B53,'файл остатки'!$A$5:$CX$5,0)),I53+J53-K53-M53)</f>
        <v>#N/A</v>
      </c>
      <c r="P53" s="218"/>
      <c r="Q53" s="217">
        <v>-340</v>
      </c>
      <c r="R53" s="150">
        <f>-(Q51+Q52+Q58+Q59)/'планирование суточное'!$K$67</f>
        <v>1.5517647058823529</v>
      </c>
      <c r="S53" s="234" t="e">
        <f>IF(ISERROR(INDEX('файл остатки'!$A$5:$CX$265,MATCH(S$2,'файл остатки'!$A$5:$A$228,0),MATCH($B53,'файл остатки'!$A$5:$CX$5,0))),INDEX('файл остатки'!$A$100:$CX$265,MATCH(Q$3,'файл остатки'!$A$100:$A$228,0),MATCH($B53,'файл остатки'!$A$5:$CX$5,0)),INDEX('файл остатки'!$A$5:$CX$265,MATCH(S$2,'файл остатки'!$A$5:$A$228,0),MATCH($B53,'файл остатки'!$A$5:$CX$5,0)))</f>
        <v>#N/A</v>
      </c>
      <c r="T53" s="213" t="e">
        <f>INDEX('файл остатки'!$A$5:$CX$265,MATCH($H$1,'файл остатки'!$A$5:$A$228,0),MATCH($B53,'файл остатки'!$A$5:$CX$5,0))</f>
        <v>#N/A</v>
      </c>
      <c r="U53" s="241" t="e">
        <f>IF(Q$3='файл остатки'!$B$1,INDEX('файл остатки'!$A$5:$CX$265,MATCH($C$1,'файл остатки'!$A$5:$A$228,0),MATCH($B53,'файл остатки'!$A$5:$CX$5,0)),O53+P53-Q53-S53)</f>
        <v>#N/A</v>
      </c>
      <c r="V53" s="218"/>
      <c r="W53" s="217">
        <v>-660</v>
      </c>
      <c r="X53" s="150">
        <f>-(W51+W52+W58+W59)/'планирование суточное'!$K$67</f>
        <v>1.5529411764705883</v>
      </c>
      <c r="Y53" s="234" t="e">
        <f>IF(ISERROR(INDEX('файл остатки'!$A$5:$CX$265,MATCH(Y$2,'файл остатки'!$A$5:$A$228,0),MATCH($B53,'файл остатки'!$A$5:$CX$5,0))),INDEX('файл остатки'!$A$100:$CX$265,MATCH(W$3,'файл остатки'!$A$100:$A$228,0),MATCH($B53,'файл остатки'!$A$5:$CX$5,0)),INDEX('файл остатки'!$A$5:$CX$265,MATCH(Y$2,'файл остатки'!$A$5:$A$228,0),MATCH($B53,'файл остатки'!$A$5:$CX$5,0)))</f>
        <v>#N/A</v>
      </c>
      <c r="Z53" s="213" t="e">
        <f>INDEX('файл остатки'!$A$5:$CX$265,MATCH($H$1,'файл остатки'!$A$5:$A$228,0),MATCH($B53,'файл остатки'!$A$5:$CX$5,0))</f>
        <v>#N/A</v>
      </c>
      <c r="AA53" s="241" t="e">
        <f>IF(W$3='файл остатки'!$B$1,INDEX('файл остатки'!$A$5:$CX$265,MATCH($C$1,'файл остатки'!$A$5:$A$228,0),MATCH($B53,'файл остатки'!$A$5:$CX$5,0)),U53+V53-W53-Y53)</f>
        <v>#N/A</v>
      </c>
      <c r="AB53" s="218"/>
      <c r="AC53" s="217"/>
      <c r="AD53" s="150">
        <f>-(AC51+AC52+AC58+AC59)/'планирование суточное'!$K$67</f>
        <v>0</v>
      </c>
      <c r="AE53" s="234" t="e">
        <f>IF(ISERROR(INDEX('файл остатки'!$A$5:$CX$265,MATCH(AE$2,'файл остатки'!$A$5:$A$228,0),MATCH($B53,'файл остатки'!$A$5:$CX$5,0))),INDEX('файл остатки'!$A$100:$CX$265,MATCH(AC$3,'файл остатки'!$A$100:$A$228,0),MATCH($B53,'файл остатки'!$A$5:$CX$5,0)),INDEX('файл остатки'!$A$5:$CX$265,MATCH(AE$2,'файл остатки'!$A$5:$A$228,0),MATCH($B53,'файл остатки'!$A$5:$CX$5,0)))</f>
        <v>#N/A</v>
      </c>
      <c r="AF53" s="213" t="e">
        <f>INDEX('файл остатки'!$A$5:$CX$265,MATCH($H$1,'файл остатки'!$A$5:$A$228,0),MATCH($B53,'файл остатки'!$A$5:$CX$5,0))</f>
        <v>#N/A</v>
      </c>
      <c r="AG53" s="241" t="e">
        <f>IF(AC$3='файл остатки'!$B$1,INDEX('файл остатки'!$A$5:$CX$265,MATCH($C$1,'файл остатки'!$A$5:$A$228,0),MATCH($B53,'файл остатки'!$A$5:$CX$5,0)),AA53+AB53-AC53-AE53)</f>
        <v>#N/A</v>
      </c>
      <c r="AH53" s="218"/>
      <c r="AI53" s="217"/>
      <c r="AJ53" s="150">
        <f>-(AI51+AI52+AI58+AI59)/'планирование суточное'!$K$67</f>
        <v>0.29411764705882354</v>
      </c>
      <c r="AK53" s="234" t="e">
        <f>IF(ISERROR(INDEX('файл остатки'!$A$5:$CX$265,MATCH(AK$2,'файл остатки'!$A$5:$A$228,0),MATCH($B53,'файл остатки'!$A$5:$CX$5,0))),INDEX('файл остатки'!$A$100:$CX$265,MATCH(AI$3,'файл остатки'!$A$100:$A$228,0),MATCH($B53,'файл остатки'!$A$5:$CX$5,0)),INDEX('файл остатки'!$A$5:$CX$265,MATCH(AK$2,'файл остатки'!$A$5:$A$228,0),MATCH($B53,'файл остатки'!$A$5:$CX$5,0)))</f>
        <v>#N/A</v>
      </c>
      <c r="AL53" s="213" t="e">
        <f>INDEX('файл остатки'!$A$5:$CX$265,MATCH($H$1,'файл остатки'!$A$5:$A$228,0),MATCH($B53,'файл остатки'!$A$5:$CX$5,0))</f>
        <v>#N/A</v>
      </c>
      <c r="AM53" s="241" t="e">
        <f>IF(AI$3='файл остатки'!$B$1,INDEX('файл остатки'!$A$5:$CX$265,MATCH($C$1,'файл остатки'!$A$5:$A$228,0),MATCH($B53,'файл остатки'!$A$5:$CX$5,0)),AG53+AH53-AI53-AK53)</f>
        <v>#N/A</v>
      </c>
      <c r="AN53" s="218"/>
      <c r="AO53" s="217">
        <v>-330</v>
      </c>
      <c r="AP53" s="150">
        <f>-(AO51+AO52+AO58+AO59)/'планирование суточное'!$K$67</f>
        <v>1.1647058823529413</v>
      </c>
      <c r="AQ53" s="234" t="e">
        <f>IF(ISERROR(INDEX('файл остатки'!$A$5:$CX$265,MATCH(AQ$2,'файл остатки'!$A$5:$A$228,0),MATCH($B53,'файл остатки'!$A$5:$CX$5,0))),INDEX('файл остатки'!$A$100:$CX$265,MATCH(AO$3,'файл остатки'!$A$100:$A$228,0),MATCH($B53,'файл остатки'!$A$5:$CX$5,0)),INDEX('файл остатки'!$A$5:$CX$265,MATCH(AQ$2,'файл остатки'!$A$5:$A$228,0),MATCH($B53,'файл остатки'!$A$5:$CX$5,0)))</f>
        <v>#N/A</v>
      </c>
      <c r="AR53" s="213" t="e">
        <f>INDEX('файл остатки'!$A$5:$CX$265,MATCH($H$1,'файл остатки'!$A$5:$A$228,0),MATCH($B53,'файл остатки'!$A$5:$CX$5,0))</f>
        <v>#N/A</v>
      </c>
      <c r="AS53" s="241" t="e">
        <f>IF(AO$3='файл остатки'!$B$1,INDEX('файл остатки'!$A$5:$CX$265,MATCH($C$1,'файл остатки'!$A$5:$A$228,0),MATCH($B53,'файл остатки'!$A$5:$CX$5,0)),AM53+AN53-AO53-AQ53)</f>
        <v>#N/A</v>
      </c>
      <c r="AT53" s="218"/>
      <c r="AU53" s="217">
        <v>-330</v>
      </c>
      <c r="AV53" s="150">
        <f>-(AU51+AU52+AU58+AU59)/'планирование суточное'!$K$67</f>
        <v>0</v>
      </c>
      <c r="AW53" s="234" t="e">
        <f>IF(ISERROR(INDEX('файл остатки'!$A$5:$CX$265,MATCH(AW$2,'файл остатки'!$A$5:$A$228,0),MATCH($B53,'файл остатки'!$A$5:$CX$5,0))),INDEX('файл остатки'!$A$100:$CX$265,MATCH(AU$3,'файл остатки'!$A$100:$A$228,0),MATCH($B53,'файл остатки'!$A$5:$CX$5,0)),INDEX('файл остатки'!$A$5:$CX$265,MATCH(AW$2,'файл остатки'!$A$5:$A$228,0),MATCH($B53,'файл остатки'!$A$5:$CX$5,0)))</f>
        <v>#N/A</v>
      </c>
      <c r="AX53" s="213" t="e">
        <f>INDEX('файл остатки'!$A$5:$CX$265,MATCH($H$1,'файл остатки'!$A$5:$A$228,0),MATCH($B53,'файл остатки'!$A$5:$CX$5,0))</f>
        <v>#N/A</v>
      </c>
      <c r="AY53" s="241" t="e">
        <f>IF(AU$3='файл остатки'!$B$1,INDEX('файл остатки'!$A$5:$CX$265,MATCH($C$1,'файл остатки'!$A$5:$A$228,0),MATCH($B53,'файл остатки'!$A$5:$CX$5,0)),AS53+AT53-AU53-AW53)</f>
        <v>#N/A</v>
      </c>
      <c r="AZ53" s="218"/>
      <c r="BA53" s="217"/>
      <c r="BB53" s="150">
        <f>-(BA51+BA52+BA58+BA59)/'планирование суточное'!$K$67</f>
        <v>1.1647058823529413</v>
      </c>
      <c r="BC53" s="234" t="e">
        <f>IF(ISERROR(INDEX('файл остатки'!$A$5:$CX$265,MATCH(BC$2,'файл остатки'!$A$5:$A$228,0),MATCH($B53,'файл остатки'!$A$5:$CX$5,0))),INDEX('файл остатки'!$A$100:$CX$265,MATCH(BA$3,'файл остатки'!$A$100:$A$228,0),MATCH($B53,'файл остатки'!$A$5:$CX$5,0)),INDEX('файл остатки'!$A$5:$CX$265,MATCH(BC$2,'файл остатки'!$A$5:$A$228,0),MATCH($B53,'файл остатки'!$A$5:$CX$5,0)))</f>
        <v>#N/A</v>
      </c>
      <c r="BD53" s="213" t="e">
        <f>INDEX('файл остатки'!$A$5:$CX$265,MATCH($H$1,'файл остатки'!$A$5:$A$228,0),MATCH($B53,'файл остатки'!$A$5:$CX$5,0))</f>
        <v>#N/A</v>
      </c>
      <c r="BE53" s="241" t="e">
        <f>IF(BA$3='файл остатки'!$B$1,INDEX('файл остатки'!$A$5:$CX$265,MATCH($C$1,'файл остатки'!$A$5:$A$228,0),MATCH($B53,'файл остатки'!$A$5:$CX$5,0)),AY53+AZ53-BA53-BC53)</f>
        <v>#N/A</v>
      </c>
      <c r="BF53" s="218"/>
      <c r="BG53" s="217"/>
      <c r="BH53" s="150">
        <f>-(BG51+BG52+BG58+BG59)/'планирование суточное'!$K$67</f>
        <v>0</v>
      </c>
      <c r="BI53" s="234" t="e">
        <f>IF(ISERROR(INDEX('файл остатки'!$A$5:$CX$265,MATCH(BI$2,'файл остатки'!$A$5:$A$228,0),MATCH($B53,'файл остатки'!$A$5:$CX$5,0))),INDEX('файл остатки'!$A$100:$CX$265,MATCH(BG$3,'файл остатки'!$A$100:$A$228,0),MATCH($B53,'файл остатки'!$A$5:$CX$5,0)),INDEX('файл остатки'!$A$5:$CX$265,MATCH(BI$2,'файл остатки'!$A$5:$A$228,0),MATCH($B53,'файл остатки'!$A$5:$CX$5,0)))</f>
        <v>#N/A</v>
      </c>
      <c r="BJ53" s="213" t="e">
        <f>INDEX('файл остатки'!$A$5:$CX$265,MATCH($H$1,'файл остатки'!$A$5:$A$228,0),MATCH($B53,'файл остатки'!$A$5:$CX$5,0))</f>
        <v>#N/A</v>
      </c>
      <c r="BK53" s="213" t="e">
        <f t="shared" si="0"/>
        <v>#N/A</v>
      </c>
      <c r="BL53" s="241" t="e">
        <f>IF(BG$3='файл остатки'!$B$1,INDEX('файл остатки'!$A$5:$CX$265,MATCH($C$1,'файл остатки'!$A$5:$A$228,0),MATCH($B53,'файл остатки'!$A$5:$CX$5,0)),BE53+BF53-BG53-BI53)</f>
        <v>#N/A</v>
      </c>
      <c r="BM53" s="218"/>
      <c r="BN53" s="217" t="e">
        <f t="shared" si="1"/>
        <v>#N/A</v>
      </c>
      <c r="BO53" s="150" t="e">
        <f>-(BN51+BN52+BN58+BN59)/'планирование суточное'!$K$67</f>
        <v>#N/A</v>
      </c>
      <c r="BP53" s="234" t="e">
        <f>IF(ISERROR(INDEX('файл остатки'!$A$5:$CX$265,MATCH(BP$2,'файл остатки'!$A$5:$A$228,0),MATCH($B53,'файл остатки'!$A$5:$CX$5,0))),INDEX('файл остатки'!$A$100:$CX$265,MATCH(BN$3,'файл остатки'!$A$100:$A$228,0),MATCH($B53,'файл остатки'!$A$5:$CX$5,0)),INDEX('файл остатки'!$A$5:$CX$265,MATCH(BP$2,'файл остатки'!$A$5:$A$228,0),MATCH($B53,'файл остатки'!$A$5:$CX$5,0)))</f>
        <v>#N/A</v>
      </c>
      <c r="BQ53" s="213" t="e">
        <f>INDEX('файл остатки'!$A$5:$CX$265,MATCH($H$1,'файл остатки'!$A$5:$A$228,0),MATCH($B53,'файл остатки'!$A$5:$CX$5,0))</f>
        <v>#N/A</v>
      </c>
      <c r="BR53" s="241" t="e">
        <f>IF(BN$3='файл остатки'!$B$1,INDEX('файл остатки'!$A$5:$CX$265,MATCH($C$1,'файл остатки'!$A$5:$A$228,0),MATCH($B53,'файл остатки'!$A$5:$CX$5,0)),BL53+BM53-BN53-BP53)</f>
        <v>#N/A</v>
      </c>
      <c r="BS53" s="218"/>
      <c r="BT53" s="217" t="e">
        <f t="shared" si="2"/>
        <v>#N/A</v>
      </c>
      <c r="BU53" s="150" t="e">
        <f>-(BT51+BT52+BT58+BT59)/'планирование суточное'!$K$67</f>
        <v>#N/A</v>
      </c>
      <c r="BV53" s="234" t="e">
        <f>IF(ISERROR(INDEX('файл остатки'!$A$5:$CX$265,MATCH(BV$2,'файл остатки'!$A$5:$A$228,0),MATCH($B53,'файл остатки'!$A$5:$CX$5,0))),INDEX('файл остатки'!$A$100:$CX$265,MATCH(BT$3,'файл остатки'!$A$100:$A$228,0),MATCH($B53,'файл остатки'!$A$5:$CX$5,0)),INDEX('файл остатки'!$A$5:$CX$265,MATCH(BV$2,'файл остатки'!$A$5:$A$228,0),MATCH($B53,'файл остатки'!$A$5:$CX$5,0)))</f>
        <v>#N/A</v>
      </c>
      <c r="BW53" s="213" t="e">
        <f>INDEX('файл остатки'!$A$5:$CX$265,MATCH($H$1,'файл остатки'!$A$5:$A$228,0),MATCH($B53,'файл остатки'!$A$5:$CX$5,0))</f>
        <v>#N/A</v>
      </c>
      <c r="BX53" s="241" t="e">
        <f>IF(BT$3='файл остатки'!$B$1,INDEX('файл остатки'!$A$5:$CX$265,MATCH($C$1,'файл остатки'!$A$5:$A$228,0),MATCH($B53,'файл остатки'!$A$5:$CX$5,0)),BR53+BS53-BT53-BV53)</f>
        <v>#N/A</v>
      </c>
      <c r="BY53" s="218"/>
      <c r="BZ53" s="217" t="e">
        <f t="shared" si="3"/>
        <v>#N/A</v>
      </c>
      <c r="CA53" s="150" t="e">
        <f>-(BZ51+BZ52+BZ58+BZ59)/'планирование суточное'!$K$67</f>
        <v>#N/A</v>
      </c>
      <c r="CB53" s="234" t="e">
        <f>IF(ISERROR(INDEX('файл остатки'!$A$5:$CX$265,MATCH(CB$2,'файл остатки'!$A$5:$A$228,0),MATCH($B53,'файл остатки'!$A$5:$CX$5,0))),INDEX('файл остатки'!$A$100:$CX$265,MATCH(BZ$3,'файл остатки'!$A$100:$A$228,0),MATCH($B53,'файл остатки'!$A$5:$CX$5,0)),INDEX('файл остатки'!$A$5:$CX$265,MATCH(CB$2,'файл остатки'!$A$5:$A$228,0),MATCH($B53,'файл остатки'!$A$5:$CX$5,0)))</f>
        <v>#N/A</v>
      </c>
      <c r="CC53" s="213" t="e">
        <f>INDEX('файл остатки'!$A$5:$CX$265,MATCH($H$1,'файл остатки'!$A$5:$A$228,0),MATCH($B53,'файл остатки'!$A$5:$CX$5,0))</f>
        <v>#N/A</v>
      </c>
      <c r="CD53" s="241" t="e">
        <f>IF(BZ$3='файл остатки'!$B$1,INDEX('файл остатки'!$A$5:$CX$265,MATCH($C$1,'файл остатки'!$A$5:$A$228,0),MATCH($B53,'файл остатки'!$A$5:$CX$5,0)),BX53+BY53-BZ53-CB53)</f>
        <v>#N/A</v>
      </c>
      <c r="CE53" s="218"/>
      <c r="CH53" s="217">
        <f t="shared" si="4"/>
        <v>-1996</v>
      </c>
      <c r="CI53" s="150">
        <f>-(CH51+CH52+CH58+CH59)/'планирование суточное'!$K$67</f>
        <v>7.2811764705882354</v>
      </c>
      <c r="CJ53" s="217" t="e">
        <f t="shared" si="5"/>
        <v>#N/A</v>
      </c>
      <c r="CK53" s="150" t="e">
        <f>-(CJ51+CJ52+CJ58+CJ59)/'планирование суточное'!$K$67</f>
        <v>#N/A</v>
      </c>
      <c r="CO53" s="223" t="e">
        <f>+INDEX('файл остатки'!$A$5:$CX$265,MATCH(CO$2,'файл остатки'!$A$5:$A$228,0),MATCH($B53,'файл остатки'!$A$5:$CX$5,0))</f>
        <v>#N/A</v>
      </c>
    </row>
    <row r="54" spans="1:93" ht="24" customHeight="1">
      <c r="A54" s="140" t="s">
        <v>19</v>
      </c>
      <c r="B54" s="203" t="s">
        <v>136</v>
      </c>
      <c r="C54" s="244" t="e">
        <f>INDEX('файл остатки'!$A$5:$CX$265,MATCH($C$1,'файл остатки'!$A$5:$A$228,0),MATCH(B54,'файл остатки'!$A$5:$CX$5,0))</f>
        <v>#N/A</v>
      </c>
      <c r="D54" s="248"/>
      <c r="E54" s="217"/>
      <c r="F54" s="208" t="s">
        <v>198</v>
      </c>
      <c r="G54" s="234" t="e">
        <f>IF(ISERROR(INDEX('файл остатки'!$A$5:$CX$265,MATCH(G$2,'файл остатки'!$A$5:$A$228,0),MATCH($B54,'файл остатки'!$A$5:$CX$5,0))),INDEX('файл остатки'!$A$100:$CX$265,MATCH(E$3,'файл остатки'!$A$100:$A$228,0),MATCH($B54,'файл остатки'!$A$5:$CX$5,0)),INDEX('файл остатки'!$A$5:$CX$265,MATCH(G$2,'файл остатки'!$A$5:$A$228,0),MATCH($B54,'файл остатки'!$A$5:$CX$5,0)))</f>
        <v>#N/A</v>
      </c>
      <c r="H54" s="213" t="e">
        <f>INDEX('файл остатки'!$A$5:$CX$265,MATCH($H$1,'файл остатки'!$A$5:$A$228,0),MATCH($B54,'файл остатки'!$A$5:$CX$5,0))</f>
        <v>#N/A</v>
      </c>
      <c r="I54" s="241" t="e">
        <f>IF(E$3='файл остатки'!$B$1,INDEX('файл остатки'!$A$5:$CX$265,MATCH($C$1,'файл остатки'!$A$5:$A$228,0),MATCH($B54,'файл остатки'!$A$5:$CX$5,0)),C54+D54-E54-G54)</f>
        <v>#N/A</v>
      </c>
      <c r="J54" s="218"/>
      <c r="K54" s="217"/>
      <c r="L54" s="208" t="s">
        <v>198</v>
      </c>
      <c r="M54" s="234" t="e">
        <f>IF(ISERROR(INDEX('файл остатки'!$A$5:$CX$265,MATCH(M$2,'файл остатки'!$A$5:$A$228,0),MATCH($B54,'файл остатки'!$A$5:$CX$5,0))),INDEX('файл остатки'!$A$100:$CX$265,MATCH(K$3,'файл остатки'!$A$100:$A$228,0),MATCH($B54,'файл остатки'!$A$5:$CX$5,0)),INDEX('файл остатки'!$A$5:$CX$265,MATCH(M$2,'файл остатки'!$A$5:$A$228,0),MATCH($B54,'файл остатки'!$A$5:$CX$5,0)))</f>
        <v>#N/A</v>
      </c>
      <c r="N54" s="213" t="e">
        <f>INDEX('файл остатки'!$A$5:$CX$265,MATCH($H$1,'файл остатки'!$A$5:$A$228,0),MATCH($B54,'файл остатки'!$A$5:$CX$5,0))</f>
        <v>#N/A</v>
      </c>
      <c r="O54" s="241" t="e">
        <f>IF(K$3='файл остатки'!$B$1,INDEX('файл остатки'!$A$5:$CX$265,MATCH($C$1,'файл остатки'!$A$5:$A$228,0),MATCH($B54,'файл остатки'!$A$5:$CX$5,0)),I54+J54-K54-M54)</f>
        <v>#N/A</v>
      </c>
      <c r="P54" s="218"/>
      <c r="Q54" s="217">
        <v>-4</v>
      </c>
      <c r="R54" s="208" t="s">
        <v>198</v>
      </c>
      <c r="S54" s="234" t="e">
        <f>IF(ISERROR(INDEX('файл остатки'!$A$5:$CX$265,MATCH(S$2,'файл остатки'!$A$5:$A$228,0),MATCH($B54,'файл остатки'!$A$5:$CX$5,0))),INDEX('файл остатки'!$A$100:$CX$265,MATCH(Q$3,'файл остатки'!$A$100:$A$228,0),MATCH($B54,'файл остатки'!$A$5:$CX$5,0)),INDEX('файл остатки'!$A$5:$CX$265,MATCH(S$2,'файл остатки'!$A$5:$A$228,0),MATCH($B54,'файл остатки'!$A$5:$CX$5,0)))</f>
        <v>#N/A</v>
      </c>
      <c r="T54" s="213" t="e">
        <f>INDEX('файл остатки'!$A$5:$CX$265,MATCH($H$1,'файл остатки'!$A$5:$A$228,0),MATCH($B54,'файл остатки'!$A$5:$CX$5,0))</f>
        <v>#N/A</v>
      </c>
      <c r="U54" s="241" t="e">
        <f>IF(Q$3='файл остатки'!$B$1,INDEX('файл остатки'!$A$5:$CX$265,MATCH($C$1,'файл остатки'!$A$5:$A$228,0),MATCH($B54,'файл остатки'!$A$5:$CX$5,0)),O54+P54-Q54-S54)</f>
        <v>#N/A</v>
      </c>
      <c r="V54" s="218"/>
      <c r="W54" s="217"/>
      <c r="X54" s="208" t="s">
        <v>198</v>
      </c>
      <c r="Y54" s="234" t="e">
        <f>IF(ISERROR(INDEX('файл остатки'!$A$5:$CX$265,MATCH(Y$2,'файл остатки'!$A$5:$A$228,0),MATCH($B54,'файл остатки'!$A$5:$CX$5,0))),INDEX('файл остатки'!$A$100:$CX$265,MATCH(W$3,'файл остатки'!$A$100:$A$228,0),MATCH($B54,'файл остатки'!$A$5:$CX$5,0)),INDEX('файл остатки'!$A$5:$CX$265,MATCH(Y$2,'файл остатки'!$A$5:$A$228,0),MATCH($B54,'файл остатки'!$A$5:$CX$5,0)))</f>
        <v>#N/A</v>
      </c>
      <c r="Z54" s="213" t="e">
        <f>INDEX('файл остатки'!$A$5:$CX$265,MATCH($H$1,'файл остатки'!$A$5:$A$228,0),MATCH($B54,'файл остатки'!$A$5:$CX$5,0))</f>
        <v>#N/A</v>
      </c>
      <c r="AA54" s="241" t="e">
        <f>IF(W$3='файл остатки'!$B$1,INDEX('файл остатки'!$A$5:$CX$265,MATCH($C$1,'файл остатки'!$A$5:$A$228,0),MATCH($B54,'файл остатки'!$A$5:$CX$5,0)),U54+V54-W54-Y54)</f>
        <v>#N/A</v>
      </c>
      <c r="AB54" s="218"/>
      <c r="AC54" s="217"/>
      <c r="AD54" s="208" t="s">
        <v>198</v>
      </c>
      <c r="AE54" s="234" t="e">
        <f>IF(ISERROR(INDEX('файл остатки'!$A$5:$CX$265,MATCH(AE$2,'файл остатки'!$A$5:$A$228,0),MATCH($B54,'файл остатки'!$A$5:$CX$5,0))),INDEX('файл остатки'!$A$100:$CX$265,MATCH(AC$3,'файл остатки'!$A$100:$A$228,0),MATCH($B54,'файл остатки'!$A$5:$CX$5,0)),INDEX('файл остатки'!$A$5:$CX$265,MATCH(AE$2,'файл остатки'!$A$5:$A$228,0),MATCH($B54,'файл остатки'!$A$5:$CX$5,0)))</f>
        <v>#N/A</v>
      </c>
      <c r="AF54" s="213" t="e">
        <f>INDEX('файл остатки'!$A$5:$CX$265,MATCH($H$1,'файл остатки'!$A$5:$A$228,0),MATCH($B54,'файл остатки'!$A$5:$CX$5,0))</f>
        <v>#N/A</v>
      </c>
      <c r="AG54" s="241" t="e">
        <f>IF(AC$3='файл остатки'!$B$1,INDEX('файл остатки'!$A$5:$CX$265,MATCH($C$1,'файл остатки'!$A$5:$A$228,0),MATCH($B54,'файл остатки'!$A$5:$CX$5,0)),AA54+AB54-AC54-AE54)</f>
        <v>#N/A</v>
      </c>
      <c r="AH54" s="218"/>
      <c r="AI54" s="217"/>
      <c r="AJ54" s="208" t="s">
        <v>198</v>
      </c>
      <c r="AK54" s="234" t="e">
        <f>IF(ISERROR(INDEX('файл остатки'!$A$5:$CX$265,MATCH(AK$2,'файл остатки'!$A$5:$A$228,0),MATCH($B54,'файл остатки'!$A$5:$CX$5,0))),INDEX('файл остатки'!$A$100:$CX$265,MATCH(AI$3,'файл остатки'!$A$100:$A$228,0),MATCH($B54,'файл остатки'!$A$5:$CX$5,0)),INDEX('файл остатки'!$A$5:$CX$265,MATCH(AK$2,'файл остатки'!$A$5:$A$228,0),MATCH($B54,'файл остатки'!$A$5:$CX$5,0)))</f>
        <v>#N/A</v>
      </c>
      <c r="AL54" s="213" t="e">
        <f>INDEX('файл остатки'!$A$5:$CX$265,MATCH($H$1,'файл остатки'!$A$5:$A$228,0),MATCH($B54,'файл остатки'!$A$5:$CX$5,0))</f>
        <v>#N/A</v>
      </c>
      <c r="AM54" s="241" t="e">
        <f>IF(AI$3='файл остатки'!$B$1,INDEX('файл остатки'!$A$5:$CX$265,MATCH($C$1,'файл остатки'!$A$5:$A$228,0),MATCH($B54,'файл остатки'!$A$5:$CX$5,0)),AG54+AH54-AI54-AK54)</f>
        <v>#N/A</v>
      </c>
      <c r="AN54" s="218"/>
      <c r="AO54" s="217"/>
      <c r="AP54" s="208" t="s">
        <v>198</v>
      </c>
      <c r="AQ54" s="234" t="e">
        <f>IF(ISERROR(INDEX('файл остатки'!$A$5:$CX$265,MATCH(AQ$2,'файл остатки'!$A$5:$A$228,0),MATCH($B54,'файл остатки'!$A$5:$CX$5,0))),INDEX('файл остатки'!$A$100:$CX$265,MATCH(AO$3,'файл остатки'!$A$100:$A$228,0),MATCH($B54,'файл остатки'!$A$5:$CX$5,0)),INDEX('файл остатки'!$A$5:$CX$265,MATCH(AQ$2,'файл остатки'!$A$5:$A$228,0),MATCH($B54,'файл остатки'!$A$5:$CX$5,0)))</f>
        <v>#N/A</v>
      </c>
      <c r="AR54" s="213" t="e">
        <f>INDEX('файл остатки'!$A$5:$CX$265,MATCH($H$1,'файл остатки'!$A$5:$A$228,0),MATCH($B54,'файл остатки'!$A$5:$CX$5,0))</f>
        <v>#N/A</v>
      </c>
      <c r="AS54" s="241" t="e">
        <f>IF(AO$3='файл остатки'!$B$1,INDEX('файл остатки'!$A$5:$CX$265,MATCH($C$1,'файл остатки'!$A$5:$A$228,0),MATCH($B54,'файл остатки'!$A$5:$CX$5,0)),AM54+AN54-AO54-AQ54)</f>
        <v>#N/A</v>
      </c>
      <c r="AT54" s="218"/>
      <c r="AU54" s="217"/>
      <c r="AV54" s="208" t="s">
        <v>198</v>
      </c>
      <c r="AW54" s="234" t="e">
        <f>IF(ISERROR(INDEX('файл остатки'!$A$5:$CX$265,MATCH(AW$2,'файл остатки'!$A$5:$A$228,0),MATCH($B54,'файл остатки'!$A$5:$CX$5,0))),INDEX('файл остатки'!$A$100:$CX$265,MATCH(AU$3,'файл остатки'!$A$100:$A$228,0),MATCH($B54,'файл остатки'!$A$5:$CX$5,0)),INDEX('файл остатки'!$A$5:$CX$265,MATCH(AW$2,'файл остатки'!$A$5:$A$228,0),MATCH($B54,'файл остатки'!$A$5:$CX$5,0)))</f>
        <v>#N/A</v>
      </c>
      <c r="AX54" s="213" t="e">
        <f>INDEX('файл остатки'!$A$5:$CX$265,MATCH($H$1,'файл остатки'!$A$5:$A$228,0),MATCH($B54,'файл остатки'!$A$5:$CX$5,0))</f>
        <v>#N/A</v>
      </c>
      <c r="AY54" s="241" t="e">
        <f>IF(AU$3='файл остатки'!$B$1,INDEX('файл остатки'!$A$5:$CX$265,MATCH($C$1,'файл остатки'!$A$5:$A$228,0),MATCH($B54,'файл остатки'!$A$5:$CX$5,0)),AS54+AT54-AU54-AW54)</f>
        <v>#N/A</v>
      </c>
      <c r="AZ54" s="218"/>
      <c r="BA54" s="217"/>
      <c r="BB54" s="208" t="s">
        <v>198</v>
      </c>
      <c r="BC54" s="234" t="e">
        <f>IF(ISERROR(INDEX('файл остатки'!$A$5:$CX$265,MATCH(BC$2,'файл остатки'!$A$5:$A$228,0),MATCH($B54,'файл остатки'!$A$5:$CX$5,0))),INDEX('файл остатки'!$A$100:$CX$265,MATCH(BA$3,'файл остатки'!$A$100:$A$228,0),MATCH($B54,'файл остатки'!$A$5:$CX$5,0)),INDEX('файл остатки'!$A$5:$CX$265,MATCH(BC$2,'файл остатки'!$A$5:$A$228,0),MATCH($B54,'файл остатки'!$A$5:$CX$5,0)))</f>
        <v>#N/A</v>
      </c>
      <c r="BD54" s="213" t="e">
        <f>INDEX('файл остатки'!$A$5:$CX$265,MATCH($H$1,'файл остатки'!$A$5:$A$228,0),MATCH($B54,'файл остатки'!$A$5:$CX$5,0))</f>
        <v>#N/A</v>
      </c>
      <c r="BE54" s="241" t="e">
        <f>IF(BA$3='файл остатки'!$B$1,INDEX('файл остатки'!$A$5:$CX$265,MATCH($C$1,'файл остатки'!$A$5:$A$228,0),MATCH($B54,'файл остатки'!$A$5:$CX$5,0)),AY54+AZ54-BA54-BC54)</f>
        <v>#N/A</v>
      </c>
      <c r="BF54" s="218"/>
      <c r="BG54" s="217"/>
      <c r="BH54" s="208" t="s">
        <v>198</v>
      </c>
      <c r="BI54" s="234" t="e">
        <f>IF(ISERROR(INDEX('файл остатки'!$A$5:$CX$265,MATCH(BI$2,'файл остатки'!$A$5:$A$228,0),MATCH($B54,'файл остатки'!$A$5:$CX$5,0))),INDEX('файл остатки'!$A$100:$CX$265,MATCH(BG$3,'файл остатки'!$A$100:$A$228,0),MATCH($B54,'файл остатки'!$A$5:$CX$5,0)),INDEX('файл остатки'!$A$5:$CX$265,MATCH(BI$2,'файл остатки'!$A$5:$A$228,0),MATCH($B54,'файл остатки'!$A$5:$CX$5,0)))</f>
        <v>#N/A</v>
      </c>
      <c r="BJ54" s="213" t="e">
        <f>INDEX('файл остатки'!$A$5:$CX$265,MATCH($H$1,'файл остатки'!$A$5:$A$228,0),MATCH($B54,'файл остатки'!$A$5:$CX$5,0))</f>
        <v>#N/A</v>
      </c>
      <c r="BK54" s="213" t="e">
        <f t="shared" si="0"/>
        <v>#N/A</v>
      </c>
      <c r="BL54" s="241" t="e">
        <f>IF(BG$3='файл остатки'!$B$1,INDEX('файл остатки'!$A$5:$CX$265,MATCH($C$1,'файл остатки'!$A$5:$A$228,0),MATCH($B54,'файл остатки'!$A$5:$CX$5,0)),BE54+BF54-BG54-BI54)</f>
        <v>#N/A</v>
      </c>
      <c r="BM54" s="218"/>
      <c r="BN54" s="217" t="e">
        <f t="shared" si="1"/>
        <v>#N/A</v>
      </c>
      <c r="BO54" s="208" t="s">
        <v>198</v>
      </c>
      <c r="BP54" s="234" t="e">
        <f>IF(ISERROR(INDEX('файл остатки'!$A$5:$CX$265,MATCH(BP$2,'файл остатки'!$A$5:$A$228,0),MATCH($B54,'файл остатки'!$A$5:$CX$5,0))),INDEX('файл остатки'!$A$100:$CX$265,MATCH(BN$3,'файл остатки'!$A$100:$A$228,0),MATCH($B54,'файл остатки'!$A$5:$CX$5,0)),INDEX('файл остатки'!$A$5:$CX$265,MATCH(BP$2,'файл остатки'!$A$5:$A$228,0),MATCH($B54,'файл остатки'!$A$5:$CX$5,0)))</f>
        <v>#N/A</v>
      </c>
      <c r="BQ54" s="213" t="e">
        <f>INDEX('файл остатки'!$A$5:$CX$265,MATCH($H$1,'файл остатки'!$A$5:$A$228,0),MATCH($B54,'файл остатки'!$A$5:$CX$5,0))</f>
        <v>#N/A</v>
      </c>
      <c r="BR54" s="241" t="e">
        <f>IF(BN$3='файл остатки'!$B$1,INDEX('файл остатки'!$A$5:$CX$265,MATCH($C$1,'файл остатки'!$A$5:$A$228,0),MATCH($B54,'файл остатки'!$A$5:$CX$5,0)),BL54+BM54-BN54-BP54)</f>
        <v>#N/A</v>
      </c>
      <c r="BS54" s="218"/>
      <c r="BT54" s="217" t="e">
        <f t="shared" si="2"/>
        <v>#N/A</v>
      </c>
      <c r="BU54" s="208" t="s">
        <v>198</v>
      </c>
      <c r="BV54" s="234" t="e">
        <f>IF(ISERROR(INDEX('файл остатки'!$A$5:$CX$265,MATCH(BV$2,'файл остатки'!$A$5:$A$228,0),MATCH($B54,'файл остатки'!$A$5:$CX$5,0))),INDEX('файл остатки'!$A$100:$CX$265,MATCH(BT$3,'файл остатки'!$A$100:$A$228,0),MATCH($B54,'файл остатки'!$A$5:$CX$5,0)),INDEX('файл остатки'!$A$5:$CX$265,MATCH(BV$2,'файл остатки'!$A$5:$A$228,0),MATCH($B54,'файл остатки'!$A$5:$CX$5,0)))</f>
        <v>#N/A</v>
      </c>
      <c r="BW54" s="213" t="e">
        <f>INDEX('файл остатки'!$A$5:$CX$265,MATCH($H$1,'файл остатки'!$A$5:$A$228,0),MATCH($B54,'файл остатки'!$A$5:$CX$5,0))</f>
        <v>#N/A</v>
      </c>
      <c r="BX54" s="241" t="e">
        <f>IF(BT$3='файл остатки'!$B$1,INDEX('файл остатки'!$A$5:$CX$265,MATCH($C$1,'файл остатки'!$A$5:$A$228,0),MATCH($B54,'файл остатки'!$A$5:$CX$5,0)),BR54+BS54-BT54-BV54)</f>
        <v>#N/A</v>
      </c>
      <c r="BY54" s="218"/>
      <c r="BZ54" s="217" t="e">
        <f t="shared" si="3"/>
        <v>#N/A</v>
      </c>
      <c r="CA54" s="208" t="s">
        <v>198</v>
      </c>
      <c r="CB54" s="234" t="e">
        <f>IF(ISERROR(INDEX('файл остатки'!$A$5:$CX$265,MATCH(CB$2,'файл остатки'!$A$5:$A$228,0),MATCH($B54,'файл остатки'!$A$5:$CX$5,0))),INDEX('файл остатки'!$A$100:$CX$265,MATCH(BZ$3,'файл остатки'!$A$100:$A$228,0),MATCH($B54,'файл остатки'!$A$5:$CX$5,0)),INDEX('файл остатки'!$A$5:$CX$265,MATCH(CB$2,'файл остатки'!$A$5:$A$228,0),MATCH($B54,'файл остатки'!$A$5:$CX$5,0)))</f>
        <v>#N/A</v>
      </c>
      <c r="CC54" s="213" t="e">
        <f>INDEX('файл остатки'!$A$5:$CX$265,MATCH($H$1,'файл остатки'!$A$5:$A$228,0),MATCH($B54,'файл остатки'!$A$5:$CX$5,0))</f>
        <v>#N/A</v>
      </c>
      <c r="CD54" s="241" t="e">
        <f>IF(BZ$3='файл остатки'!$B$1,INDEX('файл остатки'!$A$5:$CX$265,MATCH($C$1,'файл остатки'!$A$5:$A$228,0),MATCH($B54,'файл остатки'!$A$5:$CX$5,0)),BX54+BY54-BZ54-CB54)</f>
        <v>#N/A</v>
      </c>
      <c r="CE54" s="218"/>
      <c r="CH54" s="217">
        <f t="shared" si="4"/>
        <v>-4</v>
      </c>
      <c r="CI54" s="208" t="s">
        <v>198</v>
      </c>
      <c r="CJ54" s="217" t="e">
        <f t="shared" si="5"/>
        <v>#N/A</v>
      </c>
      <c r="CK54" s="208" t="s">
        <v>198</v>
      </c>
      <c r="CO54" s="223" t="e">
        <f>+INDEX('файл остатки'!$A$5:$CX$265,MATCH(CO$2,'файл остатки'!$A$5:$A$228,0),MATCH($B54,'файл остатки'!$A$5:$CX$5,0))</f>
        <v>#N/A</v>
      </c>
    </row>
    <row r="55" spans="1:93" ht="24" customHeight="1">
      <c r="A55" s="140" t="s">
        <v>19</v>
      </c>
      <c r="B55" s="203" t="s">
        <v>137</v>
      </c>
      <c r="C55" s="244" t="e">
        <f>INDEX('файл остатки'!$A$5:$CX$265,MATCH($C$1,'файл остатки'!$A$5:$A$228,0),MATCH(B55,'файл остатки'!$A$5:$CX$5,0))</f>
        <v>#N/A</v>
      </c>
      <c r="D55" s="248"/>
      <c r="E55" s="217"/>
      <c r="F55" s="150">
        <f>-(E53)/'планирование суточное'!$K$67</f>
        <v>0.3952941176470588</v>
      </c>
      <c r="G55" s="234" t="e">
        <f>IF(ISERROR(INDEX('файл остатки'!$A$5:$CX$265,MATCH(G$2,'файл остатки'!$A$5:$A$228,0),MATCH($B55,'файл остатки'!$A$5:$CX$5,0))),INDEX('файл остатки'!$A$100:$CX$265,MATCH(E$3,'файл остатки'!$A$100:$A$228,0),MATCH($B55,'файл остатки'!$A$5:$CX$5,0)),INDEX('файл остатки'!$A$5:$CX$265,MATCH(G$2,'файл остатки'!$A$5:$A$228,0),MATCH($B55,'файл остатки'!$A$5:$CX$5,0)))</f>
        <v>#N/A</v>
      </c>
      <c r="H55" s="213" t="e">
        <f>INDEX('файл остатки'!$A$5:$CX$265,MATCH($H$1,'файл остатки'!$A$5:$A$228,0),MATCH($B55,'файл остатки'!$A$5:$CX$5,0))</f>
        <v>#N/A</v>
      </c>
      <c r="I55" s="241" t="e">
        <f>IF(E$3='файл остатки'!$B$1,INDEX('файл остатки'!$A$5:$CX$265,MATCH($C$1,'файл остатки'!$A$5:$A$228,0),MATCH($B55,'файл остатки'!$A$5:$CX$5,0)),C55+D55-E55-G55)</f>
        <v>#N/A</v>
      </c>
      <c r="J55" s="218"/>
      <c r="K55" s="217"/>
      <c r="L55" s="150">
        <f>-(K53)/'планирование суточное'!$K$67</f>
        <v>0</v>
      </c>
      <c r="M55" s="234" t="e">
        <f>IF(ISERROR(INDEX('файл остатки'!$A$5:$CX$265,MATCH(M$2,'файл остатки'!$A$5:$A$228,0),MATCH($B55,'файл остатки'!$A$5:$CX$5,0))),INDEX('файл остатки'!$A$100:$CX$265,MATCH(K$3,'файл остатки'!$A$100:$A$228,0),MATCH($B55,'файл остатки'!$A$5:$CX$5,0)),INDEX('файл остатки'!$A$5:$CX$265,MATCH(M$2,'файл остатки'!$A$5:$A$228,0),MATCH($B55,'файл остатки'!$A$5:$CX$5,0)))</f>
        <v>#N/A</v>
      </c>
      <c r="N55" s="213" t="e">
        <f>INDEX('файл остатки'!$A$5:$CX$265,MATCH($H$1,'файл остатки'!$A$5:$A$228,0),MATCH($B55,'файл остатки'!$A$5:$CX$5,0))</f>
        <v>#N/A</v>
      </c>
      <c r="O55" s="241" t="e">
        <f>IF(K$3='файл остатки'!$B$1,INDEX('файл остатки'!$A$5:$CX$265,MATCH($C$1,'файл остатки'!$A$5:$A$228,0),MATCH($B55,'файл остатки'!$A$5:$CX$5,0)),I55+J55-K55-M55)</f>
        <v>#N/A</v>
      </c>
      <c r="P55" s="218"/>
      <c r="Q55" s="217">
        <v>-4</v>
      </c>
      <c r="R55" s="150">
        <f>-(Q53)/'планирование суточное'!$K$67</f>
        <v>0.4</v>
      </c>
      <c r="S55" s="234" t="e">
        <f>IF(ISERROR(INDEX('файл остатки'!$A$5:$CX$265,MATCH(S$2,'файл остатки'!$A$5:$A$228,0),MATCH($B55,'файл остатки'!$A$5:$CX$5,0))),INDEX('файл остатки'!$A$100:$CX$265,MATCH(Q$3,'файл остатки'!$A$100:$A$228,0),MATCH($B55,'файл остатки'!$A$5:$CX$5,0)),INDEX('файл остатки'!$A$5:$CX$265,MATCH(S$2,'файл остатки'!$A$5:$A$228,0),MATCH($B55,'файл остатки'!$A$5:$CX$5,0)))</f>
        <v>#N/A</v>
      </c>
      <c r="T55" s="213" t="e">
        <f>INDEX('файл остатки'!$A$5:$CX$265,MATCH($H$1,'файл остатки'!$A$5:$A$228,0),MATCH($B55,'файл остатки'!$A$5:$CX$5,0))</f>
        <v>#N/A</v>
      </c>
      <c r="U55" s="241" t="e">
        <f>IF(Q$3='файл остатки'!$B$1,INDEX('файл остатки'!$A$5:$CX$265,MATCH($C$1,'файл остатки'!$A$5:$A$228,0),MATCH($B55,'файл остатки'!$A$5:$CX$5,0)),O55+P55-Q55-S55)</f>
        <v>#N/A</v>
      </c>
      <c r="V55" s="218"/>
      <c r="W55" s="217"/>
      <c r="X55" s="150">
        <f>-(W53)/'планирование суточное'!$K$67</f>
        <v>0.77647058823529413</v>
      </c>
      <c r="Y55" s="234" t="e">
        <f>IF(ISERROR(INDEX('файл остатки'!$A$5:$CX$265,MATCH(Y$2,'файл остатки'!$A$5:$A$228,0),MATCH($B55,'файл остатки'!$A$5:$CX$5,0))),INDEX('файл остатки'!$A$100:$CX$265,MATCH(W$3,'файл остатки'!$A$100:$A$228,0),MATCH($B55,'файл остатки'!$A$5:$CX$5,0)),INDEX('файл остатки'!$A$5:$CX$265,MATCH(Y$2,'файл остатки'!$A$5:$A$228,0),MATCH($B55,'файл остатки'!$A$5:$CX$5,0)))</f>
        <v>#N/A</v>
      </c>
      <c r="Z55" s="213" t="e">
        <f>INDEX('файл остатки'!$A$5:$CX$265,MATCH($H$1,'файл остатки'!$A$5:$A$228,0),MATCH($B55,'файл остатки'!$A$5:$CX$5,0))</f>
        <v>#N/A</v>
      </c>
      <c r="AA55" s="241" t="e">
        <f>IF(W$3='файл остатки'!$B$1,INDEX('файл остатки'!$A$5:$CX$265,MATCH($C$1,'файл остатки'!$A$5:$A$228,0),MATCH($B55,'файл остатки'!$A$5:$CX$5,0)),U55+V55-W55-Y55)</f>
        <v>#N/A</v>
      </c>
      <c r="AB55" s="218"/>
      <c r="AC55" s="217"/>
      <c r="AD55" s="150">
        <f>-(AC53)/'планирование суточное'!$K$67</f>
        <v>0</v>
      </c>
      <c r="AE55" s="234" t="e">
        <f>IF(ISERROR(INDEX('файл остатки'!$A$5:$CX$265,MATCH(AE$2,'файл остатки'!$A$5:$A$228,0),MATCH($B55,'файл остатки'!$A$5:$CX$5,0))),INDEX('файл остатки'!$A$100:$CX$265,MATCH(AC$3,'файл остатки'!$A$100:$A$228,0),MATCH($B55,'файл остатки'!$A$5:$CX$5,0)),INDEX('файл остатки'!$A$5:$CX$265,MATCH(AE$2,'файл остатки'!$A$5:$A$228,0),MATCH($B55,'файл остатки'!$A$5:$CX$5,0)))</f>
        <v>#N/A</v>
      </c>
      <c r="AF55" s="213" t="e">
        <f>INDEX('файл остатки'!$A$5:$CX$265,MATCH($H$1,'файл остатки'!$A$5:$A$228,0),MATCH($B55,'файл остатки'!$A$5:$CX$5,0))</f>
        <v>#N/A</v>
      </c>
      <c r="AG55" s="241" t="e">
        <f>IF(AC$3='файл остатки'!$B$1,INDEX('файл остатки'!$A$5:$CX$265,MATCH($C$1,'файл остатки'!$A$5:$A$228,0),MATCH($B55,'файл остатки'!$A$5:$CX$5,0)),AA55+AB55-AC55-AE55)</f>
        <v>#N/A</v>
      </c>
      <c r="AH55" s="218"/>
      <c r="AI55" s="217"/>
      <c r="AJ55" s="150">
        <f>-(AI53)/'планирование суточное'!$K$67</f>
        <v>0</v>
      </c>
      <c r="AK55" s="234" t="e">
        <f>IF(ISERROR(INDEX('файл остатки'!$A$5:$CX$265,MATCH(AK$2,'файл остатки'!$A$5:$A$228,0),MATCH($B55,'файл остатки'!$A$5:$CX$5,0))),INDEX('файл остатки'!$A$100:$CX$265,MATCH(AI$3,'файл остатки'!$A$100:$A$228,0),MATCH($B55,'файл остатки'!$A$5:$CX$5,0)),INDEX('файл остатки'!$A$5:$CX$265,MATCH(AK$2,'файл остатки'!$A$5:$A$228,0),MATCH($B55,'файл остатки'!$A$5:$CX$5,0)))</f>
        <v>#N/A</v>
      </c>
      <c r="AL55" s="213" t="e">
        <f>INDEX('файл остатки'!$A$5:$CX$265,MATCH($H$1,'файл остатки'!$A$5:$A$228,0),MATCH($B55,'файл остатки'!$A$5:$CX$5,0))</f>
        <v>#N/A</v>
      </c>
      <c r="AM55" s="241" t="e">
        <f>IF(AI$3='файл остатки'!$B$1,INDEX('файл остатки'!$A$5:$CX$265,MATCH($C$1,'файл остатки'!$A$5:$A$228,0),MATCH($B55,'файл остатки'!$A$5:$CX$5,0)),AG55+AH55-AI55-AK55)</f>
        <v>#N/A</v>
      </c>
      <c r="AN55" s="218"/>
      <c r="AO55" s="217"/>
      <c r="AP55" s="150">
        <f>-(AO53)/'планирование суточное'!$K$67</f>
        <v>0.38823529411764707</v>
      </c>
      <c r="AQ55" s="234" t="e">
        <f>IF(ISERROR(INDEX('файл остатки'!$A$5:$CX$265,MATCH(AQ$2,'файл остатки'!$A$5:$A$228,0),MATCH($B55,'файл остатки'!$A$5:$CX$5,0))),INDEX('файл остатки'!$A$100:$CX$265,MATCH(AO$3,'файл остатки'!$A$100:$A$228,0),MATCH($B55,'файл остатки'!$A$5:$CX$5,0)),INDEX('файл остатки'!$A$5:$CX$265,MATCH(AQ$2,'файл остатки'!$A$5:$A$228,0),MATCH($B55,'файл остатки'!$A$5:$CX$5,0)))</f>
        <v>#N/A</v>
      </c>
      <c r="AR55" s="213" t="e">
        <f>INDEX('файл остатки'!$A$5:$CX$265,MATCH($H$1,'файл остатки'!$A$5:$A$228,0),MATCH($B55,'файл остатки'!$A$5:$CX$5,0))</f>
        <v>#N/A</v>
      </c>
      <c r="AS55" s="241" t="e">
        <f>IF(AO$3='файл остатки'!$B$1,INDEX('файл остатки'!$A$5:$CX$265,MATCH($C$1,'файл остатки'!$A$5:$A$228,0),MATCH($B55,'файл остатки'!$A$5:$CX$5,0)),AM55+AN55-AO55-AQ55)</f>
        <v>#N/A</v>
      </c>
      <c r="AT55" s="218"/>
      <c r="AU55" s="217"/>
      <c r="AV55" s="150">
        <f>-(AU53)/'планирование суточное'!$K$67</f>
        <v>0.38823529411764707</v>
      </c>
      <c r="AW55" s="234" t="e">
        <f>IF(ISERROR(INDEX('файл остатки'!$A$5:$CX$265,MATCH(AW$2,'файл остатки'!$A$5:$A$228,0),MATCH($B55,'файл остатки'!$A$5:$CX$5,0))),INDEX('файл остатки'!$A$100:$CX$265,MATCH(AU$3,'файл остатки'!$A$100:$A$228,0),MATCH($B55,'файл остатки'!$A$5:$CX$5,0)),INDEX('файл остатки'!$A$5:$CX$265,MATCH(AW$2,'файл остатки'!$A$5:$A$228,0),MATCH($B55,'файл остатки'!$A$5:$CX$5,0)))</f>
        <v>#N/A</v>
      </c>
      <c r="AX55" s="213" t="e">
        <f>INDEX('файл остатки'!$A$5:$CX$265,MATCH($H$1,'файл остатки'!$A$5:$A$228,0),MATCH($B55,'файл остатки'!$A$5:$CX$5,0))</f>
        <v>#N/A</v>
      </c>
      <c r="AY55" s="241" t="e">
        <f>IF(AU$3='файл остатки'!$B$1,INDEX('файл остатки'!$A$5:$CX$265,MATCH($C$1,'файл остатки'!$A$5:$A$228,0),MATCH($B55,'файл остатки'!$A$5:$CX$5,0)),AS55+AT55-AU55-AW55)</f>
        <v>#N/A</v>
      </c>
      <c r="AZ55" s="218"/>
      <c r="BA55" s="217"/>
      <c r="BB55" s="150">
        <f>-(BA53)/'планирование суточное'!$K$67</f>
        <v>0</v>
      </c>
      <c r="BC55" s="234" t="e">
        <f>IF(ISERROR(INDEX('файл остатки'!$A$5:$CX$265,MATCH(BC$2,'файл остатки'!$A$5:$A$228,0),MATCH($B55,'файл остатки'!$A$5:$CX$5,0))),INDEX('файл остатки'!$A$100:$CX$265,MATCH(BA$3,'файл остатки'!$A$100:$A$228,0),MATCH($B55,'файл остатки'!$A$5:$CX$5,0)),INDEX('файл остатки'!$A$5:$CX$265,MATCH(BC$2,'файл остатки'!$A$5:$A$228,0),MATCH($B55,'файл остатки'!$A$5:$CX$5,0)))</f>
        <v>#N/A</v>
      </c>
      <c r="BD55" s="213" t="e">
        <f>INDEX('файл остатки'!$A$5:$CX$265,MATCH($H$1,'файл остатки'!$A$5:$A$228,0),MATCH($B55,'файл остатки'!$A$5:$CX$5,0))</f>
        <v>#N/A</v>
      </c>
      <c r="BE55" s="241" t="e">
        <f>IF(BA$3='файл остатки'!$B$1,INDEX('файл остатки'!$A$5:$CX$265,MATCH($C$1,'файл остатки'!$A$5:$A$228,0),MATCH($B55,'файл остатки'!$A$5:$CX$5,0)),AY55+AZ55-BA55-BC55)</f>
        <v>#N/A</v>
      </c>
      <c r="BF55" s="218"/>
      <c r="BG55" s="217"/>
      <c r="BH55" s="150">
        <f>-(BG53)/'планирование суточное'!$K$67</f>
        <v>0</v>
      </c>
      <c r="BI55" s="234" t="e">
        <f>IF(ISERROR(INDEX('файл остатки'!$A$5:$CX$265,MATCH(BI$2,'файл остатки'!$A$5:$A$228,0),MATCH($B55,'файл остатки'!$A$5:$CX$5,0))),INDEX('файл остатки'!$A$100:$CX$265,MATCH(BG$3,'файл остатки'!$A$100:$A$228,0),MATCH($B55,'файл остатки'!$A$5:$CX$5,0)),INDEX('файл остатки'!$A$5:$CX$265,MATCH(BI$2,'файл остатки'!$A$5:$A$228,0),MATCH($B55,'файл остатки'!$A$5:$CX$5,0)))</f>
        <v>#N/A</v>
      </c>
      <c r="BJ55" s="213" t="e">
        <f>INDEX('файл остатки'!$A$5:$CX$265,MATCH($H$1,'файл остатки'!$A$5:$A$228,0),MATCH($B55,'файл остатки'!$A$5:$CX$5,0))</f>
        <v>#N/A</v>
      </c>
      <c r="BK55" s="213" t="e">
        <f t="shared" si="0"/>
        <v>#N/A</v>
      </c>
      <c r="BL55" s="241" t="e">
        <f>IF(BG$3='файл остатки'!$B$1,INDEX('файл остатки'!$A$5:$CX$265,MATCH($C$1,'файл остатки'!$A$5:$A$228,0),MATCH($B55,'файл остатки'!$A$5:$CX$5,0)),BE55+BF55-BG55-BI55)</f>
        <v>#N/A</v>
      </c>
      <c r="BM55" s="218"/>
      <c r="BN55" s="217" t="e">
        <f t="shared" si="1"/>
        <v>#N/A</v>
      </c>
      <c r="BO55" s="150" t="e">
        <f>-(BN53)/'планирование суточное'!$K$67</f>
        <v>#N/A</v>
      </c>
      <c r="BP55" s="234" t="e">
        <f>IF(ISERROR(INDEX('файл остатки'!$A$5:$CX$265,MATCH(BP$2,'файл остатки'!$A$5:$A$228,0),MATCH($B55,'файл остатки'!$A$5:$CX$5,0))),INDEX('файл остатки'!$A$100:$CX$265,MATCH(BN$3,'файл остатки'!$A$100:$A$228,0),MATCH($B55,'файл остатки'!$A$5:$CX$5,0)),INDEX('файл остатки'!$A$5:$CX$265,MATCH(BP$2,'файл остатки'!$A$5:$A$228,0),MATCH($B55,'файл остатки'!$A$5:$CX$5,0)))</f>
        <v>#N/A</v>
      </c>
      <c r="BQ55" s="213" t="e">
        <f>INDEX('файл остатки'!$A$5:$CX$265,MATCH($H$1,'файл остатки'!$A$5:$A$228,0),MATCH($B55,'файл остатки'!$A$5:$CX$5,0))</f>
        <v>#N/A</v>
      </c>
      <c r="BR55" s="241" t="e">
        <f>IF(BN$3='файл остатки'!$B$1,INDEX('файл остатки'!$A$5:$CX$265,MATCH($C$1,'файл остатки'!$A$5:$A$228,0),MATCH($B55,'файл остатки'!$A$5:$CX$5,0)),BL55+BM55-BN55-BP55)</f>
        <v>#N/A</v>
      </c>
      <c r="BS55" s="218"/>
      <c r="BT55" s="217" t="e">
        <f t="shared" si="2"/>
        <v>#N/A</v>
      </c>
      <c r="BU55" s="150" t="e">
        <f>-(BT53)/'планирование суточное'!$K$67</f>
        <v>#N/A</v>
      </c>
      <c r="BV55" s="234" t="e">
        <f>IF(ISERROR(INDEX('файл остатки'!$A$5:$CX$265,MATCH(BV$2,'файл остатки'!$A$5:$A$228,0),MATCH($B55,'файл остатки'!$A$5:$CX$5,0))),INDEX('файл остатки'!$A$100:$CX$265,MATCH(BT$3,'файл остатки'!$A$100:$A$228,0),MATCH($B55,'файл остатки'!$A$5:$CX$5,0)),INDEX('файл остатки'!$A$5:$CX$265,MATCH(BV$2,'файл остатки'!$A$5:$A$228,0),MATCH($B55,'файл остатки'!$A$5:$CX$5,0)))</f>
        <v>#N/A</v>
      </c>
      <c r="BW55" s="213" t="e">
        <f>INDEX('файл остатки'!$A$5:$CX$265,MATCH($H$1,'файл остатки'!$A$5:$A$228,0),MATCH($B55,'файл остатки'!$A$5:$CX$5,0))</f>
        <v>#N/A</v>
      </c>
      <c r="BX55" s="241" t="e">
        <f>IF(BT$3='файл остатки'!$B$1,INDEX('файл остатки'!$A$5:$CX$265,MATCH($C$1,'файл остатки'!$A$5:$A$228,0),MATCH($B55,'файл остатки'!$A$5:$CX$5,0)),BR55+BS55-BT55-BV55)</f>
        <v>#N/A</v>
      </c>
      <c r="BY55" s="218"/>
      <c r="BZ55" s="217" t="e">
        <f t="shared" si="3"/>
        <v>#N/A</v>
      </c>
      <c r="CA55" s="150" t="e">
        <f>-(BZ53)/'планирование суточное'!$K$67</f>
        <v>#N/A</v>
      </c>
      <c r="CB55" s="234" t="e">
        <f>IF(ISERROR(INDEX('файл остатки'!$A$5:$CX$265,MATCH(CB$2,'файл остатки'!$A$5:$A$228,0),MATCH($B55,'файл остатки'!$A$5:$CX$5,0))),INDEX('файл остатки'!$A$100:$CX$265,MATCH(BZ$3,'файл остатки'!$A$100:$A$228,0),MATCH($B55,'файл остатки'!$A$5:$CX$5,0)),INDEX('файл остатки'!$A$5:$CX$265,MATCH(CB$2,'файл остатки'!$A$5:$A$228,0),MATCH($B55,'файл остатки'!$A$5:$CX$5,0)))</f>
        <v>#N/A</v>
      </c>
      <c r="CC55" s="213" t="e">
        <f>INDEX('файл остатки'!$A$5:$CX$265,MATCH($H$1,'файл остатки'!$A$5:$A$228,0),MATCH($B55,'файл остатки'!$A$5:$CX$5,0))</f>
        <v>#N/A</v>
      </c>
      <c r="CD55" s="241" t="e">
        <f>IF(BZ$3='файл остатки'!$B$1,INDEX('файл остатки'!$A$5:$CX$265,MATCH($C$1,'файл остатки'!$A$5:$A$228,0),MATCH($B55,'файл остатки'!$A$5:$CX$5,0)),BX55+BY55-BZ55-CB55)</f>
        <v>#N/A</v>
      </c>
      <c r="CE55" s="218"/>
      <c r="CH55" s="217">
        <f t="shared" si="4"/>
        <v>-4</v>
      </c>
      <c r="CI55" s="150">
        <f>-(CH53)/'планирование суточное'!$K$67</f>
        <v>2.348235294117647</v>
      </c>
      <c r="CJ55" s="217" t="e">
        <f t="shared" si="5"/>
        <v>#N/A</v>
      </c>
      <c r="CK55" s="150" t="e">
        <f>-(CJ53)/'планирование суточное'!$K$67</f>
        <v>#N/A</v>
      </c>
      <c r="CO55" s="223" t="e">
        <f>+INDEX('файл остатки'!$A$5:$CX$265,MATCH(CO$2,'файл остатки'!$A$5:$A$228,0),MATCH($B55,'файл остатки'!$A$5:$CX$5,0))</f>
        <v>#N/A</v>
      </c>
    </row>
    <row r="56" spans="1:93" ht="24" customHeight="1">
      <c r="A56" s="140" t="s">
        <v>19</v>
      </c>
      <c r="B56" s="203" t="s">
        <v>138</v>
      </c>
      <c r="C56" s="244" t="e">
        <f>INDEX('файл остатки'!$A$5:$CX$265,MATCH($C$1,'файл остатки'!$A$5:$A$228,0),MATCH(B56,'файл остатки'!$A$5:$CX$5,0))</f>
        <v>#N/A</v>
      </c>
      <c r="D56" s="248"/>
      <c r="E56" s="217"/>
      <c r="F56" s="208" t="s">
        <v>195</v>
      </c>
      <c r="G56" s="234" t="e">
        <f>IF(ISERROR(INDEX('файл остатки'!$A$5:$CX$265,MATCH(G$2,'файл остатки'!$A$5:$A$228,0),MATCH($B56,'файл остатки'!$A$5:$CX$5,0))),INDEX('файл остатки'!$A$100:$CX$265,MATCH(E$3,'файл остатки'!$A$100:$A$228,0),MATCH($B56,'файл остатки'!$A$5:$CX$5,0)),INDEX('файл остатки'!$A$5:$CX$265,MATCH(G$2,'файл остатки'!$A$5:$A$228,0),MATCH($B56,'файл остатки'!$A$5:$CX$5,0)))</f>
        <v>#N/A</v>
      </c>
      <c r="H56" s="213" t="e">
        <f>INDEX('файл остатки'!$A$5:$CX$265,MATCH($H$1,'файл остатки'!$A$5:$A$228,0),MATCH($B56,'файл остатки'!$A$5:$CX$5,0))</f>
        <v>#N/A</v>
      </c>
      <c r="I56" s="241" t="e">
        <f>IF(E$3='файл остатки'!$B$1,INDEX('файл остатки'!$A$5:$CX$265,MATCH($C$1,'файл остатки'!$A$5:$A$228,0),MATCH($B56,'файл остатки'!$A$5:$CX$5,0)),C56+D56-E56-G56)</f>
        <v>#N/A</v>
      </c>
      <c r="J56" s="218">
        <v>40</v>
      </c>
      <c r="K56" s="217"/>
      <c r="L56" s="208" t="s">
        <v>195</v>
      </c>
      <c r="M56" s="234" t="e">
        <f>IF(ISERROR(INDEX('файл остатки'!$A$5:$CX$265,MATCH(M$2,'файл остатки'!$A$5:$A$228,0),MATCH($B56,'файл остатки'!$A$5:$CX$5,0))),INDEX('файл остатки'!$A$100:$CX$265,MATCH(K$3,'файл остатки'!$A$100:$A$228,0),MATCH($B56,'файл остатки'!$A$5:$CX$5,0)),INDEX('файл остатки'!$A$5:$CX$265,MATCH(M$2,'файл остатки'!$A$5:$A$228,0),MATCH($B56,'файл остатки'!$A$5:$CX$5,0)))</f>
        <v>#N/A</v>
      </c>
      <c r="N56" s="213" t="e">
        <f>INDEX('файл остатки'!$A$5:$CX$265,MATCH($H$1,'файл остатки'!$A$5:$A$228,0),MATCH($B56,'файл остатки'!$A$5:$CX$5,0))</f>
        <v>#N/A</v>
      </c>
      <c r="O56" s="241" t="e">
        <f>IF(K$3='файл остатки'!$B$1,INDEX('файл остатки'!$A$5:$CX$265,MATCH($C$1,'файл остатки'!$A$5:$A$228,0),MATCH($B56,'файл остатки'!$A$5:$CX$5,0)),I56+J56-K56-M56)</f>
        <v>#N/A</v>
      </c>
      <c r="P56" s="218"/>
      <c r="Q56" s="217"/>
      <c r="R56" s="208" t="s">
        <v>195</v>
      </c>
      <c r="S56" s="234" t="e">
        <f>IF(ISERROR(INDEX('файл остатки'!$A$5:$CX$265,MATCH(S$2,'файл остатки'!$A$5:$A$228,0),MATCH($B56,'файл остатки'!$A$5:$CX$5,0))),INDEX('файл остатки'!$A$100:$CX$265,MATCH(Q$3,'файл остатки'!$A$100:$A$228,0),MATCH($B56,'файл остатки'!$A$5:$CX$5,0)),INDEX('файл остатки'!$A$5:$CX$265,MATCH(S$2,'файл остатки'!$A$5:$A$228,0),MATCH($B56,'файл остатки'!$A$5:$CX$5,0)))</f>
        <v>#N/A</v>
      </c>
      <c r="T56" s="213" t="e">
        <f>INDEX('файл остатки'!$A$5:$CX$265,MATCH($H$1,'файл остатки'!$A$5:$A$228,0),MATCH($B56,'файл остатки'!$A$5:$CX$5,0))</f>
        <v>#N/A</v>
      </c>
      <c r="U56" s="241" t="e">
        <f>IF(Q$3='файл остатки'!$B$1,INDEX('файл остатки'!$A$5:$CX$265,MATCH($C$1,'файл остатки'!$A$5:$A$228,0),MATCH($B56,'файл остатки'!$A$5:$CX$5,0)),O56+P56-Q56-S56)</f>
        <v>#N/A</v>
      </c>
      <c r="V56" s="218"/>
      <c r="W56" s="217"/>
      <c r="X56" s="208" t="s">
        <v>195</v>
      </c>
      <c r="Y56" s="234" t="e">
        <f>IF(ISERROR(INDEX('файл остатки'!$A$5:$CX$265,MATCH(Y$2,'файл остатки'!$A$5:$A$228,0),MATCH($B56,'файл остатки'!$A$5:$CX$5,0))),INDEX('файл остатки'!$A$100:$CX$265,MATCH(W$3,'файл остатки'!$A$100:$A$228,0),MATCH($B56,'файл остатки'!$A$5:$CX$5,0)),INDEX('файл остатки'!$A$5:$CX$265,MATCH(Y$2,'файл остатки'!$A$5:$A$228,0),MATCH($B56,'файл остатки'!$A$5:$CX$5,0)))</f>
        <v>#N/A</v>
      </c>
      <c r="Z56" s="213" t="e">
        <f>INDEX('файл остатки'!$A$5:$CX$265,MATCH($H$1,'файл остатки'!$A$5:$A$228,0),MATCH($B56,'файл остатки'!$A$5:$CX$5,0))</f>
        <v>#N/A</v>
      </c>
      <c r="AA56" s="241" t="e">
        <f>IF(W$3='файл остатки'!$B$1,INDEX('файл остатки'!$A$5:$CX$265,MATCH($C$1,'файл остатки'!$A$5:$A$228,0),MATCH($B56,'файл остатки'!$A$5:$CX$5,0)),U56+V56-W56-Y56)</f>
        <v>#N/A</v>
      </c>
      <c r="AB56" s="218"/>
      <c r="AC56" s="217"/>
      <c r="AD56" s="208" t="s">
        <v>195</v>
      </c>
      <c r="AE56" s="234" t="e">
        <f>IF(ISERROR(INDEX('файл остатки'!$A$5:$CX$265,MATCH(AE$2,'файл остатки'!$A$5:$A$228,0),MATCH($B56,'файл остатки'!$A$5:$CX$5,0))),INDEX('файл остатки'!$A$100:$CX$265,MATCH(AC$3,'файл остатки'!$A$100:$A$228,0),MATCH($B56,'файл остатки'!$A$5:$CX$5,0)),INDEX('файл остатки'!$A$5:$CX$265,MATCH(AE$2,'файл остатки'!$A$5:$A$228,0),MATCH($B56,'файл остатки'!$A$5:$CX$5,0)))</f>
        <v>#N/A</v>
      </c>
      <c r="AF56" s="213" t="e">
        <f>INDEX('файл остатки'!$A$5:$CX$265,MATCH($H$1,'файл остатки'!$A$5:$A$228,0),MATCH($B56,'файл остатки'!$A$5:$CX$5,0))</f>
        <v>#N/A</v>
      </c>
      <c r="AG56" s="241" t="e">
        <f>IF(AC$3='файл остатки'!$B$1,INDEX('файл остатки'!$A$5:$CX$265,MATCH($C$1,'файл остатки'!$A$5:$A$228,0),MATCH($B56,'файл остатки'!$A$5:$CX$5,0)),AA56+AB56-AC56-AE56)</f>
        <v>#N/A</v>
      </c>
      <c r="AH56" s="218"/>
      <c r="AI56" s="217">
        <v>-36</v>
      </c>
      <c r="AJ56" s="208" t="s">
        <v>195</v>
      </c>
      <c r="AK56" s="234" t="e">
        <f>IF(ISERROR(INDEX('файл остатки'!$A$5:$CX$265,MATCH(AK$2,'файл остатки'!$A$5:$A$228,0),MATCH($B56,'файл остатки'!$A$5:$CX$5,0))),INDEX('файл остатки'!$A$100:$CX$265,MATCH(AI$3,'файл остатки'!$A$100:$A$228,0),MATCH($B56,'файл остатки'!$A$5:$CX$5,0)),INDEX('файл остатки'!$A$5:$CX$265,MATCH(AK$2,'файл остатки'!$A$5:$A$228,0),MATCH($B56,'файл остатки'!$A$5:$CX$5,0)))</f>
        <v>#N/A</v>
      </c>
      <c r="AL56" s="213" t="e">
        <f>INDEX('файл остатки'!$A$5:$CX$265,MATCH($H$1,'файл остатки'!$A$5:$A$228,0),MATCH($B56,'файл остатки'!$A$5:$CX$5,0))</f>
        <v>#N/A</v>
      </c>
      <c r="AM56" s="241" t="e">
        <f>IF(AI$3='файл остатки'!$B$1,INDEX('файл остатки'!$A$5:$CX$265,MATCH($C$1,'файл остатки'!$A$5:$A$228,0),MATCH($B56,'файл остатки'!$A$5:$CX$5,0)),AG56+AH56-AI56-AK56)</f>
        <v>#N/A</v>
      </c>
      <c r="AN56" s="218"/>
      <c r="AO56" s="217"/>
      <c r="AP56" s="208" t="s">
        <v>195</v>
      </c>
      <c r="AQ56" s="234" t="e">
        <f>IF(ISERROR(INDEX('файл остатки'!$A$5:$CX$265,MATCH(AQ$2,'файл остатки'!$A$5:$A$228,0),MATCH($B56,'файл остатки'!$A$5:$CX$5,0))),INDEX('файл остатки'!$A$100:$CX$265,MATCH(AO$3,'файл остатки'!$A$100:$A$228,0),MATCH($B56,'файл остатки'!$A$5:$CX$5,0)),INDEX('файл остатки'!$A$5:$CX$265,MATCH(AQ$2,'файл остатки'!$A$5:$A$228,0),MATCH($B56,'файл остатки'!$A$5:$CX$5,0)))</f>
        <v>#N/A</v>
      </c>
      <c r="AR56" s="213" t="e">
        <f>INDEX('файл остатки'!$A$5:$CX$265,MATCH($H$1,'файл остатки'!$A$5:$A$228,0),MATCH($B56,'файл остатки'!$A$5:$CX$5,0))</f>
        <v>#N/A</v>
      </c>
      <c r="AS56" s="241" t="e">
        <f>IF(AO$3='файл остатки'!$B$1,INDEX('файл остатки'!$A$5:$CX$265,MATCH($C$1,'файл остатки'!$A$5:$A$228,0),MATCH($B56,'файл остатки'!$A$5:$CX$5,0)),AM56+AN56-AO56-AQ56)</f>
        <v>#N/A</v>
      </c>
      <c r="AT56" s="218"/>
      <c r="AU56" s="217">
        <v>-39</v>
      </c>
      <c r="AV56" s="208" t="s">
        <v>195</v>
      </c>
      <c r="AW56" s="234" t="e">
        <f>IF(ISERROR(INDEX('файл остатки'!$A$5:$CX$265,MATCH(AW$2,'файл остатки'!$A$5:$A$228,0),MATCH($B56,'файл остатки'!$A$5:$CX$5,0))),INDEX('файл остатки'!$A$100:$CX$265,MATCH(AU$3,'файл остатки'!$A$100:$A$228,0),MATCH($B56,'файл остатки'!$A$5:$CX$5,0)),INDEX('файл остатки'!$A$5:$CX$265,MATCH(AW$2,'файл остатки'!$A$5:$A$228,0),MATCH($B56,'файл остатки'!$A$5:$CX$5,0)))</f>
        <v>#N/A</v>
      </c>
      <c r="AX56" s="213" t="e">
        <f>INDEX('файл остатки'!$A$5:$CX$265,MATCH($H$1,'файл остатки'!$A$5:$A$228,0),MATCH($B56,'файл остатки'!$A$5:$CX$5,0))</f>
        <v>#N/A</v>
      </c>
      <c r="AY56" s="241" t="e">
        <f>IF(AU$3='файл остатки'!$B$1,INDEX('файл остатки'!$A$5:$CX$265,MATCH($C$1,'файл остатки'!$A$5:$A$228,0),MATCH($B56,'файл остатки'!$A$5:$CX$5,0)),AS56+AT56-AU56-AW56)</f>
        <v>#N/A</v>
      </c>
      <c r="AZ56" s="218"/>
      <c r="BA56" s="217"/>
      <c r="BB56" s="208" t="s">
        <v>195</v>
      </c>
      <c r="BC56" s="234" t="e">
        <f>IF(ISERROR(INDEX('файл остатки'!$A$5:$CX$265,MATCH(BC$2,'файл остатки'!$A$5:$A$228,0),MATCH($B56,'файл остатки'!$A$5:$CX$5,0))),INDEX('файл остатки'!$A$100:$CX$265,MATCH(BA$3,'файл остатки'!$A$100:$A$228,0),MATCH($B56,'файл остатки'!$A$5:$CX$5,0)),INDEX('файл остатки'!$A$5:$CX$265,MATCH(BC$2,'файл остатки'!$A$5:$A$228,0),MATCH($B56,'файл остатки'!$A$5:$CX$5,0)))</f>
        <v>#N/A</v>
      </c>
      <c r="BD56" s="213" t="e">
        <f>INDEX('файл остатки'!$A$5:$CX$265,MATCH($H$1,'файл остатки'!$A$5:$A$228,0),MATCH($B56,'файл остатки'!$A$5:$CX$5,0))</f>
        <v>#N/A</v>
      </c>
      <c r="BE56" s="241" t="e">
        <f>IF(BA$3='файл остатки'!$B$1,INDEX('файл остатки'!$A$5:$CX$265,MATCH($C$1,'файл остатки'!$A$5:$A$228,0),MATCH($B56,'файл остатки'!$A$5:$CX$5,0)),AY56+AZ56-BA56-BC56)</f>
        <v>#N/A</v>
      </c>
      <c r="BF56" s="218"/>
      <c r="BG56" s="217"/>
      <c r="BH56" s="208" t="s">
        <v>195</v>
      </c>
      <c r="BI56" s="234" t="e">
        <f>IF(ISERROR(INDEX('файл остатки'!$A$5:$CX$265,MATCH(BI$2,'файл остатки'!$A$5:$A$228,0),MATCH($B56,'файл остатки'!$A$5:$CX$5,0))),INDEX('файл остатки'!$A$100:$CX$265,MATCH(BG$3,'файл остатки'!$A$100:$A$228,0),MATCH($B56,'файл остатки'!$A$5:$CX$5,0)),INDEX('файл остатки'!$A$5:$CX$265,MATCH(BI$2,'файл остатки'!$A$5:$A$228,0),MATCH($B56,'файл остатки'!$A$5:$CX$5,0)))</f>
        <v>#N/A</v>
      </c>
      <c r="BJ56" s="213" t="e">
        <f>INDEX('файл остатки'!$A$5:$CX$265,MATCH($H$1,'файл остатки'!$A$5:$A$228,0),MATCH($B56,'файл остатки'!$A$5:$CX$5,0))</f>
        <v>#N/A</v>
      </c>
      <c r="BK56" s="213" t="e">
        <f t="shared" si="0"/>
        <v>#N/A</v>
      </c>
      <c r="BL56" s="241" t="e">
        <f>IF(BG$3='файл остатки'!$B$1,INDEX('файл остатки'!$A$5:$CX$265,MATCH($C$1,'файл остатки'!$A$5:$A$228,0),MATCH($B56,'файл остатки'!$A$5:$CX$5,0)),BE56+BF56-BG56-BI56)</f>
        <v>#N/A</v>
      </c>
      <c r="BM56" s="218"/>
      <c r="BN56" s="217" t="e">
        <f t="shared" si="1"/>
        <v>#N/A</v>
      </c>
      <c r="BO56" s="208" t="s">
        <v>195</v>
      </c>
      <c r="BP56" s="234" t="e">
        <f>IF(ISERROR(INDEX('файл остатки'!$A$5:$CX$265,MATCH(BP$2,'файл остатки'!$A$5:$A$228,0),MATCH($B56,'файл остатки'!$A$5:$CX$5,0))),INDEX('файл остатки'!$A$100:$CX$265,MATCH(BN$3,'файл остатки'!$A$100:$A$228,0),MATCH($B56,'файл остатки'!$A$5:$CX$5,0)),INDEX('файл остатки'!$A$5:$CX$265,MATCH(BP$2,'файл остатки'!$A$5:$A$228,0),MATCH($B56,'файл остатки'!$A$5:$CX$5,0)))</f>
        <v>#N/A</v>
      </c>
      <c r="BQ56" s="213" t="e">
        <f>INDEX('файл остатки'!$A$5:$CX$265,MATCH($H$1,'файл остатки'!$A$5:$A$228,0),MATCH($B56,'файл остатки'!$A$5:$CX$5,0))</f>
        <v>#N/A</v>
      </c>
      <c r="BR56" s="241" t="e">
        <f>IF(BN$3='файл остатки'!$B$1,INDEX('файл остатки'!$A$5:$CX$265,MATCH($C$1,'файл остатки'!$A$5:$A$228,0),MATCH($B56,'файл остатки'!$A$5:$CX$5,0)),BL56+BM56-BN56-BP56)</f>
        <v>#N/A</v>
      </c>
      <c r="BS56" s="218"/>
      <c r="BT56" s="217" t="e">
        <f t="shared" si="2"/>
        <v>#N/A</v>
      </c>
      <c r="BU56" s="208" t="s">
        <v>195</v>
      </c>
      <c r="BV56" s="234" t="e">
        <f>IF(ISERROR(INDEX('файл остатки'!$A$5:$CX$265,MATCH(BV$2,'файл остатки'!$A$5:$A$228,0),MATCH($B56,'файл остатки'!$A$5:$CX$5,0))),INDEX('файл остатки'!$A$100:$CX$265,MATCH(BT$3,'файл остатки'!$A$100:$A$228,0),MATCH($B56,'файл остатки'!$A$5:$CX$5,0)),INDEX('файл остатки'!$A$5:$CX$265,MATCH(BV$2,'файл остатки'!$A$5:$A$228,0),MATCH($B56,'файл остатки'!$A$5:$CX$5,0)))</f>
        <v>#N/A</v>
      </c>
      <c r="BW56" s="213" t="e">
        <f>INDEX('файл остатки'!$A$5:$CX$265,MATCH($H$1,'файл остатки'!$A$5:$A$228,0),MATCH($B56,'файл остатки'!$A$5:$CX$5,0))</f>
        <v>#N/A</v>
      </c>
      <c r="BX56" s="241" t="e">
        <f>IF(BT$3='файл остатки'!$B$1,INDEX('файл остатки'!$A$5:$CX$265,MATCH($C$1,'файл остатки'!$A$5:$A$228,0),MATCH($B56,'файл остатки'!$A$5:$CX$5,0)),BR56+BS56-BT56-BV56)</f>
        <v>#N/A</v>
      </c>
      <c r="BY56" s="218"/>
      <c r="BZ56" s="217" t="e">
        <f t="shared" si="3"/>
        <v>#N/A</v>
      </c>
      <c r="CA56" s="208" t="s">
        <v>195</v>
      </c>
      <c r="CB56" s="234" t="e">
        <f>IF(ISERROR(INDEX('файл остатки'!$A$5:$CX$265,MATCH(CB$2,'файл остатки'!$A$5:$A$228,0),MATCH($B56,'файл остатки'!$A$5:$CX$5,0))),INDEX('файл остатки'!$A$100:$CX$265,MATCH(BZ$3,'файл остатки'!$A$100:$A$228,0),MATCH($B56,'файл остатки'!$A$5:$CX$5,0)),INDEX('файл остатки'!$A$5:$CX$265,MATCH(CB$2,'файл остатки'!$A$5:$A$228,0),MATCH($B56,'файл остатки'!$A$5:$CX$5,0)))</f>
        <v>#N/A</v>
      </c>
      <c r="CC56" s="213" t="e">
        <f>INDEX('файл остатки'!$A$5:$CX$265,MATCH($H$1,'файл остатки'!$A$5:$A$228,0),MATCH($B56,'файл остатки'!$A$5:$CX$5,0))</f>
        <v>#N/A</v>
      </c>
      <c r="CD56" s="241" t="e">
        <f>IF(BZ$3='файл остатки'!$B$1,INDEX('файл остатки'!$A$5:$CX$265,MATCH($C$1,'файл остатки'!$A$5:$A$228,0),MATCH($B56,'файл остатки'!$A$5:$CX$5,0)),BX56+BY56-BZ56-CB56)</f>
        <v>#N/A</v>
      </c>
      <c r="CE56" s="218"/>
      <c r="CH56" s="217">
        <f t="shared" si="4"/>
        <v>-75</v>
      </c>
      <c r="CI56" s="208" t="s">
        <v>195</v>
      </c>
      <c r="CJ56" s="217" t="e">
        <f t="shared" si="5"/>
        <v>#N/A</v>
      </c>
      <c r="CK56" s="208" t="s">
        <v>195</v>
      </c>
      <c r="CO56" s="223" t="e">
        <f>+INDEX('файл остатки'!$A$5:$CX$265,MATCH(CO$2,'файл остатки'!$A$5:$A$228,0),MATCH($B56,'файл остатки'!$A$5:$CX$5,0))</f>
        <v>#N/A</v>
      </c>
    </row>
    <row r="57" spans="1:93" ht="24" customHeight="1">
      <c r="A57" s="140" t="s">
        <v>19</v>
      </c>
      <c r="B57" s="203" t="s">
        <v>148</v>
      </c>
      <c r="C57" s="244" t="e">
        <f>INDEX('файл остатки'!$A$5:$CX$265,MATCH($C$1,'файл остатки'!$A$5:$A$228,0),MATCH(B57,'файл остатки'!$A$5:$CX$5,0))</f>
        <v>#N/A</v>
      </c>
      <c r="D57" s="248"/>
      <c r="E57" s="217">
        <v>-330</v>
      </c>
      <c r="F57" s="150">
        <f>-(E57)/'планирование суточное'!$K$67</f>
        <v>0.38823529411764707</v>
      </c>
      <c r="G57" s="234" t="e">
        <f>IF(ISERROR(INDEX('файл остатки'!$A$5:$CX$265,MATCH(G$2,'файл остатки'!$A$5:$A$228,0),MATCH($B57,'файл остатки'!$A$5:$CX$5,0))),INDEX('файл остатки'!$A$100:$CX$265,MATCH(E$3,'файл остатки'!$A$100:$A$228,0),MATCH($B57,'файл остатки'!$A$5:$CX$5,0)),INDEX('файл остатки'!$A$5:$CX$265,MATCH(G$2,'файл остатки'!$A$5:$A$228,0),MATCH($B57,'файл остатки'!$A$5:$CX$5,0)))</f>
        <v>#N/A</v>
      </c>
      <c r="H57" s="213" t="e">
        <f>INDEX('файл остатки'!$A$5:$CX$265,MATCH($H$1,'файл остатки'!$A$5:$A$228,0),MATCH($B57,'файл остатки'!$A$5:$CX$5,0))</f>
        <v>#N/A</v>
      </c>
      <c r="I57" s="241" t="e">
        <f>IF(E$3='файл остатки'!$B$1,INDEX('файл остатки'!$A$5:$CX$265,MATCH($C$1,'файл остатки'!$A$5:$A$228,0),MATCH($B57,'файл остатки'!$A$5:$CX$5,0)),C57+D57-E57-G57)</f>
        <v>#N/A</v>
      </c>
      <c r="J57" s="218"/>
      <c r="K57" s="217"/>
      <c r="L57" s="150">
        <f>-(K57)/'планирование суточное'!$K$67</f>
        <v>0</v>
      </c>
      <c r="M57" s="234" t="e">
        <f>IF(ISERROR(INDEX('файл остатки'!$A$5:$CX$265,MATCH(M$2,'файл остатки'!$A$5:$A$228,0),MATCH($B57,'файл остатки'!$A$5:$CX$5,0))),INDEX('файл остатки'!$A$100:$CX$265,MATCH(K$3,'файл остатки'!$A$100:$A$228,0),MATCH($B57,'файл остатки'!$A$5:$CX$5,0)),INDEX('файл остатки'!$A$5:$CX$265,MATCH(M$2,'файл остатки'!$A$5:$A$228,0),MATCH($B57,'файл остатки'!$A$5:$CX$5,0)))</f>
        <v>#N/A</v>
      </c>
      <c r="N57" s="213" t="e">
        <f>INDEX('файл остатки'!$A$5:$CX$265,MATCH($H$1,'файл остатки'!$A$5:$A$228,0),MATCH($B57,'файл остатки'!$A$5:$CX$5,0))</f>
        <v>#N/A</v>
      </c>
      <c r="O57" s="241" t="e">
        <f>IF(K$3='файл остатки'!$B$1,INDEX('файл остатки'!$A$5:$CX$265,MATCH($C$1,'файл остатки'!$A$5:$A$228,0),MATCH($B57,'файл остатки'!$A$5:$CX$5,0)),I57+J57-K57-M57)</f>
        <v>#N/A</v>
      </c>
      <c r="P57" s="218"/>
      <c r="Q57" s="217"/>
      <c r="R57" s="150">
        <f>-(Q57)/'планирование суточное'!$K$67</f>
        <v>0</v>
      </c>
      <c r="S57" s="234" t="e">
        <f>IF(ISERROR(INDEX('файл остатки'!$A$5:$CX$265,MATCH(S$2,'файл остатки'!$A$5:$A$228,0),MATCH($B57,'файл остатки'!$A$5:$CX$5,0))),INDEX('файл остатки'!$A$100:$CX$265,MATCH(Q$3,'файл остатки'!$A$100:$A$228,0),MATCH($B57,'файл остатки'!$A$5:$CX$5,0)),INDEX('файл остатки'!$A$5:$CX$265,MATCH(S$2,'файл остатки'!$A$5:$A$228,0),MATCH($B57,'файл остатки'!$A$5:$CX$5,0)))</f>
        <v>#N/A</v>
      </c>
      <c r="T57" s="213" t="e">
        <f>INDEX('файл остатки'!$A$5:$CX$265,MATCH($H$1,'файл остатки'!$A$5:$A$228,0),MATCH($B57,'файл остатки'!$A$5:$CX$5,0))</f>
        <v>#N/A</v>
      </c>
      <c r="U57" s="241" t="e">
        <f>IF(Q$3='файл остатки'!$B$1,INDEX('файл остатки'!$A$5:$CX$265,MATCH($C$1,'файл остатки'!$A$5:$A$228,0),MATCH($B57,'файл остатки'!$A$5:$CX$5,0)),O57+P57-Q57-S57)</f>
        <v>#N/A</v>
      </c>
      <c r="V57" s="218"/>
      <c r="W57" s="217">
        <v>-330</v>
      </c>
      <c r="X57" s="150">
        <f>-(W57)/'планирование суточное'!$K$67</f>
        <v>0.38823529411764707</v>
      </c>
      <c r="Y57" s="234" t="e">
        <f>IF(ISERROR(INDEX('файл остатки'!$A$5:$CX$265,MATCH(Y$2,'файл остатки'!$A$5:$A$228,0),MATCH($B57,'файл остатки'!$A$5:$CX$5,0))),INDEX('файл остатки'!$A$100:$CX$265,MATCH(W$3,'файл остатки'!$A$100:$A$228,0),MATCH($B57,'файл остатки'!$A$5:$CX$5,0)),INDEX('файл остатки'!$A$5:$CX$265,MATCH(Y$2,'файл остатки'!$A$5:$A$228,0),MATCH($B57,'файл остатки'!$A$5:$CX$5,0)))</f>
        <v>#N/A</v>
      </c>
      <c r="Z57" s="213" t="e">
        <f>INDEX('файл остатки'!$A$5:$CX$265,MATCH($H$1,'файл остатки'!$A$5:$A$228,0),MATCH($B57,'файл остатки'!$A$5:$CX$5,0))</f>
        <v>#N/A</v>
      </c>
      <c r="AA57" s="241" t="e">
        <f>IF(W$3='файл остатки'!$B$1,INDEX('файл остатки'!$A$5:$CX$265,MATCH($C$1,'файл остатки'!$A$5:$A$228,0),MATCH($B57,'файл остатки'!$A$5:$CX$5,0)),U57+V57-W57-Y57)</f>
        <v>#N/A</v>
      </c>
      <c r="AB57" s="218"/>
      <c r="AC57" s="217"/>
      <c r="AD57" s="150">
        <f>-(AC57)/'планирование суточное'!$K$67</f>
        <v>0</v>
      </c>
      <c r="AE57" s="234" t="e">
        <f>IF(ISERROR(INDEX('файл остатки'!$A$5:$CX$265,MATCH(AE$2,'файл остатки'!$A$5:$A$228,0),MATCH($B57,'файл остатки'!$A$5:$CX$5,0))),INDEX('файл остатки'!$A$100:$CX$265,MATCH(AC$3,'файл остатки'!$A$100:$A$228,0),MATCH($B57,'файл остатки'!$A$5:$CX$5,0)),INDEX('файл остатки'!$A$5:$CX$265,MATCH(AE$2,'файл остатки'!$A$5:$A$228,0),MATCH($B57,'файл остатки'!$A$5:$CX$5,0)))</f>
        <v>#N/A</v>
      </c>
      <c r="AF57" s="213" t="e">
        <f>INDEX('файл остатки'!$A$5:$CX$265,MATCH($H$1,'файл остатки'!$A$5:$A$228,0),MATCH($B57,'файл остатки'!$A$5:$CX$5,0))</f>
        <v>#N/A</v>
      </c>
      <c r="AG57" s="241" t="e">
        <f>IF(AC$3='файл остатки'!$B$1,INDEX('файл остатки'!$A$5:$CX$265,MATCH($C$1,'файл остатки'!$A$5:$A$228,0),MATCH($B57,'файл остатки'!$A$5:$CX$5,0)),AA57+AB57-AC57-AE57)</f>
        <v>#N/A</v>
      </c>
      <c r="AH57" s="218"/>
      <c r="AI57" s="217">
        <v>-65</v>
      </c>
      <c r="AJ57" s="150">
        <f>-(AI57)/'планирование суточное'!$K$67</f>
        <v>7.6470588235294124E-2</v>
      </c>
      <c r="AK57" s="234" t="e">
        <f>IF(ISERROR(INDEX('файл остатки'!$A$5:$CX$265,MATCH(AK$2,'файл остатки'!$A$5:$A$228,0),MATCH($B57,'файл остатки'!$A$5:$CX$5,0))),INDEX('файл остатки'!$A$100:$CX$265,MATCH(AI$3,'файл остатки'!$A$100:$A$228,0),MATCH($B57,'файл остатки'!$A$5:$CX$5,0)),INDEX('файл остатки'!$A$5:$CX$265,MATCH(AK$2,'файл остатки'!$A$5:$A$228,0),MATCH($B57,'файл остатки'!$A$5:$CX$5,0)))</f>
        <v>#N/A</v>
      </c>
      <c r="AL57" s="213" t="e">
        <f>INDEX('файл остатки'!$A$5:$CX$265,MATCH($H$1,'файл остатки'!$A$5:$A$228,0),MATCH($B57,'файл остатки'!$A$5:$CX$5,0))</f>
        <v>#N/A</v>
      </c>
      <c r="AM57" s="241" t="e">
        <f>IF(AI$3='файл остатки'!$B$1,INDEX('файл остатки'!$A$5:$CX$265,MATCH($C$1,'файл остатки'!$A$5:$A$228,0),MATCH($B57,'файл остатки'!$A$5:$CX$5,0)),AG57+AH57-AI57-AK57)</f>
        <v>#N/A</v>
      </c>
      <c r="AN57" s="218"/>
      <c r="AO57" s="217"/>
      <c r="AP57" s="150">
        <f>-(AO57)/'планирование суточное'!$K$67</f>
        <v>0</v>
      </c>
      <c r="AQ57" s="234" t="e">
        <f>IF(ISERROR(INDEX('файл остатки'!$A$5:$CX$265,MATCH(AQ$2,'файл остатки'!$A$5:$A$228,0),MATCH($B57,'файл остатки'!$A$5:$CX$5,0))),INDEX('файл остатки'!$A$100:$CX$265,MATCH(AO$3,'файл остатки'!$A$100:$A$228,0),MATCH($B57,'файл остатки'!$A$5:$CX$5,0)),INDEX('файл остатки'!$A$5:$CX$265,MATCH(AQ$2,'файл остатки'!$A$5:$A$228,0),MATCH($B57,'файл остатки'!$A$5:$CX$5,0)))</f>
        <v>#N/A</v>
      </c>
      <c r="AR57" s="213" t="e">
        <f>INDEX('файл остатки'!$A$5:$CX$265,MATCH($H$1,'файл остатки'!$A$5:$A$228,0),MATCH($B57,'файл остатки'!$A$5:$CX$5,0))</f>
        <v>#N/A</v>
      </c>
      <c r="AS57" s="241" t="e">
        <f>IF(AO$3='файл остатки'!$B$1,INDEX('файл остатки'!$A$5:$CX$265,MATCH($C$1,'файл остатки'!$A$5:$A$228,0),MATCH($B57,'файл остатки'!$A$5:$CX$5,0)),AM57+AN57-AO57-AQ57)</f>
        <v>#N/A</v>
      </c>
      <c r="AT57" s="218"/>
      <c r="AU57" s="217">
        <v>-330</v>
      </c>
      <c r="AV57" s="150">
        <f>-(AU57)/'планирование суточное'!$K$67</f>
        <v>0.38823529411764707</v>
      </c>
      <c r="AW57" s="234" t="e">
        <f>IF(ISERROR(INDEX('файл остатки'!$A$5:$CX$265,MATCH(AW$2,'файл остатки'!$A$5:$A$228,0),MATCH($B57,'файл остатки'!$A$5:$CX$5,0))),INDEX('файл остатки'!$A$100:$CX$265,MATCH(AU$3,'файл остатки'!$A$100:$A$228,0),MATCH($B57,'файл остатки'!$A$5:$CX$5,0)),INDEX('файл остатки'!$A$5:$CX$265,MATCH(AW$2,'файл остатки'!$A$5:$A$228,0),MATCH($B57,'файл остатки'!$A$5:$CX$5,0)))</f>
        <v>#N/A</v>
      </c>
      <c r="AX57" s="213" t="e">
        <f>INDEX('файл остатки'!$A$5:$CX$265,MATCH($H$1,'файл остатки'!$A$5:$A$228,0),MATCH($B57,'файл остатки'!$A$5:$CX$5,0))</f>
        <v>#N/A</v>
      </c>
      <c r="AY57" s="241" t="e">
        <f>IF(AU$3='файл остатки'!$B$1,INDEX('файл остатки'!$A$5:$CX$265,MATCH($C$1,'файл остатки'!$A$5:$A$228,0),MATCH($B57,'файл остатки'!$A$5:$CX$5,0)),AS57+AT57-AU57-AW57)</f>
        <v>#N/A</v>
      </c>
      <c r="AZ57" s="218"/>
      <c r="BA57" s="217"/>
      <c r="BB57" s="150">
        <f>-(BA57)/'планирование суточное'!$K$67</f>
        <v>0</v>
      </c>
      <c r="BC57" s="234" t="e">
        <f>IF(ISERROR(INDEX('файл остатки'!$A$5:$CX$265,MATCH(BC$2,'файл остатки'!$A$5:$A$228,0),MATCH($B57,'файл остатки'!$A$5:$CX$5,0))),INDEX('файл остатки'!$A$100:$CX$265,MATCH(BA$3,'файл остатки'!$A$100:$A$228,0),MATCH($B57,'файл остатки'!$A$5:$CX$5,0)),INDEX('файл остатки'!$A$5:$CX$265,MATCH(BC$2,'файл остатки'!$A$5:$A$228,0),MATCH($B57,'файл остатки'!$A$5:$CX$5,0)))</f>
        <v>#N/A</v>
      </c>
      <c r="BD57" s="213" t="e">
        <f>INDEX('файл остатки'!$A$5:$CX$265,MATCH($H$1,'файл остатки'!$A$5:$A$228,0),MATCH($B57,'файл остатки'!$A$5:$CX$5,0))</f>
        <v>#N/A</v>
      </c>
      <c r="BE57" s="241" t="e">
        <f>IF(BA$3='файл остатки'!$B$1,INDEX('файл остатки'!$A$5:$CX$265,MATCH($C$1,'файл остатки'!$A$5:$A$228,0),MATCH($B57,'файл остатки'!$A$5:$CX$5,0)),AY57+AZ57-BA57-BC57)</f>
        <v>#N/A</v>
      </c>
      <c r="BF57" s="218"/>
      <c r="BG57" s="217"/>
      <c r="BH57" s="150">
        <f>-(BG57)/'планирование суточное'!$K$67</f>
        <v>0</v>
      </c>
      <c r="BI57" s="234" t="e">
        <f>IF(ISERROR(INDEX('файл остатки'!$A$5:$CX$265,MATCH(BI$2,'файл остатки'!$A$5:$A$228,0),MATCH($B57,'файл остатки'!$A$5:$CX$5,0))),INDEX('файл остатки'!$A$100:$CX$265,MATCH(BG$3,'файл остатки'!$A$100:$A$228,0),MATCH($B57,'файл остатки'!$A$5:$CX$5,0)),INDEX('файл остатки'!$A$5:$CX$265,MATCH(BI$2,'файл остатки'!$A$5:$A$228,0),MATCH($B57,'файл остатки'!$A$5:$CX$5,0)))</f>
        <v>#N/A</v>
      </c>
      <c r="BJ57" s="213" t="e">
        <f>INDEX('файл остатки'!$A$5:$CX$265,MATCH($H$1,'файл остатки'!$A$5:$A$228,0),MATCH($B57,'файл остатки'!$A$5:$CX$5,0))</f>
        <v>#N/A</v>
      </c>
      <c r="BK57" s="213" t="e">
        <f t="shared" si="0"/>
        <v>#N/A</v>
      </c>
      <c r="BL57" s="241" t="e">
        <f>IF(BG$3='файл остатки'!$B$1,INDEX('файл остатки'!$A$5:$CX$265,MATCH($C$1,'файл остатки'!$A$5:$A$228,0),MATCH($B57,'файл остатки'!$A$5:$CX$5,0)),BE57+BF57-BG57-BI57)</f>
        <v>#N/A</v>
      </c>
      <c r="BM57" s="218"/>
      <c r="BN57" s="217" t="e">
        <f t="shared" si="1"/>
        <v>#N/A</v>
      </c>
      <c r="BO57" s="150" t="e">
        <f>-(BN57)/'планирование суточное'!$K$67</f>
        <v>#N/A</v>
      </c>
      <c r="BP57" s="234" t="e">
        <f>IF(ISERROR(INDEX('файл остатки'!$A$5:$CX$265,MATCH(BP$2,'файл остатки'!$A$5:$A$228,0),MATCH($B57,'файл остатки'!$A$5:$CX$5,0))),INDEX('файл остатки'!$A$100:$CX$265,MATCH(BN$3,'файл остатки'!$A$100:$A$228,0),MATCH($B57,'файл остатки'!$A$5:$CX$5,0)),INDEX('файл остатки'!$A$5:$CX$265,MATCH(BP$2,'файл остатки'!$A$5:$A$228,0),MATCH($B57,'файл остатки'!$A$5:$CX$5,0)))</f>
        <v>#N/A</v>
      </c>
      <c r="BQ57" s="213" t="e">
        <f>INDEX('файл остатки'!$A$5:$CX$265,MATCH($H$1,'файл остатки'!$A$5:$A$228,0),MATCH($B57,'файл остатки'!$A$5:$CX$5,0))</f>
        <v>#N/A</v>
      </c>
      <c r="BR57" s="241" t="e">
        <f>IF(BN$3='файл остатки'!$B$1,INDEX('файл остатки'!$A$5:$CX$265,MATCH($C$1,'файл остатки'!$A$5:$A$228,0),MATCH($B57,'файл остатки'!$A$5:$CX$5,0)),BL57+BM57-BN57-BP57)</f>
        <v>#N/A</v>
      </c>
      <c r="BS57" s="218"/>
      <c r="BT57" s="217" t="e">
        <f t="shared" si="2"/>
        <v>#N/A</v>
      </c>
      <c r="BU57" s="150" t="e">
        <f>-(BT57)/'планирование суточное'!$K$67</f>
        <v>#N/A</v>
      </c>
      <c r="BV57" s="234" t="e">
        <f>IF(ISERROR(INDEX('файл остатки'!$A$5:$CX$265,MATCH(BV$2,'файл остатки'!$A$5:$A$228,0),MATCH($B57,'файл остатки'!$A$5:$CX$5,0))),INDEX('файл остатки'!$A$100:$CX$265,MATCH(BT$3,'файл остатки'!$A$100:$A$228,0),MATCH($B57,'файл остатки'!$A$5:$CX$5,0)),INDEX('файл остатки'!$A$5:$CX$265,MATCH(BV$2,'файл остатки'!$A$5:$A$228,0),MATCH($B57,'файл остатки'!$A$5:$CX$5,0)))</f>
        <v>#N/A</v>
      </c>
      <c r="BW57" s="213" t="e">
        <f>INDEX('файл остатки'!$A$5:$CX$265,MATCH($H$1,'файл остатки'!$A$5:$A$228,0),MATCH($B57,'файл остатки'!$A$5:$CX$5,0))</f>
        <v>#N/A</v>
      </c>
      <c r="BX57" s="241" t="e">
        <f>IF(BT$3='файл остатки'!$B$1,INDEX('файл остатки'!$A$5:$CX$265,MATCH($C$1,'файл остатки'!$A$5:$A$228,0),MATCH($B57,'файл остатки'!$A$5:$CX$5,0)),BR57+BS57-BT57-BV57)</f>
        <v>#N/A</v>
      </c>
      <c r="BY57" s="218"/>
      <c r="BZ57" s="217" t="e">
        <f t="shared" si="3"/>
        <v>#N/A</v>
      </c>
      <c r="CA57" s="150" t="e">
        <f>-(BZ57)/'планирование суточное'!$K$67</f>
        <v>#N/A</v>
      </c>
      <c r="CB57" s="234" t="e">
        <f>IF(ISERROR(INDEX('файл остатки'!$A$5:$CX$265,MATCH(CB$2,'файл остатки'!$A$5:$A$228,0),MATCH($B57,'файл остатки'!$A$5:$CX$5,0))),INDEX('файл остатки'!$A$100:$CX$265,MATCH(BZ$3,'файл остатки'!$A$100:$A$228,0),MATCH($B57,'файл остатки'!$A$5:$CX$5,0)),INDEX('файл остатки'!$A$5:$CX$265,MATCH(CB$2,'файл остатки'!$A$5:$A$228,0),MATCH($B57,'файл остатки'!$A$5:$CX$5,0)))</f>
        <v>#N/A</v>
      </c>
      <c r="CC57" s="213" t="e">
        <f>INDEX('файл остатки'!$A$5:$CX$265,MATCH($H$1,'файл остатки'!$A$5:$A$228,0),MATCH($B57,'файл остатки'!$A$5:$CX$5,0))</f>
        <v>#N/A</v>
      </c>
      <c r="CD57" s="241" t="e">
        <f>IF(BZ$3='файл остатки'!$B$1,INDEX('файл остатки'!$A$5:$CX$265,MATCH($C$1,'файл остатки'!$A$5:$A$228,0),MATCH($B57,'файл остатки'!$A$5:$CX$5,0)),BX57+BY57-BZ57-CB57)</f>
        <v>#N/A</v>
      </c>
      <c r="CE57" s="218"/>
      <c r="CH57" s="217">
        <f t="shared" si="4"/>
        <v>-1055</v>
      </c>
      <c r="CI57" s="150">
        <f>-(CH57)/'планирование суточное'!$K$67</f>
        <v>1.2411764705882353</v>
      </c>
      <c r="CJ57" s="217" t="e">
        <f t="shared" si="5"/>
        <v>#N/A</v>
      </c>
      <c r="CK57" s="150" t="e">
        <f>-(CJ57)/'планирование суточное'!$K$67</f>
        <v>#N/A</v>
      </c>
      <c r="CO57" s="223" t="e">
        <f>+INDEX('файл остатки'!$A$5:$CX$265,MATCH(CO$2,'файл остатки'!$A$5:$A$228,0),MATCH($B57,'файл остатки'!$A$5:$CX$5,0))</f>
        <v>#N/A</v>
      </c>
    </row>
    <row r="58" spans="1:93" ht="24" customHeight="1">
      <c r="A58" s="140" t="s">
        <v>20</v>
      </c>
      <c r="B58" s="226" t="s">
        <v>180</v>
      </c>
      <c r="C58" s="244" t="e">
        <f>INDEX('файл остатки'!$A$5:$CX$265,MATCH($C$1,'файл остатки'!$A$5:$A$228,0),MATCH(B58,'файл остатки'!$A$5:$CX$5,0))</f>
        <v>#N/A</v>
      </c>
      <c r="D58" s="248"/>
      <c r="E58" s="217"/>
      <c r="F58" s="208"/>
      <c r="G58" s="258" t="e">
        <f>IF(ISERROR(INDEX('файл остатки'!$A$5:$CX$265,MATCH(G$2,'файл остатки'!$A$5:$A$228,0),MATCH($B58,'файл остатки'!$A$5:$CX$5,0))),INDEX('файл остатки'!$A$100:$CX$265,MATCH(E$3,'файл остатки'!$A$100:$A$228,0),MATCH($B58,'файл остатки'!$A$5:$CX$5,0)),INDEX('файл остатки'!$A$5:$CX$265,MATCH(G$2,'файл остатки'!$A$5:$A$228,0),MATCH($B58,'файл остатки'!$A$5:$CX$5,0)))</f>
        <v>#N/A</v>
      </c>
      <c r="H58" s="213" t="e">
        <f>INDEX('файл остатки'!$A$5:$CX$265,MATCH($H$1,'файл остатки'!$A$5:$A$228,0),MATCH($B58,'файл остатки'!$A$5:$CX$5,0))</f>
        <v>#N/A</v>
      </c>
      <c r="I58" s="241" t="e">
        <f>IF(E$3='файл остатки'!$B$1,INDEX('файл остатки'!$A$5:$CX$265,MATCH($C$1,'файл остатки'!$A$5:$A$228,0),MATCH($B58,'файл остатки'!$A$5:$CX$5,0)),C58+D58-E58-G58)</f>
        <v>#N/A</v>
      </c>
      <c r="J58" s="218"/>
      <c r="K58" s="217">
        <v>-405</v>
      </c>
      <c r="L58" s="208"/>
      <c r="M58" s="258" t="e">
        <f>IF(ISERROR(INDEX('файл остатки'!$A$5:$CX$265,MATCH(M$2,'файл остатки'!$A$5:$A$228,0),MATCH($B58,'файл остатки'!$A$5:$CX$5,0))),INDEX('файл остатки'!$A$100:$CX$265,MATCH(K$3,'файл остатки'!$A$100:$A$228,0),MATCH($B58,'файл остатки'!$A$5:$CX$5,0)),INDEX('файл остатки'!$A$5:$CX$265,MATCH(M$2,'файл остатки'!$A$5:$A$228,0),MATCH($B58,'файл остатки'!$A$5:$CX$5,0)))</f>
        <v>#N/A</v>
      </c>
      <c r="N58" s="213" t="e">
        <f>INDEX('файл остатки'!$A$5:$CX$265,MATCH($H$1,'файл остатки'!$A$5:$A$228,0),MATCH($B58,'файл остатки'!$A$5:$CX$5,0))</f>
        <v>#N/A</v>
      </c>
      <c r="O58" s="241" t="e">
        <f>IF(K$3='файл остатки'!$B$1,INDEX('файл остатки'!$A$5:$CX$265,MATCH($C$1,'файл остатки'!$A$5:$A$228,0),MATCH($B58,'файл остатки'!$A$5:$CX$5,0)),I58+J58-K58-M58)</f>
        <v>#N/A</v>
      </c>
      <c r="P58" s="218">
        <v>820</v>
      </c>
      <c r="Q58" s="217"/>
      <c r="R58" s="208"/>
      <c r="S58" s="258" t="e">
        <f>IF(ISERROR(INDEX('файл остатки'!$A$5:$CX$265,MATCH(S$2,'файл остатки'!$A$5:$A$228,0),MATCH($B58,'файл остатки'!$A$5:$CX$5,0))),INDEX('файл остатки'!$A$100:$CX$265,MATCH(Q$3,'файл остатки'!$A$100:$A$228,0),MATCH($B58,'файл остатки'!$A$5:$CX$5,0)),INDEX('файл остатки'!$A$5:$CX$265,MATCH(S$2,'файл остатки'!$A$5:$A$228,0),MATCH($B58,'файл остатки'!$A$5:$CX$5,0)))</f>
        <v>#N/A</v>
      </c>
      <c r="T58" s="213" t="e">
        <f>INDEX('файл остатки'!$A$5:$CX$265,MATCH($H$1,'файл остатки'!$A$5:$A$228,0),MATCH($B58,'файл остатки'!$A$5:$CX$5,0))</f>
        <v>#N/A</v>
      </c>
      <c r="U58" s="241" t="e">
        <f>IF(Q$3='файл остатки'!$B$1,INDEX('файл остатки'!$A$5:$CX$265,MATCH($C$1,'файл остатки'!$A$5:$A$228,0),MATCH($B58,'файл остатки'!$A$5:$CX$5,0)),O58+P58-Q58-S58)</f>
        <v>#N/A</v>
      </c>
      <c r="V58" s="218"/>
      <c r="W58" s="217"/>
      <c r="X58" s="208"/>
      <c r="Y58" s="258" t="e">
        <f>IF(ISERROR(INDEX('файл остатки'!$A$5:$CX$265,MATCH(Y$2,'файл остатки'!$A$5:$A$228,0),MATCH($B58,'файл остатки'!$A$5:$CX$5,0))),INDEX('файл остатки'!$A$100:$CX$265,MATCH(W$3,'файл остатки'!$A$100:$A$228,0),MATCH($B58,'файл остатки'!$A$5:$CX$5,0)),INDEX('файл остатки'!$A$5:$CX$265,MATCH(Y$2,'файл остатки'!$A$5:$A$228,0),MATCH($B58,'файл остатки'!$A$5:$CX$5,0)))</f>
        <v>#N/A</v>
      </c>
      <c r="Z58" s="213" t="e">
        <f>INDEX('файл остатки'!$A$5:$CX$265,MATCH($H$1,'файл остатки'!$A$5:$A$228,0),MATCH($B58,'файл остатки'!$A$5:$CX$5,0))</f>
        <v>#N/A</v>
      </c>
      <c r="AA58" s="241" t="e">
        <f>IF(W$3='файл остатки'!$B$1,INDEX('файл остатки'!$A$5:$CX$265,MATCH($C$1,'файл остатки'!$A$5:$A$228,0),MATCH($B58,'файл остатки'!$A$5:$CX$5,0)),U58+V58-W58-Y58)</f>
        <v>#N/A</v>
      </c>
      <c r="AB58" s="218"/>
      <c r="AC58" s="217"/>
      <c r="AD58" s="208"/>
      <c r="AE58" s="258" t="e">
        <f>IF(ISERROR(INDEX('файл остатки'!$A$5:$CX$265,MATCH(AE$2,'файл остатки'!$A$5:$A$228,0),MATCH($B58,'файл остатки'!$A$5:$CX$5,0))),INDEX('файл остатки'!$A$100:$CX$265,MATCH(AC$3,'файл остатки'!$A$100:$A$228,0),MATCH($B58,'файл остатки'!$A$5:$CX$5,0)),INDEX('файл остатки'!$A$5:$CX$265,MATCH(AE$2,'файл остатки'!$A$5:$A$228,0),MATCH($B58,'файл остатки'!$A$5:$CX$5,0)))</f>
        <v>#N/A</v>
      </c>
      <c r="AF58" s="213" t="e">
        <f>INDEX('файл остатки'!$A$5:$CX$265,MATCH($H$1,'файл остатки'!$A$5:$A$228,0),MATCH($B58,'файл остатки'!$A$5:$CX$5,0))</f>
        <v>#N/A</v>
      </c>
      <c r="AG58" s="241" t="e">
        <f>IF(AC$3='файл остатки'!$B$1,INDEX('файл остатки'!$A$5:$CX$265,MATCH($C$1,'файл остатки'!$A$5:$A$228,0),MATCH($B58,'файл остатки'!$A$5:$CX$5,0)),AA58+AB58-AC58-AE58)</f>
        <v>#N/A</v>
      </c>
      <c r="AH58" s="218"/>
      <c r="AI58" s="217">
        <v>-30</v>
      </c>
      <c r="AJ58" s="208"/>
      <c r="AK58" s="258" t="e">
        <f>IF(ISERROR(INDEX('файл остатки'!$A$5:$CX$265,MATCH(AK$2,'файл остатки'!$A$5:$A$228,0),MATCH($B58,'файл остатки'!$A$5:$CX$5,0))),INDEX('файл остатки'!$A$100:$CX$265,MATCH(AI$3,'файл остатки'!$A$100:$A$228,0),MATCH($B58,'файл остатки'!$A$5:$CX$5,0)),INDEX('файл остатки'!$A$5:$CX$265,MATCH(AK$2,'файл остатки'!$A$5:$A$228,0),MATCH($B58,'файл остатки'!$A$5:$CX$5,0)))</f>
        <v>#N/A</v>
      </c>
      <c r="AL58" s="213" t="e">
        <f>INDEX('файл остатки'!$A$5:$CX$265,MATCH($H$1,'файл остатки'!$A$5:$A$228,0),MATCH($B58,'файл остатки'!$A$5:$CX$5,0))</f>
        <v>#N/A</v>
      </c>
      <c r="AM58" s="241" t="e">
        <f>IF(AI$3='файл остатки'!$B$1,INDEX('файл остатки'!$A$5:$CX$265,MATCH($C$1,'файл остатки'!$A$5:$A$228,0),MATCH($B58,'файл остатки'!$A$5:$CX$5,0)),AG58+AH58-AI58-AK58)</f>
        <v>#N/A</v>
      </c>
      <c r="AN58" s="218"/>
      <c r="AO58" s="217"/>
      <c r="AP58" s="208"/>
      <c r="AQ58" s="258" t="e">
        <f>IF(ISERROR(INDEX('файл остатки'!$A$5:$CX$265,MATCH(AQ$2,'файл остатки'!$A$5:$A$228,0),MATCH($B58,'файл остатки'!$A$5:$CX$5,0))),INDEX('файл остатки'!$A$100:$CX$265,MATCH(AO$3,'файл остатки'!$A$100:$A$228,0),MATCH($B58,'файл остатки'!$A$5:$CX$5,0)),INDEX('файл остатки'!$A$5:$CX$265,MATCH(AQ$2,'файл остатки'!$A$5:$A$228,0),MATCH($B58,'файл остатки'!$A$5:$CX$5,0)))</f>
        <v>#N/A</v>
      </c>
      <c r="AR58" s="213" t="e">
        <f>INDEX('файл остатки'!$A$5:$CX$265,MATCH($H$1,'файл остатки'!$A$5:$A$228,0),MATCH($B58,'файл остатки'!$A$5:$CX$5,0))</f>
        <v>#N/A</v>
      </c>
      <c r="AS58" s="241" t="e">
        <f>IF(AO$3='файл остатки'!$B$1,INDEX('файл остатки'!$A$5:$CX$265,MATCH($C$1,'файл остатки'!$A$5:$A$228,0),MATCH($B58,'файл остатки'!$A$5:$CX$5,0)),AM58+AN58-AO58-AQ58)</f>
        <v>#N/A</v>
      </c>
      <c r="AT58" s="218"/>
      <c r="AU58" s="217"/>
      <c r="AV58" s="208"/>
      <c r="AW58" s="258" t="e">
        <f>IF(ISERROR(INDEX('файл остатки'!$A$5:$CX$265,MATCH(AW$2,'файл остатки'!$A$5:$A$228,0),MATCH($B58,'файл остатки'!$A$5:$CX$5,0))),INDEX('файл остатки'!$A$100:$CX$265,MATCH(AU$3,'файл остатки'!$A$100:$A$228,0),MATCH($B58,'файл остатки'!$A$5:$CX$5,0)),INDEX('файл остатки'!$A$5:$CX$265,MATCH(AW$2,'файл остатки'!$A$5:$A$228,0),MATCH($B58,'файл остатки'!$A$5:$CX$5,0)))</f>
        <v>#N/A</v>
      </c>
      <c r="AX58" s="213" t="e">
        <f>INDEX('файл остатки'!$A$5:$CX$265,MATCH($H$1,'файл остатки'!$A$5:$A$228,0),MATCH($B58,'файл остатки'!$A$5:$CX$5,0))</f>
        <v>#N/A</v>
      </c>
      <c r="AY58" s="241" t="e">
        <f>IF(AU$3='файл остатки'!$B$1,INDEX('файл остатки'!$A$5:$CX$265,MATCH($C$1,'файл остатки'!$A$5:$A$228,0),MATCH($B58,'файл остатки'!$A$5:$CX$5,0)),AS58+AT58-AU58-AW58)</f>
        <v>#N/A</v>
      </c>
      <c r="AZ58" s="218"/>
      <c r="BA58" s="217">
        <v>-330</v>
      </c>
      <c r="BB58" s="208"/>
      <c r="BC58" s="258" t="e">
        <f>IF(ISERROR(INDEX('файл остатки'!$A$5:$CX$265,MATCH(BC$2,'файл остатки'!$A$5:$A$228,0),MATCH($B58,'файл остатки'!$A$5:$CX$5,0))),INDEX('файл остатки'!$A$100:$CX$265,MATCH(BA$3,'файл остатки'!$A$100:$A$228,0),MATCH($B58,'файл остатки'!$A$5:$CX$5,0)),INDEX('файл остатки'!$A$5:$CX$265,MATCH(BC$2,'файл остатки'!$A$5:$A$228,0),MATCH($B58,'файл остатки'!$A$5:$CX$5,0)))</f>
        <v>#N/A</v>
      </c>
      <c r="BD58" s="213" t="e">
        <f>INDEX('файл остатки'!$A$5:$CX$265,MATCH($H$1,'файл остатки'!$A$5:$A$228,0),MATCH($B58,'файл остатки'!$A$5:$CX$5,0))</f>
        <v>#N/A</v>
      </c>
      <c r="BE58" s="241" t="e">
        <f>IF(BA$3='файл остатки'!$B$1,INDEX('файл остатки'!$A$5:$CX$265,MATCH($C$1,'файл остатки'!$A$5:$A$228,0),MATCH($B58,'файл остатки'!$A$5:$CX$5,0)),AY58+AZ58-BA58-BC58)</f>
        <v>#N/A</v>
      </c>
      <c r="BF58" s="218"/>
      <c r="BG58" s="217"/>
      <c r="BH58" s="208"/>
      <c r="BI58" s="258" t="e">
        <f>IF(ISERROR(INDEX('файл остатки'!$A$5:$CX$265,MATCH(BI$2,'файл остатки'!$A$5:$A$228,0),MATCH($B58,'файл остатки'!$A$5:$CX$5,0))),INDEX('файл остатки'!$A$100:$CX$265,MATCH(BG$3,'файл остатки'!$A$100:$A$228,0),MATCH($B58,'файл остатки'!$A$5:$CX$5,0)),INDEX('файл остатки'!$A$5:$CX$265,MATCH(BI$2,'файл остатки'!$A$5:$A$228,0),MATCH($B58,'файл остатки'!$A$5:$CX$5,0)))</f>
        <v>#N/A</v>
      </c>
      <c r="BJ58" s="213" t="e">
        <f>INDEX('файл остатки'!$A$5:$CX$265,MATCH($H$1,'файл остатки'!$A$5:$A$228,0),MATCH($B58,'файл остатки'!$A$5:$CX$5,0))</f>
        <v>#N/A</v>
      </c>
      <c r="BK58" s="213" t="e">
        <f t="shared" si="0"/>
        <v>#N/A</v>
      </c>
      <c r="BL58" s="241" t="e">
        <f>IF(BG$3='файл остатки'!$B$1,INDEX('файл остатки'!$A$5:$CX$265,MATCH($C$1,'файл остатки'!$A$5:$A$228,0),MATCH($B58,'файл остатки'!$A$5:$CX$5,0)),BE58+BF58-BG58-BI58)</f>
        <v>#N/A</v>
      </c>
      <c r="BM58" s="218"/>
      <c r="BN58" s="217" t="e">
        <f t="shared" si="1"/>
        <v>#N/A</v>
      </c>
      <c r="BO58" s="208"/>
      <c r="BP58" s="258" t="e">
        <f>IF(ISERROR(INDEX('файл остатки'!$A$5:$CX$265,MATCH(BP$2,'файл остатки'!$A$5:$A$228,0),MATCH($B58,'файл остатки'!$A$5:$CX$5,0))),INDEX('файл остатки'!$A$100:$CX$265,MATCH(BN$3,'файл остатки'!$A$100:$A$228,0),MATCH($B58,'файл остатки'!$A$5:$CX$5,0)),INDEX('файл остатки'!$A$5:$CX$265,MATCH(BP$2,'файл остатки'!$A$5:$A$228,0),MATCH($B58,'файл остатки'!$A$5:$CX$5,0)))</f>
        <v>#N/A</v>
      </c>
      <c r="BQ58" s="213" t="e">
        <f>INDEX('файл остатки'!$A$5:$CX$265,MATCH($H$1,'файл остатки'!$A$5:$A$228,0),MATCH($B58,'файл остатки'!$A$5:$CX$5,0))</f>
        <v>#N/A</v>
      </c>
      <c r="BR58" s="241" t="e">
        <f>IF(BN$3='файл остатки'!$B$1,INDEX('файл остатки'!$A$5:$CX$265,MATCH($C$1,'файл остатки'!$A$5:$A$228,0),MATCH($B58,'файл остатки'!$A$5:$CX$5,0)),BL58+BM58-BN58-BP58)</f>
        <v>#N/A</v>
      </c>
      <c r="BS58" s="218"/>
      <c r="BT58" s="217" t="e">
        <f t="shared" si="2"/>
        <v>#N/A</v>
      </c>
      <c r="BU58" s="208"/>
      <c r="BV58" s="258" t="e">
        <f>IF(ISERROR(INDEX('файл остатки'!$A$5:$CX$265,MATCH(BV$2,'файл остатки'!$A$5:$A$228,0),MATCH($B58,'файл остатки'!$A$5:$CX$5,0))),INDEX('файл остатки'!$A$100:$CX$265,MATCH(BT$3,'файл остатки'!$A$100:$A$228,0),MATCH($B58,'файл остатки'!$A$5:$CX$5,0)),INDEX('файл остатки'!$A$5:$CX$265,MATCH(BV$2,'файл остатки'!$A$5:$A$228,0),MATCH($B58,'файл остатки'!$A$5:$CX$5,0)))</f>
        <v>#N/A</v>
      </c>
      <c r="BW58" s="213" t="e">
        <f>INDEX('файл остатки'!$A$5:$CX$265,MATCH($H$1,'файл остатки'!$A$5:$A$228,0),MATCH($B58,'файл остатки'!$A$5:$CX$5,0))</f>
        <v>#N/A</v>
      </c>
      <c r="BX58" s="241" t="e">
        <f>IF(BT$3='файл остатки'!$B$1,INDEX('файл остатки'!$A$5:$CX$265,MATCH($C$1,'файл остатки'!$A$5:$A$228,0),MATCH($B58,'файл остатки'!$A$5:$CX$5,0)),BR58+BS58-BT58-BV58)</f>
        <v>#N/A</v>
      </c>
      <c r="BY58" s="218"/>
      <c r="BZ58" s="217" t="e">
        <f t="shared" si="3"/>
        <v>#N/A</v>
      </c>
      <c r="CA58" s="208"/>
      <c r="CB58" s="258" t="e">
        <f>IF(ISERROR(INDEX('файл остатки'!$A$5:$CX$265,MATCH(CB$2,'файл остатки'!$A$5:$A$228,0),MATCH($B58,'файл остатки'!$A$5:$CX$5,0))),INDEX('файл остатки'!$A$100:$CX$265,MATCH(BZ$3,'файл остатки'!$A$100:$A$228,0),MATCH($B58,'файл остатки'!$A$5:$CX$5,0)),INDEX('файл остатки'!$A$5:$CX$265,MATCH(CB$2,'файл остатки'!$A$5:$A$228,0),MATCH($B58,'файл остатки'!$A$5:$CX$5,0)))</f>
        <v>#N/A</v>
      </c>
      <c r="CC58" s="213" t="e">
        <f>INDEX('файл остатки'!$A$5:$CX$265,MATCH($H$1,'файл остатки'!$A$5:$A$228,0),MATCH($B58,'файл остатки'!$A$5:$CX$5,0))</f>
        <v>#N/A</v>
      </c>
      <c r="CD58" s="241" t="e">
        <f>IF(BZ$3='файл остатки'!$B$1,INDEX('файл остатки'!$A$5:$CX$265,MATCH($C$1,'файл остатки'!$A$5:$A$228,0),MATCH($B58,'файл остатки'!$A$5:$CX$5,0)),BX58+BY58-BZ58-CB58)</f>
        <v>#N/A</v>
      </c>
      <c r="CE58" s="218"/>
      <c r="CH58" s="217">
        <f t="shared" si="4"/>
        <v>-765</v>
      </c>
      <c r="CI58" s="208"/>
      <c r="CJ58" s="217" t="e">
        <f t="shared" si="5"/>
        <v>#N/A</v>
      </c>
      <c r="CK58" s="208"/>
      <c r="CO58" s="223" t="e">
        <f>+INDEX('файл остатки'!$A$5:$CX$265,MATCH(CO$2,'файл остатки'!$A$5:$A$228,0),MATCH($B58,'файл остатки'!$A$5:$CX$5,0))</f>
        <v>#N/A</v>
      </c>
    </row>
    <row r="59" spans="1:93" ht="24" customHeight="1">
      <c r="A59" s="140" t="s">
        <v>175</v>
      </c>
      <c r="B59" s="268" t="s">
        <v>176</v>
      </c>
      <c r="C59" s="244">
        <f>INDEX('файл остатки'!$A$5:$CX$265,MATCH($C$1,'файл остатки'!$A$5:$A$228,0),MATCH(B59,'файл остатки'!$A$5:$CX$5,0))</f>
        <v>506</v>
      </c>
      <c r="D59" s="248"/>
      <c r="E59" s="217"/>
      <c r="F59" s="208"/>
      <c r="G59" s="234" t="e">
        <f>IF(ISERROR(INDEX('файл остатки'!$A$5:$CX$265,MATCH(G$2,'файл остатки'!$A$5:$A$228,0),MATCH($B59,'файл остатки'!$A$5:$CX$5,0))),INDEX('файл остатки'!$A$100:$CX$265,MATCH(E$3,'файл остатки'!$A$100:$A$228,0),MATCH($B59,'файл остатки'!$A$5:$CX$5,0)),INDEX('файл остатки'!$A$5:$CX$265,MATCH(G$2,'файл остатки'!$A$5:$A$228,0),MATCH($B59,'файл остатки'!$A$5:$CX$5,0)))</f>
        <v>#N/A</v>
      </c>
      <c r="H59" s="213">
        <f>INDEX('файл остатки'!$A$5:$CX$265,MATCH($H$1,'файл остатки'!$A$5:$A$228,0),MATCH($B59,'файл остатки'!$A$5:$CX$5,0))</f>
        <v>735.12380952380954</v>
      </c>
      <c r="I59" s="241" t="e">
        <f>IF(E$3='файл остатки'!$B$1,INDEX('файл остатки'!$A$5:$CX$265,MATCH($C$1,'файл остатки'!$A$5:$A$228,0),MATCH($B59,'файл остатки'!$A$5:$CX$5,0)),C59+D59-E59-G59)</f>
        <v>#N/A</v>
      </c>
      <c r="J59" s="218"/>
      <c r="K59" s="217"/>
      <c r="L59" s="208"/>
      <c r="M59" s="234" t="e">
        <f>IF(ISERROR(INDEX('файл остатки'!$A$5:$CX$265,MATCH(M$2,'файл остатки'!$A$5:$A$228,0),MATCH($B59,'файл остатки'!$A$5:$CX$5,0))),INDEX('файл остатки'!$A$100:$CX$265,MATCH(K$3,'файл остатки'!$A$100:$A$228,0),MATCH($B59,'файл остатки'!$A$5:$CX$5,0)),INDEX('файл остатки'!$A$5:$CX$265,MATCH(M$2,'файл остатки'!$A$5:$A$228,0),MATCH($B59,'файл остатки'!$A$5:$CX$5,0)))</f>
        <v>#N/A</v>
      </c>
      <c r="N59" s="213">
        <f>INDEX('файл остатки'!$A$5:$CX$265,MATCH($H$1,'файл остатки'!$A$5:$A$228,0),MATCH($B59,'файл остатки'!$A$5:$CX$5,0))</f>
        <v>735.12380952380954</v>
      </c>
      <c r="O59" s="241" t="e">
        <f>IF(K$3='файл остатки'!$B$1,INDEX('файл остатки'!$A$5:$CX$265,MATCH($C$1,'файл остатки'!$A$5:$A$228,0),MATCH($B59,'файл остатки'!$A$5:$CX$5,0)),I59+J59-K59-M59)</f>
        <v>#N/A</v>
      </c>
      <c r="P59" s="218"/>
      <c r="Q59" s="217">
        <v>-200</v>
      </c>
      <c r="R59" s="208"/>
      <c r="S59" s="234" t="e">
        <f>IF(ISERROR(INDEX('файл остатки'!$A$5:$CX$265,MATCH(S$2,'файл остатки'!$A$5:$A$228,0),MATCH($B59,'файл остатки'!$A$5:$CX$5,0))),INDEX('файл остатки'!$A$100:$CX$265,MATCH(Q$3,'файл остатки'!$A$100:$A$228,0),MATCH($B59,'файл остатки'!$A$5:$CX$5,0)),INDEX('файл остатки'!$A$5:$CX$265,MATCH(S$2,'файл остатки'!$A$5:$A$228,0),MATCH($B59,'файл остатки'!$A$5:$CX$5,0)))</f>
        <v>#N/A</v>
      </c>
      <c r="T59" s="213">
        <f>INDEX('файл остатки'!$A$5:$CX$265,MATCH($H$1,'файл остатки'!$A$5:$A$228,0),MATCH($B59,'файл остатки'!$A$5:$CX$5,0))</f>
        <v>735.12380952380954</v>
      </c>
      <c r="U59" s="241" t="e">
        <f>IF(Q$3='файл остатки'!$B$1,INDEX('файл остатки'!$A$5:$CX$265,MATCH($C$1,'файл остатки'!$A$5:$A$228,0),MATCH($B59,'файл остатки'!$A$5:$CX$5,0)),O59+P59-Q59-S59)</f>
        <v>#N/A</v>
      </c>
      <c r="V59" s="218"/>
      <c r="W59" s="217"/>
      <c r="X59" s="208"/>
      <c r="Y59" s="234" t="e">
        <f>IF(ISERROR(INDEX('файл остатки'!$A$5:$CX$265,MATCH(Y$2,'файл остатки'!$A$5:$A$228,0),MATCH($B59,'файл остатки'!$A$5:$CX$5,0))),INDEX('файл остатки'!$A$100:$CX$265,MATCH(W$3,'файл остатки'!$A$100:$A$228,0),MATCH($B59,'файл остатки'!$A$5:$CX$5,0)),INDEX('файл остатки'!$A$5:$CX$265,MATCH(Y$2,'файл остатки'!$A$5:$A$228,0),MATCH($B59,'файл остатки'!$A$5:$CX$5,0)))</f>
        <v>#N/A</v>
      </c>
      <c r="Z59" s="213">
        <f>INDEX('файл остатки'!$A$5:$CX$265,MATCH($H$1,'файл остатки'!$A$5:$A$228,0),MATCH($B59,'файл остатки'!$A$5:$CX$5,0))</f>
        <v>735.12380952380954</v>
      </c>
      <c r="AA59" s="241" t="e">
        <f>IF(W$3='файл остатки'!$B$1,INDEX('файл остатки'!$A$5:$CX$265,MATCH($C$1,'файл остатки'!$A$5:$A$228,0),MATCH($B59,'файл остатки'!$A$5:$CX$5,0)),U59+V59-W59-Y59)</f>
        <v>#N/A</v>
      </c>
      <c r="AB59" s="218"/>
      <c r="AC59" s="217"/>
      <c r="AD59" s="208"/>
      <c r="AE59" s="234" t="e">
        <f>IF(ISERROR(INDEX('файл остатки'!$A$5:$CX$265,MATCH(AE$2,'файл остатки'!$A$5:$A$228,0),MATCH($B59,'файл остатки'!$A$5:$CX$5,0))),INDEX('файл остатки'!$A$100:$CX$265,MATCH(AC$3,'файл остатки'!$A$100:$A$228,0),MATCH($B59,'файл остатки'!$A$5:$CX$5,0)),INDEX('файл остатки'!$A$5:$CX$265,MATCH(AE$2,'файл остатки'!$A$5:$A$228,0),MATCH($B59,'файл остатки'!$A$5:$CX$5,0)))</f>
        <v>#N/A</v>
      </c>
      <c r="AF59" s="213">
        <f>INDEX('файл остатки'!$A$5:$CX$265,MATCH($H$1,'файл остатки'!$A$5:$A$228,0),MATCH($B59,'файл остатки'!$A$5:$CX$5,0))</f>
        <v>735.12380952380954</v>
      </c>
      <c r="AG59" s="241" t="e">
        <f>IF(AC$3='файл остатки'!$B$1,INDEX('файл остатки'!$A$5:$CX$265,MATCH($C$1,'файл остатки'!$A$5:$A$228,0),MATCH($B59,'файл остатки'!$A$5:$CX$5,0)),AA59+AB59-AC59-AE59)</f>
        <v>#N/A</v>
      </c>
      <c r="AH59" s="218"/>
      <c r="AI59" s="217">
        <v>-220</v>
      </c>
      <c r="AJ59" s="208"/>
      <c r="AK59" s="234" t="e">
        <f>IF(ISERROR(INDEX('файл остатки'!$A$5:$CX$265,MATCH(AK$2,'файл остатки'!$A$5:$A$228,0),MATCH($B59,'файл остатки'!$A$5:$CX$5,0))),INDEX('файл остатки'!$A$100:$CX$265,MATCH(AI$3,'файл остатки'!$A$100:$A$228,0),MATCH($B59,'файл остатки'!$A$5:$CX$5,0)),INDEX('файл остатки'!$A$5:$CX$265,MATCH(AK$2,'файл остатки'!$A$5:$A$228,0),MATCH($B59,'файл остатки'!$A$5:$CX$5,0)))</f>
        <v>#N/A</v>
      </c>
      <c r="AL59" s="213">
        <f>INDEX('файл остатки'!$A$5:$CX$265,MATCH($H$1,'файл остатки'!$A$5:$A$228,0),MATCH($B59,'файл остатки'!$A$5:$CX$5,0))</f>
        <v>735.12380952380954</v>
      </c>
      <c r="AM59" s="241" t="e">
        <f>IF(AI$3='файл остатки'!$B$1,INDEX('файл остатки'!$A$5:$CX$265,MATCH($C$1,'файл остатки'!$A$5:$A$228,0),MATCH($B59,'файл остатки'!$A$5:$CX$5,0)),AG59+AH59-AI59-AK59)</f>
        <v>#N/A</v>
      </c>
      <c r="AN59" s="218"/>
      <c r="AO59" s="217"/>
      <c r="AP59" s="208"/>
      <c r="AQ59" s="234" t="e">
        <f>IF(ISERROR(INDEX('файл остатки'!$A$5:$CX$265,MATCH(AQ$2,'файл остатки'!$A$5:$A$228,0),MATCH($B59,'файл остатки'!$A$5:$CX$5,0))),INDEX('файл остатки'!$A$100:$CX$265,MATCH(AO$3,'файл остатки'!$A$100:$A$228,0),MATCH($B59,'файл остатки'!$A$5:$CX$5,0)),INDEX('файл остатки'!$A$5:$CX$265,MATCH(AQ$2,'файл остатки'!$A$5:$A$228,0),MATCH($B59,'файл остатки'!$A$5:$CX$5,0)))</f>
        <v>#N/A</v>
      </c>
      <c r="AR59" s="213">
        <f>INDEX('файл остатки'!$A$5:$CX$265,MATCH($H$1,'файл остатки'!$A$5:$A$228,0),MATCH($B59,'файл остатки'!$A$5:$CX$5,0))</f>
        <v>735.12380952380954</v>
      </c>
      <c r="AS59" s="241" t="e">
        <f>IF(AO$3='файл остатки'!$B$1,INDEX('файл остатки'!$A$5:$CX$265,MATCH($C$1,'файл остатки'!$A$5:$A$228,0),MATCH($B59,'файл остатки'!$A$5:$CX$5,0)),AM59+AN59-AO59-AQ59)</f>
        <v>#N/A</v>
      </c>
      <c r="AT59" s="218"/>
      <c r="AU59" s="217"/>
      <c r="AV59" s="208"/>
      <c r="AW59" s="234" t="e">
        <f>IF(ISERROR(INDEX('файл остатки'!$A$5:$CX$265,MATCH(AW$2,'файл остатки'!$A$5:$A$228,0),MATCH($B59,'файл остатки'!$A$5:$CX$5,0))),INDEX('файл остатки'!$A$100:$CX$265,MATCH(AU$3,'файл остатки'!$A$100:$A$228,0),MATCH($B59,'файл остатки'!$A$5:$CX$5,0)),INDEX('файл остатки'!$A$5:$CX$265,MATCH(AW$2,'файл остатки'!$A$5:$A$228,0),MATCH($B59,'файл остатки'!$A$5:$CX$5,0)))</f>
        <v>#N/A</v>
      </c>
      <c r="AX59" s="213">
        <f>INDEX('файл остатки'!$A$5:$CX$265,MATCH($H$1,'файл остатки'!$A$5:$A$228,0),MATCH($B59,'файл остатки'!$A$5:$CX$5,0))</f>
        <v>735.12380952380954</v>
      </c>
      <c r="AY59" s="241" t="e">
        <f>IF(AU$3='файл остатки'!$B$1,INDEX('файл остатки'!$A$5:$CX$265,MATCH($C$1,'файл остатки'!$A$5:$A$228,0),MATCH($B59,'файл остатки'!$A$5:$CX$5,0)),AS59+AT59-AU59-AW59)</f>
        <v>#N/A</v>
      </c>
      <c r="AZ59" s="218"/>
      <c r="BA59" s="217">
        <v>-330</v>
      </c>
      <c r="BB59" s="208"/>
      <c r="BC59" s="234" t="e">
        <f>IF(ISERROR(INDEX('файл остатки'!$A$5:$CX$265,MATCH(BC$2,'файл остатки'!$A$5:$A$228,0),MATCH($B59,'файл остатки'!$A$5:$CX$5,0))),INDEX('файл остатки'!$A$100:$CX$265,MATCH(BA$3,'файл остатки'!$A$100:$A$228,0),MATCH($B59,'файл остатки'!$A$5:$CX$5,0)),INDEX('файл остатки'!$A$5:$CX$265,MATCH(BC$2,'файл остатки'!$A$5:$A$228,0),MATCH($B59,'файл остатки'!$A$5:$CX$5,0)))</f>
        <v>#N/A</v>
      </c>
      <c r="BD59" s="213">
        <f>INDEX('файл остатки'!$A$5:$CX$265,MATCH($H$1,'файл остатки'!$A$5:$A$228,0),MATCH($B59,'файл остатки'!$A$5:$CX$5,0))</f>
        <v>735.12380952380954</v>
      </c>
      <c r="BE59" s="241" t="e">
        <f>IF(BA$3='файл остатки'!$B$1,INDEX('файл остатки'!$A$5:$CX$265,MATCH($C$1,'файл остатки'!$A$5:$A$228,0),MATCH($B59,'файл остатки'!$A$5:$CX$5,0)),AY59+AZ59-BA59-BC59)</f>
        <v>#N/A</v>
      </c>
      <c r="BF59" s="218"/>
      <c r="BG59" s="217"/>
      <c r="BH59" s="208"/>
      <c r="BI59" s="234" t="e">
        <f>IF(ISERROR(INDEX('файл остатки'!$A$5:$CX$265,MATCH(BI$2,'файл остатки'!$A$5:$A$228,0),MATCH($B59,'файл остатки'!$A$5:$CX$5,0))),INDEX('файл остатки'!$A$100:$CX$265,MATCH(BG$3,'файл остатки'!$A$100:$A$228,0),MATCH($B59,'файл остатки'!$A$5:$CX$5,0)),INDEX('файл остатки'!$A$5:$CX$265,MATCH(BI$2,'файл остатки'!$A$5:$A$228,0),MATCH($B59,'файл остатки'!$A$5:$CX$5,0)))</f>
        <v>#N/A</v>
      </c>
      <c r="BJ59" s="213">
        <f>INDEX('файл остатки'!$A$5:$CX$265,MATCH($H$1,'файл остатки'!$A$5:$A$228,0),MATCH($B59,'файл остатки'!$A$5:$CX$5,0))</f>
        <v>735.12380952380954</v>
      </c>
      <c r="BK59" s="213" t="e">
        <f t="shared" si="0"/>
        <v>#N/A</v>
      </c>
      <c r="BL59" s="241" t="e">
        <f>IF(BG$3='файл остатки'!$B$1,INDEX('файл остатки'!$A$5:$CX$265,MATCH($C$1,'файл остатки'!$A$5:$A$228,0),MATCH($B59,'файл остатки'!$A$5:$CX$5,0)),BE59+BF59-BG59-BI59)</f>
        <v>#N/A</v>
      </c>
      <c r="BM59" s="218"/>
      <c r="BN59" s="217">
        <f t="shared" si="1"/>
        <v>-1100.3324444444449</v>
      </c>
      <c r="BO59" s="208"/>
      <c r="BP59" s="234">
        <f>IF(ISERROR(INDEX('файл остатки'!$A$5:$CX$265,MATCH(BP$2,'файл остатки'!$A$5:$A$228,0),MATCH($B59,'файл остатки'!$A$5:$CX$5,0))),INDEX('файл остатки'!$A$100:$CX$265,MATCH(BN$3,'файл остатки'!$A$100:$A$228,0),MATCH($B59,'файл остатки'!$A$5:$CX$5,0)),INDEX('файл остатки'!$A$5:$CX$265,MATCH(BP$2,'файл остатки'!$A$5:$A$228,0),MATCH($B59,'файл остатки'!$A$5:$CX$5,0)))</f>
        <v>1100.3324444444449</v>
      </c>
      <c r="BQ59" s="213">
        <f>INDEX('файл остатки'!$A$5:$CX$265,MATCH($H$1,'файл остатки'!$A$5:$A$228,0),MATCH($B59,'файл остатки'!$A$5:$CX$5,0))</f>
        <v>735.12380952380954</v>
      </c>
      <c r="BR59" s="241" t="e">
        <f>IF(BN$3='файл остатки'!$B$1,INDEX('файл остатки'!$A$5:$CX$265,MATCH($C$1,'файл остатки'!$A$5:$A$228,0),MATCH($B59,'файл остатки'!$A$5:$CX$5,0)),BL59+BM59-BN59-BP59)</f>
        <v>#N/A</v>
      </c>
      <c r="BS59" s="218"/>
      <c r="BT59" s="217">
        <f t="shared" si="2"/>
        <v>-900.27200000000028</v>
      </c>
      <c r="BU59" s="208"/>
      <c r="BV59" s="234">
        <f>IF(ISERROR(INDEX('файл остатки'!$A$5:$CX$265,MATCH(BV$2,'файл остатки'!$A$5:$A$228,0),MATCH($B59,'файл остатки'!$A$5:$CX$5,0))),INDEX('файл остатки'!$A$100:$CX$265,MATCH(BT$3,'файл остатки'!$A$100:$A$228,0),MATCH($B59,'файл остатки'!$A$5:$CX$5,0)),INDEX('файл остатки'!$A$5:$CX$265,MATCH(BV$2,'файл остатки'!$A$5:$A$228,0),MATCH($B59,'файл остатки'!$A$5:$CX$5,0)))</f>
        <v>900.27200000000028</v>
      </c>
      <c r="BW59" s="213">
        <f>INDEX('файл остатки'!$A$5:$CX$265,MATCH($H$1,'файл остатки'!$A$5:$A$228,0),MATCH($B59,'файл остатки'!$A$5:$CX$5,0))</f>
        <v>735.12380952380954</v>
      </c>
      <c r="BX59" s="241" t="e">
        <f>IF(BT$3='файл остатки'!$B$1,INDEX('файл остатки'!$A$5:$CX$265,MATCH($C$1,'файл остатки'!$A$5:$A$228,0),MATCH($B59,'файл остатки'!$A$5:$CX$5,0)),BR59+BS59-BT59-BV59)</f>
        <v>#N/A</v>
      </c>
      <c r="BY59" s="218"/>
      <c r="BZ59" s="217">
        <f t="shared" si="3"/>
        <v>-900.27200000000028</v>
      </c>
      <c r="CA59" s="208"/>
      <c r="CB59" s="234">
        <f>IF(ISERROR(INDEX('файл остатки'!$A$5:$CX$265,MATCH(CB$2,'файл остатки'!$A$5:$A$228,0),MATCH($B59,'файл остатки'!$A$5:$CX$5,0))),INDEX('файл остатки'!$A$100:$CX$265,MATCH(BZ$3,'файл остатки'!$A$100:$A$228,0),MATCH($B59,'файл остатки'!$A$5:$CX$5,0)),INDEX('файл остатки'!$A$5:$CX$265,MATCH(CB$2,'файл остатки'!$A$5:$A$228,0),MATCH($B59,'файл остатки'!$A$5:$CX$5,0)))</f>
        <v>900.27200000000028</v>
      </c>
      <c r="CC59" s="213">
        <f>INDEX('файл остатки'!$A$5:$CX$265,MATCH($H$1,'файл остатки'!$A$5:$A$228,0),MATCH($B59,'файл остатки'!$A$5:$CX$5,0))</f>
        <v>735.12380952380954</v>
      </c>
      <c r="CD59" s="241" t="e">
        <f>IF(BZ$3='файл остатки'!$B$1,INDEX('файл остатки'!$A$5:$CX$265,MATCH($C$1,'файл остатки'!$A$5:$A$228,0),MATCH($B59,'файл остатки'!$A$5:$CX$5,0)),BX59+BY59-BZ59-CB59)</f>
        <v>#N/A</v>
      </c>
      <c r="CE59" s="218"/>
      <c r="CH59" s="217">
        <f t="shared" si="4"/>
        <v>-750</v>
      </c>
      <c r="CI59" s="208"/>
      <c r="CJ59" s="217" t="e">
        <f t="shared" si="5"/>
        <v>#N/A</v>
      </c>
      <c r="CK59" s="208"/>
      <c r="CO59" s="223">
        <f>+INDEX('файл остатки'!$A$5:$CX$265,MATCH(CO$2,'файл остатки'!$A$5:$A$228,0),MATCH($B59,'файл остатки'!$A$5:$CX$5,0))</f>
        <v>4</v>
      </c>
    </row>
    <row r="60" spans="1:93" ht="24" customHeight="1">
      <c r="A60" s="2624" t="s">
        <v>270</v>
      </c>
      <c r="B60" s="2625"/>
      <c r="C60" s="244"/>
      <c r="D60" s="248"/>
      <c r="E60" s="217">
        <v>0</v>
      </c>
      <c r="F60" s="213">
        <f>F57+F55+F53+F51+F48+F46+F44+F41+F39+F35+F33+F24+F22+F8+F6</f>
        <v>10.324705882352941</v>
      </c>
      <c r="G60" s="234"/>
      <c r="H60" s="213"/>
      <c r="I60" s="241"/>
      <c r="J60" s="218"/>
      <c r="K60" s="217"/>
      <c r="L60" s="213">
        <f>L57+L55+L53+L51+L48+L46+L44+L41+L39+L35+L33+L24+L22+L8+L6</f>
        <v>10.772758823529411</v>
      </c>
      <c r="M60" s="234"/>
      <c r="N60" s="213"/>
      <c r="O60" s="241"/>
      <c r="P60" s="218"/>
      <c r="Q60" s="217">
        <v>0</v>
      </c>
      <c r="R60" s="213">
        <f>R57+R55+R53+R51+R48+R46+R44+R41+R39+R35+R33+R24+R22+R8+R6</f>
        <v>7.1366941176470586</v>
      </c>
      <c r="S60" s="234"/>
      <c r="T60" s="213"/>
      <c r="U60" s="241"/>
      <c r="V60" s="218"/>
      <c r="W60" s="217"/>
      <c r="X60" s="213">
        <f>X57+X55+X53+X51+X48+X46+X44+X41+X39+X35+X33+X24+X22+X8+X6</f>
        <v>10.094117647058823</v>
      </c>
      <c r="Y60" s="234"/>
      <c r="Z60" s="213"/>
      <c r="AA60" s="241"/>
      <c r="AB60" s="218"/>
      <c r="AC60" s="217"/>
      <c r="AD60" s="213">
        <f>AD57+AD55+AD53+AD51+AD48+AD46+AD44+AD41+AD39+AD35+AD33+AD24+AD22+AD8+AD6</f>
        <v>10.599169380335482</v>
      </c>
      <c r="AE60" s="234"/>
      <c r="AF60" s="213"/>
      <c r="AG60" s="241"/>
      <c r="AH60" s="218"/>
      <c r="AI60" s="217"/>
      <c r="AJ60" s="213">
        <f>AJ57+AJ55+AJ53+AJ51+AJ48+AJ46+AJ44+AJ41+AJ39+AJ35+AJ33+AJ24+AJ22+AJ8+AJ6</f>
        <v>10.687088235294118</v>
      </c>
      <c r="AK60" s="234"/>
      <c r="AL60" s="213"/>
      <c r="AM60" s="241"/>
      <c r="AN60" s="218"/>
      <c r="AO60" s="217"/>
      <c r="AP60" s="213">
        <f>AP57+AP55+AP53+AP51+AP48+AP46+AP44+AP41+AP39+AP35+AP33+AP24+AP22+AP8+AP6</f>
        <v>10.870588235294118</v>
      </c>
      <c r="AQ60" s="234"/>
      <c r="AR60" s="213"/>
      <c r="AS60" s="241"/>
      <c r="AT60" s="218"/>
      <c r="AU60" s="217"/>
      <c r="AV60" s="213">
        <f>AV57+AV55+AV53+AV51+AV48+AV46+AV44+AV41+AV39+AV35+AV33+AV24+AV22+AV8+AV6</f>
        <v>10.14</v>
      </c>
      <c r="AW60" s="234"/>
      <c r="AX60" s="213"/>
      <c r="AY60" s="241"/>
      <c r="AZ60" s="218"/>
      <c r="BA60" s="217"/>
      <c r="BB60" s="213">
        <f>BB57+BB55+BB53+BB51+BB48+BB46+BB44+BB41+BB39+BB35+BB33+BB24+BB22+BB8+BB6</f>
        <v>10.430093137254902</v>
      </c>
      <c r="BC60" s="234"/>
      <c r="BD60" s="213"/>
      <c r="BE60" s="241"/>
      <c r="BF60" s="218"/>
      <c r="BG60" s="217"/>
      <c r="BH60" s="213">
        <f>BH57+BH55+BH53+BH51+BH48+BH46+BH44+BH41+BH39+BH35+BH33+BH24+BH22+BH8+BH6</f>
        <v>6.2117647058823531</v>
      </c>
      <c r="BI60" s="234"/>
      <c r="BJ60" s="213"/>
      <c r="BK60" s="213"/>
      <c r="BL60" s="241"/>
      <c r="BM60" s="218"/>
      <c r="BN60" s="217"/>
      <c r="BO60" s="213" t="e">
        <f>BO57+BO55+BO53+BO51+BO48+BO46+BO44+BO41+BO39+BO35+BO33+BO24+BO22+BO8+BO6</f>
        <v>#N/A</v>
      </c>
      <c r="BP60" s="234"/>
      <c r="BQ60" s="213"/>
      <c r="BR60" s="241"/>
      <c r="BS60" s="218"/>
      <c r="BT60" s="217"/>
      <c r="BU60" s="213" t="e">
        <f>BU57+BU55+BU53+BU51+BU48+BU46+BU44+BU41+BU39+BU35+BU33+BU24+BU22+BU8+BU6</f>
        <v>#N/A</v>
      </c>
      <c r="BV60" s="234"/>
      <c r="BW60" s="213"/>
      <c r="BX60" s="241"/>
      <c r="BY60" s="218"/>
      <c r="BZ60" s="217"/>
      <c r="CA60" s="213" t="e">
        <f>CA57+CA55+CA53+CA51+CA48+CA46+CA44+CA41+CA39+CA35+CA33+CA24+CA22+CA8+CA6</f>
        <v>#N/A</v>
      </c>
      <c r="CB60" s="234"/>
      <c r="CC60" s="213"/>
      <c r="CD60" s="241"/>
      <c r="CE60" s="218"/>
      <c r="CH60" s="217"/>
      <c r="CI60" s="208"/>
      <c r="CJ60" s="217"/>
      <c r="CK60" s="208"/>
      <c r="CO60" s="223"/>
    </row>
    <row r="61" spans="1:93" s="212" customFormat="1" ht="24" customHeight="1">
      <c r="C61" s="215"/>
      <c r="D61" s="209"/>
      <c r="E61" s="215"/>
      <c r="F61" s="250"/>
      <c r="G61" s="208"/>
      <c r="H61" s="208"/>
      <c r="I61" s="208"/>
      <c r="J61" s="216"/>
      <c r="K61" s="215"/>
      <c r="L61" s="250"/>
      <c r="M61" s="208"/>
      <c r="N61" s="208"/>
      <c r="O61" s="208"/>
      <c r="P61" s="216"/>
      <c r="Q61" s="215"/>
      <c r="R61" s="250"/>
      <c r="S61" s="208"/>
      <c r="T61" s="208"/>
      <c r="U61" s="208"/>
      <c r="V61" s="216"/>
      <c r="W61" s="215"/>
      <c r="X61" s="250"/>
      <c r="Y61" s="208"/>
      <c r="Z61" s="208"/>
      <c r="AA61" s="208"/>
      <c r="AB61" s="216"/>
      <c r="AC61" s="215"/>
      <c r="AD61" s="250"/>
      <c r="AE61" s="208"/>
      <c r="AF61" s="208"/>
      <c r="AG61" s="208"/>
      <c r="AH61" s="216"/>
      <c r="AI61" s="215"/>
      <c r="AJ61" s="250"/>
      <c r="AK61" s="208"/>
      <c r="AL61" s="208"/>
      <c r="AM61" s="208"/>
      <c r="AN61" s="216"/>
      <c r="AO61" s="215"/>
      <c r="AP61" s="250"/>
      <c r="AQ61" s="208"/>
      <c r="AR61" s="208"/>
      <c r="AS61" s="208"/>
      <c r="AT61" s="216"/>
      <c r="AU61" s="215"/>
      <c r="AV61" s="250"/>
      <c r="AW61" s="208"/>
      <c r="AX61" s="208"/>
      <c r="AY61" s="208"/>
      <c r="AZ61" s="216"/>
      <c r="BA61" s="215"/>
      <c r="BB61" s="250"/>
      <c r="BC61" s="208"/>
      <c r="BD61" s="208"/>
      <c r="BE61" s="208"/>
      <c r="BF61" s="216"/>
      <c r="BG61" s="215"/>
      <c r="BH61" s="250"/>
      <c r="BI61" s="208"/>
      <c r="BJ61" s="208"/>
      <c r="BK61" s="208"/>
      <c r="BL61" s="208"/>
      <c r="BM61" s="216"/>
      <c r="BN61" s="215"/>
      <c r="BO61" s="250"/>
      <c r="BP61" s="208"/>
      <c r="BQ61" s="208"/>
      <c r="BR61" s="208"/>
      <c r="BS61" s="216"/>
      <c r="BT61" s="215"/>
      <c r="BU61" s="250"/>
      <c r="BV61" s="208"/>
      <c r="BW61" s="208"/>
      <c r="BX61" s="208"/>
      <c r="BY61" s="216"/>
      <c r="BZ61" s="215"/>
      <c r="CA61" s="250"/>
      <c r="CB61" s="208"/>
      <c r="CC61" s="208"/>
      <c r="CD61" s="208"/>
      <c r="CE61" s="216"/>
      <c r="CH61" s="217"/>
      <c r="CI61" s="250"/>
      <c r="CJ61" s="217"/>
      <c r="CK61" s="250"/>
      <c r="CO61" s="223"/>
    </row>
    <row r="62" spans="1:93" ht="24" customHeight="1">
      <c r="A62" s="143" t="s">
        <v>19</v>
      </c>
      <c r="B62" s="143" t="s">
        <v>108</v>
      </c>
      <c r="C62" s="244" t="e">
        <f>INDEX('файл остатки'!$A$5:$CX$265,MATCH($C$1,'файл остатки'!$A$5:$A$228,0),MATCH(B62,'файл остатки'!$A$5:$CX$5,0))</f>
        <v>#N/A</v>
      </c>
      <c r="D62" s="248"/>
      <c r="E62" s="217"/>
      <c r="F62" s="208" t="s">
        <v>185</v>
      </c>
      <c r="G62" s="234" t="e">
        <f>IF(ISERROR(INDEX('файл остатки'!$A$5:$CX$265,MATCH(G$2,'файл остатки'!$A$5:$A$228,0),MATCH($B62,'файл остатки'!$A$5:$CX$5,0))),INDEX('файл остатки'!$A$100:$CX$265,MATCH(E$3,'файл остатки'!$A$100:$A$228,0),MATCH($B62,'файл остатки'!$A$5:$CX$5,0)),INDEX('файл остатки'!$A$5:$CX$265,MATCH(G$2,'файл остатки'!$A$5:$A$228,0),MATCH($B62,'файл остатки'!$A$5:$CX$5,0)))</f>
        <v>#N/A</v>
      </c>
      <c r="H62" s="213" t="e">
        <f>INDEX('файл остатки'!$A$5:$CX$265,MATCH($H$1,'файл остатки'!$A$5:$A$228,0),MATCH($B62,'файл остатки'!$A$5:$CX$5,0))</f>
        <v>#N/A</v>
      </c>
      <c r="I62" s="241" t="e">
        <f>IF(E$3='файл остатки'!$B$1,INDEX('файл остатки'!$A$5:$CX$265,MATCH($C$1,'файл остатки'!$A$5:$A$228,0),MATCH($B62,'файл остатки'!$A$5:$CX$5,0)),C62+D62-E62-G62)</f>
        <v>#N/A</v>
      </c>
      <c r="J62" s="218"/>
      <c r="K62" s="217"/>
      <c r="L62" s="208" t="s">
        <v>185</v>
      </c>
      <c r="M62" s="234" t="e">
        <f>IF(ISERROR(INDEX('файл остатки'!$A$5:$CX$265,MATCH(M$2,'файл остатки'!$A$5:$A$228,0),MATCH($B62,'файл остатки'!$A$5:$CX$5,0))),INDEX('файл остатки'!$A$100:$CX$265,MATCH(K$3,'файл остатки'!$A$100:$A$228,0),MATCH($B62,'файл остатки'!$A$5:$CX$5,0)),INDEX('файл остатки'!$A$5:$CX$265,MATCH(M$2,'файл остатки'!$A$5:$A$228,0),MATCH($B62,'файл остатки'!$A$5:$CX$5,0)))</f>
        <v>#N/A</v>
      </c>
      <c r="N62" s="213" t="e">
        <f>INDEX('файл остатки'!$A$5:$CX$265,MATCH($H$1,'файл остатки'!$A$5:$A$228,0),MATCH($B62,'файл остатки'!$A$5:$CX$5,0))</f>
        <v>#N/A</v>
      </c>
      <c r="O62" s="241" t="e">
        <f>IF(K$3='файл остатки'!$B$1,INDEX('файл остатки'!$A$5:$CX$265,MATCH($C$1,'файл остатки'!$A$5:$A$228,0),MATCH($B62,'файл остатки'!$A$5:$CX$5,0)),I62+J62-K62-M62)</f>
        <v>#N/A</v>
      </c>
      <c r="P62" s="218"/>
      <c r="Q62" s="217"/>
      <c r="R62" s="208" t="s">
        <v>185</v>
      </c>
      <c r="S62" s="234" t="e">
        <f>IF(ISERROR(INDEX('файл остатки'!$A$5:$CX$265,MATCH(S$2,'файл остатки'!$A$5:$A$228,0),MATCH($B62,'файл остатки'!$A$5:$CX$5,0))),INDEX('файл остатки'!$A$100:$CX$265,MATCH(Q$3,'файл остатки'!$A$100:$A$228,0),MATCH($B62,'файл остатки'!$A$5:$CX$5,0)),INDEX('файл остатки'!$A$5:$CX$265,MATCH(S$2,'файл остатки'!$A$5:$A$228,0),MATCH($B62,'файл остатки'!$A$5:$CX$5,0)))</f>
        <v>#N/A</v>
      </c>
      <c r="T62" s="213" t="e">
        <f>INDEX('файл остатки'!$A$5:$CX$265,MATCH($H$1,'файл остатки'!$A$5:$A$228,0),MATCH($B62,'файл остатки'!$A$5:$CX$5,0))</f>
        <v>#N/A</v>
      </c>
      <c r="U62" s="241" t="e">
        <f>IF(Q$3='файл остатки'!$B$1,INDEX('файл остатки'!$A$5:$CX$265,MATCH($C$1,'файл остатки'!$A$5:$A$228,0),MATCH($B62,'файл остатки'!$A$5:$CX$5,0)),O62+P62-Q62-S62)</f>
        <v>#N/A</v>
      </c>
      <c r="V62" s="218"/>
      <c r="W62" s="217"/>
      <c r="X62" s="208" t="s">
        <v>185</v>
      </c>
      <c r="Y62" s="234" t="e">
        <f>IF(ISERROR(INDEX('файл остатки'!$A$5:$CX$265,MATCH(Y$2,'файл остатки'!$A$5:$A$228,0),MATCH($B62,'файл остатки'!$A$5:$CX$5,0))),INDEX('файл остатки'!$A$100:$CX$265,MATCH(W$3,'файл остатки'!$A$100:$A$228,0),MATCH($B62,'файл остатки'!$A$5:$CX$5,0)),INDEX('файл остатки'!$A$5:$CX$265,MATCH(Y$2,'файл остатки'!$A$5:$A$228,0),MATCH($B62,'файл остатки'!$A$5:$CX$5,0)))</f>
        <v>#N/A</v>
      </c>
      <c r="Z62" s="213" t="e">
        <f>INDEX('файл остатки'!$A$5:$CX$265,MATCH($H$1,'файл остатки'!$A$5:$A$228,0),MATCH($B62,'файл остатки'!$A$5:$CX$5,0))</f>
        <v>#N/A</v>
      </c>
      <c r="AA62" s="241" t="e">
        <f>IF(W$3='файл остатки'!$B$1,INDEX('файл остатки'!$A$5:$CX$265,MATCH($C$1,'файл остатки'!$A$5:$A$228,0),MATCH($B62,'файл остатки'!$A$5:$CX$5,0)),U62+V62-W62-Y62)</f>
        <v>#N/A</v>
      </c>
      <c r="AB62" s="218"/>
      <c r="AC62" s="217"/>
      <c r="AD62" s="208" t="s">
        <v>185</v>
      </c>
      <c r="AE62" s="234" t="e">
        <f>IF(ISERROR(INDEX('файл остатки'!$A$5:$CX$265,MATCH(AE$2,'файл остатки'!$A$5:$A$228,0),MATCH($B62,'файл остатки'!$A$5:$CX$5,0))),INDEX('файл остатки'!$A$100:$CX$265,MATCH(AC$3,'файл остатки'!$A$100:$A$228,0),MATCH($B62,'файл остатки'!$A$5:$CX$5,0)),INDEX('файл остатки'!$A$5:$CX$265,MATCH(AE$2,'файл остатки'!$A$5:$A$228,0),MATCH($B62,'файл остатки'!$A$5:$CX$5,0)))</f>
        <v>#N/A</v>
      </c>
      <c r="AF62" s="213" t="e">
        <f>INDEX('файл остатки'!$A$5:$CX$265,MATCH($H$1,'файл остатки'!$A$5:$A$228,0),MATCH($B62,'файл остатки'!$A$5:$CX$5,0))</f>
        <v>#N/A</v>
      </c>
      <c r="AG62" s="241" t="e">
        <f>IF(AC$3='файл остатки'!$B$1,INDEX('файл остатки'!$A$5:$CX$265,MATCH($C$1,'файл остатки'!$A$5:$A$228,0),MATCH($B62,'файл остатки'!$A$5:$CX$5,0)),AA62+AB62-AC62-AE62)</f>
        <v>#N/A</v>
      </c>
      <c r="AH62" s="218"/>
      <c r="AI62" s="217"/>
      <c r="AJ62" s="208" t="s">
        <v>185</v>
      </c>
      <c r="AK62" s="234" t="e">
        <f>IF(ISERROR(INDEX('файл остатки'!$A$5:$CX$265,MATCH(AK$2,'файл остатки'!$A$5:$A$228,0),MATCH($B62,'файл остатки'!$A$5:$CX$5,0))),INDEX('файл остатки'!$A$100:$CX$265,MATCH(AI$3,'файл остатки'!$A$100:$A$228,0),MATCH($B62,'файл остатки'!$A$5:$CX$5,0)),INDEX('файл остатки'!$A$5:$CX$265,MATCH(AK$2,'файл остатки'!$A$5:$A$228,0),MATCH($B62,'файл остатки'!$A$5:$CX$5,0)))</f>
        <v>#N/A</v>
      </c>
      <c r="AL62" s="213" t="e">
        <f>INDEX('файл остатки'!$A$5:$CX$265,MATCH($H$1,'файл остатки'!$A$5:$A$228,0),MATCH($B62,'файл остатки'!$A$5:$CX$5,0))</f>
        <v>#N/A</v>
      </c>
      <c r="AM62" s="241" t="e">
        <f>IF(AI$3='файл остатки'!$B$1,INDEX('файл остатки'!$A$5:$CX$265,MATCH($C$1,'файл остатки'!$A$5:$A$228,0),MATCH($B62,'файл остатки'!$A$5:$CX$5,0)),AG62+AH62-AI62-AK62)</f>
        <v>#N/A</v>
      </c>
      <c r="AN62" s="218"/>
      <c r="AO62" s="217"/>
      <c r="AP62" s="208" t="s">
        <v>185</v>
      </c>
      <c r="AQ62" s="234" t="e">
        <f>IF(ISERROR(INDEX('файл остатки'!$A$5:$CX$265,MATCH(AQ$2,'файл остатки'!$A$5:$A$228,0),MATCH($B62,'файл остатки'!$A$5:$CX$5,0))),INDEX('файл остатки'!$A$100:$CX$265,MATCH(AO$3,'файл остатки'!$A$100:$A$228,0),MATCH($B62,'файл остатки'!$A$5:$CX$5,0)),INDEX('файл остатки'!$A$5:$CX$265,MATCH(AQ$2,'файл остатки'!$A$5:$A$228,0),MATCH($B62,'файл остатки'!$A$5:$CX$5,0)))</f>
        <v>#N/A</v>
      </c>
      <c r="AR62" s="213" t="e">
        <f>INDEX('файл остатки'!$A$5:$CX$265,MATCH($H$1,'файл остатки'!$A$5:$A$228,0),MATCH($B62,'файл остатки'!$A$5:$CX$5,0))</f>
        <v>#N/A</v>
      </c>
      <c r="AS62" s="241" t="e">
        <f>IF(AO$3='файл остатки'!$B$1,INDEX('файл остатки'!$A$5:$CX$265,MATCH($C$1,'файл остатки'!$A$5:$A$228,0),MATCH($B62,'файл остатки'!$A$5:$CX$5,0)),AM62+AN62-AO62-AQ62)</f>
        <v>#N/A</v>
      </c>
      <c r="AT62" s="218"/>
      <c r="AU62" s="217"/>
      <c r="AV62" s="208" t="s">
        <v>185</v>
      </c>
      <c r="AW62" s="234" t="e">
        <f>IF(ISERROR(INDEX('файл остатки'!$A$5:$CX$265,MATCH(AW$2,'файл остатки'!$A$5:$A$228,0),MATCH($B62,'файл остатки'!$A$5:$CX$5,0))),INDEX('файл остатки'!$A$100:$CX$265,MATCH(AU$3,'файл остатки'!$A$100:$A$228,0),MATCH($B62,'файл остатки'!$A$5:$CX$5,0)),INDEX('файл остатки'!$A$5:$CX$265,MATCH(AW$2,'файл остатки'!$A$5:$A$228,0),MATCH($B62,'файл остатки'!$A$5:$CX$5,0)))</f>
        <v>#N/A</v>
      </c>
      <c r="AX62" s="213" t="e">
        <f>INDEX('файл остатки'!$A$5:$CX$265,MATCH($H$1,'файл остатки'!$A$5:$A$228,0),MATCH($B62,'файл остатки'!$A$5:$CX$5,0))</f>
        <v>#N/A</v>
      </c>
      <c r="AY62" s="241" t="e">
        <f>IF(AU$3='файл остатки'!$B$1,INDEX('файл остатки'!$A$5:$CX$265,MATCH($C$1,'файл остатки'!$A$5:$A$228,0),MATCH($B62,'файл остатки'!$A$5:$CX$5,0)),AS62+AT62-AU62-AW62)</f>
        <v>#N/A</v>
      </c>
      <c r="AZ62" s="218"/>
      <c r="BA62" s="217"/>
      <c r="BB62" s="208" t="s">
        <v>185</v>
      </c>
      <c r="BC62" s="234" t="e">
        <f>IF(ISERROR(INDEX('файл остатки'!$A$5:$CX$265,MATCH(BC$2,'файл остатки'!$A$5:$A$228,0),MATCH($B62,'файл остатки'!$A$5:$CX$5,0))),INDEX('файл остатки'!$A$100:$CX$265,MATCH(BA$3,'файл остатки'!$A$100:$A$228,0),MATCH($B62,'файл остатки'!$A$5:$CX$5,0)),INDEX('файл остатки'!$A$5:$CX$265,MATCH(BC$2,'файл остатки'!$A$5:$A$228,0),MATCH($B62,'файл остатки'!$A$5:$CX$5,0)))</f>
        <v>#N/A</v>
      </c>
      <c r="BD62" s="213" t="e">
        <f>INDEX('файл остатки'!$A$5:$CX$265,MATCH($H$1,'файл остатки'!$A$5:$A$228,0),MATCH($B62,'файл остатки'!$A$5:$CX$5,0))</f>
        <v>#N/A</v>
      </c>
      <c r="BE62" s="241" t="e">
        <f>IF(BA$3='файл остатки'!$B$1,INDEX('файл остатки'!$A$5:$CX$265,MATCH($C$1,'файл остатки'!$A$5:$A$228,0),MATCH($B62,'файл остатки'!$A$5:$CX$5,0)),AY62+AZ62-BA62-BC62)</f>
        <v>#N/A</v>
      </c>
      <c r="BF62" s="218"/>
      <c r="BG62" s="217"/>
      <c r="BH62" s="208" t="s">
        <v>185</v>
      </c>
      <c r="BI62" s="234" t="e">
        <f>IF(ISERROR(INDEX('файл остатки'!$A$5:$CX$265,MATCH(BI$2,'файл остатки'!$A$5:$A$228,0),MATCH($B62,'файл остатки'!$A$5:$CX$5,0))),INDEX('файл остатки'!$A$100:$CX$265,MATCH(BG$3,'файл остатки'!$A$100:$A$228,0),MATCH($B62,'файл остатки'!$A$5:$CX$5,0)),INDEX('файл остатки'!$A$5:$CX$265,MATCH(BI$2,'файл остатки'!$A$5:$A$228,0),MATCH($B62,'файл остатки'!$A$5:$CX$5,0)))</f>
        <v>#N/A</v>
      </c>
      <c r="BJ62" s="213" t="e">
        <f>INDEX('файл остатки'!$A$5:$CX$265,MATCH($H$1,'файл остатки'!$A$5:$A$228,0),MATCH($B62,'файл остатки'!$A$5:$CX$5,0))</f>
        <v>#N/A</v>
      </c>
      <c r="BK62" s="213" t="e">
        <f t="shared" si="0"/>
        <v>#N/A</v>
      </c>
      <c r="BL62" s="241" t="e">
        <f>IF(BG$3='файл остатки'!$B$1,INDEX('файл остатки'!$A$5:$CX$265,MATCH($C$1,'файл остатки'!$A$5:$A$228,0),MATCH($B62,'файл остатки'!$A$5:$CX$5,0)),BE62+BF62-BG62-BI62)</f>
        <v>#N/A</v>
      </c>
      <c r="BM62" s="218"/>
      <c r="BN62" s="217" t="e">
        <f t="shared" si="1"/>
        <v>#N/A</v>
      </c>
      <c r="BO62" s="208" t="s">
        <v>185</v>
      </c>
      <c r="BP62" s="234" t="e">
        <f>IF(ISERROR(INDEX('файл остатки'!$A$5:$CX$265,MATCH(BP$2,'файл остатки'!$A$5:$A$228,0),MATCH($B62,'файл остатки'!$A$5:$CX$5,0))),INDEX('файл остатки'!$A$100:$CX$265,MATCH(BN$3,'файл остатки'!$A$100:$A$228,0),MATCH($B62,'файл остатки'!$A$5:$CX$5,0)),INDEX('файл остатки'!$A$5:$CX$265,MATCH(BP$2,'файл остатки'!$A$5:$A$228,0),MATCH($B62,'файл остатки'!$A$5:$CX$5,0)))</f>
        <v>#N/A</v>
      </c>
      <c r="BQ62" s="213" t="e">
        <f>INDEX('файл остатки'!$A$5:$CX$265,MATCH($H$1,'файл остатки'!$A$5:$A$228,0),MATCH($B62,'файл остатки'!$A$5:$CX$5,0))</f>
        <v>#N/A</v>
      </c>
      <c r="BR62" s="241" t="e">
        <f>IF(BN$3='файл остатки'!$B$1,INDEX('файл остатки'!$A$5:$CX$265,MATCH($C$1,'файл остатки'!$A$5:$A$228,0),MATCH($B62,'файл остатки'!$A$5:$CX$5,0)),BL62+BM62-BN62-BP62)</f>
        <v>#N/A</v>
      </c>
      <c r="BS62" s="218"/>
      <c r="BT62" s="217" t="e">
        <f t="shared" si="2"/>
        <v>#N/A</v>
      </c>
      <c r="BU62" s="208" t="s">
        <v>185</v>
      </c>
      <c r="BV62" s="234" t="e">
        <f>IF(ISERROR(INDEX('файл остатки'!$A$5:$CX$265,MATCH(BV$2,'файл остатки'!$A$5:$A$228,0),MATCH($B62,'файл остатки'!$A$5:$CX$5,0))),INDEX('файл остатки'!$A$100:$CX$265,MATCH(BT$3,'файл остатки'!$A$100:$A$228,0),MATCH($B62,'файл остатки'!$A$5:$CX$5,0)),INDEX('файл остатки'!$A$5:$CX$265,MATCH(BV$2,'файл остатки'!$A$5:$A$228,0),MATCH($B62,'файл остатки'!$A$5:$CX$5,0)))</f>
        <v>#N/A</v>
      </c>
      <c r="BW62" s="213" t="e">
        <f>INDEX('файл остатки'!$A$5:$CX$265,MATCH($H$1,'файл остатки'!$A$5:$A$228,0),MATCH($B62,'файл остатки'!$A$5:$CX$5,0))</f>
        <v>#N/A</v>
      </c>
      <c r="BX62" s="241" t="e">
        <f>IF(BT$3='файл остатки'!$B$1,INDEX('файл остатки'!$A$5:$CX$265,MATCH($C$1,'файл остатки'!$A$5:$A$228,0),MATCH($B62,'файл остатки'!$A$5:$CX$5,0)),BR62+BS62-BT62-BV62)</f>
        <v>#N/A</v>
      </c>
      <c r="BY62" s="218"/>
      <c r="BZ62" s="217" t="e">
        <f t="shared" si="3"/>
        <v>#N/A</v>
      </c>
      <c r="CA62" s="208" t="s">
        <v>185</v>
      </c>
      <c r="CB62" s="234" t="e">
        <f>IF(ISERROR(INDEX('файл остатки'!$A$5:$CX$265,MATCH(CB$2,'файл остатки'!$A$5:$A$228,0),MATCH($B62,'файл остатки'!$A$5:$CX$5,0))),INDEX('файл остатки'!$A$100:$CX$265,MATCH(BZ$3,'файл остатки'!$A$100:$A$228,0),MATCH($B62,'файл остатки'!$A$5:$CX$5,0)),INDEX('файл остатки'!$A$5:$CX$265,MATCH(CB$2,'файл остатки'!$A$5:$A$228,0),MATCH($B62,'файл остатки'!$A$5:$CX$5,0)))</f>
        <v>#N/A</v>
      </c>
      <c r="CC62" s="213" t="e">
        <f>INDEX('файл остатки'!$A$5:$CX$265,MATCH($H$1,'файл остатки'!$A$5:$A$228,0),MATCH($B62,'файл остатки'!$A$5:$CX$5,0))</f>
        <v>#N/A</v>
      </c>
      <c r="CD62" s="241" t="e">
        <f>IF(BZ$3='файл остатки'!$B$1,INDEX('файл остатки'!$A$5:$CX$265,MATCH($C$1,'файл остатки'!$A$5:$A$228,0),MATCH($B62,'файл остатки'!$A$5:$CX$5,0)),BX62+BY62-BZ62-CB62)</f>
        <v>#N/A</v>
      </c>
      <c r="CE62" s="218"/>
      <c r="CH62" s="217">
        <f t="shared" si="4"/>
        <v>0</v>
      </c>
      <c r="CI62" s="208" t="s">
        <v>185</v>
      </c>
      <c r="CJ62" s="217" t="e">
        <f t="shared" si="5"/>
        <v>#N/A</v>
      </c>
      <c r="CK62" s="208" t="s">
        <v>185</v>
      </c>
      <c r="CO62" s="223" t="e">
        <f>+INDEX('файл остатки'!$A$5:$CX$265,MATCH(CO$2,'файл остатки'!$A$5:$A$228,0),MATCH($B62,'файл остатки'!$A$5:$CX$5,0))</f>
        <v>#N/A</v>
      </c>
    </row>
    <row r="63" spans="1:93" ht="24" customHeight="1">
      <c r="A63" s="143"/>
      <c r="B63" s="143"/>
      <c r="C63" s="244"/>
      <c r="D63" s="248"/>
      <c r="E63" s="217">
        <v>0</v>
      </c>
      <c r="F63" s="150">
        <f>-E62/'планирование суточное'!$K$84</f>
        <v>0</v>
      </c>
      <c r="G63" s="234"/>
      <c r="H63" s="213"/>
      <c r="I63" s="241"/>
      <c r="J63" s="218"/>
      <c r="K63" s="217"/>
      <c r="L63" s="150">
        <f>-K62/'планирование суточное'!$K$84</f>
        <v>0</v>
      </c>
      <c r="M63" s="234"/>
      <c r="N63" s="213"/>
      <c r="O63" s="241"/>
      <c r="P63" s="218"/>
      <c r="Q63" s="217">
        <v>0</v>
      </c>
      <c r="R63" s="150">
        <f>-Q62/'планирование суточное'!$K$84</f>
        <v>0</v>
      </c>
      <c r="S63" s="234"/>
      <c r="T63" s="213"/>
      <c r="U63" s="241"/>
      <c r="V63" s="218"/>
      <c r="W63" s="217"/>
      <c r="X63" s="150">
        <f>-W62/'планирование суточное'!$K$84</f>
        <v>0</v>
      </c>
      <c r="Y63" s="234"/>
      <c r="Z63" s="213"/>
      <c r="AA63" s="241"/>
      <c r="AB63" s="218"/>
      <c r="AC63" s="217"/>
      <c r="AD63" s="150">
        <f>-AC62/'планирование суточное'!$K$84</f>
        <v>0</v>
      </c>
      <c r="AE63" s="234"/>
      <c r="AF63" s="213"/>
      <c r="AG63" s="241"/>
      <c r="AH63" s="218"/>
      <c r="AI63" s="217"/>
      <c r="AJ63" s="150">
        <f>-AI62/'планирование суточное'!$K$84</f>
        <v>0</v>
      </c>
      <c r="AK63" s="234"/>
      <c r="AL63" s="213"/>
      <c r="AM63" s="241"/>
      <c r="AN63" s="218"/>
      <c r="AO63" s="217"/>
      <c r="AP63" s="150">
        <f>-AO62/'планирование суточное'!$K$84</f>
        <v>0</v>
      </c>
      <c r="AQ63" s="234"/>
      <c r="AR63" s="213"/>
      <c r="AS63" s="241"/>
      <c r="AT63" s="218"/>
      <c r="AU63" s="217"/>
      <c r="AV63" s="150">
        <f>-AU62/'планирование суточное'!$K$84</f>
        <v>0</v>
      </c>
      <c r="AW63" s="234"/>
      <c r="AX63" s="213"/>
      <c r="AY63" s="241"/>
      <c r="AZ63" s="218"/>
      <c r="BA63" s="217"/>
      <c r="BB63" s="150">
        <f>-BA62/'планирование суточное'!$K$84</f>
        <v>0</v>
      </c>
      <c r="BC63" s="234"/>
      <c r="BD63" s="213"/>
      <c r="BE63" s="241"/>
      <c r="BF63" s="218"/>
      <c r="BG63" s="217"/>
      <c r="BH63" s="150">
        <f>-BG62/'планирование суточное'!$K$84</f>
        <v>0</v>
      </c>
      <c r="BI63" s="234"/>
      <c r="BJ63" s="213"/>
      <c r="BK63" s="213"/>
      <c r="BL63" s="241"/>
      <c r="BM63" s="218"/>
      <c r="BN63" s="217"/>
      <c r="BO63" s="150" t="e">
        <f>-BN62/'планирование суточное'!$K$84</f>
        <v>#N/A</v>
      </c>
      <c r="BP63" s="234"/>
      <c r="BQ63" s="213"/>
      <c r="BR63" s="241"/>
      <c r="BS63" s="218"/>
      <c r="BT63" s="217"/>
      <c r="BU63" s="150" t="e">
        <f>-BT62/'планирование суточное'!$K$84</f>
        <v>#N/A</v>
      </c>
      <c r="BV63" s="234"/>
      <c r="BW63" s="213"/>
      <c r="BX63" s="241"/>
      <c r="BY63" s="218"/>
      <c r="BZ63" s="217"/>
      <c r="CA63" s="150" t="e">
        <f>-BZ62/'планирование суточное'!$K$84</f>
        <v>#N/A</v>
      </c>
      <c r="CB63" s="234"/>
      <c r="CC63" s="213"/>
      <c r="CD63" s="241"/>
      <c r="CE63" s="218"/>
      <c r="CH63" s="217"/>
      <c r="CI63" s="150">
        <f>CH62/'планирование суточное'!$K$84</f>
        <v>0</v>
      </c>
      <c r="CJ63" s="217"/>
      <c r="CK63" s="150" t="e">
        <f>CJ62/'планирование суточное'!$K$84</f>
        <v>#N/A</v>
      </c>
      <c r="CO63" s="223"/>
    </row>
    <row r="64" spans="1:93" s="212" customFormat="1" ht="24" customHeight="1">
      <c r="C64" s="215"/>
      <c r="D64" s="209"/>
      <c r="E64" s="215"/>
      <c r="F64" s="250"/>
      <c r="G64" s="208"/>
      <c r="H64" s="208"/>
      <c r="I64" s="208"/>
      <c r="J64" s="216"/>
      <c r="K64" s="215"/>
      <c r="L64" s="250"/>
      <c r="M64" s="208"/>
      <c r="N64" s="208"/>
      <c r="O64" s="208"/>
      <c r="P64" s="216"/>
      <c r="Q64" s="215"/>
      <c r="R64" s="250"/>
      <c r="S64" s="208"/>
      <c r="T64" s="208"/>
      <c r="U64" s="208"/>
      <c r="V64" s="216"/>
      <c r="W64" s="215"/>
      <c r="X64" s="250"/>
      <c r="Y64" s="208"/>
      <c r="Z64" s="208"/>
      <c r="AA64" s="208"/>
      <c r="AB64" s="216"/>
      <c r="AC64" s="215"/>
      <c r="AD64" s="250"/>
      <c r="AE64" s="208"/>
      <c r="AF64" s="208"/>
      <c r="AG64" s="208"/>
      <c r="AH64" s="216"/>
      <c r="AI64" s="215"/>
      <c r="AJ64" s="250"/>
      <c r="AK64" s="208"/>
      <c r="AL64" s="208"/>
      <c r="AM64" s="208"/>
      <c r="AN64" s="216"/>
      <c r="AO64" s="215"/>
      <c r="AP64" s="250"/>
      <c r="AQ64" s="208"/>
      <c r="AR64" s="208"/>
      <c r="AS64" s="208"/>
      <c r="AT64" s="216"/>
      <c r="AU64" s="215"/>
      <c r="AV64" s="250"/>
      <c r="AW64" s="208"/>
      <c r="AX64" s="208"/>
      <c r="AY64" s="208"/>
      <c r="AZ64" s="216"/>
      <c r="BA64" s="215"/>
      <c r="BB64" s="250"/>
      <c r="BC64" s="208"/>
      <c r="BD64" s="208"/>
      <c r="BE64" s="208"/>
      <c r="BF64" s="216"/>
      <c r="BG64" s="215"/>
      <c r="BH64" s="250"/>
      <c r="BI64" s="208"/>
      <c r="BJ64" s="208"/>
      <c r="BK64" s="208"/>
      <c r="BL64" s="208"/>
      <c r="BM64" s="216"/>
      <c r="BN64" s="215"/>
      <c r="BO64" s="250"/>
      <c r="BP64" s="208"/>
      <c r="BQ64" s="208"/>
      <c r="BR64" s="208"/>
      <c r="BS64" s="216"/>
      <c r="BT64" s="215"/>
      <c r="BU64" s="250"/>
      <c r="BV64" s="208"/>
      <c r="BW64" s="208"/>
      <c r="BX64" s="208"/>
      <c r="BY64" s="216"/>
      <c r="BZ64" s="215"/>
      <c r="CA64" s="250"/>
      <c r="CB64" s="208"/>
      <c r="CC64" s="208"/>
      <c r="CD64" s="208"/>
      <c r="CE64" s="216"/>
      <c r="CH64" s="217"/>
      <c r="CI64" s="250"/>
      <c r="CJ64" s="217"/>
      <c r="CK64" s="250"/>
      <c r="CO64" s="223"/>
    </row>
    <row r="65" spans="1:93" ht="24" customHeight="1">
      <c r="A65" s="190" t="s">
        <v>46</v>
      </c>
      <c r="B65" s="202" t="s">
        <v>121</v>
      </c>
      <c r="C65" s="244" t="e">
        <f>INDEX('файл остатки'!$A$5:$CX$265,MATCH($C$1,'файл остатки'!$A$5:$A$228,0),MATCH(B65,'файл остатки'!$A$5:$CX$5,0))</f>
        <v>#N/A</v>
      </c>
      <c r="D65" s="248"/>
      <c r="E65" s="217"/>
      <c r="F65" s="208" t="s">
        <v>185</v>
      </c>
      <c r="G65" s="234" t="e">
        <f>IF(ISERROR(INDEX('файл остатки'!$A$5:$CX$265,MATCH(G$2,'файл остатки'!$A$5:$A$228,0),MATCH($B65,'файл остатки'!$A$5:$CX$5,0))),INDEX('файл остатки'!$A$100:$CX$265,MATCH(E$3,'файл остатки'!$A$100:$A$228,0),MATCH($B65,'файл остатки'!$A$5:$CX$5,0)),INDEX('файл остатки'!$A$5:$CX$265,MATCH(G$2,'файл остатки'!$A$5:$A$228,0),MATCH($B65,'файл остатки'!$A$5:$CX$5,0)))</f>
        <v>#N/A</v>
      </c>
      <c r="H65" s="213" t="e">
        <f>INDEX('файл остатки'!$A$5:$CX$265,MATCH($H$1,'файл остатки'!$A$5:$A$228,0),MATCH($B65,'файл остатки'!$A$5:$CX$5,0))</f>
        <v>#N/A</v>
      </c>
      <c r="I65" s="241" t="e">
        <f>IF(E$3='файл остатки'!$B$1,INDEX('файл остатки'!$A$5:$CX$265,MATCH($C$1,'файл остатки'!$A$5:$A$228,0),MATCH($B65,'файл остатки'!$A$5:$CX$5,0)),C65+D65-E65-G65)</f>
        <v>#N/A</v>
      </c>
      <c r="J65" s="218"/>
      <c r="K65" s="217"/>
      <c r="L65" s="208" t="s">
        <v>185</v>
      </c>
      <c r="M65" s="234" t="e">
        <f>IF(ISERROR(INDEX('файл остатки'!$A$5:$CX$265,MATCH(M$2,'файл остатки'!$A$5:$A$228,0),MATCH($B65,'файл остатки'!$A$5:$CX$5,0))),INDEX('файл остатки'!$A$100:$CX$265,MATCH(K$3,'файл остатки'!$A$100:$A$228,0),MATCH($B65,'файл остатки'!$A$5:$CX$5,0)),INDEX('файл остатки'!$A$5:$CX$265,MATCH(M$2,'файл остатки'!$A$5:$A$228,0),MATCH($B65,'файл остатки'!$A$5:$CX$5,0)))</f>
        <v>#N/A</v>
      </c>
      <c r="N65" s="213" t="e">
        <f>INDEX('файл остатки'!$A$5:$CX$265,MATCH($H$1,'файл остатки'!$A$5:$A$228,0),MATCH($B65,'файл остатки'!$A$5:$CX$5,0))</f>
        <v>#N/A</v>
      </c>
      <c r="O65" s="241" t="e">
        <f>IF(K$3='файл остатки'!$B$1,INDEX('файл остатки'!$A$5:$CX$265,MATCH($C$1,'файл остатки'!$A$5:$A$228,0),MATCH($B65,'файл остатки'!$A$5:$CX$5,0)),I65+J65-K65-M65)</f>
        <v>#N/A</v>
      </c>
      <c r="P65" s="218"/>
      <c r="Q65" s="217">
        <v>-384</v>
      </c>
      <c r="R65" s="208" t="s">
        <v>185</v>
      </c>
      <c r="S65" s="234" t="e">
        <f>IF(ISERROR(INDEX('файл остатки'!$A$5:$CX$265,MATCH(S$2,'файл остатки'!$A$5:$A$228,0),MATCH($B65,'файл остатки'!$A$5:$CX$5,0))),INDEX('файл остатки'!$A$100:$CX$265,MATCH(Q$3,'файл остатки'!$A$100:$A$228,0),MATCH($B65,'файл остатки'!$A$5:$CX$5,0)),INDEX('файл остатки'!$A$5:$CX$265,MATCH(S$2,'файл остатки'!$A$5:$A$228,0),MATCH($B65,'файл остатки'!$A$5:$CX$5,0)))</f>
        <v>#N/A</v>
      </c>
      <c r="T65" s="213" t="e">
        <f>INDEX('файл остатки'!$A$5:$CX$265,MATCH($H$1,'файл остатки'!$A$5:$A$228,0),MATCH($B65,'файл остатки'!$A$5:$CX$5,0))</f>
        <v>#N/A</v>
      </c>
      <c r="U65" s="241" t="e">
        <f>IF(Q$3='файл остатки'!$B$1,INDEX('файл остатки'!$A$5:$CX$265,MATCH($C$1,'файл остатки'!$A$5:$A$228,0),MATCH($B65,'файл остатки'!$A$5:$CX$5,0)),O65+P65-Q65-S65)</f>
        <v>#N/A</v>
      </c>
      <c r="V65" s="218"/>
      <c r="W65" s="217">
        <v>-400</v>
      </c>
      <c r="X65" s="208" t="s">
        <v>185</v>
      </c>
      <c r="Y65" s="234" t="e">
        <f>IF(ISERROR(INDEX('файл остатки'!$A$5:$CX$265,MATCH(Y$2,'файл остатки'!$A$5:$A$228,0),MATCH($B65,'файл остатки'!$A$5:$CX$5,0))),INDEX('файл остатки'!$A$100:$CX$265,MATCH(W$3,'файл остатки'!$A$100:$A$228,0),MATCH($B65,'файл остатки'!$A$5:$CX$5,0)),INDEX('файл остатки'!$A$5:$CX$265,MATCH(Y$2,'файл остатки'!$A$5:$A$228,0),MATCH($B65,'файл остатки'!$A$5:$CX$5,0)))</f>
        <v>#N/A</v>
      </c>
      <c r="Z65" s="213" t="e">
        <f>INDEX('файл остатки'!$A$5:$CX$265,MATCH($H$1,'файл остатки'!$A$5:$A$228,0),MATCH($B65,'файл остатки'!$A$5:$CX$5,0))</f>
        <v>#N/A</v>
      </c>
      <c r="AA65" s="241" t="e">
        <f>IF(W$3='файл остатки'!$B$1,INDEX('файл остатки'!$A$5:$CX$265,MATCH($C$1,'файл остатки'!$A$5:$A$228,0),MATCH($B65,'файл остатки'!$A$5:$CX$5,0)),U65+V65-W65-Y65)</f>
        <v>#N/A</v>
      </c>
      <c r="AB65" s="218"/>
      <c r="AC65" s="217"/>
      <c r="AD65" s="208" t="s">
        <v>185</v>
      </c>
      <c r="AE65" s="234" t="e">
        <f>IF(ISERROR(INDEX('файл остатки'!$A$5:$CX$265,MATCH(AE$2,'файл остатки'!$A$5:$A$228,0),MATCH($B65,'файл остатки'!$A$5:$CX$5,0))),INDEX('файл остатки'!$A$100:$CX$265,MATCH(AC$3,'файл остатки'!$A$100:$A$228,0),MATCH($B65,'файл остатки'!$A$5:$CX$5,0)),INDEX('файл остатки'!$A$5:$CX$265,MATCH(AE$2,'файл остатки'!$A$5:$A$228,0),MATCH($B65,'файл остатки'!$A$5:$CX$5,0)))</f>
        <v>#N/A</v>
      </c>
      <c r="AF65" s="213" t="e">
        <f>INDEX('файл остатки'!$A$5:$CX$265,MATCH($H$1,'файл остатки'!$A$5:$A$228,0),MATCH($B65,'файл остатки'!$A$5:$CX$5,0))</f>
        <v>#N/A</v>
      </c>
      <c r="AG65" s="241" t="e">
        <f>IF(AC$3='файл остатки'!$B$1,INDEX('файл остатки'!$A$5:$CX$265,MATCH($C$1,'файл остатки'!$A$5:$A$228,0),MATCH($B65,'файл остатки'!$A$5:$CX$5,0)),AA65+AB65-AC65-AE65)</f>
        <v>#N/A</v>
      </c>
      <c r="AH65" s="218"/>
      <c r="AI65" s="217"/>
      <c r="AJ65" s="208" t="s">
        <v>185</v>
      </c>
      <c r="AK65" s="234" t="e">
        <f>IF(ISERROR(INDEX('файл остатки'!$A$5:$CX$265,MATCH(AK$2,'файл остатки'!$A$5:$A$228,0),MATCH($B65,'файл остатки'!$A$5:$CX$5,0))),INDEX('файл остатки'!$A$100:$CX$265,MATCH(AI$3,'файл остатки'!$A$100:$A$228,0),MATCH($B65,'файл остатки'!$A$5:$CX$5,0)),INDEX('файл остатки'!$A$5:$CX$265,MATCH(AK$2,'файл остатки'!$A$5:$A$228,0),MATCH($B65,'файл остатки'!$A$5:$CX$5,0)))</f>
        <v>#N/A</v>
      </c>
      <c r="AL65" s="213" t="e">
        <f>INDEX('файл остатки'!$A$5:$CX$265,MATCH($H$1,'файл остатки'!$A$5:$A$228,0),MATCH($B65,'файл остатки'!$A$5:$CX$5,0))</f>
        <v>#N/A</v>
      </c>
      <c r="AM65" s="241" t="e">
        <f>IF(AI$3='файл остатки'!$B$1,INDEX('файл остатки'!$A$5:$CX$265,MATCH($C$1,'файл остатки'!$A$5:$A$228,0),MATCH($B65,'файл остатки'!$A$5:$CX$5,0)),AG65+AH65-AI65-AK65)</f>
        <v>#N/A</v>
      </c>
      <c r="AN65" s="218"/>
      <c r="AO65" s="217"/>
      <c r="AP65" s="208" t="s">
        <v>185</v>
      </c>
      <c r="AQ65" s="234" t="e">
        <f>IF(ISERROR(INDEX('файл остатки'!$A$5:$CX$265,MATCH(AQ$2,'файл остатки'!$A$5:$A$228,0),MATCH($B65,'файл остатки'!$A$5:$CX$5,0))),INDEX('файл остатки'!$A$100:$CX$265,MATCH(AO$3,'файл остатки'!$A$100:$A$228,0),MATCH($B65,'файл остатки'!$A$5:$CX$5,0)),INDEX('файл остатки'!$A$5:$CX$265,MATCH(AQ$2,'файл остатки'!$A$5:$A$228,0),MATCH($B65,'файл остатки'!$A$5:$CX$5,0)))</f>
        <v>#N/A</v>
      </c>
      <c r="AR65" s="213" t="e">
        <f>INDEX('файл остатки'!$A$5:$CX$265,MATCH($H$1,'файл остатки'!$A$5:$A$228,0),MATCH($B65,'файл остатки'!$A$5:$CX$5,0))</f>
        <v>#N/A</v>
      </c>
      <c r="AS65" s="241" t="e">
        <f>IF(AO$3='файл остатки'!$B$1,INDEX('файл остатки'!$A$5:$CX$265,MATCH($C$1,'файл остатки'!$A$5:$A$228,0),MATCH($B65,'файл остатки'!$A$5:$CX$5,0)),AM65+AN65-AO65-AQ65)</f>
        <v>#N/A</v>
      </c>
      <c r="AT65" s="218"/>
      <c r="AU65" s="217">
        <v>-150</v>
      </c>
      <c r="AV65" s="208" t="s">
        <v>185</v>
      </c>
      <c r="AW65" s="234" t="e">
        <f>IF(ISERROR(INDEX('файл остатки'!$A$5:$CX$265,MATCH(AW$2,'файл остатки'!$A$5:$A$228,0),MATCH($B65,'файл остатки'!$A$5:$CX$5,0))),INDEX('файл остатки'!$A$100:$CX$265,MATCH(AU$3,'файл остатки'!$A$100:$A$228,0),MATCH($B65,'файл остатки'!$A$5:$CX$5,0)),INDEX('файл остатки'!$A$5:$CX$265,MATCH(AW$2,'файл остатки'!$A$5:$A$228,0),MATCH($B65,'файл остатки'!$A$5:$CX$5,0)))</f>
        <v>#N/A</v>
      </c>
      <c r="AX65" s="213" t="e">
        <f>INDEX('файл остатки'!$A$5:$CX$265,MATCH($H$1,'файл остатки'!$A$5:$A$228,0),MATCH($B65,'файл остатки'!$A$5:$CX$5,0))</f>
        <v>#N/A</v>
      </c>
      <c r="AY65" s="241" t="e">
        <f>IF(AU$3='файл остатки'!$B$1,INDEX('файл остатки'!$A$5:$CX$265,MATCH($C$1,'файл остатки'!$A$5:$A$228,0),MATCH($B65,'файл остатки'!$A$5:$CX$5,0)),AS65+AT65-AU65-AW65)</f>
        <v>#N/A</v>
      </c>
      <c r="AZ65" s="218"/>
      <c r="BA65" s="217"/>
      <c r="BB65" s="208" t="s">
        <v>185</v>
      </c>
      <c r="BC65" s="234" t="e">
        <f>IF(ISERROR(INDEX('файл остатки'!$A$5:$CX$265,MATCH(BC$2,'файл остатки'!$A$5:$A$228,0),MATCH($B65,'файл остатки'!$A$5:$CX$5,0))),INDEX('файл остатки'!$A$100:$CX$265,MATCH(BA$3,'файл остатки'!$A$100:$A$228,0),MATCH($B65,'файл остатки'!$A$5:$CX$5,0)),INDEX('файл остатки'!$A$5:$CX$265,MATCH(BC$2,'файл остатки'!$A$5:$A$228,0),MATCH($B65,'файл остатки'!$A$5:$CX$5,0)))</f>
        <v>#N/A</v>
      </c>
      <c r="BD65" s="213" t="e">
        <f>INDEX('файл остатки'!$A$5:$CX$265,MATCH($H$1,'файл остатки'!$A$5:$A$228,0),MATCH($B65,'файл остатки'!$A$5:$CX$5,0))</f>
        <v>#N/A</v>
      </c>
      <c r="BE65" s="241" t="e">
        <f>IF(BA$3='файл остатки'!$B$1,INDEX('файл остатки'!$A$5:$CX$265,MATCH($C$1,'файл остатки'!$A$5:$A$228,0),MATCH($B65,'файл остатки'!$A$5:$CX$5,0)),AY65+AZ65-BA65-BC65)</f>
        <v>#N/A</v>
      </c>
      <c r="BF65" s="218"/>
      <c r="BG65" s="217">
        <v>-1000</v>
      </c>
      <c r="BH65" s="208" t="s">
        <v>185</v>
      </c>
      <c r="BI65" s="234" t="e">
        <f>IF(ISERROR(INDEX('файл остатки'!$A$5:$CX$265,MATCH(BI$2,'файл остатки'!$A$5:$A$228,0),MATCH($B65,'файл остатки'!$A$5:$CX$5,0))),INDEX('файл остатки'!$A$100:$CX$265,MATCH(BG$3,'файл остатки'!$A$100:$A$228,0),MATCH($B65,'файл остатки'!$A$5:$CX$5,0)),INDEX('файл остатки'!$A$5:$CX$265,MATCH(BI$2,'файл остатки'!$A$5:$A$228,0),MATCH($B65,'файл остатки'!$A$5:$CX$5,0)))</f>
        <v>#N/A</v>
      </c>
      <c r="BJ65" s="213" t="e">
        <f>INDEX('файл остатки'!$A$5:$CX$265,MATCH($H$1,'файл остатки'!$A$5:$A$228,0),MATCH($B65,'файл остатки'!$A$5:$CX$5,0))</f>
        <v>#N/A</v>
      </c>
      <c r="BK65" s="213" t="e">
        <f t="shared" si="0"/>
        <v>#N/A</v>
      </c>
      <c r="BL65" s="241" t="e">
        <f>IF(BG$3='файл остатки'!$B$1,INDEX('файл остатки'!$A$5:$CX$265,MATCH($C$1,'файл остатки'!$A$5:$A$228,0),MATCH($B65,'файл остатки'!$A$5:$CX$5,0)),BE65+BF65-BG65-BI65)</f>
        <v>#N/A</v>
      </c>
      <c r="BM65" s="218"/>
      <c r="BN65" s="217" t="e">
        <f t="shared" si="1"/>
        <v>#N/A</v>
      </c>
      <c r="BO65" s="208" t="s">
        <v>185</v>
      </c>
      <c r="BP65" s="234" t="e">
        <f>IF(ISERROR(INDEX('файл остатки'!$A$5:$CX$265,MATCH(BP$2,'файл остатки'!$A$5:$A$228,0),MATCH($B65,'файл остатки'!$A$5:$CX$5,0))),INDEX('файл остатки'!$A$100:$CX$265,MATCH(BN$3,'файл остатки'!$A$100:$A$228,0),MATCH($B65,'файл остатки'!$A$5:$CX$5,0)),INDEX('файл остатки'!$A$5:$CX$265,MATCH(BP$2,'файл остатки'!$A$5:$A$228,0),MATCH($B65,'файл остатки'!$A$5:$CX$5,0)))</f>
        <v>#N/A</v>
      </c>
      <c r="BQ65" s="213" t="e">
        <f>INDEX('файл остатки'!$A$5:$CX$265,MATCH($H$1,'файл остатки'!$A$5:$A$228,0),MATCH($B65,'файл остатки'!$A$5:$CX$5,0))</f>
        <v>#N/A</v>
      </c>
      <c r="BR65" s="241" t="e">
        <f>IF(BN$3='файл остатки'!$B$1,INDEX('файл остатки'!$A$5:$CX$265,MATCH($C$1,'файл остатки'!$A$5:$A$228,0),MATCH($B65,'файл остатки'!$A$5:$CX$5,0)),BL65+BM65-BN65-BP65)</f>
        <v>#N/A</v>
      </c>
      <c r="BS65" s="218"/>
      <c r="BT65" s="217" t="e">
        <f t="shared" si="2"/>
        <v>#N/A</v>
      </c>
      <c r="BU65" s="208" t="s">
        <v>185</v>
      </c>
      <c r="BV65" s="234" t="e">
        <f>IF(ISERROR(INDEX('файл остатки'!$A$5:$CX$265,MATCH(BV$2,'файл остатки'!$A$5:$A$228,0),MATCH($B65,'файл остатки'!$A$5:$CX$5,0))),INDEX('файл остатки'!$A$100:$CX$265,MATCH(BT$3,'файл остатки'!$A$100:$A$228,0),MATCH($B65,'файл остатки'!$A$5:$CX$5,0)),INDEX('файл остатки'!$A$5:$CX$265,MATCH(BV$2,'файл остатки'!$A$5:$A$228,0),MATCH($B65,'файл остатки'!$A$5:$CX$5,0)))</f>
        <v>#N/A</v>
      </c>
      <c r="BW65" s="213" t="e">
        <f>INDEX('файл остатки'!$A$5:$CX$265,MATCH($H$1,'файл остатки'!$A$5:$A$228,0),MATCH($B65,'файл остатки'!$A$5:$CX$5,0))</f>
        <v>#N/A</v>
      </c>
      <c r="BX65" s="241" t="e">
        <f>IF(BT$3='файл остатки'!$B$1,INDEX('файл остатки'!$A$5:$CX$265,MATCH($C$1,'файл остатки'!$A$5:$A$228,0),MATCH($B65,'файл остатки'!$A$5:$CX$5,0)),BR65+BS65-BT65-BV65)</f>
        <v>#N/A</v>
      </c>
      <c r="BY65" s="218"/>
      <c r="BZ65" s="217" t="e">
        <f t="shared" si="3"/>
        <v>#N/A</v>
      </c>
      <c r="CA65" s="208" t="s">
        <v>185</v>
      </c>
      <c r="CB65" s="234" t="e">
        <f>IF(ISERROR(INDEX('файл остатки'!$A$5:$CX$265,MATCH(CB$2,'файл остатки'!$A$5:$A$228,0),MATCH($B65,'файл остатки'!$A$5:$CX$5,0))),INDEX('файл остатки'!$A$100:$CX$265,MATCH(BZ$3,'файл остатки'!$A$100:$A$228,0),MATCH($B65,'файл остатки'!$A$5:$CX$5,0)),INDEX('файл остатки'!$A$5:$CX$265,MATCH(CB$2,'файл остатки'!$A$5:$A$228,0),MATCH($B65,'файл остатки'!$A$5:$CX$5,0)))</f>
        <v>#N/A</v>
      </c>
      <c r="CC65" s="213" t="e">
        <f>INDEX('файл остатки'!$A$5:$CX$265,MATCH($H$1,'файл остатки'!$A$5:$A$228,0),MATCH($B65,'файл остатки'!$A$5:$CX$5,0))</f>
        <v>#N/A</v>
      </c>
      <c r="CD65" s="241" t="e">
        <f>IF(BZ$3='файл остатки'!$B$1,INDEX('файл остатки'!$A$5:$CX$265,MATCH($C$1,'файл остатки'!$A$5:$A$228,0),MATCH($B65,'файл остатки'!$A$5:$CX$5,0)),BX65+BY65-BZ65-CB65)</f>
        <v>#N/A</v>
      </c>
      <c r="CE65" s="218"/>
      <c r="CH65" s="217">
        <f t="shared" si="4"/>
        <v>-1934</v>
      </c>
      <c r="CI65" s="208" t="s">
        <v>185</v>
      </c>
      <c r="CJ65" s="217" t="e">
        <f t="shared" si="5"/>
        <v>#N/A</v>
      </c>
      <c r="CK65" s="208" t="s">
        <v>185</v>
      </c>
      <c r="CO65" s="223" t="e">
        <f>+INDEX('файл остатки'!$A$5:$CX$265,MATCH(CO$2,'файл остатки'!$A$5:$A$228,0),MATCH($B65,'файл остатки'!$A$5:$CX$5,0))</f>
        <v>#N/A</v>
      </c>
    </row>
    <row r="66" spans="1:93" ht="24" customHeight="1">
      <c r="A66" s="190" t="s">
        <v>46</v>
      </c>
      <c r="B66" s="202" t="s">
        <v>95</v>
      </c>
      <c r="C66" s="244" t="e">
        <f>INDEX('файл остатки'!$A$5:$CX$265,MATCH($C$1,'файл остатки'!$A$5:$A$228,0),MATCH(B66,'файл остатки'!$A$5:$CX$5,0))</f>
        <v>#N/A</v>
      </c>
      <c r="D66" s="248"/>
      <c r="E66" s="217"/>
      <c r="F66" s="150">
        <f>-(E65+E66+E67+E68+E69+E70+E71+E72+E73+E74+E75+E76+E77)/'планирование суточное'!$K$88</f>
        <v>78.092307692307699</v>
      </c>
      <c r="G66" s="234" t="e">
        <f>IF(ISERROR(INDEX('файл остатки'!$A$5:$CX$265,MATCH(G$2,'файл остатки'!$A$5:$A$228,0),MATCH($B66,'файл остатки'!$A$5:$CX$5,0))),INDEX('файл остатки'!$A$100:$CX$265,MATCH(E$3,'файл остатки'!$A$100:$A$228,0),MATCH($B66,'файл остатки'!$A$5:$CX$5,0)),INDEX('файл остатки'!$A$5:$CX$265,MATCH(G$2,'файл остатки'!$A$5:$A$228,0),MATCH($B66,'файл остатки'!$A$5:$CX$5,0)))</f>
        <v>#N/A</v>
      </c>
      <c r="H66" s="213" t="e">
        <f>INDEX('файл остатки'!$A$5:$CX$265,MATCH($H$1,'файл остатки'!$A$5:$A$228,0),MATCH($B66,'файл остатки'!$A$5:$CX$5,0))</f>
        <v>#N/A</v>
      </c>
      <c r="I66" s="241" t="e">
        <f>IF(E$3='файл остатки'!$B$1,INDEX('файл остатки'!$A$5:$CX$265,MATCH($C$1,'файл остатки'!$A$5:$A$228,0),MATCH($B66,'файл остатки'!$A$5:$CX$5,0)),C66+D66-E66-G66)</f>
        <v>#N/A</v>
      </c>
      <c r="J66" s="218"/>
      <c r="K66" s="217"/>
      <c r="L66" s="150">
        <f>-(K65+K66+K67+K68+K69+K70+K71+K72+K73+K74+K75+K76+K77)/'планирование суточное'!$K$88</f>
        <v>0</v>
      </c>
      <c r="M66" s="234" t="e">
        <f>IF(ISERROR(INDEX('файл остатки'!$A$5:$CX$265,MATCH(M$2,'файл остатки'!$A$5:$A$228,0),MATCH($B66,'файл остатки'!$A$5:$CX$5,0))),INDEX('файл остатки'!$A$100:$CX$265,MATCH(K$3,'файл остатки'!$A$100:$A$228,0),MATCH($B66,'файл остатки'!$A$5:$CX$5,0)),INDEX('файл остатки'!$A$5:$CX$265,MATCH(M$2,'файл остатки'!$A$5:$A$228,0),MATCH($B66,'файл остатки'!$A$5:$CX$5,0)))</f>
        <v>#N/A</v>
      </c>
      <c r="N66" s="213" t="e">
        <f>INDEX('файл остатки'!$A$5:$CX$265,MATCH($H$1,'файл остатки'!$A$5:$A$228,0),MATCH($B66,'файл остатки'!$A$5:$CX$5,0))</f>
        <v>#N/A</v>
      </c>
      <c r="O66" s="241" t="e">
        <f>IF(K$3='файл остатки'!$B$1,INDEX('файл остатки'!$A$5:$CX$265,MATCH($C$1,'файл остатки'!$A$5:$A$228,0),MATCH($B66,'файл остатки'!$A$5:$CX$5,0)),I66+J66-K66-M66)</f>
        <v>#N/A</v>
      </c>
      <c r="P66" s="218"/>
      <c r="Q66" s="217"/>
      <c r="R66" s="150">
        <f>-(Q65+Q66+Q67+Q68+Q69+Q70+Q71+Q72+Q73+Q74+Q75+Q76+Q77)/'планирование суточное'!$K$88</f>
        <v>22.938461538461539</v>
      </c>
      <c r="S66" s="234" t="e">
        <f>IF(ISERROR(INDEX('файл остатки'!$A$5:$CX$265,MATCH(S$2,'файл остатки'!$A$5:$A$228,0),MATCH($B66,'файл остатки'!$A$5:$CX$5,0))),INDEX('файл остатки'!$A$100:$CX$265,MATCH(Q$3,'файл остатки'!$A$100:$A$228,0),MATCH($B66,'файл остатки'!$A$5:$CX$5,0)),INDEX('файл остатки'!$A$5:$CX$265,MATCH(S$2,'файл остатки'!$A$5:$A$228,0),MATCH($B66,'файл остатки'!$A$5:$CX$5,0)))</f>
        <v>#N/A</v>
      </c>
      <c r="T66" s="213" t="e">
        <f>INDEX('файл остатки'!$A$5:$CX$265,MATCH($H$1,'файл остатки'!$A$5:$A$228,0),MATCH($B66,'файл остатки'!$A$5:$CX$5,0))</f>
        <v>#N/A</v>
      </c>
      <c r="U66" s="241" t="e">
        <f>IF(Q$3='файл остатки'!$B$1,INDEX('файл остатки'!$A$5:$CX$265,MATCH($C$1,'файл остатки'!$A$5:$A$228,0),MATCH($B66,'файл остатки'!$A$5:$CX$5,0)),O66+P66-Q66-S66)</f>
        <v>#N/A</v>
      </c>
      <c r="V66" s="218"/>
      <c r="W66" s="217">
        <v>-300</v>
      </c>
      <c r="X66" s="150">
        <f>-(W65+W66+W67+W68+W69+W70+W71+W72+W73+W74+W75+W76+W77)/'планирование суточное'!$K$88</f>
        <v>58.984615384615381</v>
      </c>
      <c r="Y66" s="234" t="e">
        <f>IF(ISERROR(INDEX('файл остатки'!$A$5:$CX$265,MATCH(Y$2,'файл остатки'!$A$5:$A$228,0),MATCH($B66,'файл остатки'!$A$5:$CX$5,0))),INDEX('файл остатки'!$A$100:$CX$265,MATCH(W$3,'файл остатки'!$A$100:$A$228,0),MATCH($B66,'файл остатки'!$A$5:$CX$5,0)),INDEX('файл остатки'!$A$5:$CX$265,MATCH(Y$2,'файл остатки'!$A$5:$A$228,0),MATCH($B66,'файл остатки'!$A$5:$CX$5,0)))</f>
        <v>#N/A</v>
      </c>
      <c r="Z66" s="213" t="e">
        <f>INDEX('файл остатки'!$A$5:$CX$265,MATCH($H$1,'файл остатки'!$A$5:$A$228,0),MATCH($B66,'файл остатки'!$A$5:$CX$5,0))</f>
        <v>#N/A</v>
      </c>
      <c r="AA66" s="241" t="e">
        <f>IF(W$3='файл остатки'!$B$1,INDEX('файл остатки'!$A$5:$CX$265,MATCH($C$1,'файл остатки'!$A$5:$A$228,0),MATCH($B66,'файл остатки'!$A$5:$CX$5,0)),U66+V66-W66-Y66)</f>
        <v>#N/A</v>
      </c>
      <c r="AB66" s="218"/>
      <c r="AC66" s="217"/>
      <c r="AD66" s="150">
        <f>-(AC65+AC66+AC67+AC68+AC69+AC70+AC71+AC72+AC73+AC74+AC75+AC76+AC77)/'планирование суточное'!$K$88</f>
        <v>0</v>
      </c>
      <c r="AE66" s="234" t="e">
        <f>IF(ISERROR(INDEX('файл остатки'!$A$5:$CX$265,MATCH(AE$2,'файл остатки'!$A$5:$A$228,0),MATCH($B66,'файл остатки'!$A$5:$CX$5,0))),INDEX('файл остатки'!$A$100:$CX$265,MATCH(AC$3,'файл остатки'!$A$100:$A$228,0),MATCH($B66,'файл остатки'!$A$5:$CX$5,0)),INDEX('файл остатки'!$A$5:$CX$265,MATCH(AE$2,'файл остатки'!$A$5:$A$228,0),MATCH($B66,'файл остатки'!$A$5:$CX$5,0)))</f>
        <v>#N/A</v>
      </c>
      <c r="AF66" s="213" t="e">
        <f>INDEX('файл остатки'!$A$5:$CX$265,MATCH($H$1,'файл остатки'!$A$5:$A$228,0),MATCH($B66,'файл остатки'!$A$5:$CX$5,0))</f>
        <v>#N/A</v>
      </c>
      <c r="AG66" s="241" t="e">
        <f>IF(AC$3='файл остатки'!$B$1,INDEX('файл остатки'!$A$5:$CX$265,MATCH($C$1,'файл остатки'!$A$5:$A$228,0),MATCH($B66,'файл остатки'!$A$5:$CX$5,0)),AA66+AB66-AC66-AE66)</f>
        <v>#N/A</v>
      </c>
      <c r="AH66" s="218"/>
      <c r="AI66" s="217"/>
      <c r="AJ66" s="150">
        <f>-(AI65+AI66+AI67+AI68+AI69+AI70+AI71+AI72+AI73+AI74+AI75+AI76+AI77)/'планирование суточное'!$K$88</f>
        <v>58.46153846153846</v>
      </c>
      <c r="AK66" s="234" t="e">
        <f>IF(ISERROR(INDEX('файл остатки'!$A$5:$CX$265,MATCH(AK$2,'файл остатки'!$A$5:$A$228,0),MATCH($B66,'файл остатки'!$A$5:$CX$5,0))),INDEX('файл остатки'!$A$100:$CX$265,MATCH(AI$3,'файл остатки'!$A$100:$A$228,0),MATCH($B66,'файл остатки'!$A$5:$CX$5,0)),INDEX('файл остатки'!$A$5:$CX$265,MATCH(AK$2,'файл остатки'!$A$5:$A$228,0),MATCH($B66,'файл остатки'!$A$5:$CX$5,0)))</f>
        <v>#N/A</v>
      </c>
      <c r="AL66" s="213" t="e">
        <f>INDEX('файл остатки'!$A$5:$CX$265,MATCH($H$1,'файл остатки'!$A$5:$A$228,0),MATCH($B66,'файл остатки'!$A$5:$CX$5,0))</f>
        <v>#N/A</v>
      </c>
      <c r="AM66" s="241" t="e">
        <f>IF(AI$3='файл остатки'!$B$1,INDEX('файл остатки'!$A$5:$CX$265,MATCH($C$1,'файл остатки'!$A$5:$A$228,0),MATCH($B66,'файл остатки'!$A$5:$CX$5,0)),AG66+AH66-AI66-AK66)</f>
        <v>#N/A</v>
      </c>
      <c r="AN66" s="218"/>
      <c r="AO66" s="217"/>
      <c r="AP66" s="150">
        <f>-(AO65+AO66+AO67+AO68+AO69+AO70+AO71+AO72+AO73+AO74+AO75+AO76+AO77)/'планирование суточное'!$K$88</f>
        <v>0</v>
      </c>
      <c r="AQ66" s="234" t="e">
        <f>IF(ISERROR(INDEX('файл остатки'!$A$5:$CX$265,MATCH(AQ$2,'файл остатки'!$A$5:$A$228,0),MATCH($B66,'файл остатки'!$A$5:$CX$5,0))),INDEX('файл остатки'!$A$100:$CX$265,MATCH(AO$3,'файл остатки'!$A$100:$A$228,0),MATCH($B66,'файл остатки'!$A$5:$CX$5,0)),INDEX('файл остатки'!$A$5:$CX$265,MATCH(AQ$2,'файл остатки'!$A$5:$A$228,0),MATCH($B66,'файл остатки'!$A$5:$CX$5,0)))</f>
        <v>#N/A</v>
      </c>
      <c r="AR66" s="213" t="e">
        <f>INDEX('файл остатки'!$A$5:$CX$265,MATCH($H$1,'файл остатки'!$A$5:$A$228,0),MATCH($B66,'файл остатки'!$A$5:$CX$5,0))</f>
        <v>#N/A</v>
      </c>
      <c r="AS66" s="241" t="e">
        <f>IF(AO$3='файл остатки'!$B$1,INDEX('файл остатки'!$A$5:$CX$265,MATCH($C$1,'файл остатки'!$A$5:$A$228,0),MATCH($B66,'файл остатки'!$A$5:$CX$5,0)),AM66+AN66-AO66-AQ66)</f>
        <v>#N/A</v>
      </c>
      <c r="AT66" s="218"/>
      <c r="AU66" s="217"/>
      <c r="AV66" s="150">
        <f>-(AU65+AU66+AU67+AU68+AU69+AU70+AU71+AU72+AU73+AU74+AU75+AU76+AU77)/'планирование суточное'!$K$88</f>
        <v>38.04615384615385</v>
      </c>
      <c r="AW66" s="234" t="e">
        <f>IF(ISERROR(INDEX('файл остатки'!$A$5:$CX$265,MATCH(AW$2,'файл остатки'!$A$5:$A$228,0),MATCH($B66,'файл остатки'!$A$5:$CX$5,0))),INDEX('файл остатки'!$A$100:$CX$265,MATCH(AU$3,'файл остатки'!$A$100:$A$228,0),MATCH($B66,'файл остатки'!$A$5:$CX$5,0)),INDEX('файл остатки'!$A$5:$CX$265,MATCH(AW$2,'файл остатки'!$A$5:$A$228,0),MATCH($B66,'файл остатки'!$A$5:$CX$5,0)))</f>
        <v>#N/A</v>
      </c>
      <c r="AX66" s="213" t="e">
        <f>INDEX('файл остатки'!$A$5:$CX$265,MATCH($H$1,'файл остатки'!$A$5:$A$228,0),MATCH($B66,'файл остатки'!$A$5:$CX$5,0))</f>
        <v>#N/A</v>
      </c>
      <c r="AY66" s="241" t="e">
        <f>IF(AU$3='файл остатки'!$B$1,INDEX('файл остатки'!$A$5:$CX$265,MATCH($C$1,'файл остатки'!$A$5:$A$228,0),MATCH($B66,'файл остатки'!$A$5:$CX$5,0)),AS66+AT66-AU66-AW66)</f>
        <v>#N/A</v>
      </c>
      <c r="AZ66" s="218"/>
      <c r="BA66" s="217"/>
      <c r="BB66" s="150">
        <f>-(BA65+BA66+BA67+BA68+BA69+BA70+BA71+BA72+BA73+BA74+BA75+BA76+BA77)/'планирование суточное'!$K$88</f>
        <v>0</v>
      </c>
      <c r="BC66" s="234" t="e">
        <f>IF(ISERROR(INDEX('файл остатки'!$A$5:$CX$265,MATCH(BC$2,'файл остатки'!$A$5:$A$228,0),MATCH($B66,'файл остатки'!$A$5:$CX$5,0))),INDEX('файл остатки'!$A$100:$CX$265,MATCH(BA$3,'файл остатки'!$A$100:$A$228,0),MATCH($B66,'файл остатки'!$A$5:$CX$5,0)),INDEX('файл остатки'!$A$5:$CX$265,MATCH(BC$2,'файл остатки'!$A$5:$A$228,0),MATCH($B66,'файл остатки'!$A$5:$CX$5,0)))</f>
        <v>#N/A</v>
      </c>
      <c r="BD66" s="213" t="e">
        <f>INDEX('файл остатки'!$A$5:$CX$265,MATCH($H$1,'файл остатки'!$A$5:$A$228,0),MATCH($B66,'файл остатки'!$A$5:$CX$5,0))</f>
        <v>#N/A</v>
      </c>
      <c r="BE66" s="241" t="e">
        <f>IF(BA$3='файл остатки'!$B$1,INDEX('файл остатки'!$A$5:$CX$265,MATCH($C$1,'файл остатки'!$A$5:$A$228,0),MATCH($B66,'файл остатки'!$A$5:$CX$5,0)),AY66+AZ66-BA66-BC66)</f>
        <v>#N/A</v>
      </c>
      <c r="BF66" s="218"/>
      <c r="BG66" s="217"/>
      <c r="BH66" s="150">
        <f>-(BG65+BG66+BG67+BG68+BG69+BG70+BG71+BG72+BG73+BG74+BG75+BG76+BG77)/'планирование суточное'!$K$88</f>
        <v>84.615384615384613</v>
      </c>
      <c r="BI66" s="234" t="e">
        <f>IF(ISERROR(INDEX('файл остатки'!$A$5:$CX$265,MATCH(BI$2,'файл остатки'!$A$5:$A$228,0),MATCH($B66,'файл остатки'!$A$5:$CX$5,0))),INDEX('файл остатки'!$A$100:$CX$265,MATCH(BG$3,'файл остатки'!$A$100:$A$228,0),MATCH($B66,'файл остатки'!$A$5:$CX$5,0)),INDEX('файл остатки'!$A$5:$CX$265,MATCH(BI$2,'файл остатки'!$A$5:$A$228,0),MATCH($B66,'файл остатки'!$A$5:$CX$5,0)))</f>
        <v>#N/A</v>
      </c>
      <c r="BJ66" s="213" t="e">
        <f>INDEX('файл остатки'!$A$5:$CX$265,MATCH($H$1,'файл остатки'!$A$5:$A$228,0),MATCH($B66,'файл остатки'!$A$5:$CX$5,0))</f>
        <v>#N/A</v>
      </c>
      <c r="BK66" s="213" t="e">
        <f t="shared" si="0"/>
        <v>#N/A</v>
      </c>
      <c r="BL66" s="241" t="e">
        <f>IF(BG$3='файл остатки'!$B$1,INDEX('файл остатки'!$A$5:$CX$265,MATCH($C$1,'файл остатки'!$A$5:$A$228,0),MATCH($B66,'файл остатки'!$A$5:$CX$5,0)),BE66+BF66-BG66-BI66)</f>
        <v>#N/A</v>
      </c>
      <c r="BM66" s="218"/>
      <c r="BN66" s="217" t="e">
        <f t="shared" si="1"/>
        <v>#N/A</v>
      </c>
      <c r="BO66" s="150" t="e">
        <f>-(BN65+BN66+BN67+BN68+BN69+BN70+BN71+BN72+BN73+BN74+BN75+BN76+BN77)/'планирование суточное'!$K$88</f>
        <v>#N/A</v>
      </c>
      <c r="BP66" s="234" t="e">
        <f>IF(ISERROR(INDEX('файл остатки'!$A$5:$CX$265,MATCH(BP$2,'файл остатки'!$A$5:$A$228,0),MATCH($B66,'файл остатки'!$A$5:$CX$5,0))),INDEX('файл остатки'!$A$100:$CX$265,MATCH(BN$3,'файл остатки'!$A$100:$A$228,0),MATCH($B66,'файл остатки'!$A$5:$CX$5,0)),INDEX('файл остатки'!$A$5:$CX$265,MATCH(BP$2,'файл остатки'!$A$5:$A$228,0),MATCH($B66,'файл остатки'!$A$5:$CX$5,0)))</f>
        <v>#N/A</v>
      </c>
      <c r="BQ66" s="213" t="e">
        <f>INDEX('файл остатки'!$A$5:$CX$265,MATCH($H$1,'файл остатки'!$A$5:$A$228,0),MATCH($B66,'файл остатки'!$A$5:$CX$5,0))</f>
        <v>#N/A</v>
      </c>
      <c r="BR66" s="241" t="e">
        <f>IF(BN$3='файл остатки'!$B$1,INDEX('файл остатки'!$A$5:$CX$265,MATCH($C$1,'файл остатки'!$A$5:$A$228,0),MATCH($B66,'файл остатки'!$A$5:$CX$5,0)),BL66+BM66-BN66-BP66)</f>
        <v>#N/A</v>
      </c>
      <c r="BS66" s="218"/>
      <c r="BT66" s="217" t="e">
        <f t="shared" si="2"/>
        <v>#N/A</v>
      </c>
      <c r="BU66" s="150" t="e">
        <f>-(BT65+BT66+BT67+BT68+BT69+BT70+BT71+BT72+BT73+BT74+BT75+BT76+BT77)/'планирование суточное'!$K$88</f>
        <v>#N/A</v>
      </c>
      <c r="BV66" s="234" t="e">
        <f>IF(ISERROR(INDEX('файл остатки'!$A$5:$CX$265,MATCH(BV$2,'файл остатки'!$A$5:$A$228,0),MATCH($B66,'файл остатки'!$A$5:$CX$5,0))),INDEX('файл остатки'!$A$100:$CX$265,MATCH(BT$3,'файл остатки'!$A$100:$A$228,0),MATCH($B66,'файл остатки'!$A$5:$CX$5,0)),INDEX('файл остатки'!$A$5:$CX$265,MATCH(BV$2,'файл остатки'!$A$5:$A$228,0),MATCH($B66,'файл остатки'!$A$5:$CX$5,0)))</f>
        <v>#N/A</v>
      </c>
      <c r="BW66" s="213" t="e">
        <f>INDEX('файл остатки'!$A$5:$CX$265,MATCH($H$1,'файл остатки'!$A$5:$A$228,0),MATCH($B66,'файл остатки'!$A$5:$CX$5,0))</f>
        <v>#N/A</v>
      </c>
      <c r="BX66" s="241" t="e">
        <f>IF(BT$3='файл остатки'!$B$1,INDEX('файл остатки'!$A$5:$CX$265,MATCH($C$1,'файл остатки'!$A$5:$A$228,0),MATCH($B66,'файл остатки'!$A$5:$CX$5,0)),BR66+BS66-BT66-BV66)</f>
        <v>#N/A</v>
      </c>
      <c r="BY66" s="218"/>
      <c r="BZ66" s="217" t="e">
        <f t="shared" si="3"/>
        <v>#N/A</v>
      </c>
      <c r="CA66" s="150" t="e">
        <f>-(BZ65+BZ66+BZ67+BZ68+BZ69+BZ70+BZ71+BZ72+BZ73+BZ74+BZ75+BZ76+BZ77)/'планирование суточное'!$K$88</f>
        <v>#N/A</v>
      </c>
      <c r="CB66" s="234" t="e">
        <f>IF(ISERROR(INDEX('файл остатки'!$A$5:$CX$265,MATCH(CB$2,'файл остатки'!$A$5:$A$228,0),MATCH($B66,'файл остатки'!$A$5:$CX$5,0))),INDEX('файл остатки'!$A$100:$CX$265,MATCH(BZ$3,'файл остатки'!$A$100:$A$228,0),MATCH($B66,'файл остатки'!$A$5:$CX$5,0)),INDEX('файл остатки'!$A$5:$CX$265,MATCH(CB$2,'файл остатки'!$A$5:$A$228,0),MATCH($B66,'файл остатки'!$A$5:$CX$5,0)))</f>
        <v>#N/A</v>
      </c>
      <c r="CC66" s="213" t="e">
        <f>INDEX('файл остатки'!$A$5:$CX$265,MATCH($H$1,'файл остатки'!$A$5:$A$228,0),MATCH($B66,'файл остатки'!$A$5:$CX$5,0))</f>
        <v>#N/A</v>
      </c>
      <c r="CD66" s="241" t="e">
        <f>IF(BZ$3='файл остатки'!$B$1,INDEX('файл остатки'!$A$5:$CX$265,MATCH($C$1,'файл остатки'!$A$5:$A$228,0),MATCH($B66,'файл остатки'!$A$5:$CX$5,0)),BX66+BY66-BZ66-CB66)</f>
        <v>#N/A</v>
      </c>
      <c r="CE66" s="218"/>
      <c r="CH66" s="217">
        <f t="shared" si="4"/>
        <v>-300</v>
      </c>
      <c r="CI66" s="150">
        <f>-(CH65+CH66+CH67+CH68+CH69+CH70+CH71+CH72+CH73+CH74+CH75+CH76+CH77)/'планирование суточное'!$K$88</f>
        <v>341.13846153846151</v>
      </c>
      <c r="CJ66" s="217" t="e">
        <f t="shared" si="5"/>
        <v>#N/A</v>
      </c>
      <c r="CK66" s="150" t="e">
        <f>-(CJ65+CJ66+CJ67+CJ68+CJ69+CJ70+CJ71+CJ72+CJ73+CJ74+CJ75+CJ76+CJ77)/'планирование суточное'!$K$88</f>
        <v>#N/A</v>
      </c>
      <c r="CO66" s="223" t="e">
        <f>+INDEX('файл остатки'!$A$5:$CX$265,MATCH(CO$2,'файл остатки'!$A$5:$A$228,0),MATCH($B66,'файл остатки'!$A$5:$CX$5,0))</f>
        <v>#N/A</v>
      </c>
    </row>
    <row r="67" spans="1:93" ht="24" customHeight="1">
      <c r="A67" s="190" t="s">
        <v>46</v>
      </c>
      <c r="B67" s="202" t="s">
        <v>94</v>
      </c>
      <c r="C67" s="244" t="e">
        <f>INDEX('файл остатки'!$A$5:$CX$265,MATCH($C$1,'файл остатки'!$A$5:$A$228,0),MATCH(B67,'файл остатки'!$A$5:$CX$5,0))</f>
        <v>#N/A</v>
      </c>
      <c r="D67" s="248"/>
      <c r="E67" s="217"/>
      <c r="F67" s="208"/>
      <c r="G67" s="234" t="e">
        <f>IF(ISERROR(INDEX('файл остатки'!$A$5:$CX$265,MATCH(G$2,'файл остатки'!$A$5:$A$228,0),MATCH($B67,'файл остатки'!$A$5:$CX$5,0))),INDEX('файл остатки'!$A$100:$CX$265,MATCH(E$3,'файл остатки'!$A$100:$A$228,0),MATCH($B67,'файл остатки'!$A$5:$CX$5,0)),INDEX('файл остатки'!$A$5:$CX$265,MATCH(G$2,'файл остатки'!$A$5:$A$228,0),MATCH($B67,'файл остатки'!$A$5:$CX$5,0)))</f>
        <v>#N/A</v>
      </c>
      <c r="H67" s="213" t="e">
        <f>INDEX('файл остатки'!$A$5:$CX$265,MATCH($H$1,'файл остатки'!$A$5:$A$228,0),MATCH($B67,'файл остатки'!$A$5:$CX$5,0))</f>
        <v>#N/A</v>
      </c>
      <c r="I67" s="241" t="e">
        <f>IF(E$3='файл остатки'!$B$1,INDEX('файл остатки'!$A$5:$CX$265,MATCH($C$1,'файл остатки'!$A$5:$A$228,0),MATCH($B67,'файл остатки'!$A$5:$CX$5,0)),C67+D67-E67-G67)</f>
        <v>#N/A</v>
      </c>
      <c r="J67" s="218"/>
      <c r="K67" s="217"/>
      <c r="L67" s="208"/>
      <c r="M67" s="234" t="e">
        <f>IF(ISERROR(INDEX('файл остатки'!$A$5:$CX$265,MATCH(M$2,'файл остатки'!$A$5:$A$228,0),MATCH($B67,'файл остатки'!$A$5:$CX$5,0))),INDEX('файл остатки'!$A$100:$CX$265,MATCH(K$3,'файл остатки'!$A$100:$A$228,0),MATCH($B67,'файл остатки'!$A$5:$CX$5,0)),INDEX('файл остатки'!$A$5:$CX$265,MATCH(M$2,'файл остатки'!$A$5:$A$228,0),MATCH($B67,'файл остатки'!$A$5:$CX$5,0)))</f>
        <v>#N/A</v>
      </c>
      <c r="N67" s="213" t="e">
        <f>INDEX('файл остатки'!$A$5:$CX$265,MATCH($H$1,'файл остатки'!$A$5:$A$228,0),MATCH($B67,'файл остатки'!$A$5:$CX$5,0))</f>
        <v>#N/A</v>
      </c>
      <c r="O67" s="241" t="e">
        <f>IF(K$3='файл остатки'!$B$1,INDEX('файл остатки'!$A$5:$CX$265,MATCH($C$1,'файл остатки'!$A$5:$A$228,0),MATCH($B67,'файл остатки'!$A$5:$CX$5,0)),I67+J67-K67-M67)</f>
        <v>#N/A</v>
      </c>
      <c r="P67" s="218"/>
      <c r="Q67" s="217"/>
      <c r="R67" s="208"/>
      <c r="S67" s="234" t="e">
        <f>IF(ISERROR(INDEX('файл остатки'!$A$5:$CX$265,MATCH(S$2,'файл остатки'!$A$5:$A$228,0),MATCH($B67,'файл остатки'!$A$5:$CX$5,0))),INDEX('файл остатки'!$A$100:$CX$265,MATCH(Q$3,'файл остатки'!$A$100:$A$228,0),MATCH($B67,'файл остатки'!$A$5:$CX$5,0)),INDEX('файл остатки'!$A$5:$CX$265,MATCH(S$2,'файл остатки'!$A$5:$A$228,0),MATCH($B67,'файл остатки'!$A$5:$CX$5,0)))</f>
        <v>#N/A</v>
      </c>
      <c r="T67" s="213" t="e">
        <f>INDEX('файл остатки'!$A$5:$CX$265,MATCH($H$1,'файл остатки'!$A$5:$A$228,0),MATCH($B67,'файл остатки'!$A$5:$CX$5,0))</f>
        <v>#N/A</v>
      </c>
      <c r="U67" s="241" t="e">
        <f>IF(Q$3='файл остатки'!$B$1,INDEX('файл остатки'!$A$5:$CX$265,MATCH($C$1,'файл остатки'!$A$5:$A$228,0),MATCH($B67,'файл остатки'!$A$5:$CX$5,0)),O67+P67-Q67-S67)</f>
        <v>#N/A</v>
      </c>
      <c r="V67" s="218"/>
      <c r="W67" s="217">
        <v>-400</v>
      </c>
      <c r="X67" s="208"/>
      <c r="Y67" s="234" t="e">
        <f>IF(ISERROR(INDEX('файл остатки'!$A$5:$CX$265,MATCH(Y$2,'файл остатки'!$A$5:$A$228,0),MATCH($B67,'файл остатки'!$A$5:$CX$5,0))),INDEX('файл остатки'!$A$100:$CX$265,MATCH(W$3,'файл остатки'!$A$100:$A$228,0),MATCH($B67,'файл остатки'!$A$5:$CX$5,0)),INDEX('файл остатки'!$A$5:$CX$265,MATCH(Y$2,'файл остатки'!$A$5:$A$228,0),MATCH($B67,'файл остатки'!$A$5:$CX$5,0)))</f>
        <v>#N/A</v>
      </c>
      <c r="Z67" s="213" t="e">
        <f>INDEX('файл остатки'!$A$5:$CX$265,MATCH($H$1,'файл остатки'!$A$5:$A$228,0),MATCH($B67,'файл остатки'!$A$5:$CX$5,0))</f>
        <v>#N/A</v>
      </c>
      <c r="AA67" s="241" t="e">
        <f>IF(W$3='файл остатки'!$B$1,INDEX('файл остатки'!$A$5:$CX$265,MATCH($C$1,'файл остатки'!$A$5:$A$228,0),MATCH($B67,'файл остатки'!$A$5:$CX$5,0)),U67+V67-W67-Y67)</f>
        <v>#N/A</v>
      </c>
      <c r="AB67" s="218"/>
      <c r="AC67" s="217"/>
      <c r="AD67" s="208"/>
      <c r="AE67" s="234" t="e">
        <f>IF(ISERROR(INDEX('файл остатки'!$A$5:$CX$265,MATCH(AE$2,'файл остатки'!$A$5:$A$228,0),MATCH($B67,'файл остатки'!$A$5:$CX$5,0))),INDEX('файл остатки'!$A$100:$CX$265,MATCH(AC$3,'файл остатки'!$A$100:$A$228,0),MATCH($B67,'файл остатки'!$A$5:$CX$5,0)),INDEX('файл остатки'!$A$5:$CX$265,MATCH(AE$2,'файл остатки'!$A$5:$A$228,0),MATCH($B67,'файл остатки'!$A$5:$CX$5,0)))</f>
        <v>#N/A</v>
      </c>
      <c r="AF67" s="213" t="e">
        <f>INDEX('файл остатки'!$A$5:$CX$265,MATCH($H$1,'файл остатки'!$A$5:$A$228,0),MATCH($B67,'файл остатки'!$A$5:$CX$5,0))</f>
        <v>#N/A</v>
      </c>
      <c r="AG67" s="241" t="e">
        <f>IF(AC$3='файл остатки'!$B$1,INDEX('файл остатки'!$A$5:$CX$265,MATCH($C$1,'файл остатки'!$A$5:$A$228,0),MATCH($B67,'файл остатки'!$A$5:$CX$5,0)),AA67+AB67-AC67-AE67)</f>
        <v>#N/A</v>
      </c>
      <c r="AH67" s="218"/>
      <c r="AI67" s="217"/>
      <c r="AJ67" s="208"/>
      <c r="AK67" s="234" t="e">
        <f>IF(ISERROR(INDEX('файл остатки'!$A$5:$CX$265,MATCH(AK$2,'файл остатки'!$A$5:$A$228,0),MATCH($B67,'файл остатки'!$A$5:$CX$5,0))),INDEX('файл остатки'!$A$100:$CX$265,MATCH(AI$3,'файл остатки'!$A$100:$A$228,0),MATCH($B67,'файл остатки'!$A$5:$CX$5,0)),INDEX('файл остатки'!$A$5:$CX$265,MATCH(AK$2,'файл остатки'!$A$5:$A$228,0),MATCH($B67,'файл остатки'!$A$5:$CX$5,0)))</f>
        <v>#N/A</v>
      </c>
      <c r="AL67" s="213" t="e">
        <f>INDEX('файл остатки'!$A$5:$CX$265,MATCH($H$1,'файл остатки'!$A$5:$A$228,0),MATCH($B67,'файл остатки'!$A$5:$CX$5,0))</f>
        <v>#N/A</v>
      </c>
      <c r="AM67" s="241" t="e">
        <f>IF(AI$3='файл остатки'!$B$1,INDEX('файл остатки'!$A$5:$CX$265,MATCH($C$1,'файл остатки'!$A$5:$A$228,0),MATCH($B67,'файл остатки'!$A$5:$CX$5,0)),AG67+AH67-AI67-AK67)</f>
        <v>#N/A</v>
      </c>
      <c r="AN67" s="218"/>
      <c r="AO67" s="217"/>
      <c r="AP67" s="208"/>
      <c r="AQ67" s="234" t="e">
        <f>IF(ISERROR(INDEX('файл остатки'!$A$5:$CX$265,MATCH(AQ$2,'файл остатки'!$A$5:$A$228,0),MATCH($B67,'файл остатки'!$A$5:$CX$5,0))),INDEX('файл остатки'!$A$100:$CX$265,MATCH(AO$3,'файл остатки'!$A$100:$A$228,0),MATCH($B67,'файл остатки'!$A$5:$CX$5,0)),INDEX('файл остатки'!$A$5:$CX$265,MATCH(AQ$2,'файл остатки'!$A$5:$A$228,0),MATCH($B67,'файл остатки'!$A$5:$CX$5,0)))</f>
        <v>#N/A</v>
      </c>
      <c r="AR67" s="213" t="e">
        <f>INDEX('файл остатки'!$A$5:$CX$265,MATCH($H$1,'файл остатки'!$A$5:$A$228,0),MATCH($B67,'файл остатки'!$A$5:$CX$5,0))</f>
        <v>#N/A</v>
      </c>
      <c r="AS67" s="241" t="e">
        <f>IF(AO$3='файл остатки'!$B$1,INDEX('файл остатки'!$A$5:$CX$265,MATCH($C$1,'файл остатки'!$A$5:$A$228,0),MATCH($B67,'файл остатки'!$A$5:$CX$5,0)),AM67+AN67-AO67-AQ67)</f>
        <v>#N/A</v>
      </c>
      <c r="AT67" s="218"/>
      <c r="AU67" s="217"/>
      <c r="AV67" s="208"/>
      <c r="AW67" s="234" t="e">
        <f>IF(ISERROR(INDEX('файл остатки'!$A$5:$CX$265,MATCH(AW$2,'файл остатки'!$A$5:$A$228,0),MATCH($B67,'файл остатки'!$A$5:$CX$5,0))),INDEX('файл остатки'!$A$100:$CX$265,MATCH(AU$3,'файл остатки'!$A$100:$A$228,0),MATCH($B67,'файл остатки'!$A$5:$CX$5,0)),INDEX('файл остатки'!$A$5:$CX$265,MATCH(AW$2,'файл остатки'!$A$5:$A$228,0),MATCH($B67,'файл остатки'!$A$5:$CX$5,0)))</f>
        <v>#N/A</v>
      </c>
      <c r="AX67" s="213" t="e">
        <f>INDEX('файл остатки'!$A$5:$CX$265,MATCH($H$1,'файл остатки'!$A$5:$A$228,0),MATCH($B67,'файл остатки'!$A$5:$CX$5,0))</f>
        <v>#N/A</v>
      </c>
      <c r="AY67" s="241" t="e">
        <f>IF(AU$3='файл остатки'!$B$1,INDEX('файл остатки'!$A$5:$CX$265,MATCH($C$1,'файл остатки'!$A$5:$A$228,0),MATCH($B67,'файл остатки'!$A$5:$CX$5,0)),AS67+AT67-AU67-AW67)</f>
        <v>#N/A</v>
      </c>
      <c r="AZ67" s="218"/>
      <c r="BA67" s="217"/>
      <c r="BB67" s="208"/>
      <c r="BC67" s="234" t="e">
        <f>IF(ISERROR(INDEX('файл остатки'!$A$5:$CX$265,MATCH(BC$2,'файл остатки'!$A$5:$A$228,0),MATCH($B67,'файл остатки'!$A$5:$CX$5,0))),INDEX('файл остатки'!$A$100:$CX$265,MATCH(BA$3,'файл остатки'!$A$100:$A$228,0),MATCH($B67,'файл остатки'!$A$5:$CX$5,0)),INDEX('файл остатки'!$A$5:$CX$265,MATCH(BC$2,'файл остатки'!$A$5:$A$228,0),MATCH($B67,'файл остатки'!$A$5:$CX$5,0)))</f>
        <v>#N/A</v>
      </c>
      <c r="BD67" s="213" t="e">
        <f>INDEX('файл остатки'!$A$5:$CX$265,MATCH($H$1,'файл остатки'!$A$5:$A$228,0),MATCH($B67,'файл остатки'!$A$5:$CX$5,0))</f>
        <v>#N/A</v>
      </c>
      <c r="BE67" s="241" t="e">
        <f>IF(BA$3='файл остатки'!$B$1,INDEX('файл остатки'!$A$5:$CX$265,MATCH($C$1,'файл остатки'!$A$5:$A$228,0),MATCH($B67,'файл остатки'!$A$5:$CX$5,0)),AY67+AZ67-BA67-BC67)</f>
        <v>#N/A</v>
      </c>
      <c r="BF67" s="218"/>
      <c r="BG67" s="217"/>
      <c r="BH67" s="208"/>
      <c r="BI67" s="234" t="e">
        <f>IF(ISERROR(INDEX('файл остатки'!$A$5:$CX$265,MATCH(BI$2,'файл остатки'!$A$5:$A$228,0),MATCH($B67,'файл остатки'!$A$5:$CX$5,0))),INDEX('файл остатки'!$A$100:$CX$265,MATCH(BG$3,'файл остатки'!$A$100:$A$228,0),MATCH($B67,'файл остатки'!$A$5:$CX$5,0)),INDEX('файл остатки'!$A$5:$CX$265,MATCH(BI$2,'файл остатки'!$A$5:$A$228,0),MATCH($B67,'файл остатки'!$A$5:$CX$5,0)))</f>
        <v>#N/A</v>
      </c>
      <c r="BJ67" s="213" t="e">
        <f>INDEX('файл остатки'!$A$5:$CX$265,MATCH($H$1,'файл остатки'!$A$5:$A$228,0),MATCH($B67,'файл остатки'!$A$5:$CX$5,0))</f>
        <v>#N/A</v>
      </c>
      <c r="BK67" s="213" t="e">
        <f t="shared" si="0"/>
        <v>#N/A</v>
      </c>
      <c r="BL67" s="241" t="e">
        <f>IF(BG$3='файл остатки'!$B$1,INDEX('файл остатки'!$A$5:$CX$265,MATCH($C$1,'файл остатки'!$A$5:$A$228,0),MATCH($B67,'файл остатки'!$A$5:$CX$5,0)),BE67+BF67-BG67-BI67)</f>
        <v>#N/A</v>
      </c>
      <c r="BM67" s="218"/>
      <c r="BN67" s="217" t="e">
        <f t="shared" si="1"/>
        <v>#N/A</v>
      </c>
      <c r="BO67" s="208"/>
      <c r="BP67" s="234" t="e">
        <f>IF(ISERROR(INDEX('файл остатки'!$A$5:$CX$265,MATCH(BP$2,'файл остатки'!$A$5:$A$228,0),MATCH($B67,'файл остатки'!$A$5:$CX$5,0))),INDEX('файл остатки'!$A$100:$CX$265,MATCH(BN$3,'файл остатки'!$A$100:$A$228,0),MATCH($B67,'файл остатки'!$A$5:$CX$5,0)),INDEX('файл остатки'!$A$5:$CX$265,MATCH(BP$2,'файл остатки'!$A$5:$A$228,0),MATCH($B67,'файл остатки'!$A$5:$CX$5,0)))</f>
        <v>#N/A</v>
      </c>
      <c r="BQ67" s="213" t="e">
        <f>INDEX('файл остатки'!$A$5:$CX$265,MATCH($H$1,'файл остатки'!$A$5:$A$228,0),MATCH($B67,'файл остатки'!$A$5:$CX$5,0))</f>
        <v>#N/A</v>
      </c>
      <c r="BR67" s="241" t="e">
        <f>IF(BN$3='файл остатки'!$B$1,INDEX('файл остатки'!$A$5:$CX$265,MATCH($C$1,'файл остатки'!$A$5:$A$228,0),MATCH($B67,'файл остатки'!$A$5:$CX$5,0)),BL67+BM67-BN67-BP67)</f>
        <v>#N/A</v>
      </c>
      <c r="BS67" s="218"/>
      <c r="BT67" s="217" t="e">
        <f t="shared" si="2"/>
        <v>#N/A</v>
      </c>
      <c r="BU67" s="208"/>
      <c r="BV67" s="234" t="e">
        <f>IF(ISERROR(INDEX('файл остатки'!$A$5:$CX$265,MATCH(BV$2,'файл остатки'!$A$5:$A$228,0),MATCH($B67,'файл остатки'!$A$5:$CX$5,0))),INDEX('файл остатки'!$A$100:$CX$265,MATCH(BT$3,'файл остатки'!$A$100:$A$228,0),MATCH($B67,'файл остатки'!$A$5:$CX$5,0)),INDEX('файл остатки'!$A$5:$CX$265,MATCH(BV$2,'файл остатки'!$A$5:$A$228,0),MATCH($B67,'файл остатки'!$A$5:$CX$5,0)))</f>
        <v>#N/A</v>
      </c>
      <c r="BW67" s="213" t="e">
        <f>INDEX('файл остатки'!$A$5:$CX$265,MATCH($H$1,'файл остатки'!$A$5:$A$228,0),MATCH($B67,'файл остатки'!$A$5:$CX$5,0))</f>
        <v>#N/A</v>
      </c>
      <c r="BX67" s="241" t="e">
        <f>IF(BT$3='файл остатки'!$B$1,INDEX('файл остатки'!$A$5:$CX$265,MATCH($C$1,'файл остатки'!$A$5:$A$228,0),MATCH($B67,'файл остатки'!$A$5:$CX$5,0)),BR67+BS67-BT67-BV67)</f>
        <v>#N/A</v>
      </c>
      <c r="BY67" s="218"/>
      <c r="BZ67" s="217" t="e">
        <f t="shared" si="3"/>
        <v>#N/A</v>
      </c>
      <c r="CA67" s="208"/>
      <c r="CB67" s="234" t="e">
        <f>IF(ISERROR(INDEX('файл остатки'!$A$5:$CX$265,MATCH(CB$2,'файл остатки'!$A$5:$A$228,0),MATCH($B67,'файл остатки'!$A$5:$CX$5,0))),INDEX('файл остатки'!$A$100:$CX$265,MATCH(BZ$3,'файл остатки'!$A$100:$A$228,0),MATCH($B67,'файл остатки'!$A$5:$CX$5,0)),INDEX('файл остатки'!$A$5:$CX$265,MATCH(CB$2,'файл остатки'!$A$5:$A$228,0),MATCH($B67,'файл остатки'!$A$5:$CX$5,0)))</f>
        <v>#N/A</v>
      </c>
      <c r="CC67" s="213" t="e">
        <f>INDEX('файл остатки'!$A$5:$CX$265,MATCH($H$1,'файл остатки'!$A$5:$A$228,0),MATCH($B67,'файл остатки'!$A$5:$CX$5,0))</f>
        <v>#N/A</v>
      </c>
      <c r="CD67" s="241" t="e">
        <f>IF(BZ$3='файл остатки'!$B$1,INDEX('файл остатки'!$A$5:$CX$265,MATCH($C$1,'файл остатки'!$A$5:$A$228,0),MATCH($B67,'файл остатки'!$A$5:$CX$5,0)),BX67+BY67-BZ67-CB67)</f>
        <v>#N/A</v>
      </c>
      <c r="CE67" s="218"/>
      <c r="CH67" s="217">
        <f t="shared" si="4"/>
        <v>-400</v>
      </c>
      <c r="CI67" s="208"/>
      <c r="CJ67" s="217" t="e">
        <f t="shared" si="5"/>
        <v>#N/A</v>
      </c>
      <c r="CK67" s="208"/>
      <c r="CO67" s="223" t="e">
        <f>+INDEX('файл остатки'!$A$5:$CX$265,MATCH(CO$2,'файл остатки'!$A$5:$A$228,0),MATCH($B67,'файл остатки'!$A$5:$CX$5,0))</f>
        <v>#N/A</v>
      </c>
    </row>
    <row r="68" spans="1:93" ht="24" customHeight="1">
      <c r="A68" s="190" t="s">
        <v>46</v>
      </c>
      <c r="B68" s="202" t="s">
        <v>33</v>
      </c>
      <c r="C68" s="244" t="e">
        <f>INDEX('файл остатки'!$A$5:$CX$265,MATCH($C$1,'файл остатки'!$A$5:$A$228,0),MATCH(B68,'файл остатки'!$A$5:$CX$5,0))</f>
        <v>#N/A</v>
      </c>
      <c r="D68" s="248"/>
      <c r="E68" s="217">
        <v>-2500</v>
      </c>
      <c r="F68" s="208"/>
      <c r="G68" s="234" t="e">
        <f>IF(ISERROR(INDEX('файл остатки'!$A$5:$CX$265,MATCH(G$2,'файл остатки'!$A$5:$A$228,0),MATCH($B68,'файл остатки'!$A$5:$CX$5,0))),INDEX('файл остатки'!$A$100:$CX$265,MATCH(E$3,'файл остатки'!$A$100:$A$228,0),MATCH($B68,'файл остатки'!$A$5:$CX$5,0)),INDEX('файл остатки'!$A$5:$CX$265,MATCH(G$2,'файл остатки'!$A$5:$A$228,0),MATCH($B68,'файл остатки'!$A$5:$CX$5,0)))</f>
        <v>#N/A</v>
      </c>
      <c r="H68" s="213" t="e">
        <f>INDEX('файл остатки'!$A$5:$CX$265,MATCH($H$1,'файл остатки'!$A$5:$A$228,0),MATCH($B68,'файл остатки'!$A$5:$CX$5,0))</f>
        <v>#N/A</v>
      </c>
      <c r="I68" s="241" t="e">
        <f>IF(E$3='файл остатки'!$B$1,INDEX('файл остатки'!$A$5:$CX$265,MATCH($C$1,'файл остатки'!$A$5:$A$228,0),MATCH($B68,'файл остатки'!$A$5:$CX$5,0)),C68+D68-E68-G68)</f>
        <v>#N/A</v>
      </c>
      <c r="J68" s="218"/>
      <c r="K68" s="217"/>
      <c r="L68" s="208"/>
      <c r="M68" s="234" t="e">
        <f>IF(ISERROR(INDEX('файл остатки'!$A$5:$CX$265,MATCH(M$2,'файл остатки'!$A$5:$A$228,0),MATCH($B68,'файл остатки'!$A$5:$CX$5,0))),INDEX('файл остатки'!$A$100:$CX$265,MATCH(K$3,'файл остатки'!$A$100:$A$228,0),MATCH($B68,'файл остатки'!$A$5:$CX$5,0)),INDEX('файл остатки'!$A$5:$CX$265,MATCH(M$2,'файл остатки'!$A$5:$A$228,0),MATCH($B68,'файл остатки'!$A$5:$CX$5,0)))</f>
        <v>#N/A</v>
      </c>
      <c r="N68" s="213" t="e">
        <f>INDEX('файл остатки'!$A$5:$CX$265,MATCH($H$1,'файл остатки'!$A$5:$A$228,0),MATCH($B68,'файл остатки'!$A$5:$CX$5,0))</f>
        <v>#N/A</v>
      </c>
      <c r="O68" s="241" t="e">
        <f>IF(K$3='файл остатки'!$B$1,INDEX('файл остатки'!$A$5:$CX$265,MATCH($C$1,'файл остатки'!$A$5:$A$228,0),MATCH($B68,'файл остатки'!$A$5:$CX$5,0)),I68+J68-K68-M68)</f>
        <v>#N/A</v>
      </c>
      <c r="P68" s="218"/>
      <c r="Q68" s="217">
        <v>-651</v>
      </c>
      <c r="R68" s="208"/>
      <c r="S68" s="234" t="e">
        <f>IF(ISERROR(INDEX('файл остатки'!$A$5:$CX$265,MATCH(S$2,'файл остатки'!$A$5:$A$228,0),MATCH($B68,'файл остатки'!$A$5:$CX$5,0))),INDEX('файл остатки'!$A$100:$CX$265,MATCH(Q$3,'файл остатки'!$A$100:$A$228,0),MATCH($B68,'файл остатки'!$A$5:$CX$5,0)),INDEX('файл остатки'!$A$5:$CX$265,MATCH(S$2,'файл остатки'!$A$5:$A$228,0),MATCH($B68,'файл остатки'!$A$5:$CX$5,0)))</f>
        <v>#N/A</v>
      </c>
      <c r="T68" s="213" t="e">
        <f>INDEX('файл остатки'!$A$5:$CX$265,MATCH($H$1,'файл остатки'!$A$5:$A$228,0),MATCH($B68,'файл остатки'!$A$5:$CX$5,0))</f>
        <v>#N/A</v>
      </c>
      <c r="U68" s="241" t="e">
        <f>IF(Q$3='файл остатки'!$B$1,INDEX('файл остатки'!$A$5:$CX$265,MATCH($C$1,'файл остатки'!$A$5:$A$228,0),MATCH($B68,'файл остатки'!$A$5:$CX$5,0)),O68+P68-Q68-S68)</f>
        <v>#N/A</v>
      </c>
      <c r="V68" s="218"/>
      <c r="W68" s="217">
        <v>-2000</v>
      </c>
      <c r="X68" s="208"/>
      <c r="Y68" s="234" t="e">
        <f>IF(ISERROR(INDEX('файл остатки'!$A$5:$CX$265,MATCH(Y$2,'файл остатки'!$A$5:$A$228,0),MATCH($B68,'файл остатки'!$A$5:$CX$5,0))),INDEX('файл остатки'!$A$100:$CX$265,MATCH(W$3,'файл остатки'!$A$100:$A$228,0),MATCH($B68,'файл остатки'!$A$5:$CX$5,0)),INDEX('файл остатки'!$A$5:$CX$265,MATCH(Y$2,'файл остатки'!$A$5:$A$228,0),MATCH($B68,'файл остатки'!$A$5:$CX$5,0)))</f>
        <v>#N/A</v>
      </c>
      <c r="Z68" s="213" t="e">
        <f>INDEX('файл остатки'!$A$5:$CX$265,MATCH($H$1,'файл остатки'!$A$5:$A$228,0),MATCH($B68,'файл остатки'!$A$5:$CX$5,0))</f>
        <v>#N/A</v>
      </c>
      <c r="AA68" s="241" t="e">
        <f>IF(W$3='файл остатки'!$B$1,INDEX('файл остатки'!$A$5:$CX$265,MATCH($C$1,'файл остатки'!$A$5:$A$228,0),MATCH($B68,'файл остатки'!$A$5:$CX$5,0)),U68+V68-W68-Y68)</f>
        <v>#N/A</v>
      </c>
      <c r="AB68" s="218"/>
      <c r="AC68" s="217"/>
      <c r="AD68" s="208"/>
      <c r="AE68" s="234" t="e">
        <f>IF(ISERROR(INDEX('файл остатки'!$A$5:$CX$265,MATCH(AE$2,'файл остатки'!$A$5:$A$228,0),MATCH($B68,'файл остатки'!$A$5:$CX$5,0))),INDEX('файл остатки'!$A$100:$CX$265,MATCH(AC$3,'файл остатки'!$A$100:$A$228,0),MATCH($B68,'файл остатки'!$A$5:$CX$5,0)),INDEX('файл остатки'!$A$5:$CX$265,MATCH(AE$2,'файл остатки'!$A$5:$A$228,0),MATCH($B68,'файл остатки'!$A$5:$CX$5,0)))</f>
        <v>#N/A</v>
      </c>
      <c r="AF68" s="213" t="e">
        <f>INDEX('файл остатки'!$A$5:$CX$265,MATCH($H$1,'файл остатки'!$A$5:$A$228,0),MATCH($B68,'файл остатки'!$A$5:$CX$5,0))</f>
        <v>#N/A</v>
      </c>
      <c r="AG68" s="241" t="e">
        <f>IF(AC$3='файл остатки'!$B$1,INDEX('файл остатки'!$A$5:$CX$265,MATCH($C$1,'файл остатки'!$A$5:$A$228,0),MATCH($B68,'файл остатки'!$A$5:$CX$5,0)),AA68+AB68-AC68-AE68)</f>
        <v>#N/A</v>
      </c>
      <c r="AH68" s="218"/>
      <c r="AI68" s="217">
        <v>-1000</v>
      </c>
      <c r="AJ68" s="208"/>
      <c r="AK68" s="234" t="e">
        <f>IF(ISERROR(INDEX('файл остатки'!$A$5:$CX$265,MATCH(AK$2,'файл остатки'!$A$5:$A$228,0),MATCH($B68,'файл остатки'!$A$5:$CX$5,0))),INDEX('файл остатки'!$A$100:$CX$265,MATCH(AI$3,'файл остатки'!$A$100:$A$228,0),MATCH($B68,'файл остатки'!$A$5:$CX$5,0)),INDEX('файл остатки'!$A$5:$CX$265,MATCH(AK$2,'файл остатки'!$A$5:$A$228,0),MATCH($B68,'файл остатки'!$A$5:$CX$5,0)))</f>
        <v>#N/A</v>
      </c>
      <c r="AL68" s="213" t="e">
        <f>INDEX('файл остатки'!$A$5:$CX$265,MATCH($H$1,'файл остатки'!$A$5:$A$228,0),MATCH($B68,'файл остатки'!$A$5:$CX$5,0))</f>
        <v>#N/A</v>
      </c>
      <c r="AM68" s="241" t="e">
        <f>IF(AI$3='файл остатки'!$B$1,INDEX('файл остатки'!$A$5:$CX$265,MATCH($C$1,'файл остатки'!$A$5:$A$228,0),MATCH($B68,'файл остатки'!$A$5:$CX$5,0)),AG68+AH68-AI68-AK68)</f>
        <v>#N/A</v>
      </c>
      <c r="AN68" s="218"/>
      <c r="AO68" s="217"/>
      <c r="AP68" s="208"/>
      <c r="AQ68" s="234" t="e">
        <f>IF(ISERROR(INDEX('файл остатки'!$A$5:$CX$265,MATCH(AQ$2,'файл остатки'!$A$5:$A$228,0),MATCH($B68,'файл остатки'!$A$5:$CX$5,0))),INDEX('файл остатки'!$A$100:$CX$265,MATCH(AO$3,'файл остатки'!$A$100:$A$228,0),MATCH($B68,'файл остатки'!$A$5:$CX$5,0)),INDEX('файл остатки'!$A$5:$CX$265,MATCH(AQ$2,'файл остатки'!$A$5:$A$228,0),MATCH($B68,'файл остатки'!$A$5:$CX$5,0)))</f>
        <v>#N/A</v>
      </c>
      <c r="AR68" s="213" t="e">
        <f>INDEX('файл остатки'!$A$5:$CX$265,MATCH($H$1,'файл остатки'!$A$5:$A$228,0),MATCH($B68,'файл остатки'!$A$5:$CX$5,0))</f>
        <v>#N/A</v>
      </c>
      <c r="AS68" s="241" t="e">
        <f>IF(AO$3='файл остатки'!$B$1,INDEX('файл остатки'!$A$5:$CX$265,MATCH($C$1,'файл остатки'!$A$5:$A$228,0),MATCH($B68,'файл остатки'!$A$5:$CX$5,0)),AM68+AN68-AO68-AQ68)</f>
        <v>#N/A</v>
      </c>
      <c r="AT68" s="218"/>
      <c r="AU68" s="217">
        <v>-1300</v>
      </c>
      <c r="AV68" s="208"/>
      <c r="AW68" s="234" t="e">
        <f>IF(ISERROR(INDEX('файл остатки'!$A$5:$CX$265,MATCH(AW$2,'файл остатки'!$A$5:$A$228,0),MATCH($B68,'файл остатки'!$A$5:$CX$5,0))),INDEX('файл остатки'!$A$100:$CX$265,MATCH(AU$3,'файл остатки'!$A$100:$A$228,0),MATCH($B68,'файл остатки'!$A$5:$CX$5,0)),INDEX('файл остатки'!$A$5:$CX$265,MATCH(AW$2,'файл остатки'!$A$5:$A$228,0),MATCH($B68,'файл остатки'!$A$5:$CX$5,0)))</f>
        <v>#N/A</v>
      </c>
      <c r="AX68" s="213" t="e">
        <f>INDEX('файл остатки'!$A$5:$CX$265,MATCH($H$1,'файл остатки'!$A$5:$A$228,0),MATCH($B68,'файл остатки'!$A$5:$CX$5,0))</f>
        <v>#N/A</v>
      </c>
      <c r="AY68" s="241" t="e">
        <f>IF(AU$3='файл остатки'!$B$1,INDEX('файл остатки'!$A$5:$CX$265,MATCH($C$1,'файл остатки'!$A$5:$A$228,0),MATCH($B68,'файл остатки'!$A$5:$CX$5,0)),AS68+AT68-AU68-AW68)</f>
        <v>#N/A</v>
      </c>
      <c r="AZ68" s="218"/>
      <c r="BA68" s="217"/>
      <c r="BB68" s="208"/>
      <c r="BC68" s="234" t="e">
        <f>IF(ISERROR(INDEX('файл остатки'!$A$5:$CX$265,MATCH(BC$2,'файл остатки'!$A$5:$A$228,0),MATCH($B68,'файл остатки'!$A$5:$CX$5,0))),INDEX('файл остатки'!$A$100:$CX$265,MATCH(BA$3,'файл остатки'!$A$100:$A$228,0),MATCH($B68,'файл остатки'!$A$5:$CX$5,0)),INDEX('файл остатки'!$A$5:$CX$265,MATCH(BC$2,'файл остатки'!$A$5:$A$228,0),MATCH($B68,'файл остатки'!$A$5:$CX$5,0)))</f>
        <v>#N/A</v>
      </c>
      <c r="BD68" s="213" t="e">
        <f>INDEX('файл остатки'!$A$5:$CX$265,MATCH($H$1,'файл остатки'!$A$5:$A$228,0),MATCH($B68,'файл остатки'!$A$5:$CX$5,0))</f>
        <v>#N/A</v>
      </c>
      <c r="BE68" s="241" t="e">
        <f>IF(BA$3='файл остатки'!$B$1,INDEX('файл остатки'!$A$5:$CX$265,MATCH($C$1,'файл остатки'!$A$5:$A$228,0),MATCH($B68,'файл остатки'!$A$5:$CX$5,0)),AY68+AZ68-BA68-BC68)</f>
        <v>#N/A</v>
      </c>
      <c r="BF68" s="218"/>
      <c r="BG68" s="217">
        <v>-2000</v>
      </c>
      <c r="BH68" s="208"/>
      <c r="BI68" s="234" t="e">
        <f>IF(ISERROR(INDEX('файл остатки'!$A$5:$CX$265,MATCH(BI$2,'файл остатки'!$A$5:$A$228,0),MATCH($B68,'файл остатки'!$A$5:$CX$5,0))),INDEX('файл остатки'!$A$100:$CX$265,MATCH(BG$3,'файл остатки'!$A$100:$A$228,0),MATCH($B68,'файл остатки'!$A$5:$CX$5,0)),INDEX('файл остатки'!$A$5:$CX$265,MATCH(BI$2,'файл остатки'!$A$5:$A$228,0),MATCH($B68,'файл остатки'!$A$5:$CX$5,0)))</f>
        <v>#N/A</v>
      </c>
      <c r="BJ68" s="213" t="e">
        <f>INDEX('файл остатки'!$A$5:$CX$265,MATCH($H$1,'файл остатки'!$A$5:$A$228,0),MATCH($B68,'файл остатки'!$A$5:$CX$5,0))</f>
        <v>#N/A</v>
      </c>
      <c r="BK68" s="213" t="e">
        <f t="shared" si="0"/>
        <v>#N/A</v>
      </c>
      <c r="BL68" s="241" t="e">
        <f>IF(BG$3='файл остатки'!$B$1,INDEX('файл остатки'!$A$5:$CX$265,MATCH($C$1,'файл остатки'!$A$5:$A$228,0),MATCH($B68,'файл остатки'!$A$5:$CX$5,0)),BE68+BF68-BG68-BI68)</f>
        <v>#N/A</v>
      </c>
      <c r="BM68" s="218"/>
      <c r="BN68" s="217" t="e">
        <f t="shared" si="1"/>
        <v>#N/A</v>
      </c>
      <c r="BO68" s="208"/>
      <c r="BP68" s="234" t="e">
        <f>IF(ISERROR(INDEX('файл остатки'!$A$5:$CX$265,MATCH(BP$2,'файл остатки'!$A$5:$A$228,0),MATCH($B68,'файл остатки'!$A$5:$CX$5,0))),INDEX('файл остатки'!$A$100:$CX$265,MATCH(BN$3,'файл остатки'!$A$100:$A$228,0),MATCH($B68,'файл остатки'!$A$5:$CX$5,0)),INDEX('файл остатки'!$A$5:$CX$265,MATCH(BP$2,'файл остатки'!$A$5:$A$228,0),MATCH($B68,'файл остатки'!$A$5:$CX$5,0)))</f>
        <v>#N/A</v>
      </c>
      <c r="BQ68" s="213" t="e">
        <f>INDEX('файл остатки'!$A$5:$CX$265,MATCH($H$1,'файл остатки'!$A$5:$A$228,0),MATCH($B68,'файл остатки'!$A$5:$CX$5,0))</f>
        <v>#N/A</v>
      </c>
      <c r="BR68" s="241" t="e">
        <f>IF(BN$3='файл остатки'!$B$1,INDEX('файл остатки'!$A$5:$CX$265,MATCH($C$1,'файл остатки'!$A$5:$A$228,0),MATCH($B68,'файл остатки'!$A$5:$CX$5,0)),BL68+BM68-BN68-BP68)</f>
        <v>#N/A</v>
      </c>
      <c r="BS68" s="218"/>
      <c r="BT68" s="217" t="e">
        <f t="shared" si="2"/>
        <v>#N/A</v>
      </c>
      <c r="BU68" s="208"/>
      <c r="BV68" s="234" t="e">
        <f>IF(ISERROR(INDEX('файл остатки'!$A$5:$CX$265,MATCH(BV$2,'файл остатки'!$A$5:$A$228,0),MATCH($B68,'файл остатки'!$A$5:$CX$5,0))),INDEX('файл остатки'!$A$100:$CX$265,MATCH(BT$3,'файл остатки'!$A$100:$A$228,0),MATCH($B68,'файл остатки'!$A$5:$CX$5,0)),INDEX('файл остатки'!$A$5:$CX$265,MATCH(BV$2,'файл остатки'!$A$5:$A$228,0),MATCH($B68,'файл остатки'!$A$5:$CX$5,0)))</f>
        <v>#N/A</v>
      </c>
      <c r="BW68" s="213" t="e">
        <f>INDEX('файл остатки'!$A$5:$CX$265,MATCH($H$1,'файл остатки'!$A$5:$A$228,0),MATCH($B68,'файл остатки'!$A$5:$CX$5,0))</f>
        <v>#N/A</v>
      </c>
      <c r="BX68" s="241" t="e">
        <f>IF(BT$3='файл остатки'!$B$1,INDEX('файл остатки'!$A$5:$CX$265,MATCH($C$1,'файл остатки'!$A$5:$A$228,0),MATCH($B68,'файл остатки'!$A$5:$CX$5,0)),BR68+BS68-BT68-BV68)</f>
        <v>#N/A</v>
      </c>
      <c r="BY68" s="218"/>
      <c r="BZ68" s="217" t="e">
        <f t="shared" si="3"/>
        <v>#N/A</v>
      </c>
      <c r="CA68" s="208"/>
      <c r="CB68" s="234" t="e">
        <f>IF(ISERROR(INDEX('файл остатки'!$A$5:$CX$265,MATCH(CB$2,'файл остатки'!$A$5:$A$228,0),MATCH($B68,'файл остатки'!$A$5:$CX$5,0))),INDEX('файл остатки'!$A$100:$CX$265,MATCH(BZ$3,'файл остатки'!$A$100:$A$228,0),MATCH($B68,'файл остатки'!$A$5:$CX$5,0)),INDEX('файл остатки'!$A$5:$CX$265,MATCH(CB$2,'файл остатки'!$A$5:$A$228,0),MATCH($B68,'файл остатки'!$A$5:$CX$5,0)))</f>
        <v>#N/A</v>
      </c>
      <c r="CC68" s="213" t="e">
        <f>INDEX('файл остатки'!$A$5:$CX$265,MATCH($H$1,'файл остатки'!$A$5:$A$228,0),MATCH($B68,'файл остатки'!$A$5:$CX$5,0))</f>
        <v>#N/A</v>
      </c>
      <c r="CD68" s="241" t="e">
        <f>IF(BZ$3='файл остатки'!$B$1,INDEX('файл остатки'!$A$5:$CX$265,MATCH($C$1,'файл остатки'!$A$5:$A$228,0),MATCH($B68,'файл остатки'!$A$5:$CX$5,0)),BX68+BY68-BZ68-CB68)</f>
        <v>#N/A</v>
      </c>
      <c r="CE68" s="218"/>
      <c r="CH68" s="217">
        <f t="shared" si="4"/>
        <v>-9451</v>
      </c>
      <c r="CI68" s="208"/>
      <c r="CJ68" s="217" t="e">
        <f t="shared" si="5"/>
        <v>#N/A</v>
      </c>
      <c r="CK68" s="208"/>
      <c r="CO68" s="223" t="e">
        <f>+INDEX('файл остатки'!$A$5:$CX$265,MATCH(CO$2,'файл остатки'!$A$5:$A$228,0),MATCH($B68,'файл остатки'!$A$5:$CX$5,0))</f>
        <v>#N/A</v>
      </c>
    </row>
    <row r="69" spans="1:93" ht="24" customHeight="1">
      <c r="A69" s="190" t="s">
        <v>88</v>
      </c>
      <c r="B69" s="202" t="s">
        <v>140</v>
      </c>
      <c r="C69" s="244" t="e">
        <f>INDEX('файл остатки'!$A$5:$CX$265,MATCH($C$1,'файл остатки'!$A$5:$A$228,0),MATCH(B69,'файл остатки'!$A$5:$CX$5,0))</f>
        <v>#N/A</v>
      </c>
      <c r="D69" s="248"/>
      <c r="E69" s="217"/>
      <c r="F69" s="208"/>
      <c r="G69" s="234" t="e">
        <f>IF(ISERROR(INDEX('файл остатки'!$A$5:$CX$265,MATCH(G$2,'файл остатки'!$A$5:$A$228,0),MATCH($B69,'файл остатки'!$A$5:$CX$5,0))),INDEX('файл остатки'!$A$100:$CX$265,MATCH(E$3,'файл остатки'!$A$100:$A$228,0),MATCH($B69,'файл остатки'!$A$5:$CX$5,0)),INDEX('файл остатки'!$A$5:$CX$265,MATCH(G$2,'файл остатки'!$A$5:$A$228,0),MATCH($B69,'файл остатки'!$A$5:$CX$5,0)))</f>
        <v>#N/A</v>
      </c>
      <c r="H69" s="213" t="e">
        <f>INDEX('файл остатки'!$A$5:$CX$265,MATCH($H$1,'файл остатки'!$A$5:$A$228,0),MATCH($B69,'файл остатки'!$A$5:$CX$5,0))</f>
        <v>#N/A</v>
      </c>
      <c r="I69" s="241" t="e">
        <f>IF(E$3='файл остатки'!$B$1,INDEX('файл остатки'!$A$5:$CX$265,MATCH($C$1,'файл остатки'!$A$5:$A$228,0),MATCH($B69,'файл остатки'!$A$5:$CX$5,0)),C69+D69-E69-G69)</f>
        <v>#N/A</v>
      </c>
      <c r="J69" s="218"/>
      <c r="K69" s="217"/>
      <c r="L69" s="208"/>
      <c r="M69" s="234" t="e">
        <f>IF(ISERROR(INDEX('файл остатки'!$A$5:$CX$265,MATCH(M$2,'файл остатки'!$A$5:$A$228,0),MATCH($B69,'файл остатки'!$A$5:$CX$5,0))),INDEX('файл остатки'!$A$100:$CX$265,MATCH(K$3,'файл остатки'!$A$100:$A$228,0),MATCH($B69,'файл остатки'!$A$5:$CX$5,0)),INDEX('файл остатки'!$A$5:$CX$265,MATCH(M$2,'файл остатки'!$A$5:$A$228,0),MATCH($B69,'файл остатки'!$A$5:$CX$5,0)))</f>
        <v>#N/A</v>
      </c>
      <c r="N69" s="213" t="e">
        <f>INDEX('файл остатки'!$A$5:$CX$265,MATCH($H$1,'файл остатки'!$A$5:$A$228,0),MATCH($B69,'файл остатки'!$A$5:$CX$5,0))</f>
        <v>#N/A</v>
      </c>
      <c r="O69" s="241" t="e">
        <f>IF(K$3='файл остатки'!$B$1,INDEX('файл остатки'!$A$5:$CX$265,MATCH($C$1,'файл остатки'!$A$5:$A$228,0),MATCH($B69,'файл остатки'!$A$5:$CX$5,0)),I69+J69-K69-M69)</f>
        <v>#N/A</v>
      </c>
      <c r="P69" s="218"/>
      <c r="Q69" s="217"/>
      <c r="R69" s="208"/>
      <c r="S69" s="234" t="e">
        <f>IF(ISERROR(INDEX('файл остатки'!$A$5:$CX$265,MATCH(S$2,'файл остатки'!$A$5:$A$228,0),MATCH($B69,'файл остатки'!$A$5:$CX$5,0))),INDEX('файл остатки'!$A$100:$CX$265,MATCH(Q$3,'файл остатки'!$A$100:$A$228,0),MATCH($B69,'файл остатки'!$A$5:$CX$5,0)),INDEX('файл остатки'!$A$5:$CX$265,MATCH(S$2,'файл остатки'!$A$5:$A$228,0),MATCH($B69,'файл остатки'!$A$5:$CX$5,0)))</f>
        <v>#N/A</v>
      </c>
      <c r="T69" s="213" t="e">
        <f>INDEX('файл остатки'!$A$5:$CX$265,MATCH($H$1,'файл остатки'!$A$5:$A$228,0),MATCH($B69,'файл остатки'!$A$5:$CX$5,0))</f>
        <v>#N/A</v>
      </c>
      <c r="U69" s="241" t="e">
        <f>IF(Q$3='файл остатки'!$B$1,INDEX('файл остатки'!$A$5:$CX$265,MATCH($C$1,'файл остатки'!$A$5:$A$228,0),MATCH($B69,'файл остатки'!$A$5:$CX$5,0)),O69+P69-Q69-S69)</f>
        <v>#N/A</v>
      </c>
      <c r="V69" s="218"/>
      <c r="W69" s="217"/>
      <c r="X69" s="208"/>
      <c r="Y69" s="234" t="e">
        <f>IF(ISERROR(INDEX('файл остатки'!$A$5:$CX$265,MATCH(Y$2,'файл остатки'!$A$5:$A$228,0),MATCH($B69,'файл остатки'!$A$5:$CX$5,0))),INDEX('файл остатки'!$A$100:$CX$265,MATCH(W$3,'файл остатки'!$A$100:$A$228,0),MATCH($B69,'файл остатки'!$A$5:$CX$5,0)),INDEX('файл остатки'!$A$5:$CX$265,MATCH(Y$2,'файл остатки'!$A$5:$A$228,0),MATCH($B69,'файл остатки'!$A$5:$CX$5,0)))</f>
        <v>#N/A</v>
      </c>
      <c r="Z69" s="213" t="e">
        <f>INDEX('файл остатки'!$A$5:$CX$265,MATCH($H$1,'файл остатки'!$A$5:$A$228,0),MATCH($B69,'файл остатки'!$A$5:$CX$5,0))</f>
        <v>#N/A</v>
      </c>
      <c r="AA69" s="241" t="e">
        <f>IF(W$3='файл остатки'!$B$1,INDEX('файл остатки'!$A$5:$CX$265,MATCH($C$1,'файл остатки'!$A$5:$A$228,0),MATCH($B69,'файл остатки'!$A$5:$CX$5,0)),U69+V69-W69-Y69)</f>
        <v>#N/A</v>
      </c>
      <c r="AB69" s="218"/>
      <c r="AC69" s="217"/>
      <c r="AD69" s="208"/>
      <c r="AE69" s="234" t="e">
        <f>IF(ISERROR(INDEX('файл остатки'!$A$5:$CX$265,MATCH(AE$2,'файл остатки'!$A$5:$A$228,0),MATCH($B69,'файл остатки'!$A$5:$CX$5,0))),INDEX('файл остатки'!$A$100:$CX$265,MATCH(AC$3,'файл остатки'!$A$100:$A$228,0),MATCH($B69,'файл остатки'!$A$5:$CX$5,0)),INDEX('файл остатки'!$A$5:$CX$265,MATCH(AE$2,'файл остатки'!$A$5:$A$228,0),MATCH($B69,'файл остатки'!$A$5:$CX$5,0)))</f>
        <v>#N/A</v>
      </c>
      <c r="AF69" s="213" t="e">
        <f>INDEX('файл остатки'!$A$5:$CX$265,MATCH($H$1,'файл остатки'!$A$5:$A$228,0),MATCH($B69,'файл остатки'!$A$5:$CX$5,0))</f>
        <v>#N/A</v>
      </c>
      <c r="AG69" s="241" t="e">
        <f>IF(AC$3='файл остатки'!$B$1,INDEX('файл остатки'!$A$5:$CX$265,MATCH($C$1,'файл остатки'!$A$5:$A$228,0),MATCH($B69,'файл остатки'!$A$5:$CX$5,0)),AA69+AB69-AC69-AE69)</f>
        <v>#N/A</v>
      </c>
      <c r="AH69" s="218"/>
      <c r="AI69" s="217"/>
      <c r="AJ69" s="208"/>
      <c r="AK69" s="234" t="e">
        <f>IF(ISERROR(INDEX('файл остатки'!$A$5:$CX$265,MATCH(AK$2,'файл остатки'!$A$5:$A$228,0),MATCH($B69,'файл остатки'!$A$5:$CX$5,0))),INDEX('файл остатки'!$A$100:$CX$265,MATCH(AI$3,'файл остатки'!$A$100:$A$228,0),MATCH($B69,'файл остатки'!$A$5:$CX$5,0)),INDEX('файл остатки'!$A$5:$CX$265,MATCH(AK$2,'файл остатки'!$A$5:$A$228,0),MATCH($B69,'файл остатки'!$A$5:$CX$5,0)))</f>
        <v>#N/A</v>
      </c>
      <c r="AL69" s="213" t="e">
        <f>INDEX('файл остатки'!$A$5:$CX$265,MATCH($H$1,'файл остатки'!$A$5:$A$228,0),MATCH($B69,'файл остатки'!$A$5:$CX$5,0))</f>
        <v>#N/A</v>
      </c>
      <c r="AM69" s="241" t="e">
        <f>IF(AI$3='файл остатки'!$B$1,INDEX('файл остатки'!$A$5:$CX$265,MATCH($C$1,'файл остатки'!$A$5:$A$228,0),MATCH($B69,'файл остатки'!$A$5:$CX$5,0)),AG69+AH69-AI69-AK69)</f>
        <v>#N/A</v>
      </c>
      <c r="AN69" s="218"/>
      <c r="AO69" s="217"/>
      <c r="AP69" s="208"/>
      <c r="AQ69" s="234" t="e">
        <f>IF(ISERROR(INDEX('файл остатки'!$A$5:$CX$265,MATCH(AQ$2,'файл остатки'!$A$5:$A$228,0),MATCH($B69,'файл остатки'!$A$5:$CX$5,0))),INDEX('файл остатки'!$A$100:$CX$265,MATCH(AO$3,'файл остатки'!$A$100:$A$228,0),MATCH($B69,'файл остатки'!$A$5:$CX$5,0)),INDEX('файл остатки'!$A$5:$CX$265,MATCH(AQ$2,'файл остатки'!$A$5:$A$228,0),MATCH($B69,'файл остатки'!$A$5:$CX$5,0)))</f>
        <v>#N/A</v>
      </c>
      <c r="AR69" s="213" t="e">
        <f>INDEX('файл остатки'!$A$5:$CX$265,MATCH($H$1,'файл остатки'!$A$5:$A$228,0),MATCH($B69,'файл остатки'!$A$5:$CX$5,0))</f>
        <v>#N/A</v>
      </c>
      <c r="AS69" s="241" t="e">
        <f>IF(AO$3='файл остатки'!$B$1,INDEX('файл остатки'!$A$5:$CX$265,MATCH($C$1,'файл остатки'!$A$5:$A$228,0),MATCH($B69,'файл остатки'!$A$5:$CX$5,0)),AM69+AN69-AO69-AQ69)</f>
        <v>#N/A</v>
      </c>
      <c r="AT69" s="218"/>
      <c r="AU69" s="217"/>
      <c r="AV69" s="208"/>
      <c r="AW69" s="234" t="e">
        <f>IF(ISERROR(INDEX('файл остатки'!$A$5:$CX$265,MATCH(AW$2,'файл остатки'!$A$5:$A$228,0),MATCH($B69,'файл остатки'!$A$5:$CX$5,0))),INDEX('файл остатки'!$A$100:$CX$265,MATCH(AU$3,'файл остатки'!$A$100:$A$228,0),MATCH($B69,'файл остатки'!$A$5:$CX$5,0)),INDEX('файл остатки'!$A$5:$CX$265,MATCH(AW$2,'файл остатки'!$A$5:$A$228,0),MATCH($B69,'файл остатки'!$A$5:$CX$5,0)))</f>
        <v>#N/A</v>
      </c>
      <c r="AX69" s="213" t="e">
        <f>INDEX('файл остатки'!$A$5:$CX$265,MATCH($H$1,'файл остатки'!$A$5:$A$228,0),MATCH($B69,'файл остатки'!$A$5:$CX$5,0))</f>
        <v>#N/A</v>
      </c>
      <c r="AY69" s="241" t="e">
        <f>IF(AU$3='файл остатки'!$B$1,INDEX('файл остатки'!$A$5:$CX$265,MATCH($C$1,'файл остатки'!$A$5:$A$228,0),MATCH($B69,'файл остатки'!$A$5:$CX$5,0)),AS69+AT69-AU69-AW69)</f>
        <v>#N/A</v>
      </c>
      <c r="AZ69" s="218"/>
      <c r="BA69" s="217"/>
      <c r="BB69" s="208"/>
      <c r="BC69" s="234" t="e">
        <f>IF(ISERROR(INDEX('файл остатки'!$A$5:$CX$265,MATCH(BC$2,'файл остатки'!$A$5:$A$228,0),MATCH($B69,'файл остатки'!$A$5:$CX$5,0))),INDEX('файл остатки'!$A$100:$CX$265,MATCH(BA$3,'файл остатки'!$A$100:$A$228,0),MATCH($B69,'файл остатки'!$A$5:$CX$5,0)),INDEX('файл остатки'!$A$5:$CX$265,MATCH(BC$2,'файл остатки'!$A$5:$A$228,0),MATCH($B69,'файл остатки'!$A$5:$CX$5,0)))</f>
        <v>#N/A</v>
      </c>
      <c r="BD69" s="213" t="e">
        <f>INDEX('файл остатки'!$A$5:$CX$265,MATCH($H$1,'файл остатки'!$A$5:$A$228,0),MATCH($B69,'файл остатки'!$A$5:$CX$5,0))</f>
        <v>#N/A</v>
      </c>
      <c r="BE69" s="241" t="e">
        <f>IF(BA$3='файл остатки'!$B$1,INDEX('файл остатки'!$A$5:$CX$265,MATCH($C$1,'файл остатки'!$A$5:$A$228,0),MATCH($B69,'файл остатки'!$A$5:$CX$5,0)),AY69+AZ69-BA69-BC69)</f>
        <v>#N/A</v>
      </c>
      <c r="BF69" s="218"/>
      <c r="BG69" s="217"/>
      <c r="BH69" s="208"/>
      <c r="BI69" s="234" t="e">
        <f>IF(ISERROR(INDEX('файл остатки'!$A$5:$CX$265,MATCH(BI$2,'файл остатки'!$A$5:$A$228,0),MATCH($B69,'файл остатки'!$A$5:$CX$5,0))),INDEX('файл остатки'!$A$100:$CX$265,MATCH(BG$3,'файл остатки'!$A$100:$A$228,0),MATCH($B69,'файл остатки'!$A$5:$CX$5,0)),INDEX('файл остатки'!$A$5:$CX$265,MATCH(BI$2,'файл остатки'!$A$5:$A$228,0),MATCH($B69,'файл остатки'!$A$5:$CX$5,0)))</f>
        <v>#N/A</v>
      </c>
      <c r="BJ69" s="213" t="e">
        <f>INDEX('файл остатки'!$A$5:$CX$265,MATCH($H$1,'файл остатки'!$A$5:$A$228,0),MATCH($B69,'файл остатки'!$A$5:$CX$5,0))</f>
        <v>#N/A</v>
      </c>
      <c r="BK69" s="213" t="e">
        <f t="shared" si="0"/>
        <v>#N/A</v>
      </c>
      <c r="BL69" s="241" t="e">
        <f>IF(BG$3='файл остатки'!$B$1,INDEX('файл остатки'!$A$5:$CX$265,MATCH($C$1,'файл остатки'!$A$5:$A$228,0),MATCH($B69,'файл остатки'!$A$5:$CX$5,0)),BE69+BF69-BG69-BI69)</f>
        <v>#N/A</v>
      </c>
      <c r="BM69" s="218"/>
      <c r="BN69" s="217" t="e">
        <f t="shared" si="1"/>
        <v>#N/A</v>
      </c>
      <c r="BO69" s="208"/>
      <c r="BP69" s="234" t="e">
        <f>IF(ISERROR(INDEX('файл остатки'!$A$5:$CX$265,MATCH(BP$2,'файл остатки'!$A$5:$A$228,0),MATCH($B69,'файл остатки'!$A$5:$CX$5,0))),INDEX('файл остатки'!$A$100:$CX$265,MATCH(BN$3,'файл остатки'!$A$100:$A$228,0),MATCH($B69,'файл остатки'!$A$5:$CX$5,0)),INDEX('файл остатки'!$A$5:$CX$265,MATCH(BP$2,'файл остатки'!$A$5:$A$228,0),MATCH($B69,'файл остатки'!$A$5:$CX$5,0)))</f>
        <v>#N/A</v>
      </c>
      <c r="BQ69" s="213" t="e">
        <f>INDEX('файл остатки'!$A$5:$CX$265,MATCH($H$1,'файл остатки'!$A$5:$A$228,0),MATCH($B69,'файл остатки'!$A$5:$CX$5,0))</f>
        <v>#N/A</v>
      </c>
      <c r="BR69" s="241" t="e">
        <f>IF(BN$3='файл остатки'!$B$1,INDEX('файл остатки'!$A$5:$CX$265,MATCH($C$1,'файл остатки'!$A$5:$A$228,0),MATCH($B69,'файл остатки'!$A$5:$CX$5,0)),BL69+BM69-BN69-BP69)</f>
        <v>#N/A</v>
      </c>
      <c r="BS69" s="218"/>
      <c r="BT69" s="217" t="e">
        <f t="shared" si="2"/>
        <v>#N/A</v>
      </c>
      <c r="BU69" s="208"/>
      <c r="BV69" s="234" t="e">
        <f>IF(ISERROR(INDEX('файл остатки'!$A$5:$CX$265,MATCH(BV$2,'файл остатки'!$A$5:$A$228,0),MATCH($B69,'файл остатки'!$A$5:$CX$5,0))),INDEX('файл остатки'!$A$100:$CX$265,MATCH(BT$3,'файл остатки'!$A$100:$A$228,0),MATCH($B69,'файл остатки'!$A$5:$CX$5,0)),INDEX('файл остатки'!$A$5:$CX$265,MATCH(BV$2,'файл остатки'!$A$5:$A$228,0),MATCH($B69,'файл остатки'!$A$5:$CX$5,0)))</f>
        <v>#N/A</v>
      </c>
      <c r="BW69" s="213" t="e">
        <f>INDEX('файл остатки'!$A$5:$CX$265,MATCH($H$1,'файл остатки'!$A$5:$A$228,0),MATCH($B69,'файл остатки'!$A$5:$CX$5,0))</f>
        <v>#N/A</v>
      </c>
      <c r="BX69" s="241" t="e">
        <f>IF(BT$3='файл остатки'!$B$1,INDEX('файл остатки'!$A$5:$CX$265,MATCH($C$1,'файл остатки'!$A$5:$A$228,0),MATCH($B69,'файл остатки'!$A$5:$CX$5,0)),BR69+BS69-BT69-BV69)</f>
        <v>#N/A</v>
      </c>
      <c r="BY69" s="218"/>
      <c r="BZ69" s="217" t="e">
        <f t="shared" si="3"/>
        <v>#N/A</v>
      </c>
      <c r="CA69" s="208"/>
      <c r="CB69" s="234" t="e">
        <f>IF(ISERROR(INDEX('файл остатки'!$A$5:$CX$265,MATCH(CB$2,'файл остатки'!$A$5:$A$228,0),MATCH($B69,'файл остатки'!$A$5:$CX$5,0))),INDEX('файл остатки'!$A$100:$CX$265,MATCH(BZ$3,'файл остатки'!$A$100:$A$228,0),MATCH($B69,'файл остатки'!$A$5:$CX$5,0)),INDEX('файл остатки'!$A$5:$CX$265,MATCH(CB$2,'файл остатки'!$A$5:$A$228,0),MATCH($B69,'файл остатки'!$A$5:$CX$5,0)))</f>
        <v>#N/A</v>
      </c>
      <c r="CC69" s="213" t="e">
        <f>INDEX('файл остатки'!$A$5:$CX$265,MATCH($H$1,'файл остатки'!$A$5:$A$228,0),MATCH($B69,'файл остатки'!$A$5:$CX$5,0))</f>
        <v>#N/A</v>
      </c>
      <c r="CD69" s="241" t="e">
        <f>IF(BZ$3='файл остатки'!$B$1,INDEX('файл остатки'!$A$5:$CX$265,MATCH($C$1,'файл остатки'!$A$5:$A$228,0),MATCH($B69,'файл остатки'!$A$5:$CX$5,0)),BX69+BY69-BZ69-CB69)</f>
        <v>#N/A</v>
      </c>
      <c r="CE69" s="218"/>
      <c r="CH69" s="217">
        <f t="shared" si="4"/>
        <v>0</v>
      </c>
      <c r="CI69" s="208"/>
      <c r="CJ69" s="217" t="e">
        <f t="shared" si="5"/>
        <v>#N/A</v>
      </c>
      <c r="CK69" s="208"/>
      <c r="CO69" s="223" t="e">
        <f>+INDEX('файл остатки'!$A$5:$CX$265,MATCH(CO$2,'файл остатки'!$A$5:$A$228,0),MATCH($B69,'файл остатки'!$A$5:$CX$5,0))</f>
        <v>#N/A</v>
      </c>
    </row>
    <row r="70" spans="1:93" ht="24" customHeight="1">
      <c r="A70" s="190" t="s">
        <v>19</v>
      </c>
      <c r="B70" s="202" t="s">
        <v>87</v>
      </c>
      <c r="C70" s="244">
        <f>INDEX('файл остатки'!$A$5:$CX$265,MATCH($C$1,'файл остатки'!$A$5:$A$228,0),MATCH(B70,'файл остатки'!$A$5:$CX$5,0))</f>
        <v>180.56</v>
      </c>
      <c r="D70" s="248"/>
      <c r="E70" s="217">
        <v>-300</v>
      </c>
      <c r="F70" s="208"/>
      <c r="G70" s="234" t="e">
        <f>IF(ISERROR(INDEX('файл остатки'!$A$5:$CX$265,MATCH(G$2,'файл остатки'!$A$5:$A$228,0),MATCH($B70,'файл остатки'!$A$5:$CX$5,0))),INDEX('файл остатки'!$A$100:$CX$265,MATCH(E$3,'файл остатки'!$A$100:$A$228,0),MATCH($B70,'файл остатки'!$A$5:$CX$5,0)),INDEX('файл остатки'!$A$5:$CX$265,MATCH(G$2,'файл остатки'!$A$5:$A$228,0),MATCH($B70,'файл остатки'!$A$5:$CX$5,0)))</f>
        <v>#N/A</v>
      </c>
      <c r="H70" s="213">
        <f>INDEX('файл остатки'!$A$5:$CX$265,MATCH($H$1,'файл остатки'!$A$5:$A$228,0),MATCH($B70,'файл остатки'!$A$5:$CX$5,0))</f>
        <v>84.148571428571429</v>
      </c>
      <c r="I70" s="241" t="e">
        <f>IF(E$3='файл остатки'!$B$1,INDEX('файл остатки'!$A$5:$CX$265,MATCH($C$1,'файл остатки'!$A$5:$A$228,0),MATCH($B70,'файл остатки'!$A$5:$CX$5,0)),C70+D70-E70-G70)</f>
        <v>#N/A</v>
      </c>
      <c r="J70" s="218"/>
      <c r="K70" s="217"/>
      <c r="L70" s="208"/>
      <c r="M70" s="234" t="e">
        <f>IF(ISERROR(INDEX('файл остатки'!$A$5:$CX$265,MATCH(M$2,'файл остатки'!$A$5:$A$228,0),MATCH($B70,'файл остатки'!$A$5:$CX$5,0))),INDEX('файл остатки'!$A$100:$CX$265,MATCH(K$3,'файл остатки'!$A$100:$A$228,0),MATCH($B70,'файл остатки'!$A$5:$CX$5,0)),INDEX('файл остатки'!$A$5:$CX$265,MATCH(M$2,'файл остатки'!$A$5:$A$228,0),MATCH($B70,'файл остатки'!$A$5:$CX$5,0)))</f>
        <v>#N/A</v>
      </c>
      <c r="N70" s="213">
        <f>INDEX('файл остатки'!$A$5:$CX$265,MATCH($H$1,'файл остатки'!$A$5:$A$228,0),MATCH($B70,'файл остатки'!$A$5:$CX$5,0))</f>
        <v>84.148571428571429</v>
      </c>
      <c r="O70" s="241" t="e">
        <f>IF(K$3='файл остатки'!$B$1,INDEX('файл остатки'!$A$5:$CX$265,MATCH($C$1,'файл остатки'!$A$5:$A$228,0),MATCH($B70,'файл остатки'!$A$5:$CX$5,0)),I70+J70-K70-M70)</f>
        <v>#N/A</v>
      </c>
      <c r="P70" s="218">
        <v>9</v>
      </c>
      <c r="Q70" s="217"/>
      <c r="R70" s="208"/>
      <c r="S70" s="234" t="e">
        <f>IF(ISERROR(INDEX('файл остатки'!$A$5:$CX$265,MATCH(S$2,'файл остатки'!$A$5:$A$228,0),MATCH($B70,'файл остатки'!$A$5:$CX$5,0))),INDEX('файл остатки'!$A$100:$CX$265,MATCH(Q$3,'файл остатки'!$A$100:$A$228,0),MATCH($B70,'файл остатки'!$A$5:$CX$5,0)),INDEX('файл остатки'!$A$5:$CX$265,MATCH(S$2,'файл остатки'!$A$5:$A$228,0),MATCH($B70,'файл остатки'!$A$5:$CX$5,0)))</f>
        <v>#N/A</v>
      </c>
      <c r="T70" s="213">
        <f>INDEX('файл остатки'!$A$5:$CX$265,MATCH($H$1,'файл остатки'!$A$5:$A$228,0),MATCH($B70,'файл остатки'!$A$5:$CX$5,0))</f>
        <v>84.148571428571429</v>
      </c>
      <c r="U70" s="241" t="e">
        <f>IF(Q$3='файл остатки'!$B$1,INDEX('файл остатки'!$A$5:$CX$265,MATCH($C$1,'файл остатки'!$A$5:$A$228,0),MATCH($B70,'файл остатки'!$A$5:$CX$5,0)),O70+P70-Q70-S70)</f>
        <v>#N/A</v>
      </c>
      <c r="V70" s="218"/>
      <c r="W70" s="217">
        <v>-100</v>
      </c>
      <c r="X70" s="208"/>
      <c r="Y70" s="234" t="e">
        <f>IF(ISERROR(INDEX('файл остатки'!$A$5:$CX$265,MATCH(Y$2,'файл остатки'!$A$5:$A$228,0),MATCH($B70,'файл остатки'!$A$5:$CX$5,0))),INDEX('файл остатки'!$A$100:$CX$265,MATCH(W$3,'файл остатки'!$A$100:$A$228,0),MATCH($B70,'файл остатки'!$A$5:$CX$5,0)),INDEX('файл остатки'!$A$5:$CX$265,MATCH(Y$2,'файл остатки'!$A$5:$A$228,0),MATCH($B70,'файл остатки'!$A$5:$CX$5,0)))</f>
        <v>#N/A</v>
      </c>
      <c r="Z70" s="213">
        <f>INDEX('файл остатки'!$A$5:$CX$265,MATCH($H$1,'файл остатки'!$A$5:$A$228,0),MATCH($B70,'файл остатки'!$A$5:$CX$5,0))</f>
        <v>84.148571428571429</v>
      </c>
      <c r="AA70" s="241" t="e">
        <f>IF(W$3='файл остатки'!$B$1,INDEX('файл остатки'!$A$5:$CX$265,MATCH($C$1,'файл остатки'!$A$5:$A$228,0),MATCH($B70,'файл остатки'!$A$5:$CX$5,0)),U70+V70-W70-Y70)</f>
        <v>#N/A</v>
      </c>
      <c r="AB70" s="218"/>
      <c r="AC70" s="217"/>
      <c r="AD70" s="208"/>
      <c r="AE70" s="234" t="e">
        <f>IF(ISERROR(INDEX('файл остатки'!$A$5:$CX$265,MATCH(AE$2,'файл остатки'!$A$5:$A$228,0),MATCH($B70,'файл остатки'!$A$5:$CX$5,0))),INDEX('файл остатки'!$A$100:$CX$265,MATCH(AC$3,'файл остатки'!$A$100:$A$228,0),MATCH($B70,'файл остатки'!$A$5:$CX$5,0)),INDEX('файл остатки'!$A$5:$CX$265,MATCH(AE$2,'файл остатки'!$A$5:$A$228,0),MATCH($B70,'файл остатки'!$A$5:$CX$5,0)))</f>
        <v>#N/A</v>
      </c>
      <c r="AF70" s="213">
        <f>INDEX('файл остатки'!$A$5:$CX$265,MATCH($H$1,'файл остатки'!$A$5:$A$228,0),MATCH($B70,'файл остатки'!$A$5:$CX$5,0))</f>
        <v>84.148571428571429</v>
      </c>
      <c r="AG70" s="241" t="e">
        <f>IF(AC$3='файл остатки'!$B$1,INDEX('файл остатки'!$A$5:$CX$265,MATCH($C$1,'файл остатки'!$A$5:$A$228,0),MATCH($B70,'файл остатки'!$A$5:$CX$5,0)),AA70+AB70-AC70-AE70)</f>
        <v>#N/A</v>
      </c>
      <c r="AH70" s="218"/>
      <c r="AI70" s="217">
        <v>-200</v>
      </c>
      <c r="AJ70" s="208"/>
      <c r="AK70" s="234" t="e">
        <f>IF(ISERROR(INDEX('файл остатки'!$A$5:$CX$265,MATCH(AK$2,'файл остатки'!$A$5:$A$228,0),MATCH($B70,'файл остатки'!$A$5:$CX$5,0))),INDEX('файл остатки'!$A$100:$CX$265,MATCH(AI$3,'файл остатки'!$A$100:$A$228,0),MATCH($B70,'файл остатки'!$A$5:$CX$5,0)),INDEX('файл остатки'!$A$5:$CX$265,MATCH(AK$2,'файл остатки'!$A$5:$A$228,0),MATCH($B70,'файл остатки'!$A$5:$CX$5,0)))</f>
        <v>#N/A</v>
      </c>
      <c r="AL70" s="213">
        <f>INDEX('файл остатки'!$A$5:$CX$265,MATCH($H$1,'файл остатки'!$A$5:$A$228,0),MATCH($B70,'файл остатки'!$A$5:$CX$5,0))</f>
        <v>84.148571428571429</v>
      </c>
      <c r="AM70" s="241" t="e">
        <f>IF(AI$3='файл остатки'!$B$1,INDEX('файл остатки'!$A$5:$CX$265,MATCH($C$1,'файл остатки'!$A$5:$A$228,0),MATCH($B70,'файл остатки'!$A$5:$CX$5,0)),AG70+AH70-AI70-AK70)</f>
        <v>#N/A</v>
      </c>
      <c r="AN70" s="218"/>
      <c r="AO70" s="217"/>
      <c r="AP70" s="208"/>
      <c r="AQ70" s="234" t="e">
        <f>IF(ISERROR(INDEX('файл остатки'!$A$5:$CX$265,MATCH(AQ$2,'файл остатки'!$A$5:$A$228,0),MATCH($B70,'файл остатки'!$A$5:$CX$5,0))),INDEX('файл остатки'!$A$100:$CX$265,MATCH(AO$3,'файл остатки'!$A$100:$A$228,0),MATCH($B70,'файл остатки'!$A$5:$CX$5,0)),INDEX('файл остатки'!$A$5:$CX$265,MATCH(AQ$2,'файл остатки'!$A$5:$A$228,0),MATCH($B70,'файл остатки'!$A$5:$CX$5,0)))</f>
        <v>#N/A</v>
      </c>
      <c r="AR70" s="213">
        <f>INDEX('файл остатки'!$A$5:$CX$265,MATCH($H$1,'файл остатки'!$A$5:$A$228,0),MATCH($B70,'файл остатки'!$A$5:$CX$5,0))</f>
        <v>84.148571428571429</v>
      </c>
      <c r="AS70" s="241" t="e">
        <f>IF(AO$3='файл остатки'!$B$1,INDEX('файл остатки'!$A$5:$CX$265,MATCH($C$1,'файл остатки'!$A$5:$A$228,0),MATCH($B70,'файл остатки'!$A$5:$CX$5,0)),AM70+AN70-AO70-AQ70)</f>
        <v>#N/A</v>
      </c>
      <c r="AT70" s="218"/>
      <c r="AU70" s="217">
        <v>-110</v>
      </c>
      <c r="AV70" s="208"/>
      <c r="AW70" s="234" t="e">
        <f>IF(ISERROR(INDEX('файл остатки'!$A$5:$CX$265,MATCH(AW$2,'файл остатки'!$A$5:$A$228,0),MATCH($B70,'файл остатки'!$A$5:$CX$5,0))),INDEX('файл остатки'!$A$100:$CX$265,MATCH(AU$3,'файл остатки'!$A$100:$A$228,0),MATCH($B70,'файл остатки'!$A$5:$CX$5,0)),INDEX('файл остатки'!$A$5:$CX$265,MATCH(AW$2,'файл остатки'!$A$5:$A$228,0),MATCH($B70,'файл остатки'!$A$5:$CX$5,0)))</f>
        <v>#N/A</v>
      </c>
      <c r="AX70" s="213">
        <f>INDEX('файл остатки'!$A$5:$CX$265,MATCH($H$1,'файл остатки'!$A$5:$A$228,0),MATCH($B70,'файл остатки'!$A$5:$CX$5,0))</f>
        <v>84.148571428571429</v>
      </c>
      <c r="AY70" s="241" t="e">
        <f>IF(AU$3='файл остатки'!$B$1,INDEX('файл остатки'!$A$5:$CX$265,MATCH($C$1,'файл остатки'!$A$5:$A$228,0),MATCH($B70,'файл остатки'!$A$5:$CX$5,0)),AS70+AT70-AU70-AW70)</f>
        <v>#N/A</v>
      </c>
      <c r="AZ70" s="218"/>
      <c r="BA70" s="217"/>
      <c r="BB70" s="208"/>
      <c r="BC70" s="234" t="e">
        <f>IF(ISERROR(INDEX('файл остатки'!$A$5:$CX$265,MATCH(BC$2,'файл остатки'!$A$5:$A$228,0),MATCH($B70,'файл остатки'!$A$5:$CX$5,0))),INDEX('файл остатки'!$A$100:$CX$265,MATCH(BA$3,'файл остатки'!$A$100:$A$228,0),MATCH($B70,'файл остатки'!$A$5:$CX$5,0)),INDEX('файл остатки'!$A$5:$CX$265,MATCH(BC$2,'файл остатки'!$A$5:$A$228,0),MATCH($B70,'файл остатки'!$A$5:$CX$5,0)))</f>
        <v>#N/A</v>
      </c>
      <c r="BD70" s="213">
        <f>INDEX('файл остатки'!$A$5:$CX$265,MATCH($H$1,'файл остатки'!$A$5:$A$228,0),MATCH($B70,'файл остатки'!$A$5:$CX$5,0))</f>
        <v>84.148571428571429</v>
      </c>
      <c r="BE70" s="241" t="e">
        <f>IF(BA$3='файл остатки'!$B$1,INDEX('файл остатки'!$A$5:$CX$265,MATCH($C$1,'файл остатки'!$A$5:$A$228,0),MATCH($B70,'файл остатки'!$A$5:$CX$5,0)),AY70+AZ70-BA70-BC70)</f>
        <v>#N/A</v>
      </c>
      <c r="BF70" s="218"/>
      <c r="BG70" s="217">
        <v>-200</v>
      </c>
      <c r="BH70" s="208"/>
      <c r="BI70" s="234" t="e">
        <f>IF(ISERROR(INDEX('файл остатки'!$A$5:$CX$265,MATCH(BI$2,'файл остатки'!$A$5:$A$228,0),MATCH($B70,'файл остатки'!$A$5:$CX$5,0))),INDEX('файл остатки'!$A$100:$CX$265,MATCH(BG$3,'файл остатки'!$A$100:$A$228,0),MATCH($B70,'файл остатки'!$A$5:$CX$5,0)),INDEX('файл остатки'!$A$5:$CX$265,MATCH(BI$2,'файл остатки'!$A$5:$A$228,0),MATCH($B70,'файл остатки'!$A$5:$CX$5,0)))</f>
        <v>#N/A</v>
      </c>
      <c r="BJ70" s="213">
        <f>INDEX('файл остатки'!$A$5:$CX$265,MATCH($H$1,'файл остатки'!$A$5:$A$228,0),MATCH($B70,'файл остатки'!$A$5:$CX$5,0))</f>
        <v>84.148571428571429</v>
      </c>
      <c r="BK70" s="213" t="e">
        <f t="shared" si="0"/>
        <v>#N/A</v>
      </c>
      <c r="BL70" s="241" t="e">
        <f>IF(BG$3='файл остатки'!$B$1,INDEX('файл остатки'!$A$5:$CX$265,MATCH($C$1,'файл остатки'!$A$5:$A$228,0),MATCH($B70,'файл остатки'!$A$5:$CX$5,0)),BE70+BF70-BG70-BI70)</f>
        <v>#N/A</v>
      </c>
      <c r="BM70" s="218"/>
      <c r="BN70" s="217">
        <f t="shared" si="1"/>
        <v>-302.08444444444444</v>
      </c>
      <c r="BO70" s="208"/>
      <c r="BP70" s="234">
        <f>IF(ISERROR(INDEX('файл остатки'!$A$5:$CX$265,MATCH(BP$2,'файл остатки'!$A$5:$A$228,0),MATCH($B70,'файл остатки'!$A$5:$CX$5,0))),INDEX('файл остатки'!$A$100:$CX$265,MATCH(BN$3,'файл остатки'!$A$100:$A$228,0),MATCH($B70,'файл остатки'!$A$5:$CX$5,0)),INDEX('файл остатки'!$A$5:$CX$265,MATCH(BP$2,'файл остатки'!$A$5:$A$228,0),MATCH($B70,'файл остатки'!$A$5:$CX$5,0)))</f>
        <v>302.08444444444444</v>
      </c>
      <c r="BQ70" s="213">
        <f>INDEX('файл остатки'!$A$5:$CX$265,MATCH($H$1,'файл остатки'!$A$5:$A$228,0),MATCH($B70,'файл остатки'!$A$5:$CX$5,0))</f>
        <v>84.148571428571429</v>
      </c>
      <c r="BR70" s="241" t="e">
        <f>IF(BN$3='файл остатки'!$B$1,INDEX('файл остатки'!$A$5:$CX$265,MATCH($C$1,'файл остатки'!$A$5:$A$228,0),MATCH($B70,'файл остатки'!$A$5:$CX$5,0)),BL70+BM70-BN70-BP70)</f>
        <v>#N/A</v>
      </c>
      <c r="BS70" s="218"/>
      <c r="BT70" s="217">
        <f t="shared" si="2"/>
        <v>-247.16</v>
      </c>
      <c r="BU70" s="208"/>
      <c r="BV70" s="234">
        <f>IF(ISERROR(INDEX('файл остатки'!$A$5:$CX$265,MATCH(BV$2,'файл остатки'!$A$5:$A$228,0),MATCH($B70,'файл остатки'!$A$5:$CX$5,0))),INDEX('файл остатки'!$A$100:$CX$265,MATCH(BT$3,'файл остатки'!$A$100:$A$228,0),MATCH($B70,'файл остатки'!$A$5:$CX$5,0)),INDEX('файл остатки'!$A$5:$CX$265,MATCH(BV$2,'файл остатки'!$A$5:$A$228,0),MATCH($B70,'файл остатки'!$A$5:$CX$5,0)))</f>
        <v>247.16</v>
      </c>
      <c r="BW70" s="213">
        <f>INDEX('файл остатки'!$A$5:$CX$265,MATCH($H$1,'файл остатки'!$A$5:$A$228,0),MATCH($B70,'файл остатки'!$A$5:$CX$5,0))</f>
        <v>84.148571428571429</v>
      </c>
      <c r="BX70" s="241" t="e">
        <f>IF(BT$3='файл остатки'!$B$1,INDEX('файл остатки'!$A$5:$CX$265,MATCH($C$1,'файл остатки'!$A$5:$A$228,0),MATCH($B70,'файл остатки'!$A$5:$CX$5,0)),BR70+BS70-BT70-BV70)</f>
        <v>#N/A</v>
      </c>
      <c r="BY70" s="218"/>
      <c r="BZ70" s="217">
        <f t="shared" si="3"/>
        <v>-247.16</v>
      </c>
      <c r="CA70" s="208"/>
      <c r="CB70" s="234">
        <f>IF(ISERROR(INDEX('файл остатки'!$A$5:$CX$265,MATCH(CB$2,'файл остатки'!$A$5:$A$228,0),MATCH($B70,'файл остатки'!$A$5:$CX$5,0))),INDEX('файл остатки'!$A$100:$CX$265,MATCH(BZ$3,'файл остатки'!$A$100:$A$228,0),MATCH($B70,'файл остатки'!$A$5:$CX$5,0)),INDEX('файл остатки'!$A$5:$CX$265,MATCH(CB$2,'файл остатки'!$A$5:$A$228,0),MATCH($B70,'файл остатки'!$A$5:$CX$5,0)))</f>
        <v>247.16</v>
      </c>
      <c r="CC70" s="213">
        <f>INDEX('файл остатки'!$A$5:$CX$265,MATCH($H$1,'файл остатки'!$A$5:$A$228,0),MATCH($B70,'файл остатки'!$A$5:$CX$5,0))</f>
        <v>84.148571428571429</v>
      </c>
      <c r="CD70" s="241" t="e">
        <f>IF(BZ$3='файл остатки'!$B$1,INDEX('файл остатки'!$A$5:$CX$265,MATCH($C$1,'файл остатки'!$A$5:$A$228,0),MATCH($B70,'файл остатки'!$A$5:$CX$5,0)),BX70+BY70-BZ70-CB70)</f>
        <v>#N/A</v>
      </c>
      <c r="CE70" s="218"/>
      <c r="CH70" s="217">
        <f t="shared" si="4"/>
        <v>-910</v>
      </c>
      <c r="CI70" s="208"/>
      <c r="CJ70" s="217" t="e">
        <f t="shared" si="5"/>
        <v>#N/A</v>
      </c>
      <c r="CK70" s="208"/>
      <c r="CO70" s="223">
        <f>+INDEX('файл остатки'!$A$5:$CX$265,MATCH(CO$2,'файл остатки'!$A$5:$A$228,0),MATCH($B70,'файл остатки'!$A$5:$CX$5,0))</f>
        <v>2</v>
      </c>
    </row>
    <row r="71" spans="1:93" ht="24" customHeight="1">
      <c r="A71" s="190" t="s">
        <v>46</v>
      </c>
      <c r="B71" s="202" t="s">
        <v>124</v>
      </c>
      <c r="C71" s="244">
        <f>INDEX('файл остатки'!$A$5:$CX$265,MATCH($C$1,'файл остатки'!$A$5:$A$228,0),MATCH(B71,'файл остатки'!$A$5:$CX$5,0))</f>
        <v>248.006</v>
      </c>
      <c r="D71" s="248"/>
      <c r="E71" s="217">
        <v>-900</v>
      </c>
      <c r="F71" s="208"/>
      <c r="G71" s="234" t="e">
        <f>IF(ISERROR(INDEX('файл остатки'!$A$5:$CX$265,MATCH(G$2,'файл остатки'!$A$5:$A$228,0),MATCH($B71,'файл остатки'!$A$5:$CX$5,0))),INDEX('файл остатки'!$A$100:$CX$265,MATCH(E$3,'файл остатки'!$A$100:$A$228,0),MATCH($B71,'файл остатки'!$A$5:$CX$5,0)),INDEX('файл остатки'!$A$5:$CX$265,MATCH(G$2,'файл остатки'!$A$5:$A$228,0),MATCH($B71,'файл остатки'!$A$5:$CX$5,0)))</f>
        <v>#N/A</v>
      </c>
      <c r="H71" s="213">
        <f>INDEX('файл остатки'!$A$5:$CX$265,MATCH($H$1,'файл остатки'!$A$5:$A$228,0),MATCH($B71,'файл остатки'!$A$5:$CX$5,0))</f>
        <v>957.58600000000001</v>
      </c>
      <c r="I71" s="241" t="e">
        <f>IF(E$3='файл остатки'!$B$1,INDEX('файл остатки'!$A$5:$CX$265,MATCH($C$1,'файл остатки'!$A$5:$A$228,0),MATCH($B71,'файл остатки'!$A$5:$CX$5,0)),C71+D71-E71-G71)</f>
        <v>#N/A</v>
      </c>
      <c r="J71" s="218"/>
      <c r="K71" s="217"/>
      <c r="L71" s="208"/>
      <c r="M71" s="234" t="e">
        <f>IF(ISERROR(INDEX('файл остатки'!$A$5:$CX$265,MATCH(M$2,'файл остатки'!$A$5:$A$228,0),MATCH($B71,'файл остатки'!$A$5:$CX$5,0))),INDEX('файл остатки'!$A$100:$CX$265,MATCH(K$3,'файл остатки'!$A$100:$A$228,0),MATCH($B71,'файл остатки'!$A$5:$CX$5,0)),INDEX('файл остатки'!$A$5:$CX$265,MATCH(M$2,'файл остатки'!$A$5:$A$228,0),MATCH($B71,'файл остатки'!$A$5:$CX$5,0)))</f>
        <v>#N/A</v>
      </c>
      <c r="N71" s="213">
        <f>INDEX('файл остатки'!$A$5:$CX$265,MATCH($H$1,'файл остатки'!$A$5:$A$228,0),MATCH($B71,'файл остатки'!$A$5:$CX$5,0))</f>
        <v>957.58600000000001</v>
      </c>
      <c r="O71" s="241" t="e">
        <f>IF(K$3='файл остатки'!$B$1,INDEX('файл остатки'!$A$5:$CX$265,MATCH($C$1,'файл остатки'!$A$5:$A$228,0),MATCH($B71,'файл остатки'!$A$5:$CX$5,0)),I71+J71-K71-M71)</f>
        <v>#N/A</v>
      </c>
      <c r="P71" s="218"/>
      <c r="Q71" s="217"/>
      <c r="R71" s="208"/>
      <c r="S71" s="234" t="e">
        <f>IF(ISERROR(INDEX('файл остатки'!$A$5:$CX$265,MATCH(S$2,'файл остатки'!$A$5:$A$228,0),MATCH($B71,'файл остатки'!$A$5:$CX$5,0))),INDEX('файл остатки'!$A$100:$CX$265,MATCH(Q$3,'файл остатки'!$A$100:$A$228,0),MATCH($B71,'файл остатки'!$A$5:$CX$5,0)),INDEX('файл остатки'!$A$5:$CX$265,MATCH(S$2,'файл остатки'!$A$5:$A$228,0),MATCH($B71,'файл остатки'!$A$5:$CX$5,0)))</f>
        <v>#N/A</v>
      </c>
      <c r="T71" s="213">
        <f>INDEX('файл остатки'!$A$5:$CX$265,MATCH($H$1,'файл остатки'!$A$5:$A$228,0),MATCH($B71,'файл остатки'!$A$5:$CX$5,0))</f>
        <v>957.58600000000001</v>
      </c>
      <c r="U71" s="241" t="e">
        <f>IF(Q$3='файл остатки'!$B$1,INDEX('файл остатки'!$A$5:$CX$265,MATCH($C$1,'файл остатки'!$A$5:$A$228,0),MATCH($B71,'файл остатки'!$A$5:$CX$5,0)),O71+P71-Q71-S71)</f>
        <v>#N/A</v>
      </c>
      <c r="V71" s="218"/>
      <c r="W71" s="217">
        <v>-500</v>
      </c>
      <c r="X71" s="208"/>
      <c r="Y71" s="234" t="e">
        <f>IF(ISERROR(INDEX('файл остатки'!$A$5:$CX$265,MATCH(Y$2,'файл остатки'!$A$5:$A$228,0),MATCH($B71,'файл остатки'!$A$5:$CX$5,0))),INDEX('файл остатки'!$A$100:$CX$265,MATCH(W$3,'файл остатки'!$A$100:$A$228,0),MATCH($B71,'файл остатки'!$A$5:$CX$5,0)),INDEX('файл остатки'!$A$5:$CX$265,MATCH(Y$2,'файл остатки'!$A$5:$A$228,0),MATCH($B71,'файл остатки'!$A$5:$CX$5,0)))</f>
        <v>#N/A</v>
      </c>
      <c r="Z71" s="213">
        <f>INDEX('файл остатки'!$A$5:$CX$265,MATCH($H$1,'файл остатки'!$A$5:$A$228,0),MATCH($B71,'файл остатки'!$A$5:$CX$5,0))</f>
        <v>957.58600000000001</v>
      </c>
      <c r="AA71" s="241" t="e">
        <f>IF(W$3='файл остатки'!$B$1,INDEX('файл остатки'!$A$5:$CX$265,MATCH($C$1,'файл остатки'!$A$5:$A$228,0),MATCH($B71,'файл остатки'!$A$5:$CX$5,0)),U71+V71-W71-Y71)</f>
        <v>#N/A</v>
      </c>
      <c r="AB71" s="218"/>
      <c r="AC71" s="217"/>
      <c r="AD71" s="208"/>
      <c r="AE71" s="234" t="e">
        <f>IF(ISERROR(INDEX('файл остатки'!$A$5:$CX$265,MATCH(AE$2,'файл остатки'!$A$5:$A$228,0),MATCH($B71,'файл остатки'!$A$5:$CX$5,0))),INDEX('файл остатки'!$A$100:$CX$265,MATCH(AC$3,'файл остатки'!$A$100:$A$228,0),MATCH($B71,'файл остатки'!$A$5:$CX$5,0)),INDEX('файл остатки'!$A$5:$CX$265,MATCH(AE$2,'файл остатки'!$A$5:$A$228,0),MATCH($B71,'файл остатки'!$A$5:$CX$5,0)))</f>
        <v>#N/A</v>
      </c>
      <c r="AF71" s="213">
        <f>INDEX('файл остатки'!$A$5:$CX$265,MATCH($H$1,'файл остатки'!$A$5:$A$228,0),MATCH($B71,'файл остатки'!$A$5:$CX$5,0))</f>
        <v>957.58600000000001</v>
      </c>
      <c r="AG71" s="241" t="e">
        <f>IF(AC$3='файл остатки'!$B$1,INDEX('файл остатки'!$A$5:$CX$265,MATCH($C$1,'файл остатки'!$A$5:$A$228,0),MATCH($B71,'файл остатки'!$A$5:$CX$5,0)),AA71+AB71-AC71-AE71)</f>
        <v>#N/A</v>
      </c>
      <c r="AH71" s="218"/>
      <c r="AI71" s="217">
        <v>-1500</v>
      </c>
      <c r="AJ71" s="208"/>
      <c r="AK71" s="234" t="e">
        <f>IF(ISERROR(INDEX('файл остатки'!$A$5:$CX$265,MATCH(AK$2,'файл остатки'!$A$5:$A$228,0),MATCH($B71,'файл остатки'!$A$5:$CX$5,0))),INDEX('файл остатки'!$A$100:$CX$265,MATCH(AI$3,'файл остатки'!$A$100:$A$228,0),MATCH($B71,'файл остатки'!$A$5:$CX$5,0)),INDEX('файл остатки'!$A$5:$CX$265,MATCH(AK$2,'файл остатки'!$A$5:$A$228,0),MATCH($B71,'файл остатки'!$A$5:$CX$5,0)))</f>
        <v>#N/A</v>
      </c>
      <c r="AL71" s="213">
        <f>INDEX('файл остатки'!$A$5:$CX$265,MATCH($H$1,'файл остатки'!$A$5:$A$228,0),MATCH($B71,'файл остатки'!$A$5:$CX$5,0))</f>
        <v>957.58600000000001</v>
      </c>
      <c r="AM71" s="241" t="e">
        <f>IF(AI$3='файл остатки'!$B$1,INDEX('файл остатки'!$A$5:$CX$265,MATCH($C$1,'файл остатки'!$A$5:$A$228,0),MATCH($B71,'файл остатки'!$A$5:$CX$5,0)),AG71+AH71-AI71-AK71)</f>
        <v>#N/A</v>
      </c>
      <c r="AN71" s="218"/>
      <c r="AO71" s="217"/>
      <c r="AP71" s="208"/>
      <c r="AQ71" s="234" t="e">
        <f>IF(ISERROR(INDEX('файл остатки'!$A$5:$CX$265,MATCH(AQ$2,'файл остатки'!$A$5:$A$228,0),MATCH($B71,'файл остатки'!$A$5:$CX$5,0))),INDEX('файл остатки'!$A$100:$CX$265,MATCH(AO$3,'файл остатки'!$A$100:$A$228,0),MATCH($B71,'файл остатки'!$A$5:$CX$5,0)),INDEX('файл остатки'!$A$5:$CX$265,MATCH(AQ$2,'файл остатки'!$A$5:$A$228,0),MATCH($B71,'файл остатки'!$A$5:$CX$5,0)))</f>
        <v>#N/A</v>
      </c>
      <c r="AR71" s="213">
        <f>INDEX('файл остатки'!$A$5:$CX$265,MATCH($H$1,'файл остатки'!$A$5:$A$228,0),MATCH($B71,'файл остатки'!$A$5:$CX$5,0))</f>
        <v>957.58600000000001</v>
      </c>
      <c r="AS71" s="241" t="e">
        <f>IF(AO$3='файл остатки'!$B$1,INDEX('файл остатки'!$A$5:$CX$265,MATCH($C$1,'файл остатки'!$A$5:$A$228,0),MATCH($B71,'файл остатки'!$A$5:$CX$5,0)),AM71+AN71-AO71-AQ71)</f>
        <v>#N/A</v>
      </c>
      <c r="AT71" s="218"/>
      <c r="AU71" s="217">
        <v>-100</v>
      </c>
      <c r="AV71" s="208"/>
      <c r="AW71" s="234" t="e">
        <f>IF(ISERROR(INDEX('файл остатки'!$A$5:$CX$265,MATCH(AW$2,'файл остатки'!$A$5:$A$228,0),MATCH($B71,'файл остатки'!$A$5:$CX$5,0))),INDEX('файл остатки'!$A$100:$CX$265,MATCH(AU$3,'файл остатки'!$A$100:$A$228,0),MATCH($B71,'файл остатки'!$A$5:$CX$5,0)),INDEX('файл остатки'!$A$5:$CX$265,MATCH(AW$2,'файл остатки'!$A$5:$A$228,0),MATCH($B71,'файл остатки'!$A$5:$CX$5,0)))</f>
        <v>#N/A</v>
      </c>
      <c r="AX71" s="213">
        <f>INDEX('файл остатки'!$A$5:$CX$265,MATCH($H$1,'файл остатки'!$A$5:$A$228,0),MATCH($B71,'файл остатки'!$A$5:$CX$5,0))</f>
        <v>957.58600000000001</v>
      </c>
      <c r="AY71" s="241" t="e">
        <f>IF(AU$3='файл остатки'!$B$1,INDEX('файл остатки'!$A$5:$CX$265,MATCH($C$1,'файл остатки'!$A$5:$A$228,0),MATCH($B71,'файл остатки'!$A$5:$CX$5,0)),AS71+AT71-AU71-AW71)</f>
        <v>#N/A</v>
      </c>
      <c r="AZ71" s="218"/>
      <c r="BA71" s="217"/>
      <c r="BB71" s="208"/>
      <c r="BC71" s="234" t="e">
        <f>IF(ISERROR(INDEX('файл остатки'!$A$5:$CX$265,MATCH(BC$2,'файл остатки'!$A$5:$A$228,0),MATCH($B71,'файл остатки'!$A$5:$CX$5,0))),INDEX('файл остатки'!$A$100:$CX$265,MATCH(BA$3,'файл остатки'!$A$100:$A$228,0),MATCH($B71,'файл остатки'!$A$5:$CX$5,0)),INDEX('файл остатки'!$A$5:$CX$265,MATCH(BC$2,'файл остатки'!$A$5:$A$228,0),MATCH($B71,'файл остатки'!$A$5:$CX$5,0)))</f>
        <v>#N/A</v>
      </c>
      <c r="BD71" s="213">
        <f>INDEX('файл остатки'!$A$5:$CX$265,MATCH($H$1,'файл остатки'!$A$5:$A$228,0),MATCH($B71,'файл остатки'!$A$5:$CX$5,0))</f>
        <v>957.58600000000001</v>
      </c>
      <c r="BE71" s="241" t="e">
        <f>IF(BA$3='файл остатки'!$B$1,INDEX('файл остатки'!$A$5:$CX$265,MATCH($C$1,'файл остатки'!$A$5:$A$228,0),MATCH($B71,'файл остатки'!$A$5:$CX$5,0)),AY71+AZ71-BA71-BC71)</f>
        <v>#N/A</v>
      </c>
      <c r="BF71" s="218"/>
      <c r="BG71" s="217">
        <v>-1000</v>
      </c>
      <c r="BH71" s="208"/>
      <c r="BI71" s="234" t="e">
        <f>IF(ISERROR(INDEX('файл остатки'!$A$5:$CX$265,MATCH(BI$2,'файл остатки'!$A$5:$A$228,0),MATCH($B71,'файл остатки'!$A$5:$CX$5,0))),INDEX('файл остатки'!$A$100:$CX$265,MATCH(BG$3,'файл остатки'!$A$100:$A$228,0),MATCH($B71,'файл остатки'!$A$5:$CX$5,0)),INDEX('файл остатки'!$A$5:$CX$265,MATCH(BI$2,'файл остатки'!$A$5:$A$228,0),MATCH($B71,'файл остатки'!$A$5:$CX$5,0)))</f>
        <v>#N/A</v>
      </c>
      <c r="BJ71" s="213">
        <f>INDEX('файл остатки'!$A$5:$CX$265,MATCH($H$1,'файл остатки'!$A$5:$A$228,0),MATCH($B71,'файл остатки'!$A$5:$CX$5,0))</f>
        <v>957.58600000000001</v>
      </c>
      <c r="BK71" s="213" t="e">
        <f t="shared" ref="BK71:BK121" si="6">((-CJ71/10+BP71/7+BV71/7+CB71/7)/4)*CO71</f>
        <v>#N/A</v>
      </c>
      <c r="BL71" s="241" t="e">
        <f>IF(BG$3='файл остатки'!$B$1,INDEX('файл остатки'!$A$5:$CX$265,MATCH($C$1,'файл остатки'!$A$5:$A$228,0),MATCH($B71,'файл остатки'!$A$5:$CX$5,0)),BE71+BF71-BG71-BI71)</f>
        <v>#N/A</v>
      </c>
      <c r="BM71" s="218"/>
      <c r="BN71" s="217">
        <f t="shared" ref="BN71:BN121" si="7">-BP71</f>
        <v>-2715.4734444444443</v>
      </c>
      <c r="BO71" s="208"/>
      <c r="BP71" s="234">
        <f>IF(ISERROR(INDEX('файл остатки'!$A$5:$CX$265,MATCH(BP$2,'файл остатки'!$A$5:$A$228,0),MATCH($B71,'файл остатки'!$A$5:$CX$5,0))),INDEX('файл остатки'!$A$100:$CX$265,MATCH(BN$3,'файл остатки'!$A$100:$A$228,0),MATCH($B71,'файл остатки'!$A$5:$CX$5,0)),INDEX('файл остатки'!$A$5:$CX$265,MATCH(BP$2,'файл остатки'!$A$5:$A$228,0),MATCH($B71,'файл остатки'!$A$5:$CX$5,0)))</f>
        <v>2715.4734444444443</v>
      </c>
      <c r="BQ71" s="213">
        <f>INDEX('файл остатки'!$A$5:$CX$265,MATCH($H$1,'файл остатки'!$A$5:$A$228,0),MATCH($B71,'файл остатки'!$A$5:$CX$5,0))</f>
        <v>957.58600000000001</v>
      </c>
      <c r="BR71" s="241" t="e">
        <f>IF(BN$3='файл остатки'!$B$1,INDEX('файл остатки'!$A$5:$CX$265,MATCH($C$1,'файл остатки'!$A$5:$A$228,0),MATCH($B71,'файл остатки'!$A$5:$CX$5,0)),BL71+BM71-BN71-BP71)</f>
        <v>#N/A</v>
      </c>
      <c r="BS71" s="218"/>
      <c r="BT71" s="217">
        <f t="shared" ref="BT71:BT121" si="8">-BV71</f>
        <v>-2221.7509999999997</v>
      </c>
      <c r="BU71" s="208"/>
      <c r="BV71" s="234">
        <f>IF(ISERROR(INDEX('файл остатки'!$A$5:$CX$265,MATCH(BV$2,'файл остатки'!$A$5:$A$228,0),MATCH($B71,'файл остатки'!$A$5:$CX$5,0))),INDEX('файл остатки'!$A$100:$CX$265,MATCH(BT$3,'файл остатки'!$A$100:$A$228,0),MATCH($B71,'файл остатки'!$A$5:$CX$5,0)),INDEX('файл остатки'!$A$5:$CX$265,MATCH(BV$2,'файл остатки'!$A$5:$A$228,0),MATCH($B71,'файл остатки'!$A$5:$CX$5,0)))</f>
        <v>2221.7509999999997</v>
      </c>
      <c r="BW71" s="213">
        <f>INDEX('файл остатки'!$A$5:$CX$265,MATCH($H$1,'файл остатки'!$A$5:$A$228,0),MATCH($B71,'файл остатки'!$A$5:$CX$5,0))</f>
        <v>957.58600000000001</v>
      </c>
      <c r="BX71" s="241" t="e">
        <f>IF(BT$3='файл остатки'!$B$1,INDEX('файл остатки'!$A$5:$CX$265,MATCH($C$1,'файл остатки'!$A$5:$A$228,0),MATCH($B71,'файл остатки'!$A$5:$CX$5,0)),BR71+BS71-BT71-BV71)</f>
        <v>#N/A</v>
      </c>
      <c r="BY71" s="218"/>
      <c r="BZ71" s="217">
        <f t="shared" ref="BZ71:BZ121" si="9">-CB71</f>
        <v>-2221.7509999999997</v>
      </c>
      <c r="CA71" s="208"/>
      <c r="CB71" s="234">
        <f>IF(ISERROR(INDEX('файл остатки'!$A$5:$CX$265,MATCH(CB$2,'файл остатки'!$A$5:$A$228,0),MATCH($B71,'файл остатки'!$A$5:$CX$5,0))),INDEX('файл остатки'!$A$100:$CX$265,MATCH(BZ$3,'файл остатки'!$A$100:$A$228,0),MATCH($B71,'файл остатки'!$A$5:$CX$5,0)),INDEX('файл остатки'!$A$5:$CX$265,MATCH(CB$2,'файл остатки'!$A$5:$A$228,0),MATCH($B71,'файл остатки'!$A$5:$CX$5,0)))</f>
        <v>2221.7509999999997</v>
      </c>
      <c r="CC71" s="213">
        <f>INDEX('файл остатки'!$A$5:$CX$265,MATCH($H$1,'файл остатки'!$A$5:$A$228,0),MATCH($B71,'файл остатки'!$A$5:$CX$5,0))</f>
        <v>957.58600000000001</v>
      </c>
      <c r="CD71" s="241" t="e">
        <f>IF(BZ$3='файл остатки'!$B$1,INDEX('файл остатки'!$A$5:$CX$265,MATCH($C$1,'файл остатки'!$A$5:$A$228,0),MATCH($B71,'файл остатки'!$A$5:$CX$5,0)),BX71+BY71-BZ71-CB71)</f>
        <v>#N/A</v>
      </c>
      <c r="CE71" s="218"/>
      <c r="CH71" s="217">
        <f t="shared" ref="CH71:CH121" si="10">E71+K71+Q71+W71+AC71+AI71+AO71+AU71+BA71+BG71</f>
        <v>-4000</v>
      </c>
      <c r="CI71" s="208"/>
      <c r="CJ71" s="217" t="e">
        <f t="shared" ref="CJ71:CJ122" si="11">-(G71+M71+S71+Y71+AE71+AK71+AQ71+AW71+BC71+BI71)</f>
        <v>#N/A</v>
      </c>
      <c r="CK71" s="208"/>
      <c r="CO71" s="223">
        <f>+INDEX('файл остатки'!$A$5:$CX$265,MATCH(CO$2,'файл остатки'!$A$5:$A$228,0),MATCH($B71,'файл остатки'!$A$5:$CX$5,0))</f>
        <v>2</v>
      </c>
    </row>
    <row r="72" spans="1:93" ht="24" customHeight="1">
      <c r="A72" s="190" t="s">
        <v>46</v>
      </c>
      <c r="B72" s="202" t="s">
        <v>131</v>
      </c>
      <c r="C72" s="244">
        <f>INDEX('файл остатки'!$A$5:$CX$265,MATCH($C$1,'файл остатки'!$A$5:$A$228,0),MATCH(B72,'файл остатки'!$A$5:$CX$5,0))</f>
        <v>153.708</v>
      </c>
      <c r="D72" s="248"/>
      <c r="E72" s="217">
        <v>-115</v>
      </c>
      <c r="F72" s="208"/>
      <c r="G72" s="234" t="e">
        <f>IF(ISERROR(INDEX('файл остатки'!$A$5:$CX$265,MATCH(G$2,'файл остатки'!$A$5:$A$228,0),MATCH($B72,'файл остатки'!$A$5:$CX$5,0))),INDEX('файл остатки'!$A$100:$CX$265,MATCH(E$3,'файл остатки'!$A$100:$A$228,0),MATCH($B72,'файл остатки'!$A$5:$CX$5,0)),INDEX('файл остатки'!$A$5:$CX$265,MATCH(G$2,'файл остатки'!$A$5:$A$228,0),MATCH($B72,'файл остатки'!$A$5:$CX$5,0)))</f>
        <v>#N/A</v>
      </c>
      <c r="H72" s="213">
        <f>INDEX('файл остатки'!$A$5:$CX$265,MATCH($H$1,'файл остатки'!$A$5:$A$228,0),MATCH($B72,'файл остатки'!$A$5:$CX$5,0))</f>
        <v>163.11895238095238</v>
      </c>
      <c r="I72" s="241" t="e">
        <f>IF(E$3='файл остатки'!$B$1,INDEX('файл остатки'!$A$5:$CX$265,MATCH($C$1,'файл остатки'!$A$5:$A$228,0),MATCH($B72,'файл остатки'!$A$5:$CX$5,0)),C72+D72-E72-G72)</f>
        <v>#N/A</v>
      </c>
      <c r="J72" s="218"/>
      <c r="K72" s="217"/>
      <c r="L72" s="208"/>
      <c r="M72" s="234" t="e">
        <f>IF(ISERROR(INDEX('файл остатки'!$A$5:$CX$265,MATCH(M$2,'файл остатки'!$A$5:$A$228,0),MATCH($B72,'файл остатки'!$A$5:$CX$5,0))),INDEX('файл остатки'!$A$100:$CX$265,MATCH(K$3,'файл остатки'!$A$100:$A$228,0),MATCH($B72,'файл остатки'!$A$5:$CX$5,0)),INDEX('файл остатки'!$A$5:$CX$265,MATCH(M$2,'файл остатки'!$A$5:$A$228,0),MATCH($B72,'файл остатки'!$A$5:$CX$5,0)))</f>
        <v>#N/A</v>
      </c>
      <c r="N72" s="213">
        <f>INDEX('файл остатки'!$A$5:$CX$265,MATCH($H$1,'файл остатки'!$A$5:$A$228,0),MATCH($B72,'файл остатки'!$A$5:$CX$5,0))</f>
        <v>163.11895238095238</v>
      </c>
      <c r="O72" s="241" t="e">
        <f>IF(K$3='файл остатки'!$B$1,INDEX('файл остатки'!$A$5:$CX$265,MATCH($C$1,'файл остатки'!$A$5:$A$228,0),MATCH($B72,'файл остатки'!$A$5:$CX$5,0)),I72+J72-K72-M72)</f>
        <v>#N/A</v>
      </c>
      <c r="P72" s="218"/>
      <c r="Q72" s="217">
        <v>-63</v>
      </c>
      <c r="R72" s="208"/>
      <c r="S72" s="234" t="e">
        <f>IF(ISERROR(INDEX('файл остатки'!$A$5:$CX$265,MATCH(S$2,'файл остатки'!$A$5:$A$228,0),MATCH($B72,'файл остатки'!$A$5:$CX$5,0))),INDEX('файл остатки'!$A$100:$CX$265,MATCH(Q$3,'файл остатки'!$A$100:$A$228,0),MATCH($B72,'файл остатки'!$A$5:$CX$5,0)),INDEX('файл остатки'!$A$5:$CX$265,MATCH(S$2,'файл остатки'!$A$5:$A$228,0),MATCH($B72,'файл остатки'!$A$5:$CX$5,0)))</f>
        <v>#N/A</v>
      </c>
      <c r="T72" s="213">
        <f>INDEX('файл остатки'!$A$5:$CX$265,MATCH($H$1,'файл остатки'!$A$5:$A$228,0),MATCH($B72,'файл остатки'!$A$5:$CX$5,0))</f>
        <v>163.11895238095238</v>
      </c>
      <c r="U72" s="241" t="e">
        <f>IF(Q$3='файл остатки'!$B$1,INDEX('файл остатки'!$A$5:$CX$265,MATCH($C$1,'файл остатки'!$A$5:$A$228,0),MATCH($B72,'файл остатки'!$A$5:$CX$5,0)),O72+P72-Q72-S72)</f>
        <v>#N/A</v>
      </c>
      <c r="V72" s="218"/>
      <c r="W72" s="217"/>
      <c r="X72" s="208"/>
      <c r="Y72" s="234" t="e">
        <f>IF(ISERROR(INDEX('файл остатки'!$A$5:$CX$265,MATCH(Y$2,'файл остатки'!$A$5:$A$228,0),MATCH($B72,'файл остатки'!$A$5:$CX$5,0))),INDEX('файл остатки'!$A$100:$CX$265,MATCH(W$3,'файл остатки'!$A$100:$A$228,0),MATCH($B72,'файл остатки'!$A$5:$CX$5,0)),INDEX('файл остатки'!$A$5:$CX$265,MATCH(Y$2,'файл остатки'!$A$5:$A$228,0),MATCH($B72,'файл остатки'!$A$5:$CX$5,0)))</f>
        <v>#N/A</v>
      </c>
      <c r="Z72" s="213">
        <f>INDEX('файл остатки'!$A$5:$CX$265,MATCH($H$1,'файл остатки'!$A$5:$A$228,0),MATCH($B72,'файл остатки'!$A$5:$CX$5,0))</f>
        <v>163.11895238095238</v>
      </c>
      <c r="AA72" s="241" t="e">
        <f>IF(W$3='файл остатки'!$B$1,INDEX('файл остатки'!$A$5:$CX$265,MATCH($C$1,'файл остатки'!$A$5:$A$228,0),MATCH($B72,'файл остатки'!$A$5:$CX$5,0)),U72+V72-W72-Y72)</f>
        <v>#N/A</v>
      </c>
      <c r="AB72" s="218"/>
      <c r="AC72" s="217"/>
      <c r="AD72" s="208"/>
      <c r="AE72" s="234" t="e">
        <f>IF(ISERROR(INDEX('файл остатки'!$A$5:$CX$265,MATCH(AE$2,'файл остатки'!$A$5:$A$228,0),MATCH($B72,'файл остатки'!$A$5:$CX$5,0))),INDEX('файл остатки'!$A$100:$CX$265,MATCH(AC$3,'файл остатки'!$A$100:$A$228,0),MATCH($B72,'файл остатки'!$A$5:$CX$5,0)),INDEX('файл остатки'!$A$5:$CX$265,MATCH(AE$2,'файл остатки'!$A$5:$A$228,0),MATCH($B72,'файл остатки'!$A$5:$CX$5,0)))</f>
        <v>#N/A</v>
      </c>
      <c r="AF72" s="213">
        <f>INDEX('файл остатки'!$A$5:$CX$265,MATCH($H$1,'файл остатки'!$A$5:$A$228,0),MATCH($B72,'файл остатки'!$A$5:$CX$5,0))</f>
        <v>163.11895238095238</v>
      </c>
      <c r="AG72" s="241" t="e">
        <f>IF(AC$3='файл остатки'!$B$1,INDEX('файл остатки'!$A$5:$CX$265,MATCH($C$1,'файл остатки'!$A$5:$A$228,0),MATCH($B72,'файл остатки'!$A$5:$CX$5,0)),AA72+AB72-AC72-AE72)</f>
        <v>#N/A</v>
      </c>
      <c r="AH72" s="218"/>
      <c r="AI72" s="217">
        <v>-150</v>
      </c>
      <c r="AJ72" s="208"/>
      <c r="AK72" s="234" t="e">
        <f>IF(ISERROR(INDEX('файл остатки'!$A$5:$CX$265,MATCH(AK$2,'файл остатки'!$A$5:$A$228,0),MATCH($B72,'файл остатки'!$A$5:$CX$5,0))),INDEX('файл остатки'!$A$100:$CX$265,MATCH(AI$3,'файл остатки'!$A$100:$A$228,0),MATCH($B72,'файл остатки'!$A$5:$CX$5,0)),INDEX('файл остатки'!$A$5:$CX$265,MATCH(AK$2,'файл остатки'!$A$5:$A$228,0),MATCH($B72,'файл остатки'!$A$5:$CX$5,0)))</f>
        <v>#N/A</v>
      </c>
      <c r="AL72" s="213">
        <f>INDEX('файл остатки'!$A$5:$CX$265,MATCH($H$1,'файл остатки'!$A$5:$A$228,0),MATCH($B72,'файл остатки'!$A$5:$CX$5,0))</f>
        <v>163.11895238095238</v>
      </c>
      <c r="AM72" s="241" t="e">
        <f>IF(AI$3='файл остатки'!$B$1,INDEX('файл остатки'!$A$5:$CX$265,MATCH($C$1,'файл остатки'!$A$5:$A$228,0),MATCH($B72,'файл остатки'!$A$5:$CX$5,0)),AG72+AH72-AI72-AK72)</f>
        <v>#N/A</v>
      </c>
      <c r="AN72" s="218"/>
      <c r="AO72" s="217"/>
      <c r="AP72" s="208"/>
      <c r="AQ72" s="234" t="e">
        <f>IF(ISERROR(INDEX('файл остатки'!$A$5:$CX$265,MATCH(AQ$2,'файл остатки'!$A$5:$A$228,0),MATCH($B72,'файл остатки'!$A$5:$CX$5,0))),INDEX('файл остатки'!$A$100:$CX$265,MATCH(AO$3,'файл остатки'!$A$100:$A$228,0),MATCH($B72,'файл остатки'!$A$5:$CX$5,0)),INDEX('файл остатки'!$A$5:$CX$265,MATCH(AQ$2,'файл остатки'!$A$5:$A$228,0),MATCH($B72,'файл остатки'!$A$5:$CX$5,0)))</f>
        <v>#N/A</v>
      </c>
      <c r="AR72" s="213">
        <f>INDEX('файл остатки'!$A$5:$CX$265,MATCH($H$1,'файл остатки'!$A$5:$A$228,0),MATCH($B72,'файл остатки'!$A$5:$CX$5,0))</f>
        <v>163.11895238095238</v>
      </c>
      <c r="AS72" s="241" t="e">
        <f>IF(AO$3='файл остатки'!$B$1,INDEX('файл остатки'!$A$5:$CX$265,MATCH($C$1,'файл остатки'!$A$5:$A$228,0),MATCH($B72,'файл остатки'!$A$5:$CX$5,0)),AM72+AN72-AO72-AQ72)</f>
        <v>#N/A</v>
      </c>
      <c r="AT72" s="218"/>
      <c r="AU72" s="217">
        <v>-100</v>
      </c>
      <c r="AV72" s="208"/>
      <c r="AW72" s="234" t="e">
        <f>IF(ISERROR(INDEX('файл остатки'!$A$5:$CX$265,MATCH(AW$2,'файл остатки'!$A$5:$A$228,0),MATCH($B72,'файл остатки'!$A$5:$CX$5,0))),INDEX('файл остатки'!$A$100:$CX$265,MATCH(AU$3,'файл остатки'!$A$100:$A$228,0),MATCH($B72,'файл остатки'!$A$5:$CX$5,0)),INDEX('файл остатки'!$A$5:$CX$265,MATCH(AW$2,'файл остатки'!$A$5:$A$228,0),MATCH($B72,'файл остатки'!$A$5:$CX$5,0)))</f>
        <v>#N/A</v>
      </c>
      <c r="AX72" s="213">
        <f>INDEX('файл остатки'!$A$5:$CX$265,MATCH($H$1,'файл остатки'!$A$5:$A$228,0),MATCH($B72,'файл остатки'!$A$5:$CX$5,0))</f>
        <v>163.11895238095238</v>
      </c>
      <c r="AY72" s="241" t="e">
        <f>IF(AU$3='файл остатки'!$B$1,INDEX('файл остатки'!$A$5:$CX$265,MATCH($C$1,'файл остатки'!$A$5:$A$228,0),MATCH($B72,'файл остатки'!$A$5:$CX$5,0)),AS72+AT72-AU72-AW72)</f>
        <v>#N/A</v>
      </c>
      <c r="AZ72" s="218"/>
      <c r="BA72" s="217"/>
      <c r="BB72" s="208"/>
      <c r="BC72" s="234" t="e">
        <f>IF(ISERROR(INDEX('файл остатки'!$A$5:$CX$265,MATCH(BC$2,'файл остатки'!$A$5:$A$228,0),MATCH($B72,'файл остатки'!$A$5:$CX$5,0))),INDEX('файл остатки'!$A$100:$CX$265,MATCH(BA$3,'файл остатки'!$A$100:$A$228,0),MATCH($B72,'файл остатки'!$A$5:$CX$5,0)),INDEX('файл остатки'!$A$5:$CX$265,MATCH(BC$2,'файл остатки'!$A$5:$A$228,0),MATCH($B72,'файл остатки'!$A$5:$CX$5,0)))</f>
        <v>#N/A</v>
      </c>
      <c r="BD72" s="213">
        <f>INDEX('файл остатки'!$A$5:$CX$265,MATCH($H$1,'файл остатки'!$A$5:$A$228,0),MATCH($B72,'файл остатки'!$A$5:$CX$5,0))</f>
        <v>163.11895238095238</v>
      </c>
      <c r="BE72" s="241" t="e">
        <f>IF(BA$3='файл остатки'!$B$1,INDEX('файл остатки'!$A$5:$CX$265,MATCH($C$1,'файл остатки'!$A$5:$A$228,0),MATCH($B72,'файл остатки'!$A$5:$CX$5,0)),AY72+AZ72-BA72-BC72)</f>
        <v>#N/A</v>
      </c>
      <c r="BF72" s="218"/>
      <c r="BG72" s="217">
        <v>-100</v>
      </c>
      <c r="BH72" s="208"/>
      <c r="BI72" s="234" t="e">
        <f>IF(ISERROR(INDEX('файл остатки'!$A$5:$CX$265,MATCH(BI$2,'файл остатки'!$A$5:$A$228,0),MATCH($B72,'файл остатки'!$A$5:$CX$5,0))),INDEX('файл остатки'!$A$100:$CX$265,MATCH(BG$3,'файл остатки'!$A$100:$A$228,0),MATCH($B72,'файл остатки'!$A$5:$CX$5,0)),INDEX('файл остатки'!$A$5:$CX$265,MATCH(BI$2,'файл остатки'!$A$5:$A$228,0),MATCH($B72,'файл остатки'!$A$5:$CX$5,0)))</f>
        <v>#N/A</v>
      </c>
      <c r="BJ72" s="213">
        <f>INDEX('файл остатки'!$A$5:$CX$265,MATCH($H$1,'файл остатки'!$A$5:$A$228,0),MATCH($B72,'файл остатки'!$A$5:$CX$5,0))</f>
        <v>163.11895238095238</v>
      </c>
      <c r="BK72" s="213" t="e">
        <f t="shared" si="6"/>
        <v>#N/A</v>
      </c>
      <c r="BL72" s="241" t="e">
        <f>IF(BG$3='файл остатки'!$B$1,INDEX('файл остатки'!$A$5:$CX$265,MATCH($C$1,'файл остатки'!$A$5:$A$228,0),MATCH($B72,'файл остатки'!$A$5:$CX$5,0)),BE72+BF72-BG72-BI72)</f>
        <v>#N/A</v>
      </c>
      <c r="BM72" s="218"/>
      <c r="BN72" s="217">
        <f t="shared" si="7"/>
        <v>-162.53966666666668</v>
      </c>
      <c r="BO72" s="208"/>
      <c r="BP72" s="234">
        <f>IF(ISERROR(INDEX('файл остатки'!$A$5:$CX$265,MATCH(BP$2,'файл остатки'!$A$5:$A$228,0),MATCH($B72,'файл остатки'!$A$5:$CX$5,0))),INDEX('файл остатки'!$A$100:$CX$265,MATCH(BN$3,'файл остатки'!$A$100:$A$228,0),MATCH($B72,'файл остатки'!$A$5:$CX$5,0)),INDEX('файл остатки'!$A$5:$CX$265,MATCH(BP$2,'файл остатки'!$A$5:$A$228,0),MATCH($B72,'файл остатки'!$A$5:$CX$5,0)))</f>
        <v>162.53966666666668</v>
      </c>
      <c r="BQ72" s="213">
        <f>INDEX('файл остатки'!$A$5:$CX$265,MATCH($H$1,'файл остатки'!$A$5:$A$228,0),MATCH($B72,'файл остатки'!$A$5:$CX$5,0))</f>
        <v>163.11895238095238</v>
      </c>
      <c r="BR72" s="241" t="e">
        <f>IF(BN$3='файл остатки'!$B$1,INDEX('файл остатки'!$A$5:$CX$265,MATCH($C$1,'файл остатки'!$A$5:$A$228,0),MATCH($B72,'файл остатки'!$A$5:$CX$5,0)),BL72+BM72-BN72-BP72)</f>
        <v>#N/A</v>
      </c>
      <c r="BS72" s="218"/>
      <c r="BT72" s="217">
        <f t="shared" si="8"/>
        <v>-132.98699999999999</v>
      </c>
      <c r="BU72" s="208"/>
      <c r="BV72" s="234">
        <f>IF(ISERROR(INDEX('файл остатки'!$A$5:$CX$265,MATCH(BV$2,'файл остатки'!$A$5:$A$228,0),MATCH($B72,'файл остатки'!$A$5:$CX$5,0))),INDEX('файл остатки'!$A$100:$CX$265,MATCH(BT$3,'файл остатки'!$A$100:$A$228,0),MATCH($B72,'файл остатки'!$A$5:$CX$5,0)),INDEX('файл остатки'!$A$5:$CX$265,MATCH(BV$2,'файл остатки'!$A$5:$A$228,0),MATCH($B72,'файл остатки'!$A$5:$CX$5,0)))</f>
        <v>132.98699999999999</v>
      </c>
      <c r="BW72" s="213">
        <f>INDEX('файл остатки'!$A$5:$CX$265,MATCH($H$1,'файл остатки'!$A$5:$A$228,0),MATCH($B72,'файл остатки'!$A$5:$CX$5,0))</f>
        <v>163.11895238095238</v>
      </c>
      <c r="BX72" s="241" t="e">
        <f>IF(BT$3='файл остатки'!$B$1,INDEX('файл остатки'!$A$5:$CX$265,MATCH($C$1,'файл остатки'!$A$5:$A$228,0),MATCH($B72,'файл остатки'!$A$5:$CX$5,0)),BR72+BS72-BT72-BV72)</f>
        <v>#N/A</v>
      </c>
      <c r="BY72" s="218"/>
      <c r="BZ72" s="217">
        <f t="shared" si="9"/>
        <v>-132.98699999999999</v>
      </c>
      <c r="CA72" s="208"/>
      <c r="CB72" s="234">
        <f>IF(ISERROR(INDEX('файл остатки'!$A$5:$CX$265,MATCH(CB$2,'файл остатки'!$A$5:$A$228,0),MATCH($B72,'файл остатки'!$A$5:$CX$5,0))),INDEX('файл остатки'!$A$100:$CX$265,MATCH(BZ$3,'файл остатки'!$A$100:$A$228,0),MATCH($B72,'файл остатки'!$A$5:$CX$5,0)),INDEX('файл остатки'!$A$5:$CX$265,MATCH(CB$2,'файл остатки'!$A$5:$A$228,0),MATCH($B72,'файл остатки'!$A$5:$CX$5,0)))</f>
        <v>132.98699999999999</v>
      </c>
      <c r="CC72" s="213">
        <f>INDEX('файл остатки'!$A$5:$CX$265,MATCH($H$1,'файл остатки'!$A$5:$A$228,0),MATCH($B72,'файл остатки'!$A$5:$CX$5,0))</f>
        <v>163.11895238095238</v>
      </c>
      <c r="CD72" s="241" t="e">
        <f>IF(BZ$3='файл остатки'!$B$1,INDEX('файл остатки'!$A$5:$CX$265,MATCH($C$1,'файл остатки'!$A$5:$A$228,0),MATCH($B72,'файл остатки'!$A$5:$CX$5,0)),BX72+BY72-BZ72-CB72)</f>
        <v>#N/A</v>
      </c>
      <c r="CE72" s="218"/>
      <c r="CH72" s="217">
        <f t="shared" si="10"/>
        <v>-528</v>
      </c>
      <c r="CI72" s="208"/>
      <c r="CJ72" s="217" t="e">
        <f t="shared" si="11"/>
        <v>#N/A</v>
      </c>
      <c r="CK72" s="208"/>
      <c r="CO72" s="223">
        <f>+INDEX('файл остатки'!$A$5:$CX$265,MATCH(CO$2,'файл остатки'!$A$5:$A$228,0),MATCH($B72,'файл остатки'!$A$5:$CX$5,0))</f>
        <v>2</v>
      </c>
    </row>
    <row r="73" spans="1:93" ht="24" customHeight="1">
      <c r="A73" s="190" t="s">
        <v>46</v>
      </c>
      <c r="B73" s="202" t="s">
        <v>132</v>
      </c>
      <c r="C73" s="244" t="e">
        <f>INDEX('файл остатки'!$A$5:$CX$265,MATCH($C$1,'файл остатки'!$A$5:$A$228,0),MATCH(B73,'файл остатки'!$A$5:$CX$5,0))</f>
        <v>#N/A</v>
      </c>
      <c r="D73" s="248"/>
      <c r="E73" s="217">
        <v>-200</v>
      </c>
      <c r="F73" s="208"/>
      <c r="G73" s="234" t="e">
        <f>IF(ISERROR(INDEX('файл остатки'!$A$5:$CX$265,MATCH(G$2,'файл остатки'!$A$5:$A$228,0),MATCH($B73,'файл остатки'!$A$5:$CX$5,0))),INDEX('файл остатки'!$A$100:$CX$265,MATCH(E$3,'файл остатки'!$A$100:$A$228,0),MATCH($B73,'файл остатки'!$A$5:$CX$5,0)),INDEX('файл остатки'!$A$5:$CX$265,MATCH(G$2,'файл остатки'!$A$5:$A$228,0),MATCH($B73,'файл остатки'!$A$5:$CX$5,0)))</f>
        <v>#N/A</v>
      </c>
      <c r="H73" s="213" t="e">
        <f>INDEX('файл остатки'!$A$5:$CX$265,MATCH($H$1,'файл остатки'!$A$5:$A$228,0),MATCH($B73,'файл остатки'!$A$5:$CX$5,0))</f>
        <v>#N/A</v>
      </c>
      <c r="I73" s="241" t="e">
        <f>IF(E$3='файл остатки'!$B$1,INDEX('файл остатки'!$A$5:$CX$265,MATCH($C$1,'файл остатки'!$A$5:$A$228,0),MATCH($B73,'файл остатки'!$A$5:$CX$5,0)),C73+D73-E73-G73)</f>
        <v>#N/A</v>
      </c>
      <c r="J73" s="218"/>
      <c r="K73" s="217"/>
      <c r="L73" s="208"/>
      <c r="M73" s="234" t="e">
        <f>IF(ISERROR(INDEX('файл остатки'!$A$5:$CX$265,MATCH(M$2,'файл остатки'!$A$5:$A$228,0),MATCH($B73,'файл остатки'!$A$5:$CX$5,0))),INDEX('файл остатки'!$A$100:$CX$265,MATCH(K$3,'файл остатки'!$A$100:$A$228,0),MATCH($B73,'файл остатки'!$A$5:$CX$5,0)),INDEX('файл остатки'!$A$5:$CX$265,MATCH(M$2,'файл остатки'!$A$5:$A$228,0),MATCH($B73,'файл остатки'!$A$5:$CX$5,0)))</f>
        <v>#N/A</v>
      </c>
      <c r="N73" s="213" t="e">
        <f>INDEX('файл остатки'!$A$5:$CX$265,MATCH($H$1,'файл остатки'!$A$5:$A$228,0),MATCH($B73,'файл остатки'!$A$5:$CX$5,0))</f>
        <v>#N/A</v>
      </c>
      <c r="O73" s="241" t="e">
        <f>IF(K$3='файл остатки'!$B$1,INDEX('файл остатки'!$A$5:$CX$265,MATCH($C$1,'файл остатки'!$A$5:$A$228,0),MATCH($B73,'файл остатки'!$A$5:$CX$5,0)),I73+J73-K73-M73)</f>
        <v>#N/A</v>
      </c>
      <c r="P73" s="218"/>
      <c r="Q73" s="217">
        <v>-150</v>
      </c>
      <c r="R73" s="208"/>
      <c r="S73" s="234" t="e">
        <f>IF(ISERROR(INDEX('файл остатки'!$A$5:$CX$265,MATCH(S$2,'файл остатки'!$A$5:$A$228,0),MATCH($B73,'файл остатки'!$A$5:$CX$5,0))),INDEX('файл остатки'!$A$100:$CX$265,MATCH(Q$3,'файл остатки'!$A$100:$A$228,0),MATCH($B73,'файл остатки'!$A$5:$CX$5,0)),INDEX('файл остатки'!$A$5:$CX$265,MATCH(S$2,'файл остатки'!$A$5:$A$228,0),MATCH($B73,'файл остатки'!$A$5:$CX$5,0)))</f>
        <v>#N/A</v>
      </c>
      <c r="T73" s="213" t="e">
        <f>INDEX('файл остатки'!$A$5:$CX$265,MATCH($H$1,'файл остатки'!$A$5:$A$228,0),MATCH($B73,'файл остатки'!$A$5:$CX$5,0))</f>
        <v>#N/A</v>
      </c>
      <c r="U73" s="241" t="e">
        <f>IF(Q$3='файл остатки'!$B$1,INDEX('файл остатки'!$A$5:$CX$265,MATCH($C$1,'файл остатки'!$A$5:$A$228,0),MATCH($B73,'файл остатки'!$A$5:$CX$5,0)),O73+P73-Q73-S73)</f>
        <v>#N/A</v>
      </c>
      <c r="V73" s="218"/>
      <c r="W73" s="217"/>
      <c r="X73" s="208"/>
      <c r="Y73" s="234" t="e">
        <f>IF(ISERROR(INDEX('файл остатки'!$A$5:$CX$265,MATCH(Y$2,'файл остатки'!$A$5:$A$228,0),MATCH($B73,'файл остатки'!$A$5:$CX$5,0))),INDEX('файл остатки'!$A$100:$CX$265,MATCH(W$3,'файл остатки'!$A$100:$A$228,0),MATCH($B73,'файл остатки'!$A$5:$CX$5,0)),INDEX('файл остатки'!$A$5:$CX$265,MATCH(Y$2,'файл остатки'!$A$5:$A$228,0),MATCH($B73,'файл остатки'!$A$5:$CX$5,0)))</f>
        <v>#N/A</v>
      </c>
      <c r="Z73" s="213" t="e">
        <f>INDEX('файл остатки'!$A$5:$CX$265,MATCH($H$1,'файл остатки'!$A$5:$A$228,0),MATCH($B73,'файл остатки'!$A$5:$CX$5,0))</f>
        <v>#N/A</v>
      </c>
      <c r="AA73" s="241" t="e">
        <f>IF(W$3='файл остатки'!$B$1,INDEX('файл остатки'!$A$5:$CX$265,MATCH($C$1,'файл остатки'!$A$5:$A$228,0),MATCH($B73,'файл остатки'!$A$5:$CX$5,0)),U73+V73-W73-Y73)</f>
        <v>#N/A</v>
      </c>
      <c r="AB73" s="218"/>
      <c r="AC73" s="217"/>
      <c r="AD73" s="208"/>
      <c r="AE73" s="234" t="e">
        <f>IF(ISERROR(INDEX('файл остатки'!$A$5:$CX$265,MATCH(AE$2,'файл остатки'!$A$5:$A$228,0),MATCH($B73,'файл остатки'!$A$5:$CX$5,0))),INDEX('файл остатки'!$A$100:$CX$265,MATCH(AC$3,'файл остатки'!$A$100:$A$228,0),MATCH($B73,'файл остатки'!$A$5:$CX$5,0)),INDEX('файл остатки'!$A$5:$CX$265,MATCH(AE$2,'файл остатки'!$A$5:$A$228,0),MATCH($B73,'файл остатки'!$A$5:$CX$5,0)))</f>
        <v>#N/A</v>
      </c>
      <c r="AF73" s="213" t="e">
        <f>INDEX('файл остатки'!$A$5:$CX$265,MATCH($H$1,'файл остатки'!$A$5:$A$228,0),MATCH($B73,'файл остатки'!$A$5:$CX$5,0))</f>
        <v>#N/A</v>
      </c>
      <c r="AG73" s="241" t="e">
        <f>IF(AC$3='файл остатки'!$B$1,INDEX('файл остатки'!$A$5:$CX$265,MATCH($C$1,'файл остатки'!$A$5:$A$228,0),MATCH($B73,'файл остатки'!$A$5:$CX$5,0)),AA73+AB73-AC73-AE73)</f>
        <v>#N/A</v>
      </c>
      <c r="AH73" s="218"/>
      <c r="AI73" s="217">
        <v>-200</v>
      </c>
      <c r="AJ73" s="208"/>
      <c r="AK73" s="234" t="e">
        <f>IF(ISERROR(INDEX('файл остатки'!$A$5:$CX$265,MATCH(AK$2,'файл остатки'!$A$5:$A$228,0),MATCH($B73,'файл остатки'!$A$5:$CX$5,0))),INDEX('файл остатки'!$A$100:$CX$265,MATCH(AI$3,'файл остатки'!$A$100:$A$228,0),MATCH($B73,'файл остатки'!$A$5:$CX$5,0)),INDEX('файл остатки'!$A$5:$CX$265,MATCH(AK$2,'файл остатки'!$A$5:$A$228,0),MATCH($B73,'файл остатки'!$A$5:$CX$5,0)))</f>
        <v>#N/A</v>
      </c>
      <c r="AL73" s="213" t="e">
        <f>INDEX('файл остатки'!$A$5:$CX$265,MATCH($H$1,'файл остатки'!$A$5:$A$228,0),MATCH($B73,'файл остатки'!$A$5:$CX$5,0))</f>
        <v>#N/A</v>
      </c>
      <c r="AM73" s="241" t="e">
        <f>IF(AI$3='файл остатки'!$B$1,INDEX('файл остатки'!$A$5:$CX$265,MATCH($C$1,'файл остатки'!$A$5:$A$228,0),MATCH($B73,'файл остатки'!$A$5:$CX$5,0)),AG73+AH73-AI73-AK73)</f>
        <v>#N/A</v>
      </c>
      <c r="AN73" s="218"/>
      <c r="AO73" s="217"/>
      <c r="AP73" s="208"/>
      <c r="AQ73" s="234" t="e">
        <f>IF(ISERROR(INDEX('файл остатки'!$A$5:$CX$265,MATCH(AQ$2,'файл остатки'!$A$5:$A$228,0),MATCH($B73,'файл остатки'!$A$5:$CX$5,0))),INDEX('файл остатки'!$A$100:$CX$265,MATCH(AO$3,'файл остатки'!$A$100:$A$228,0),MATCH($B73,'файл остатки'!$A$5:$CX$5,0)),INDEX('файл остатки'!$A$5:$CX$265,MATCH(AQ$2,'файл остатки'!$A$5:$A$228,0),MATCH($B73,'файл остатки'!$A$5:$CX$5,0)))</f>
        <v>#N/A</v>
      </c>
      <c r="AR73" s="213" t="e">
        <f>INDEX('файл остатки'!$A$5:$CX$265,MATCH($H$1,'файл остатки'!$A$5:$A$228,0),MATCH($B73,'файл остатки'!$A$5:$CX$5,0))</f>
        <v>#N/A</v>
      </c>
      <c r="AS73" s="241" t="e">
        <f>IF(AO$3='файл остатки'!$B$1,INDEX('файл остатки'!$A$5:$CX$265,MATCH($C$1,'файл остатки'!$A$5:$A$228,0),MATCH($B73,'файл остатки'!$A$5:$CX$5,0)),AM73+AN73-AO73-AQ73)</f>
        <v>#N/A</v>
      </c>
      <c r="AT73" s="218"/>
      <c r="AU73" s="217">
        <v>-1</v>
      </c>
      <c r="AV73" s="208"/>
      <c r="AW73" s="234" t="e">
        <f>IF(ISERROR(INDEX('файл остатки'!$A$5:$CX$265,MATCH(AW$2,'файл остатки'!$A$5:$A$228,0),MATCH($B73,'файл остатки'!$A$5:$CX$5,0))),INDEX('файл остатки'!$A$100:$CX$265,MATCH(AU$3,'файл остатки'!$A$100:$A$228,0),MATCH($B73,'файл остатки'!$A$5:$CX$5,0)),INDEX('файл остатки'!$A$5:$CX$265,MATCH(AW$2,'файл остатки'!$A$5:$A$228,0),MATCH($B73,'файл остатки'!$A$5:$CX$5,0)))</f>
        <v>#N/A</v>
      </c>
      <c r="AX73" s="213" t="e">
        <f>INDEX('файл остатки'!$A$5:$CX$265,MATCH($H$1,'файл остатки'!$A$5:$A$228,0),MATCH($B73,'файл остатки'!$A$5:$CX$5,0))</f>
        <v>#N/A</v>
      </c>
      <c r="AY73" s="241" t="e">
        <f>IF(AU$3='файл остатки'!$B$1,INDEX('файл остатки'!$A$5:$CX$265,MATCH($C$1,'файл остатки'!$A$5:$A$228,0),MATCH($B73,'файл остатки'!$A$5:$CX$5,0)),AS73+AT73-AU73-AW73)</f>
        <v>#N/A</v>
      </c>
      <c r="AZ73" s="218"/>
      <c r="BA73" s="217"/>
      <c r="BB73" s="208"/>
      <c r="BC73" s="234" t="e">
        <f>IF(ISERROR(INDEX('файл остатки'!$A$5:$CX$265,MATCH(BC$2,'файл остатки'!$A$5:$A$228,0),MATCH($B73,'файл остатки'!$A$5:$CX$5,0))),INDEX('файл остатки'!$A$100:$CX$265,MATCH(BA$3,'файл остатки'!$A$100:$A$228,0),MATCH($B73,'файл остатки'!$A$5:$CX$5,0)),INDEX('файл остатки'!$A$5:$CX$265,MATCH(BC$2,'файл остатки'!$A$5:$A$228,0),MATCH($B73,'файл остатки'!$A$5:$CX$5,0)))</f>
        <v>#N/A</v>
      </c>
      <c r="BD73" s="213" t="e">
        <f>INDEX('файл остатки'!$A$5:$CX$265,MATCH($H$1,'файл остатки'!$A$5:$A$228,0),MATCH($B73,'файл остатки'!$A$5:$CX$5,0))</f>
        <v>#N/A</v>
      </c>
      <c r="BE73" s="241" t="e">
        <f>IF(BA$3='файл остатки'!$B$1,INDEX('файл остатки'!$A$5:$CX$265,MATCH($C$1,'файл остатки'!$A$5:$A$228,0),MATCH($B73,'файл остатки'!$A$5:$CX$5,0)),AY73+AZ73-BA73-BC73)</f>
        <v>#N/A</v>
      </c>
      <c r="BF73" s="218"/>
      <c r="BG73" s="217">
        <v>-100</v>
      </c>
      <c r="BH73" s="208"/>
      <c r="BI73" s="234" t="e">
        <f>IF(ISERROR(INDEX('файл остатки'!$A$5:$CX$265,MATCH(BI$2,'файл остатки'!$A$5:$A$228,0),MATCH($B73,'файл остатки'!$A$5:$CX$5,0))),INDEX('файл остатки'!$A$100:$CX$265,MATCH(BG$3,'файл остатки'!$A$100:$A$228,0),MATCH($B73,'файл остатки'!$A$5:$CX$5,0)),INDEX('файл остатки'!$A$5:$CX$265,MATCH(BI$2,'файл остатки'!$A$5:$A$228,0),MATCH($B73,'файл остатки'!$A$5:$CX$5,0)))</f>
        <v>#N/A</v>
      </c>
      <c r="BJ73" s="213" t="e">
        <f>INDEX('файл остатки'!$A$5:$CX$265,MATCH($H$1,'файл остатки'!$A$5:$A$228,0),MATCH($B73,'файл остатки'!$A$5:$CX$5,0))</f>
        <v>#N/A</v>
      </c>
      <c r="BK73" s="213" t="e">
        <f t="shared" si="6"/>
        <v>#N/A</v>
      </c>
      <c r="BL73" s="241" t="e">
        <f>IF(BG$3='файл остатки'!$B$1,INDEX('файл остатки'!$A$5:$CX$265,MATCH($C$1,'файл остатки'!$A$5:$A$228,0),MATCH($B73,'файл остатки'!$A$5:$CX$5,0)),BE73+BF73-BG73-BI73)</f>
        <v>#N/A</v>
      </c>
      <c r="BM73" s="218"/>
      <c r="BN73" s="217" t="e">
        <f t="shared" si="7"/>
        <v>#N/A</v>
      </c>
      <c r="BO73" s="208"/>
      <c r="BP73" s="234" t="e">
        <f>IF(ISERROR(INDEX('файл остатки'!$A$5:$CX$265,MATCH(BP$2,'файл остатки'!$A$5:$A$228,0),MATCH($B73,'файл остатки'!$A$5:$CX$5,0))),INDEX('файл остатки'!$A$100:$CX$265,MATCH(BN$3,'файл остатки'!$A$100:$A$228,0),MATCH($B73,'файл остатки'!$A$5:$CX$5,0)),INDEX('файл остатки'!$A$5:$CX$265,MATCH(BP$2,'файл остатки'!$A$5:$A$228,0),MATCH($B73,'файл остатки'!$A$5:$CX$5,0)))</f>
        <v>#N/A</v>
      </c>
      <c r="BQ73" s="213" t="e">
        <f>INDEX('файл остатки'!$A$5:$CX$265,MATCH($H$1,'файл остатки'!$A$5:$A$228,0),MATCH($B73,'файл остатки'!$A$5:$CX$5,0))</f>
        <v>#N/A</v>
      </c>
      <c r="BR73" s="241" t="e">
        <f>IF(BN$3='файл остатки'!$B$1,INDEX('файл остатки'!$A$5:$CX$265,MATCH($C$1,'файл остатки'!$A$5:$A$228,0),MATCH($B73,'файл остатки'!$A$5:$CX$5,0)),BL73+BM73-BN73-BP73)</f>
        <v>#N/A</v>
      </c>
      <c r="BS73" s="218"/>
      <c r="BT73" s="217" t="e">
        <f t="shared" si="8"/>
        <v>#N/A</v>
      </c>
      <c r="BU73" s="208"/>
      <c r="BV73" s="234" t="e">
        <f>IF(ISERROR(INDEX('файл остатки'!$A$5:$CX$265,MATCH(BV$2,'файл остатки'!$A$5:$A$228,0),MATCH($B73,'файл остатки'!$A$5:$CX$5,0))),INDEX('файл остатки'!$A$100:$CX$265,MATCH(BT$3,'файл остатки'!$A$100:$A$228,0),MATCH($B73,'файл остатки'!$A$5:$CX$5,0)),INDEX('файл остатки'!$A$5:$CX$265,MATCH(BV$2,'файл остатки'!$A$5:$A$228,0),MATCH($B73,'файл остатки'!$A$5:$CX$5,0)))</f>
        <v>#N/A</v>
      </c>
      <c r="BW73" s="213" t="e">
        <f>INDEX('файл остатки'!$A$5:$CX$265,MATCH($H$1,'файл остатки'!$A$5:$A$228,0),MATCH($B73,'файл остатки'!$A$5:$CX$5,0))</f>
        <v>#N/A</v>
      </c>
      <c r="BX73" s="241" t="e">
        <f>IF(BT$3='файл остатки'!$B$1,INDEX('файл остатки'!$A$5:$CX$265,MATCH($C$1,'файл остатки'!$A$5:$A$228,0),MATCH($B73,'файл остатки'!$A$5:$CX$5,0)),BR73+BS73-BT73-BV73)</f>
        <v>#N/A</v>
      </c>
      <c r="BY73" s="218"/>
      <c r="BZ73" s="217" t="e">
        <f t="shared" si="9"/>
        <v>#N/A</v>
      </c>
      <c r="CA73" s="208"/>
      <c r="CB73" s="234" t="e">
        <f>IF(ISERROR(INDEX('файл остатки'!$A$5:$CX$265,MATCH(CB$2,'файл остатки'!$A$5:$A$228,0),MATCH($B73,'файл остатки'!$A$5:$CX$5,0))),INDEX('файл остатки'!$A$100:$CX$265,MATCH(BZ$3,'файл остатки'!$A$100:$A$228,0),MATCH($B73,'файл остатки'!$A$5:$CX$5,0)),INDEX('файл остатки'!$A$5:$CX$265,MATCH(CB$2,'файл остатки'!$A$5:$A$228,0),MATCH($B73,'файл остатки'!$A$5:$CX$5,0)))</f>
        <v>#N/A</v>
      </c>
      <c r="CC73" s="213" t="e">
        <f>INDEX('файл остатки'!$A$5:$CX$265,MATCH($H$1,'файл остатки'!$A$5:$A$228,0),MATCH($B73,'файл остатки'!$A$5:$CX$5,0))</f>
        <v>#N/A</v>
      </c>
      <c r="CD73" s="241" t="e">
        <f>IF(BZ$3='файл остатки'!$B$1,INDEX('файл остатки'!$A$5:$CX$265,MATCH($C$1,'файл остатки'!$A$5:$A$228,0),MATCH($B73,'файл остатки'!$A$5:$CX$5,0)),BX73+BY73-BZ73-CB73)</f>
        <v>#N/A</v>
      </c>
      <c r="CE73" s="218"/>
      <c r="CH73" s="217">
        <f t="shared" si="10"/>
        <v>-651</v>
      </c>
      <c r="CI73" s="208"/>
      <c r="CJ73" s="217" t="e">
        <f t="shared" si="11"/>
        <v>#N/A</v>
      </c>
      <c r="CK73" s="208"/>
      <c r="CO73" s="223" t="e">
        <f>+INDEX('файл остатки'!$A$5:$CX$265,MATCH(CO$2,'файл остатки'!$A$5:$A$228,0),MATCH($B73,'файл остатки'!$A$5:$CX$5,0))</f>
        <v>#N/A</v>
      </c>
    </row>
    <row r="74" spans="1:93" ht="24" customHeight="1">
      <c r="A74" s="190" t="s">
        <v>46</v>
      </c>
      <c r="B74" s="202" t="s">
        <v>164</v>
      </c>
      <c r="C74" s="244">
        <f>INDEX('файл остатки'!$A$5:$CX$265,MATCH($C$1,'файл остатки'!$A$5:$A$228,0),MATCH(B74,'файл остатки'!$A$5:$CX$5,0))</f>
        <v>199.61799999999999</v>
      </c>
      <c r="D74" s="248"/>
      <c r="E74" s="217">
        <v>-58</v>
      </c>
      <c r="F74" s="208"/>
      <c r="G74" s="234" t="e">
        <f>IF(ISERROR(INDEX('файл остатки'!$A$5:$CX$265,MATCH(G$2,'файл остатки'!$A$5:$A$228,0),MATCH($B74,'файл остатки'!$A$5:$CX$5,0))),INDEX('файл остатки'!$A$100:$CX$265,MATCH(E$3,'файл остатки'!$A$100:$A$228,0),MATCH($B74,'файл остатки'!$A$5:$CX$5,0)),INDEX('файл остатки'!$A$5:$CX$265,MATCH(G$2,'файл остатки'!$A$5:$A$228,0),MATCH($B74,'файл остатки'!$A$5:$CX$5,0)))</f>
        <v>#N/A</v>
      </c>
      <c r="H74" s="213">
        <f>INDEX('файл остатки'!$A$5:$CX$265,MATCH($H$1,'файл остатки'!$A$5:$A$228,0),MATCH($B74,'файл остатки'!$A$5:$CX$5,0))</f>
        <v>61.828095238095244</v>
      </c>
      <c r="I74" s="241" t="e">
        <f>IF(E$3='файл остатки'!$B$1,INDEX('файл остатки'!$A$5:$CX$265,MATCH($C$1,'файл остатки'!$A$5:$A$228,0),MATCH($B74,'файл остатки'!$A$5:$CX$5,0)),C74+D74-E74-G74)</f>
        <v>#N/A</v>
      </c>
      <c r="J74" s="218"/>
      <c r="K74" s="217"/>
      <c r="L74" s="208"/>
      <c r="M74" s="234" t="e">
        <f>IF(ISERROR(INDEX('файл остатки'!$A$5:$CX$265,MATCH(M$2,'файл остатки'!$A$5:$A$228,0),MATCH($B74,'файл остатки'!$A$5:$CX$5,0))),INDEX('файл остатки'!$A$100:$CX$265,MATCH(K$3,'файл остатки'!$A$100:$A$228,0),MATCH($B74,'файл остатки'!$A$5:$CX$5,0)),INDEX('файл остатки'!$A$5:$CX$265,MATCH(M$2,'файл остатки'!$A$5:$A$228,0),MATCH($B74,'файл остатки'!$A$5:$CX$5,0)))</f>
        <v>#N/A</v>
      </c>
      <c r="N74" s="213">
        <f>INDEX('файл остатки'!$A$5:$CX$265,MATCH($H$1,'файл остатки'!$A$5:$A$228,0),MATCH($B74,'файл остатки'!$A$5:$CX$5,0))</f>
        <v>61.828095238095244</v>
      </c>
      <c r="O74" s="241" t="e">
        <f>IF(K$3='файл остатки'!$B$1,INDEX('файл остатки'!$A$5:$CX$265,MATCH($C$1,'файл остатки'!$A$5:$A$228,0),MATCH($B74,'файл остатки'!$A$5:$CX$5,0)),I74+J74-K74-M74)</f>
        <v>#N/A</v>
      </c>
      <c r="P74" s="218"/>
      <c r="Q74" s="217">
        <v>-50</v>
      </c>
      <c r="R74" s="208"/>
      <c r="S74" s="234" t="e">
        <f>IF(ISERROR(INDEX('файл остатки'!$A$5:$CX$265,MATCH(S$2,'файл остатки'!$A$5:$A$228,0),MATCH($B74,'файл остатки'!$A$5:$CX$5,0))),INDEX('файл остатки'!$A$100:$CX$265,MATCH(Q$3,'файл остатки'!$A$100:$A$228,0),MATCH($B74,'файл остатки'!$A$5:$CX$5,0)),INDEX('файл остатки'!$A$5:$CX$265,MATCH(S$2,'файл остатки'!$A$5:$A$228,0),MATCH($B74,'файл остатки'!$A$5:$CX$5,0)))</f>
        <v>#N/A</v>
      </c>
      <c r="T74" s="213">
        <f>INDEX('файл остатки'!$A$5:$CX$265,MATCH($H$1,'файл остатки'!$A$5:$A$228,0),MATCH($B74,'файл остатки'!$A$5:$CX$5,0))</f>
        <v>61.828095238095244</v>
      </c>
      <c r="U74" s="241" t="e">
        <f>IF(Q$3='файл остатки'!$B$1,INDEX('файл остатки'!$A$5:$CX$265,MATCH($C$1,'файл остатки'!$A$5:$A$228,0),MATCH($B74,'файл остатки'!$A$5:$CX$5,0)),O74+P74-Q74-S74)</f>
        <v>#N/A</v>
      </c>
      <c r="V74" s="218"/>
      <c r="W74" s="217">
        <v>-100</v>
      </c>
      <c r="X74" s="208"/>
      <c r="Y74" s="234" t="e">
        <f>IF(ISERROR(INDEX('файл остатки'!$A$5:$CX$265,MATCH(Y$2,'файл остатки'!$A$5:$A$228,0),MATCH($B74,'файл остатки'!$A$5:$CX$5,0))),INDEX('файл остатки'!$A$100:$CX$265,MATCH(W$3,'файл остатки'!$A$100:$A$228,0),MATCH($B74,'файл остатки'!$A$5:$CX$5,0)),INDEX('файл остатки'!$A$5:$CX$265,MATCH(Y$2,'файл остатки'!$A$5:$A$228,0),MATCH($B74,'файл остатки'!$A$5:$CX$5,0)))</f>
        <v>#N/A</v>
      </c>
      <c r="Z74" s="213">
        <f>INDEX('файл остатки'!$A$5:$CX$265,MATCH($H$1,'файл остатки'!$A$5:$A$228,0),MATCH($B74,'файл остатки'!$A$5:$CX$5,0))</f>
        <v>61.828095238095244</v>
      </c>
      <c r="AA74" s="241" t="e">
        <f>IF(W$3='файл остатки'!$B$1,INDEX('файл остатки'!$A$5:$CX$265,MATCH($C$1,'файл остатки'!$A$5:$A$228,0),MATCH($B74,'файл остатки'!$A$5:$CX$5,0)),U74+V74-W74-Y74)</f>
        <v>#N/A</v>
      </c>
      <c r="AB74" s="218"/>
      <c r="AC74" s="217"/>
      <c r="AD74" s="208"/>
      <c r="AE74" s="234" t="e">
        <f>IF(ISERROR(INDEX('файл остатки'!$A$5:$CX$265,MATCH(AE$2,'файл остатки'!$A$5:$A$228,0),MATCH($B74,'файл остатки'!$A$5:$CX$5,0))),INDEX('файл остатки'!$A$100:$CX$265,MATCH(AC$3,'файл остатки'!$A$100:$A$228,0),MATCH($B74,'файл остатки'!$A$5:$CX$5,0)),INDEX('файл остатки'!$A$5:$CX$265,MATCH(AE$2,'файл остатки'!$A$5:$A$228,0),MATCH($B74,'файл остатки'!$A$5:$CX$5,0)))</f>
        <v>#N/A</v>
      </c>
      <c r="AF74" s="213">
        <f>INDEX('файл остатки'!$A$5:$CX$265,MATCH($H$1,'файл остатки'!$A$5:$A$228,0),MATCH($B74,'файл остатки'!$A$5:$CX$5,0))</f>
        <v>61.828095238095244</v>
      </c>
      <c r="AG74" s="241" t="e">
        <f>IF(AC$3='файл остатки'!$B$1,INDEX('файл остатки'!$A$5:$CX$265,MATCH($C$1,'файл остатки'!$A$5:$A$228,0),MATCH($B74,'файл остатки'!$A$5:$CX$5,0)),AA74+AB74-AC74-AE74)</f>
        <v>#N/A</v>
      </c>
      <c r="AH74" s="218"/>
      <c r="AI74" s="217">
        <v>-100</v>
      </c>
      <c r="AJ74" s="208"/>
      <c r="AK74" s="234" t="e">
        <f>IF(ISERROR(INDEX('файл остатки'!$A$5:$CX$265,MATCH(AK$2,'файл остатки'!$A$5:$A$228,0),MATCH($B74,'файл остатки'!$A$5:$CX$5,0))),INDEX('файл остатки'!$A$100:$CX$265,MATCH(AI$3,'файл остатки'!$A$100:$A$228,0),MATCH($B74,'файл остатки'!$A$5:$CX$5,0)),INDEX('файл остатки'!$A$5:$CX$265,MATCH(AK$2,'файл остатки'!$A$5:$A$228,0),MATCH($B74,'файл остатки'!$A$5:$CX$5,0)))</f>
        <v>#N/A</v>
      </c>
      <c r="AL74" s="213">
        <f>INDEX('файл остатки'!$A$5:$CX$265,MATCH($H$1,'файл остатки'!$A$5:$A$228,0),MATCH($B74,'файл остатки'!$A$5:$CX$5,0))</f>
        <v>61.828095238095244</v>
      </c>
      <c r="AM74" s="241" t="e">
        <f>IF(AI$3='файл остатки'!$B$1,INDEX('файл остатки'!$A$5:$CX$265,MATCH($C$1,'файл остатки'!$A$5:$A$228,0),MATCH($B74,'файл остатки'!$A$5:$CX$5,0)),AG74+AH74-AI74-AK74)</f>
        <v>#N/A</v>
      </c>
      <c r="AN74" s="218"/>
      <c r="AO74" s="217"/>
      <c r="AP74" s="208"/>
      <c r="AQ74" s="234" t="e">
        <f>IF(ISERROR(INDEX('файл остатки'!$A$5:$CX$265,MATCH(AQ$2,'файл остатки'!$A$5:$A$228,0),MATCH($B74,'файл остатки'!$A$5:$CX$5,0))),INDEX('файл остатки'!$A$100:$CX$265,MATCH(AO$3,'файл остатки'!$A$100:$A$228,0),MATCH($B74,'файл остатки'!$A$5:$CX$5,0)),INDEX('файл остатки'!$A$5:$CX$265,MATCH(AQ$2,'файл остатки'!$A$5:$A$228,0),MATCH($B74,'файл остатки'!$A$5:$CX$5,0)))</f>
        <v>#N/A</v>
      </c>
      <c r="AR74" s="213">
        <f>INDEX('файл остатки'!$A$5:$CX$265,MATCH($H$1,'файл остатки'!$A$5:$A$228,0),MATCH($B74,'файл остатки'!$A$5:$CX$5,0))</f>
        <v>61.828095238095244</v>
      </c>
      <c r="AS74" s="241" t="e">
        <f>IF(AO$3='файл остатки'!$B$1,INDEX('файл остатки'!$A$5:$CX$265,MATCH($C$1,'файл остатки'!$A$5:$A$228,0),MATCH($B74,'файл остатки'!$A$5:$CX$5,0)),AM74+AN74-AO74-AQ74)</f>
        <v>#N/A</v>
      </c>
      <c r="AT74" s="218"/>
      <c r="AU74" s="217">
        <v>-50</v>
      </c>
      <c r="AV74" s="208"/>
      <c r="AW74" s="234" t="e">
        <f>IF(ISERROR(INDEX('файл остатки'!$A$5:$CX$265,MATCH(AW$2,'файл остатки'!$A$5:$A$228,0),MATCH($B74,'файл остатки'!$A$5:$CX$5,0))),INDEX('файл остатки'!$A$100:$CX$265,MATCH(AU$3,'файл остатки'!$A$100:$A$228,0),MATCH($B74,'файл остатки'!$A$5:$CX$5,0)),INDEX('файл остатки'!$A$5:$CX$265,MATCH(AW$2,'файл остатки'!$A$5:$A$228,0),MATCH($B74,'файл остатки'!$A$5:$CX$5,0)))</f>
        <v>#N/A</v>
      </c>
      <c r="AX74" s="213">
        <f>INDEX('файл остатки'!$A$5:$CX$265,MATCH($H$1,'файл остатки'!$A$5:$A$228,0),MATCH($B74,'файл остатки'!$A$5:$CX$5,0))</f>
        <v>61.828095238095244</v>
      </c>
      <c r="AY74" s="241" t="e">
        <f>IF(AU$3='файл остатки'!$B$1,INDEX('файл остатки'!$A$5:$CX$265,MATCH($C$1,'файл остатки'!$A$5:$A$228,0),MATCH($B74,'файл остатки'!$A$5:$CX$5,0)),AS74+AT74-AU74-AW74)</f>
        <v>#N/A</v>
      </c>
      <c r="AZ74" s="218"/>
      <c r="BA74" s="217"/>
      <c r="BB74" s="208"/>
      <c r="BC74" s="234" t="e">
        <f>IF(ISERROR(INDEX('файл остатки'!$A$5:$CX$265,MATCH(BC$2,'файл остатки'!$A$5:$A$228,0),MATCH($B74,'файл остатки'!$A$5:$CX$5,0))),INDEX('файл остатки'!$A$100:$CX$265,MATCH(BA$3,'файл остатки'!$A$100:$A$228,0),MATCH($B74,'файл остатки'!$A$5:$CX$5,0)),INDEX('файл остатки'!$A$5:$CX$265,MATCH(BC$2,'файл остатки'!$A$5:$A$228,0),MATCH($B74,'файл остатки'!$A$5:$CX$5,0)))</f>
        <v>#N/A</v>
      </c>
      <c r="BD74" s="213">
        <f>INDEX('файл остатки'!$A$5:$CX$265,MATCH($H$1,'файл остатки'!$A$5:$A$228,0),MATCH($B74,'файл остатки'!$A$5:$CX$5,0))</f>
        <v>61.828095238095244</v>
      </c>
      <c r="BE74" s="241" t="e">
        <f>IF(BA$3='файл остатки'!$B$1,INDEX('файл остатки'!$A$5:$CX$265,MATCH($C$1,'файл остатки'!$A$5:$A$228,0),MATCH($B74,'файл остатки'!$A$5:$CX$5,0)),AY74+AZ74-BA74-BC74)</f>
        <v>#N/A</v>
      </c>
      <c r="BF74" s="218"/>
      <c r="BG74" s="217">
        <v>-100</v>
      </c>
      <c r="BH74" s="208"/>
      <c r="BI74" s="234" t="e">
        <f>IF(ISERROR(INDEX('файл остатки'!$A$5:$CX$265,MATCH(BI$2,'файл остатки'!$A$5:$A$228,0),MATCH($B74,'файл остатки'!$A$5:$CX$5,0))),INDEX('файл остатки'!$A$100:$CX$265,MATCH(BG$3,'файл остатки'!$A$100:$A$228,0),MATCH($B74,'файл остатки'!$A$5:$CX$5,0)),INDEX('файл остатки'!$A$5:$CX$265,MATCH(BI$2,'файл остатки'!$A$5:$A$228,0),MATCH($B74,'файл остатки'!$A$5:$CX$5,0)))</f>
        <v>#N/A</v>
      </c>
      <c r="BJ74" s="213">
        <f>INDEX('файл остатки'!$A$5:$CX$265,MATCH($H$1,'файл остатки'!$A$5:$A$228,0),MATCH($B74,'файл остатки'!$A$5:$CX$5,0))</f>
        <v>61.828095238095244</v>
      </c>
      <c r="BK74" s="213" t="e">
        <f t="shared" si="6"/>
        <v>#N/A</v>
      </c>
      <c r="BL74" s="241" t="e">
        <f>IF(BG$3='файл остатки'!$B$1,INDEX('файл остатки'!$A$5:$CX$265,MATCH($C$1,'файл остатки'!$A$5:$A$228,0),MATCH($B74,'файл остатки'!$A$5:$CX$5,0)),BE74+BF74-BG74-BI74)</f>
        <v>#N/A</v>
      </c>
      <c r="BM74" s="218"/>
      <c r="BN74" s="217">
        <f t="shared" si="7"/>
        <v>-216.73519999999999</v>
      </c>
      <c r="BO74" s="208"/>
      <c r="BP74" s="234">
        <f>IF(ISERROR(INDEX('файл остатки'!$A$5:$CX$265,MATCH(BP$2,'файл остатки'!$A$5:$A$228,0),MATCH($B74,'файл остатки'!$A$5:$CX$5,0))),INDEX('файл остатки'!$A$100:$CX$265,MATCH(BN$3,'файл остатки'!$A$100:$A$228,0),MATCH($B74,'файл остатки'!$A$5:$CX$5,0)),INDEX('файл остатки'!$A$5:$CX$265,MATCH(BP$2,'файл остатки'!$A$5:$A$228,0),MATCH($B74,'файл остатки'!$A$5:$CX$5,0)))</f>
        <v>216.73519999999999</v>
      </c>
      <c r="BQ74" s="213">
        <f>INDEX('файл остатки'!$A$5:$CX$265,MATCH($H$1,'файл остатки'!$A$5:$A$228,0),MATCH($B74,'файл остатки'!$A$5:$CX$5,0))</f>
        <v>61.828095238095244</v>
      </c>
      <c r="BR74" s="241" t="e">
        <f>IF(BN$3='файл остатки'!$B$1,INDEX('файл остатки'!$A$5:$CX$265,MATCH($C$1,'файл остатки'!$A$5:$A$228,0),MATCH($B74,'файл остатки'!$A$5:$CX$5,0)),BL74+BM74-BN74-BP74)</f>
        <v>#N/A</v>
      </c>
      <c r="BS74" s="218"/>
      <c r="BT74" s="217">
        <f t="shared" si="8"/>
        <v>-177.3288</v>
      </c>
      <c r="BU74" s="208"/>
      <c r="BV74" s="234">
        <f>IF(ISERROR(INDEX('файл остатки'!$A$5:$CX$265,MATCH(BV$2,'файл остатки'!$A$5:$A$228,0),MATCH($B74,'файл остатки'!$A$5:$CX$5,0))),INDEX('файл остатки'!$A$100:$CX$265,MATCH(BT$3,'файл остатки'!$A$100:$A$228,0),MATCH($B74,'файл остатки'!$A$5:$CX$5,0)),INDEX('файл остатки'!$A$5:$CX$265,MATCH(BV$2,'файл остатки'!$A$5:$A$228,0),MATCH($B74,'файл остатки'!$A$5:$CX$5,0)))</f>
        <v>177.3288</v>
      </c>
      <c r="BW74" s="213">
        <f>INDEX('файл остатки'!$A$5:$CX$265,MATCH($H$1,'файл остатки'!$A$5:$A$228,0),MATCH($B74,'файл остатки'!$A$5:$CX$5,0))</f>
        <v>61.828095238095244</v>
      </c>
      <c r="BX74" s="241" t="e">
        <f>IF(BT$3='файл остатки'!$B$1,INDEX('файл остатки'!$A$5:$CX$265,MATCH($C$1,'файл остатки'!$A$5:$A$228,0),MATCH($B74,'файл остатки'!$A$5:$CX$5,0)),BR74+BS74-BT74-BV74)</f>
        <v>#N/A</v>
      </c>
      <c r="BY74" s="218"/>
      <c r="BZ74" s="217">
        <f t="shared" si="9"/>
        <v>-177.3288</v>
      </c>
      <c r="CA74" s="208"/>
      <c r="CB74" s="234">
        <f>IF(ISERROR(INDEX('файл остатки'!$A$5:$CX$265,MATCH(CB$2,'файл остатки'!$A$5:$A$228,0),MATCH($B74,'файл остатки'!$A$5:$CX$5,0))),INDEX('файл остатки'!$A$100:$CX$265,MATCH(BZ$3,'файл остатки'!$A$100:$A$228,0),MATCH($B74,'файл остатки'!$A$5:$CX$5,0)),INDEX('файл остатки'!$A$5:$CX$265,MATCH(CB$2,'файл остатки'!$A$5:$A$228,0),MATCH($B74,'файл остатки'!$A$5:$CX$5,0)))</f>
        <v>177.3288</v>
      </c>
      <c r="CC74" s="213">
        <f>INDEX('файл остатки'!$A$5:$CX$265,MATCH($H$1,'файл остатки'!$A$5:$A$228,0),MATCH($B74,'файл остатки'!$A$5:$CX$5,0))</f>
        <v>61.828095238095244</v>
      </c>
      <c r="CD74" s="241" t="e">
        <f>IF(BZ$3='файл остатки'!$B$1,INDEX('файл остатки'!$A$5:$CX$265,MATCH($C$1,'файл остатки'!$A$5:$A$228,0),MATCH($B74,'файл остатки'!$A$5:$CX$5,0)),BX74+BY74-BZ74-CB74)</f>
        <v>#N/A</v>
      </c>
      <c r="CE74" s="218"/>
      <c r="CH74" s="217">
        <f t="shared" si="10"/>
        <v>-458</v>
      </c>
      <c r="CI74" s="208"/>
      <c r="CJ74" s="217" t="e">
        <f t="shared" si="11"/>
        <v>#N/A</v>
      </c>
      <c r="CK74" s="208"/>
      <c r="CO74" s="223">
        <f>+INDEX('файл остатки'!$A$5:$CX$265,MATCH(CO$2,'файл остатки'!$A$5:$A$228,0),MATCH($B74,'файл остатки'!$A$5:$CX$5,0))</f>
        <v>2</v>
      </c>
    </row>
    <row r="75" spans="1:93" ht="24" customHeight="1">
      <c r="A75" s="190" t="s">
        <v>46</v>
      </c>
      <c r="B75" s="202" t="s">
        <v>106</v>
      </c>
      <c r="C75" s="244">
        <f>INDEX('файл остатки'!$A$5:$CX$265,MATCH($C$1,'файл остатки'!$A$5:$A$228,0),MATCH(B75,'файл остатки'!$A$5:$CX$5,0))</f>
        <v>994.56000000000006</v>
      </c>
      <c r="D75" s="248"/>
      <c r="E75" s="217">
        <v>-1000</v>
      </c>
      <c r="F75" s="208"/>
      <c r="G75" s="234" t="e">
        <f>IF(ISERROR(INDEX('файл остатки'!$A$5:$CX$265,MATCH(G$2,'файл остатки'!$A$5:$A$228,0),MATCH($B75,'файл остатки'!$A$5:$CX$5,0))),INDEX('файл остатки'!$A$100:$CX$265,MATCH(E$3,'файл остатки'!$A$100:$A$228,0),MATCH($B75,'файл остатки'!$A$5:$CX$5,0)),INDEX('файл остатки'!$A$5:$CX$265,MATCH(G$2,'файл остатки'!$A$5:$A$228,0),MATCH($B75,'файл остатки'!$A$5:$CX$5,0)))</f>
        <v>#N/A</v>
      </c>
      <c r="H75" s="213">
        <f>INDEX('файл остатки'!$A$5:$CX$265,MATCH($H$1,'файл остатки'!$A$5:$A$228,0),MATCH($B75,'файл остатки'!$A$5:$CX$5,0))</f>
        <v>856.58523809523808</v>
      </c>
      <c r="I75" s="241" t="e">
        <f>IF(E$3='файл остатки'!$B$1,INDEX('файл остатки'!$A$5:$CX$265,MATCH($C$1,'файл остатки'!$A$5:$A$228,0),MATCH($B75,'файл остатки'!$A$5:$CX$5,0)),C75+D75-E75-G75)</f>
        <v>#N/A</v>
      </c>
      <c r="J75" s="218"/>
      <c r="K75" s="217"/>
      <c r="L75" s="208"/>
      <c r="M75" s="234" t="e">
        <f>IF(ISERROR(INDEX('файл остатки'!$A$5:$CX$265,MATCH(M$2,'файл остатки'!$A$5:$A$228,0),MATCH($B75,'файл остатки'!$A$5:$CX$5,0))),INDEX('файл остатки'!$A$100:$CX$265,MATCH(K$3,'файл остатки'!$A$100:$A$228,0),MATCH($B75,'файл остатки'!$A$5:$CX$5,0)),INDEX('файл остатки'!$A$5:$CX$265,MATCH(M$2,'файл остатки'!$A$5:$A$228,0),MATCH($B75,'файл остатки'!$A$5:$CX$5,0)))</f>
        <v>#N/A</v>
      </c>
      <c r="N75" s="213">
        <f>INDEX('файл остатки'!$A$5:$CX$265,MATCH($H$1,'файл остатки'!$A$5:$A$228,0),MATCH($B75,'файл остатки'!$A$5:$CX$5,0))</f>
        <v>856.58523809523808</v>
      </c>
      <c r="O75" s="241" t="e">
        <f>IF(K$3='файл остатки'!$B$1,INDEX('файл остатки'!$A$5:$CX$265,MATCH($C$1,'файл остатки'!$A$5:$A$228,0),MATCH($B75,'файл остатки'!$A$5:$CX$5,0)),I75+J75-K75-M75)</f>
        <v>#N/A</v>
      </c>
      <c r="P75" s="218"/>
      <c r="Q75" s="217">
        <v>-112</v>
      </c>
      <c r="R75" s="208"/>
      <c r="S75" s="234" t="e">
        <f>IF(ISERROR(INDEX('файл остатки'!$A$5:$CX$265,MATCH(S$2,'файл остатки'!$A$5:$A$228,0),MATCH($B75,'файл остатки'!$A$5:$CX$5,0))),INDEX('файл остатки'!$A$100:$CX$265,MATCH(Q$3,'файл остатки'!$A$100:$A$228,0),MATCH($B75,'файл остатки'!$A$5:$CX$5,0)),INDEX('файл остатки'!$A$5:$CX$265,MATCH(S$2,'файл остатки'!$A$5:$A$228,0),MATCH($B75,'файл остатки'!$A$5:$CX$5,0)))</f>
        <v>#N/A</v>
      </c>
      <c r="T75" s="213">
        <f>INDEX('файл остатки'!$A$5:$CX$265,MATCH($H$1,'файл остатки'!$A$5:$A$228,0),MATCH($B75,'файл остатки'!$A$5:$CX$5,0))</f>
        <v>856.58523809523808</v>
      </c>
      <c r="U75" s="241" t="e">
        <f>IF(Q$3='файл остатки'!$B$1,INDEX('файл остатки'!$A$5:$CX$265,MATCH($C$1,'файл остатки'!$A$5:$A$228,0),MATCH($B75,'файл остатки'!$A$5:$CX$5,0)),O75+P75-Q75-S75)</f>
        <v>#N/A</v>
      </c>
      <c r="V75" s="218"/>
      <c r="W75" s="217">
        <v>-30</v>
      </c>
      <c r="X75" s="208"/>
      <c r="Y75" s="234" t="e">
        <f>IF(ISERROR(INDEX('файл остатки'!$A$5:$CX$265,MATCH(Y$2,'файл остатки'!$A$5:$A$228,0),MATCH($B75,'файл остатки'!$A$5:$CX$5,0))),INDEX('файл остатки'!$A$100:$CX$265,MATCH(W$3,'файл остатки'!$A$100:$A$228,0),MATCH($B75,'файл остатки'!$A$5:$CX$5,0)),INDEX('файл остатки'!$A$5:$CX$265,MATCH(Y$2,'файл остатки'!$A$5:$A$228,0),MATCH($B75,'файл остатки'!$A$5:$CX$5,0)))</f>
        <v>#N/A</v>
      </c>
      <c r="Z75" s="213">
        <f>INDEX('файл остатки'!$A$5:$CX$265,MATCH($H$1,'файл остатки'!$A$5:$A$228,0),MATCH($B75,'файл остатки'!$A$5:$CX$5,0))</f>
        <v>856.58523809523808</v>
      </c>
      <c r="AA75" s="241" t="e">
        <f>IF(W$3='файл остатки'!$B$1,INDEX('файл остатки'!$A$5:$CX$265,MATCH($C$1,'файл остатки'!$A$5:$A$228,0),MATCH($B75,'файл остатки'!$A$5:$CX$5,0)),U75+V75-W75-Y75)</f>
        <v>#N/A</v>
      </c>
      <c r="AB75" s="218"/>
      <c r="AC75" s="217"/>
      <c r="AD75" s="208"/>
      <c r="AE75" s="234" t="e">
        <f>IF(ISERROR(INDEX('файл остатки'!$A$5:$CX$265,MATCH(AE$2,'файл остатки'!$A$5:$A$228,0),MATCH($B75,'файл остатки'!$A$5:$CX$5,0))),INDEX('файл остатки'!$A$100:$CX$265,MATCH(AC$3,'файл остатки'!$A$100:$A$228,0),MATCH($B75,'файл остатки'!$A$5:$CX$5,0)),INDEX('файл остатки'!$A$5:$CX$265,MATCH(AE$2,'файл остатки'!$A$5:$A$228,0),MATCH($B75,'файл остатки'!$A$5:$CX$5,0)))</f>
        <v>#N/A</v>
      </c>
      <c r="AF75" s="213">
        <f>INDEX('файл остатки'!$A$5:$CX$265,MATCH($H$1,'файл остатки'!$A$5:$A$228,0),MATCH($B75,'файл остатки'!$A$5:$CX$5,0))</f>
        <v>856.58523809523808</v>
      </c>
      <c r="AG75" s="241" t="e">
        <f>IF(AC$3='файл остатки'!$B$1,INDEX('файл остатки'!$A$5:$CX$265,MATCH($C$1,'файл остатки'!$A$5:$A$228,0),MATCH($B75,'файл остатки'!$A$5:$CX$5,0)),AA75+AB75-AC75-AE75)</f>
        <v>#N/A</v>
      </c>
      <c r="AH75" s="218"/>
      <c r="AI75" s="217">
        <v>-600</v>
      </c>
      <c r="AJ75" s="208"/>
      <c r="AK75" s="234" t="e">
        <f>IF(ISERROR(INDEX('файл остатки'!$A$5:$CX$265,MATCH(AK$2,'файл остатки'!$A$5:$A$228,0),MATCH($B75,'файл остатки'!$A$5:$CX$5,0))),INDEX('файл остатки'!$A$100:$CX$265,MATCH(AI$3,'файл остатки'!$A$100:$A$228,0),MATCH($B75,'файл остатки'!$A$5:$CX$5,0)),INDEX('файл остатки'!$A$5:$CX$265,MATCH(AK$2,'файл остатки'!$A$5:$A$228,0),MATCH($B75,'файл остатки'!$A$5:$CX$5,0)))</f>
        <v>#N/A</v>
      </c>
      <c r="AL75" s="213">
        <f>INDEX('файл остатки'!$A$5:$CX$265,MATCH($H$1,'файл остатки'!$A$5:$A$228,0),MATCH($B75,'файл остатки'!$A$5:$CX$5,0))</f>
        <v>856.58523809523808</v>
      </c>
      <c r="AM75" s="241" t="e">
        <f>IF(AI$3='файл остатки'!$B$1,INDEX('файл остатки'!$A$5:$CX$265,MATCH($C$1,'файл остатки'!$A$5:$A$228,0),MATCH($B75,'файл остатки'!$A$5:$CX$5,0)),AG75+AH75-AI75-AK75)</f>
        <v>#N/A</v>
      </c>
      <c r="AN75" s="218"/>
      <c r="AO75" s="217"/>
      <c r="AP75" s="208"/>
      <c r="AQ75" s="234" t="e">
        <f>IF(ISERROR(INDEX('файл остатки'!$A$5:$CX$265,MATCH(AQ$2,'файл остатки'!$A$5:$A$228,0),MATCH($B75,'файл остатки'!$A$5:$CX$5,0))),INDEX('файл остатки'!$A$100:$CX$265,MATCH(AO$3,'файл остатки'!$A$100:$A$228,0),MATCH($B75,'файл остатки'!$A$5:$CX$5,0)),INDEX('файл остатки'!$A$5:$CX$265,MATCH(AQ$2,'файл остатки'!$A$5:$A$228,0),MATCH($B75,'файл остатки'!$A$5:$CX$5,0)))</f>
        <v>#N/A</v>
      </c>
      <c r="AR75" s="213">
        <f>INDEX('файл остатки'!$A$5:$CX$265,MATCH($H$1,'файл остатки'!$A$5:$A$228,0),MATCH($B75,'файл остатки'!$A$5:$CX$5,0))</f>
        <v>856.58523809523808</v>
      </c>
      <c r="AS75" s="241" t="e">
        <f>IF(AO$3='файл остатки'!$B$1,INDEX('файл остатки'!$A$5:$CX$265,MATCH($C$1,'файл остатки'!$A$5:$A$228,0),MATCH($B75,'файл остатки'!$A$5:$CX$5,0)),AM75+AN75-AO75-AQ75)</f>
        <v>#N/A</v>
      </c>
      <c r="AT75" s="218"/>
      <c r="AU75" s="217">
        <v>-630</v>
      </c>
      <c r="AV75" s="208"/>
      <c r="AW75" s="234" t="e">
        <f>IF(ISERROR(INDEX('файл остатки'!$A$5:$CX$265,MATCH(AW$2,'файл остатки'!$A$5:$A$228,0),MATCH($B75,'файл остатки'!$A$5:$CX$5,0))),INDEX('файл остатки'!$A$100:$CX$265,MATCH(AU$3,'файл остатки'!$A$100:$A$228,0),MATCH($B75,'файл остатки'!$A$5:$CX$5,0)),INDEX('файл остатки'!$A$5:$CX$265,MATCH(AW$2,'файл остатки'!$A$5:$A$228,0),MATCH($B75,'файл остатки'!$A$5:$CX$5,0)))</f>
        <v>#N/A</v>
      </c>
      <c r="AX75" s="213">
        <f>INDEX('файл остатки'!$A$5:$CX$265,MATCH($H$1,'файл остатки'!$A$5:$A$228,0),MATCH($B75,'файл остатки'!$A$5:$CX$5,0))</f>
        <v>856.58523809523808</v>
      </c>
      <c r="AY75" s="241" t="e">
        <f>IF(AU$3='файл остатки'!$B$1,INDEX('файл остатки'!$A$5:$CX$265,MATCH($C$1,'файл остатки'!$A$5:$A$228,0),MATCH($B75,'файл остатки'!$A$5:$CX$5,0)),AS75+AT75-AU75-AW75)</f>
        <v>#N/A</v>
      </c>
      <c r="AZ75" s="218"/>
      <c r="BA75" s="217"/>
      <c r="BB75" s="208"/>
      <c r="BC75" s="234" t="e">
        <f>IF(ISERROR(INDEX('файл остатки'!$A$5:$CX$265,MATCH(BC$2,'файл остатки'!$A$5:$A$228,0),MATCH($B75,'файл остатки'!$A$5:$CX$5,0))),INDEX('файл остатки'!$A$100:$CX$265,MATCH(BA$3,'файл остатки'!$A$100:$A$228,0),MATCH($B75,'файл остатки'!$A$5:$CX$5,0)),INDEX('файл остатки'!$A$5:$CX$265,MATCH(BC$2,'файл остатки'!$A$5:$A$228,0),MATCH($B75,'файл остатки'!$A$5:$CX$5,0)))</f>
        <v>#N/A</v>
      </c>
      <c r="BD75" s="213">
        <f>INDEX('файл остатки'!$A$5:$CX$265,MATCH($H$1,'файл остатки'!$A$5:$A$228,0),MATCH($B75,'файл остатки'!$A$5:$CX$5,0))</f>
        <v>856.58523809523808</v>
      </c>
      <c r="BE75" s="241" t="e">
        <f>IF(BA$3='файл остатки'!$B$1,INDEX('файл остатки'!$A$5:$CX$265,MATCH($C$1,'файл остатки'!$A$5:$A$228,0),MATCH($B75,'файл остатки'!$A$5:$CX$5,0)),AY75+AZ75-BA75-BC75)</f>
        <v>#N/A</v>
      </c>
      <c r="BF75" s="218"/>
      <c r="BG75" s="217">
        <v>-1000</v>
      </c>
      <c r="BH75" s="208"/>
      <c r="BI75" s="234" t="e">
        <f>IF(ISERROR(INDEX('файл остатки'!$A$5:$CX$265,MATCH(BI$2,'файл остатки'!$A$5:$A$228,0),MATCH($B75,'файл остатки'!$A$5:$CX$5,0))),INDEX('файл остатки'!$A$100:$CX$265,MATCH(BG$3,'файл остатки'!$A$100:$A$228,0),MATCH($B75,'файл остатки'!$A$5:$CX$5,0)),INDEX('файл остатки'!$A$5:$CX$265,MATCH(BI$2,'файл остатки'!$A$5:$A$228,0),MATCH($B75,'файл остатки'!$A$5:$CX$5,0)))</f>
        <v>#N/A</v>
      </c>
      <c r="BJ75" s="213">
        <f>INDEX('файл остатки'!$A$5:$CX$265,MATCH($H$1,'файл остатки'!$A$5:$A$228,0),MATCH($B75,'файл остатки'!$A$5:$CX$5,0))</f>
        <v>856.58523809523808</v>
      </c>
      <c r="BK75" s="213" t="e">
        <f t="shared" si="6"/>
        <v>#N/A</v>
      </c>
      <c r="BL75" s="241" t="e">
        <f>IF(BG$3='файл остатки'!$B$1,INDEX('файл остатки'!$A$5:$CX$265,MATCH($C$1,'файл остатки'!$A$5:$A$228,0),MATCH($B75,'файл остатки'!$A$5:$CX$5,0)),BE75+BF75-BG75-BI75)</f>
        <v>#N/A</v>
      </c>
      <c r="BM75" s="218"/>
      <c r="BN75" s="217">
        <f t="shared" si="7"/>
        <v>-1968.8549629629633</v>
      </c>
      <c r="BO75" s="208"/>
      <c r="BP75" s="234">
        <f>IF(ISERROR(INDEX('файл остатки'!$A$5:$CX$265,MATCH(BP$2,'файл остатки'!$A$5:$A$228,0),MATCH($B75,'файл остатки'!$A$5:$CX$5,0))),INDEX('файл остатки'!$A$100:$CX$265,MATCH(BN$3,'файл остатки'!$A$100:$A$228,0),MATCH($B75,'файл остатки'!$A$5:$CX$5,0)),INDEX('файл остатки'!$A$5:$CX$265,MATCH(BP$2,'файл остатки'!$A$5:$A$228,0),MATCH($B75,'файл остатки'!$A$5:$CX$5,0)))</f>
        <v>1968.8549629629633</v>
      </c>
      <c r="BQ75" s="213">
        <f>INDEX('файл остатки'!$A$5:$CX$265,MATCH($H$1,'файл остатки'!$A$5:$A$228,0),MATCH($B75,'файл остатки'!$A$5:$CX$5,0))</f>
        <v>856.58523809523808</v>
      </c>
      <c r="BR75" s="241" t="e">
        <f>IF(BN$3='файл остатки'!$B$1,INDEX('файл остатки'!$A$5:$CX$265,MATCH($C$1,'файл остатки'!$A$5:$A$228,0),MATCH($B75,'файл остатки'!$A$5:$CX$5,0)),BL75+BM75-BN75-BP75)</f>
        <v>#N/A</v>
      </c>
      <c r="BS75" s="218"/>
      <c r="BT75" s="217">
        <f t="shared" si="8"/>
        <v>-1610.8813333333335</v>
      </c>
      <c r="BU75" s="208"/>
      <c r="BV75" s="234">
        <f>IF(ISERROR(INDEX('файл остатки'!$A$5:$CX$265,MATCH(BV$2,'файл остатки'!$A$5:$A$228,0),MATCH($B75,'файл остатки'!$A$5:$CX$5,0))),INDEX('файл остатки'!$A$100:$CX$265,MATCH(BT$3,'файл остатки'!$A$100:$A$228,0),MATCH($B75,'файл остатки'!$A$5:$CX$5,0)),INDEX('файл остатки'!$A$5:$CX$265,MATCH(BV$2,'файл остатки'!$A$5:$A$228,0),MATCH($B75,'файл остатки'!$A$5:$CX$5,0)))</f>
        <v>1610.8813333333335</v>
      </c>
      <c r="BW75" s="213">
        <f>INDEX('файл остатки'!$A$5:$CX$265,MATCH($H$1,'файл остатки'!$A$5:$A$228,0),MATCH($B75,'файл остатки'!$A$5:$CX$5,0))</f>
        <v>856.58523809523808</v>
      </c>
      <c r="BX75" s="241" t="e">
        <f>IF(BT$3='файл остатки'!$B$1,INDEX('файл остатки'!$A$5:$CX$265,MATCH($C$1,'файл остатки'!$A$5:$A$228,0),MATCH($B75,'файл остатки'!$A$5:$CX$5,0)),BR75+BS75-BT75-BV75)</f>
        <v>#N/A</v>
      </c>
      <c r="BY75" s="218"/>
      <c r="BZ75" s="217">
        <f t="shared" si="9"/>
        <v>-1610.8813333333335</v>
      </c>
      <c r="CA75" s="208"/>
      <c r="CB75" s="234">
        <f>IF(ISERROR(INDEX('файл остатки'!$A$5:$CX$265,MATCH(CB$2,'файл остатки'!$A$5:$A$228,0),MATCH($B75,'файл остатки'!$A$5:$CX$5,0))),INDEX('файл остатки'!$A$100:$CX$265,MATCH(BZ$3,'файл остатки'!$A$100:$A$228,0),MATCH($B75,'файл остатки'!$A$5:$CX$5,0)),INDEX('файл остатки'!$A$5:$CX$265,MATCH(CB$2,'файл остатки'!$A$5:$A$228,0),MATCH($B75,'файл остатки'!$A$5:$CX$5,0)))</f>
        <v>1610.8813333333335</v>
      </c>
      <c r="CC75" s="213">
        <f>INDEX('файл остатки'!$A$5:$CX$265,MATCH($H$1,'файл остатки'!$A$5:$A$228,0),MATCH($B75,'файл остатки'!$A$5:$CX$5,0))</f>
        <v>856.58523809523808</v>
      </c>
      <c r="CD75" s="241" t="e">
        <f>IF(BZ$3='файл остатки'!$B$1,INDEX('файл остатки'!$A$5:$CX$265,MATCH($C$1,'файл остатки'!$A$5:$A$228,0),MATCH($B75,'файл остатки'!$A$5:$CX$5,0)),BX75+BY75-BZ75-CB75)</f>
        <v>#N/A</v>
      </c>
      <c r="CE75" s="218"/>
      <c r="CH75" s="217">
        <f t="shared" si="10"/>
        <v>-3372</v>
      </c>
      <c r="CI75" s="208"/>
      <c r="CJ75" s="217" t="e">
        <f t="shared" si="11"/>
        <v>#N/A</v>
      </c>
      <c r="CK75" s="208"/>
      <c r="CO75" s="223">
        <f>+INDEX('файл остатки'!$A$5:$CX$265,MATCH(CO$2,'файл остатки'!$A$5:$A$228,0),MATCH($B75,'файл остатки'!$A$5:$CX$5,0))</f>
        <v>2</v>
      </c>
    </row>
    <row r="76" spans="1:93" ht="24" customHeight="1">
      <c r="A76" s="190" t="s">
        <v>46</v>
      </c>
      <c r="B76" s="202" t="s">
        <v>154</v>
      </c>
      <c r="C76" s="244" t="e">
        <f>INDEX('файл остатки'!$A$5:$CX$265,MATCH($C$1,'файл остатки'!$A$5:$A$228,0),MATCH(B76,'файл остатки'!$A$5:$CX$5,0))</f>
        <v>#N/A</v>
      </c>
      <c r="D76" s="248"/>
      <c r="E76" s="217"/>
      <c r="F76" s="208"/>
      <c r="G76" s="234" t="e">
        <f>IF(ISERROR(INDEX('файл остатки'!$A$5:$CX$265,MATCH(G$2,'файл остатки'!$A$5:$A$228,0),MATCH($B76,'файл остатки'!$A$5:$CX$5,0))),INDEX('файл остатки'!$A$100:$CX$265,MATCH(E$3,'файл остатки'!$A$100:$A$228,0),MATCH($B76,'файл остатки'!$A$5:$CX$5,0)),INDEX('файл остатки'!$A$5:$CX$265,MATCH(G$2,'файл остатки'!$A$5:$A$228,0),MATCH($B76,'файл остатки'!$A$5:$CX$5,0)))</f>
        <v>#N/A</v>
      </c>
      <c r="H76" s="213" t="e">
        <f>INDEX('файл остатки'!$A$5:$CX$265,MATCH($H$1,'файл остатки'!$A$5:$A$228,0),MATCH($B76,'файл остатки'!$A$5:$CX$5,0))</f>
        <v>#N/A</v>
      </c>
      <c r="I76" s="241" t="e">
        <f>IF(E$3='файл остатки'!$B$1,INDEX('файл остатки'!$A$5:$CX$265,MATCH($C$1,'файл остатки'!$A$5:$A$228,0),MATCH($B76,'файл остатки'!$A$5:$CX$5,0)),C76+D76-E76-G76)</f>
        <v>#N/A</v>
      </c>
      <c r="J76" s="218"/>
      <c r="K76" s="217"/>
      <c r="L76" s="208"/>
      <c r="M76" s="234" t="e">
        <f>IF(ISERROR(INDEX('файл остатки'!$A$5:$CX$265,MATCH(M$2,'файл остатки'!$A$5:$A$228,0),MATCH($B76,'файл остатки'!$A$5:$CX$5,0))),INDEX('файл остатки'!$A$100:$CX$265,MATCH(K$3,'файл остатки'!$A$100:$A$228,0),MATCH($B76,'файл остатки'!$A$5:$CX$5,0)),INDEX('файл остатки'!$A$5:$CX$265,MATCH(M$2,'файл остатки'!$A$5:$A$228,0),MATCH($B76,'файл остатки'!$A$5:$CX$5,0)))</f>
        <v>#N/A</v>
      </c>
      <c r="N76" s="213" t="e">
        <f>INDEX('файл остатки'!$A$5:$CX$265,MATCH($H$1,'файл остатки'!$A$5:$A$228,0),MATCH($B76,'файл остатки'!$A$5:$CX$5,0))</f>
        <v>#N/A</v>
      </c>
      <c r="O76" s="241" t="e">
        <f>IF(K$3='файл остатки'!$B$1,INDEX('файл остатки'!$A$5:$CX$265,MATCH($C$1,'файл остатки'!$A$5:$A$228,0),MATCH($B76,'файл остатки'!$A$5:$CX$5,0)),I76+J76-K76-M76)</f>
        <v>#N/A</v>
      </c>
      <c r="P76" s="218">
        <v>57</v>
      </c>
      <c r="Q76" s="217"/>
      <c r="R76" s="208"/>
      <c r="S76" s="234" t="e">
        <f>IF(ISERROR(INDEX('файл остатки'!$A$5:$CX$265,MATCH(S$2,'файл остатки'!$A$5:$A$228,0),MATCH($B76,'файл остатки'!$A$5:$CX$5,0))),INDEX('файл остатки'!$A$100:$CX$265,MATCH(Q$3,'файл остатки'!$A$100:$A$228,0),MATCH($B76,'файл остатки'!$A$5:$CX$5,0)),INDEX('файл остатки'!$A$5:$CX$265,MATCH(S$2,'файл остатки'!$A$5:$A$228,0),MATCH($B76,'файл остатки'!$A$5:$CX$5,0)))</f>
        <v>#N/A</v>
      </c>
      <c r="T76" s="213" t="e">
        <f>INDEX('файл остатки'!$A$5:$CX$265,MATCH($H$1,'файл остатки'!$A$5:$A$228,0),MATCH($B76,'файл остатки'!$A$5:$CX$5,0))</f>
        <v>#N/A</v>
      </c>
      <c r="U76" s="241" t="e">
        <f>IF(Q$3='файл остатки'!$B$1,INDEX('файл остатки'!$A$5:$CX$265,MATCH($C$1,'файл остатки'!$A$5:$A$228,0),MATCH($B76,'файл остатки'!$A$5:$CX$5,0)),O76+P76-Q76-S76)</f>
        <v>#N/A</v>
      </c>
      <c r="V76" s="218"/>
      <c r="W76" s="217">
        <v>-4</v>
      </c>
      <c r="X76" s="208"/>
      <c r="Y76" s="234" t="e">
        <f>IF(ISERROR(INDEX('файл остатки'!$A$5:$CX$265,MATCH(Y$2,'файл остатки'!$A$5:$A$228,0),MATCH($B76,'файл остатки'!$A$5:$CX$5,0))),INDEX('файл остатки'!$A$100:$CX$265,MATCH(W$3,'файл остатки'!$A$100:$A$228,0),MATCH($B76,'файл остатки'!$A$5:$CX$5,0)),INDEX('файл остатки'!$A$5:$CX$265,MATCH(Y$2,'файл остатки'!$A$5:$A$228,0),MATCH($B76,'файл остатки'!$A$5:$CX$5,0)))</f>
        <v>#N/A</v>
      </c>
      <c r="Z76" s="213" t="e">
        <f>INDEX('файл остатки'!$A$5:$CX$265,MATCH($H$1,'файл остатки'!$A$5:$A$228,0),MATCH($B76,'файл остатки'!$A$5:$CX$5,0))</f>
        <v>#N/A</v>
      </c>
      <c r="AA76" s="241" t="e">
        <f>IF(W$3='файл остатки'!$B$1,INDEX('файл остатки'!$A$5:$CX$265,MATCH($C$1,'файл остатки'!$A$5:$A$228,0),MATCH($B76,'файл остатки'!$A$5:$CX$5,0)),U76+V76-W76-Y76)</f>
        <v>#N/A</v>
      </c>
      <c r="AB76" s="218"/>
      <c r="AC76" s="217"/>
      <c r="AD76" s="208"/>
      <c r="AE76" s="234" t="e">
        <f>IF(ISERROR(INDEX('файл остатки'!$A$5:$CX$265,MATCH(AE$2,'файл остатки'!$A$5:$A$228,0),MATCH($B76,'файл остатки'!$A$5:$CX$5,0))),INDEX('файл остатки'!$A$100:$CX$265,MATCH(AC$3,'файл остатки'!$A$100:$A$228,0),MATCH($B76,'файл остатки'!$A$5:$CX$5,0)),INDEX('файл остатки'!$A$5:$CX$265,MATCH(AE$2,'файл остатки'!$A$5:$A$228,0),MATCH($B76,'файл остатки'!$A$5:$CX$5,0)))</f>
        <v>#N/A</v>
      </c>
      <c r="AF76" s="213" t="e">
        <f>INDEX('файл остатки'!$A$5:$CX$265,MATCH($H$1,'файл остатки'!$A$5:$A$228,0),MATCH($B76,'файл остатки'!$A$5:$CX$5,0))</f>
        <v>#N/A</v>
      </c>
      <c r="AG76" s="241" t="e">
        <f>IF(AC$3='файл остатки'!$B$1,INDEX('файл остатки'!$A$5:$CX$265,MATCH($C$1,'файл остатки'!$A$5:$A$228,0),MATCH($B76,'файл остатки'!$A$5:$CX$5,0)),AA76+AB76-AC76-AE76)</f>
        <v>#N/A</v>
      </c>
      <c r="AH76" s="218"/>
      <c r="AI76" s="217"/>
      <c r="AJ76" s="208"/>
      <c r="AK76" s="234" t="e">
        <f>IF(ISERROR(INDEX('файл остатки'!$A$5:$CX$265,MATCH(AK$2,'файл остатки'!$A$5:$A$228,0),MATCH($B76,'файл остатки'!$A$5:$CX$5,0))),INDEX('файл остатки'!$A$100:$CX$265,MATCH(AI$3,'файл остатки'!$A$100:$A$228,0),MATCH($B76,'файл остатки'!$A$5:$CX$5,0)),INDEX('файл остатки'!$A$5:$CX$265,MATCH(AK$2,'файл остатки'!$A$5:$A$228,0),MATCH($B76,'файл остатки'!$A$5:$CX$5,0)))</f>
        <v>#N/A</v>
      </c>
      <c r="AL76" s="213" t="e">
        <f>INDEX('файл остатки'!$A$5:$CX$265,MATCH($H$1,'файл остатки'!$A$5:$A$228,0),MATCH($B76,'файл остатки'!$A$5:$CX$5,0))</f>
        <v>#N/A</v>
      </c>
      <c r="AM76" s="241" t="e">
        <f>IF(AI$3='файл остатки'!$B$1,INDEX('файл остатки'!$A$5:$CX$265,MATCH($C$1,'файл остатки'!$A$5:$A$228,0),MATCH($B76,'файл остатки'!$A$5:$CX$5,0)),AG76+AH76-AI76-AK76)</f>
        <v>#N/A</v>
      </c>
      <c r="AN76" s="218"/>
      <c r="AO76" s="217"/>
      <c r="AP76" s="208"/>
      <c r="AQ76" s="234" t="e">
        <f>IF(ISERROR(INDEX('файл остатки'!$A$5:$CX$265,MATCH(AQ$2,'файл остатки'!$A$5:$A$228,0),MATCH($B76,'файл остатки'!$A$5:$CX$5,0))),INDEX('файл остатки'!$A$100:$CX$265,MATCH(AO$3,'файл остатки'!$A$100:$A$228,0),MATCH($B76,'файл остатки'!$A$5:$CX$5,0)),INDEX('файл остатки'!$A$5:$CX$265,MATCH(AQ$2,'файл остатки'!$A$5:$A$228,0),MATCH($B76,'файл остатки'!$A$5:$CX$5,0)))</f>
        <v>#N/A</v>
      </c>
      <c r="AR76" s="213" t="e">
        <f>INDEX('файл остатки'!$A$5:$CX$265,MATCH($H$1,'файл остатки'!$A$5:$A$228,0),MATCH($B76,'файл остатки'!$A$5:$CX$5,0))</f>
        <v>#N/A</v>
      </c>
      <c r="AS76" s="241" t="e">
        <f>IF(AO$3='файл остатки'!$B$1,INDEX('файл остатки'!$A$5:$CX$265,MATCH($C$1,'файл остатки'!$A$5:$A$228,0),MATCH($B76,'файл остатки'!$A$5:$CX$5,0)),AM76+AN76-AO76-AQ76)</f>
        <v>#N/A</v>
      </c>
      <c r="AT76" s="218"/>
      <c r="AU76" s="217"/>
      <c r="AV76" s="208"/>
      <c r="AW76" s="234" t="e">
        <f>IF(ISERROR(INDEX('файл остатки'!$A$5:$CX$265,MATCH(AW$2,'файл остатки'!$A$5:$A$228,0),MATCH($B76,'файл остатки'!$A$5:$CX$5,0))),INDEX('файл остатки'!$A$100:$CX$265,MATCH(AU$3,'файл остатки'!$A$100:$A$228,0),MATCH($B76,'файл остатки'!$A$5:$CX$5,0)),INDEX('файл остатки'!$A$5:$CX$265,MATCH(AW$2,'файл остатки'!$A$5:$A$228,0),MATCH($B76,'файл остатки'!$A$5:$CX$5,0)))</f>
        <v>#N/A</v>
      </c>
      <c r="AX76" s="213" t="e">
        <f>INDEX('файл остатки'!$A$5:$CX$265,MATCH($H$1,'файл остатки'!$A$5:$A$228,0),MATCH($B76,'файл остатки'!$A$5:$CX$5,0))</f>
        <v>#N/A</v>
      </c>
      <c r="AY76" s="241" t="e">
        <f>IF(AU$3='файл остатки'!$B$1,INDEX('файл остатки'!$A$5:$CX$265,MATCH($C$1,'файл остатки'!$A$5:$A$228,0),MATCH($B76,'файл остатки'!$A$5:$CX$5,0)),AS76+AT76-AU76-AW76)</f>
        <v>#N/A</v>
      </c>
      <c r="AZ76" s="218"/>
      <c r="BA76" s="217"/>
      <c r="BB76" s="208"/>
      <c r="BC76" s="234" t="e">
        <f>IF(ISERROR(INDEX('файл остатки'!$A$5:$CX$265,MATCH(BC$2,'файл остатки'!$A$5:$A$228,0),MATCH($B76,'файл остатки'!$A$5:$CX$5,0))),INDEX('файл остатки'!$A$100:$CX$265,MATCH(BA$3,'файл остатки'!$A$100:$A$228,0),MATCH($B76,'файл остатки'!$A$5:$CX$5,0)),INDEX('файл остатки'!$A$5:$CX$265,MATCH(BC$2,'файл остатки'!$A$5:$A$228,0),MATCH($B76,'файл остатки'!$A$5:$CX$5,0)))</f>
        <v>#N/A</v>
      </c>
      <c r="BD76" s="213" t="e">
        <f>INDEX('файл остатки'!$A$5:$CX$265,MATCH($H$1,'файл остатки'!$A$5:$A$228,0),MATCH($B76,'файл остатки'!$A$5:$CX$5,0))</f>
        <v>#N/A</v>
      </c>
      <c r="BE76" s="241" t="e">
        <f>IF(BA$3='файл остатки'!$B$1,INDEX('файл остатки'!$A$5:$CX$265,MATCH($C$1,'файл остатки'!$A$5:$A$228,0),MATCH($B76,'файл остатки'!$A$5:$CX$5,0)),AY76+AZ76-BA76-BC76)</f>
        <v>#N/A</v>
      </c>
      <c r="BF76" s="218"/>
      <c r="BG76" s="217"/>
      <c r="BH76" s="208"/>
      <c r="BI76" s="234" t="e">
        <f>IF(ISERROR(INDEX('файл остатки'!$A$5:$CX$265,MATCH(BI$2,'файл остатки'!$A$5:$A$228,0),MATCH($B76,'файл остатки'!$A$5:$CX$5,0))),INDEX('файл остатки'!$A$100:$CX$265,MATCH(BG$3,'файл остатки'!$A$100:$A$228,0),MATCH($B76,'файл остатки'!$A$5:$CX$5,0)),INDEX('файл остатки'!$A$5:$CX$265,MATCH(BI$2,'файл остатки'!$A$5:$A$228,0),MATCH($B76,'файл остатки'!$A$5:$CX$5,0)))</f>
        <v>#N/A</v>
      </c>
      <c r="BJ76" s="213" t="e">
        <f>INDEX('файл остатки'!$A$5:$CX$265,MATCH($H$1,'файл остатки'!$A$5:$A$228,0),MATCH($B76,'файл остатки'!$A$5:$CX$5,0))</f>
        <v>#N/A</v>
      </c>
      <c r="BK76" s="213" t="e">
        <f t="shared" si="6"/>
        <v>#N/A</v>
      </c>
      <c r="BL76" s="241" t="e">
        <f>IF(BG$3='файл остатки'!$B$1,INDEX('файл остатки'!$A$5:$CX$265,MATCH($C$1,'файл остатки'!$A$5:$A$228,0),MATCH($B76,'файл остатки'!$A$5:$CX$5,0)),BE76+BF76-BG76-BI76)</f>
        <v>#N/A</v>
      </c>
      <c r="BM76" s="218"/>
      <c r="BN76" s="217" t="e">
        <f t="shared" si="7"/>
        <v>#N/A</v>
      </c>
      <c r="BO76" s="208"/>
      <c r="BP76" s="234" t="e">
        <f>IF(ISERROR(INDEX('файл остатки'!$A$5:$CX$265,MATCH(BP$2,'файл остатки'!$A$5:$A$228,0),MATCH($B76,'файл остатки'!$A$5:$CX$5,0))),INDEX('файл остатки'!$A$100:$CX$265,MATCH(BN$3,'файл остатки'!$A$100:$A$228,0),MATCH($B76,'файл остатки'!$A$5:$CX$5,0)),INDEX('файл остатки'!$A$5:$CX$265,MATCH(BP$2,'файл остатки'!$A$5:$A$228,0),MATCH($B76,'файл остатки'!$A$5:$CX$5,0)))</f>
        <v>#N/A</v>
      </c>
      <c r="BQ76" s="213" t="e">
        <f>INDEX('файл остатки'!$A$5:$CX$265,MATCH($H$1,'файл остатки'!$A$5:$A$228,0),MATCH($B76,'файл остатки'!$A$5:$CX$5,0))</f>
        <v>#N/A</v>
      </c>
      <c r="BR76" s="241" t="e">
        <f>IF(BN$3='файл остатки'!$B$1,INDEX('файл остатки'!$A$5:$CX$265,MATCH($C$1,'файл остатки'!$A$5:$A$228,0),MATCH($B76,'файл остатки'!$A$5:$CX$5,0)),BL76+BM76-BN76-BP76)</f>
        <v>#N/A</v>
      </c>
      <c r="BS76" s="218"/>
      <c r="BT76" s="217" t="e">
        <f t="shared" si="8"/>
        <v>#N/A</v>
      </c>
      <c r="BU76" s="208"/>
      <c r="BV76" s="234" t="e">
        <f>IF(ISERROR(INDEX('файл остатки'!$A$5:$CX$265,MATCH(BV$2,'файл остатки'!$A$5:$A$228,0),MATCH($B76,'файл остатки'!$A$5:$CX$5,0))),INDEX('файл остатки'!$A$100:$CX$265,MATCH(BT$3,'файл остатки'!$A$100:$A$228,0),MATCH($B76,'файл остатки'!$A$5:$CX$5,0)),INDEX('файл остатки'!$A$5:$CX$265,MATCH(BV$2,'файл остатки'!$A$5:$A$228,0),MATCH($B76,'файл остатки'!$A$5:$CX$5,0)))</f>
        <v>#N/A</v>
      </c>
      <c r="BW76" s="213" t="e">
        <f>INDEX('файл остатки'!$A$5:$CX$265,MATCH($H$1,'файл остатки'!$A$5:$A$228,0),MATCH($B76,'файл остатки'!$A$5:$CX$5,0))</f>
        <v>#N/A</v>
      </c>
      <c r="BX76" s="241" t="e">
        <f>IF(BT$3='файл остатки'!$B$1,INDEX('файл остатки'!$A$5:$CX$265,MATCH($C$1,'файл остатки'!$A$5:$A$228,0),MATCH($B76,'файл остатки'!$A$5:$CX$5,0)),BR76+BS76-BT76-BV76)</f>
        <v>#N/A</v>
      </c>
      <c r="BY76" s="218"/>
      <c r="BZ76" s="217" t="e">
        <f t="shared" si="9"/>
        <v>#N/A</v>
      </c>
      <c r="CA76" s="208"/>
      <c r="CB76" s="234" t="e">
        <f>IF(ISERROR(INDEX('файл остатки'!$A$5:$CX$265,MATCH(CB$2,'файл остатки'!$A$5:$A$228,0),MATCH($B76,'файл остатки'!$A$5:$CX$5,0))),INDEX('файл остатки'!$A$100:$CX$265,MATCH(BZ$3,'файл остатки'!$A$100:$A$228,0),MATCH($B76,'файл остатки'!$A$5:$CX$5,0)),INDEX('файл остатки'!$A$5:$CX$265,MATCH(CB$2,'файл остатки'!$A$5:$A$228,0),MATCH($B76,'файл остатки'!$A$5:$CX$5,0)))</f>
        <v>#N/A</v>
      </c>
      <c r="CC76" s="213" t="e">
        <f>INDEX('файл остатки'!$A$5:$CX$265,MATCH($H$1,'файл остатки'!$A$5:$A$228,0),MATCH($B76,'файл остатки'!$A$5:$CX$5,0))</f>
        <v>#N/A</v>
      </c>
      <c r="CD76" s="241" t="e">
        <f>IF(BZ$3='файл остатки'!$B$1,INDEX('файл остатки'!$A$5:$CX$265,MATCH($C$1,'файл остатки'!$A$5:$A$228,0),MATCH($B76,'файл остатки'!$A$5:$CX$5,0)),BX76+BY76-BZ76-CB76)</f>
        <v>#N/A</v>
      </c>
      <c r="CE76" s="218"/>
      <c r="CH76" s="217">
        <f t="shared" si="10"/>
        <v>-4</v>
      </c>
      <c r="CI76" s="208"/>
      <c r="CJ76" s="217" t="e">
        <f t="shared" si="11"/>
        <v>#N/A</v>
      </c>
      <c r="CK76" s="208"/>
      <c r="CO76" s="223" t="e">
        <f>+INDEX('файл остатки'!$A$5:$CX$265,MATCH(CO$2,'файл остатки'!$A$5:$A$228,0),MATCH($B76,'файл остатки'!$A$5:$CX$5,0))</f>
        <v>#N/A</v>
      </c>
    </row>
    <row r="77" spans="1:93" ht="24" customHeight="1">
      <c r="A77" s="190" t="s">
        <v>46</v>
      </c>
      <c r="B77" s="202" t="s">
        <v>107</v>
      </c>
      <c r="C77" s="244">
        <f>INDEX('файл остатки'!$A$5:$CX$265,MATCH($C$1,'файл остатки'!$A$5:$A$228,0),MATCH(B77,'файл остатки'!$A$5:$CX$5,0))</f>
        <v>33.271999999999998</v>
      </c>
      <c r="D77" s="248"/>
      <c r="E77" s="217">
        <v>-3</v>
      </c>
      <c r="F77" s="208"/>
      <c r="G77" s="234" t="e">
        <f>IF(ISERROR(INDEX('файл остатки'!$A$5:$CX$265,MATCH(G$2,'файл остатки'!$A$5:$A$228,0),MATCH($B77,'файл остатки'!$A$5:$CX$5,0))),INDEX('файл остатки'!$A$100:$CX$265,MATCH(E$3,'файл остатки'!$A$100:$A$228,0),MATCH($B77,'файл остатки'!$A$5:$CX$5,0)),INDEX('файл остатки'!$A$5:$CX$265,MATCH(G$2,'файл остатки'!$A$5:$A$228,0),MATCH($B77,'файл остатки'!$A$5:$CX$5,0)))</f>
        <v>#N/A</v>
      </c>
      <c r="H77" s="213">
        <f>INDEX('файл остатки'!$A$5:$CX$265,MATCH($H$1,'файл остатки'!$A$5:$A$228,0),MATCH($B77,'файл остатки'!$A$5:$CX$5,0))</f>
        <v>201.20847619047623</v>
      </c>
      <c r="I77" s="241" t="e">
        <f>IF(E$3='файл остатки'!$B$1,INDEX('файл остатки'!$A$5:$CX$265,MATCH($C$1,'файл остатки'!$A$5:$A$228,0),MATCH($B77,'файл остатки'!$A$5:$CX$5,0)),C77+D77-E77-G77)</f>
        <v>#N/A</v>
      </c>
      <c r="J77" s="218"/>
      <c r="K77" s="217"/>
      <c r="L77" s="208"/>
      <c r="M77" s="234" t="e">
        <f>IF(ISERROR(INDEX('файл остатки'!$A$5:$CX$265,MATCH(M$2,'файл остатки'!$A$5:$A$228,0),MATCH($B77,'файл остатки'!$A$5:$CX$5,0))),INDEX('файл остатки'!$A$100:$CX$265,MATCH(K$3,'файл остатки'!$A$100:$A$228,0),MATCH($B77,'файл остатки'!$A$5:$CX$5,0)),INDEX('файл остатки'!$A$5:$CX$265,MATCH(M$2,'файл остатки'!$A$5:$A$228,0),MATCH($B77,'файл остатки'!$A$5:$CX$5,0)))</f>
        <v>#N/A</v>
      </c>
      <c r="N77" s="213">
        <f>INDEX('файл остатки'!$A$5:$CX$265,MATCH($H$1,'файл остатки'!$A$5:$A$228,0),MATCH($B77,'файл остатки'!$A$5:$CX$5,0))</f>
        <v>201.20847619047623</v>
      </c>
      <c r="O77" s="241" t="e">
        <f>IF(K$3='файл остатки'!$B$1,INDEX('файл остатки'!$A$5:$CX$265,MATCH($C$1,'файл остатки'!$A$5:$A$228,0),MATCH($B77,'файл остатки'!$A$5:$CX$5,0)),I77+J77-K77-M77)</f>
        <v>#N/A</v>
      </c>
      <c r="P77" s="218">
        <v>55</v>
      </c>
      <c r="Q77" s="217">
        <v>-81</v>
      </c>
      <c r="R77" s="208"/>
      <c r="S77" s="234" t="e">
        <f>IF(ISERROR(INDEX('файл остатки'!$A$5:$CX$265,MATCH(S$2,'файл остатки'!$A$5:$A$228,0),MATCH($B77,'файл остатки'!$A$5:$CX$5,0))),INDEX('файл остатки'!$A$100:$CX$265,MATCH(Q$3,'файл остатки'!$A$100:$A$228,0),MATCH($B77,'файл остатки'!$A$5:$CX$5,0)),INDEX('файл остатки'!$A$5:$CX$265,MATCH(S$2,'файл остатки'!$A$5:$A$228,0),MATCH($B77,'файл остатки'!$A$5:$CX$5,0)))</f>
        <v>#N/A</v>
      </c>
      <c r="T77" s="213">
        <f>INDEX('файл остатки'!$A$5:$CX$265,MATCH($H$1,'файл остатки'!$A$5:$A$228,0),MATCH($B77,'файл остатки'!$A$5:$CX$5,0))</f>
        <v>201.20847619047623</v>
      </c>
      <c r="U77" s="241" t="e">
        <f>IF(Q$3='файл остатки'!$B$1,INDEX('файл остатки'!$A$5:$CX$265,MATCH($C$1,'файл остатки'!$A$5:$A$228,0),MATCH($B77,'файл остатки'!$A$5:$CX$5,0)),O77+P77-Q77-S77)</f>
        <v>#N/A</v>
      </c>
      <c r="V77" s="218"/>
      <c r="W77" s="217"/>
      <c r="X77" s="208"/>
      <c r="Y77" s="234" t="e">
        <f>IF(ISERROR(INDEX('файл остатки'!$A$5:$CX$265,MATCH(Y$2,'файл остатки'!$A$5:$A$228,0),MATCH($B77,'файл остатки'!$A$5:$CX$5,0))),INDEX('файл остатки'!$A$100:$CX$265,MATCH(W$3,'файл остатки'!$A$100:$A$228,0),MATCH($B77,'файл остатки'!$A$5:$CX$5,0)),INDEX('файл остатки'!$A$5:$CX$265,MATCH(Y$2,'файл остатки'!$A$5:$A$228,0),MATCH($B77,'файл остатки'!$A$5:$CX$5,0)))</f>
        <v>#N/A</v>
      </c>
      <c r="Z77" s="213">
        <f>INDEX('файл остатки'!$A$5:$CX$265,MATCH($H$1,'файл остатки'!$A$5:$A$228,0),MATCH($B77,'файл остатки'!$A$5:$CX$5,0))</f>
        <v>201.20847619047623</v>
      </c>
      <c r="AA77" s="241" t="e">
        <f>IF(W$3='файл остатки'!$B$1,INDEX('файл остатки'!$A$5:$CX$265,MATCH($C$1,'файл остатки'!$A$5:$A$228,0),MATCH($B77,'файл остатки'!$A$5:$CX$5,0)),U77+V77-W77-Y77)</f>
        <v>#N/A</v>
      </c>
      <c r="AB77" s="218"/>
      <c r="AC77" s="217"/>
      <c r="AD77" s="208"/>
      <c r="AE77" s="234" t="e">
        <f>IF(ISERROR(INDEX('файл остатки'!$A$5:$CX$265,MATCH(AE$2,'файл остатки'!$A$5:$A$228,0),MATCH($B77,'файл остатки'!$A$5:$CX$5,0))),INDEX('файл остатки'!$A$100:$CX$265,MATCH(AC$3,'файл остатки'!$A$100:$A$228,0),MATCH($B77,'файл остатки'!$A$5:$CX$5,0)),INDEX('файл остатки'!$A$5:$CX$265,MATCH(AE$2,'файл остатки'!$A$5:$A$228,0),MATCH($B77,'файл остатки'!$A$5:$CX$5,0)))</f>
        <v>#N/A</v>
      </c>
      <c r="AF77" s="213">
        <f>INDEX('файл остатки'!$A$5:$CX$265,MATCH($H$1,'файл остатки'!$A$5:$A$228,0),MATCH($B77,'файл остатки'!$A$5:$CX$5,0))</f>
        <v>201.20847619047623</v>
      </c>
      <c r="AG77" s="241" t="e">
        <f>IF(AC$3='файл остатки'!$B$1,INDEX('файл остатки'!$A$5:$CX$265,MATCH($C$1,'файл остатки'!$A$5:$A$228,0),MATCH($B77,'файл остатки'!$A$5:$CX$5,0)),AA77+AB77-AC77-AE77)</f>
        <v>#N/A</v>
      </c>
      <c r="AH77" s="218"/>
      <c r="AI77" s="217">
        <v>-50</v>
      </c>
      <c r="AJ77" s="208"/>
      <c r="AK77" s="234" t="e">
        <f>IF(ISERROR(INDEX('файл остатки'!$A$5:$CX$265,MATCH(AK$2,'файл остатки'!$A$5:$A$228,0),MATCH($B77,'файл остатки'!$A$5:$CX$5,0))),INDEX('файл остатки'!$A$100:$CX$265,MATCH(AI$3,'файл остатки'!$A$100:$A$228,0),MATCH($B77,'файл остатки'!$A$5:$CX$5,0)),INDEX('файл остатки'!$A$5:$CX$265,MATCH(AK$2,'файл остатки'!$A$5:$A$228,0),MATCH($B77,'файл остатки'!$A$5:$CX$5,0)))</f>
        <v>#N/A</v>
      </c>
      <c r="AL77" s="213">
        <f>INDEX('файл остатки'!$A$5:$CX$265,MATCH($H$1,'файл остатки'!$A$5:$A$228,0),MATCH($B77,'файл остатки'!$A$5:$CX$5,0))</f>
        <v>201.20847619047623</v>
      </c>
      <c r="AM77" s="241" t="e">
        <f>IF(AI$3='файл остатки'!$B$1,INDEX('файл остатки'!$A$5:$CX$265,MATCH($C$1,'файл остатки'!$A$5:$A$228,0),MATCH($B77,'файл остатки'!$A$5:$CX$5,0)),AG77+AH77-AI77-AK77)</f>
        <v>#N/A</v>
      </c>
      <c r="AN77" s="218"/>
      <c r="AO77" s="217"/>
      <c r="AP77" s="208"/>
      <c r="AQ77" s="234" t="e">
        <f>IF(ISERROR(INDEX('файл остатки'!$A$5:$CX$265,MATCH(AQ$2,'файл остатки'!$A$5:$A$228,0),MATCH($B77,'файл остатки'!$A$5:$CX$5,0))),INDEX('файл остатки'!$A$100:$CX$265,MATCH(AO$3,'файл остатки'!$A$100:$A$228,0),MATCH($B77,'файл остатки'!$A$5:$CX$5,0)),INDEX('файл остатки'!$A$5:$CX$265,MATCH(AQ$2,'файл остатки'!$A$5:$A$228,0),MATCH($B77,'файл остатки'!$A$5:$CX$5,0)))</f>
        <v>#N/A</v>
      </c>
      <c r="AR77" s="213">
        <f>INDEX('файл остатки'!$A$5:$CX$265,MATCH($H$1,'файл остатки'!$A$5:$A$228,0),MATCH($B77,'файл остатки'!$A$5:$CX$5,0))</f>
        <v>201.20847619047623</v>
      </c>
      <c r="AS77" s="241" t="e">
        <f>IF(AO$3='файл остатки'!$B$1,INDEX('файл остатки'!$A$5:$CX$265,MATCH($C$1,'файл остатки'!$A$5:$A$228,0),MATCH($B77,'файл остатки'!$A$5:$CX$5,0)),AM77+AN77-AO77-AQ77)</f>
        <v>#N/A</v>
      </c>
      <c r="AT77" s="218"/>
      <c r="AU77" s="217">
        <v>-32</v>
      </c>
      <c r="AV77" s="208"/>
      <c r="AW77" s="234" t="e">
        <f>IF(ISERROR(INDEX('файл остатки'!$A$5:$CX$265,MATCH(AW$2,'файл остатки'!$A$5:$A$228,0),MATCH($B77,'файл остатки'!$A$5:$CX$5,0))),INDEX('файл остатки'!$A$100:$CX$265,MATCH(AU$3,'файл остатки'!$A$100:$A$228,0),MATCH($B77,'файл остатки'!$A$5:$CX$5,0)),INDEX('файл остатки'!$A$5:$CX$265,MATCH(AW$2,'файл остатки'!$A$5:$A$228,0),MATCH($B77,'файл остатки'!$A$5:$CX$5,0)))</f>
        <v>#N/A</v>
      </c>
      <c r="AX77" s="213">
        <f>INDEX('файл остатки'!$A$5:$CX$265,MATCH($H$1,'файл остатки'!$A$5:$A$228,0),MATCH($B77,'файл остатки'!$A$5:$CX$5,0))</f>
        <v>201.20847619047623</v>
      </c>
      <c r="AY77" s="241" t="e">
        <f>IF(AU$3='файл остатки'!$B$1,INDEX('файл остатки'!$A$5:$CX$265,MATCH($C$1,'файл остатки'!$A$5:$A$228,0),MATCH($B77,'файл остатки'!$A$5:$CX$5,0)),AS77+AT77-AU77-AW77)</f>
        <v>#N/A</v>
      </c>
      <c r="AZ77" s="218"/>
      <c r="BA77" s="217"/>
      <c r="BB77" s="208"/>
      <c r="BC77" s="234" t="e">
        <f>IF(ISERROR(INDEX('файл остатки'!$A$5:$CX$265,MATCH(BC$2,'файл остатки'!$A$5:$A$228,0),MATCH($B77,'файл остатки'!$A$5:$CX$5,0))),INDEX('файл остатки'!$A$100:$CX$265,MATCH(BA$3,'файл остатки'!$A$100:$A$228,0),MATCH($B77,'файл остатки'!$A$5:$CX$5,0)),INDEX('файл остатки'!$A$5:$CX$265,MATCH(BC$2,'файл остатки'!$A$5:$A$228,0),MATCH($B77,'файл остатки'!$A$5:$CX$5,0)))</f>
        <v>#N/A</v>
      </c>
      <c r="BD77" s="213">
        <f>INDEX('файл остатки'!$A$5:$CX$265,MATCH($H$1,'файл остатки'!$A$5:$A$228,0),MATCH($B77,'файл остатки'!$A$5:$CX$5,0))</f>
        <v>201.20847619047623</v>
      </c>
      <c r="BE77" s="241" t="e">
        <f>IF(BA$3='файл остатки'!$B$1,INDEX('файл остатки'!$A$5:$CX$265,MATCH($C$1,'файл остатки'!$A$5:$A$228,0),MATCH($B77,'файл остатки'!$A$5:$CX$5,0)),AY77+AZ77-BA77-BC77)</f>
        <v>#N/A</v>
      </c>
      <c r="BF77" s="218"/>
      <c r="BG77" s="217"/>
      <c r="BH77" s="208"/>
      <c r="BI77" s="234" t="e">
        <f>IF(ISERROR(INDEX('файл остатки'!$A$5:$CX$265,MATCH(BI$2,'файл остатки'!$A$5:$A$228,0),MATCH($B77,'файл остатки'!$A$5:$CX$5,0))),INDEX('файл остатки'!$A$100:$CX$265,MATCH(BG$3,'файл остатки'!$A$100:$A$228,0),MATCH($B77,'файл остатки'!$A$5:$CX$5,0)),INDEX('файл остатки'!$A$5:$CX$265,MATCH(BI$2,'файл остатки'!$A$5:$A$228,0),MATCH($B77,'файл остатки'!$A$5:$CX$5,0)))</f>
        <v>#N/A</v>
      </c>
      <c r="BJ77" s="213">
        <f>INDEX('файл остатки'!$A$5:$CX$265,MATCH($H$1,'файл остатки'!$A$5:$A$228,0),MATCH($B77,'файл остатки'!$A$5:$CX$5,0))</f>
        <v>201.20847619047623</v>
      </c>
      <c r="BK77" s="213" t="e">
        <f t="shared" si="6"/>
        <v>#N/A</v>
      </c>
      <c r="BL77" s="241" t="e">
        <f>IF(BG$3='файл остатки'!$B$1,INDEX('файл остатки'!$A$5:$CX$265,MATCH($C$1,'файл остатки'!$A$5:$A$228,0),MATCH($B77,'файл остатки'!$A$5:$CX$5,0)),BE77+BF77-BG77-BI77)</f>
        <v>#N/A</v>
      </c>
      <c r="BM77" s="218"/>
      <c r="BN77" s="217">
        <f t="shared" si="7"/>
        <v>-963.79148148148147</v>
      </c>
      <c r="BO77" s="208"/>
      <c r="BP77" s="234">
        <f>IF(ISERROR(INDEX('файл остатки'!$A$5:$CX$265,MATCH(BP$2,'файл остатки'!$A$5:$A$228,0),MATCH($B77,'файл остатки'!$A$5:$CX$5,0))),INDEX('файл остатки'!$A$100:$CX$265,MATCH(BN$3,'файл остатки'!$A$100:$A$228,0),MATCH($B77,'файл остатки'!$A$5:$CX$5,0)),INDEX('файл остатки'!$A$5:$CX$265,MATCH(BP$2,'файл остатки'!$A$5:$A$228,0),MATCH($B77,'файл остатки'!$A$5:$CX$5,0)))</f>
        <v>963.79148148148147</v>
      </c>
      <c r="BQ77" s="213">
        <f>INDEX('файл остатки'!$A$5:$CX$265,MATCH($H$1,'файл остатки'!$A$5:$A$228,0),MATCH($B77,'файл остатки'!$A$5:$CX$5,0))</f>
        <v>201.20847619047623</v>
      </c>
      <c r="BR77" s="241" t="e">
        <f>IF(BN$3='файл остатки'!$B$1,INDEX('файл остатки'!$A$5:$CX$265,MATCH($C$1,'файл остатки'!$A$5:$A$228,0),MATCH($B77,'файл остатки'!$A$5:$CX$5,0)),BL77+BM77-BN77-BP77)</f>
        <v>#N/A</v>
      </c>
      <c r="BS77" s="218"/>
      <c r="BT77" s="217">
        <f t="shared" si="8"/>
        <v>-788.55666666666662</v>
      </c>
      <c r="BU77" s="208"/>
      <c r="BV77" s="234">
        <f>IF(ISERROR(INDEX('файл остатки'!$A$5:$CX$265,MATCH(BV$2,'файл остатки'!$A$5:$A$228,0),MATCH($B77,'файл остатки'!$A$5:$CX$5,0))),INDEX('файл остатки'!$A$100:$CX$265,MATCH(BT$3,'файл остатки'!$A$100:$A$228,0),MATCH($B77,'файл остатки'!$A$5:$CX$5,0)),INDEX('файл остатки'!$A$5:$CX$265,MATCH(BV$2,'файл остатки'!$A$5:$A$228,0),MATCH($B77,'файл остатки'!$A$5:$CX$5,0)))</f>
        <v>788.55666666666662</v>
      </c>
      <c r="BW77" s="213">
        <f>INDEX('файл остатки'!$A$5:$CX$265,MATCH($H$1,'файл остатки'!$A$5:$A$228,0),MATCH($B77,'файл остатки'!$A$5:$CX$5,0))</f>
        <v>201.20847619047623</v>
      </c>
      <c r="BX77" s="241" t="e">
        <f>IF(BT$3='файл остатки'!$B$1,INDEX('файл остатки'!$A$5:$CX$265,MATCH($C$1,'файл остатки'!$A$5:$A$228,0),MATCH($B77,'файл остатки'!$A$5:$CX$5,0)),BR77+BS77-BT77-BV77)</f>
        <v>#N/A</v>
      </c>
      <c r="BY77" s="218"/>
      <c r="BZ77" s="217">
        <f t="shared" si="9"/>
        <v>-788.55666666666662</v>
      </c>
      <c r="CA77" s="208"/>
      <c r="CB77" s="234">
        <f>IF(ISERROR(INDEX('файл остатки'!$A$5:$CX$265,MATCH(CB$2,'файл остатки'!$A$5:$A$228,0),MATCH($B77,'файл остатки'!$A$5:$CX$5,0))),INDEX('файл остатки'!$A$100:$CX$265,MATCH(BZ$3,'файл остатки'!$A$100:$A$228,0),MATCH($B77,'файл остатки'!$A$5:$CX$5,0)),INDEX('файл остатки'!$A$5:$CX$265,MATCH(CB$2,'файл остатки'!$A$5:$A$228,0),MATCH($B77,'файл остатки'!$A$5:$CX$5,0)))</f>
        <v>788.55666666666662</v>
      </c>
      <c r="CC77" s="213">
        <f>INDEX('файл остатки'!$A$5:$CX$265,MATCH($H$1,'файл остатки'!$A$5:$A$228,0),MATCH($B77,'файл остатки'!$A$5:$CX$5,0))</f>
        <v>201.20847619047623</v>
      </c>
      <c r="CD77" s="241" t="e">
        <f>IF(BZ$3='файл остатки'!$B$1,INDEX('файл остатки'!$A$5:$CX$265,MATCH($C$1,'файл остатки'!$A$5:$A$228,0),MATCH($B77,'файл остатки'!$A$5:$CX$5,0)),BX77+BY77-BZ77-CB77)</f>
        <v>#N/A</v>
      </c>
      <c r="CE77" s="218"/>
      <c r="CH77" s="217">
        <f t="shared" si="10"/>
        <v>-166</v>
      </c>
      <c r="CI77" s="208"/>
      <c r="CJ77" s="217" t="e">
        <f t="shared" si="11"/>
        <v>#N/A</v>
      </c>
      <c r="CK77" s="208"/>
      <c r="CO77" s="223">
        <f>+INDEX('файл остатки'!$A$5:$CX$265,MATCH(CO$2,'файл остатки'!$A$5:$A$228,0),MATCH($B77,'файл остатки'!$A$5:$CX$5,0))</f>
        <v>2</v>
      </c>
    </row>
    <row r="78" spans="1:93" ht="24" customHeight="1">
      <c r="A78" s="190"/>
      <c r="B78" s="202"/>
      <c r="C78" s="244"/>
      <c r="D78" s="248"/>
      <c r="E78" s="217">
        <v>0</v>
      </c>
      <c r="F78" s="208"/>
      <c r="G78" s="234"/>
      <c r="H78" s="213"/>
      <c r="I78" s="241"/>
      <c r="J78" s="218"/>
      <c r="K78" s="217"/>
      <c r="L78" s="208"/>
      <c r="M78" s="234"/>
      <c r="N78" s="213"/>
      <c r="O78" s="241"/>
      <c r="P78" s="218"/>
      <c r="Q78" s="217">
        <v>0</v>
      </c>
      <c r="R78" s="208"/>
      <c r="S78" s="234"/>
      <c r="T78" s="213"/>
      <c r="U78" s="241"/>
      <c r="V78" s="218"/>
      <c r="W78" s="217"/>
      <c r="X78" s="208"/>
      <c r="Y78" s="234"/>
      <c r="Z78" s="213"/>
      <c r="AA78" s="241"/>
      <c r="AB78" s="218"/>
      <c r="AC78" s="217"/>
      <c r="AD78" s="208"/>
      <c r="AE78" s="234"/>
      <c r="AF78" s="213"/>
      <c r="AG78" s="241"/>
      <c r="AH78" s="218"/>
      <c r="AI78" s="217"/>
      <c r="AJ78" s="208"/>
      <c r="AK78" s="234"/>
      <c r="AL78" s="213"/>
      <c r="AM78" s="241"/>
      <c r="AN78" s="218"/>
      <c r="AO78" s="217"/>
      <c r="AP78" s="208"/>
      <c r="AQ78" s="234"/>
      <c r="AR78" s="213"/>
      <c r="AS78" s="241"/>
      <c r="AT78" s="218"/>
      <c r="AU78" s="217"/>
      <c r="AV78" s="208"/>
      <c r="AW78" s="234"/>
      <c r="AX78" s="213"/>
      <c r="AY78" s="241"/>
      <c r="AZ78" s="218"/>
      <c r="BA78" s="217"/>
      <c r="BB78" s="208"/>
      <c r="BC78" s="234"/>
      <c r="BD78" s="213"/>
      <c r="BE78" s="241"/>
      <c r="BF78" s="218"/>
      <c r="BG78" s="217"/>
      <c r="BH78" s="208"/>
      <c r="BI78" s="234"/>
      <c r="BJ78" s="213"/>
      <c r="BK78" s="213"/>
      <c r="BL78" s="241"/>
      <c r="BM78" s="218"/>
      <c r="BN78" s="217">
        <f t="shared" si="7"/>
        <v>0</v>
      </c>
      <c r="BO78" s="208"/>
      <c r="BP78" s="234"/>
      <c r="BQ78" s="213"/>
      <c r="BR78" s="241"/>
      <c r="BS78" s="218"/>
      <c r="BT78" s="217">
        <f t="shared" si="8"/>
        <v>0</v>
      </c>
      <c r="BU78" s="208"/>
      <c r="BV78" s="234"/>
      <c r="BW78" s="213"/>
      <c r="BX78" s="241"/>
      <c r="BY78" s="218"/>
      <c r="BZ78" s="217">
        <f t="shared" si="9"/>
        <v>0</v>
      </c>
      <c r="CA78" s="208"/>
      <c r="CB78" s="234"/>
      <c r="CC78" s="213"/>
      <c r="CD78" s="241"/>
      <c r="CE78" s="218"/>
      <c r="CH78" s="217">
        <f t="shared" si="10"/>
        <v>0</v>
      </c>
      <c r="CI78" s="208"/>
      <c r="CJ78" s="217"/>
      <c r="CK78" s="208"/>
      <c r="CO78" s="223"/>
    </row>
    <row r="79" spans="1:93" ht="24" customHeight="1">
      <c r="A79" s="139" t="s">
        <v>46</v>
      </c>
      <c r="B79" s="220" t="s">
        <v>169</v>
      </c>
      <c r="C79" s="244">
        <f>INDEX('файл остатки'!$A$5:$CX$265,MATCH($C$1,'файл остатки'!$A$5:$A$228,0),MATCH(B79,'файл остатки'!$A$5:$CX$5,0))</f>
        <v>0</v>
      </c>
      <c r="D79" s="248"/>
      <c r="E79" s="217">
        <v>-32.559999999999995</v>
      </c>
      <c r="F79" s="208" t="s">
        <v>209</v>
      </c>
      <c r="G79" s="234" t="e">
        <f>IF(ISERROR(INDEX('файл остатки'!$A$5:$CX$265,MATCH(G$2,'файл остатки'!$A$5:$A$228,0),MATCH($B79,'файл остатки'!$A$5:$CX$5,0))),INDEX('файл остатки'!$A$100:$CX$265,MATCH(E$3,'файл остатки'!$A$100:$A$228,0),MATCH($B79,'файл остатки'!$A$5:$CX$5,0)),INDEX('файл остатки'!$A$5:$CX$265,MATCH(G$2,'файл остатки'!$A$5:$A$228,0),MATCH($B79,'файл остатки'!$A$5:$CX$5,0)))</f>
        <v>#N/A</v>
      </c>
      <c r="H79" s="213">
        <f>INDEX('файл остатки'!$A$5:$CX$265,MATCH($H$1,'файл остатки'!$A$5:$A$228,0),MATCH($B79,'файл остатки'!$A$5:$CX$5,0))</f>
        <v>79.937619047619052</v>
      </c>
      <c r="I79" s="241" t="e">
        <f>IF(E$3='файл остатки'!$B$1,INDEX('файл остатки'!$A$5:$CX$265,MATCH($C$1,'файл остатки'!$A$5:$A$228,0),MATCH($B79,'файл остатки'!$A$5:$CX$5,0)),C79+D79-E79-G79)</f>
        <v>#N/A</v>
      </c>
      <c r="J79" s="218"/>
      <c r="K79" s="217">
        <v>-65</v>
      </c>
      <c r="L79" s="208" t="s">
        <v>209</v>
      </c>
      <c r="M79" s="234" t="e">
        <f>IF(ISERROR(INDEX('файл остатки'!$A$5:$CX$265,MATCH(M$2,'файл остатки'!$A$5:$A$228,0),MATCH($B79,'файл остатки'!$A$5:$CX$5,0))),INDEX('файл остатки'!$A$100:$CX$265,MATCH(K$3,'файл остатки'!$A$100:$A$228,0),MATCH($B79,'файл остатки'!$A$5:$CX$5,0)),INDEX('файл остатки'!$A$5:$CX$265,MATCH(M$2,'файл остатки'!$A$5:$A$228,0),MATCH($B79,'файл остатки'!$A$5:$CX$5,0)))</f>
        <v>#N/A</v>
      </c>
      <c r="N79" s="213">
        <f>INDEX('файл остатки'!$A$5:$CX$265,MATCH($H$1,'файл остатки'!$A$5:$A$228,0),MATCH($B79,'файл остатки'!$A$5:$CX$5,0))</f>
        <v>79.937619047619052</v>
      </c>
      <c r="O79" s="241" t="e">
        <f>IF(K$3='файл остатки'!$B$1,INDEX('файл остатки'!$A$5:$CX$265,MATCH($C$1,'файл остатки'!$A$5:$A$228,0),MATCH($B79,'файл остатки'!$A$5:$CX$5,0)),I79+J79-K79-M79)</f>
        <v>#N/A</v>
      </c>
      <c r="P79" s="218"/>
      <c r="Q79" s="217">
        <v>-65</v>
      </c>
      <c r="R79" s="208" t="s">
        <v>209</v>
      </c>
      <c r="S79" s="234" t="e">
        <f>IF(ISERROR(INDEX('файл остатки'!$A$5:$CX$265,MATCH(S$2,'файл остатки'!$A$5:$A$228,0),MATCH($B79,'файл остатки'!$A$5:$CX$5,0))),INDEX('файл остатки'!$A$100:$CX$265,MATCH(Q$3,'файл остатки'!$A$100:$A$228,0),MATCH($B79,'файл остатки'!$A$5:$CX$5,0)),INDEX('файл остатки'!$A$5:$CX$265,MATCH(S$2,'файл остатки'!$A$5:$A$228,0),MATCH($B79,'файл остатки'!$A$5:$CX$5,0)))</f>
        <v>#N/A</v>
      </c>
      <c r="T79" s="213">
        <f>INDEX('файл остатки'!$A$5:$CX$265,MATCH($H$1,'файл остатки'!$A$5:$A$228,0),MATCH($B79,'файл остатки'!$A$5:$CX$5,0))</f>
        <v>79.937619047619052</v>
      </c>
      <c r="U79" s="241" t="e">
        <f>IF(Q$3='файл остатки'!$B$1,INDEX('файл остатки'!$A$5:$CX$265,MATCH($C$1,'файл остатки'!$A$5:$A$228,0),MATCH($B79,'файл остатки'!$A$5:$CX$5,0)),O79+P79-Q79-S79)</f>
        <v>#N/A</v>
      </c>
      <c r="V79" s="218"/>
      <c r="W79" s="217"/>
      <c r="X79" s="208" t="s">
        <v>209</v>
      </c>
      <c r="Y79" s="234" t="e">
        <f>IF(ISERROR(INDEX('файл остатки'!$A$5:$CX$265,MATCH(Y$2,'файл остатки'!$A$5:$A$228,0),MATCH($B79,'файл остатки'!$A$5:$CX$5,0))),INDEX('файл остатки'!$A$100:$CX$265,MATCH(W$3,'файл остатки'!$A$100:$A$228,0),MATCH($B79,'файл остатки'!$A$5:$CX$5,0)),INDEX('файл остатки'!$A$5:$CX$265,MATCH(Y$2,'файл остатки'!$A$5:$A$228,0),MATCH($B79,'файл остатки'!$A$5:$CX$5,0)))</f>
        <v>#N/A</v>
      </c>
      <c r="Z79" s="213">
        <f>INDEX('файл остатки'!$A$5:$CX$265,MATCH($H$1,'файл остатки'!$A$5:$A$228,0),MATCH($B79,'файл остатки'!$A$5:$CX$5,0))</f>
        <v>79.937619047619052</v>
      </c>
      <c r="AA79" s="241" t="e">
        <f>IF(W$3='файл остатки'!$B$1,INDEX('файл остатки'!$A$5:$CX$265,MATCH($C$1,'файл остатки'!$A$5:$A$228,0),MATCH($B79,'файл остатки'!$A$5:$CX$5,0)),U79+V79-W79-Y79)</f>
        <v>#N/A</v>
      </c>
      <c r="AB79" s="218"/>
      <c r="AC79" s="217">
        <v>-130</v>
      </c>
      <c r="AD79" s="208" t="s">
        <v>209</v>
      </c>
      <c r="AE79" s="234" t="e">
        <f>IF(ISERROR(INDEX('файл остатки'!$A$5:$CX$265,MATCH(AE$2,'файл остатки'!$A$5:$A$228,0),MATCH($B79,'файл остатки'!$A$5:$CX$5,0))),INDEX('файл остатки'!$A$100:$CX$265,MATCH(AC$3,'файл остатки'!$A$100:$A$228,0),MATCH($B79,'файл остатки'!$A$5:$CX$5,0)),INDEX('файл остатки'!$A$5:$CX$265,MATCH(AE$2,'файл остатки'!$A$5:$A$228,0),MATCH($B79,'файл остатки'!$A$5:$CX$5,0)))</f>
        <v>#N/A</v>
      </c>
      <c r="AF79" s="213">
        <f>INDEX('файл остатки'!$A$5:$CX$265,MATCH($H$1,'файл остатки'!$A$5:$A$228,0),MATCH($B79,'файл остатки'!$A$5:$CX$5,0))</f>
        <v>79.937619047619052</v>
      </c>
      <c r="AG79" s="241" t="e">
        <f>IF(AC$3='файл остатки'!$B$1,INDEX('файл остатки'!$A$5:$CX$265,MATCH($C$1,'файл остатки'!$A$5:$A$228,0),MATCH($B79,'файл остатки'!$A$5:$CX$5,0)),AA79+AB79-AC79-AE79)</f>
        <v>#N/A</v>
      </c>
      <c r="AH79" s="218"/>
      <c r="AI79" s="217"/>
      <c r="AJ79" s="208" t="s">
        <v>209</v>
      </c>
      <c r="AK79" s="234" t="e">
        <f>IF(ISERROR(INDEX('файл остатки'!$A$5:$CX$265,MATCH(AK$2,'файл остатки'!$A$5:$A$228,0),MATCH($B79,'файл остатки'!$A$5:$CX$5,0))),INDEX('файл остатки'!$A$100:$CX$265,MATCH(AI$3,'файл остатки'!$A$100:$A$228,0),MATCH($B79,'файл остатки'!$A$5:$CX$5,0)),INDEX('файл остатки'!$A$5:$CX$265,MATCH(AK$2,'файл остатки'!$A$5:$A$228,0),MATCH($B79,'файл остатки'!$A$5:$CX$5,0)))</f>
        <v>#N/A</v>
      </c>
      <c r="AL79" s="213">
        <f>INDEX('файл остатки'!$A$5:$CX$265,MATCH($H$1,'файл остатки'!$A$5:$A$228,0),MATCH($B79,'файл остатки'!$A$5:$CX$5,0))</f>
        <v>79.937619047619052</v>
      </c>
      <c r="AM79" s="241" t="e">
        <f>IF(AI$3='файл остатки'!$B$1,INDEX('файл остатки'!$A$5:$CX$265,MATCH($C$1,'файл остатки'!$A$5:$A$228,0),MATCH($B79,'файл остатки'!$A$5:$CX$5,0)),AG79+AH79-AI79-AK79)</f>
        <v>#N/A</v>
      </c>
      <c r="AN79" s="218"/>
      <c r="AO79" s="217"/>
      <c r="AP79" s="208" t="s">
        <v>209</v>
      </c>
      <c r="AQ79" s="234" t="e">
        <f>IF(ISERROR(INDEX('файл остатки'!$A$5:$CX$265,MATCH(AQ$2,'файл остатки'!$A$5:$A$228,0),MATCH($B79,'файл остатки'!$A$5:$CX$5,0))),INDEX('файл остатки'!$A$100:$CX$265,MATCH(AO$3,'файл остатки'!$A$100:$A$228,0),MATCH($B79,'файл остатки'!$A$5:$CX$5,0)),INDEX('файл остатки'!$A$5:$CX$265,MATCH(AQ$2,'файл остатки'!$A$5:$A$228,0),MATCH($B79,'файл остатки'!$A$5:$CX$5,0)))</f>
        <v>#N/A</v>
      </c>
      <c r="AR79" s="213">
        <f>INDEX('файл остатки'!$A$5:$CX$265,MATCH($H$1,'файл остатки'!$A$5:$A$228,0),MATCH($B79,'файл остатки'!$A$5:$CX$5,0))</f>
        <v>79.937619047619052</v>
      </c>
      <c r="AS79" s="241" t="e">
        <f>IF(AO$3='файл остатки'!$B$1,INDEX('файл остатки'!$A$5:$CX$265,MATCH($C$1,'файл остатки'!$A$5:$A$228,0),MATCH($B79,'файл остатки'!$A$5:$CX$5,0)),AM79+AN79-AO79-AQ79)</f>
        <v>#N/A</v>
      </c>
      <c r="AT79" s="218"/>
      <c r="AU79" s="217"/>
      <c r="AV79" s="208" t="s">
        <v>209</v>
      </c>
      <c r="AW79" s="234" t="e">
        <f>IF(ISERROR(INDEX('файл остатки'!$A$5:$CX$265,MATCH(AW$2,'файл остатки'!$A$5:$A$228,0),MATCH($B79,'файл остатки'!$A$5:$CX$5,0))),INDEX('файл остатки'!$A$100:$CX$265,MATCH(AU$3,'файл остатки'!$A$100:$A$228,0),MATCH($B79,'файл остатки'!$A$5:$CX$5,0)),INDEX('файл остатки'!$A$5:$CX$265,MATCH(AW$2,'файл остатки'!$A$5:$A$228,0),MATCH($B79,'файл остатки'!$A$5:$CX$5,0)))</f>
        <v>#N/A</v>
      </c>
      <c r="AX79" s="213">
        <f>INDEX('файл остатки'!$A$5:$CX$265,MATCH($H$1,'файл остатки'!$A$5:$A$228,0),MATCH($B79,'файл остатки'!$A$5:$CX$5,0))</f>
        <v>79.937619047619052</v>
      </c>
      <c r="AY79" s="241" t="e">
        <f>IF(AU$3='файл остатки'!$B$1,INDEX('файл остатки'!$A$5:$CX$265,MATCH($C$1,'файл остатки'!$A$5:$A$228,0),MATCH($B79,'файл остатки'!$A$5:$CX$5,0)),AS79+AT79-AU79-AW79)</f>
        <v>#N/A</v>
      </c>
      <c r="AZ79" s="218"/>
      <c r="BA79" s="217">
        <v>-65</v>
      </c>
      <c r="BB79" s="208" t="s">
        <v>209</v>
      </c>
      <c r="BC79" s="234" t="e">
        <f>IF(ISERROR(INDEX('файл остатки'!$A$5:$CX$265,MATCH(BC$2,'файл остатки'!$A$5:$A$228,0),MATCH($B79,'файл остатки'!$A$5:$CX$5,0))),INDEX('файл остатки'!$A$100:$CX$265,MATCH(BA$3,'файл остатки'!$A$100:$A$228,0),MATCH($B79,'файл остатки'!$A$5:$CX$5,0)),INDEX('файл остатки'!$A$5:$CX$265,MATCH(BC$2,'файл остатки'!$A$5:$A$228,0),MATCH($B79,'файл остатки'!$A$5:$CX$5,0)))</f>
        <v>#N/A</v>
      </c>
      <c r="BD79" s="213">
        <f>INDEX('файл остатки'!$A$5:$CX$265,MATCH($H$1,'файл остатки'!$A$5:$A$228,0),MATCH($B79,'файл остатки'!$A$5:$CX$5,0))</f>
        <v>79.937619047619052</v>
      </c>
      <c r="BE79" s="241" t="e">
        <f>IF(BA$3='файл остатки'!$B$1,INDEX('файл остатки'!$A$5:$CX$265,MATCH($C$1,'файл остатки'!$A$5:$A$228,0),MATCH($B79,'файл остатки'!$A$5:$CX$5,0)),AY79+AZ79-BA79-BC79)</f>
        <v>#N/A</v>
      </c>
      <c r="BF79" s="218"/>
      <c r="BG79" s="217"/>
      <c r="BH79" s="208" t="s">
        <v>209</v>
      </c>
      <c r="BI79" s="234" t="e">
        <f>IF(ISERROR(INDEX('файл остатки'!$A$5:$CX$265,MATCH(BI$2,'файл остатки'!$A$5:$A$228,0),MATCH($B79,'файл остатки'!$A$5:$CX$5,0))),INDEX('файл остатки'!$A$100:$CX$265,MATCH(BG$3,'файл остатки'!$A$100:$A$228,0),MATCH($B79,'файл остатки'!$A$5:$CX$5,0)),INDEX('файл остатки'!$A$5:$CX$265,MATCH(BI$2,'файл остатки'!$A$5:$A$228,0),MATCH($B79,'файл остатки'!$A$5:$CX$5,0)))</f>
        <v>#N/A</v>
      </c>
      <c r="BJ79" s="213">
        <f>INDEX('файл остатки'!$A$5:$CX$265,MATCH($H$1,'файл остатки'!$A$5:$A$228,0),MATCH($B79,'файл остатки'!$A$5:$CX$5,0))</f>
        <v>79.937619047619052</v>
      </c>
      <c r="BK79" s="213" t="e">
        <f t="shared" si="6"/>
        <v>#N/A</v>
      </c>
      <c r="BL79" s="241" t="e">
        <f>IF(BG$3='файл остатки'!$B$1,INDEX('файл остатки'!$A$5:$CX$265,MATCH($C$1,'файл остатки'!$A$5:$A$228,0),MATCH($B79,'файл остатки'!$A$5:$CX$5,0)),BE79+BF79-BG79-BI79)</f>
        <v>#N/A</v>
      </c>
      <c r="BM79" s="218"/>
      <c r="BN79" s="217">
        <f t="shared" si="7"/>
        <v>-312.16900000000004</v>
      </c>
      <c r="BO79" s="208" t="s">
        <v>209</v>
      </c>
      <c r="BP79" s="234">
        <f>IF(ISERROR(INDEX('файл остатки'!$A$5:$CX$265,MATCH(BP$2,'файл остатки'!$A$5:$A$228,0),MATCH($B79,'файл остатки'!$A$5:$CX$5,0))),INDEX('файл остатки'!$A$100:$CX$265,MATCH(BN$3,'файл остатки'!$A$100:$A$228,0),MATCH($B79,'файл остатки'!$A$5:$CX$5,0)),INDEX('файл остатки'!$A$5:$CX$265,MATCH(BP$2,'файл остатки'!$A$5:$A$228,0),MATCH($B79,'файл остатки'!$A$5:$CX$5,0)))</f>
        <v>312.16900000000004</v>
      </c>
      <c r="BQ79" s="213">
        <f>INDEX('файл остатки'!$A$5:$CX$265,MATCH($H$1,'файл остатки'!$A$5:$A$228,0),MATCH($B79,'файл остатки'!$A$5:$CX$5,0))</f>
        <v>79.937619047619052</v>
      </c>
      <c r="BR79" s="241" t="e">
        <f>IF(BN$3='файл остатки'!$B$1,INDEX('файл остатки'!$A$5:$CX$265,MATCH($C$1,'файл остатки'!$A$5:$A$228,0),MATCH($B79,'файл остатки'!$A$5:$CX$5,0)),BL79+BM79-BN79-BP79)</f>
        <v>#N/A</v>
      </c>
      <c r="BS79" s="218"/>
      <c r="BT79" s="217">
        <f t="shared" si="8"/>
        <v>-255.41100000000003</v>
      </c>
      <c r="BU79" s="208" t="s">
        <v>209</v>
      </c>
      <c r="BV79" s="234">
        <f>IF(ISERROR(INDEX('файл остатки'!$A$5:$CX$265,MATCH(BV$2,'файл остатки'!$A$5:$A$228,0),MATCH($B79,'файл остатки'!$A$5:$CX$5,0))),INDEX('файл остатки'!$A$100:$CX$265,MATCH(BT$3,'файл остатки'!$A$100:$A$228,0),MATCH($B79,'файл остатки'!$A$5:$CX$5,0)),INDEX('файл остатки'!$A$5:$CX$265,MATCH(BV$2,'файл остатки'!$A$5:$A$228,0),MATCH($B79,'файл остатки'!$A$5:$CX$5,0)))</f>
        <v>255.41100000000003</v>
      </c>
      <c r="BW79" s="213">
        <f>INDEX('файл остатки'!$A$5:$CX$265,MATCH($H$1,'файл остатки'!$A$5:$A$228,0),MATCH($B79,'файл остатки'!$A$5:$CX$5,0))</f>
        <v>79.937619047619052</v>
      </c>
      <c r="BX79" s="241" t="e">
        <f>IF(BT$3='файл остатки'!$B$1,INDEX('файл остатки'!$A$5:$CX$265,MATCH($C$1,'файл остатки'!$A$5:$A$228,0),MATCH($B79,'файл остатки'!$A$5:$CX$5,0)),BR79+BS79-BT79-BV79)</f>
        <v>#N/A</v>
      </c>
      <c r="BY79" s="218"/>
      <c r="BZ79" s="217">
        <f t="shared" si="9"/>
        <v>-255.41100000000003</v>
      </c>
      <c r="CA79" s="208" t="s">
        <v>209</v>
      </c>
      <c r="CB79" s="234">
        <f>IF(ISERROR(INDEX('файл остатки'!$A$5:$CX$265,MATCH(CB$2,'файл остатки'!$A$5:$A$228,0),MATCH($B79,'файл остатки'!$A$5:$CX$5,0))),INDEX('файл остатки'!$A$100:$CX$265,MATCH(BZ$3,'файл остатки'!$A$100:$A$228,0),MATCH($B79,'файл остатки'!$A$5:$CX$5,0)),INDEX('файл остатки'!$A$5:$CX$265,MATCH(CB$2,'файл остатки'!$A$5:$A$228,0),MATCH($B79,'файл остатки'!$A$5:$CX$5,0)))</f>
        <v>255.41100000000003</v>
      </c>
      <c r="CC79" s="213">
        <f>INDEX('файл остатки'!$A$5:$CX$265,MATCH($H$1,'файл остатки'!$A$5:$A$228,0),MATCH($B79,'файл остатки'!$A$5:$CX$5,0))</f>
        <v>79.937619047619052</v>
      </c>
      <c r="CD79" s="241" t="e">
        <f>IF(BZ$3='файл остатки'!$B$1,INDEX('файл остатки'!$A$5:$CX$265,MATCH($C$1,'файл остатки'!$A$5:$A$228,0),MATCH($B79,'файл остатки'!$A$5:$CX$5,0)),BX79+BY79-BZ79-CB79)</f>
        <v>#N/A</v>
      </c>
      <c r="CE79" s="218"/>
      <c r="CH79" s="217">
        <f t="shared" si="10"/>
        <v>-357.56</v>
      </c>
      <c r="CI79" s="208" t="s">
        <v>209</v>
      </c>
      <c r="CJ79" s="217" t="e">
        <f t="shared" si="11"/>
        <v>#N/A</v>
      </c>
      <c r="CK79" s="208" t="s">
        <v>209</v>
      </c>
      <c r="CO79" s="223">
        <f>+INDEX('файл остатки'!$A$5:$CX$265,MATCH(CO$2,'файл остатки'!$A$5:$A$228,0),MATCH($B79,'файл остатки'!$A$5:$CX$5,0))</f>
        <v>2</v>
      </c>
    </row>
    <row r="80" spans="1:93" ht="24" customHeight="1">
      <c r="A80" s="139" t="s">
        <v>46</v>
      </c>
      <c r="B80" s="220" t="s">
        <v>162</v>
      </c>
      <c r="C80" s="244">
        <f>INDEX('файл остатки'!$A$5:$CX$265,MATCH($C$1,'файл остатки'!$A$5:$A$228,0),MATCH(B80,'файл остатки'!$A$5:$CX$5,0))</f>
        <v>242.72</v>
      </c>
      <c r="D80" s="248"/>
      <c r="E80" s="217">
        <v>-183.52000000000004</v>
      </c>
      <c r="F80" s="150">
        <f>-(E79)/'планирование суточное'!$K$104</f>
        <v>0.21706666666666663</v>
      </c>
      <c r="G80" s="234" t="e">
        <f>IF(ISERROR(INDEX('файл остатки'!$A$5:$CX$265,MATCH(G$2,'файл остатки'!$A$5:$A$228,0),MATCH($B80,'файл остатки'!$A$5:$CX$5,0))),INDEX('файл остатки'!$A$100:$CX$265,MATCH(E$3,'файл остатки'!$A$100:$A$228,0),MATCH($B80,'файл остатки'!$A$5:$CX$5,0)),INDEX('файл остатки'!$A$5:$CX$265,MATCH(G$2,'файл остатки'!$A$5:$A$228,0),MATCH($B80,'файл остатки'!$A$5:$CX$5,0)))</f>
        <v>#N/A</v>
      </c>
      <c r="H80" s="213">
        <f>INDEX('файл остатки'!$A$5:$CX$265,MATCH($H$1,'файл остатки'!$A$5:$A$228,0),MATCH($B80,'файл остатки'!$A$5:$CX$5,0))</f>
        <v>257.89</v>
      </c>
      <c r="I80" s="241" t="e">
        <f>IF(E$3='файл остатки'!$B$1,INDEX('файл остатки'!$A$5:$CX$265,MATCH($C$1,'файл остатки'!$A$5:$A$228,0),MATCH($B80,'файл остатки'!$A$5:$CX$5,0)),C80+D80-E80-G80)</f>
        <v>#N/A</v>
      </c>
      <c r="J80" s="218"/>
      <c r="K80" s="217">
        <v>-240</v>
      </c>
      <c r="L80" s="150">
        <f>-(K79)/'планирование суточное'!$K$104</f>
        <v>0.43333333333333335</v>
      </c>
      <c r="M80" s="234" t="e">
        <f>IF(ISERROR(INDEX('файл остатки'!$A$5:$CX$265,MATCH(M$2,'файл остатки'!$A$5:$A$228,0),MATCH($B80,'файл остатки'!$A$5:$CX$5,0))),INDEX('файл остатки'!$A$100:$CX$265,MATCH(K$3,'файл остатки'!$A$100:$A$228,0),MATCH($B80,'файл остатки'!$A$5:$CX$5,0)),INDEX('файл остатки'!$A$5:$CX$265,MATCH(M$2,'файл остатки'!$A$5:$A$228,0),MATCH($B80,'файл остатки'!$A$5:$CX$5,0)))</f>
        <v>#N/A</v>
      </c>
      <c r="N80" s="213">
        <f>INDEX('файл остатки'!$A$5:$CX$265,MATCH($H$1,'файл остатки'!$A$5:$A$228,0),MATCH($B80,'файл остатки'!$A$5:$CX$5,0))</f>
        <v>257.89</v>
      </c>
      <c r="O80" s="241" t="e">
        <f>IF(K$3='файл остатки'!$B$1,INDEX('файл остатки'!$A$5:$CX$265,MATCH($C$1,'файл остатки'!$A$5:$A$228,0),MATCH($B80,'файл остатки'!$A$5:$CX$5,0)),I80+J80-K80-M80)</f>
        <v>#N/A</v>
      </c>
      <c r="P80" s="218"/>
      <c r="Q80" s="217">
        <v>-200</v>
      </c>
      <c r="R80" s="150">
        <f>-(Q79)/'планирование суточное'!$K$104</f>
        <v>0.43333333333333335</v>
      </c>
      <c r="S80" s="234" t="e">
        <f>IF(ISERROR(INDEX('файл остатки'!$A$5:$CX$265,MATCH(S$2,'файл остатки'!$A$5:$A$228,0),MATCH($B80,'файл остатки'!$A$5:$CX$5,0))),INDEX('файл остатки'!$A$100:$CX$265,MATCH(Q$3,'файл остатки'!$A$100:$A$228,0),MATCH($B80,'файл остатки'!$A$5:$CX$5,0)),INDEX('файл остатки'!$A$5:$CX$265,MATCH(S$2,'файл остатки'!$A$5:$A$228,0),MATCH($B80,'файл остатки'!$A$5:$CX$5,0)))</f>
        <v>#N/A</v>
      </c>
      <c r="T80" s="213">
        <f>INDEX('файл остатки'!$A$5:$CX$265,MATCH($H$1,'файл остатки'!$A$5:$A$228,0),MATCH($B80,'файл остатки'!$A$5:$CX$5,0))</f>
        <v>257.89</v>
      </c>
      <c r="U80" s="241" t="e">
        <f>IF(Q$3='файл остатки'!$B$1,INDEX('файл остатки'!$A$5:$CX$265,MATCH($C$1,'файл остатки'!$A$5:$A$228,0),MATCH($B80,'файл остатки'!$A$5:$CX$5,0)),O80+P80-Q80-S80)</f>
        <v>#N/A</v>
      </c>
      <c r="V80" s="218"/>
      <c r="W80" s="217"/>
      <c r="X80" s="150">
        <f>-(W79)/'планирование суточное'!$K$104</f>
        <v>0</v>
      </c>
      <c r="Y80" s="234" t="e">
        <f>IF(ISERROR(INDEX('файл остатки'!$A$5:$CX$265,MATCH(Y$2,'файл остатки'!$A$5:$A$228,0),MATCH($B80,'файл остатки'!$A$5:$CX$5,0))),INDEX('файл остатки'!$A$100:$CX$265,MATCH(W$3,'файл остатки'!$A$100:$A$228,0),MATCH($B80,'файл остатки'!$A$5:$CX$5,0)),INDEX('файл остатки'!$A$5:$CX$265,MATCH(Y$2,'файл остатки'!$A$5:$A$228,0),MATCH($B80,'файл остатки'!$A$5:$CX$5,0)))</f>
        <v>#N/A</v>
      </c>
      <c r="Z80" s="213">
        <f>INDEX('файл остатки'!$A$5:$CX$265,MATCH($H$1,'файл остатки'!$A$5:$A$228,0),MATCH($B80,'файл остатки'!$A$5:$CX$5,0))</f>
        <v>257.89</v>
      </c>
      <c r="AA80" s="241" t="e">
        <f>IF(W$3='файл остатки'!$B$1,INDEX('файл остатки'!$A$5:$CX$265,MATCH($C$1,'файл остатки'!$A$5:$A$228,0),MATCH($B80,'файл остатки'!$A$5:$CX$5,0)),U80+V80-W80-Y80)</f>
        <v>#N/A</v>
      </c>
      <c r="AB80" s="218"/>
      <c r="AC80" s="217">
        <v>-360</v>
      </c>
      <c r="AD80" s="150">
        <f>-(AC79)/'планирование суточное'!$K$104</f>
        <v>0.8666666666666667</v>
      </c>
      <c r="AE80" s="234" t="e">
        <f>IF(ISERROR(INDEX('файл остатки'!$A$5:$CX$265,MATCH(AE$2,'файл остатки'!$A$5:$A$228,0),MATCH($B80,'файл остатки'!$A$5:$CX$5,0))),INDEX('файл остатки'!$A$100:$CX$265,MATCH(AC$3,'файл остатки'!$A$100:$A$228,0),MATCH($B80,'файл остатки'!$A$5:$CX$5,0)),INDEX('файл остатки'!$A$5:$CX$265,MATCH(AE$2,'файл остатки'!$A$5:$A$228,0),MATCH($B80,'файл остатки'!$A$5:$CX$5,0)))</f>
        <v>#N/A</v>
      </c>
      <c r="AF80" s="213">
        <f>INDEX('файл остатки'!$A$5:$CX$265,MATCH($H$1,'файл остатки'!$A$5:$A$228,0),MATCH($B80,'файл остатки'!$A$5:$CX$5,0))</f>
        <v>257.89</v>
      </c>
      <c r="AG80" s="241" t="e">
        <f>IF(AC$3='файл остатки'!$B$1,INDEX('файл остатки'!$A$5:$CX$265,MATCH($C$1,'файл остатки'!$A$5:$A$228,0),MATCH($B80,'файл остатки'!$A$5:$CX$5,0)),AA80+AB80-AC80-AE80)</f>
        <v>#N/A</v>
      </c>
      <c r="AH80" s="218"/>
      <c r="AI80" s="217"/>
      <c r="AJ80" s="150">
        <f>-(AI79)/'планирование суточное'!$K$104</f>
        <v>0</v>
      </c>
      <c r="AK80" s="234" t="e">
        <f>IF(ISERROR(INDEX('файл остатки'!$A$5:$CX$265,MATCH(AK$2,'файл остатки'!$A$5:$A$228,0),MATCH($B80,'файл остатки'!$A$5:$CX$5,0))),INDEX('файл остатки'!$A$100:$CX$265,MATCH(AI$3,'файл остатки'!$A$100:$A$228,0),MATCH($B80,'файл остатки'!$A$5:$CX$5,0)),INDEX('файл остатки'!$A$5:$CX$265,MATCH(AK$2,'файл остатки'!$A$5:$A$228,0),MATCH($B80,'файл остатки'!$A$5:$CX$5,0)))</f>
        <v>#N/A</v>
      </c>
      <c r="AL80" s="213">
        <f>INDEX('файл остатки'!$A$5:$CX$265,MATCH($H$1,'файл остатки'!$A$5:$A$228,0),MATCH($B80,'файл остатки'!$A$5:$CX$5,0))</f>
        <v>257.89</v>
      </c>
      <c r="AM80" s="241" t="e">
        <f>IF(AI$3='файл остатки'!$B$1,INDEX('файл остатки'!$A$5:$CX$265,MATCH($C$1,'файл остатки'!$A$5:$A$228,0),MATCH($B80,'файл остатки'!$A$5:$CX$5,0)),AG80+AH80-AI80-AK80)</f>
        <v>#N/A</v>
      </c>
      <c r="AN80" s="218"/>
      <c r="AO80" s="217"/>
      <c r="AP80" s="150">
        <f>-(AO79)/'планирование суточное'!$K$104</f>
        <v>0</v>
      </c>
      <c r="AQ80" s="234" t="e">
        <f>IF(ISERROR(INDEX('файл остатки'!$A$5:$CX$265,MATCH(AQ$2,'файл остатки'!$A$5:$A$228,0),MATCH($B80,'файл остатки'!$A$5:$CX$5,0))),INDEX('файл остатки'!$A$100:$CX$265,MATCH(AO$3,'файл остатки'!$A$100:$A$228,0),MATCH($B80,'файл остатки'!$A$5:$CX$5,0)),INDEX('файл остатки'!$A$5:$CX$265,MATCH(AQ$2,'файл остатки'!$A$5:$A$228,0),MATCH($B80,'файл остатки'!$A$5:$CX$5,0)))</f>
        <v>#N/A</v>
      </c>
      <c r="AR80" s="213">
        <f>INDEX('файл остатки'!$A$5:$CX$265,MATCH($H$1,'файл остатки'!$A$5:$A$228,0),MATCH($B80,'файл остатки'!$A$5:$CX$5,0))</f>
        <v>257.89</v>
      </c>
      <c r="AS80" s="241" t="e">
        <f>IF(AO$3='файл остатки'!$B$1,INDEX('файл остатки'!$A$5:$CX$265,MATCH($C$1,'файл остатки'!$A$5:$A$228,0),MATCH($B80,'файл остатки'!$A$5:$CX$5,0)),AM80+AN80-AO80-AQ80)</f>
        <v>#N/A</v>
      </c>
      <c r="AT80" s="218"/>
      <c r="AU80" s="217"/>
      <c r="AV80" s="150">
        <f>-(AU79)/'планирование суточное'!$K$104</f>
        <v>0</v>
      </c>
      <c r="AW80" s="234" t="e">
        <f>IF(ISERROR(INDEX('файл остатки'!$A$5:$CX$265,MATCH(AW$2,'файл остатки'!$A$5:$A$228,0),MATCH($B80,'файл остатки'!$A$5:$CX$5,0))),INDEX('файл остатки'!$A$100:$CX$265,MATCH(AU$3,'файл остатки'!$A$100:$A$228,0),MATCH($B80,'файл остатки'!$A$5:$CX$5,0)),INDEX('файл остатки'!$A$5:$CX$265,MATCH(AW$2,'файл остатки'!$A$5:$A$228,0),MATCH($B80,'файл остатки'!$A$5:$CX$5,0)))</f>
        <v>#N/A</v>
      </c>
      <c r="AX80" s="213">
        <f>INDEX('файл остатки'!$A$5:$CX$265,MATCH($H$1,'файл остатки'!$A$5:$A$228,0),MATCH($B80,'файл остатки'!$A$5:$CX$5,0))</f>
        <v>257.89</v>
      </c>
      <c r="AY80" s="241" t="e">
        <f>IF(AU$3='файл остатки'!$B$1,INDEX('файл остатки'!$A$5:$CX$265,MATCH($C$1,'файл остатки'!$A$5:$A$228,0),MATCH($B80,'файл остатки'!$A$5:$CX$5,0)),AS80+AT80-AU80-AW80)</f>
        <v>#N/A</v>
      </c>
      <c r="AZ80" s="218"/>
      <c r="BA80" s="217">
        <v>-240</v>
      </c>
      <c r="BB80" s="150">
        <f>-(BA79)/'планирование суточное'!$K$104</f>
        <v>0.43333333333333335</v>
      </c>
      <c r="BC80" s="234" t="e">
        <f>IF(ISERROR(INDEX('файл остатки'!$A$5:$CX$265,MATCH(BC$2,'файл остатки'!$A$5:$A$228,0),MATCH($B80,'файл остатки'!$A$5:$CX$5,0))),INDEX('файл остатки'!$A$100:$CX$265,MATCH(BA$3,'файл остатки'!$A$100:$A$228,0),MATCH($B80,'файл остатки'!$A$5:$CX$5,0)),INDEX('файл остатки'!$A$5:$CX$265,MATCH(BC$2,'файл остатки'!$A$5:$A$228,0),MATCH($B80,'файл остатки'!$A$5:$CX$5,0)))</f>
        <v>#N/A</v>
      </c>
      <c r="BD80" s="213">
        <f>INDEX('файл остатки'!$A$5:$CX$265,MATCH($H$1,'файл остатки'!$A$5:$A$228,0),MATCH($B80,'файл остатки'!$A$5:$CX$5,0))</f>
        <v>257.89</v>
      </c>
      <c r="BE80" s="241" t="e">
        <f>IF(BA$3='файл остатки'!$B$1,INDEX('файл остатки'!$A$5:$CX$265,MATCH($C$1,'файл остатки'!$A$5:$A$228,0),MATCH($B80,'файл остатки'!$A$5:$CX$5,0)),AY80+AZ80-BA80-BC80)</f>
        <v>#N/A</v>
      </c>
      <c r="BF80" s="218"/>
      <c r="BG80" s="217"/>
      <c r="BH80" s="150">
        <f>-(BG79)/'планирование суточное'!$K$104</f>
        <v>0</v>
      </c>
      <c r="BI80" s="234" t="e">
        <f>IF(ISERROR(INDEX('файл остатки'!$A$5:$CX$265,MATCH(BI$2,'файл остатки'!$A$5:$A$228,0),MATCH($B80,'файл остатки'!$A$5:$CX$5,0))),INDEX('файл остатки'!$A$100:$CX$265,MATCH(BG$3,'файл остатки'!$A$100:$A$228,0),MATCH($B80,'файл остатки'!$A$5:$CX$5,0)),INDEX('файл остатки'!$A$5:$CX$265,MATCH(BI$2,'файл остатки'!$A$5:$A$228,0),MATCH($B80,'файл остатки'!$A$5:$CX$5,0)))</f>
        <v>#N/A</v>
      </c>
      <c r="BJ80" s="213">
        <f>INDEX('файл остатки'!$A$5:$CX$265,MATCH($H$1,'файл остатки'!$A$5:$A$228,0),MATCH($B80,'файл остатки'!$A$5:$CX$5,0))</f>
        <v>257.89</v>
      </c>
      <c r="BK80" s="213" t="e">
        <f t="shared" si="6"/>
        <v>#N/A</v>
      </c>
      <c r="BL80" s="241" t="e">
        <f>IF(BG$3='файл остатки'!$B$1,INDEX('файл остатки'!$A$5:$CX$265,MATCH($C$1,'файл остатки'!$A$5:$A$228,0),MATCH($B80,'файл остатки'!$A$5:$CX$5,0)),BE80+BF80-BG80-BI80)</f>
        <v>#N/A</v>
      </c>
      <c r="BM80" s="218"/>
      <c r="BN80" s="217">
        <f t="shared" si="7"/>
        <v>-644.68799999999999</v>
      </c>
      <c r="BO80" s="150">
        <f>-(BN79)/'планирование суточное'!$K$104</f>
        <v>2.081126666666667</v>
      </c>
      <c r="BP80" s="234">
        <f>IF(ISERROR(INDEX('файл остатки'!$A$5:$CX$265,MATCH(BP$2,'файл остатки'!$A$5:$A$228,0),MATCH($B80,'файл остатки'!$A$5:$CX$5,0))),INDEX('файл остатки'!$A$100:$CX$265,MATCH(BN$3,'файл остатки'!$A$100:$A$228,0),MATCH($B80,'файл остатки'!$A$5:$CX$5,0)),INDEX('файл остатки'!$A$5:$CX$265,MATCH(BP$2,'файл остатки'!$A$5:$A$228,0),MATCH($B80,'файл остатки'!$A$5:$CX$5,0)))</f>
        <v>644.68799999999999</v>
      </c>
      <c r="BQ80" s="213">
        <f>INDEX('файл остатки'!$A$5:$CX$265,MATCH($H$1,'файл остатки'!$A$5:$A$228,0),MATCH($B80,'файл остатки'!$A$5:$CX$5,0))</f>
        <v>257.89</v>
      </c>
      <c r="BR80" s="241" t="e">
        <f>IF(BN$3='файл остатки'!$B$1,INDEX('файл остатки'!$A$5:$CX$265,MATCH($C$1,'файл остатки'!$A$5:$A$228,0),MATCH($B80,'файл остатки'!$A$5:$CX$5,0)),BL80+BM80-BN80-BP80)</f>
        <v>#N/A</v>
      </c>
      <c r="BS80" s="218"/>
      <c r="BT80" s="217">
        <f t="shared" si="8"/>
        <v>-527.47199999999998</v>
      </c>
      <c r="BU80" s="150">
        <f>-(BT79)/'планирование суточное'!$K$104</f>
        <v>1.7027400000000001</v>
      </c>
      <c r="BV80" s="234">
        <f>IF(ISERROR(INDEX('файл остатки'!$A$5:$CX$265,MATCH(BV$2,'файл остатки'!$A$5:$A$228,0),MATCH($B80,'файл остатки'!$A$5:$CX$5,0))),INDEX('файл остатки'!$A$100:$CX$265,MATCH(BT$3,'файл остатки'!$A$100:$A$228,0),MATCH($B80,'файл остатки'!$A$5:$CX$5,0)),INDEX('файл остатки'!$A$5:$CX$265,MATCH(BV$2,'файл остатки'!$A$5:$A$228,0),MATCH($B80,'файл остатки'!$A$5:$CX$5,0)))</f>
        <v>527.47199999999998</v>
      </c>
      <c r="BW80" s="213">
        <f>INDEX('файл остатки'!$A$5:$CX$265,MATCH($H$1,'файл остатки'!$A$5:$A$228,0),MATCH($B80,'файл остатки'!$A$5:$CX$5,0))</f>
        <v>257.89</v>
      </c>
      <c r="BX80" s="241" t="e">
        <f>IF(BT$3='файл остатки'!$B$1,INDEX('файл остатки'!$A$5:$CX$265,MATCH($C$1,'файл остатки'!$A$5:$A$228,0),MATCH($B80,'файл остатки'!$A$5:$CX$5,0)),BR80+BS80-BT80-BV80)</f>
        <v>#N/A</v>
      </c>
      <c r="BY80" s="218"/>
      <c r="BZ80" s="217">
        <f t="shared" si="9"/>
        <v>-527.47199999999998</v>
      </c>
      <c r="CA80" s="150">
        <f>-(BZ79)/'планирование суточное'!$K$104</f>
        <v>1.7027400000000001</v>
      </c>
      <c r="CB80" s="234">
        <f>IF(ISERROR(INDEX('файл остатки'!$A$5:$CX$265,MATCH(CB$2,'файл остатки'!$A$5:$A$228,0),MATCH($B80,'файл остатки'!$A$5:$CX$5,0))),INDEX('файл остатки'!$A$100:$CX$265,MATCH(BZ$3,'файл остатки'!$A$100:$A$228,0),MATCH($B80,'файл остатки'!$A$5:$CX$5,0)),INDEX('файл остатки'!$A$5:$CX$265,MATCH(CB$2,'файл остатки'!$A$5:$A$228,0),MATCH($B80,'файл остатки'!$A$5:$CX$5,0)))</f>
        <v>527.47199999999998</v>
      </c>
      <c r="CC80" s="213">
        <f>INDEX('файл остатки'!$A$5:$CX$265,MATCH($H$1,'файл остатки'!$A$5:$A$228,0),MATCH($B80,'файл остатки'!$A$5:$CX$5,0))</f>
        <v>257.89</v>
      </c>
      <c r="CD80" s="241" t="e">
        <f>IF(BZ$3='файл остатки'!$B$1,INDEX('файл остатки'!$A$5:$CX$265,MATCH($C$1,'файл остатки'!$A$5:$A$228,0),MATCH($B80,'файл остатки'!$A$5:$CX$5,0)),BX80+BY80-BZ80-CB80)</f>
        <v>#N/A</v>
      </c>
      <c r="CE80" s="218"/>
      <c r="CH80" s="217">
        <f t="shared" si="10"/>
        <v>-1223.52</v>
      </c>
      <c r="CI80" s="150">
        <f>-(CH79)/'планирование суточное'!$K$104</f>
        <v>2.3837333333333333</v>
      </c>
      <c r="CJ80" s="217" t="e">
        <f t="shared" si="11"/>
        <v>#N/A</v>
      </c>
      <c r="CK80" s="150" t="e">
        <f>-(CJ79)/'планирование суточное'!$K$104</f>
        <v>#N/A</v>
      </c>
      <c r="CO80" s="223">
        <f>+INDEX('файл остатки'!$A$5:$CX$265,MATCH(CO$2,'файл остатки'!$A$5:$A$228,0),MATCH($B80,'файл остатки'!$A$5:$CX$5,0))</f>
        <v>2</v>
      </c>
    </row>
    <row r="81" spans="1:93" ht="24" customHeight="1">
      <c r="A81" s="139"/>
      <c r="B81" s="220"/>
      <c r="C81" s="244"/>
      <c r="D81" s="248"/>
      <c r="E81" s="217">
        <v>0</v>
      </c>
      <c r="F81" s="208" t="s">
        <v>207</v>
      </c>
      <c r="G81" s="234"/>
      <c r="H81" s="213"/>
      <c r="I81" s="241"/>
      <c r="J81" s="218"/>
      <c r="K81" s="217"/>
      <c r="L81" s="208" t="s">
        <v>207</v>
      </c>
      <c r="M81" s="234"/>
      <c r="N81" s="213"/>
      <c r="O81" s="241"/>
      <c r="P81" s="218"/>
      <c r="Q81" s="217">
        <v>0</v>
      </c>
      <c r="R81" s="208" t="s">
        <v>207</v>
      </c>
      <c r="S81" s="234"/>
      <c r="T81" s="213"/>
      <c r="U81" s="241"/>
      <c r="V81" s="218"/>
      <c r="W81" s="217"/>
      <c r="X81" s="208" t="s">
        <v>207</v>
      </c>
      <c r="Y81" s="234"/>
      <c r="Z81" s="213"/>
      <c r="AA81" s="241"/>
      <c r="AB81" s="218"/>
      <c r="AC81" s="217"/>
      <c r="AD81" s="208" t="s">
        <v>207</v>
      </c>
      <c r="AE81" s="234"/>
      <c r="AF81" s="213"/>
      <c r="AG81" s="241"/>
      <c r="AH81" s="218"/>
      <c r="AI81" s="217"/>
      <c r="AJ81" s="208" t="s">
        <v>207</v>
      </c>
      <c r="AK81" s="234"/>
      <c r="AL81" s="213"/>
      <c r="AM81" s="241"/>
      <c r="AN81" s="218"/>
      <c r="AO81" s="217"/>
      <c r="AP81" s="208" t="s">
        <v>207</v>
      </c>
      <c r="AQ81" s="234"/>
      <c r="AR81" s="213"/>
      <c r="AS81" s="241"/>
      <c r="AT81" s="218"/>
      <c r="AU81" s="217"/>
      <c r="AV81" s="208" t="s">
        <v>207</v>
      </c>
      <c r="AW81" s="234"/>
      <c r="AX81" s="213"/>
      <c r="AY81" s="241"/>
      <c r="AZ81" s="218"/>
      <c r="BA81" s="217"/>
      <c r="BB81" s="208" t="s">
        <v>207</v>
      </c>
      <c r="BC81" s="234"/>
      <c r="BD81" s="213"/>
      <c r="BE81" s="241"/>
      <c r="BF81" s="218"/>
      <c r="BG81" s="217"/>
      <c r="BH81" s="208" t="s">
        <v>207</v>
      </c>
      <c r="BI81" s="234"/>
      <c r="BJ81" s="213"/>
      <c r="BK81" s="213"/>
      <c r="BL81" s="241"/>
      <c r="BM81" s="218"/>
      <c r="BN81" s="217">
        <f t="shared" si="7"/>
        <v>0</v>
      </c>
      <c r="BO81" s="208" t="s">
        <v>207</v>
      </c>
      <c r="BP81" s="234"/>
      <c r="BQ81" s="213"/>
      <c r="BR81" s="241"/>
      <c r="BS81" s="218"/>
      <c r="BT81" s="217">
        <f t="shared" si="8"/>
        <v>0</v>
      </c>
      <c r="BU81" s="208" t="s">
        <v>207</v>
      </c>
      <c r="BV81" s="234"/>
      <c r="BW81" s="213"/>
      <c r="BX81" s="241"/>
      <c r="BY81" s="218"/>
      <c r="BZ81" s="217">
        <f t="shared" si="9"/>
        <v>0</v>
      </c>
      <c r="CA81" s="208" t="s">
        <v>207</v>
      </c>
      <c r="CB81" s="234"/>
      <c r="CC81" s="213"/>
      <c r="CD81" s="241"/>
      <c r="CE81" s="218"/>
      <c r="CH81" s="217"/>
      <c r="CI81" s="208" t="s">
        <v>207</v>
      </c>
      <c r="CJ81" s="217"/>
      <c r="CK81" s="208" t="s">
        <v>207</v>
      </c>
      <c r="CO81" s="223"/>
    </row>
    <row r="82" spans="1:93" ht="24" customHeight="1">
      <c r="A82" s="150" t="s">
        <v>20</v>
      </c>
      <c r="B82" s="221" t="s">
        <v>152</v>
      </c>
      <c r="C82" s="244" t="e">
        <f>INDEX('файл остатки'!$A$5:$CX$265,MATCH($C$1,'файл остатки'!$A$5:$A$228,0),MATCH(B82,'файл остатки'!$A$5:$CX$5,0))</f>
        <v>#N/A</v>
      </c>
      <c r="D82" s="248"/>
      <c r="E82" s="217">
        <v>0</v>
      </c>
      <c r="F82" s="150" t="e">
        <f>-(E80)/'планирование суточное'!$K$111</f>
        <v>#DIV/0!</v>
      </c>
      <c r="G82" s="234" t="e">
        <f>IF(ISERROR(INDEX('файл остатки'!$A$5:$CX$265,MATCH(G$2,'файл остатки'!$A$5:$A$228,0),MATCH($B82,'файл остатки'!$A$5:$CX$5,0))),INDEX('файл остатки'!$A$100:$CX$265,MATCH(E$3,'файл остатки'!$A$100:$A$228,0),MATCH($B82,'файл остатки'!$A$5:$CX$5,0)),INDEX('файл остатки'!$A$5:$CX$265,MATCH(G$2,'файл остатки'!$A$5:$A$228,0),MATCH($B82,'файл остатки'!$A$5:$CX$5,0)))</f>
        <v>#N/A</v>
      </c>
      <c r="H82" s="213" t="e">
        <f>INDEX('файл остатки'!$A$5:$CX$265,MATCH($H$1,'файл остатки'!$A$5:$A$228,0),MATCH($B82,'файл остатки'!$A$5:$CX$5,0))</f>
        <v>#N/A</v>
      </c>
      <c r="I82" s="241" t="e">
        <f>IF(E$3='файл остатки'!$B$1,INDEX('файл остатки'!$A$5:$CX$265,MATCH($C$1,'файл остатки'!$A$5:$A$228,0),MATCH($B82,'файл остатки'!$A$5:$CX$5,0)),C82+D82-E82-G82)</f>
        <v>#N/A</v>
      </c>
      <c r="J82" s="218"/>
      <c r="K82" s="217">
        <v>-10</v>
      </c>
      <c r="L82" s="150" t="e">
        <f>-(K80)/'планирование суточное'!$K$111</f>
        <v>#DIV/0!</v>
      </c>
      <c r="M82" s="234" t="e">
        <f>IF(ISERROR(INDEX('файл остатки'!$A$5:$CX$265,MATCH(M$2,'файл остатки'!$A$5:$A$228,0),MATCH($B82,'файл остатки'!$A$5:$CX$5,0))),INDEX('файл остатки'!$A$100:$CX$265,MATCH(K$3,'файл остатки'!$A$100:$A$228,0),MATCH($B82,'файл остатки'!$A$5:$CX$5,0)),INDEX('файл остатки'!$A$5:$CX$265,MATCH(M$2,'файл остатки'!$A$5:$A$228,0),MATCH($B82,'файл остатки'!$A$5:$CX$5,0)))</f>
        <v>#N/A</v>
      </c>
      <c r="N82" s="213" t="e">
        <f>INDEX('файл остатки'!$A$5:$CX$265,MATCH($H$1,'файл остатки'!$A$5:$A$228,0),MATCH($B82,'файл остатки'!$A$5:$CX$5,0))</f>
        <v>#N/A</v>
      </c>
      <c r="O82" s="241" t="e">
        <f>IF(K$3='файл остатки'!$B$1,INDEX('файл остатки'!$A$5:$CX$265,MATCH($C$1,'файл остатки'!$A$5:$A$228,0),MATCH($B82,'файл остатки'!$A$5:$CX$5,0)),I82+J82-K82-M82)</f>
        <v>#N/A</v>
      </c>
      <c r="P82" s="218"/>
      <c r="Q82" s="217">
        <v>-24</v>
      </c>
      <c r="R82" s="150" t="e">
        <f>-(Q80)/'планирование суточное'!$K$111</f>
        <v>#DIV/0!</v>
      </c>
      <c r="S82" s="234" t="e">
        <f>IF(ISERROR(INDEX('файл остатки'!$A$5:$CX$265,MATCH(S$2,'файл остатки'!$A$5:$A$228,0),MATCH($B82,'файл остатки'!$A$5:$CX$5,0))),INDEX('файл остатки'!$A$100:$CX$265,MATCH(Q$3,'файл остатки'!$A$100:$A$228,0),MATCH($B82,'файл остатки'!$A$5:$CX$5,0)),INDEX('файл остатки'!$A$5:$CX$265,MATCH(S$2,'файл остатки'!$A$5:$A$228,0),MATCH($B82,'файл остатки'!$A$5:$CX$5,0)))</f>
        <v>#N/A</v>
      </c>
      <c r="T82" s="213" t="e">
        <f>INDEX('файл остатки'!$A$5:$CX$265,MATCH($H$1,'файл остатки'!$A$5:$A$228,0),MATCH($B82,'файл остатки'!$A$5:$CX$5,0))</f>
        <v>#N/A</v>
      </c>
      <c r="U82" s="241" t="e">
        <f>IF(Q$3='файл остатки'!$B$1,INDEX('файл остатки'!$A$5:$CX$265,MATCH($C$1,'файл остатки'!$A$5:$A$228,0),MATCH($B82,'файл остатки'!$A$5:$CX$5,0)),O82+P82-Q82-S82)</f>
        <v>#N/A</v>
      </c>
      <c r="V82" s="218"/>
      <c r="W82" s="217"/>
      <c r="X82" s="150" t="e">
        <f>-(W80)/'планирование суточное'!$K$111</f>
        <v>#DIV/0!</v>
      </c>
      <c r="Y82" s="234" t="e">
        <f>IF(ISERROR(INDEX('файл остатки'!$A$5:$CX$265,MATCH(Y$2,'файл остатки'!$A$5:$A$228,0),MATCH($B82,'файл остатки'!$A$5:$CX$5,0))),INDEX('файл остатки'!$A$100:$CX$265,MATCH(W$3,'файл остатки'!$A$100:$A$228,0),MATCH($B82,'файл остатки'!$A$5:$CX$5,0)),INDEX('файл остатки'!$A$5:$CX$265,MATCH(Y$2,'файл остатки'!$A$5:$A$228,0),MATCH($B82,'файл остатки'!$A$5:$CX$5,0)))</f>
        <v>#N/A</v>
      </c>
      <c r="Z82" s="213" t="e">
        <f>INDEX('файл остатки'!$A$5:$CX$265,MATCH($H$1,'файл остатки'!$A$5:$A$228,0),MATCH($B82,'файл остатки'!$A$5:$CX$5,0))</f>
        <v>#N/A</v>
      </c>
      <c r="AA82" s="241" t="e">
        <f>IF(W$3='файл остатки'!$B$1,INDEX('файл остатки'!$A$5:$CX$265,MATCH($C$1,'файл остатки'!$A$5:$A$228,0),MATCH($B82,'файл остатки'!$A$5:$CX$5,0)),U82+V82-W82-Y82)</f>
        <v>#N/A</v>
      </c>
      <c r="AB82" s="218"/>
      <c r="AC82" s="217"/>
      <c r="AD82" s="150" t="e">
        <f>-(AC80)/'планирование суточное'!$K$111</f>
        <v>#DIV/0!</v>
      </c>
      <c r="AE82" s="234" t="e">
        <f>IF(ISERROR(INDEX('файл остатки'!$A$5:$CX$265,MATCH(AE$2,'файл остатки'!$A$5:$A$228,0),MATCH($B82,'файл остатки'!$A$5:$CX$5,0))),INDEX('файл остатки'!$A$100:$CX$265,MATCH(AC$3,'файл остатки'!$A$100:$A$228,0),MATCH($B82,'файл остатки'!$A$5:$CX$5,0)),INDEX('файл остатки'!$A$5:$CX$265,MATCH(AE$2,'файл остатки'!$A$5:$A$228,0),MATCH($B82,'файл остатки'!$A$5:$CX$5,0)))</f>
        <v>#N/A</v>
      </c>
      <c r="AF82" s="213" t="e">
        <f>INDEX('файл остатки'!$A$5:$CX$265,MATCH($H$1,'файл остатки'!$A$5:$A$228,0),MATCH($B82,'файл остатки'!$A$5:$CX$5,0))</f>
        <v>#N/A</v>
      </c>
      <c r="AG82" s="241" t="e">
        <f>IF(AC$3='файл остатки'!$B$1,INDEX('файл остатки'!$A$5:$CX$265,MATCH($C$1,'файл остатки'!$A$5:$A$228,0),MATCH($B82,'файл остатки'!$A$5:$CX$5,0)),AA82+AB82-AC82-AE82)</f>
        <v>#N/A</v>
      </c>
      <c r="AH82" s="218"/>
      <c r="AI82" s="217"/>
      <c r="AJ82" s="150" t="e">
        <f>-(AI80)/'планирование суточное'!$K$111</f>
        <v>#DIV/0!</v>
      </c>
      <c r="AK82" s="234" t="e">
        <f>IF(ISERROR(INDEX('файл остатки'!$A$5:$CX$265,MATCH(AK$2,'файл остатки'!$A$5:$A$228,0),MATCH($B82,'файл остатки'!$A$5:$CX$5,0))),INDEX('файл остатки'!$A$100:$CX$265,MATCH(AI$3,'файл остатки'!$A$100:$A$228,0),MATCH($B82,'файл остатки'!$A$5:$CX$5,0)),INDEX('файл остатки'!$A$5:$CX$265,MATCH(AK$2,'файл остатки'!$A$5:$A$228,0),MATCH($B82,'файл остатки'!$A$5:$CX$5,0)))</f>
        <v>#N/A</v>
      </c>
      <c r="AL82" s="213" t="e">
        <f>INDEX('файл остатки'!$A$5:$CX$265,MATCH($H$1,'файл остатки'!$A$5:$A$228,0),MATCH($B82,'файл остатки'!$A$5:$CX$5,0))</f>
        <v>#N/A</v>
      </c>
      <c r="AM82" s="241" t="e">
        <f>IF(AI$3='файл остатки'!$B$1,INDEX('файл остатки'!$A$5:$CX$265,MATCH($C$1,'файл остатки'!$A$5:$A$228,0),MATCH($B82,'файл остатки'!$A$5:$CX$5,0)),AG82+AH82-AI82-AK82)</f>
        <v>#N/A</v>
      </c>
      <c r="AN82" s="218"/>
      <c r="AO82" s="217"/>
      <c r="AP82" s="150" t="e">
        <f>-(AO80)/'планирование суточное'!$K$111</f>
        <v>#DIV/0!</v>
      </c>
      <c r="AQ82" s="234" t="e">
        <f>IF(ISERROR(INDEX('файл остатки'!$A$5:$CX$265,MATCH(AQ$2,'файл остатки'!$A$5:$A$228,0),MATCH($B82,'файл остатки'!$A$5:$CX$5,0))),INDEX('файл остатки'!$A$100:$CX$265,MATCH(AO$3,'файл остатки'!$A$100:$A$228,0),MATCH($B82,'файл остатки'!$A$5:$CX$5,0)),INDEX('файл остатки'!$A$5:$CX$265,MATCH(AQ$2,'файл остатки'!$A$5:$A$228,0),MATCH($B82,'файл остатки'!$A$5:$CX$5,0)))</f>
        <v>#N/A</v>
      </c>
      <c r="AR82" s="213" t="e">
        <f>INDEX('файл остатки'!$A$5:$CX$265,MATCH($H$1,'файл остатки'!$A$5:$A$228,0),MATCH($B82,'файл остатки'!$A$5:$CX$5,0))</f>
        <v>#N/A</v>
      </c>
      <c r="AS82" s="241" t="e">
        <f>IF(AO$3='файл остатки'!$B$1,INDEX('файл остатки'!$A$5:$CX$265,MATCH($C$1,'файл остатки'!$A$5:$A$228,0),MATCH($B82,'файл остатки'!$A$5:$CX$5,0)),AM82+AN82-AO82-AQ82)</f>
        <v>#N/A</v>
      </c>
      <c r="AT82" s="218"/>
      <c r="AU82" s="217"/>
      <c r="AV82" s="150" t="e">
        <f>-(AU80)/'планирование суточное'!$K$111</f>
        <v>#DIV/0!</v>
      </c>
      <c r="AW82" s="234" t="e">
        <f>IF(ISERROR(INDEX('файл остатки'!$A$5:$CX$265,MATCH(AW$2,'файл остатки'!$A$5:$A$228,0),MATCH($B82,'файл остатки'!$A$5:$CX$5,0))),INDEX('файл остатки'!$A$100:$CX$265,MATCH(AU$3,'файл остатки'!$A$100:$A$228,0),MATCH($B82,'файл остатки'!$A$5:$CX$5,0)),INDEX('файл остатки'!$A$5:$CX$265,MATCH(AW$2,'файл остатки'!$A$5:$A$228,0),MATCH($B82,'файл остатки'!$A$5:$CX$5,0)))</f>
        <v>#N/A</v>
      </c>
      <c r="AX82" s="213" t="e">
        <f>INDEX('файл остатки'!$A$5:$CX$265,MATCH($H$1,'файл остатки'!$A$5:$A$228,0),MATCH($B82,'файл остатки'!$A$5:$CX$5,0))</f>
        <v>#N/A</v>
      </c>
      <c r="AY82" s="241" t="e">
        <f>IF(AU$3='файл остатки'!$B$1,INDEX('файл остатки'!$A$5:$CX$265,MATCH($C$1,'файл остатки'!$A$5:$A$228,0),MATCH($B82,'файл остатки'!$A$5:$CX$5,0)),AS82+AT82-AU82-AW82)</f>
        <v>#N/A</v>
      </c>
      <c r="AZ82" s="218"/>
      <c r="BA82" s="217"/>
      <c r="BB82" s="150" t="e">
        <f>-(BA80)/'планирование суточное'!$K$111</f>
        <v>#DIV/0!</v>
      </c>
      <c r="BC82" s="234" t="e">
        <f>IF(ISERROR(INDEX('файл остатки'!$A$5:$CX$265,MATCH(BC$2,'файл остатки'!$A$5:$A$228,0),MATCH($B82,'файл остатки'!$A$5:$CX$5,0))),INDEX('файл остатки'!$A$100:$CX$265,MATCH(BA$3,'файл остатки'!$A$100:$A$228,0),MATCH($B82,'файл остатки'!$A$5:$CX$5,0)),INDEX('файл остатки'!$A$5:$CX$265,MATCH(BC$2,'файл остатки'!$A$5:$A$228,0),MATCH($B82,'файл остатки'!$A$5:$CX$5,0)))</f>
        <v>#N/A</v>
      </c>
      <c r="BD82" s="213" t="e">
        <f>INDEX('файл остатки'!$A$5:$CX$265,MATCH($H$1,'файл остатки'!$A$5:$A$228,0),MATCH($B82,'файл остатки'!$A$5:$CX$5,0))</f>
        <v>#N/A</v>
      </c>
      <c r="BE82" s="241" t="e">
        <f>IF(BA$3='файл остатки'!$B$1,INDEX('файл остатки'!$A$5:$CX$265,MATCH($C$1,'файл остатки'!$A$5:$A$228,0),MATCH($B82,'файл остатки'!$A$5:$CX$5,0)),AY82+AZ82-BA82-BC82)</f>
        <v>#N/A</v>
      </c>
      <c r="BF82" s="218"/>
      <c r="BG82" s="217"/>
      <c r="BH82" s="150" t="e">
        <f>-(BG80)/'планирование суточное'!$K$111</f>
        <v>#DIV/0!</v>
      </c>
      <c r="BI82" s="234" t="e">
        <f>IF(ISERROR(INDEX('файл остатки'!$A$5:$CX$265,MATCH(BI$2,'файл остатки'!$A$5:$A$228,0),MATCH($B82,'файл остатки'!$A$5:$CX$5,0))),INDEX('файл остатки'!$A$100:$CX$265,MATCH(BG$3,'файл остатки'!$A$100:$A$228,0),MATCH($B82,'файл остатки'!$A$5:$CX$5,0)),INDEX('файл остатки'!$A$5:$CX$265,MATCH(BI$2,'файл остатки'!$A$5:$A$228,0),MATCH($B82,'файл остатки'!$A$5:$CX$5,0)))</f>
        <v>#N/A</v>
      </c>
      <c r="BJ82" s="213" t="e">
        <f>INDEX('файл остатки'!$A$5:$CX$265,MATCH($H$1,'файл остатки'!$A$5:$A$228,0),MATCH($B82,'файл остатки'!$A$5:$CX$5,0))</f>
        <v>#N/A</v>
      </c>
      <c r="BK82" s="213" t="e">
        <f t="shared" si="6"/>
        <v>#N/A</v>
      </c>
      <c r="BL82" s="241" t="e">
        <f>IF(BG$3='файл остатки'!$B$1,INDEX('файл остатки'!$A$5:$CX$265,MATCH($C$1,'файл остатки'!$A$5:$A$228,0),MATCH($B82,'файл остатки'!$A$5:$CX$5,0)),BE82+BF82-BG82-BI82)</f>
        <v>#N/A</v>
      </c>
      <c r="BM82" s="218"/>
      <c r="BN82" s="217" t="e">
        <f t="shared" si="7"/>
        <v>#N/A</v>
      </c>
      <c r="BO82" s="150" t="e">
        <f>-(BN80)/'планирование суточное'!$K$111</f>
        <v>#DIV/0!</v>
      </c>
      <c r="BP82" s="234" t="e">
        <f>IF(ISERROR(INDEX('файл остатки'!$A$5:$CX$265,MATCH(BP$2,'файл остатки'!$A$5:$A$228,0),MATCH($B82,'файл остатки'!$A$5:$CX$5,0))),INDEX('файл остатки'!$A$100:$CX$265,MATCH(BN$3,'файл остатки'!$A$100:$A$228,0),MATCH($B82,'файл остатки'!$A$5:$CX$5,0)),INDEX('файл остатки'!$A$5:$CX$265,MATCH(BP$2,'файл остатки'!$A$5:$A$228,0),MATCH($B82,'файл остатки'!$A$5:$CX$5,0)))</f>
        <v>#N/A</v>
      </c>
      <c r="BQ82" s="213" t="e">
        <f>INDEX('файл остатки'!$A$5:$CX$265,MATCH($H$1,'файл остатки'!$A$5:$A$228,0),MATCH($B82,'файл остатки'!$A$5:$CX$5,0))</f>
        <v>#N/A</v>
      </c>
      <c r="BR82" s="241" t="e">
        <f>IF(BN$3='файл остатки'!$B$1,INDEX('файл остатки'!$A$5:$CX$265,MATCH($C$1,'файл остатки'!$A$5:$A$228,0),MATCH($B82,'файл остатки'!$A$5:$CX$5,0)),BL82+BM82-BN82-BP82)</f>
        <v>#N/A</v>
      </c>
      <c r="BS82" s="218"/>
      <c r="BT82" s="217" t="e">
        <f t="shared" si="8"/>
        <v>#N/A</v>
      </c>
      <c r="BU82" s="150" t="e">
        <f>-(BT80)/'планирование суточное'!$K$111</f>
        <v>#DIV/0!</v>
      </c>
      <c r="BV82" s="234" t="e">
        <f>IF(ISERROR(INDEX('файл остатки'!$A$5:$CX$265,MATCH(BV$2,'файл остатки'!$A$5:$A$228,0),MATCH($B82,'файл остатки'!$A$5:$CX$5,0))),INDEX('файл остатки'!$A$100:$CX$265,MATCH(BT$3,'файл остатки'!$A$100:$A$228,0),MATCH($B82,'файл остатки'!$A$5:$CX$5,0)),INDEX('файл остатки'!$A$5:$CX$265,MATCH(BV$2,'файл остатки'!$A$5:$A$228,0),MATCH($B82,'файл остатки'!$A$5:$CX$5,0)))</f>
        <v>#N/A</v>
      </c>
      <c r="BW82" s="213" t="e">
        <f>INDEX('файл остатки'!$A$5:$CX$265,MATCH($H$1,'файл остатки'!$A$5:$A$228,0),MATCH($B82,'файл остатки'!$A$5:$CX$5,0))</f>
        <v>#N/A</v>
      </c>
      <c r="BX82" s="241" t="e">
        <f>IF(BT$3='файл остатки'!$B$1,INDEX('файл остатки'!$A$5:$CX$265,MATCH($C$1,'файл остатки'!$A$5:$A$228,0),MATCH($B82,'файл остатки'!$A$5:$CX$5,0)),BR82+BS82-BT82-BV82)</f>
        <v>#N/A</v>
      </c>
      <c r="BY82" s="218"/>
      <c r="BZ82" s="217" t="e">
        <f t="shared" si="9"/>
        <v>#N/A</v>
      </c>
      <c r="CA82" s="150" t="e">
        <f>-(BZ80)/'планирование суточное'!$K$111</f>
        <v>#DIV/0!</v>
      </c>
      <c r="CB82" s="234" t="e">
        <f>IF(ISERROR(INDEX('файл остатки'!$A$5:$CX$265,MATCH(CB$2,'файл остатки'!$A$5:$A$228,0),MATCH($B82,'файл остатки'!$A$5:$CX$5,0))),INDEX('файл остатки'!$A$100:$CX$265,MATCH(BZ$3,'файл остатки'!$A$100:$A$228,0),MATCH($B82,'файл остатки'!$A$5:$CX$5,0)),INDEX('файл остатки'!$A$5:$CX$265,MATCH(CB$2,'файл остатки'!$A$5:$A$228,0),MATCH($B82,'файл остатки'!$A$5:$CX$5,0)))</f>
        <v>#N/A</v>
      </c>
      <c r="CC82" s="213" t="e">
        <f>INDEX('файл остатки'!$A$5:$CX$265,MATCH($H$1,'файл остатки'!$A$5:$A$228,0),MATCH($B82,'файл остатки'!$A$5:$CX$5,0))</f>
        <v>#N/A</v>
      </c>
      <c r="CD82" s="241" t="e">
        <f>IF(BZ$3='файл остатки'!$B$1,INDEX('файл остатки'!$A$5:$CX$265,MATCH($C$1,'файл остатки'!$A$5:$A$228,0),MATCH($B82,'файл остатки'!$A$5:$CX$5,0)),BX82+BY82-BZ82-CB82)</f>
        <v>#N/A</v>
      </c>
      <c r="CE82" s="218"/>
      <c r="CH82" s="217">
        <f t="shared" si="10"/>
        <v>-34</v>
      </c>
      <c r="CI82" s="150" t="e">
        <f>-(CH80)/'планирование суточное'!$K$111</f>
        <v>#DIV/0!</v>
      </c>
      <c r="CJ82" s="217" t="e">
        <f t="shared" si="11"/>
        <v>#N/A</v>
      </c>
      <c r="CK82" s="150" t="e">
        <f>-(CJ80)/'планирование суточное'!$K$111</f>
        <v>#N/A</v>
      </c>
      <c r="CO82" s="223" t="e">
        <f>+INDEX('файл остатки'!$A$5:$CX$265,MATCH(CO$2,'файл остатки'!$A$5:$A$228,0),MATCH($B82,'файл остатки'!$A$5:$CX$5,0))</f>
        <v>#N/A</v>
      </c>
    </row>
    <row r="83" spans="1:93" ht="24" customHeight="1">
      <c r="A83" s="150" t="s">
        <v>20</v>
      </c>
      <c r="B83" s="221" t="s">
        <v>276</v>
      </c>
      <c r="C83" s="244" t="e">
        <f>INDEX('файл остатки'!$A$5:$CX$265,MATCH($C$1,'файл остатки'!$A$5:$A$228,0),MATCH(B83,'файл остатки'!$A$5:$CX$5,0))</f>
        <v>#N/A</v>
      </c>
      <c r="D83" s="248"/>
      <c r="E83" s="217"/>
      <c r="F83" s="208"/>
      <c r="G83" s="272" t="e">
        <f>IF(ISERROR(INDEX('файл остатки'!$A$5:$CX$265,MATCH(G$2,'файл остатки'!$A$5:$A$228,0),MATCH($B83,'файл остатки'!$A$5:$CX$5,0))),INDEX('файл остатки'!$A$100:$CX$265,MATCH(E$3,'файл остатки'!$A$100:$A$228,0),MATCH($B83,'файл остатки'!$A$5:$CX$5,0)),INDEX('файл остатки'!$A$5:$CX$265,MATCH(G$2,'файл остатки'!$A$5:$A$228,0),MATCH($B83,'файл остатки'!$A$5:$CX$5,0)))</f>
        <v>#N/A</v>
      </c>
      <c r="H83" s="213" t="e">
        <f>INDEX('файл остатки'!$A$5:$CX$265,MATCH($H$1,'файл остатки'!$A$5:$A$228,0),MATCH($B83,'файл остатки'!$A$5:$CX$5,0))</f>
        <v>#N/A</v>
      </c>
      <c r="I83" s="241" t="e">
        <f>IF(E$3='файл остатки'!$B$1,INDEX('файл остатки'!$A$5:$CX$265,MATCH($C$1,'файл остатки'!$A$5:$A$228,0),MATCH($B83,'файл остатки'!$A$5:$CX$5,0)),C83+D83-E83-G83)</f>
        <v>#N/A</v>
      </c>
      <c r="J83" s="218"/>
      <c r="K83" s="217">
        <v>-75</v>
      </c>
      <c r="L83" s="208"/>
      <c r="M83" s="272" t="e">
        <f>IF(ISERROR(INDEX('файл остатки'!$A$5:$CX$265,MATCH(M$2,'файл остатки'!$A$5:$A$228,0),MATCH($B83,'файл остатки'!$A$5:$CX$5,0))),INDEX('файл остатки'!$A$100:$CX$265,MATCH(K$3,'файл остатки'!$A$100:$A$228,0),MATCH($B83,'файл остатки'!$A$5:$CX$5,0)),INDEX('файл остатки'!$A$5:$CX$265,MATCH(M$2,'файл остатки'!$A$5:$A$228,0),MATCH($B83,'файл остатки'!$A$5:$CX$5,0)))</f>
        <v>#N/A</v>
      </c>
      <c r="N83" s="213" t="e">
        <f>INDEX('файл остатки'!$A$5:$CX$265,MATCH($H$1,'файл остатки'!$A$5:$A$228,0),MATCH($B83,'файл остатки'!$A$5:$CX$5,0))</f>
        <v>#N/A</v>
      </c>
      <c r="O83" s="241" t="e">
        <f>IF(K$3='файл остатки'!$B$1,INDEX('файл остатки'!$A$5:$CX$265,MATCH($C$1,'файл остатки'!$A$5:$A$228,0),MATCH($B83,'файл остатки'!$A$5:$CX$5,0)),I83+J83-K83-M83)</f>
        <v>#N/A</v>
      </c>
      <c r="P83" s="218">
        <v>75</v>
      </c>
      <c r="Q83" s="217"/>
      <c r="R83" s="208"/>
      <c r="S83" s="272" t="e">
        <f>IF(ISERROR(INDEX('файл остатки'!$A$5:$CX$265,MATCH(S$2,'файл остатки'!$A$5:$A$228,0),MATCH($B83,'файл остатки'!$A$5:$CX$5,0))),INDEX('файл остатки'!$A$100:$CX$265,MATCH(Q$3,'файл остатки'!$A$100:$A$228,0),MATCH($B83,'файл остатки'!$A$5:$CX$5,0)),INDEX('файл остатки'!$A$5:$CX$265,MATCH(S$2,'файл остатки'!$A$5:$A$228,0),MATCH($B83,'файл остатки'!$A$5:$CX$5,0)))</f>
        <v>#N/A</v>
      </c>
      <c r="T83" s="213" t="e">
        <f>INDEX('файл остатки'!$A$5:$CX$265,MATCH($H$1,'файл остатки'!$A$5:$A$228,0),MATCH($B83,'файл остатки'!$A$5:$CX$5,0))</f>
        <v>#N/A</v>
      </c>
      <c r="U83" s="241" t="e">
        <f>IF(Q$3='файл остатки'!$B$1,INDEX('файл остатки'!$A$5:$CX$265,MATCH($C$1,'файл остатки'!$A$5:$A$228,0),MATCH($B83,'файл остатки'!$A$5:$CX$5,0)),O83+P83-Q83-S83)</f>
        <v>#N/A</v>
      </c>
      <c r="V83" s="218"/>
      <c r="W83" s="217"/>
      <c r="X83" s="208"/>
      <c r="Y83" s="272" t="e">
        <f>IF(ISERROR(INDEX('файл остатки'!$A$5:$CX$265,MATCH(Y$2,'файл остатки'!$A$5:$A$228,0),MATCH($B83,'файл остатки'!$A$5:$CX$5,0))),INDEX('файл остатки'!$A$100:$CX$265,MATCH(W$3,'файл остатки'!$A$100:$A$228,0),MATCH($B83,'файл остатки'!$A$5:$CX$5,0)),INDEX('файл остатки'!$A$5:$CX$265,MATCH(Y$2,'файл остатки'!$A$5:$A$228,0),MATCH($B83,'файл остатки'!$A$5:$CX$5,0)))</f>
        <v>#N/A</v>
      </c>
      <c r="Z83" s="213" t="e">
        <f>INDEX('файл остатки'!$A$5:$CX$265,MATCH($H$1,'файл остатки'!$A$5:$A$228,0),MATCH($B83,'файл остатки'!$A$5:$CX$5,0))</f>
        <v>#N/A</v>
      </c>
      <c r="AA83" s="241" t="e">
        <f>IF(W$3='файл остатки'!$B$1,INDEX('файл остатки'!$A$5:$CX$265,MATCH($C$1,'файл остатки'!$A$5:$A$228,0),MATCH($B83,'файл остатки'!$A$5:$CX$5,0)),U83+V83-W83-Y83)</f>
        <v>#N/A</v>
      </c>
      <c r="AB83" s="218"/>
      <c r="AC83" s="217">
        <v>-600</v>
      </c>
      <c r="AD83" s="208"/>
      <c r="AE83" s="272" t="e">
        <f>IF(ISERROR(INDEX('файл остатки'!$A$5:$CX$265,MATCH(AE$2,'файл остатки'!$A$5:$A$228,0),MATCH($B83,'файл остатки'!$A$5:$CX$5,0))),INDEX('файл остатки'!$A$100:$CX$265,MATCH(AC$3,'файл остатки'!$A$100:$A$228,0),MATCH($B83,'файл остатки'!$A$5:$CX$5,0)),INDEX('файл остатки'!$A$5:$CX$265,MATCH(AE$2,'файл остатки'!$A$5:$A$228,0),MATCH($B83,'файл остатки'!$A$5:$CX$5,0)))</f>
        <v>#N/A</v>
      </c>
      <c r="AF83" s="213" t="e">
        <f>INDEX('файл остатки'!$A$5:$CX$265,MATCH($H$1,'файл остатки'!$A$5:$A$228,0),MATCH($B83,'файл остатки'!$A$5:$CX$5,0))</f>
        <v>#N/A</v>
      </c>
      <c r="AG83" s="241" t="e">
        <f>IF(AC$3='файл остатки'!$B$1,INDEX('файл остатки'!$A$5:$CX$265,MATCH($C$1,'файл остатки'!$A$5:$A$228,0),MATCH($B83,'файл остатки'!$A$5:$CX$5,0)),AA83+AB83-AC83-AE83)</f>
        <v>#N/A</v>
      </c>
      <c r="AH83" s="218"/>
      <c r="AI83" s="217"/>
      <c r="AJ83" s="208"/>
      <c r="AK83" s="272" t="e">
        <f>IF(ISERROR(INDEX('файл остатки'!$A$5:$CX$265,MATCH(AK$2,'файл остатки'!$A$5:$A$228,0),MATCH($B83,'файл остатки'!$A$5:$CX$5,0))),INDEX('файл остатки'!$A$100:$CX$265,MATCH(AI$3,'файл остатки'!$A$100:$A$228,0),MATCH($B83,'файл остатки'!$A$5:$CX$5,0)),INDEX('файл остатки'!$A$5:$CX$265,MATCH(AK$2,'файл остатки'!$A$5:$A$228,0),MATCH($B83,'файл остатки'!$A$5:$CX$5,0)))</f>
        <v>#N/A</v>
      </c>
      <c r="AL83" s="213" t="e">
        <f>INDEX('файл остатки'!$A$5:$CX$265,MATCH($H$1,'файл остатки'!$A$5:$A$228,0),MATCH($B83,'файл остатки'!$A$5:$CX$5,0))</f>
        <v>#N/A</v>
      </c>
      <c r="AM83" s="241" t="e">
        <f>IF(AI$3='файл остатки'!$B$1,INDEX('файл остатки'!$A$5:$CX$265,MATCH($C$1,'файл остатки'!$A$5:$A$228,0),MATCH($B83,'файл остатки'!$A$5:$CX$5,0)),AG83+AH83-AI83-AK83)</f>
        <v>#N/A</v>
      </c>
      <c r="AN83" s="218"/>
      <c r="AO83" s="217"/>
      <c r="AP83" s="208"/>
      <c r="AQ83" s="272" t="e">
        <f>IF(ISERROR(INDEX('файл остатки'!$A$5:$CX$265,MATCH(AQ$2,'файл остатки'!$A$5:$A$228,0),MATCH($B83,'файл остатки'!$A$5:$CX$5,0))),INDEX('файл остатки'!$A$100:$CX$265,MATCH(AO$3,'файл остатки'!$A$100:$A$228,0),MATCH($B83,'файл остатки'!$A$5:$CX$5,0)),INDEX('файл остатки'!$A$5:$CX$265,MATCH(AQ$2,'файл остатки'!$A$5:$A$228,0),MATCH($B83,'файл остатки'!$A$5:$CX$5,0)))</f>
        <v>#N/A</v>
      </c>
      <c r="AR83" s="213" t="e">
        <f>INDEX('файл остатки'!$A$5:$CX$265,MATCH($H$1,'файл остатки'!$A$5:$A$228,0),MATCH($B83,'файл остатки'!$A$5:$CX$5,0))</f>
        <v>#N/A</v>
      </c>
      <c r="AS83" s="241" t="e">
        <f>IF(AO$3='файл остатки'!$B$1,INDEX('файл остатки'!$A$5:$CX$265,MATCH($C$1,'файл остатки'!$A$5:$A$228,0),MATCH($B83,'файл остатки'!$A$5:$CX$5,0)),AM83+AN83-AO83-AQ83)</f>
        <v>#N/A</v>
      </c>
      <c r="AT83" s="218"/>
      <c r="AU83" s="217"/>
      <c r="AV83" s="208"/>
      <c r="AW83" s="272" t="e">
        <f>IF(ISERROR(INDEX('файл остатки'!$A$5:$CX$265,MATCH(AW$2,'файл остатки'!$A$5:$A$228,0),MATCH($B83,'файл остатки'!$A$5:$CX$5,0))),INDEX('файл остатки'!$A$100:$CX$265,MATCH(AU$3,'файл остатки'!$A$100:$A$228,0),MATCH($B83,'файл остатки'!$A$5:$CX$5,0)),INDEX('файл остатки'!$A$5:$CX$265,MATCH(AW$2,'файл остатки'!$A$5:$A$228,0),MATCH($B83,'файл остатки'!$A$5:$CX$5,0)))</f>
        <v>#N/A</v>
      </c>
      <c r="AX83" s="213" t="e">
        <f>INDEX('файл остатки'!$A$5:$CX$265,MATCH($H$1,'файл остатки'!$A$5:$A$228,0),MATCH($B83,'файл остатки'!$A$5:$CX$5,0))</f>
        <v>#N/A</v>
      </c>
      <c r="AY83" s="241" t="e">
        <f>IF(AU$3='файл остатки'!$B$1,INDEX('файл остатки'!$A$5:$CX$265,MATCH($C$1,'файл остатки'!$A$5:$A$228,0),MATCH($B83,'файл остатки'!$A$5:$CX$5,0)),AS83+AT83-AU83-AW83)</f>
        <v>#N/A</v>
      </c>
      <c r="AZ83" s="218"/>
      <c r="BA83" s="217">
        <v>-600</v>
      </c>
      <c r="BB83" s="208"/>
      <c r="BC83" s="272" t="e">
        <f>IF(ISERROR(INDEX('файл остатки'!$A$5:$CX$265,MATCH(BC$2,'файл остатки'!$A$5:$A$228,0),MATCH($B83,'файл остатки'!$A$5:$CX$5,0))),INDEX('файл остатки'!$A$100:$CX$265,MATCH(BA$3,'файл остатки'!$A$100:$A$228,0),MATCH($B83,'файл остатки'!$A$5:$CX$5,0)),INDEX('файл остатки'!$A$5:$CX$265,MATCH(BC$2,'файл остатки'!$A$5:$A$228,0),MATCH($B83,'файл остатки'!$A$5:$CX$5,0)))</f>
        <v>#N/A</v>
      </c>
      <c r="BD83" s="213" t="e">
        <f>INDEX('файл остатки'!$A$5:$CX$265,MATCH($H$1,'файл остатки'!$A$5:$A$228,0),MATCH($B83,'файл остатки'!$A$5:$CX$5,0))</f>
        <v>#N/A</v>
      </c>
      <c r="BE83" s="241" t="e">
        <f>IF(BA$3='файл остатки'!$B$1,INDEX('файл остатки'!$A$5:$CX$265,MATCH($C$1,'файл остатки'!$A$5:$A$228,0),MATCH($B83,'файл остатки'!$A$5:$CX$5,0)),AY83+AZ83-BA83-BC83)</f>
        <v>#N/A</v>
      </c>
      <c r="BF83" s="218"/>
      <c r="BG83" s="217"/>
      <c r="BH83" s="208"/>
      <c r="BI83" s="272" t="e">
        <f>IF(ISERROR(INDEX('файл остатки'!$A$5:$CX$265,MATCH(BI$2,'файл остатки'!$A$5:$A$228,0),MATCH($B83,'файл остатки'!$A$5:$CX$5,0))),INDEX('файл остатки'!$A$100:$CX$265,MATCH(BG$3,'файл остатки'!$A$100:$A$228,0),MATCH($B83,'файл остатки'!$A$5:$CX$5,0)),INDEX('файл остатки'!$A$5:$CX$265,MATCH(BI$2,'файл остатки'!$A$5:$A$228,0),MATCH($B83,'файл остатки'!$A$5:$CX$5,0)))</f>
        <v>#N/A</v>
      </c>
      <c r="BJ83" s="213" t="e">
        <f>INDEX('файл остатки'!$A$5:$CX$265,MATCH($H$1,'файл остатки'!$A$5:$A$228,0),MATCH($B83,'файл остатки'!$A$5:$CX$5,0))</f>
        <v>#N/A</v>
      </c>
      <c r="BK83" s="213" t="e">
        <f>((-CJ83/10+BP83/7+BV83/7+CB83/7)/4)*CO83</f>
        <v>#N/A</v>
      </c>
      <c r="BL83" s="241" t="e">
        <f>IF(BG$3='файл остатки'!$B$1,INDEX('файл остатки'!$A$5:$CX$265,MATCH($C$1,'файл остатки'!$A$5:$A$228,0),MATCH($B83,'файл остатки'!$A$5:$CX$5,0)),BE83+BF83-BG83-BI83)</f>
        <v>#N/A</v>
      </c>
      <c r="BM83" s="218"/>
      <c r="BN83" s="217" t="e">
        <f>-BP83</f>
        <v>#N/A</v>
      </c>
      <c r="BO83" s="208"/>
      <c r="BP83" s="272" t="e">
        <f>IF(ISERROR(INDEX('файл остатки'!$A$5:$CX$265,MATCH(BP$2,'файл остатки'!$A$5:$A$228,0),MATCH($B83,'файл остатки'!$A$5:$CX$5,0))),INDEX('файл остатки'!$A$100:$CX$265,MATCH(BN$3,'файл остатки'!$A$100:$A$228,0),MATCH($B83,'файл остатки'!$A$5:$CX$5,0)),INDEX('файл остатки'!$A$5:$CX$265,MATCH(BP$2,'файл остатки'!$A$5:$A$228,0),MATCH($B83,'файл остатки'!$A$5:$CX$5,0)))</f>
        <v>#N/A</v>
      </c>
      <c r="BQ83" s="213" t="e">
        <f>INDEX('файл остатки'!$A$5:$CX$265,MATCH($H$1,'файл остатки'!$A$5:$A$228,0),MATCH($B83,'файл остатки'!$A$5:$CX$5,0))</f>
        <v>#N/A</v>
      </c>
      <c r="BR83" s="241" t="e">
        <f>IF(BN$3='файл остатки'!$B$1,INDEX('файл остатки'!$A$5:$CX$265,MATCH($C$1,'файл остатки'!$A$5:$A$228,0),MATCH($B83,'файл остатки'!$A$5:$CX$5,0)),BL83+BM83-BN83-BP83)</f>
        <v>#N/A</v>
      </c>
      <c r="BS83" s="218"/>
      <c r="BT83" s="217" t="e">
        <f>-BV83</f>
        <v>#N/A</v>
      </c>
      <c r="BU83" s="208"/>
      <c r="BV83" s="272" t="e">
        <f>IF(ISERROR(INDEX('файл остатки'!$A$5:$CX$265,MATCH(BV$2,'файл остатки'!$A$5:$A$228,0),MATCH($B83,'файл остатки'!$A$5:$CX$5,0))),INDEX('файл остатки'!$A$100:$CX$265,MATCH(BT$3,'файл остатки'!$A$100:$A$228,0),MATCH($B83,'файл остатки'!$A$5:$CX$5,0)),INDEX('файл остатки'!$A$5:$CX$265,MATCH(BV$2,'файл остатки'!$A$5:$A$228,0),MATCH($B83,'файл остатки'!$A$5:$CX$5,0)))</f>
        <v>#N/A</v>
      </c>
      <c r="BW83" s="213" t="e">
        <f>INDEX('файл остатки'!$A$5:$CX$265,MATCH($H$1,'файл остатки'!$A$5:$A$228,0),MATCH($B83,'файл остатки'!$A$5:$CX$5,0))</f>
        <v>#N/A</v>
      </c>
      <c r="BX83" s="241" t="e">
        <f>IF(BT$3='файл остатки'!$B$1,INDEX('файл остатки'!$A$5:$CX$265,MATCH($C$1,'файл остатки'!$A$5:$A$228,0),MATCH($B83,'файл остатки'!$A$5:$CX$5,0)),BR83+BS83-BT83-BV83)</f>
        <v>#N/A</v>
      </c>
      <c r="BY83" s="218"/>
      <c r="BZ83" s="217" t="e">
        <f>-CB83</f>
        <v>#N/A</v>
      </c>
      <c r="CA83" s="208"/>
      <c r="CB83" s="272" t="e">
        <f>IF(ISERROR(INDEX('файл остатки'!$A$5:$CX$265,MATCH(CB$2,'файл остатки'!$A$5:$A$228,0),MATCH($B83,'файл остатки'!$A$5:$CX$5,0))),INDEX('файл остатки'!$A$100:$CX$265,MATCH(BZ$3,'файл остатки'!$A$100:$A$228,0),MATCH($B83,'файл остатки'!$A$5:$CX$5,0)),INDEX('файл остатки'!$A$5:$CX$265,MATCH(CB$2,'файл остатки'!$A$5:$A$228,0),MATCH($B83,'файл остатки'!$A$5:$CX$5,0)))</f>
        <v>#N/A</v>
      </c>
      <c r="CC83" s="213" t="e">
        <f>INDEX('файл остатки'!$A$5:$CX$265,MATCH($H$1,'файл остатки'!$A$5:$A$228,0),MATCH($B83,'файл остатки'!$A$5:$CX$5,0))</f>
        <v>#N/A</v>
      </c>
      <c r="CD83" s="241" t="e">
        <f>IF(BZ$3='файл остатки'!$B$1,INDEX('файл остатки'!$A$5:$CX$265,MATCH($C$1,'файл остатки'!$A$5:$A$228,0),MATCH($B83,'файл остатки'!$A$5:$CX$5,0)),BX83+BY83-BZ83-CB83)</f>
        <v>#N/A</v>
      </c>
      <c r="CE83" s="218"/>
      <c r="CH83" s="217">
        <f>E83+K83+Q83+W83+AC83+AI83+AO83+AU83+BA83+BG83</f>
        <v>-1275</v>
      </c>
      <c r="CI83" s="150" t="e">
        <f>-(CH81)/'планирование суточное'!$K$111</f>
        <v>#DIV/0!</v>
      </c>
      <c r="CJ83" s="217" t="e">
        <f>-(G83+M83+S83+Y83+AE83+AK83+AQ83+AW83+BC83+BI83)</f>
        <v>#N/A</v>
      </c>
      <c r="CK83" s="150" t="e">
        <f>-(CJ81)/'планирование суточное'!$K$111</f>
        <v>#DIV/0!</v>
      </c>
      <c r="CO83" s="223" t="e">
        <f>+INDEX('файл остатки'!$A$5:$CX$265,MATCH(CO$2,'файл остатки'!$A$5:$A$228,0),MATCH($B83,'файл остатки'!$A$5:$CX$5,0))</f>
        <v>#N/A</v>
      </c>
    </row>
    <row r="84" spans="1:93" ht="24" customHeight="1">
      <c r="A84" s="150" t="s">
        <v>20</v>
      </c>
      <c r="B84" s="221" t="s">
        <v>155</v>
      </c>
      <c r="C84" s="244">
        <f>INDEX('файл остатки'!$A$5:$CX$265,MATCH($C$1,'файл остатки'!$A$5:$A$228,0),MATCH(B84,'файл остатки'!$A$5:$CX$5,0))</f>
        <v>150.96</v>
      </c>
      <c r="D84" s="248"/>
      <c r="E84" s="217">
        <v>-449.91999999999996</v>
      </c>
      <c r="F84" s="208" t="s">
        <v>208</v>
      </c>
      <c r="G84" s="234" t="e">
        <f>IF(ISERROR(INDEX('файл остатки'!$A$5:$CX$265,MATCH(G$2,'файл остатки'!$A$5:$A$228,0),MATCH($B84,'файл остатки'!$A$5:$CX$5,0))),INDEX('файл остатки'!$A$100:$CX$265,MATCH(E$3,'файл остатки'!$A$100:$A$228,0),MATCH($B84,'файл остатки'!$A$5:$CX$5,0)),INDEX('файл остатки'!$A$5:$CX$265,MATCH(G$2,'файл остатки'!$A$5:$A$228,0),MATCH($B84,'файл остатки'!$A$5:$CX$5,0)))</f>
        <v>#N/A</v>
      </c>
      <c r="H84" s="213">
        <f>INDEX('файл остатки'!$A$5:$CX$265,MATCH($H$1,'файл остатки'!$A$5:$A$228,0),MATCH($B84,'файл остатки'!$A$5:$CX$5,0))</f>
        <v>174.25238095238095</v>
      </c>
      <c r="I84" s="241" t="e">
        <f>IF(E$3='файл остатки'!$B$1,INDEX('файл остатки'!$A$5:$CX$265,MATCH($C$1,'файл остатки'!$A$5:$A$228,0),MATCH($B84,'файл остатки'!$A$5:$CX$5,0)),C84+D84-E84-G84)</f>
        <v>#N/A</v>
      </c>
      <c r="J84" s="218"/>
      <c r="K84" s="217">
        <v>-224</v>
      </c>
      <c r="L84" s="208" t="s">
        <v>208</v>
      </c>
      <c r="M84" s="234" t="e">
        <f>IF(ISERROR(INDEX('файл остатки'!$A$5:$CX$265,MATCH(M$2,'файл остатки'!$A$5:$A$228,0),MATCH($B84,'файл остатки'!$A$5:$CX$5,0))),INDEX('файл остатки'!$A$100:$CX$265,MATCH(K$3,'файл остатки'!$A$100:$A$228,0),MATCH($B84,'файл остатки'!$A$5:$CX$5,0)),INDEX('файл остатки'!$A$5:$CX$265,MATCH(M$2,'файл остатки'!$A$5:$A$228,0),MATCH($B84,'файл остатки'!$A$5:$CX$5,0)))</f>
        <v>#N/A</v>
      </c>
      <c r="N84" s="213">
        <f>INDEX('файл остатки'!$A$5:$CX$265,MATCH($H$1,'файл остатки'!$A$5:$A$228,0),MATCH($B84,'файл остатки'!$A$5:$CX$5,0))</f>
        <v>174.25238095238095</v>
      </c>
      <c r="O84" s="241" t="e">
        <f>IF(K$3='файл остатки'!$B$1,INDEX('файл остатки'!$A$5:$CX$265,MATCH($C$1,'файл остатки'!$A$5:$A$228,0),MATCH($B84,'файл остатки'!$A$5:$CX$5,0)),I84+J84-K84-M84)</f>
        <v>#N/A</v>
      </c>
      <c r="P84" s="218"/>
      <c r="Q84" s="217">
        <v>-15</v>
      </c>
      <c r="R84" s="208" t="s">
        <v>208</v>
      </c>
      <c r="S84" s="234" t="e">
        <f>IF(ISERROR(INDEX('файл остатки'!$A$5:$CX$265,MATCH(S$2,'файл остатки'!$A$5:$A$228,0),MATCH($B84,'файл остатки'!$A$5:$CX$5,0))),INDEX('файл остатки'!$A$100:$CX$265,MATCH(Q$3,'файл остатки'!$A$100:$A$228,0),MATCH($B84,'файл остатки'!$A$5:$CX$5,0)),INDEX('файл остатки'!$A$5:$CX$265,MATCH(S$2,'файл остатки'!$A$5:$A$228,0),MATCH($B84,'файл остатки'!$A$5:$CX$5,0)))</f>
        <v>#N/A</v>
      </c>
      <c r="T84" s="213">
        <f>INDEX('файл остатки'!$A$5:$CX$265,MATCH($H$1,'файл остатки'!$A$5:$A$228,0),MATCH($B84,'файл остатки'!$A$5:$CX$5,0))</f>
        <v>174.25238095238095</v>
      </c>
      <c r="U84" s="241" t="e">
        <f>IF(Q$3='файл остатки'!$B$1,INDEX('файл остатки'!$A$5:$CX$265,MATCH($C$1,'файл остатки'!$A$5:$A$228,0),MATCH($B84,'файл остатки'!$A$5:$CX$5,0)),O84+P84-Q84-S84)</f>
        <v>#N/A</v>
      </c>
      <c r="V84" s="218"/>
      <c r="W84" s="217"/>
      <c r="X84" s="208" t="s">
        <v>208</v>
      </c>
      <c r="Y84" s="234" t="e">
        <f>IF(ISERROR(INDEX('файл остатки'!$A$5:$CX$265,MATCH(Y$2,'файл остатки'!$A$5:$A$228,0),MATCH($B84,'файл остатки'!$A$5:$CX$5,0))),INDEX('файл остатки'!$A$100:$CX$265,MATCH(W$3,'файл остатки'!$A$100:$A$228,0),MATCH($B84,'файл остатки'!$A$5:$CX$5,0)),INDEX('файл остатки'!$A$5:$CX$265,MATCH(Y$2,'файл остатки'!$A$5:$A$228,0),MATCH($B84,'файл остатки'!$A$5:$CX$5,0)))</f>
        <v>#N/A</v>
      </c>
      <c r="Z84" s="213">
        <f>INDEX('файл остатки'!$A$5:$CX$265,MATCH($H$1,'файл остатки'!$A$5:$A$228,0),MATCH($B84,'файл остатки'!$A$5:$CX$5,0))</f>
        <v>174.25238095238095</v>
      </c>
      <c r="AA84" s="241" t="e">
        <f>IF(W$3='файл остатки'!$B$1,INDEX('файл остатки'!$A$5:$CX$265,MATCH($C$1,'файл остатки'!$A$5:$A$228,0),MATCH($B84,'файл остатки'!$A$5:$CX$5,0)),U84+V84-W84-Y84)</f>
        <v>#N/A</v>
      </c>
      <c r="AB84" s="218"/>
      <c r="AC84" s="217">
        <v>-590</v>
      </c>
      <c r="AD84" s="208" t="s">
        <v>208</v>
      </c>
      <c r="AE84" s="234" t="e">
        <f>IF(ISERROR(INDEX('файл остатки'!$A$5:$CX$265,MATCH(AE$2,'файл остатки'!$A$5:$A$228,0),MATCH($B84,'файл остатки'!$A$5:$CX$5,0))),INDEX('файл остатки'!$A$100:$CX$265,MATCH(AC$3,'файл остатки'!$A$100:$A$228,0),MATCH($B84,'файл остатки'!$A$5:$CX$5,0)),INDEX('файл остатки'!$A$5:$CX$265,MATCH(AE$2,'файл остатки'!$A$5:$A$228,0),MATCH($B84,'файл остатки'!$A$5:$CX$5,0)))</f>
        <v>#N/A</v>
      </c>
      <c r="AF84" s="213">
        <f>INDEX('файл остатки'!$A$5:$CX$265,MATCH($H$1,'файл остатки'!$A$5:$A$228,0),MATCH($B84,'файл остатки'!$A$5:$CX$5,0))</f>
        <v>174.25238095238095</v>
      </c>
      <c r="AG84" s="241" t="e">
        <f>IF(AC$3='файл остатки'!$B$1,INDEX('файл остатки'!$A$5:$CX$265,MATCH($C$1,'файл остатки'!$A$5:$A$228,0),MATCH($B84,'файл остатки'!$A$5:$CX$5,0)),AA84+AB84-AC84-AE84)</f>
        <v>#N/A</v>
      </c>
      <c r="AH84" s="218"/>
      <c r="AI84" s="217"/>
      <c r="AJ84" s="208" t="s">
        <v>208</v>
      </c>
      <c r="AK84" s="234" t="e">
        <f>IF(ISERROR(INDEX('файл остатки'!$A$5:$CX$265,MATCH(AK$2,'файл остатки'!$A$5:$A$228,0),MATCH($B84,'файл остатки'!$A$5:$CX$5,0))),INDEX('файл остатки'!$A$100:$CX$265,MATCH(AI$3,'файл остатки'!$A$100:$A$228,0),MATCH($B84,'файл остатки'!$A$5:$CX$5,0)),INDEX('файл остатки'!$A$5:$CX$265,MATCH(AK$2,'файл остатки'!$A$5:$A$228,0),MATCH($B84,'файл остатки'!$A$5:$CX$5,0)))</f>
        <v>#N/A</v>
      </c>
      <c r="AL84" s="213">
        <f>INDEX('файл остатки'!$A$5:$CX$265,MATCH($H$1,'файл остатки'!$A$5:$A$228,0),MATCH($B84,'файл остатки'!$A$5:$CX$5,0))</f>
        <v>174.25238095238095</v>
      </c>
      <c r="AM84" s="241" t="e">
        <f>IF(AI$3='файл остатки'!$B$1,INDEX('файл остатки'!$A$5:$CX$265,MATCH($C$1,'файл остатки'!$A$5:$A$228,0),MATCH($B84,'файл остатки'!$A$5:$CX$5,0)),AG84+AH84-AI84-AK84)</f>
        <v>#N/A</v>
      </c>
      <c r="AN84" s="218"/>
      <c r="AO84" s="217"/>
      <c r="AP84" s="208" t="s">
        <v>208</v>
      </c>
      <c r="AQ84" s="234" t="e">
        <f>IF(ISERROR(INDEX('файл остатки'!$A$5:$CX$265,MATCH(AQ$2,'файл остатки'!$A$5:$A$228,0),MATCH($B84,'файл остатки'!$A$5:$CX$5,0))),INDEX('файл остатки'!$A$100:$CX$265,MATCH(AO$3,'файл остатки'!$A$100:$A$228,0),MATCH($B84,'файл остатки'!$A$5:$CX$5,0)),INDEX('файл остатки'!$A$5:$CX$265,MATCH(AQ$2,'файл остатки'!$A$5:$A$228,0),MATCH($B84,'файл остатки'!$A$5:$CX$5,0)))</f>
        <v>#N/A</v>
      </c>
      <c r="AR84" s="213">
        <f>INDEX('файл остатки'!$A$5:$CX$265,MATCH($H$1,'файл остатки'!$A$5:$A$228,0),MATCH($B84,'файл остатки'!$A$5:$CX$5,0))</f>
        <v>174.25238095238095</v>
      </c>
      <c r="AS84" s="241" t="e">
        <f>IF(AO$3='файл остатки'!$B$1,INDEX('файл остатки'!$A$5:$CX$265,MATCH($C$1,'файл остатки'!$A$5:$A$228,0),MATCH($B84,'файл остатки'!$A$5:$CX$5,0)),AM84+AN84-AO84-AQ84)</f>
        <v>#N/A</v>
      </c>
      <c r="AT84" s="218"/>
      <c r="AU84" s="217"/>
      <c r="AV84" s="208" t="s">
        <v>208</v>
      </c>
      <c r="AW84" s="234" t="e">
        <f>IF(ISERROR(INDEX('файл остатки'!$A$5:$CX$265,MATCH(AW$2,'файл остатки'!$A$5:$A$228,0),MATCH($B84,'файл остатки'!$A$5:$CX$5,0))),INDEX('файл остатки'!$A$100:$CX$265,MATCH(AU$3,'файл остатки'!$A$100:$A$228,0),MATCH($B84,'файл остатки'!$A$5:$CX$5,0)),INDEX('файл остатки'!$A$5:$CX$265,MATCH(AW$2,'файл остатки'!$A$5:$A$228,0),MATCH($B84,'файл остатки'!$A$5:$CX$5,0)))</f>
        <v>#N/A</v>
      </c>
      <c r="AX84" s="213">
        <f>INDEX('файл остатки'!$A$5:$CX$265,MATCH($H$1,'файл остатки'!$A$5:$A$228,0),MATCH($B84,'файл остатки'!$A$5:$CX$5,0))</f>
        <v>174.25238095238095</v>
      </c>
      <c r="AY84" s="241" t="e">
        <f>IF(AU$3='файл остатки'!$B$1,INDEX('файл остатки'!$A$5:$CX$265,MATCH($C$1,'файл остатки'!$A$5:$A$228,0),MATCH($B84,'файл остатки'!$A$5:$CX$5,0)),AS84+AT84-AU84-AW84)</f>
        <v>#N/A</v>
      </c>
      <c r="AZ84" s="218"/>
      <c r="BA84" s="217">
        <v>-400</v>
      </c>
      <c r="BB84" s="208" t="s">
        <v>208</v>
      </c>
      <c r="BC84" s="234" t="e">
        <f>IF(ISERROR(INDEX('файл остатки'!$A$5:$CX$265,MATCH(BC$2,'файл остатки'!$A$5:$A$228,0),MATCH($B84,'файл остатки'!$A$5:$CX$5,0))),INDEX('файл остатки'!$A$100:$CX$265,MATCH(BA$3,'файл остатки'!$A$100:$A$228,0),MATCH($B84,'файл остатки'!$A$5:$CX$5,0)),INDEX('файл остатки'!$A$5:$CX$265,MATCH(BC$2,'файл остатки'!$A$5:$A$228,0),MATCH($B84,'файл остатки'!$A$5:$CX$5,0)))</f>
        <v>#N/A</v>
      </c>
      <c r="BD84" s="213">
        <f>INDEX('файл остатки'!$A$5:$CX$265,MATCH($H$1,'файл остатки'!$A$5:$A$228,0),MATCH($B84,'файл остатки'!$A$5:$CX$5,0))</f>
        <v>174.25238095238095</v>
      </c>
      <c r="BE84" s="241" t="e">
        <f>IF(BA$3='файл остатки'!$B$1,INDEX('файл остатки'!$A$5:$CX$265,MATCH($C$1,'файл остатки'!$A$5:$A$228,0),MATCH($B84,'файл остатки'!$A$5:$CX$5,0)),AY84+AZ84-BA84-BC84)</f>
        <v>#N/A</v>
      </c>
      <c r="BF84" s="218"/>
      <c r="BG84" s="217"/>
      <c r="BH84" s="208" t="s">
        <v>208</v>
      </c>
      <c r="BI84" s="234" t="e">
        <f>IF(ISERROR(INDEX('файл остатки'!$A$5:$CX$265,MATCH(BI$2,'файл остатки'!$A$5:$A$228,0),MATCH($B84,'файл остатки'!$A$5:$CX$5,0))),INDEX('файл остатки'!$A$100:$CX$265,MATCH(BG$3,'файл остатки'!$A$100:$A$228,0),MATCH($B84,'файл остатки'!$A$5:$CX$5,0)),INDEX('файл остатки'!$A$5:$CX$265,MATCH(BI$2,'файл остатки'!$A$5:$A$228,0),MATCH($B84,'файл остатки'!$A$5:$CX$5,0)))</f>
        <v>#N/A</v>
      </c>
      <c r="BJ84" s="213">
        <f>INDEX('файл остатки'!$A$5:$CX$265,MATCH($H$1,'файл остатки'!$A$5:$A$228,0),MATCH($B84,'файл остатки'!$A$5:$CX$5,0))</f>
        <v>174.25238095238095</v>
      </c>
      <c r="BK84" s="213" t="e">
        <f t="shared" si="6"/>
        <v>#N/A</v>
      </c>
      <c r="BL84" s="241" t="e">
        <f>IF(BG$3='файл остатки'!$B$1,INDEX('файл остатки'!$A$5:$CX$265,MATCH($C$1,'файл остатки'!$A$5:$A$228,0),MATCH($B84,'файл остатки'!$A$5:$CX$5,0)),BE84+BF84-BG84-BI84)</f>
        <v>#N/A</v>
      </c>
      <c r="BM84" s="218"/>
      <c r="BN84" s="217">
        <f t="shared" si="7"/>
        <v>-607.78666666666652</v>
      </c>
      <c r="BO84" s="208" t="s">
        <v>208</v>
      </c>
      <c r="BP84" s="234">
        <f>IF(ISERROR(INDEX('файл остатки'!$A$5:$CX$265,MATCH(BP$2,'файл остатки'!$A$5:$A$228,0),MATCH($B84,'файл остатки'!$A$5:$CX$5,0))),INDEX('файл остатки'!$A$100:$CX$265,MATCH(BN$3,'файл остатки'!$A$100:$A$228,0),MATCH($B84,'файл остатки'!$A$5:$CX$5,0)),INDEX('файл остатки'!$A$5:$CX$265,MATCH(BP$2,'файл остатки'!$A$5:$A$228,0),MATCH($B84,'файл остатки'!$A$5:$CX$5,0)))</f>
        <v>607.78666666666652</v>
      </c>
      <c r="BQ84" s="213">
        <f>INDEX('файл остатки'!$A$5:$CX$265,MATCH($H$1,'файл остатки'!$A$5:$A$228,0),MATCH($B84,'файл остатки'!$A$5:$CX$5,0))</f>
        <v>174.25238095238095</v>
      </c>
      <c r="BR84" s="241" t="e">
        <f>IF(BN$3='файл остатки'!$B$1,INDEX('файл остатки'!$A$5:$CX$265,MATCH($C$1,'файл остатки'!$A$5:$A$228,0),MATCH($B84,'файл остатки'!$A$5:$CX$5,0)),BL84+BM84-BN84-BP84)</f>
        <v>#N/A</v>
      </c>
      <c r="BS84" s="218"/>
      <c r="BT84" s="217">
        <f t="shared" si="8"/>
        <v>-497.27999999999986</v>
      </c>
      <c r="BU84" s="208" t="s">
        <v>208</v>
      </c>
      <c r="BV84" s="234">
        <f>IF(ISERROR(INDEX('файл остатки'!$A$5:$CX$265,MATCH(BV$2,'файл остатки'!$A$5:$A$228,0),MATCH($B84,'файл остатки'!$A$5:$CX$5,0))),INDEX('файл остатки'!$A$100:$CX$265,MATCH(BT$3,'файл остатки'!$A$100:$A$228,0),MATCH($B84,'файл остатки'!$A$5:$CX$5,0)),INDEX('файл остатки'!$A$5:$CX$265,MATCH(BV$2,'файл остатки'!$A$5:$A$228,0),MATCH($B84,'файл остатки'!$A$5:$CX$5,0)))</f>
        <v>497.27999999999986</v>
      </c>
      <c r="BW84" s="213">
        <f>INDEX('файл остатки'!$A$5:$CX$265,MATCH($H$1,'файл остатки'!$A$5:$A$228,0),MATCH($B84,'файл остатки'!$A$5:$CX$5,0))</f>
        <v>174.25238095238095</v>
      </c>
      <c r="BX84" s="241" t="e">
        <f>IF(BT$3='файл остатки'!$B$1,INDEX('файл остатки'!$A$5:$CX$265,MATCH($C$1,'файл остатки'!$A$5:$A$228,0),MATCH($B84,'файл остатки'!$A$5:$CX$5,0)),BR84+BS84-BT84-BV84)</f>
        <v>#N/A</v>
      </c>
      <c r="BY84" s="218"/>
      <c r="BZ84" s="217">
        <f t="shared" si="9"/>
        <v>-497.27999999999986</v>
      </c>
      <c r="CA84" s="208" t="s">
        <v>208</v>
      </c>
      <c r="CB84" s="234">
        <f>IF(ISERROR(INDEX('файл остатки'!$A$5:$CX$265,MATCH(CB$2,'файл остатки'!$A$5:$A$228,0),MATCH($B84,'файл остатки'!$A$5:$CX$5,0))),INDEX('файл остатки'!$A$100:$CX$265,MATCH(BZ$3,'файл остатки'!$A$100:$A$228,0),MATCH($B84,'файл остатки'!$A$5:$CX$5,0)),INDEX('файл остатки'!$A$5:$CX$265,MATCH(CB$2,'файл остатки'!$A$5:$A$228,0),MATCH($B84,'файл остатки'!$A$5:$CX$5,0)))</f>
        <v>497.27999999999986</v>
      </c>
      <c r="CC84" s="213">
        <f>INDEX('файл остатки'!$A$5:$CX$265,MATCH($H$1,'файл остатки'!$A$5:$A$228,0),MATCH($B84,'файл остатки'!$A$5:$CX$5,0))</f>
        <v>174.25238095238095</v>
      </c>
      <c r="CD84" s="241" t="e">
        <f>IF(BZ$3='файл остатки'!$B$1,INDEX('файл остатки'!$A$5:$CX$265,MATCH($C$1,'файл остатки'!$A$5:$A$228,0),MATCH($B84,'файл остатки'!$A$5:$CX$5,0)),BX84+BY84-BZ84-CB84)</f>
        <v>#N/A</v>
      </c>
      <c r="CE84" s="218"/>
      <c r="CH84" s="217">
        <f t="shared" si="10"/>
        <v>-1678.92</v>
      </c>
      <c r="CI84" s="208" t="s">
        <v>208</v>
      </c>
      <c r="CJ84" s="217" t="e">
        <f t="shared" si="11"/>
        <v>#N/A</v>
      </c>
      <c r="CK84" s="208" t="s">
        <v>208</v>
      </c>
      <c r="CO84" s="223">
        <f>+INDEX('файл остатки'!$A$5:$CX$265,MATCH(CO$2,'файл остатки'!$A$5:$A$228,0),MATCH($B84,'файл остатки'!$A$5:$CX$5,0))</f>
        <v>2</v>
      </c>
    </row>
    <row r="85" spans="1:93" ht="24" customHeight="1">
      <c r="A85" s="150" t="s">
        <v>20</v>
      </c>
      <c r="B85" s="221" t="s">
        <v>157</v>
      </c>
      <c r="C85" s="244" t="e">
        <f>INDEX('файл остатки'!$A$5:$CX$265,MATCH($C$1,'файл остатки'!$A$5:$A$228,0),MATCH(B85,'файл остатки'!$A$5:$CX$5,0))</f>
        <v>#N/A</v>
      </c>
      <c r="D85" s="248"/>
      <c r="E85" s="217">
        <v>-42</v>
      </c>
      <c r="F85" s="150">
        <f>-(E82+E83+E84+E85)/'планирование суточное'!$K$114</f>
        <v>3.2794666666666665</v>
      </c>
      <c r="G85" s="234" t="e">
        <f>IF(ISERROR(INDEX('файл остатки'!$A$5:$CX$265,MATCH(G$2,'файл остатки'!$A$5:$A$228,0),MATCH($B85,'файл остатки'!$A$5:$CX$5,0))),INDEX('файл остатки'!$A$100:$CX$265,MATCH(E$3,'файл остатки'!$A$100:$A$228,0),MATCH($B85,'файл остатки'!$A$5:$CX$5,0)),INDEX('файл остатки'!$A$5:$CX$265,MATCH(G$2,'файл остатки'!$A$5:$A$228,0),MATCH($B85,'файл остатки'!$A$5:$CX$5,0)))</f>
        <v>#N/A</v>
      </c>
      <c r="H85" s="213" t="e">
        <f>INDEX('файл остатки'!$A$5:$CX$265,MATCH($H$1,'файл остатки'!$A$5:$A$228,0),MATCH($B85,'файл остатки'!$A$5:$CX$5,0))</f>
        <v>#N/A</v>
      </c>
      <c r="I85" s="241" t="e">
        <f>IF(E$3='файл остатки'!$B$1,INDEX('файл остатки'!$A$5:$CX$265,MATCH($C$1,'файл остатки'!$A$5:$A$228,0),MATCH($B85,'файл остатки'!$A$5:$CX$5,0)),C85+D85-E85-G85)</f>
        <v>#N/A</v>
      </c>
      <c r="J85" s="218"/>
      <c r="K85" s="217">
        <v>-27</v>
      </c>
      <c r="L85" s="150">
        <f>-(K82+K83+K84+K85)/'планирование суточное'!$K$114</f>
        <v>2.2400000000000002</v>
      </c>
      <c r="M85" s="234" t="e">
        <f>IF(ISERROR(INDEX('файл остатки'!$A$5:$CX$265,MATCH(M$2,'файл остатки'!$A$5:$A$228,0),MATCH($B85,'файл остатки'!$A$5:$CX$5,0))),INDEX('файл остатки'!$A$100:$CX$265,MATCH(K$3,'файл остатки'!$A$100:$A$228,0),MATCH($B85,'файл остатки'!$A$5:$CX$5,0)),INDEX('файл остатки'!$A$5:$CX$265,MATCH(M$2,'файл остатки'!$A$5:$A$228,0),MATCH($B85,'файл остатки'!$A$5:$CX$5,0)))</f>
        <v>#N/A</v>
      </c>
      <c r="N85" s="213" t="e">
        <f>INDEX('файл остатки'!$A$5:$CX$265,MATCH($H$1,'файл остатки'!$A$5:$A$228,0),MATCH($B85,'файл остатки'!$A$5:$CX$5,0))</f>
        <v>#N/A</v>
      </c>
      <c r="O85" s="241" t="e">
        <f>IF(K$3='файл остатки'!$B$1,INDEX('файл остатки'!$A$5:$CX$265,MATCH($C$1,'файл остатки'!$A$5:$A$228,0),MATCH($B85,'файл остатки'!$A$5:$CX$5,0)),I85+J85-K85-M85)</f>
        <v>#N/A</v>
      </c>
      <c r="P85" s="218">
        <v>15</v>
      </c>
      <c r="Q85" s="217">
        <v>-12</v>
      </c>
      <c r="R85" s="150">
        <f>-(Q82+Q83+Q84+Q85)/'планирование суточное'!$K$114</f>
        <v>0.34</v>
      </c>
      <c r="S85" s="234" t="e">
        <f>IF(ISERROR(INDEX('файл остатки'!$A$5:$CX$265,MATCH(S$2,'файл остатки'!$A$5:$A$228,0),MATCH($B85,'файл остатки'!$A$5:$CX$5,0))),INDEX('файл остатки'!$A$100:$CX$265,MATCH(Q$3,'файл остатки'!$A$100:$A$228,0),MATCH($B85,'файл остатки'!$A$5:$CX$5,0)),INDEX('файл остатки'!$A$5:$CX$265,MATCH(S$2,'файл остатки'!$A$5:$A$228,0),MATCH($B85,'файл остатки'!$A$5:$CX$5,0)))</f>
        <v>#N/A</v>
      </c>
      <c r="T85" s="213" t="e">
        <f>INDEX('файл остатки'!$A$5:$CX$265,MATCH($H$1,'файл остатки'!$A$5:$A$228,0),MATCH($B85,'файл остатки'!$A$5:$CX$5,0))</f>
        <v>#N/A</v>
      </c>
      <c r="U85" s="241" t="e">
        <f>IF(Q$3='файл остатки'!$B$1,INDEX('файл остатки'!$A$5:$CX$265,MATCH($C$1,'файл остатки'!$A$5:$A$228,0),MATCH($B85,'файл остатки'!$A$5:$CX$5,0)),O85+P85-Q85-S85)</f>
        <v>#N/A</v>
      </c>
      <c r="V85" s="218"/>
      <c r="W85" s="217"/>
      <c r="X85" s="150">
        <f>-(W82+W83+W84+W85)/'планирование суточное'!$K$114</f>
        <v>0</v>
      </c>
      <c r="Y85" s="234" t="e">
        <f>IF(ISERROR(INDEX('файл остатки'!$A$5:$CX$265,MATCH(Y$2,'файл остатки'!$A$5:$A$228,0),MATCH($B85,'файл остатки'!$A$5:$CX$5,0))),INDEX('файл остатки'!$A$100:$CX$265,MATCH(W$3,'файл остатки'!$A$100:$A$228,0),MATCH($B85,'файл остатки'!$A$5:$CX$5,0)),INDEX('файл остатки'!$A$5:$CX$265,MATCH(Y$2,'файл остатки'!$A$5:$A$228,0),MATCH($B85,'файл остатки'!$A$5:$CX$5,0)))</f>
        <v>#N/A</v>
      </c>
      <c r="Z85" s="213" t="e">
        <f>INDEX('файл остатки'!$A$5:$CX$265,MATCH($H$1,'файл остатки'!$A$5:$A$228,0),MATCH($B85,'файл остатки'!$A$5:$CX$5,0))</f>
        <v>#N/A</v>
      </c>
      <c r="AA85" s="241" t="e">
        <f>IF(W$3='файл остатки'!$B$1,INDEX('файл остатки'!$A$5:$CX$265,MATCH($C$1,'файл остатки'!$A$5:$A$228,0),MATCH($B85,'файл остатки'!$A$5:$CX$5,0)),U85+V85-W85-Y85)</f>
        <v>#N/A</v>
      </c>
      <c r="AB85" s="218"/>
      <c r="AC85" s="217">
        <v>-35</v>
      </c>
      <c r="AD85" s="150">
        <f>-(AC82+AC83+AC84+AC85)/'планирование суточное'!$K$114</f>
        <v>8.1666666666666661</v>
      </c>
      <c r="AE85" s="234" t="e">
        <f>IF(ISERROR(INDEX('файл остатки'!$A$5:$CX$265,MATCH(AE$2,'файл остатки'!$A$5:$A$228,0),MATCH($B85,'файл остатки'!$A$5:$CX$5,0))),INDEX('файл остатки'!$A$100:$CX$265,MATCH(AC$3,'файл остатки'!$A$100:$A$228,0),MATCH($B85,'файл остатки'!$A$5:$CX$5,0)),INDEX('файл остатки'!$A$5:$CX$265,MATCH(AE$2,'файл остатки'!$A$5:$A$228,0),MATCH($B85,'файл остатки'!$A$5:$CX$5,0)))</f>
        <v>#N/A</v>
      </c>
      <c r="AF85" s="213" t="e">
        <f>INDEX('файл остатки'!$A$5:$CX$265,MATCH($H$1,'файл остатки'!$A$5:$A$228,0),MATCH($B85,'файл остатки'!$A$5:$CX$5,0))</f>
        <v>#N/A</v>
      </c>
      <c r="AG85" s="241" t="e">
        <f>IF(AC$3='файл остатки'!$B$1,INDEX('файл остатки'!$A$5:$CX$265,MATCH($C$1,'файл остатки'!$A$5:$A$228,0),MATCH($B85,'файл остатки'!$A$5:$CX$5,0)),AA85+AB85-AC85-AE85)</f>
        <v>#N/A</v>
      </c>
      <c r="AH85" s="218"/>
      <c r="AI85" s="217"/>
      <c r="AJ85" s="150">
        <f>-(AI82+AI83+AI84+AI85)/'планирование суточное'!$K$114</f>
        <v>0</v>
      </c>
      <c r="AK85" s="234" t="e">
        <f>IF(ISERROR(INDEX('файл остатки'!$A$5:$CX$265,MATCH(AK$2,'файл остатки'!$A$5:$A$228,0),MATCH($B85,'файл остатки'!$A$5:$CX$5,0))),INDEX('файл остатки'!$A$100:$CX$265,MATCH(AI$3,'файл остатки'!$A$100:$A$228,0),MATCH($B85,'файл остатки'!$A$5:$CX$5,0)),INDEX('файл остатки'!$A$5:$CX$265,MATCH(AK$2,'файл остатки'!$A$5:$A$228,0),MATCH($B85,'файл остатки'!$A$5:$CX$5,0)))</f>
        <v>#N/A</v>
      </c>
      <c r="AL85" s="213" t="e">
        <f>INDEX('файл остатки'!$A$5:$CX$265,MATCH($H$1,'файл остатки'!$A$5:$A$228,0),MATCH($B85,'файл остатки'!$A$5:$CX$5,0))</f>
        <v>#N/A</v>
      </c>
      <c r="AM85" s="241" t="e">
        <f>IF(AI$3='файл остатки'!$B$1,INDEX('файл остатки'!$A$5:$CX$265,MATCH($C$1,'файл остатки'!$A$5:$A$228,0),MATCH($B85,'файл остатки'!$A$5:$CX$5,0)),AG85+AH85-AI85-AK85)</f>
        <v>#N/A</v>
      </c>
      <c r="AN85" s="218"/>
      <c r="AO85" s="217"/>
      <c r="AP85" s="150">
        <f>-(AO82+AO83+AO84+AO85)/'планирование суточное'!$K$114</f>
        <v>0</v>
      </c>
      <c r="AQ85" s="234" t="e">
        <f>IF(ISERROR(INDEX('файл остатки'!$A$5:$CX$265,MATCH(AQ$2,'файл остатки'!$A$5:$A$228,0),MATCH($B85,'файл остатки'!$A$5:$CX$5,0))),INDEX('файл остатки'!$A$100:$CX$265,MATCH(AO$3,'файл остатки'!$A$100:$A$228,0),MATCH($B85,'файл остатки'!$A$5:$CX$5,0)),INDEX('файл остатки'!$A$5:$CX$265,MATCH(AQ$2,'файл остатки'!$A$5:$A$228,0),MATCH($B85,'файл остатки'!$A$5:$CX$5,0)))</f>
        <v>#N/A</v>
      </c>
      <c r="AR85" s="213" t="e">
        <f>INDEX('файл остатки'!$A$5:$CX$265,MATCH($H$1,'файл остатки'!$A$5:$A$228,0),MATCH($B85,'файл остатки'!$A$5:$CX$5,0))</f>
        <v>#N/A</v>
      </c>
      <c r="AS85" s="241" t="e">
        <f>IF(AO$3='файл остатки'!$B$1,INDEX('файл остатки'!$A$5:$CX$265,MATCH($C$1,'файл остатки'!$A$5:$A$228,0),MATCH($B85,'файл остатки'!$A$5:$CX$5,0)),AM85+AN85-AO85-AQ85)</f>
        <v>#N/A</v>
      </c>
      <c r="AT85" s="218"/>
      <c r="AU85" s="217"/>
      <c r="AV85" s="150">
        <f>-(AU82+AU83+AU84+AU85)/'планирование суточное'!$K$114</f>
        <v>0</v>
      </c>
      <c r="AW85" s="234" t="e">
        <f>IF(ISERROR(INDEX('файл остатки'!$A$5:$CX$265,MATCH(AW$2,'файл остатки'!$A$5:$A$228,0),MATCH($B85,'файл остатки'!$A$5:$CX$5,0))),INDEX('файл остатки'!$A$100:$CX$265,MATCH(AU$3,'файл остатки'!$A$100:$A$228,0),MATCH($B85,'файл остатки'!$A$5:$CX$5,0)),INDEX('файл остатки'!$A$5:$CX$265,MATCH(AW$2,'файл остатки'!$A$5:$A$228,0),MATCH($B85,'файл остатки'!$A$5:$CX$5,0)))</f>
        <v>#N/A</v>
      </c>
      <c r="AX85" s="213" t="e">
        <f>INDEX('файл остатки'!$A$5:$CX$265,MATCH($H$1,'файл остатки'!$A$5:$A$228,0),MATCH($B85,'файл остатки'!$A$5:$CX$5,0))</f>
        <v>#N/A</v>
      </c>
      <c r="AY85" s="241" t="e">
        <f>IF(AU$3='файл остатки'!$B$1,INDEX('файл остатки'!$A$5:$CX$265,MATCH($C$1,'файл остатки'!$A$5:$A$228,0),MATCH($B85,'файл остатки'!$A$5:$CX$5,0)),AS85+AT85-AU85-AW85)</f>
        <v>#N/A</v>
      </c>
      <c r="AZ85" s="218"/>
      <c r="BA85" s="217">
        <v>-3</v>
      </c>
      <c r="BB85" s="150">
        <f>-(BA82+BA83+BA84+BA85)/'планирование суточное'!$K$114</f>
        <v>6.6866666666666665</v>
      </c>
      <c r="BC85" s="234" t="e">
        <f>IF(ISERROR(INDEX('файл остатки'!$A$5:$CX$265,MATCH(BC$2,'файл остатки'!$A$5:$A$228,0),MATCH($B85,'файл остатки'!$A$5:$CX$5,0))),INDEX('файл остатки'!$A$100:$CX$265,MATCH(BA$3,'файл остатки'!$A$100:$A$228,0),MATCH($B85,'файл остатки'!$A$5:$CX$5,0)),INDEX('файл остатки'!$A$5:$CX$265,MATCH(BC$2,'файл остатки'!$A$5:$A$228,0),MATCH($B85,'файл остатки'!$A$5:$CX$5,0)))</f>
        <v>#N/A</v>
      </c>
      <c r="BD85" s="213" t="e">
        <f>INDEX('файл остатки'!$A$5:$CX$265,MATCH($H$1,'файл остатки'!$A$5:$A$228,0),MATCH($B85,'файл остатки'!$A$5:$CX$5,0))</f>
        <v>#N/A</v>
      </c>
      <c r="BE85" s="241" t="e">
        <f>IF(BA$3='файл остатки'!$B$1,INDEX('файл остатки'!$A$5:$CX$265,MATCH($C$1,'файл остатки'!$A$5:$A$228,0),MATCH($B85,'файл остатки'!$A$5:$CX$5,0)),AY85+AZ85-BA85-BC85)</f>
        <v>#N/A</v>
      </c>
      <c r="BF85" s="218"/>
      <c r="BG85" s="217"/>
      <c r="BH85" s="150">
        <f>-(BG82+BG83+BG84+BG85)/'планирование суточное'!$K$114</f>
        <v>0</v>
      </c>
      <c r="BI85" s="234" t="e">
        <f>IF(ISERROR(INDEX('файл остатки'!$A$5:$CX$265,MATCH(BI$2,'файл остатки'!$A$5:$A$228,0),MATCH($B85,'файл остатки'!$A$5:$CX$5,0))),INDEX('файл остатки'!$A$100:$CX$265,MATCH(BG$3,'файл остатки'!$A$100:$A$228,0),MATCH($B85,'файл остатки'!$A$5:$CX$5,0)),INDEX('файл остатки'!$A$5:$CX$265,MATCH(BI$2,'файл остатки'!$A$5:$A$228,0),MATCH($B85,'файл остатки'!$A$5:$CX$5,0)))</f>
        <v>#N/A</v>
      </c>
      <c r="BJ85" s="213" t="e">
        <f>INDEX('файл остатки'!$A$5:$CX$265,MATCH($H$1,'файл остатки'!$A$5:$A$228,0),MATCH($B85,'файл остатки'!$A$5:$CX$5,0))</f>
        <v>#N/A</v>
      </c>
      <c r="BK85" s="213" t="e">
        <f t="shared" si="6"/>
        <v>#N/A</v>
      </c>
      <c r="BL85" s="241" t="e">
        <f>IF(BG$3='файл остатки'!$B$1,INDEX('файл остатки'!$A$5:$CX$265,MATCH($C$1,'файл остатки'!$A$5:$A$228,0),MATCH($B85,'файл остатки'!$A$5:$CX$5,0)),BE85+BF85-BG85-BI85)</f>
        <v>#N/A</v>
      </c>
      <c r="BM85" s="218"/>
      <c r="BN85" s="217" t="e">
        <f t="shared" si="7"/>
        <v>#N/A</v>
      </c>
      <c r="BO85" s="150" t="e">
        <f>-(BN82+BN83+BN84+BN85)/'планирование суточное'!$K$114</f>
        <v>#N/A</v>
      </c>
      <c r="BP85" s="234" t="e">
        <f>IF(ISERROR(INDEX('файл остатки'!$A$5:$CX$265,MATCH(BP$2,'файл остатки'!$A$5:$A$228,0),MATCH($B85,'файл остатки'!$A$5:$CX$5,0))),INDEX('файл остатки'!$A$100:$CX$265,MATCH(BN$3,'файл остатки'!$A$100:$A$228,0),MATCH($B85,'файл остатки'!$A$5:$CX$5,0)),INDEX('файл остатки'!$A$5:$CX$265,MATCH(BP$2,'файл остатки'!$A$5:$A$228,0),MATCH($B85,'файл остатки'!$A$5:$CX$5,0)))</f>
        <v>#N/A</v>
      </c>
      <c r="BQ85" s="213" t="e">
        <f>INDEX('файл остатки'!$A$5:$CX$265,MATCH($H$1,'файл остатки'!$A$5:$A$228,0),MATCH($B85,'файл остатки'!$A$5:$CX$5,0))</f>
        <v>#N/A</v>
      </c>
      <c r="BR85" s="241" t="e">
        <f>IF(BN$3='файл остатки'!$B$1,INDEX('файл остатки'!$A$5:$CX$265,MATCH($C$1,'файл остатки'!$A$5:$A$228,0),MATCH($B85,'файл остатки'!$A$5:$CX$5,0)),BL85+BM85-BN85-BP85)</f>
        <v>#N/A</v>
      </c>
      <c r="BS85" s="218"/>
      <c r="BT85" s="217" t="e">
        <f t="shared" si="8"/>
        <v>#N/A</v>
      </c>
      <c r="BU85" s="150" t="e">
        <f>-(BT82+BT83+BT84+BT85)/'планирование суточное'!$K$114</f>
        <v>#N/A</v>
      </c>
      <c r="BV85" s="234" t="e">
        <f>IF(ISERROR(INDEX('файл остатки'!$A$5:$CX$265,MATCH(BV$2,'файл остатки'!$A$5:$A$228,0),MATCH($B85,'файл остатки'!$A$5:$CX$5,0))),INDEX('файл остатки'!$A$100:$CX$265,MATCH(BT$3,'файл остатки'!$A$100:$A$228,0),MATCH($B85,'файл остатки'!$A$5:$CX$5,0)),INDEX('файл остатки'!$A$5:$CX$265,MATCH(BV$2,'файл остатки'!$A$5:$A$228,0),MATCH($B85,'файл остатки'!$A$5:$CX$5,0)))</f>
        <v>#N/A</v>
      </c>
      <c r="BW85" s="213" t="e">
        <f>INDEX('файл остатки'!$A$5:$CX$265,MATCH($H$1,'файл остатки'!$A$5:$A$228,0),MATCH($B85,'файл остатки'!$A$5:$CX$5,0))</f>
        <v>#N/A</v>
      </c>
      <c r="BX85" s="241" t="e">
        <f>IF(BT$3='файл остатки'!$B$1,INDEX('файл остатки'!$A$5:$CX$265,MATCH($C$1,'файл остатки'!$A$5:$A$228,0),MATCH($B85,'файл остатки'!$A$5:$CX$5,0)),BR85+BS85-BT85-BV85)</f>
        <v>#N/A</v>
      </c>
      <c r="BY85" s="218"/>
      <c r="BZ85" s="217" t="e">
        <f t="shared" si="9"/>
        <v>#N/A</v>
      </c>
      <c r="CA85" s="150" t="e">
        <f>-(BZ82+BZ83+BZ84+BZ85)/'планирование суточное'!$K$114</f>
        <v>#N/A</v>
      </c>
      <c r="CB85" s="234" t="e">
        <f>IF(ISERROR(INDEX('файл остатки'!$A$5:$CX$265,MATCH(CB$2,'файл остатки'!$A$5:$A$228,0),MATCH($B85,'файл остатки'!$A$5:$CX$5,0))),INDEX('файл остатки'!$A$100:$CX$265,MATCH(BZ$3,'файл остатки'!$A$100:$A$228,0),MATCH($B85,'файл остатки'!$A$5:$CX$5,0)),INDEX('файл остатки'!$A$5:$CX$265,MATCH(CB$2,'файл остатки'!$A$5:$A$228,0),MATCH($B85,'файл остатки'!$A$5:$CX$5,0)))</f>
        <v>#N/A</v>
      </c>
      <c r="CC85" s="213" t="e">
        <f>INDEX('файл остатки'!$A$5:$CX$265,MATCH($H$1,'файл остатки'!$A$5:$A$228,0),MATCH($B85,'файл остатки'!$A$5:$CX$5,0))</f>
        <v>#N/A</v>
      </c>
      <c r="CD85" s="241" t="e">
        <f>IF(BZ$3='файл остатки'!$B$1,INDEX('файл остатки'!$A$5:$CX$265,MATCH($C$1,'файл остатки'!$A$5:$A$228,0),MATCH($B85,'файл остатки'!$A$5:$CX$5,0)),BX85+BY85-BZ85-CB85)</f>
        <v>#N/A</v>
      </c>
      <c r="CE85" s="218"/>
      <c r="CH85" s="217">
        <f t="shared" si="10"/>
        <v>-119</v>
      </c>
      <c r="CI85" s="150">
        <f>-(CH82+CH84+CH85)/'планирование суточное'!$K$114</f>
        <v>12.2128</v>
      </c>
      <c r="CJ85" s="217" t="e">
        <f t="shared" si="11"/>
        <v>#N/A</v>
      </c>
      <c r="CK85" s="150" t="e">
        <f>-(CJ82+CJ84+CJ85)/'планирование суточное'!$K$114</f>
        <v>#N/A</v>
      </c>
      <c r="CO85" s="223" t="e">
        <f>+INDEX('файл остатки'!$A$5:$CX$265,MATCH(CO$2,'файл остатки'!$A$5:$A$228,0),MATCH($B85,'файл остатки'!$A$5:$CX$5,0))</f>
        <v>#N/A</v>
      </c>
    </row>
    <row r="86" spans="1:93" ht="24" customHeight="1">
      <c r="A86" s="150"/>
      <c r="B86" s="221"/>
      <c r="C86" s="244"/>
      <c r="D86" s="248"/>
      <c r="E86" s="217">
        <v>0</v>
      </c>
      <c r="F86" s="208"/>
      <c r="G86" s="234"/>
      <c r="H86" s="213"/>
      <c r="I86" s="241"/>
      <c r="J86" s="218"/>
      <c r="K86" s="217"/>
      <c r="L86" s="208"/>
      <c r="M86" s="234"/>
      <c r="N86" s="213"/>
      <c r="O86" s="241"/>
      <c r="P86" s="218"/>
      <c r="Q86" s="217">
        <v>0</v>
      </c>
      <c r="R86" s="208"/>
      <c r="S86" s="234"/>
      <c r="T86" s="213"/>
      <c r="U86" s="241"/>
      <c r="V86" s="218"/>
      <c r="W86" s="217"/>
      <c r="X86" s="208"/>
      <c r="Y86" s="234"/>
      <c r="Z86" s="213"/>
      <c r="AA86" s="241"/>
      <c r="AB86" s="218"/>
      <c r="AC86" s="217"/>
      <c r="AD86" s="208"/>
      <c r="AE86" s="234"/>
      <c r="AF86" s="213"/>
      <c r="AG86" s="241"/>
      <c r="AH86" s="218"/>
      <c r="AI86" s="217"/>
      <c r="AJ86" s="208"/>
      <c r="AK86" s="234"/>
      <c r="AL86" s="213"/>
      <c r="AM86" s="241"/>
      <c r="AN86" s="218"/>
      <c r="AO86" s="217"/>
      <c r="AP86" s="208"/>
      <c r="AQ86" s="234"/>
      <c r="AR86" s="213"/>
      <c r="AS86" s="241"/>
      <c r="AT86" s="218"/>
      <c r="AU86" s="217"/>
      <c r="AV86" s="208"/>
      <c r="AW86" s="234"/>
      <c r="AX86" s="213"/>
      <c r="AY86" s="241"/>
      <c r="AZ86" s="218"/>
      <c r="BA86" s="217"/>
      <c r="BB86" s="208"/>
      <c r="BC86" s="234"/>
      <c r="BD86" s="213"/>
      <c r="BE86" s="241"/>
      <c r="BF86" s="218"/>
      <c r="BG86" s="217"/>
      <c r="BH86" s="208"/>
      <c r="BI86" s="234"/>
      <c r="BJ86" s="213"/>
      <c r="BK86" s="213"/>
      <c r="BL86" s="241"/>
      <c r="BM86" s="218"/>
      <c r="BN86" s="217"/>
      <c r="BO86" s="208"/>
      <c r="BP86" s="234"/>
      <c r="BQ86" s="213"/>
      <c r="BR86" s="241"/>
      <c r="BS86" s="218"/>
      <c r="BT86" s="217"/>
      <c r="BU86" s="208"/>
      <c r="BV86" s="234"/>
      <c r="BW86" s="213"/>
      <c r="BX86" s="241"/>
      <c r="BY86" s="218"/>
      <c r="BZ86" s="217"/>
      <c r="CA86" s="208"/>
      <c r="CB86" s="234"/>
      <c r="CC86" s="213"/>
      <c r="CD86" s="241"/>
      <c r="CE86" s="218"/>
      <c r="CH86" s="217"/>
      <c r="CI86" s="208"/>
      <c r="CJ86" s="217"/>
      <c r="CK86" s="208"/>
      <c r="CO86" s="223"/>
    </row>
    <row r="87" spans="1:93" s="212" customFormat="1" ht="24" customHeight="1">
      <c r="C87" s="215"/>
      <c r="D87" s="209"/>
      <c r="E87" s="215"/>
      <c r="F87" s="250"/>
      <c r="G87" s="208"/>
      <c r="H87" s="208"/>
      <c r="I87" s="208"/>
      <c r="J87" s="216"/>
      <c r="K87" s="215"/>
      <c r="L87" s="250"/>
      <c r="M87" s="208"/>
      <c r="N87" s="208"/>
      <c r="O87" s="208"/>
      <c r="P87" s="216"/>
      <c r="Q87" s="215"/>
      <c r="R87" s="250"/>
      <c r="S87" s="208"/>
      <c r="T87" s="208"/>
      <c r="U87" s="208"/>
      <c r="V87" s="216"/>
      <c r="W87" s="215"/>
      <c r="X87" s="250"/>
      <c r="Y87" s="208"/>
      <c r="Z87" s="208"/>
      <c r="AA87" s="208"/>
      <c r="AB87" s="216"/>
      <c r="AC87" s="215"/>
      <c r="AD87" s="250"/>
      <c r="AE87" s="208"/>
      <c r="AF87" s="208"/>
      <c r="AG87" s="208"/>
      <c r="AH87" s="216"/>
      <c r="AI87" s="215"/>
      <c r="AJ87" s="250"/>
      <c r="AK87" s="208"/>
      <c r="AL87" s="208"/>
      <c r="AM87" s="208"/>
      <c r="AN87" s="216"/>
      <c r="AO87" s="215"/>
      <c r="AP87" s="250"/>
      <c r="AQ87" s="208"/>
      <c r="AR87" s="208"/>
      <c r="AS87" s="208"/>
      <c r="AT87" s="216"/>
      <c r="AU87" s="215"/>
      <c r="AV87" s="250"/>
      <c r="AW87" s="208"/>
      <c r="AX87" s="208"/>
      <c r="AY87" s="208"/>
      <c r="AZ87" s="216"/>
      <c r="BA87" s="215"/>
      <c r="BB87" s="250"/>
      <c r="BC87" s="208"/>
      <c r="BD87" s="208"/>
      <c r="BE87" s="208"/>
      <c r="BF87" s="216"/>
      <c r="BG87" s="215"/>
      <c r="BH87" s="250"/>
      <c r="BI87" s="208"/>
      <c r="BJ87" s="208"/>
      <c r="BK87" s="208"/>
      <c r="BL87" s="208"/>
      <c r="BM87" s="216"/>
      <c r="BN87" s="215"/>
      <c r="BO87" s="250"/>
      <c r="BP87" s="208"/>
      <c r="BQ87" s="208"/>
      <c r="BR87" s="208"/>
      <c r="BS87" s="216"/>
      <c r="BT87" s="215"/>
      <c r="BU87" s="250"/>
      <c r="BV87" s="208"/>
      <c r="BW87" s="208"/>
      <c r="BX87" s="208"/>
      <c r="BY87" s="216"/>
      <c r="BZ87" s="215"/>
      <c r="CA87" s="250"/>
      <c r="CB87" s="208"/>
      <c r="CC87" s="208"/>
      <c r="CD87" s="208"/>
      <c r="CE87" s="216"/>
      <c r="CH87" s="217"/>
      <c r="CI87" s="250"/>
      <c r="CJ87" s="217"/>
      <c r="CK87" s="250"/>
      <c r="CO87" s="223"/>
    </row>
    <row r="88" spans="1:93" ht="24" customHeight="1">
      <c r="A88" s="150" t="s">
        <v>19</v>
      </c>
      <c r="B88" s="221" t="s">
        <v>17</v>
      </c>
      <c r="C88" s="244" t="e">
        <f>INDEX('файл остатки'!$A$5:$CX$265,MATCH($C$1,'файл остатки'!$A$5:$A$228,0),MATCH(B88,'файл остатки'!$A$5:$CX$5,0))</f>
        <v>#N/A</v>
      </c>
      <c r="D88" s="248"/>
      <c r="E88" s="217">
        <v>-500</v>
      </c>
      <c r="F88" s="208"/>
      <c r="G88" s="234" t="e">
        <f>IF(ISERROR(INDEX('файл остатки'!$A$5:$CX$265,MATCH(G$2,'файл остатки'!$A$5:$A$228,0),MATCH($B88,'файл остатки'!$A$5:$CX$5,0))),INDEX('файл остатки'!$A$100:$CX$265,MATCH(E$3,'файл остатки'!$A$100:$A$228,0),MATCH($B88,'файл остатки'!$A$5:$CX$5,0)),INDEX('файл остатки'!$A$5:$CX$265,MATCH(G$2,'файл остатки'!$A$5:$A$228,0),MATCH($B88,'файл остатки'!$A$5:$CX$5,0)))</f>
        <v>#N/A</v>
      </c>
      <c r="H88" s="213" t="e">
        <f>INDEX('файл остатки'!$A$5:$CX$265,MATCH($H$1,'файл остатки'!$A$5:$A$228,0),MATCH($B88,'файл остатки'!$A$5:$CX$5,0))</f>
        <v>#N/A</v>
      </c>
      <c r="I88" s="241" t="e">
        <f>IF(E$3='файл остатки'!$B$1,INDEX('файл остатки'!$A$5:$CX$265,MATCH($C$1,'файл остатки'!$A$5:$A$228,0),MATCH($B88,'файл остатки'!$A$5:$CX$5,0)),C88+D88-E88-G88)</f>
        <v>#N/A</v>
      </c>
      <c r="J88" s="218"/>
      <c r="K88" s="217"/>
      <c r="L88" s="208"/>
      <c r="M88" s="234" t="e">
        <f>IF(ISERROR(INDEX('файл остатки'!$A$5:$CX$265,MATCH(M$2,'файл остатки'!$A$5:$A$228,0),MATCH($B88,'файл остатки'!$A$5:$CX$5,0))),INDEX('файл остатки'!$A$100:$CX$265,MATCH(K$3,'файл остатки'!$A$100:$A$228,0),MATCH($B88,'файл остатки'!$A$5:$CX$5,0)),INDEX('файл остатки'!$A$5:$CX$265,MATCH(M$2,'файл остатки'!$A$5:$A$228,0),MATCH($B88,'файл остатки'!$A$5:$CX$5,0)))</f>
        <v>#N/A</v>
      </c>
      <c r="N88" s="213" t="e">
        <f>INDEX('файл остатки'!$A$5:$CX$265,MATCH($H$1,'файл остатки'!$A$5:$A$228,0),MATCH($B88,'файл остатки'!$A$5:$CX$5,0))</f>
        <v>#N/A</v>
      </c>
      <c r="O88" s="241" t="e">
        <f>IF(K$3='файл остатки'!$B$1,INDEX('файл остатки'!$A$5:$CX$265,MATCH($C$1,'файл остатки'!$A$5:$A$228,0),MATCH($B88,'файл остатки'!$A$5:$CX$5,0)),I88+J88-K88-M88)</f>
        <v>#N/A</v>
      </c>
      <c r="P88" s="218"/>
      <c r="Q88" s="217">
        <v>-900</v>
      </c>
      <c r="R88" s="208"/>
      <c r="S88" s="234" t="e">
        <f>IF(ISERROR(INDEX('файл остатки'!$A$5:$CX$265,MATCH(S$2,'файл остатки'!$A$5:$A$228,0),MATCH($B88,'файл остатки'!$A$5:$CX$5,0))),INDEX('файл остатки'!$A$100:$CX$265,MATCH(Q$3,'файл остатки'!$A$100:$A$228,0),MATCH($B88,'файл остатки'!$A$5:$CX$5,0)),INDEX('файл остатки'!$A$5:$CX$265,MATCH(S$2,'файл остатки'!$A$5:$A$228,0),MATCH($B88,'файл остатки'!$A$5:$CX$5,0)))</f>
        <v>#N/A</v>
      </c>
      <c r="T88" s="213" t="e">
        <f>INDEX('файл остатки'!$A$5:$CX$265,MATCH($H$1,'файл остатки'!$A$5:$A$228,0),MATCH($B88,'файл остатки'!$A$5:$CX$5,0))</f>
        <v>#N/A</v>
      </c>
      <c r="U88" s="241" t="e">
        <f>IF(Q$3='файл остатки'!$B$1,INDEX('файл остатки'!$A$5:$CX$265,MATCH($C$1,'файл остатки'!$A$5:$A$228,0),MATCH($B88,'файл остатки'!$A$5:$CX$5,0)),O88+P88-Q88-S88)</f>
        <v>#N/A</v>
      </c>
      <c r="V88" s="218"/>
      <c r="W88" s="217">
        <v>-1000</v>
      </c>
      <c r="X88" s="208"/>
      <c r="Y88" s="234" t="e">
        <f>IF(ISERROR(INDEX('файл остатки'!$A$5:$CX$265,MATCH(Y$2,'файл остатки'!$A$5:$A$228,0),MATCH($B88,'файл остатки'!$A$5:$CX$5,0))),INDEX('файл остатки'!$A$100:$CX$265,MATCH(W$3,'файл остатки'!$A$100:$A$228,0),MATCH($B88,'файл остатки'!$A$5:$CX$5,0)),INDEX('файл остатки'!$A$5:$CX$265,MATCH(Y$2,'файл остатки'!$A$5:$A$228,0),MATCH($B88,'файл остатки'!$A$5:$CX$5,0)))</f>
        <v>#N/A</v>
      </c>
      <c r="Z88" s="213" t="e">
        <f>INDEX('файл остатки'!$A$5:$CX$265,MATCH($H$1,'файл остатки'!$A$5:$A$228,0),MATCH($B88,'файл остатки'!$A$5:$CX$5,0))</f>
        <v>#N/A</v>
      </c>
      <c r="AA88" s="241" t="e">
        <f>IF(W$3='файл остатки'!$B$1,INDEX('файл остатки'!$A$5:$CX$265,MATCH($C$1,'файл остатки'!$A$5:$A$228,0),MATCH($B88,'файл остатки'!$A$5:$CX$5,0)),U88+V88-W88-Y88)</f>
        <v>#N/A</v>
      </c>
      <c r="AB88" s="218"/>
      <c r="AC88" s="217"/>
      <c r="AD88" s="208"/>
      <c r="AE88" s="234" t="e">
        <f>IF(ISERROR(INDEX('файл остатки'!$A$5:$CX$265,MATCH(AE$2,'файл остатки'!$A$5:$A$228,0),MATCH($B88,'файл остатки'!$A$5:$CX$5,0))),INDEX('файл остатки'!$A$100:$CX$265,MATCH(AC$3,'файл остатки'!$A$100:$A$228,0),MATCH($B88,'файл остатки'!$A$5:$CX$5,0)),INDEX('файл остатки'!$A$5:$CX$265,MATCH(AE$2,'файл остатки'!$A$5:$A$228,0),MATCH($B88,'файл остатки'!$A$5:$CX$5,0)))</f>
        <v>#N/A</v>
      </c>
      <c r="AF88" s="213" t="e">
        <f>INDEX('файл остатки'!$A$5:$CX$265,MATCH($H$1,'файл остатки'!$A$5:$A$228,0),MATCH($B88,'файл остатки'!$A$5:$CX$5,0))</f>
        <v>#N/A</v>
      </c>
      <c r="AG88" s="241" t="e">
        <f>IF(AC$3='файл остатки'!$B$1,INDEX('файл остатки'!$A$5:$CX$265,MATCH($C$1,'файл остатки'!$A$5:$A$228,0),MATCH($B88,'файл остатки'!$A$5:$CX$5,0)),AA88+AB88-AC88-AE88)</f>
        <v>#N/A</v>
      </c>
      <c r="AH88" s="218"/>
      <c r="AI88" s="217"/>
      <c r="AJ88" s="208"/>
      <c r="AK88" s="234" t="e">
        <f>IF(ISERROR(INDEX('файл остатки'!$A$5:$CX$265,MATCH(AK$2,'файл остатки'!$A$5:$A$228,0),MATCH($B88,'файл остатки'!$A$5:$CX$5,0))),INDEX('файл остатки'!$A$100:$CX$265,MATCH(AI$3,'файл остатки'!$A$100:$A$228,0),MATCH($B88,'файл остатки'!$A$5:$CX$5,0)),INDEX('файл остатки'!$A$5:$CX$265,MATCH(AK$2,'файл остатки'!$A$5:$A$228,0),MATCH($B88,'файл остатки'!$A$5:$CX$5,0)))</f>
        <v>#N/A</v>
      </c>
      <c r="AL88" s="213" t="e">
        <f>INDEX('файл остатки'!$A$5:$CX$265,MATCH($H$1,'файл остатки'!$A$5:$A$228,0),MATCH($B88,'файл остатки'!$A$5:$CX$5,0))</f>
        <v>#N/A</v>
      </c>
      <c r="AM88" s="241" t="e">
        <f>IF(AI$3='файл остатки'!$B$1,INDEX('файл остатки'!$A$5:$CX$265,MATCH($C$1,'файл остатки'!$A$5:$A$228,0),MATCH($B88,'файл остатки'!$A$5:$CX$5,0)),AG88+AH88-AI88-AK88)</f>
        <v>#N/A</v>
      </c>
      <c r="AN88" s="218"/>
      <c r="AO88" s="217">
        <v>-1000</v>
      </c>
      <c r="AP88" s="208"/>
      <c r="AQ88" s="234" t="e">
        <f>IF(ISERROR(INDEX('файл остатки'!$A$5:$CX$265,MATCH(AQ$2,'файл остатки'!$A$5:$A$228,0),MATCH($B88,'файл остатки'!$A$5:$CX$5,0))),INDEX('файл остатки'!$A$100:$CX$265,MATCH(AO$3,'файл остатки'!$A$100:$A$228,0),MATCH($B88,'файл остатки'!$A$5:$CX$5,0)),INDEX('файл остатки'!$A$5:$CX$265,MATCH(AQ$2,'файл остатки'!$A$5:$A$228,0),MATCH($B88,'файл остатки'!$A$5:$CX$5,0)))</f>
        <v>#N/A</v>
      </c>
      <c r="AR88" s="213" t="e">
        <f>INDEX('файл остатки'!$A$5:$CX$265,MATCH($H$1,'файл остатки'!$A$5:$A$228,0),MATCH($B88,'файл остатки'!$A$5:$CX$5,0))</f>
        <v>#N/A</v>
      </c>
      <c r="AS88" s="241" t="e">
        <f>IF(AO$3='файл остатки'!$B$1,INDEX('файл остатки'!$A$5:$CX$265,MATCH($C$1,'файл остатки'!$A$5:$A$228,0),MATCH($B88,'файл остатки'!$A$5:$CX$5,0)),AM88+AN88-AO88-AQ88)</f>
        <v>#N/A</v>
      </c>
      <c r="AT88" s="218"/>
      <c r="AU88" s="217"/>
      <c r="AV88" s="208"/>
      <c r="AW88" s="234" t="e">
        <f>IF(ISERROR(INDEX('файл остатки'!$A$5:$CX$265,MATCH(AW$2,'файл остатки'!$A$5:$A$228,0),MATCH($B88,'файл остатки'!$A$5:$CX$5,0))),INDEX('файл остатки'!$A$100:$CX$265,MATCH(AU$3,'файл остатки'!$A$100:$A$228,0),MATCH($B88,'файл остатки'!$A$5:$CX$5,0)),INDEX('файл остатки'!$A$5:$CX$265,MATCH(AW$2,'файл остатки'!$A$5:$A$228,0),MATCH($B88,'файл остатки'!$A$5:$CX$5,0)))</f>
        <v>#N/A</v>
      </c>
      <c r="AX88" s="213" t="e">
        <f>INDEX('файл остатки'!$A$5:$CX$265,MATCH($H$1,'файл остатки'!$A$5:$A$228,0),MATCH($B88,'файл остатки'!$A$5:$CX$5,0))</f>
        <v>#N/A</v>
      </c>
      <c r="AY88" s="241" t="e">
        <f>IF(AU$3='файл остатки'!$B$1,INDEX('файл остатки'!$A$5:$CX$265,MATCH($C$1,'файл остатки'!$A$5:$A$228,0),MATCH($B88,'файл остатки'!$A$5:$CX$5,0)),AS88+AT88-AU88-AW88)</f>
        <v>#N/A</v>
      </c>
      <c r="AZ88" s="218"/>
      <c r="BA88" s="217"/>
      <c r="BB88" s="208"/>
      <c r="BC88" s="234" t="e">
        <f>IF(ISERROR(INDEX('файл остатки'!$A$5:$CX$265,MATCH(BC$2,'файл остатки'!$A$5:$A$228,0),MATCH($B88,'файл остатки'!$A$5:$CX$5,0))),INDEX('файл остатки'!$A$100:$CX$265,MATCH(BA$3,'файл остатки'!$A$100:$A$228,0),MATCH($B88,'файл остатки'!$A$5:$CX$5,0)),INDEX('файл остатки'!$A$5:$CX$265,MATCH(BC$2,'файл остатки'!$A$5:$A$228,0),MATCH($B88,'файл остатки'!$A$5:$CX$5,0)))</f>
        <v>#N/A</v>
      </c>
      <c r="BD88" s="213" t="e">
        <f>INDEX('файл остатки'!$A$5:$CX$265,MATCH($H$1,'файл остатки'!$A$5:$A$228,0),MATCH($B88,'файл остатки'!$A$5:$CX$5,0))</f>
        <v>#N/A</v>
      </c>
      <c r="BE88" s="241" t="e">
        <f>IF(BA$3='файл остатки'!$B$1,INDEX('файл остатки'!$A$5:$CX$265,MATCH($C$1,'файл остатки'!$A$5:$A$228,0),MATCH($B88,'файл остатки'!$A$5:$CX$5,0)),AY88+AZ88-BA88-BC88)</f>
        <v>#N/A</v>
      </c>
      <c r="BF88" s="218"/>
      <c r="BG88" s="217">
        <v>-1000</v>
      </c>
      <c r="BH88" s="208"/>
      <c r="BI88" s="234" t="e">
        <f>IF(ISERROR(INDEX('файл остатки'!$A$5:$CX$265,MATCH(BI$2,'файл остатки'!$A$5:$A$228,0),MATCH($B88,'файл остатки'!$A$5:$CX$5,0))),INDEX('файл остатки'!$A$100:$CX$265,MATCH(BG$3,'файл остатки'!$A$100:$A$228,0),MATCH($B88,'файл остатки'!$A$5:$CX$5,0)),INDEX('файл остатки'!$A$5:$CX$265,MATCH(BI$2,'файл остатки'!$A$5:$A$228,0),MATCH($B88,'файл остатки'!$A$5:$CX$5,0)))</f>
        <v>#N/A</v>
      </c>
      <c r="BJ88" s="213" t="e">
        <f>INDEX('файл остатки'!$A$5:$CX$265,MATCH($H$1,'файл остатки'!$A$5:$A$228,0),MATCH($B88,'файл остатки'!$A$5:$CX$5,0))</f>
        <v>#N/A</v>
      </c>
      <c r="BK88" s="213" t="e">
        <f t="shared" si="6"/>
        <v>#N/A</v>
      </c>
      <c r="BL88" s="241" t="e">
        <f>IF(BG$3='файл остатки'!$B$1,INDEX('файл остатки'!$A$5:$CX$265,MATCH($C$1,'файл остатки'!$A$5:$A$228,0),MATCH($B88,'файл остатки'!$A$5:$CX$5,0)),BE88+BF88-BG88-BI88)</f>
        <v>#N/A</v>
      </c>
      <c r="BM88" s="218"/>
      <c r="BN88" s="217" t="e">
        <f t="shared" si="7"/>
        <v>#N/A</v>
      </c>
      <c r="BO88" s="208"/>
      <c r="BP88" s="234" t="e">
        <f>IF(ISERROR(INDEX('файл остатки'!$A$5:$CX$265,MATCH(BP$2,'файл остатки'!$A$5:$A$228,0),MATCH($B88,'файл остатки'!$A$5:$CX$5,0))),INDEX('файл остатки'!$A$100:$CX$265,MATCH(BN$3,'файл остатки'!$A$100:$A$228,0),MATCH($B88,'файл остатки'!$A$5:$CX$5,0)),INDEX('файл остатки'!$A$5:$CX$265,MATCH(BP$2,'файл остатки'!$A$5:$A$228,0),MATCH($B88,'файл остатки'!$A$5:$CX$5,0)))</f>
        <v>#N/A</v>
      </c>
      <c r="BQ88" s="213" t="e">
        <f>INDEX('файл остатки'!$A$5:$CX$265,MATCH($H$1,'файл остатки'!$A$5:$A$228,0),MATCH($B88,'файл остатки'!$A$5:$CX$5,0))</f>
        <v>#N/A</v>
      </c>
      <c r="BR88" s="241" t="e">
        <f>IF(BN$3='файл остатки'!$B$1,INDEX('файл остатки'!$A$5:$CX$265,MATCH($C$1,'файл остатки'!$A$5:$A$228,0),MATCH($B88,'файл остатки'!$A$5:$CX$5,0)),BL88+BM88-BN88-BP88)</f>
        <v>#N/A</v>
      </c>
      <c r="BS88" s="218"/>
      <c r="BT88" s="217" t="e">
        <f t="shared" si="8"/>
        <v>#N/A</v>
      </c>
      <c r="BU88" s="208"/>
      <c r="BV88" s="234" t="e">
        <f>IF(ISERROR(INDEX('файл остатки'!$A$5:$CX$265,MATCH(BV$2,'файл остатки'!$A$5:$A$228,0),MATCH($B88,'файл остатки'!$A$5:$CX$5,0))),INDEX('файл остатки'!$A$100:$CX$265,MATCH(BT$3,'файл остатки'!$A$100:$A$228,0),MATCH($B88,'файл остатки'!$A$5:$CX$5,0)),INDEX('файл остатки'!$A$5:$CX$265,MATCH(BV$2,'файл остатки'!$A$5:$A$228,0),MATCH($B88,'файл остатки'!$A$5:$CX$5,0)))</f>
        <v>#N/A</v>
      </c>
      <c r="BW88" s="213" t="e">
        <f>INDEX('файл остатки'!$A$5:$CX$265,MATCH($H$1,'файл остатки'!$A$5:$A$228,0),MATCH($B88,'файл остатки'!$A$5:$CX$5,0))</f>
        <v>#N/A</v>
      </c>
      <c r="BX88" s="241" t="e">
        <f>IF(BT$3='файл остатки'!$B$1,INDEX('файл остатки'!$A$5:$CX$265,MATCH($C$1,'файл остатки'!$A$5:$A$228,0),MATCH($B88,'файл остатки'!$A$5:$CX$5,0)),BR88+BS88-BT88-BV88)</f>
        <v>#N/A</v>
      </c>
      <c r="BY88" s="218"/>
      <c r="BZ88" s="217" t="e">
        <f t="shared" si="9"/>
        <v>#N/A</v>
      </c>
      <c r="CA88" s="208"/>
      <c r="CB88" s="234" t="e">
        <f>IF(ISERROR(INDEX('файл остатки'!$A$5:$CX$265,MATCH(CB$2,'файл остатки'!$A$5:$A$228,0),MATCH($B88,'файл остатки'!$A$5:$CX$5,0))),INDEX('файл остатки'!$A$100:$CX$265,MATCH(BZ$3,'файл остатки'!$A$100:$A$228,0),MATCH($B88,'файл остатки'!$A$5:$CX$5,0)),INDEX('файл остатки'!$A$5:$CX$265,MATCH(CB$2,'файл остатки'!$A$5:$A$228,0),MATCH($B88,'файл остатки'!$A$5:$CX$5,0)))</f>
        <v>#N/A</v>
      </c>
      <c r="CC88" s="213" t="e">
        <f>INDEX('файл остатки'!$A$5:$CX$265,MATCH($H$1,'файл остатки'!$A$5:$A$228,0),MATCH($B88,'файл остатки'!$A$5:$CX$5,0))</f>
        <v>#N/A</v>
      </c>
      <c r="CD88" s="241" t="e">
        <f>IF(BZ$3='файл остатки'!$B$1,INDEX('файл остатки'!$A$5:$CX$265,MATCH($C$1,'файл остатки'!$A$5:$A$228,0),MATCH($B88,'файл остатки'!$A$5:$CX$5,0)),BX88+BY88-BZ88-CB88)</f>
        <v>#N/A</v>
      </c>
      <c r="CE88" s="218"/>
      <c r="CH88" s="217">
        <f t="shared" si="10"/>
        <v>-4400</v>
      </c>
      <c r="CI88" s="208"/>
      <c r="CJ88" s="217" t="e">
        <f t="shared" si="11"/>
        <v>#N/A</v>
      </c>
      <c r="CK88" s="208"/>
      <c r="CO88" s="223" t="e">
        <f>+INDEX('файл остатки'!$A$5:$CX$265,MATCH(CO$2,'файл остатки'!$A$5:$A$228,0),MATCH($B88,'файл остатки'!$A$5:$CX$5,0))</f>
        <v>#N/A</v>
      </c>
    </row>
    <row r="89" spans="1:93" ht="24" customHeight="1">
      <c r="A89" s="150" t="s">
        <v>19</v>
      </c>
      <c r="B89" s="221" t="s">
        <v>130</v>
      </c>
      <c r="C89" s="244">
        <f>INDEX('файл остатки'!$A$5:$CX$265,MATCH($C$1,'файл остатки'!$A$5:$A$228,0),MATCH(B89,'файл остатки'!$A$5:$CX$5,0))</f>
        <v>0</v>
      </c>
      <c r="D89" s="248"/>
      <c r="E89" s="217"/>
      <c r="F89" s="208"/>
      <c r="G89" s="234" t="e">
        <f>IF(ISERROR(INDEX('файл остатки'!$A$5:$CX$265,MATCH(G$2,'файл остатки'!$A$5:$A$228,0),MATCH($B89,'файл остатки'!$A$5:$CX$5,0))),INDEX('файл остатки'!$A$100:$CX$265,MATCH(E$3,'файл остатки'!$A$100:$A$228,0),MATCH($B89,'файл остатки'!$A$5:$CX$5,0)),INDEX('файл остатки'!$A$5:$CX$265,MATCH(G$2,'файл остатки'!$A$5:$A$228,0),MATCH($B89,'файл остатки'!$A$5:$CX$5,0)))</f>
        <v>#N/A</v>
      </c>
      <c r="H89" s="213">
        <f>INDEX('файл остатки'!$A$5:$CX$265,MATCH($H$1,'файл остатки'!$A$5:$A$228,0),MATCH($B89,'файл остатки'!$A$5:$CX$5,0))</f>
        <v>187.71428571428572</v>
      </c>
      <c r="I89" s="241" t="e">
        <f>IF(E$3='файл остатки'!$B$1,INDEX('файл остатки'!$A$5:$CX$265,MATCH($C$1,'файл остатки'!$A$5:$A$228,0),MATCH($B89,'файл остатки'!$A$5:$CX$5,0)),C89+D89-E89-G89)</f>
        <v>#N/A</v>
      </c>
      <c r="J89" s="218"/>
      <c r="K89" s="217"/>
      <c r="L89" s="208"/>
      <c r="M89" s="234" t="e">
        <f>IF(ISERROR(INDEX('файл остатки'!$A$5:$CX$265,MATCH(M$2,'файл остатки'!$A$5:$A$228,0),MATCH($B89,'файл остатки'!$A$5:$CX$5,0))),INDEX('файл остатки'!$A$100:$CX$265,MATCH(K$3,'файл остатки'!$A$100:$A$228,0),MATCH($B89,'файл остатки'!$A$5:$CX$5,0)),INDEX('файл остатки'!$A$5:$CX$265,MATCH(M$2,'файл остатки'!$A$5:$A$228,0),MATCH($B89,'файл остатки'!$A$5:$CX$5,0)))</f>
        <v>#N/A</v>
      </c>
      <c r="N89" s="213">
        <f>INDEX('файл остатки'!$A$5:$CX$265,MATCH($H$1,'файл остатки'!$A$5:$A$228,0),MATCH($B89,'файл остатки'!$A$5:$CX$5,0))</f>
        <v>187.71428571428572</v>
      </c>
      <c r="O89" s="241" t="e">
        <f>IF(K$3='файл остатки'!$B$1,INDEX('файл остатки'!$A$5:$CX$265,MATCH($C$1,'файл остатки'!$A$5:$A$228,0),MATCH($B89,'файл остатки'!$A$5:$CX$5,0)),I89+J89-K89-M89)</f>
        <v>#N/A</v>
      </c>
      <c r="P89" s="218"/>
      <c r="Q89" s="217"/>
      <c r="R89" s="208"/>
      <c r="S89" s="234" t="e">
        <f>IF(ISERROR(INDEX('файл остатки'!$A$5:$CX$265,MATCH(S$2,'файл остатки'!$A$5:$A$228,0),MATCH($B89,'файл остатки'!$A$5:$CX$5,0))),INDEX('файл остатки'!$A$100:$CX$265,MATCH(Q$3,'файл остатки'!$A$100:$A$228,0),MATCH($B89,'файл остатки'!$A$5:$CX$5,0)),INDEX('файл остатки'!$A$5:$CX$265,MATCH(S$2,'файл остатки'!$A$5:$A$228,0),MATCH($B89,'файл остатки'!$A$5:$CX$5,0)))</f>
        <v>#N/A</v>
      </c>
      <c r="T89" s="213">
        <f>INDEX('файл остатки'!$A$5:$CX$265,MATCH($H$1,'файл остатки'!$A$5:$A$228,0),MATCH($B89,'файл остатки'!$A$5:$CX$5,0))</f>
        <v>187.71428571428572</v>
      </c>
      <c r="U89" s="241" t="e">
        <f>IF(Q$3='файл остатки'!$B$1,INDEX('файл остатки'!$A$5:$CX$265,MATCH($C$1,'файл остатки'!$A$5:$A$228,0),MATCH($B89,'файл остатки'!$A$5:$CX$5,0)),O89+P89-Q89-S89)</f>
        <v>#N/A</v>
      </c>
      <c r="V89" s="218"/>
      <c r="W89" s="217"/>
      <c r="X89" s="208"/>
      <c r="Y89" s="234" t="e">
        <f>IF(ISERROR(INDEX('файл остатки'!$A$5:$CX$265,MATCH(Y$2,'файл остатки'!$A$5:$A$228,0),MATCH($B89,'файл остатки'!$A$5:$CX$5,0))),INDEX('файл остатки'!$A$100:$CX$265,MATCH(W$3,'файл остатки'!$A$100:$A$228,0),MATCH($B89,'файл остатки'!$A$5:$CX$5,0)),INDEX('файл остатки'!$A$5:$CX$265,MATCH(Y$2,'файл остатки'!$A$5:$A$228,0),MATCH($B89,'файл остатки'!$A$5:$CX$5,0)))</f>
        <v>#N/A</v>
      </c>
      <c r="Z89" s="213">
        <f>INDEX('файл остатки'!$A$5:$CX$265,MATCH($H$1,'файл остатки'!$A$5:$A$228,0),MATCH($B89,'файл остатки'!$A$5:$CX$5,0))</f>
        <v>187.71428571428572</v>
      </c>
      <c r="AA89" s="241" t="e">
        <f>IF(W$3='файл остатки'!$B$1,INDEX('файл остатки'!$A$5:$CX$265,MATCH($C$1,'файл остатки'!$A$5:$A$228,0),MATCH($B89,'файл остатки'!$A$5:$CX$5,0)),U89+V89-W89-Y89)</f>
        <v>#N/A</v>
      </c>
      <c r="AB89" s="218"/>
      <c r="AC89" s="217"/>
      <c r="AD89" s="208"/>
      <c r="AE89" s="234" t="e">
        <f>IF(ISERROR(INDEX('файл остатки'!$A$5:$CX$265,MATCH(AE$2,'файл остатки'!$A$5:$A$228,0),MATCH($B89,'файл остатки'!$A$5:$CX$5,0))),INDEX('файл остатки'!$A$100:$CX$265,MATCH(AC$3,'файл остатки'!$A$100:$A$228,0),MATCH($B89,'файл остатки'!$A$5:$CX$5,0)),INDEX('файл остатки'!$A$5:$CX$265,MATCH(AE$2,'файл остатки'!$A$5:$A$228,0),MATCH($B89,'файл остатки'!$A$5:$CX$5,0)))</f>
        <v>#N/A</v>
      </c>
      <c r="AF89" s="213">
        <f>INDEX('файл остатки'!$A$5:$CX$265,MATCH($H$1,'файл остатки'!$A$5:$A$228,0),MATCH($B89,'файл остатки'!$A$5:$CX$5,0))</f>
        <v>187.71428571428572</v>
      </c>
      <c r="AG89" s="241" t="e">
        <f>IF(AC$3='файл остатки'!$B$1,INDEX('файл остатки'!$A$5:$CX$265,MATCH($C$1,'файл остатки'!$A$5:$A$228,0),MATCH($B89,'файл остатки'!$A$5:$CX$5,0)),AA89+AB89-AC89-AE89)</f>
        <v>#N/A</v>
      </c>
      <c r="AH89" s="218"/>
      <c r="AI89" s="217"/>
      <c r="AJ89" s="208"/>
      <c r="AK89" s="234" t="e">
        <f>IF(ISERROR(INDEX('файл остатки'!$A$5:$CX$265,MATCH(AK$2,'файл остатки'!$A$5:$A$228,0),MATCH($B89,'файл остатки'!$A$5:$CX$5,0))),INDEX('файл остатки'!$A$100:$CX$265,MATCH(AI$3,'файл остатки'!$A$100:$A$228,0),MATCH($B89,'файл остатки'!$A$5:$CX$5,0)),INDEX('файл остатки'!$A$5:$CX$265,MATCH(AK$2,'файл остатки'!$A$5:$A$228,0),MATCH($B89,'файл остатки'!$A$5:$CX$5,0)))</f>
        <v>#N/A</v>
      </c>
      <c r="AL89" s="213">
        <f>INDEX('файл остатки'!$A$5:$CX$265,MATCH($H$1,'файл остатки'!$A$5:$A$228,0),MATCH($B89,'файл остатки'!$A$5:$CX$5,0))</f>
        <v>187.71428571428572</v>
      </c>
      <c r="AM89" s="241" t="e">
        <f>IF(AI$3='файл остатки'!$B$1,INDEX('файл остатки'!$A$5:$CX$265,MATCH($C$1,'файл остатки'!$A$5:$A$228,0),MATCH($B89,'файл остатки'!$A$5:$CX$5,0)),AG89+AH89-AI89-AK89)</f>
        <v>#N/A</v>
      </c>
      <c r="AN89" s="218"/>
      <c r="AO89" s="217">
        <v>-500</v>
      </c>
      <c r="AP89" s="208"/>
      <c r="AQ89" s="234" t="e">
        <f>IF(ISERROR(INDEX('файл остатки'!$A$5:$CX$265,MATCH(AQ$2,'файл остатки'!$A$5:$A$228,0),MATCH($B89,'файл остатки'!$A$5:$CX$5,0))),INDEX('файл остатки'!$A$100:$CX$265,MATCH(AO$3,'файл остатки'!$A$100:$A$228,0),MATCH($B89,'файл остатки'!$A$5:$CX$5,0)),INDEX('файл остатки'!$A$5:$CX$265,MATCH(AQ$2,'файл остатки'!$A$5:$A$228,0),MATCH($B89,'файл остатки'!$A$5:$CX$5,0)))</f>
        <v>#N/A</v>
      </c>
      <c r="AR89" s="213">
        <f>INDEX('файл остатки'!$A$5:$CX$265,MATCH($H$1,'файл остатки'!$A$5:$A$228,0),MATCH($B89,'файл остатки'!$A$5:$CX$5,0))</f>
        <v>187.71428571428572</v>
      </c>
      <c r="AS89" s="241" t="e">
        <f>IF(AO$3='файл остатки'!$B$1,INDEX('файл остатки'!$A$5:$CX$265,MATCH($C$1,'файл остатки'!$A$5:$A$228,0),MATCH($B89,'файл остатки'!$A$5:$CX$5,0)),AM89+AN89-AO89-AQ89)</f>
        <v>#N/A</v>
      </c>
      <c r="AT89" s="218"/>
      <c r="AU89" s="217"/>
      <c r="AV89" s="208"/>
      <c r="AW89" s="234" t="e">
        <f>IF(ISERROR(INDEX('файл остатки'!$A$5:$CX$265,MATCH(AW$2,'файл остатки'!$A$5:$A$228,0),MATCH($B89,'файл остатки'!$A$5:$CX$5,0))),INDEX('файл остатки'!$A$100:$CX$265,MATCH(AU$3,'файл остатки'!$A$100:$A$228,0),MATCH($B89,'файл остатки'!$A$5:$CX$5,0)),INDEX('файл остатки'!$A$5:$CX$265,MATCH(AW$2,'файл остатки'!$A$5:$A$228,0),MATCH($B89,'файл остатки'!$A$5:$CX$5,0)))</f>
        <v>#N/A</v>
      </c>
      <c r="AX89" s="213">
        <f>INDEX('файл остатки'!$A$5:$CX$265,MATCH($H$1,'файл остатки'!$A$5:$A$228,0),MATCH($B89,'файл остатки'!$A$5:$CX$5,0))</f>
        <v>187.71428571428572</v>
      </c>
      <c r="AY89" s="241" t="e">
        <f>IF(AU$3='файл остатки'!$B$1,INDEX('файл остатки'!$A$5:$CX$265,MATCH($C$1,'файл остатки'!$A$5:$A$228,0),MATCH($B89,'файл остатки'!$A$5:$CX$5,0)),AS89+AT89-AU89-AW89)</f>
        <v>#N/A</v>
      </c>
      <c r="AZ89" s="218"/>
      <c r="BA89" s="217"/>
      <c r="BB89" s="208"/>
      <c r="BC89" s="234" t="e">
        <f>IF(ISERROR(INDEX('файл остатки'!$A$5:$CX$265,MATCH(BC$2,'файл остатки'!$A$5:$A$228,0),MATCH($B89,'файл остатки'!$A$5:$CX$5,0))),INDEX('файл остатки'!$A$100:$CX$265,MATCH(BA$3,'файл остатки'!$A$100:$A$228,0),MATCH($B89,'файл остатки'!$A$5:$CX$5,0)),INDEX('файл остатки'!$A$5:$CX$265,MATCH(BC$2,'файл остатки'!$A$5:$A$228,0),MATCH($B89,'файл остатки'!$A$5:$CX$5,0)))</f>
        <v>#N/A</v>
      </c>
      <c r="BD89" s="213">
        <f>INDEX('файл остатки'!$A$5:$CX$265,MATCH($H$1,'файл остатки'!$A$5:$A$228,0),MATCH($B89,'файл остатки'!$A$5:$CX$5,0))</f>
        <v>187.71428571428572</v>
      </c>
      <c r="BE89" s="241" t="e">
        <f>IF(BA$3='файл остатки'!$B$1,INDEX('файл остатки'!$A$5:$CX$265,MATCH($C$1,'файл остатки'!$A$5:$A$228,0),MATCH($B89,'файл остатки'!$A$5:$CX$5,0)),AY89+AZ89-BA89-BC89)</f>
        <v>#N/A</v>
      </c>
      <c r="BF89" s="218"/>
      <c r="BG89" s="217"/>
      <c r="BH89" s="208"/>
      <c r="BI89" s="234" t="e">
        <f>IF(ISERROR(INDEX('файл остатки'!$A$5:$CX$265,MATCH(BI$2,'файл остатки'!$A$5:$A$228,0),MATCH($B89,'файл остатки'!$A$5:$CX$5,0))),INDEX('файл остатки'!$A$100:$CX$265,MATCH(BG$3,'файл остатки'!$A$100:$A$228,0),MATCH($B89,'файл остатки'!$A$5:$CX$5,0)),INDEX('файл остатки'!$A$5:$CX$265,MATCH(BI$2,'файл остатки'!$A$5:$A$228,0),MATCH($B89,'файл остатки'!$A$5:$CX$5,0)))</f>
        <v>#N/A</v>
      </c>
      <c r="BJ89" s="213">
        <f>INDEX('файл остатки'!$A$5:$CX$265,MATCH($H$1,'файл остатки'!$A$5:$A$228,0),MATCH($B89,'файл остатки'!$A$5:$CX$5,0))</f>
        <v>187.71428571428572</v>
      </c>
      <c r="BK89" s="213" t="e">
        <f t="shared" si="6"/>
        <v>#N/A</v>
      </c>
      <c r="BL89" s="241" t="e">
        <f>IF(BG$3='файл остатки'!$B$1,INDEX('файл остатки'!$A$5:$CX$265,MATCH($C$1,'файл остатки'!$A$5:$A$228,0),MATCH($B89,'файл остатки'!$A$5:$CX$5,0)),BE89+BF89-BG89-BI89)</f>
        <v>#N/A</v>
      </c>
      <c r="BM89" s="218"/>
      <c r="BN89" s="217">
        <f t="shared" si="7"/>
        <v>-55.672222222222231</v>
      </c>
      <c r="BO89" s="208"/>
      <c r="BP89" s="234">
        <f>IF(ISERROR(INDEX('файл остатки'!$A$5:$CX$265,MATCH(BP$2,'файл остатки'!$A$5:$A$228,0),MATCH($B89,'файл остатки'!$A$5:$CX$5,0))),INDEX('файл остатки'!$A$100:$CX$265,MATCH(BN$3,'файл остатки'!$A$100:$A$228,0),MATCH($B89,'файл остатки'!$A$5:$CX$5,0)),INDEX('файл остатки'!$A$5:$CX$265,MATCH(BP$2,'файл остатки'!$A$5:$A$228,0),MATCH($B89,'файл остатки'!$A$5:$CX$5,0)))</f>
        <v>55.672222222222231</v>
      </c>
      <c r="BQ89" s="213">
        <f>INDEX('файл остатки'!$A$5:$CX$265,MATCH($H$1,'файл остатки'!$A$5:$A$228,0),MATCH($B89,'файл остатки'!$A$5:$CX$5,0))</f>
        <v>187.71428571428572</v>
      </c>
      <c r="BR89" s="241" t="e">
        <f>IF(BN$3='файл остатки'!$B$1,INDEX('файл остатки'!$A$5:$CX$265,MATCH($C$1,'файл остатки'!$A$5:$A$228,0),MATCH($B89,'файл остатки'!$A$5:$CX$5,0)),BL89+BM89-BN89-BP89)</f>
        <v>#N/A</v>
      </c>
      <c r="BS89" s="218"/>
      <c r="BT89" s="217">
        <f t="shared" si="8"/>
        <v>-45.550000000000004</v>
      </c>
      <c r="BU89" s="208"/>
      <c r="BV89" s="234">
        <f>IF(ISERROR(INDEX('файл остатки'!$A$5:$CX$265,MATCH(BV$2,'файл остатки'!$A$5:$A$228,0),MATCH($B89,'файл остатки'!$A$5:$CX$5,0))),INDEX('файл остатки'!$A$100:$CX$265,MATCH(BT$3,'файл остатки'!$A$100:$A$228,0),MATCH($B89,'файл остатки'!$A$5:$CX$5,0)),INDEX('файл остатки'!$A$5:$CX$265,MATCH(BV$2,'файл остатки'!$A$5:$A$228,0),MATCH($B89,'файл остатки'!$A$5:$CX$5,0)))</f>
        <v>45.550000000000004</v>
      </c>
      <c r="BW89" s="213">
        <f>INDEX('файл остатки'!$A$5:$CX$265,MATCH($H$1,'файл остатки'!$A$5:$A$228,0),MATCH($B89,'файл остатки'!$A$5:$CX$5,0))</f>
        <v>187.71428571428572</v>
      </c>
      <c r="BX89" s="241" t="e">
        <f>IF(BT$3='файл остатки'!$B$1,INDEX('файл остатки'!$A$5:$CX$265,MATCH($C$1,'файл остатки'!$A$5:$A$228,0),MATCH($B89,'файл остатки'!$A$5:$CX$5,0)),BR89+BS89-BT89-BV89)</f>
        <v>#N/A</v>
      </c>
      <c r="BY89" s="218"/>
      <c r="BZ89" s="217">
        <f t="shared" si="9"/>
        <v>-45.550000000000004</v>
      </c>
      <c r="CA89" s="208"/>
      <c r="CB89" s="234">
        <f>IF(ISERROR(INDEX('файл остатки'!$A$5:$CX$265,MATCH(CB$2,'файл остатки'!$A$5:$A$228,0),MATCH($B89,'файл остатки'!$A$5:$CX$5,0))),INDEX('файл остатки'!$A$100:$CX$265,MATCH(BZ$3,'файл остатки'!$A$100:$A$228,0),MATCH($B89,'файл остатки'!$A$5:$CX$5,0)),INDEX('файл остатки'!$A$5:$CX$265,MATCH(CB$2,'файл остатки'!$A$5:$A$228,0),MATCH($B89,'файл остатки'!$A$5:$CX$5,0)))</f>
        <v>45.550000000000004</v>
      </c>
      <c r="CC89" s="213">
        <f>INDEX('файл остатки'!$A$5:$CX$265,MATCH($H$1,'файл остатки'!$A$5:$A$228,0),MATCH($B89,'файл остатки'!$A$5:$CX$5,0))</f>
        <v>187.71428571428572</v>
      </c>
      <c r="CD89" s="241" t="e">
        <f>IF(BZ$3='файл остатки'!$B$1,INDEX('файл остатки'!$A$5:$CX$265,MATCH($C$1,'файл остатки'!$A$5:$A$228,0),MATCH($B89,'файл остатки'!$A$5:$CX$5,0)),BX89+BY89-BZ89-CB89)</f>
        <v>#N/A</v>
      </c>
      <c r="CE89" s="218"/>
      <c r="CH89" s="217">
        <f t="shared" si="10"/>
        <v>-500</v>
      </c>
      <c r="CI89" s="208"/>
      <c r="CJ89" s="217" t="e">
        <f t="shared" si="11"/>
        <v>#N/A</v>
      </c>
      <c r="CK89" s="208"/>
      <c r="CO89" s="223">
        <f>+INDEX('файл остатки'!$A$5:$CX$265,MATCH(CO$2,'файл остатки'!$A$5:$A$228,0),MATCH($B89,'файл остатки'!$A$5:$CX$5,0))</f>
        <v>6</v>
      </c>
    </row>
    <row r="90" spans="1:93" ht="24" customHeight="1">
      <c r="A90" s="150" t="s">
        <v>19</v>
      </c>
      <c r="B90" s="221" t="s">
        <v>133</v>
      </c>
      <c r="C90" s="244" t="e">
        <f>INDEX('файл остатки'!$A$5:$CX$265,MATCH($C$1,'файл остатки'!$A$5:$A$228,0),MATCH(B90,'файл остатки'!$A$5:$CX$5,0))</f>
        <v>#N/A</v>
      </c>
      <c r="D90" s="248"/>
      <c r="E90" s="217"/>
      <c r="F90" s="208"/>
      <c r="G90" s="234" t="e">
        <f>IF(ISERROR(INDEX('файл остатки'!$A$5:$CX$265,MATCH(G$2,'файл остатки'!$A$5:$A$228,0),MATCH($B90,'файл остатки'!$A$5:$CX$5,0))),INDEX('файл остатки'!$A$100:$CX$265,MATCH(E$3,'файл остатки'!$A$100:$A$228,0),MATCH($B90,'файл остатки'!$A$5:$CX$5,0)),INDEX('файл остатки'!$A$5:$CX$265,MATCH(G$2,'файл остатки'!$A$5:$A$228,0),MATCH($B90,'файл остатки'!$A$5:$CX$5,0)))</f>
        <v>#N/A</v>
      </c>
      <c r="H90" s="213" t="e">
        <f>INDEX('файл остатки'!$A$5:$CX$265,MATCH($H$1,'файл остатки'!$A$5:$A$228,0),MATCH($B90,'файл остатки'!$A$5:$CX$5,0))</f>
        <v>#N/A</v>
      </c>
      <c r="I90" s="241" t="e">
        <f>IF(E$3='файл остатки'!$B$1,INDEX('файл остатки'!$A$5:$CX$265,MATCH($C$1,'файл остатки'!$A$5:$A$228,0),MATCH($B90,'файл остатки'!$A$5:$CX$5,0)),C90+D90-E90-G90)</f>
        <v>#N/A</v>
      </c>
      <c r="J90" s="218"/>
      <c r="K90" s="217"/>
      <c r="L90" s="208"/>
      <c r="M90" s="234" t="e">
        <f>IF(ISERROR(INDEX('файл остатки'!$A$5:$CX$265,MATCH(M$2,'файл остатки'!$A$5:$A$228,0),MATCH($B90,'файл остатки'!$A$5:$CX$5,0))),INDEX('файл остатки'!$A$100:$CX$265,MATCH(K$3,'файл остатки'!$A$100:$A$228,0),MATCH($B90,'файл остатки'!$A$5:$CX$5,0)),INDEX('файл остатки'!$A$5:$CX$265,MATCH(M$2,'файл остатки'!$A$5:$A$228,0),MATCH($B90,'файл остатки'!$A$5:$CX$5,0)))</f>
        <v>#N/A</v>
      </c>
      <c r="N90" s="213" t="e">
        <f>INDEX('файл остатки'!$A$5:$CX$265,MATCH($H$1,'файл остатки'!$A$5:$A$228,0),MATCH($B90,'файл остатки'!$A$5:$CX$5,0))</f>
        <v>#N/A</v>
      </c>
      <c r="O90" s="241" t="e">
        <f>IF(K$3='файл остатки'!$B$1,INDEX('файл остатки'!$A$5:$CX$265,MATCH($C$1,'файл остатки'!$A$5:$A$228,0),MATCH($B90,'файл остатки'!$A$5:$CX$5,0)),I90+J90-K90-M90)</f>
        <v>#N/A</v>
      </c>
      <c r="P90" s="218"/>
      <c r="Q90" s="217"/>
      <c r="R90" s="208"/>
      <c r="S90" s="234" t="e">
        <f>IF(ISERROR(INDEX('файл остатки'!$A$5:$CX$265,MATCH(S$2,'файл остатки'!$A$5:$A$228,0),MATCH($B90,'файл остатки'!$A$5:$CX$5,0))),INDEX('файл остатки'!$A$100:$CX$265,MATCH(Q$3,'файл остатки'!$A$100:$A$228,0),MATCH($B90,'файл остатки'!$A$5:$CX$5,0)),INDEX('файл остатки'!$A$5:$CX$265,MATCH(S$2,'файл остатки'!$A$5:$A$228,0),MATCH($B90,'файл остатки'!$A$5:$CX$5,0)))</f>
        <v>#N/A</v>
      </c>
      <c r="T90" s="213" t="e">
        <f>INDEX('файл остатки'!$A$5:$CX$265,MATCH($H$1,'файл остатки'!$A$5:$A$228,0),MATCH($B90,'файл остатки'!$A$5:$CX$5,0))</f>
        <v>#N/A</v>
      </c>
      <c r="U90" s="241" t="e">
        <f>IF(Q$3='файл остатки'!$B$1,INDEX('файл остатки'!$A$5:$CX$265,MATCH($C$1,'файл остатки'!$A$5:$A$228,0),MATCH($B90,'файл остатки'!$A$5:$CX$5,0)),O90+P90-Q90-S90)</f>
        <v>#N/A</v>
      </c>
      <c r="V90" s="218"/>
      <c r="W90" s="217"/>
      <c r="X90" s="208"/>
      <c r="Y90" s="234" t="e">
        <f>IF(ISERROR(INDEX('файл остатки'!$A$5:$CX$265,MATCH(Y$2,'файл остатки'!$A$5:$A$228,0),MATCH($B90,'файл остатки'!$A$5:$CX$5,0))),INDEX('файл остатки'!$A$100:$CX$265,MATCH(W$3,'файл остатки'!$A$100:$A$228,0),MATCH($B90,'файл остатки'!$A$5:$CX$5,0)),INDEX('файл остатки'!$A$5:$CX$265,MATCH(Y$2,'файл остатки'!$A$5:$A$228,0),MATCH($B90,'файл остатки'!$A$5:$CX$5,0)))</f>
        <v>#N/A</v>
      </c>
      <c r="Z90" s="213" t="e">
        <f>INDEX('файл остатки'!$A$5:$CX$265,MATCH($H$1,'файл остатки'!$A$5:$A$228,0),MATCH($B90,'файл остатки'!$A$5:$CX$5,0))</f>
        <v>#N/A</v>
      </c>
      <c r="AA90" s="241" t="e">
        <f>IF(W$3='файл остатки'!$B$1,INDEX('файл остатки'!$A$5:$CX$265,MATCH($C$1,'файл остатки'!$A$5:$A$228,0),MATCH($B90,'файл остатки'!$A$5:$CX$5,0)),U90+V90-W90-Y90)</f>
        <v>#N/A</v>
      </c>
      <c r="AB90" s="218"/>
      <c r="AC90" s="217"/>
      <c r="AD90" s="208"/>
      <c r="AE90" s="234" t="e">
        <f>IF(ISERROR(INDEX('файл остатки'!$A$5:$CX$265,MATCH(AE$2,'файл остатки'!$A$5:$A$228,0),MATCH($B90,'файл остатки'!$A$5:$CX$5,0))),INDEX('файл остатки'!$A$100:$CX$265,MATCH(AC$3,'файл остатки'!$A$100:$A$228,0),MATCH($B90,'файл остатки'!$A$5:$CX$5,0)),INDEX('файл остатки'!$A$5:$CX$265,MATCH(AE$2,'файл остатки'!$A$5:$A$228,0),MATCH($B90,'файл остатки'!$A$5:$CX$5,0)))</f>
        <v>#N/A</v>
      </c>
      <c r="AF90" s="213" t="e">
        <f>INDEX('файл остатки'!$A$5:$CX$265,MATCH($H$1,'файл остатки'!$A$5:$A$228,0),MATCH($B90,'файл остатки'!$A$5:$CX$5,0))</f>
        <v>#N/A</v>
      </c>
      <c r="AG90" s="241" t="e">
        <f>IF(AC$3='файл остатки'!$B$1,INDEX('файл остатки'!$A$5:$CX$265,MATCH($C$1,'файл остатки'!$A$5:$A$228,0),MATCH($B90,'файл остатки'!$A$5:$CX$5,0)),AA90+AB90-AC90-AE90)</f>
        <v>#N/A</v>
      </c>
      <c r="AH90" s="218"/>
      <c r="AI90" s="217"/>
      <c r="AJ90" s="208"/>
      <c r="AK90" s="234" t="e">
        <f>IF(ISERROR(INDEX('файл остатки'!$A$5:$CX$265,MATCH(AK$2,'файл остатки'!$A$5:$A$228,0),MATCH($B90,'файл остатки'!$A$5:$CX$5,0))),INDEX('файл остатки'!$A$100:$CX$265,MATCH(AI$3,'файл остатки'!$A$100:$A$228,0),MATCH($B90,'файл остатки'!$A$5:$CX$5,0)),INDEX('файл остатки'!$A$5:$CX$265,MATCH(AK$2,'файл остатки'!$A$5:$A$228,0),MATCH($B90,'файл остатки'!$A$5:$CX$5,0)))</f>
        <v>#N/A</v>
      </c>
      <c r="AL90" s="213" t="e">
        <f>INDEX('файл остатки'!$A$5:$CX$265,MATCH($H$1,'файл остатки'!$A$5:$A$228,0),MATCH($B90,'файл остатки'!$A$5:$CX$5,0))</f>
        <v>#N/A</v>
      </c>
      <c r="AM90" s="241" t="e">
        <f>IF(AI$3='файл остатки'!$B$1,INDEX('файл остатки'!$A$5:$CX$265,MATCH($C$1,'файл остатки'!$A$5:$A$228,0),MATCH($B90,'файл остатки'!$A$5:$CX$5,0)),AG90+AH90-AI90-AK90)</f>
        <v>#N/A</v>
      </c>
      <c r="AN90" s="218"/>
      <c r="AO90" s="217"/>
      <c r="AP90" s="208"/>
      <c r="AQ90" s="234" t="e">
        <f>IF(ISERROR(INDEX('файл остатки'!$A$5:$CX$265,MATCH(AQ$2,'файл остатки'!$A$5:$A$228,0),MATCH($B90,'файл остатки'!$A$5:$CX$5,0))),INDEX('файл остатки'!$A$100:$CX$265,MATCH(AO$3,'файл остатки'!$A$100:$A$228,0),MATCH($B90,'файл остатки'!$A$5:$CX$5,0)),INDEX('файл остатки'!$A$5:$CX$265,MATCH(AQ$2,'файл остатки'!$A$5:$A$228,0),MATCH($B90,'файл остатки'!$A$5:$CX$5,0)))</f>
        <v>#N/A</v>
      </c>
      <c r="AR90" s="213" t="e">
        <f>INDEX('файл остатки'!$A$5:$CX$265,MATCH($H$1,'файл остатки'!$A$5:$A$228,0),MATCH($B90,'файл остатки'!$A$5:$CX$5,0))</f>
        <v>#N/A</v>
      </c>
      <c r="AS90" s="241" t="e">
        <f>IF(AO$3='файл остатки'!$B$1,INDEX('файл остатки'!$A$5:$CX$265,MATCH($C$1,'файл остатки'!$A$5:$A$228,0),MATCH($B90,'файл остатки'!$A$5:$CX$5,0)),AM90+AN90-AO90-AQ90)</f>
        <v>#N/A</v>
      </c>
      <c r="AT90" s="218"/>
      <c r="AU90" s="217">
        <v>-600</v>
      </c>
      <c r="AV90" s="208"/>
      <c r="AW90" s="234" t="e">
        <f>IF(ISERROR(INDEX('файл остатки'!$A$5:$CX$265,MATCH(AW$2,'файл остатки'!$A$5:$A$228,0),MATCH($B90,'файл остатки'!$A$5:$CX$5,0))),INDEX('файл остатки'!$A$100:$CX$265,MATCH(AU$3,'файл остатки'!$A$100:$A$228,0),MATCH($B90,'файл остатки'!$A$5:$CX$5,0)),INDEX('файл остатки'!$A$5:$CX$265,MATCH(AW$2,'файл остатки'!$A$5:$A$228,0),MATCH($B90,'файл остатки'!$A$5:$CX$5,0)))</f>
        <v>#N/A</v>
      </c>
      <c r="AX90" s="213" t="e">
        <f>INDEX('файл остатки'!$A$5:$CX$265,MATCH($H$1,'файл остатки'!$A$5:$A$228,0),MATCH($B90,'файл остатки'!$A$5:$CX$5,0))</f>
        <v>#N/A</v>
      </c>
      <c r="AY90" s="241" t="e">
        <f>IF(AU$3='файл остатки'!$B$1,INDEX('файл остатки'!$A$5:$CX$265,MATCH($C$1,'файл остатки'!$A$5:$A$228,0),MATCH($B90,'файл остатки'!$A$5:$CX$5,0)),AS90+AT90-AU90-AW90)</f>
        <v>#N/A</v>
      </c>
      <c r="AZ90" s="218"/>
      <c r="BA90" s="217">
        <v>-600</v>
      </c>
      <c r="BB90" s="208"/>
      <c r="BC90" s="234" t="e">
        <f>IF(ISERROR(INDEX('файл остатки'!$A$5:$CX$265,MATCH(BC$2,'файл остатки'!$A$5:$A$228,0),MATCH($B90,'файл остатки'!$A$5:$CX$5,0))),INDEX('файл остатки'!$A$100:$CX$265,MATCH(BA$3,'файл остатки'!$A$100:$A$228,0),MATCH($B90,'файл остатки'!$A$5:$CX$5,0)),INDEX('файл остатки'!$A$5:$CX$265,MATCH(BC$2,'файл остатки'!$A$5:$A$228,0),MATCH($B90,'файл остатки'!$A$5:$CX$5,0)))</f>
        <v>#N/A</v>
      </c>
      <c r="BD90" s="213" t="e">
        <f>INDEX('файл остатки'!$A$5:$CX$265,MATCH($H$1,'файл остатки'!$A$5:$A$228,0),MATCH($B90,'файл остатки'!$A$5:$CX$5,0))</f>
        <v>#N/A</v>
      </c>
      <c r="BE90" s="241" t="e">
        <f>IF(BA$3='файл остатки'!$B$1,INDEX('файл остатки'!$A$5:$CX$265,MATCH($C$1,'файл остатки'!$A$5:$A$228,0),MATCH($B90,'файл остатки'!$A$5:$CX$5,0)),AY90+AZ90-BA90-BC90)</f>
        <v>#N/A</v>
      </c>
      <c r="BF90" s="218"/>
      <c r="BG90" s="217"/>
      <c r="BH90" s="208"/>
      <c r="BI90" s="234" t="e">
        <f>IF(ISERROR(INDEX('файл остатки'!$A$5:$CX$265,MATCH(BI$2,'файл остатки'!$A$5:$A$228,0),MATCH($B90,'файл остатки'!$A$5:$CX$5,0))),INDEX('файл остатки'!$A$100:$CX$265,MATCH(BG$3,'файл остатки'!$A$100:$A$228,0),MATCH($B90,'файл остатки'!$A$5:$CX$5,0)),INDEX('файл остатки'!$A$5:$CX$265,MATCH(BI$2,'файл остатки'!$A$5:$A$228,0),MATCH($B90,'файл остатки'!$A$5:$CX$5,0)))</f>
        <v>#N/A</v>
      </c>
      <c r="BJ90" s="213" t="e">
        <f>INDEX('файл остатки'!$A$5:$CX$265,MATCH($H$1,'файл остатки'!$A$5:$A$228,0),MATCH($B90,'файл остатки'!$A$5:$CX$5,0))</f>
        <v>#N/A</v>
      </c>
      <c r="BK90" s="213" t="e">
        <f t="shared" si="6"/>
        <v>#N/A</v>
      </c>
      <c r="BL90" s="241" t="e">
        <f>IF(BG$3='файл остатки'!$B$1,INDEX('файл остатки'!$A$5:$CX$265,MATCH($C$1,'файл остатки'!$A$5:$A$228,0),MATCH($B90,'файл остатки'!$A$5:$CX$5,0)),BE90+BF90-BG90-BI90)</f>
        <v>#N/A</v>
      </c>
      <c r="BM90" s="218"/>
      <c r="BN90" s="217" t="e">
        <f t="shared" si="7"/>
        <v>#N/A</v>
      </c>
      <c r="BO90" s="208"/>
      <c r="BP90" s="234" t="e">
        <f>IF(ISERROR(INDEX('файл остатки'!$A$5:$CX$265,MATCH(BP$2,'файл остатки'!$A$5:$A$228,0),MATCH($B90,'файл остатки'!$A$5:$CX$5,0))),INDEX('файл остатки'!$A$100:$CX$265,MATCH(BN$3,'файл остатки'!$A$100:$A$228,0),MATCH($B90,'файл остатки'!$A$5:$CX$5,0)),INDEX('файл остатки'!$A$5:$CX$265,MATCH(BP$2,'файл остатки'!$A$5:$A$228,0),MATCH($B90,'файл остатки'!$A$5:$CX$5,0)))</f>
        <v>#N/A</v>
      </c>
      <c r="BQ90" s="213" t="e">
        <f>INDEX('файл остатки'!$A$5:$CX$265,MATCH($H$1,'файл остатки'!$A$5:$A$228,0),MATCH($B90,'файл остатки'!$A$5:$CX$5,0))</f>
        <v>#N/A</v>
      </c>
      <c r="BR90" s="241" t="e">
        <f>IF(BN$3='файл остатки'!$B$1,INDEX('файл остатки'!$A$5:$CX$265,MATCH($C$1,'файл остатки'!$A$5:$A$228,0),MATCH($B90,'файл остатки'!$A$5:$CX$5,0)),BL90+BM90-BN90-BP90)</f>
        <v>#N/A</v>
      </c>
      <c r="BS90" s="218"/>
      <c r="BT90" s="217" t="e">
        <f t="shared" si="8"/>
        <v>#N/A</v>
      </c>
      <c r="BU90" s="208"/>
      <c r="BV90" s="234" t="e">
        <f>IF(ISERROR(INDEX('файл остатки'!$A$5:$CX$265,MATCH(BV$2,'файл остатки'!$A$5:$A$228,0),MATCH($B90,'файл остатки'!$A$5:$CX$5,0))),INDEX('файл остатки'!$A$100:$CX$265,MATCH(BT$3,'файл остатки'!$A$100:$A$228,0),MATCH($B90,'файл остатки'!$A$5:$CX$5,0)),INDEX('файл остатки'!$A$5:$CX$265,MATCH(BV$2,'файл остатки'!$A$5:$A$228,0),MATCH($B90,'файл остатки'!$A$5:$CX$5,0)))</f>
        <v>#N/A</v>
      </c>
      <c r="BW90" s="213" t="e">
        <f>INDEX('файл остатки'!$A$5:$CX$265,MATCH($H$1,'файл остатки'!$A$5:$A$228,0),MATCH($B90,'файл остатки'!$A$5:$CX$5,0))</f>
        <v>#N/A</v>
      </c>
      <c r="BX90" s="241" t="e">
        <f>IF(BT$3='файл остатки'!$B$1,INDEX('файл остатки'!$A$5:$CX$265,MATCH($C$1,'файл остатки'!$A$5:$A$228,0),MATCH($B90,'файл остатки'!$A$5:$CX$5,0)),BR90+BS90-BT90-BV90)</f>
        <v>#N/A</v>
      </c>
      <c r="BY90" s="218"/>
      <c r="BZ90" s="217" t="e">
        <f t="shared" si="9"/>
        <v>#N/A</v>
      </c>
      <c r="CA90" s="208"/>
      <c r="CB90" s="234" t="e">
        <f>IF(ISERROR(INDEX('файл остатки'!$A$5:$CX$265,MATCH(CB$2,'файл остатки'!$A$5:$A$228,0),MATCH($B90,'файл остатки'!$A$5:$CX$5,0))),INDEX('файл остатки'!$A$100:$CX$265,MATCH(BZ$3,'файл остатки'!$A$100:$A$228,0),MATCH($B90,'файл остатки'!$A$5:$CX$5,0)),INDEX('файл остатки'!$A$5:$CX$265,MATCH(CB$2,'файл остатки'!$A$5:$A$228,0),MATCH($B90,'файл остатки'!$A$5:$CX$5,0)))</f>
        <v>#N/A</v>
      </c>
      <c r="CC90" s="213" t="e">
        <f>INDEX('файл остатки'!$A$5:$CX$265,MATCH($H$1,'файл остатки'!$A$5:$A$228,0),MATCH($B90,'файл остатки'!$A$5:$CX$5,0))</f>
        <v>#N/A</v>
      </c>
      <c r="CD90" s="241" t="e">
        <f>IF(BZ$3='файл остатки'!$B$1,INDEX('файл остатки'!$A$5:$CX$265,MATCH($C$1,'файл остатки'!$A$5:$A$228,0),MATCH($B90,'файл остатки'!$A$5:$CX$5,0)),BX90+BY90-BZ90-CB90)</f>
        <v>#N/A</v>
      </c>
      <c r="CE90" s="218"/>
      <c r="CH90" s="217">
        <f t="shared" si="10"/>
        <v>-1200</v>
      </c>
      <c r="CI90" s="208"/>
      <c r="CJ90" s="217" t="e">
        <f t="shared" si="11"/>
        <v>#N/A</v>
      </c>
      <c r="CK90" s="208"/>
      <c r="CO90" s="223" t="e">
        <f>+INDEX('файл остатки'!$A$5:$CX$265,MATCH(CO$2,'файл остатки'!$A$5:$A$228,0),MATCH($B90,'файл остатки'!$A$5:$CX$5,0))</f>
        <v>#N/A</v>
      </c>
    </row>
    <row r="91" spans="1:93" ht="24" customHeight="1">
      <c r="A91" s="150" t="s">
        <v>20</v>
      </c>
      <c r="B91" s="221" t="s">
        <v>142</v>
      </c>
      <c r="C91" s="244" t="e">
        <f>INDEX('файл остатки'!$A$5:$CX$265,MATCH($C$1,'файл остатки'!$A$5:$A$228,0),MATCH(B91,'файл остатки'!$A$5:$CX$5,0))</f>
        <v>#N/A</v>
      </c>
      <c r="D91" s="248"/>
      <c r="E91" s="217"/>
      <c r="F91" s="208"/>
      <c r="G91" s="234" t="e">
        <f>IF(ISERROR(INDEX('файл остатки'!$A$5:$CX$265,MATCH(G$2,'файл остатки'!$A$5:$A$228,0),MATCH($B91,'файл остатки'!$A$5:$CX$5,0))),INDEX('файл остатки'!$A$100:$CX$265,MATCH(E$3,'файл остатки'!$A$100:$A$228,0),MATCH($B91,'файл остатки'!$A$5:$CX$5,0)),INDEX('файл остатки'!$A$5:$CX$265,MATCH(G$2,'файл остатки'!$A$5:$A$228,0),MATCH($B91,'файл остатки'!$A$5:$CX$5,0)))</f>
        <v>#N/A</v>
      </c>
      <c r="H91" s="213" t="e">
        <f>INDEX('файл остатки'!$A$5:$CX$265,MATCH($H$1,'файл остатки'!$A$5:$A$228,0),MATCH($B91,'файл остатки'!$A$5:$CX$5,0))</f>
        <v>#N/A</v>
      </c>
      <c r="I91" s="241" t="e">
        <f>IF(E$3='файл остатки'!$B$1,INDEX('файл остатки'!$A$5:$CX$265,MATCH($C$1,'файл остатки'!$A$5:$A$228,0),MATCH($B91,'файл остатки'!$A$5:$CX$5,0)),C91+D91-E91-G91)</f>
        <v>#N/A</v>
      </c>
      <c r="J91" s="218"/>
      <c r="K91" s="217">
        <v>-50</v>
      </c>
      <c r="L91" s="208"/>
      <c r="M91" s="234" t="e">
        <f>IF(ISERROR(INDEX('файл остатки'!$A$5:$CX$265,MATCH(M$2,'файл остатки'!$A$5:$A$228,0),MATCH($B91,'файл остатки'!$A$5:$CX$5,0))),INDEX('файл остатки'!$A$100:$CX$265,MATCH(K$3,'файл остатки'!$A$100:$A$228,0),MATCH($B91,'файл остатки'!$A$5:$CX$5,0)),INDEX('файл остатки'!$A$5:$CX$265,MATCH(M$2,'файл остатки'!$A$5:$A$228,0),MATCH($B91,'файл остатки'!$A$5:$CX$5,0)))</f>
        <v>#N/A</v>
      </c>
      <c r="N91" s="213" t="e">
        <f>INDEX('файл остатки'!$A$5:$CX$265,MATCH($H$1,'файл остатки'!$A$5:$A$228,0),MATCH($B91,'файл остатки'!$A$5:$CX$5,0))</f>
        <v>#N/A</v>
      </c>
      <c r="O91" s="241" t="e">
        <f>IF(K$3='файл остатки'!$B$1,INDEX('файл остатки'!$A$5:$CX$265,MATCH($C$1,'файл остатки'!$A$5:$A$228,0),MATCH($B91,'файл остатки'!$A$5:$CX$5,0)),I91+J91-K91-M91)</f>
        <v>#N/A</v>
      </c>
      <c r="P91" s="218"/>
      <c r="Q91" s="217">
        <v>-50</v>
      </c>
      <c r="R91" s="208"/>
      <c r="S91" s="234" t="e">
        <f>IF(ISERROR(INDEX('файл остатки'!$A$5:$CX$265,MATCH(S$2,'файл остатки'!$A$5:$A$228,0),MATCH($B91,'файл остатки'!$A$5:$CX$5,0))),INDEX('файл остатки'!$A$100:$CX$265,MATCH(Q$3,'файл остатки'!$A$100:$A$228,0),MATCH($B91,'файл остатки'!$A$5:$CX$5,0)),INDEX('файл остатки'!$A$5:$CX$265,MATCH(S$2,'файл остатки'!$A$5:$A$228,0),MATCH($B91,'файл остатки'!$A$5:$CX$5,0)))</f>
        <v>#N/A</v>
      </c>
      <c r="T91" s="213" t="e">
        <f>INDEX('файл остатки'!$A$5:$CX$265,MATCH($H$1,'файл остатки'!$A$5:$A$228,0),MATCH($B91,'файл остатки'!$A$5:$CX$5,0))</f>
        <v>#N/A</v>
      </c>
      <c r="U91" s="241" t="e">
        <f>IF(Q$3='файл остатки'!$B$1,INDEX('файл остатки'!$A$5:$CX$265,MATCH($C$1,'файл остатки'!$A$5:$A$228,0),MATCH($B91,'файл остатки'!$A$5:$CX$5,0)),O91+P91-Q91-S91)</f>
        <v>#N/A</v>
      </c>
      <c r="V91" s="218"/>
      <c r="W91" s="217"/>
      <c r="X91" s="208"/>
      <c r="Y91" s="234" t="e">
        <f>IF(ISERROR(INDEX('файл остатки'!$A$5:$CX$265,MATCH(Y$2,'файл остатки'!$A$5:$A$228,0),MATCH($B91,'файл остатки'!$A$5:$CX$5,0))),INDEX('файл остатки'!$A$100:$CX$265,MATCH(W$3,'файл остатки'!$A$100:$A$228,0),MATCH($B91,'файл остатки'!$A$5:$CX$5,0)),INDEX('файл остатки'!$A$5:$CX$265,MATCH(Y$2,'файл остатки'!$A$5:$A$228,0),MATCH($B91,'файл остатки'!$A$5:$CX$5,0)))</f>
        <v>#N/A</v>
      </c>
      <c r="Z91" s="213" t="e">
        <f>INDEX('файл остатки'!$A$5:$CX$265,MATCH($H$1,'файл остатки'!$A$5:$A$228,0),MATCH($B91,'файл остатки'!$A$5:$CX$5,0))</f>
        <v>#N/A</v>
      </c>
      <c r="AA91" s="241" t="e">
        <f>IF(W$3='файл остатки'!$B$1,INDEX('файл остатки'!$A$5:$CX$265,MATCH($C$1,'файл остатки'!$A$5:$A$228,0),MATCH($B91,'файл остатки'!$A$5:$CX$5,0)),U91+V91-W91-Y91)</f>
        <v>#N/A</v>
      </c>
      <c r="AB91" s="218"/>
      <c r="AC91" s="217"/>
      <c r="AD91" s="208"/>
      <c r="AE91" s="234" t="e">
        <f>IF(ISERROR(INDEX('файл остатки'!$A$5:$CX$265,MATCH(AE$2,'файл остатки'!$A$5:$A$228,0),MATCH($B91,'файл остатки'!$A$5:$CX$5,0))),INDEX('файл остатки'!$A$100:$CX$265,MATCH(AC$3,'файл остатки'!$A$100:$A$228,0),MATCH($B91,'файл остатки'!$A$5:$CX$5,0)),INDEX('файл остатки'!$A$5:$CX$265,MATCH(AE$2,'файл остатки'!$A$5:$A$228,0),MATCH($B91,'файл остатки'!$A$5:$CX$5,0)))</f>
        <v>#N/A</v>
      </c>
      <c r="AF91" s="213" t="e">
        <f>INDEX('файл остатки'!$A$5:$CX$265,MATCH($H$1,'файл остатки'!$A$5:$A$228,0),MATCH($B91,'файл остатки'!$A$5:$CX$5,0))</f>
        <v>#N/A</v>
      </c>
      <c r="AG91" s="241" t="e">
        <f>IF(AC$3='файл остатки'!$B$1,INDEX('файл остатки'!$A$5:$CX$265,MATCH($C$1,'файл остатки'!$A$5:$A$228,0),MATCH($B91,'файл остатки'!$A$5:$CX$5,0)),AA91+AB91-AC91-AE91)</f>
        <v>#N/A</v>
      </c>
      <c r="AH91" s="218"/>
      <c r="AI91" s="217"/>
      <c r="AJ91" s="208"/>
      <c r="AK91" s="234" t="e">
        <f>IF(ISERROR(INDEX('файл остатки'!$A$5:$CX$265,MATCH(AK$2,'файл остатки'!$A$5:$A$228,0),MATCH($B91,'файл остатки'!$A$5:$CX$5,0))),INDEX('файл остатки'!$A$100:$CX$265,MATCH(AI$3,'файл остатки'!$A$100:$A$228,0),MATCH($B91,'файл остатки'!$A$5:$CX$5,0)),INDEX('файл остатки'!$A$5:$CX$265,MATCH(AK$2,'файл остатки'!$A$5:$A$228,0),MATCH($B91,'файл остатки'!$A$5:$CX$5,0)))</f>
        <v>#N/A</v>
      </c>
      <c r="AL91" s="213" t="e">
        <f>INDEX('файл остатки'!$A$5:$CX$265,MATCH($H$1,'файл остатки'!$A$5:$A$228,0),MATCH($B91,'файл остатки'!$A$5:$CX$5,0))</f>
        <v>#N/A</v>
      </c>
      <c r="AM91" s="241" t="e">
        <f>IF(AI$3='файл остатки'!$B$1,INDEX('файл остатки'!$A$5:$CX$265,MATCH($C$1,'файл остатки'!$A$5:$A$228,0),MATCH($B91,'файл остатки'!$A$5:$CX$5,0)),AG91+AH91-AI91-AK91)</f>
        <v>#N/A</v>
      </c>
      <c r="AN91" s="218"/>
      <c r="AO91" s="217">
        <v>-100</v>
      </c>
      <c r="AP91" s="208"/>
      <c r="AQ91" s="234" t="e">
        <f>IF(ISERROR(INDEX('файл остатки'!$A$5:$CX$265,MATCH(AQ$2,'файл остатки'!$A$5:$A$228,0),MATCH($B91,'файл остатки'!$A$5:$CX$5,0))),INDEX('файл остатки'!$A$100:$CX$265,MATCH(AO$3,'файл остатки'!$A$100:$A$228,0),MATCH($B91,'файл остатки'!$A$5:$CX$5,0)),INDEX('файл остатки'!$A$5:$CX$265,MATCH(AQ$2,'файл остатки'!$A$5:$A$228,0),MATCH($B91,'файл остатки'!$A$5:$CX$5,0)))</f>
        <v>#N/A</v>
      </c>
      <c r="AR91" s="213" t="e">
        <f>INDEX('файл остатки'!$A$5:$CX$265,MATCH($H$1,'файл остатки'!$A$5:$A$228,0),MATCH($B91,'файл остатки'!$A$5:$CX$5,0))</f>
        <v>#N/A</v>
      </c>
      <c r="AS91" s="241" t="e">
        <f>IF(AO$3='файл остатки'!$B$1,INDEX('файл остатки'!$A$5:$CX$265,MATCH($C$1,'файл остатки'!$A$5:$A$228,0),MATCH($B91,'файл остатки'!$A$5:$CX$5,0)),AM91+AN91-AO91-AQ91)</f>
        <v>#N/A</v>
      </c>
      <c r="AT91" s="218"/>
      <c r="AU91" s="217"/>
      <c r="AV91" s="208"/>
      <c r="AW91" s="234" t="e">
        <f>IF(ISERROR(INDEX('файл остатки'!$A$5:$CX$265,MATCH(AW$2,'файл остатки'!$A$5:$A$228,0),MATCH($B91,'файл остатки'!$A$5:$CX$5,0))),INDEX('файл остатки'!$A$100:$CX$265,MATCH(AU$3,'файл остатки'!$A$100:$A$228,0),MATCH($B91,'файл остатки'!$A$5:$CX$5,0)),INDEX('файл остатки'!$A$5:$CX$265,MATCH(AW$2,'файл остатки'!$A$5:$A$228,0),MATCH($B91,'файл остатки'!$A$5:$CX$5,0)))</f>
        <v>#N/A</v>
      </c>
      <c r="AX91" s="213" t="e">
        <f>INDEX('файл остатки'!$A$5:$CX$265,MATCH($H$1,'файл остатки'!$A$5:$A$228,0),MATCH($B91,'файл остатки'!$A$5:$CX$5,0))</f>
        <v>#N/A</v>
      </c>
      <c r="AY91" s="241" t="e">
        <f>IF(AU$3='файл остатки'!$B$1,INDEX('файл остатки'!$A$5:$CX$265,MATCH($C$1,'файл остатки'!$A$5:$A$228,0),MATCH($B91,'файл остатки'!$A$5:$CX$5,0)),AS91+AT91-AU91-AW91)</f>
        <v>#N/A</v>
      </c>
      <c r="AZ91" s="218"/>
      <c r="BA91" s="217"/>
      <c r="BB91" s="208"/>
      <c r="BC91" s="234" t="e">
        <f>IF(ISERROR(INDEX('файл остатки'!$A$5:$CX$265,MATCH(BC$2,'файл остатки'!$A$5:$A$228,0),MATCH($B91,'файл остатки'!$A$5:$CX$5,0))),INDEX('файл остатки'!$A$100:$CX$265,MATCH(BA$3,'файл остатки'!$A$100:$A$228,0),MATCH($B91,'файл остатки'!$A$5:$CX$5,0)),INDEX('файл остатки'!$A$5:$CX$265,MATCH(BC$2,'файл остатки'!$A$5:$A$228,0),MATCH($B91,'файл остатки'!$A$5:$CX$5,0)))</f>
        <v>#N/A</v>
      </c>
      <c r="BD91" s="213" t="e">
        <f>INDEX('файл остатки'!$A$5:$CX$265,MATCH($H$1,'файл остатки'!$A$5:$A$228,0),MATCH($B91,'файл остатки'!$A$5:$CX$5,0))</f>
        <v>#N/A</v>
      </c>
      <c r="BE91" s="241" t="e">
        <f>IF(BA$3='файл остатки'!$B$1,INDEX('файл остатки'!$A$5:$CX$265,MATCH($C$1,'файл остатки'!$A$5:$A$228,0),MATCH($B91,'файл остатки'!$A$5:$CX$5,0)),AY91+AZ91-BA91-BC91)</f>
        <v>#N/A</v>
      </c>
      <c r="BF91" s="218"/>
      <c r="BG91" s="217"/>
      <c r="BH91" s="208"/>
      <c r="BI91" s="234" t="e">
        <f>IF(ISERROR(INDEX('файл остатки'!$A$5:$CX$265,MATCH(BI$2,'файл остатки'!$A$5:$A$228,0),MATCH($B91,'файл остатки'!$A$5:$CX$5,0))),INDEX('файл остатки'!$A$100:$CX$265,MATCH(BG$3,'файл остатки'!$A$100:$A$228,0),MATCH($B91,'файл остатки'!$A$5:$CX$5,0)),INDEX('файл остатки'!$A$5:$CX$265,MATCH(BI$2,'файл остатки'!$A$5:$A$228,0),MATCH($B91,'файл остатки'!$A$5:$CX$5,0)))</f>
        <v>#N/A</v>
      </c>
      <c r="BJ91" s="213" t="e">
        <f>INDEX('файл остатки'!$A$5:$CX$265,MATCH($H$1,'файл остатки'!$A$5:$A$228,0),MATCH($B91,'файл остатки'!$A$5:$CX$5,0))</f>
        <v>#N/A</v>
      </c>
      <c r="BK91" s="213" t="e">
        <f t="shared" si="6"/>
        <v>#N/A</v>
      </c>
      <c r="BL91" s="241" t="e">
        <f>IF(BG$3='файл остатки'!$B$1,INDEX('файл остатки'!$A$5:$CX$265,MATCH($C$1,'файл остатки'!$A$5:$A$228,0),MATCH($B91,'файл остатки'!$A$5:$CX$5,0)),BE91+BF91-BG91-BI91)</f>
        <v>#N/A</v>
      </c>
      <c r="BM91" s="218"/>
      <c r="BN91" s="217" t="e">
        <f t="shared" si="7"/>
        <v>#N/A</v>
      </c>
      <c r="BO91" s="208"/>
      <c r="BP91" s="234" t="e">
        <f>IF(ISERROR(INDEX('файл остатки'!$A$5:$CX$265,MATCH(BP$2,'файл остатки'!$A$5:$A$228,0),MATCH($B91,'файл остатки'!$A$5:$CX$5,0))),INDEX('файл остатки'!$A$100:$CX$265,MATCH(BN$3,'файл остатки'!$A$100:$A$228,0),MATCH($B91,'файл остатки'!$A$5:$CX$5,0)),INDEX('файл остатки'!$A$5:$CX$265,MATCH(BP$2,'файл остатки'!$A$5:$A$228,0),MATCH($B91,'файл остатки'!$A$5:$CX$5,0)))</f>
        <v>#N/A</v>
      </c>
      <c r="BQ91" s="213" t="e">
        <f>INDEX('файл остатки'!$A$5:$CX$265,MATCH($H$1,'файл остатки'!$A$5:$A$228,0),MATCH($B91,'файл остатки'!$A$5:$CX$5,0))</f>
        <v>#N/A</v>
      </c>
      <c r="BR91" s="241" t="e">
        <f>IF(BN$3='файл остатки'!$B$1,INDEX('файл остатки'!$A$5:$CX$265,MATCH($C$1,'файл остатки'!$A$5:$A$228,0),MATCH($B91,'файл остатки'!$A$5:$CX$5,0)),BL91+BM91-BN91-BP91)</f>
        <v>#N/A</v>
      </c>
      <c r="BS91" s="218"/>
      <c r="BT91" s="217" t="e">
        <f t="shared" si="8"/>
        <v>#N/A</v>
      </c>
      <c r="BU91" s="208"/>
      <c r="BV91" s="234" t="e">
        <f>IF(ISERROR(INDEX('файл остатки'!$A$5:$CX$265,MATCH(BV$2,'файл остатки'!$A$5:$A$228,0),MATCH($B91,'файл остатки'!$A$5:$CX$5,0))),INDEX('файл остатки'!$A$100:$CX$265,MATCH(BT$3,'файл остатки'!$A$100:$A$228,0),MATCH($B91,'файл остатки'!$A$5:$CX$5,0)),INDEX('файл остатки'!$A$5:$CX$265,MATCH(BV$2,'файл остатки'!$A$5:$A$228,0),MATCH($B91,'файл остатки'!$A$5:$CX$5,0)))</f>
        <v>#N/A</v>
      </c>
      <c r="BW91" s="213" t="e">
        <f>INDEX('файл остатки'!$A$5:$CX$265,MATCH($H$1,'файл остатки'!$A$5:$A$228,0),MATCH($B91,'файл остатки'!$A$5:$CX$5,0))</f>
        <v>#N/A</v>
      </c>
      <c r="BX91" s="241" t="e">
        <f>IF(BT$3='файл остатки'!$B$1,INDEX('файл остатки'!$A$5:$CX$265,MATCH($C$1,'файл остатки'!$A$5:$A$228,0),MATCH($B91,'файл остатки'!$A$5:$CX$5,0)),BR91+BS91-BT91-BV91)</f>
        <v>#N/A</v>
      </c>
      <c r="BY91" s="218"/>
      <c r="BZ91" s="217" t="e">
        <f t="shared" si="9"/>
        <v>#N/A</v>
      </c>
      <c r="CA91" s="208"/>
      <c r="CB91" s="234" t="e">
        <f>IF(ISERROR(INDEX('файл остатки'!$A$5:$CX$265,MATCH(CB$2,'файл остатки'!$A$5:$A$228,0),MATCH($B91,'файл остатки'!$A$5:$CX$5,0))),INDEX('файл остатки'!$A$100:$CX$265,MATCH(BZ$3,'файл остатки'!$A$100:$A$228,0),MATCH($B91,'файл остатки'!$A$5:$CX$5,0)),INDEX('файл остатки'!$A$5:$CX$265,MATCH(CB$2,'файл остатки'!$A$5:$A$228,0),MATCH($B91,'файл остатки'!$A$5:$CX$5,0)))</f>
        <v>#N/A</v>
      </c>
      <c r="CC91" s="213" t="e">
        <f>INDEX('файл остатки'!$A$5:$CX$265,MATCH($H$1,'файл остатки'!$A$5:$A$228,0),MATCH($B91,'файл остатки'!$A$5:$CX$5,0))</f>
        <v>#N/A</v>
      </c>
      <c r="CD91" s="241" t="e">
        <f>IF(BZ$3='файл остатки'!$B$1,INDEX('файл остатки'!$A$5:$CX$265,MATCH($C$1,'файл остатки'!$A$5:$A$228,0),MATCH($B91,'файл остатки'!$A$5:$CX$5,0)),BX91+BY91-BZ91-CB91)</f>
        <v>#N/A</v>
      </c>
      <c r="CE91" s="218"/>
      <c r="CH91" s="217">
        <f t="shared" si="10"/>
        <v>-200</v>
      </c>
      <c r="CI91" s="208"/>
      <c r="CJ91" s="217" t="e">
        <f t="shared" si="11"/>
        <v>#N/A</v>
      </c>
      <c r="CK91" s="208"/>
      <c r="CO91" s="223" t="e">
        <f>+INDEX('файл остатки'!$A$5:$CX$265,MATCH(CO$2,'файл остатки'!$A$5:$A$228,0),MATCH($B91,'файл остатки'!$A$5:$CX$5,0))</f>
        <v>#N/A</v>
      </c>
    </row>
    <row r="92" spans="1:93" ht="24" customHeight="1">
      <c r="A92" s="150" t="s">
        <v>20</v>
      </c>
      <c r="B92" s="221" t="s">
        <v>139</v>
      </c>
      <c r="C92" s="244" t="e">
        <f>INDEX('файл остатки'!$A$5:$CX$265,MATCH($C$1,'файл остатки'!$A$5:$A$228,0),MATCH(B92,'файл остатки'!$A$5:$CX$5,0))</f>
        <v>#N/A</v>
      </c>
      <c r="D92" s="248"/>
      <c r="E92" s="217"/>
      <c r="F92" s="208"/>
      <c r="G92" s="234" t="e">
        <f>IF(ISERROR(INDEX('файл остатки'!$A$5:$CX$265,MATCH(G$2,'файл остатки'!$A$5:$A$228,0),MATCH($B92,'файл остатки'!$A$5:$CX$5,0))),INDEX('файл остатки'!$A$100:$CX$265,MATCH(E$3,'файл остатки'!$A$100:$A$228,0),MATCH($B92,'файл остатки'!$A$5:$CX$5,0)),INDEX('файл остатки'!$A$5:$CX$265,MATCH(G$2,'файл остатки'!$A$5:$A$228,0),MATCH($B92,'файл остатки'!$A$5:$CX$5,0)))</f>
        <v>#N/A</v>
      </c>
      <c r="H92" s="213" t="e">
        <f>INDEX('файл остатки'!$A$5:$CX$265,MATCH($H$1,'файл остатки'!$A$5:$A$228,0),MATCH($B92,'файл остатки'!$A$5:$CX$5,0))</f>
        <v>#N/A</v>
      </c>
      <c r="I92" s="241" t="e">
        <f>IF(E$3='файл остатки'!$B$1,INDEX('файл остатки'!$A$5:$CX$265,MATCH($C$1,'файл остатки'!$A$5:$A$228,0),MATCH($B92,'файл остатки'!$A$5:$CX$5,0)),C92+D92-E92-G92)</f>
        <v>#N/A</v>
      </c>
      <c r="J92" s="218"/>
      <c r="K92" s="217"/>
      <c r="L92" s="208"/>
      <c r="M92" s="234" t="e">
        <f>IF(ISERROR(INDEX('файл остатки'!$A$5:$CX$265,MATCH(M$2,'файл остатки'!$A$5:$A$228,0),MATCH($B92,'файл остатки'!$A$5:$CX$5,0))),INDEX('файл остатки'!$A$100:$CX$265,MATCH(K$3,'файл остатки'!$A$100:$A$228,0),MATCH($B92,'файл остатки'!$A$5:$CX$5,0)),INDEX('файл остатки'!$A$5:$CX$265,MATCH(M$2,'файл остатки'!$A$5:$A$228,0),MATCH($B92,'файл остатки'!$A$5:$CX$5,0)))</f>
        <v>#N/A</v>
      </c>
      <c r="N92" s="213" t="e">
        <f>INDEX('файл остатки'!$A$5:$CX$265,MATCH($H$1,'файл остатки'!$A$5:$A$228,0),MATCH($B92,'файл остатки'!$A$5:$CX$5,0))</f>
        <v>#N/A</v>
      </c>
      <c r="O92" s="241" t="e">
        <f>IF(K$3='файл остатки'!$B$1,INDEX('файл остатки'!$A$5:$CX$265,MATCH($C$1,'файл остатки'!$A$5:$A$228,0),MATCH($B92,'файл остатки'!$A$5:$CX$5,0)),I92+J92-K92-M92)</f>
        <v>#N/A</v>
      </c>
      <c r="P92" s="218"/>
      <c r="Q92" s="217"/>
      <c r="R92" s="208"/>
      <c r="S92" s="234" t="e">
        <f>IF(ISERROR(INDEX('файл остатки'!$A$5:$CX$265,MATCH(S$2,'файл остатки'!$A$5:$A$228,0),MATCH($B92,'файл остатки'!$A$5:$CX$5,0))),INDEX('файл остатки'!$A$100:$CX$265,MATCH(Q$3,'файл остатки'!$A$100:$A$228,0),MATCH($B92,'файл остатки'!$A$5:$CX$5,0)),INDEX('файл остатки'!$A$5:$CX$265,MATCH(S$2,'файл остатки'!$A$5:$A$228,0),MATCH($B92,'файл остатки'!$A$5:$CX$5,0)))</f>
        <v>#N/A</v>
      </c>
      <c r="T92" s="213" t="e">
        <f>INDEX('файл остатки'!$A$5:$CX$265,MATCH($H$1,'файл остатки'!$A$5:$A$228,0),MATCH($B92,'файл остатки'!$A$5:$CX$5,0))</f>
        <v>#N/A</v>
      </c>
      <c r="U92" s="241" t="e">
        <f>IF(Q$3='файл остатки'!$B$1,INDEX('файл остатки'!$A$5:$CX$265,MATCH($C$1,'файл остатки'!$A$5:$A$228,0),MATCH($B92,'файл остатки'!$A$5:$CX$5,0)),O92+P92-Q92-S92)</f>
        <v>#N/A</v>
      </c>
      <c r="V92" s="218"/>
      <c r="W92" s="217"/>
      <c r="X92" s="208"/>
      <c r="Y92" s="234" t="e">
        <f>IF(ISERROR(INDEX('файл остатки'!$A$5:$CX$265,MATCH(Y$2,'файл остатки'!$A$5:$A$228,0),MATCH($B92,'файл остатки'!$A$5:$CX$5,0))),INDEX('файл остатки'!$A$100:$CX$265,MATCH(W$3,'файл остатки'!$A$100:$A$228,0),MATCH($B92,'файл остатки'!$A$5:$CX$5,0)),INDEX('файл остатки'!$A$5:$CX$265,MATCH(Y$2,'файл остатки'!$A$5:$A$228,0),MATCH($B92,'файл остатки'!$A$5:$CX$5,0)))</f>
        <v>#N/A</v>
      </c>
      <c r="Z92" s="213" t="e">
        <f>INDEX('файл остатки'!$A$5:$CX$265,MATCH($H$1,'файл остатки'!$A$5:$A$228,0),MATCH($B92,'файл остатки'!$A$5:$CX$5,0))</f>
        <v>#N/A</v>
      </c>
      <c r="AA92" s="241" t="e">
        <f>IF(W$3='файл остатки'!$B$1,INDEX('файл остатки'!$A$5:$CX$265,MATCH($C$1,'файл остатки'!$A$5:$A$228,0),MATCH($B92,'файл остатки'!$A$5:$CX$5,0)),U92+V92-W92-Y92)</f>
        <v>#N/A</v>
      </c>
      <c r="AB92" s="218"/>
      <c r="AC92" s="217"/>
      <c r="AD92" s="208"/>
      <c r="AE92" s="234" t="e">
        <f>IF(ISERROR(INDEX('файл остатки'!$A$5:$CX$265,MATCH(AE$2,'файл остатки'!$A$5:$A$228,0),MATCH($B92,'файл остатки'!$A$5:$CX$5,0))),INDEX('файл остатки'!$A$100:$CX$265,MATCH(AC$3,'файл остатки'!$A$100:$A$228,0),MATCH($B92,'файл остатки'!$A$5:$CX$5,0)),INDEX('файл остатки'!$A$5:$CX$265,MATCH(AE$2,'файл остатки'!$A$5:$A$228,0),MATCH($B92,'файл остатки'!$A$5:$CX$5,0)))</f>
        <v>#N/A</v>
      </c>
      <c r="AF92" s="213" t="e">
        <f>INDEX('файл остатки'!$A$5:$CX$265,MATCH($H$1,'файл остатки'!$A$5:$A$228,0),MATCH($B92,'файл остатки'!$A$5:$CX$5,0))</f>
        <v>#N/A</v>
      </c>
      <c r="AG92" s="241" t="e">
        <f>IF(AC$3='файл остатки'!$B$1,INDEX('файл остатки'!$A$5:$CX$265,MATCH($C$1,'файл остатки'!$A$5:$A$228,0),MATCH($B92,'файл остатки'!$A$5:$CX$5,0)),AA92+AB92-AC92-AE92)</f>
        <v>#N/A</v>
      </c>
      <c r="AH92" s="218"/>
      <c r="AI92" s="217"/>
      <c r="AJ92" s="208"/>
      <c r="AK92" s="234" t="e">
        <f>IF(ISERROR(INDEX('файл остатки'!$A$5:$CX$265,MATCH(AK$2,'файл остатки'!$A$5:$A$228,0),MATCH($B92,'файл остатки'!$A$5:$CX$5,0))),INDEX('файл остатки'!$A$100:$CX$265,MATCH(AI$3,'файл остатки'!$A$100:$A$228,0),MATCH($B92,'файл остатки'!$A$5:$CX$5,0)),INDEX('файл остатки'!$A$5:$CX$265,MATCH(AK$2,'файл остатки'!$A$5:$A$228,0),MATCH($B92,'файл остатки'!$A$5:$CX$5,0)))</f>
        <v>#N/A</v>
      </c>
      <c r="AL92" s="213" t="e">
        <f>INDEX('файл остатки'!$A$5:$CX$265,MATCH($H$1,'файл остатки'!$A$5:$A$228,0),MATCH($B92,'файл остатки'!$A$5:$CX$5,0))</f>
        <v>#N/A</v>
      </c>
      <c r="AM92" s="241" t="e">
        <f>IF(AI$3='файл остатки'!$B$1,INDEX('файл остатки'!$A$5:$CX$265,MATCH($C$1,'файл остатки'!$A$5:$A$228,0),MATCH($B92,'файл остатки'!$A$5:$CX$5,0)),AG92+AH92-AI92-AK92)</f>
        <v>#N/A</v>
      </c>
      <c r="AN92" s="218"/>
      <c r="AO92" s="217"/>
      <c r="AP92" s="208"/>
      <c r="AQ92" s="234" t="e">
        <f>IF(ISERROR(INDEX('файл остатки'!$A$5:$CX$265,MATCH(AQ$2,'файл остатки'!$A$5:$A$228,0),MATCH($B92,'файл остатки'!$A$5:$CX$5,0))),INDEX('файл остатки'!$A$100:$CX$265,MATCH(AO$3,'файл остатки'!$A$100:$A$228,0),MATCH($B92,'файл остатки'!$A$5:$CX$5,0)),INDEX('файл остатки'!$A$5:$CX$265,MATCH(AQ$2,'файл остатки'!$A$5:$A$228,0),MATCH($B92,'файл остатки'!$A$5:$CX$5,0)))</f>
        <v>#N/A</v>
      </c>
      <c r="AR92" s="213" t="e">
        <f>INDEX('файл остатки'!$A$5:$CX$265,MATCH($H$1,'файл остатки'!$A$5:$A$228,0),MATCH($B92,'файл остатки'!$A$5:$CX$5,0))</f>
        <v>#N/A</v>
      </c>
      <c r="AS92" s="241" t="e">
        <f>IF(AO$3='файл остатки'!$B$1,INDEX('файл остатки'!$A$5:$CX$265,MATCH($C$1,'файл остатки'!$A$5:$A$228,0),MATCH($B92,'файл остатки'!$A$5:$CX$5,0)),AM92+AN92-AO92-AQ92)</f>
        <v>#N/A</v>
      </c>
      <c r="AT92" s="218"/>
      <c r="AU92" s="217">
        <v>-300</v>
      </c>
      <c r="AV92" s="208"/>
      <c r="AW92" s="234" t="e">
        <f>IF(ISERROR(INDEX('файл остатки'!$A$5:$CX$265,MATCH(AW$2,'файл остатки'!$A$5:$A$228,0),MATCH($B92,'файл остатки'!$A$5:$CX$5,0))),INDEX('файл остатки'!$A$100:$CX$265,MATCH(AU$3,'файл остатки'!$A$100:$A$228,0),MATCH($B92,'файл остатки'!$A$5:$CX$5,0)),INDEX('файл остатки'!$A$5:$CX$265,MATCH(AW$2,'файл остатки'!$A$5:$A$228,0),MATCH($B92,'файл остатки'!$A$5:$CX$5,0)))</f>
        <v>#N/A</v>
      </c>
      <c r="AX92" s="213" t="e">
        <f>INDEX('файл остатки'!$A$5:$CX$265,MATCH($H$1,'файл остатки'!$A$5:$A$228,0),MATCH($B92,'файл остатки'!$A$5:$CX$5,0))</f>
        <v>#N/A</v>
      </c>
      <c r="AY92" s="241" t="e">
        <f>IF(AU$3='файл остатки'!$B$1,INDEX('файл остатки'!$A$5:$CX$265,MATCH($C$1,'файл остатки'!$A$5:$A$228,0),MATCH($B92,'файл остатки'!$A$5:$CX$5,0)),AS92+AT92-AU92-AW92)</f>
        <v>#N/A</v>
      </c>
      <c r="AZ92" s="218"/>
      <c r="BA92" s="217">
        <v>-600</v>
      </c>
      <c r="BB92" s="208"/>
      <c r="BC92" s="234" t="e">
        <f>IF(ISERROR(INDEX('файл остатки'!$A$5:$CX$265,MATCH(BC$2,'файл остатки'!$A$5:$A$228,0),MATCH($B92,'файл остатки'!$A$5:$CX$5,0))),INDEX('файл остатки'!$A$100:$CX$265,MATCH(BA$3,'файл остатки'!$A$100:$A$228,0),MATCH($B92,'файл остатки'!$A$5:$CX$5,0)),INDEX('файл остатки'!$A$5:$CX$265,MATCH(BC$2,'файл остатки'!$A$5:$A$228,0),MATCH($B92,'файл остатки'!$A$5:$CX$5,0)))</f>
        <v>#N/A</v>
      </c>
      <c r="BD92" s="213" t="e">
        <f>INDEX('файл остатки'!$A$5:$CX$265,MATCH($H$1,'файл остатки'!$A$5:$A$228,0),MATCH($B92,'файл остатки'!$A$5:$CX$5,0))</f>
        <v>#N/A</v>
      </c>
      <c r="BE92" s="241" t="e">
        <f>IF(BA$3='файл остатки'!$B$1,INDEX('файл остатки'!$A$5:$CX$265,MATCH($C$1,'файл остатки'!$A$5:$A$228,0),MATCH($B92,'файл остатки'!$A$5:$CX$5,0)),AY92+AZ92-BA92-BC92)</f>
        <v>#N/A</v>
      </c>
      <c r="BF92" s="218"/>
      <c r="BG92" s="217"/>
      <c r="BH92" s="208"/>
      <c r="BI92" s="234" t="e">
        <f>IF(ISERROR(INDEX('файл остатки'!$A$5:$CX$265,MATCH(BI$2,'файл остатки'!$A$5:$A$228,0),MATCH($B92,'файл остатки'!$A$5:$CX$5,0))),INDEX('файл остатки'!$A$100:$CX$265,MATCH(BG$3,'файл остатки'!$A$100:$A$228,0),MATCH($B92,'файл остатки'!$A$5:$CX$5,0)),INDEX('файл остатки'!$A$5:$CX$265,MATCH(BI$2,'файл остатки'!$A$5:$A$228,0),MATCH($B92,'файл остатки'!$A$5:$CX$5,0)))</f>
        <v>#N/A</v>
      </c>
      <c r="BJ92" s="213" t="e">
        <f>INDEX('файл остатки'!$A$5:$CX$265,MATCH($H$1,'файл остатки'!$A$5:$A$228,0),MATCH($B92,'файл остатки'!$A$5:$CX$5,0))</f>
        <v>#N/A</v>
      </c>
      <c r="BK92" s="213" t="e">
        <f t="shared" si="6"/>
        <v>#N/A</v>
      </c>
      <c r="BL92" s="241" t="e">
        <f>IF(BG$3='файл остатки'!$B$1,INDEX('файл остатки'!$A$5:$CX$265,MATCH($C$1,'файл остатки'!$A$5:$A$228,0),MATCH($B92,'файл остатки'!$A$5:$CX$5,0)),BE92+BF92-BG92-BI92)</f>
        <v>#N/A</v>
      </c>
      <c r="BM92" s="218"/>
      <c r="BN92" s="217" t="e">
        <f t="shared" si="7"/>
        <v>#N/A</v>
      </c>
      <c r="BO92" s="208"/>
      <c r="BP92" s="234" t="e">
        <f>IF(ISERROR(INDEX('файл остатки'!$A$5:$CX$265,MATCH(BP$2,'файл остатки'!$A$5:$A$228,0),MATCH($B92,'файл остатки'!$A$5:$CX$5,0))),INDEX('файл остатки'!$A$100:$CX$265,MATCH(BN$3,'файл остатки'!$A$100:$A$228,0),MATCH($B92,'файл остатки'!$A$5:$CX$5,0)),INDEX('файл остатки'!$A$5:$CX$265,MATCH(BP$2,'файл остатки'!$A$5:$A$228,0),MATCH($B92,'файл остатки'!$A$5:$CX$5,0)))</f>
        <v>#N/A</v>
      </c>
      <c r="BQ92" s="213" t="e">
        <f>INDEX('файл остатки'!$A$5:$CX$265,MATCH($H$1,'файл остатки'!$A$5:$A$228,0),MATCH($B92,'файл остатки'!$A$5:$CX$5,0))</f>
        <v>#N/A</v>
      </c>
      <c r="BR92" s="241" t="e">
        <f>IF(BN$3='файл остатки'!$B$1,INDEX('файл остатки'!$A$5:$CX$265,MATCH($C$1,'файл остатки'!$A$5:$A$228,0),MATCH($B92,'файл остатки'!$A$5:$CX$5,0)),BL92+BM92-BN92-BP92)</f>
        <v>#N/A</v>
      </c>
      <c r="BS92" s="218"/>
      <c r="BT92" s="217" t="e">
        <f t="shared" si="8"/>
        <v>#N/A</v>
      </c>
      <c r="BU92" s="208"/>
      <c r="BV92" s="234" t="e">
        <f>IF(ISERROR(INDEX('файл остатки'!$A$5:$CX$265,MATCH(BV$2,'файл остатки'!$A$5:$A$228,0),MATCH($B92,'файл остатки'!$A$5:$CX$5,0))),INDEX('файл остатки'!$A$100:$CX$265,MATCH(BT$3,'файл остатки'!$A$100:$A$228,0),MATCH($B92,'файл остатки'!$A$5:$CX$5,0)),INDEX('файл остатки'!$A$5:$CX$265,MATCH(BV$2,'файл остатки'!$A$5:$A$228,0),MATCH($B92,'файл остатки'!$A$5:$CX$5,0)))</f>
        <v>#N/A</v>
      </c>
      <c r="BW92" s="213" t="e">
        <f>INDEX('файл остатки'!$A$5:$CX$265,MATCH($H$1,'файл остатки'!$A$5:$A$228,0),MATCH($B92,'файл остатки'!$A$5:$CX$5,0))</f>
        <v>#N/A</v>
      </c>
      <c r="BX92" s="241" t="e">
        <f>IF(BT$3='файл остатки'!$B$1,INDEX('файл остатки'!$A$5:$CX$265,MATCH($C$1,'файл остатки'!$A$5:$A$228,0),MATCH($B92,'файл остатки'!$A$5:$CX$5,0)),BR92+BS92-BT92-BV92)</f>
        <v>#N/A</v>
      </c>
      <c r="BY92" s="218"/>
      <c r="BZ92" s="217" t="e">
        <f t="shared" si="9"/>
        <v>#N/A</v>
      </c>
      <c r="CA92" s="208"/>
      <c r="CB92" s="234" t="e">
        <f>IF(ISERROR(INDEX('файл остатки'!$A$5:$CX$265,MATCH(CB$2,'файл остатки'!$A$5:$A$228,0),MATCH($B92,'файл остатки'!$A$5:$CX$5,0))),INDEX('файл остатки'!$A$100:$CX$265,MATCH(BZ$3,'файл остатки'!$A$100:$A$228,0),MATCH($B92,'файл остатки'!$A$5:$CX$5,0)),INDEX('файл остатки'!$A$5:$CX$265,MATCH(CB$2,'файл остатки'!$A$5:$A$228,0),MATCH($B92,'файл остатки'!$A$5:$CX$5,0)))</f>
        <v>#N/A</v>
      </c>
      <c r="CC92" s="213" t="e">
        <f>INDEX('файл остатки'!$A$5:$CX$265,MATCH($H$1,'файл остатки'!$A$5:$A$228,0),MATCH($B92,'файл остатки'!$A$5:$CX$5,0))</f>
        <v>#N/A</v>
      </c>
      <c r="CD92" s="241" t="e">
        <f>IF(BZ$3='файл остатки'!$B$1,INDEX('файл остатки'!$A$5:$CX$265,MATCH($C$1,'файл остатки'!$A$5:$A$228,0),MATCH($B92,'файл остатки'!$A$5:$CX$5,0)),BX92+BY92-BZ92-CB92)</f>
        <v>#N/A</v>
      </c>
      <c r="CE92" s="218"/>
      <c r="CH92" s="217">
        <f t="shared" si="10"/>
        <v>-900</v>
      </c>
      <c r="CI92" s="208"/>
      <c r="CJ92" s="217" t="e">
        <f t="shared" si="11"/>
        <v>#N/A</v>
      </c>
      <c r="CK92" s="208"/>
      <c r="CO92" s="223" t="e">
        <f>+INDEX('файл остатки'!$A$5:$CX$265,MATCH(CO$2,'файл остатки'!$A$5:$A$228,0),MATCH($B92,'файл остатки'!$A$5:$CX$5,0))</f>
        <v>#N/A</v>
      </c>
    </row>
    <row r="93" spans="1:93" ht="24" customHeight="1">
      <c r="A93" s="150" t="s">
        <v>20</v>
      </c>
      <c r="B93" s="221" t="s">
        <v>156</v>
      </c>
      <c r="C93" s="244" t="e">
        <f>INDEX('файл остатки'!$A$5:$CX$265,MATCH($C$1,'файл остатки'!$A$5:$A$228,0),MATCH(B93,'файл остатки'!$A$5:$CX$5,0))</f>
        <v>#N/A</v>
      </c>
      <c r="D93" s="248"/>
      <c r="E93" s="217">
        <v>-1000</v>
      </c>
      <c r="F93" s="208"/>
      <c r="G93" s="234" t="e">
        <f>IF(ISERROR(INDEX('файл остатки'!$A$5:$CX$265,MATCH(G$2,'файл остатки'!$A$5:$A$228,0),MATCH($B93,'файл остатки'!$A$5:$CX$5,0))),INDEX('файл остатки'!$A$100:$CX$265,MATCH(E$3,'файл остатки'!$A$100:$A$228,0),MATCH($B93,'файл остатки'!$A$5:$CX$5,0)),INDEX('файл остатки'!$A$5:$CX$265,MATCH(G$2,'файл остатки'!$A$5:$A$228,0),MATCH($B93,'файл остатки'!$A$5:$CX$5,0)))</f>
        <v>#N/A</v>
      </c>
      <c r="H93" s="213" t="e">
        <f>INDEX('файл остатки'!$A$5:$CX$265,MATCH($H$1,'файл остатки'!$A$5:$A$228,0),MATCH($B93,'файл остатки'!$A$5:$CX$5,0))</f>
        <v>#N/A</v>
      </c>
      <c r="I93" s="241" t="e">
        <f>IF(E$3='файл остатки'!$B$1,INDEX('файл остатки'!$A$5:$CX$265,MATCH($C$1,'файл остатки'!$A$5:$A$228,0),MATCH($B93,'файл остатки'!$A$5:$CX$5,0)),C93+D93-E93-G93)</f>
        <v>#N/A</v>
      </c>
      <c r="J93" s="218"/>
      <c r="K93" s="217"/>
      <c r="L93" s="208"/>
      <c r="M93" s="234" t="e">
        <f>IF(ISERROR(INDEX('файл остатки'!$A$5:$CX$265,MATCH(M$2,'файл остатки'!$A$5:$A$228,0),MATCH($B93,'файл остатки'!$A$5:$CX$5,0))),INDEX('файл остатки'!$A$100:$CX$265,MATCH(K$3,'файл остатки'!$A$100:$A$228,0),MATCH($B93,'файл остатки'!$A$5:$CX$5,0)),INDEX('файл остатки'!$A$5:$CX$265,MATCH(M$2,'файл остатки'!$A$5:$A$228,0),MATCH($B93,'файл остатки'!$A$5:$CX$5,0)))</f>
        <v>#N/A</v>
      </c>
      <c r="N93" s="213" t="e">
        <f>INDEX('файл остатки'!$A$5:$CX$265,MATCH($H$1,'файл остатки'!$A$5:$A$228,0),MATCH($B93,'файл остатки'!$A$5:$CX$5,0))</f>
        <v>#N/A</v>
      </c>
      <c r="O93" s="241" t="e">
        <f>IF(K$3='файл остатки'!$B$1,INDEX('файл остатки'!$A$5:$CX$265,MATCH($C$1,'файл остатки'!$A$5:$A$228,0),MATCH($B93,'файл остатки'!$A$5:$CX$5,0)),I93+J93-K93-M93)</f>
        <v>#N/A</v>
      </c>
      <c r="P93" s="218"/>
      <c r="Q93" s="217">
        <v>-1000</v>
      </c>
      <c r="R93" s="208"/>
      <c r="S93" s="234" t="e">
        <f>IF(ISERROR(INDEX('файл остатки'!$A$5:$CX$265,MATCH(S$2,'файл остатки'!$A$5:$A$228,0),MATCH($B93,'файл остатки'!$A$5:$CX$5,0))),INDEX('файл остатки'!$A$100:$CX$265,MATCH(Q$3,'файл остатки'!$A$100:$A$228,0),MATCH($B93,'файл остатки'!$A$5:$CX$5,0)),INDEX('файл остатки'!$A$5:$CX$265,MATCH(S$2,'файл остатки'!$A$5:$A$228,0),MATCH($B93,'файл остатки'!$A$5:$CX$5,0)))</f>
        <v>#N/A</v>
      </c>
      <c r="T93" s="213" t="e">
        <f>INDEX('файл остатки'!$A$5:$CX$265,MATCH($H$1,'файл остатки'!$A$5:$A$228,0),MATCH($B93,'файл остатки'!$A$5:$CX$5,0))</f>
        <v>#N/A</v>
      </c>
      <c r="U93" s="241" t="e">
        <f>IF(Q$3='файл остатки'!$B$1,INDEX('файл остатки'!$A$5:$CX$265,MATCH($C$1,'файл остатки'!$A$5:$A$228,0),MATCH($B93,'файл остатки'!$A$5:$CX$5,0)),O93+P93-Q93-S93)</f>
        <v>#N/A</v>
      </c>
      <c r="V93" s="218"/>
      <c r="W93" s="217"/>
      <c r="X93" s="208"/>
      <c r="Y93" s="234" t="e">
        <f>IF(ISERROR(INDEX('файл остатки'!$A$5:$CX$265,MATCH(Y$2,'файл остатки'!$A$5:$A$228,0),MATCH($B93,'файл остатки'!$A$5:$CX$5,0))),INDEX('файл остатки'!$A$100:$CX$265,MATCH(W$3,'файл остатки'!$A$100:$A$228,0),MATCH($B93,'файл остатки'!$A$5:$CX$5,0)),INDEX('файл остатки'!$A$5:$CX$265,MATCH(Y$2,'файл остатки'!$A$5:$A$228,0),MATCH($B93,'файл остатки'!$A$5:$CX$5,0)))</f>
        <v>#N/A</v>
      </c>
      <c r="Z93" s="213" t="e">
        <f>INDEX('файл остатки'!$A$5:$CX$265,MATCH($H$1,'файл остатки'!$A$5:$A$228,0),MATCH($B93,'файл остатки'!$A$5:$CX$5,0))</f>
        <v>#N/A</v>
      </c>
      <c r="AA93" s="241" t="e">
        <f>IF(W$3='файл остатки'!$B$1,INDEX('файл остатки'!$A$5:$CX$265,MATCH($C$1,'файл остатки'!$A$5:$A$228,0),MATCH($B93,'файл остатки'!$A$5:$CX$5,0)),U93+V93-W93-Y93)</f>
        <v>#N/A</v>
      </c>
      <c r="AB93" s="218"/>
      <c r="AC93" s="217"/>
      <c r="AD93" s="208"/>
      <c r="AE93" s="234" t="e">
        <f>IF(ISERROR(INDEX('файл остатки'!$A$5:$CX$265,MATCH(AE$2,'файл остатки'!$A$5:$A$228,0),MATCH($B93,'файл остатки'!$A$5:$CX$5,0))),INDEX('файл остатки'!$A$100:$CX$265,MATCH(AC$3,'файл остатки'!$A$100:$A$228,0),MATCH($B93,'файл остатки'!$A$5:$CX$5,0)),INDEX('файл остатки'!$A$5:$CX$265,MATCH(AE$2,'файл остатки'!$A$5:$A$228,0),MATCH($B93,'файл остатки'!$A$5:$CX$5,0)))</f>
        <v>#N/A</v>
      </c>
      <c r="AF93" s="213" t="e">
        <f>INDEX('файл остатки'!$A$5:$CX$265,MATCH($H$1,'файл остатки'!$A$5:$A$228,0),MATCH($B93,'файл остатки'!$A$5:$CX$5,0))</f>
        <v>#N/A</v>
      </c>
      <c r="AG93" s="241" t="e">
        <f>IF(AC$3='файл остатки'!$B$1,INDEX('файл остатки'!$A$5:$CX$265,MATCH($C$1,'файл остатки'!$A$5:$A$228,0),MATCH($B93,'файл остатки'!$A$5:$CX$5,0)),AA93+AB93-AC93-AE93)</f>
        <v>#N/A</v>
      </c>
      <c r="AH93" s="218"/>
      <c r="AI93" s="217"/>
      <c r="AJ93" s="208"/>
      <c r="AK93" s="234" t="e">
        <f>IF(ISERROR(INDEX('файл остатки'!$A$5:$CX$265,MATCH(AK$2,'файл остатки'!$A$5:$A$228,0),MATCH($B93,'файл остатки'!$A$5:$CX$5,0))),INDEX('файл остатки'!$A$100:$CX$265,MATCH(AI$3,'файл остатки'!$A$100:$A$228,0),MATCH($B93,'файл остатки'!$A$5:$CX$5,0)),INDEX('файл остатки'!$A$5:$CX$265,MATCH(AK$2,'файл остатки'!$A$5:$A$228,0),MATCH($B93,'файл остатки'!$A$5:$CX$5,0)))</f>
        <v>#N/A</v>
      </c>
      <c r="AL93" s="213" t="e">
        <f>INDEX('файл остатки'!$A$5:$CX$265,MATCH($H$1,'файл остатки'!$A$5:$A$228,0),MATCH($B93,'файл остатки'!$A$5:$CX$5,0))</f>
        <v>#N/A</v>
      </c>
      <c r="AM93" s="241" t="e">
        <f>IF(AI$3='файл остатки'!$B$1,INDEX('файл остатки'!$A$5:$CX$265,MATCH($C$1,'файл остатки'!$A$5:$A$228,0),MATCH($B93,'файл остатки'!$A$5:$CX$5,0)),AG93+AH93-AI93-AK93)</f>
        <v>#N/A</v>
      </c>
      <c r="AN93" s="218"/>
      <c r="AO93" s="217"/>
      <c r="AP93" s="208"/>
      <c r="AQ93" s="234" t="e">
        <f>IF(ISERROR(INDEX('файл остатки'!$A$5:$CX$265,MATCH(AQ$2,'файл остатки'!$A$5:$A$228,0),MATCH($B93,'файл остатки'!$A$5:$CX$5,0))),INDEX('файл остатки'!$A$100:$CX$265,MATCH(AO$3,'файл остатки'!$A$100:$A$228,0),MATCH($B93,'файл остатки'!$A$5:$CX$5,0)),INDEX('файл остатки'!$A$5:$CX$265,MATCH(AQ$2,'файл остатки'!$A$5:$A$228,0),MATCH($B93,'файл остатки'!$A$5:$CX$5,0)))</f>
        <v>#N/A</v>
      </c>
      <c r="AR93" s="213" t="e">
        <f>INDEX('файл остатки'!$A$5:$CX$265,MATCH($H$1,'файл остатки'!$A$5:$A$228,0),MATCH($B93,'файл остатки'!$A$5:$CX$5,0))</f>
        <v>#N/A</v>
      </c>
      <c r="AS93" s="241" t="e">
        <f>IF(AO$3='файл остатки'!$B$1,INDEX('файл остатки'!$A$5:$CX$265,MATCH($C$1,'файл остатки'!$A$5:$A$228,0),MATCH($B93,'файл остатки'!$A$5:$CX$5,0)),AM93+AN93-AO93-AQ93)</f>
        <v>#N/A</v>
      </c>
      <c r="AT93" s="218"/>
      <c r="AU93" s="217"/>
      <c r="AV93" s="208"/>
      <c r="AW93" s="234" t="e">
        <f>IF(ISERROR(INDEX('файл остатки'!$A$5:$CX$265,MATCH(AW$2,'файл остатки'!$A$5:$A$228,0),MATCH($B93,'файл остатки'!$A$5:$CX$5,0))),INDEX('файл остатки'!$A$100:$CX$265,MATCH(AU$3,'файл остатки'!$A$100:$A$228,0),MATCH($B93,'файл остатки'!$A$5:$CX$5,0)),INDEX('файл остатки'!$A$5:$CX$265,MATCH(AW$2,'файл остатки'!$A$5:$A$228,0),MATCH($B93,'файл остатки'!$A$5:$CX$5,0)))</f>
        <v>#N/A</v>
      </c>
      <c r="AX93" s="213" t="e">
        <f>INDEX('файл остатки'!$A$5:$CX$265,MATCH($H$1,'файл остатки'!$A$5:$A$228,0),MATCH($B93,'файл остатки'!$A$5:$CX$5,0))</f>
        <v>#N/A</v>
      </c>
      <c r="AY93" s="241" t="e">
        <f>IF(AU$3='файл остатки'!$B$1,INDEX('файл остатки'!$A$5:$CX$265,MATCH($C$1,'файл остатки'!$A$5:$A$228,0),MATCH($B93,'файл остатки'!$A$5:$CX$5,0)),AS93+AT93-AU93-AW93)</f>
        <v>#N/A</v>
      </c>
      <c r="AZ93" s="218"/>
      <c r="BA93" s="217">
        <v>-600</v>
      </c>
      <c r="BB93" s="208"/>
      <c r="BC93" s="234" t="e">
        <f>IF(ISERROR(INDEX('файл остатки'!$A$5:$CX$265,MATCH(BC$2,'файл остатки'!$A$5:$A$228,0),MATCH($B93,'файл остатки'!$A$5:$CX$5,0))),INDEX('файл остатки'!$A$100:$CX$265,MATCH(BA$3,'файл остатки'!$A$100:$A$228,0),MATCH($B93,'файл остатки'!$A$5:$CX$5,0)),INDEX('файл остатки'!$A$5:$CX$265,MATCH(BC$2,'файл остатки'!$A$5:$A$228,0),MATCH($B93,'файл остатки'!$A$5:$CX$5,0)))</f>
        <v>#N/A</v>
      </c>
      <c r="BD93" s="213" t="e">
        <f>INDEX('файл остатки'!$A$5:$CX$265,MATCH($H$1,'файл остатки'!$A$5:$A$228,0),MATCH($B93,'файл остатки'!$A$5:$CX$5,0))</f>
        <v>#N/A</v>
      </c>
      <c r="BE93" s="241" t="e">
        <f>IF(BA$3='файл остатки'!$B$1,INDEX('файл остатки'!$A$5:$CX$265,MATCH($C$1,'файл остатки'!$A$5:$A$228,0),MATCH($B93,'файл остатки'!$A$5:$CX$5,0)),AY93+AZ93-BA93-BC93)</f>
        <v>#N/A</v>
      </c>
      <c r="BF93" s="218"/>
      <c r="BG93" s="217">
        <v>-1000</v>
      </c>
      <c r="BH93" s="208"/>
      <c r="BI93" s="234" t="e">
        <f>IF(ISERROR(INDEX('файл остатки'!$A$5:$CX$265,MATCH(BI$2,'файл остатки'!$A$5:$A$228,0),MATCH($B93,'файл остатки'!$A$5:$CX$5,0))),INDEX('файл остатки'!$A$100:$CX$265,MATCH(BG$3,'файл остатки'!$A$100:$A$228,0),MATCH($B93,'файл остатки'!$A$5:$CX$5,0)),INDEX('файл остатки'!$A$5:$CX$265,MATCH(BI$2,'файл остатки'!$A$5:$A$228,0),MATCH($B93,'файл остатки'!$A$5:$CX$5,0)))</f>
        <v>#N/A</v>
      </c>
      <c r="BJ93" s="213" t="e">
        <f>INDEX('файл остатки'!$A$5:$CX$265,MATCH($H$1,'файл остатки'!$A$5:$A$228,0),MATCH($B93,'файл остатки'!$A$5:$CX$5,0))</f>
        <v>#N/A</v>
      </c>
      <c r="BK93" s="213" t="e">
        <f t="shared" si="6"/>
        <v>#N/A</v>
      </c>
      <c r="BL93" s="241" t="e">
        <f>IF(BG$3='файл остатки'!$B$1,INDEX('файл остатки'!$A$5:$CX$265,MATCH($C$1,'файл остатки'!$A$5:$A$228,0),MATCH($B93,'файл остатки'!$A$5:$CX$5,0)),BE93+BF93-BG93-BI93)</f>
        <v>#N/A</v>
      </c>
      <c r="BM93" s="218"/>
      <c r="BN93" s="217" t="e">
        <f t="shared" si="7"/>
        <v>#N/A</v>
      </c>
      <c r="BO93" s="208"/>
      <c r="BP93" s="234" t="e">
        <f>IF(ISERROR(INDEX('файл остатки'!$A$5:$CX$265,MATCH(BP$2,'файл остатки'!$A$5:$A$228,0),MATCH($B93,'файл остатки'!$A$5:$CX$5,0))),INDEX('файл остатки'!$A$100:$CX$265,MATCH(BN$3,'файл остатки'!$A$100:$A$228,0),MATCH($B93,'файл остатки'!$A$5:$CX$5,0)),INDEX('файл остатки'!$A$5:$CX$265,MATCH(BP$2,'файл остатки'!$A$5:$A$228,0),MATCH($B93,'файл остатки'!$A$5:$CX$5,0)))</f>
        <v>#N/A</v>
      </c>
      <c r="BQ93" s="213" t="e">
        <f>INDEX('файл остатки'!$A$5:$CX$265,MATCH($H$1,'файл остатки'!$A$5:$A$228,0),MATCH($B93,'файл остатки'!$A$5:$CX$5,0))</f>
        <v>#N/A</v>
      </c>
      <c r="BR93" s="241" t="e">
        <f>IF(BN$3='файл остатки'!$B$1,INDEX('файл остатки'!$A$5:$CX$265,MATCH($C$1,'файл остатки'!$A$5:$A$228,0),MATCH($B93,'файл остатки'!$A$5:$CX$5,0)),BL93+BM93-BN93-BP93)</f>
        <v>#N/A</v>
      </c>
      <c r="BS93" s="218"/>
      <c r="BT93" s="217" t="e">
        <f t="shared" si="8"/>
        <v>#N/A</v>
      </c>
      <c r="BU93" s="208"/>
      <c r="BV93" s="234" t="e">
        <f>IF(ISERROR(INDEX('файл остатки'!$A$5:$CX$265,MATCH(BV$2,'файл остатки'!$A$5:$A$228,0),MATCH($B93,'файл остатки'!$A$5:$CX$5,0))),INDEX('файл остатки'!$A$100:$CX$265,MATCH(BT$3,'файл остатки'!$A$100:$A$228,0),MATCH($B93,'файл остатки'!$A$5:$CX$5,0)),INDEX('файл остатки'!$A$5:$CX$265,MATCH(BV$2,'файл остатки'!$A$5:$A$228,0),MATCH($B93,'файл остатки'!$A$5:$CX$5,0)))</f>
        <v>#N/A</v>
      </c>
      <c r="BW93" s="213" t="e">
        <f>INDEX('файл остатки'!$A$5:$CX$265,MATCH($H$1,'файл остатки'!$A$5:$A$228,0),MATCH($B93,'файл остатки'!$A$5:$CX$5,0))</f>
        <v>#N/A</v>
      </c>
      <c r="BX93" s="241" t="e">
        <f>IF(BT$3='файл остатки'!$B$1,INDEX('файл остатки'!$A$5:$CX$265,MATCH($C$1,'файл остатки'!$A$5:$A$228,0),MATCH($B93,'файл остатки'!$A$5:$CX$5,0)),BR93+BS93-BT93-BV93)</f>
        <v>#N/A</v>
      </c>
      <c r="BY93" s="218"/>
      <c r="BZ93" s="217" t="e">
        <f t="shared" si="9"/>
        <v>#N/A</v>
      </c>
      <c r="CA93" s="208"/>
      <c r="CB93" s="234" t="e">
        <f>IF(ISERROR(INDEX('файл остатки'!$A$5:$CX$265,MATCH(CB$2,'файл остатки'!$A$5:$A$228,0),MATCH($B93,'файл остатки'!$A$5:$CX$5,0))),INDEX('файл остатки'!$A$100:$CX$265,MATCH(BZ$3,'файл остатки'!$A$100:$A$228,0),MATCH($B93,'файл остатки'!$A$5:$CX$5,0)),INDEX('файл остатки'!$A$5:$CX$265,MATCH(CB$2,'файл остатки'!$A$5:$A$228,0),MATCH($B93,'файл остатки'!$A$5:$CX$5,0)))</f>
        <v>#N/A</v>
      </c>
      <c r="CC93" s="213" t="e">
        <f>INDEX('файл остатки'!$A$5:$CX$265,MATCH($H$1,'файл остатки'!$A$5:$A$228,0),MATCH($B93,'файл остатки'!$A$5:$CX$5,0))</f>
        <v>#N/A</v>
      </c>
      <c r="CD93" s="241" t="e">
        <f>IF(BZ$3='файл остатки'!$B$1,INDEX('файл остатки'!$A$5:$CX$265,MATCH($C$1,'файл остатки'!$A$5:$A$228,0),MATCH($B93,'файл остатки'!$A$5:$CX$5,0)),BX93+BY93-BZ93-CB93)</f>
        <v>#N/A</v>
      </c>
      <c r="CE93" s="218"/>
      <c r="CH93" s="217">
        <f t="shared" si="10"/>
        <v>-3600</v>
      </c>
      <c r="CI93" s="208"/>
      <c r="CJ93" s="217" t="e">
        <f t="shared" si="11"/>
        <v>#N/A</v>
      </c>
      <c r="CK93" s="208"/>
      <c r="CO93" s="223" t="e">
        <f>+INDEX('файл остатки'!$A$5:$CX$265,MATCH(CO$2,'файл остатки'!$A$5:$A$228,0),MATCH($B93,'файл остатки'!$A$5:$CX$5,0))</f>
        <v>#N/A</v>
      </c>
    </row>
    <row r="94" spans="1:93" ht="24" customHeight="1">
      <c r="A94" s="150" t="s">
        <v>81</v>
      </c>
      <c r="B94" s="221" t="s">
        <v>141</v>
      </c>
      <c r="C94" s="244" t="e">
        <f>INDEX('файл остатки'!$A$5:$CX$265,MATCH($C$1,'файл остатки'!$A$5:$A$228,0),MATCH(B94,'файл остатки'!$A$5:$CX$5,0))</f>
        <v>#N/A</v>
      </c>
      <c r="D94" s="248"/>
      <c r="E94" s="217"/>
      <c r="F94" s="208"/>
      <c r="G94" s="234" t="e">
        <f>IF(ISERROR(INDEX('файл остатки'!$A$5:$CX$265,MATCH(G$2,'файл остатки'!$A$5:$A$228,0),MATCH($B94,'файл остатки'!$A$5:$CX$5,0))),INDEX('файл остатки'!$A$100:$CX$265,MATCH(E$3,'файл остатки'!$A$100:$A$228,0),MATCH($B94,'файл остатки'!$A$5:$CX$5,0)),INDEX('файл остатки'!$A$5:$CX$265,MATCH(G$2,'файл остатки'!$A$5:$A$228,0),MATCH($B94,'файл остатки'!$A$5:$CX$5,0)))</f>
        <v>#N/A</v>
      </c>
      <c r="H94" s="213" t="e">
        <f>INDEX('файл остатки'!$A$5:$CX$265,MATCH($H$1,'файл остатки'!$A$5:$A$228,0),MATCH($B94,'файл остатки'!$A$5:$CX$5,0))</f>
        <v>#N/A</v>
      </c>
      <c r="I94" s="241" t="e">
        <f>IF(E$3='файл остатки'!$B$1,INDEX('файл остатки'!$A$5:$CX$265,MATCH($C$1,'файл остатки'!$A$5:$A$228,0),MATCH($B94,'файл остатки'!$A$5:$CX$5,0)),C94+D94-E94-G94)</f>
        <v>#N/A</v>
      </c>
      <c r="J94" s="218"/>
      <c r="K94" s="217">
        <v>-500</v>
      </c>
      <c r="L94" s="208"/>
      <c r="M94" s="234" t="e">
        <f>IF(ISERROR(INDEX('файл остатки'!$A$5:$CX$265,MATCH(M$2,'файл остатки'!$A$5:$A$228,0),MATCH($B94,'файл остатки'!$A$5:$CX$5,0))),INDEX('файл остатки'!$A$100:$CX$265,MATCH(K$3,'файл остатки'!$A$100:$A$228,0),MATCH($B94,'файл остатки'!$A$5:$CX$5,0)),INDEX('файл остатки'!$A$5:$CX$265,MATCH(M$2,'файл остатки'!$A$5:$A$228,0),MATCH($B94,'файл остатки'!$A$5:$CX$5,0)))</f>
        <v>#N/A</v>
      </c>
      <c r="N94" s="213" t="e">
        <f>INDEX('файл остатки'!$A$5:$CX$265,MATCH($H$1,'файл остатки'!$A$5:$A$228,0),MATCH($B94,'файл остатки'!$A$5:$CX$5,0))</f>
        <v>#N/A</v>
      </c>
      <c r="O94" s="241" t="e">
        <f>IF(K$3='файл остатки'!$B$1,INDEX('файл остатки'!$A$5:$CX$265,MATCH($C$1,'файл остатки'!$A$5:$A$228,0),MATCH($B94,'файл остатки'!$A$5:$CX$5,0)),I94+J94-K94-M94)</f>
        <v>#N/A</v>
      </c>
      <c r="P94" s="218"/>
      <c r="Q94" s="217"/>
      <c r="R94" s="208"/>
      <c r="S94" s="234" t="e">
        <f>IF(ISERROR(INDEX('файл остатки'!$A$5:$CX$265,MATCH(S$2,'файл остатки'!$A$5:$A$228,0),MATCH($B94,'файл остатки'!$A$5:$CX$5,0))),INDEX('файл остатки'!$A$100:$CX$265,MATCH(Q$3,'файл остатки'!$A$100:$A$228,0),MATCH($B94,'файл остатки'!$A$5:$CX$5,0)),INDEX('файл остатки'!$A$5:$CX$265,MATCH(S$2,'файл остатки'!$A$5:$A$228,0),MATCH($B94,'файл остатки'!$A$5:$CX$5,0)))</f>
        <v>#N/A</v>
      </c>
      <c r="T94" s="213" t="e">
        <f>INDEX('файл остатки'!$A$5:$CX$265,MATCH($H$1,'файл остатки'!$A$5:$A$228,0),MATCH($B94,'файл остатки'!$A$5:$CX$5,0))</f>
        <v>#N/A</v>
      </c>
      <c r="U94" s="241" t="e">
        <f>IF(Q$3='файл остатки'!$B$1,INDEX('файл остатки'!$A$5:$CX$265,MATCH($C$1,'файл остатки'!$A$5:$A$228,0),MATCH($B94,'файл остатки'!$A$5:$CX$5,0)),O94+P94-Q94-S94)</f>
        <v>#N/A</v>
      </c>
      <c r="V94" s="218"/>
      <c r="W94" s="217"/>
      <c r="X94" s="208"/>
      <c r="Y94" s="234" t="e">
        <f>IF(ISERROR(INDEX('файл остатки'!$A$5:$CX$265,MATCH(Y$2,'файл остатки'!$A$5:$A$228,0),MATCH($B94,'файл остатки'!$A$5:$CX$5,0))),INDEX('файл остатки'!$A$100:$CX$265,MATCH(W$3,'файл остатки'!$A$100:$A$228,0),MATCH($B94,'файл остатки'!$A$5:$CX$5,0)),INDEX('файл остатки'!$A$5:$CX$265,MATCH(Y$2,'файл остатки'!$A$5:$A$228,0),MATCH($B94,'файл остатки'!$A$5:$CX$5,0)))</f>
        <v>#N/A</v>
      </c>
      <c r="Z94" s="213" t="e">
        <f>INDEX('файл остатки'!$A$5:$CX$265,MATCH($H$1,'файл остатки'!$A$5:$A$228,0),MATCH($B94,'файл остатки'!$A$5:$CX$5,0))</f>
        <v>#N/A</v>
      </c>
      <c r="AA94" s="241" t="e">
        <f>IF(W$3='файл остатки'!$B$1,INDEX('файл остатки'!$A$5:$CX$265,MATCH($C$1,'файл остатки'!$A$5:$A$228,0),MATCH($B94,'файл остатки'!$A$5:$CX$5,0)),U94+V94-W94-Y94)</f>
        <v>#N/A</v>
      </c>
      <c r="AB94" s="218"/>
      <c r="AC94" s="217">
        <v>-500</v>
      </c>
      <c r="AD94" s="208"/>
      <c r="AE94" s="234" t="e">
        <f>IF(ISERROR(INDEX('файл остатки'!$A$5:$CX$265,MATCH(AE$2,'файл остатки'!$A$5:$A$228,0),MATCH($B94,'файл остатки'!$A$5:$CX$5,0))),INDEX('файл остатки'!$A$100:$CX$265,MATCH(AC$3,'файл остатки'!$A$100:$A$228,0),MATCH($B94,'файл остатки'!$A$5:$CX$5,0)),INDEX('файл остатки'!$A$5:$CX$265,MATCH(AE$2,'файл остатки'!$A$5:$A$228,0),MATCH($B94,'файл остатки'!$A$5:$CX$5,0)))</f>
        <v>#N/A</v>
      </c>
      <c r="AF94" s="213" t="e">
        <f>INDEX('файл остатки'!$A$5:$CX$265,MATCH($H$1,'файл остатки'!$A$5:$A$228,0),MATCH($B94,'файл остатки'!$A$5:$CX$5,0))</f>
        <v>#N/A</v>
      </c>
      <c r="AG94" s="241" t="e">
        <f>IF(AC$3='файл остатки'!$B$1,INDEX('файл остатки'!$A$5:$CX$265,MATCH($C$1,'файл остатки'!$A$5:$A$228,0),MATCH($B94,'файл остатки'!$A$5:$CX$5,0)),AA94+AB94-AC94-AE94)</f>
        <v>#N/A</v>
      </c>
      <c r="AH94" s="218"/>
      <c r="AI94" s="217"/>
      <c r="AJ94" s="208"/>
      <c r="AK94" s="234" t="e">
        <f>IF(ISERROR(INDEX('файл остатки'!$A$5:$CX$265,MATCH(AK$2,'файл остатки'!$A$5:$A$228,0),MATCH($B94,'файл остатки'!$A$5:$CX$5,0))),INDEX('файл остатки'!$A$100:$CX$265,MATCH(AI$3,'файл остатки'!$A$100:$A$228,0),MATCH($B94,'файл остатки'!$A$5:$CX$5,0)),INDEX('файл остатки'!$A$5:$CX$265,MATCH(AK$2,'файл остатки'!$A$5:$A$228,0),MATCH($B94,'файл остатки'!$A$5:$CX$5,0)))</f>
        <v>#N/A</v>
      </c>
      <c r="AL94" s="213" t="e">
        <f>INDEX('файл остатки'!$A$5:$CX$265,MATCH($H$1,'файл остатки'!$A$5:$A$228,0),MATCH($B94,'файл остатки'!$A$5:$CX$5,0))</f>
        <v>#N/A</v>
      </c>
      <c r="AM94" s="241" t="e">
        <f>IF(AI$3='файл остатки'!$B$1,INDEX('файл остатки'!$A$5:$CX$265,MATCH($C$1,'файл остатки'!$A$5:$A$228,0),MATCH($B94,'файл остатки'!$A$5:$CX$5,0)),AG94+AH94-AI94-AK94)</f>
        <v>#N/A</v>
      </c>
      <c r="AN94" s="218"/>
      <c r="AO94" s="217"/>
      <c r="AP94" s="208"/>
      <c r="AQ94" s="234" t="e">
        <f>IF(ISERROR(INDEX('файл остатки'!$A$5:$CX$265,MATCH(AQ$2,'файл остатки'!$A$5:$A$228,0),MATCH($B94,'файл остатки'!$A$5:$CX$5,0))),INDEX('файл остатки'!$A$100:$CX$265,MATCH(AO$3,'файл остатки'!$A$100:$A$228,0),MATCH($B94,'файл остатки'!$A$5:$CX$5,0)),INDEX('файл остатки'!$A$5:$CX$265,MATCH(AQ$2,'файл остатки'!$A$5:$A$228,0),MATCH($B94,'файл остатки'!$A$5:$CX$5,0)))</f>
        <v>#N/A</v>
      </c>
      <c r="AR94" s="213" t="e">
        <f>INDEX('файл остатки'!$A$5:$CX$265,MATCH($H$1,'файл остатки'!$A$5:$A$228,0),MATCH($B94,'файл остатки'!$A$5:$CX$5,0))</f>
        <v>#N/A</v>
      </c>
      <c r="AS94" s="241" t="e">
        <f>IF(AO$3='файл остатки'!$B$1,INDEX('файл остатки'!$A$5:$CX$265,MATCH($C$1,'файл остатки'!$A$5:$A$228,0),MATCH($B94,'файл остатки'!$A$5:$CX$5,0)),AM94+AN94-AO94-AQ94)</f>
        <v>#N/A</v>
      </c>
      <c r="AT94" s="218"/>
      <c r="AU94" s="217">
        <v>-300</v>
      </c>
      <c r="AV94" s="208"/>
      <c r="AW94" s="234" t="e">
        <f>IF(ISERROR(INDEX('файл остатки'!$A$5:$CX$265,MATCH(AW$2,'файл остатки'!$A$5:$A$228,0),MATCH($B94,'файл остатки'!$A$5:$CX$5,0))),INDEX('файл остатки'!$A$100:$CX$265,MATCH(AU$3,'файл остатки'!$A$100:$A$228,0),MATCH($B94,'файл остатки'!$A$5:$CX$5,0)),INDEX('файл остатки'!$A$5:$CX$265,MATCH(AW$2,'файл остатки'!$A$5:$A$228,0),MATCH($B94,'файл остатки'!$A$5:$CX$5,0)))</f>
        <v>#N/A</v>
      </c>
      <c r="AX94" s="213" t="e">
        <f>INDEX('файл остатки'!$A$5:$CX$265,MATCH($H$1,'файл остатки'!$A$5:$A$228,0),MATCH($B94,'файл остатки'!$A$5:$CX$5,0))</f>
        <v>#N/A</v>
      </c>
      <c r="AY94" s="241" t="e">
        <f>IF(AU$3='файл остатки'!$B$1,INDEX('файл остатки'!$A$5:$CX$265,MATCH($C$1,'файл остатки'!$A$5:$A$228,0),MATCH($B94,'файл остатки'!$A$5:$CX$5,0)),AS94+AT94-AU94-AW94)</f>
        <v>#N/A</v>
      </c>
      <c r="AZ94" s="218"/>
      <c r="BA94" s="217"/>
      <c r="BB94" s="208"/>
      <c r="BC94" s="234" t="e">
        <f>IF(ISERROR(INDEX('файл остатки'!$A$5:$CX$265,MATCH(BC$2,'файл остатки'!$A$5:$A$228,0),MATCH($B94,'файл остатки'!$A$5:$CX$5,0))),INDEX('файл остатки'!$A$100:$CX$265,MATCH(BA$3,'файл остатки'!$A$100:$A$228,0),MATCH($B94,'файл остатки'!$A$5:$CX$5,0)),INDEX('файл остатки'!$A$5:$CX$265,MATCH(BC$2,'файл остатки'!$A$5:$A$228,0),MATCH($B94,'файл остатки'!$A$5:$CX$5,0)))</f>
        <v>#N/A</v>
      </c>
      <c r="BD94" s="213" t="e">
        <f>INDEX('файл остатки'!$A$5:$CX$265,MATCH($H$1,'файл остатки'!$A$5:$A$228,0),MATCH($B94,'файл остатки'!$A$5:$CX$5,0))</f>
        <v>#N/A</v>
      </c>
      <c r="BE94" s="241" t="e">
        <f>IF(BA$3='файл остатки'!$B$1,INDEX('файл остатки'!$A$5:$CX$265,MATCH($C$1,'файл остатки'!$A$5:$A$228,0),MATCH($B94,'файл остатки'!$A$5:$CX$5,0)),AY94+AZ94-BA94-BC94)</f>
        <v>#N/A</v>
      </c>
      <c r="BF94" s="218"/>
      <c r="BG94" s="217"/>
      <c r="BH94" s="208"/>
      <c r="BI94" s="234" t="e">
        <f>IF(ISERROR(INDEX('файл остатки'!$A$5:$CX$265,MATCH(BI$2,'файл остатки'!$A$5:$A$228,0),MATCH($B94,'файл остатки'!$A$5:$CX$5,0))),INDEX('файл остатки'!$A$100:$CX$265,MATCH(BG$3,'файл остатки'!$A$100:$A$228,0),MATCH($B94,'файл остатки'!$A$5:$CX$5,0)),INDEX('файл остатки'!$A$5:$CX$265,MATCH(BI$2,'файл остатки'!$A$5:$A$228,0),MATCH($B94,'файл остатки'!$A$5:$CX$5,0)))</f>
        <v>#N/A</v>
      </c>
      <c r="BJ94" s="213" t="e">
        <f>INDEX('файл остатки'!$A$5:$CX$265,MATCH($H$1,'файл остатки'!$A$5:$A$228,0),MATCH($B94,'файл остатки'!$A$5:$CX$5,0))</f>
        <v>#N/A</v>
      </c>
      <c r="BK94" s="213" t="e">
        <f t="shared" si="6"/>
        <v>#N/A</v>
      </c>
      <c r="BL94" s="241" t="e">
        <f>IF(BG$3='файл остатки'!$B$1,INDEX('файл остатки'!$A$5:$CX$265,MATCH($C$1,'файл остатки'!$A$5:$A$228,0),MATCH($B94,'файл остатки'!$A$5:$CX$5,0)),BE94+BF94-BG94-BI94)</f>
        <v>#N/A</v>
      </c>
      <c r="BM94" s="218"/>
      <c r="BN94" s="217" t="e">
        <f t="shared" si="7"/>
        <v>#N/A</v>
      </c>
      <c r="BO94" s="208"/>
      <c r="BP94" s="234" t="e">
        <f>IF(ISERROR(INDEX('файл остатки'!$A$5:$CX$265,MATCH(BP$2,'файл остатки'!$A$5:$A$228,0),MATCH($B94,'файл остатки'!$A$5:$CX$5,0))),INDEX('файл остатки'!$A$100:$CX$265,MATCH(BN$3,'файл остатки'!$A$100:$A$228,0),MATCH($B94,'файл остатки'!$A$5:$CX$5,0)),INDEX('файл остатки'!$A$5:$CX$265,MATCH(BP$2,'файл остатки'!$A$5:$A$228,0),MATCH($B94,'файл остатки'!$A$5:$CX$5,0)))</f>
        <v>#N/A</v>
      </c>
      <c r="BQ94" s="213" t="e">
        <f>INDEX('файл остатки'!$A$5:$CX$265,MATCH($H$1,'файл остатки'!$A$5:$A$228,0),MATCH($B94,'файл остатки'!$A$5:$CX$5,0))</f>
        <v>#N/A</v>
      </c>
      <c r="BR94" s="241" t="e">
        <f>IF(BN$3='файл остатки'!$B$1,INDEX('файл остатки'!$A$5:$CX$265,MATCH($C$1,'файл остатки'!$A$5:$A$228,0),MATCH($B94,'файл остатки'!$A$5:$CX$5,0)),BL94+BM94-BN94-BP94)</f>
        <v>#N/A</v>
      </c>
      <c r="BS94" s="218"/>
      <c r="BT94" s="217" t="e">
        <f t="shared" si="8"/>
        <v>#N/A</v>
      </c>
      <c r="BU94" s="208"/>
      <c r="BV94" s="234" t="e">
        <f>IF(ISERROR(INDEX('файл остатки'!$A$5:$CX$265,MATCH(BV$2,'файл остатки'!$A$5:$A$228,0),MATCH($B94,'файл остатки'!$A$5:$CX$5,0))),INDEX('файл остатки'!$A$100:$CX$265,MATCH(BT$3,'файл остатки'!$A$100:$A$228,0),MATCH($B94,'файл остатки'!$A$5:$CX$5,0)),INDEX('файл остатки'!$A$5:$CX$265,MATCH(BV$2,'файл остатки'!$A$5:$A$228,0),MATCH($B94,'файл остатки'!$A$5:$CX$5,0)))</f>
        <v>#N/A</v>
      </c>
      <c r="BW94" s="213" t="e">
        <f>INDEX('файл остатки'!$A$5:$CX$265,MATCH($H$1,'файл остатки'!$A$5:$A$228,0),MATCH($B94,'файл остатки'!$A$5:$CX$5,0))</f>
        <v>#N/A</v>
      </c>
      <c r="BX94" s="241" t="e">
        <f>IF(BT$3='файл остатки'!$B$1,INDEX('файл остатки'!$A$5:$CX$265,MATCH($C$1,'файл остатки'!$A$5:$A$228,0),MATCH($B94,'файл остатки'!$A$5:$CX$5,0)),BR94+BS94-BT94-BV94)</f>
        <v>#N/A</v>
      </c>
      <c r="BY94" s="218"/>
      <c r="BZ94" s="217" t="e">
        <f t="shared" si="9"/>
        <v>#N/A</v>
      </c>
      <c r="CA94" s="208"/>
      <c r="CB94" s="234" t="e">
        <f>IF(ISERROR(INDEX('файл остатки'!$A$5:$CX$265,MATCH(CB$2,'файл остатки'!$A$5:$A$228,0),MATCH($B94,'файл остатки'!$A$5:$CX$5,0))),INDEX('файл остатки'!$A$100:$CX$265,MATCH(BZ$3,'файл остатки'!$A$100:$A$228,0),MATCH($B94,'файл остатки'!$A$5:$CX$5,0)),INDEX('файл остатки'!$A$5:$CX$265,MATCH(CB$2,'файл остатки'!$A$5:$A$228,0),MATCH($B94,'файл остатки'!$A$5:$CX$5,0)))</f>
        <v>#N/A</v>
      </c>
      <c r="CC94" s="213" t="e">
        <f>INDEX('файл остатки'!$A$5:$CX$265,MATCH($H$1,'файл остатки'!$A$5:$A$228,0),MATCH($B94,'файл остатки'!$A$5:$CX$5,0))</f>
        <v>#N/A</v>
      </c>
      <c r="CD94" s="241" t="e">
        <f>IF(BZ$3='файл остатки'!$B$1,INDEX('файл остатки'!$A$5:$CX$265,MATCH($C$1,'файл остатки'!$A$5:$A$228,0),MATCH($B94,'файл остатки'!$A$5:$CX$5,0)),BX94+BY94-BZ94-CB94)</f>
        <v>#N/A</v>
      </c>
      <c r="CE94" s="218"/>
      <c r="CH94" s="217">
        <f t="shared" si="10"/>
        <v>-1300</v>
      </c>
      <c r="CI94" s="208"/>
      <c r="CJ94" s="217" t="e">
        <f t="shared" si="11"/>
        <v>#N/A</v>
      </c>
      <c r="CK94" s="208"/>
      <c r="CO94" s="223" t="e">
        <f>+INDEX('файл остатки'!$A$5:$CX$265,MATCH(CO$2,'файл остатки'!$A$5:$A$228,0),MATCH($B94,'файл остатки'!$A$5:$CX$5,0))</f>
        <v>#N/A</v>
      </c>
    </row>
    <row r="95" spans="1:93" ht="24" customHeight="1">
      <c r="A95" s="150" t="s">
        <v>88</v>
      </c>
      <c r="B95" s="221" t="s">
        <v>101</v>
      </c>
      <c r="C95" s="244">
        <f>INDEX('файл остатки'!$A$5:$CX$265,MATCH($C$1,'файл остатки'!$A$5:$A$228,0),MATCH(B95,'файл остатки'!$A$5:$CX$5,0))</f>
        <v>9</v>
      </c>
      <c r="D95" s="248"/>
      <c r="E95" s="217"/>
      <c r="F95" s="208"/>
      <c r="G95" s="234" t="e">
        <f>IF(ISERROR(INDEX('файл остатки'!$A$5:$CX$265,MATCH(G$2,'файл остатки'!$A$5:$A$228,0),MATCH($B95,'файл остатки'!$A$5:$CX$5,0))),INDEX('файл остатки'!$A$100:$CX$265,MATCH(E$3,'файл остатки'!$A$100:$A$228,0),MATCH($B95,'файл остатки'!$A$5:$CX$5,0)),INDEX('файл остатки'!$A$5:$CX$265,MATCH(G$2,'файл остатки'!$A$5:$A$228,0),MATCH($B95,'файл остатки'!$A$5:$CX$5,0)))</f>
        <v>#N/A</v>
      </c>
      <c r="H95" s="213">
        <f>INDEX('файл остатки'!$A$5:$CX$265,MATCH($H$1,'файл остатки'!$A$5:$A$228,0),MATCH($B95,'файл остатки'!$A$5:$CX$5,0))</f>
        <v>38.357142857142861</v>
      </c>
      <c r="I95" s="241" t="e">
        <f>IF(E$3='файл остатки'!$B$1,INDEX('файл остатки'!$A$5:$CX$265,MATCH($C$1,'файл остатки'!$A$5:$A$228,0),MATCH($B95,'файл остатки'!$A$5:$CX$5,0)),C95+D95-E95-G95)</f>
        <v>#N/A</v>
      </c>
      <c r="J95" s="218"/>
      <c r="K95" s="217"/>
      <c r="L95" s="208"/>
      <c r="M95" s="234" t="e">
        <f>IF(ISERROR(INDEX('файл остатки'!$A$5:$CX$265,MATCH(M$2,'файл остатки'!$A$5:$A$228,0),MATCH($B95,'файл остатки'!$A$5:$CX$5,0))),INDEX('файл остатки'!$A$100:$CX$265,MATCH(K$3,'файл остатки'!$A$100:$A$228,0),MATCH($B95,'файл остатки'!$A$5:$CX$5,0)),INDEX('файл остатки'!$A$5:$CX$265,MATCH(M$2,'файл остатки'!$A$5:$A$228,0),MATCH($B95,'файл остатки'!$A$5:$CX$5,0)))</f>
        <v>#N/A</v>
      </c>
      <c r="N95" s="213">
        <f>INDEX('файл остатки'!$A$5:$CX$265,MATCH($H$1,'файл остатки'!$A$5:$A$228,0),MATCH($B95,'файл остатки'!$A$5:$CX$5,0))</f>
        <v>38.357142857142861</v>
      </c>
      <c r="O95" s="241" t="e">
        <f>IF(K$3='файл остатки'!$B$1,INDEX('файл остатки'!$A$5:$CX$265,MATCH($C$1,'файл остатки'!$A$5:$A$228,0),MATCH($B95,'файл остатки'!$A$5:$CX$5,0)),I95+J95-K95-M95)</f>
        <v>#N/A</v>
      </c>
      <c r="P95" s="218"/>
      <c r="Q95" s="217"/>
      <c r="R95" s="208"/>
      <c r="S95" s="234" t="e">
        <f>IF(ISERROR(INDEX('файл остатки'!$A$5:$CX$265,MATCH(S$2,'файл остатки'!$A$5:$A$228,0),MATCH($B95,'файл остатки'!$A$5:$CX$5,0))),INDEX('файл остатки'!$A$100:$CX$265,MATCH(Q$3,'файл остатки'!$A$100:$A$228,0),MATCH($B95,'файл остатки'!$A$5:$CX$5,0)),INDEX('файл остатки'!$A$5:$CX$265,MATCH(S$2,'файл остатки'!$A$5:$A$228,0),MATCH($B95,'файл остатки'!$A$5:$CX$5,0)))</f>
        <v>#N/A</v>
      </c>
      <c r="T95" s="213">
        <f>INDEX('файл остатки'!$A$5:$CX$265,MATCH($H$1,'файл остатки'!$A$5:$A$228,0),MATCH($B95,'файл остатки'!$A$5:$CX$5,0))</f>
        <v>38.357142857142861</v>
      </c>
      <c r="U95" s="241" t="e">
        <f>IF(Q$3='файл остатки'!$B$1,INDEX('файл остатки'!$A$5:$CX$265,MATCH($C$1,'файл остатки'!$A$5:$A$228,0),MATCH($B95,'файл остатки'!$A$5:$CX$5,0)),O95+P95-Q95-S95)</f>
        <v>#N/A</v>
      </c>
      <c r="V95" s="218"/>
      <c r="W95" s="217"/>
      <c r="X95" s="208"/>
      <c r="Y95" s="234" t="e">
        <f>IF(ISERROR(INDEX('файл остатки'!$A$5:$CX$265,MATCH(Y$2,'файл остатки'!$A$5:$A$228,0),MATCH($B95,'файл остатки'!$A$5:$CX$5,0))),INDEX('файл остатки'!$A$100:$CX$265,MATCH(W$3,'файл остатки'!$A$100:$A$228,0),MATCH($B95,'файл остатки'!$A$5:$CX$5,0)),INDEX('файл остатки'!$A$5:$CX$265,MATCH(Y$2,'файл остатки'!$A$5:$A$228,0),MATCH($B95,'файл остатки'!$A$5:$CX$5,0)))</f>
        <v>#N/A</v>
      </c>
      <c r="Z95" s="213">
        <f>INDEX('файл остатки'!$A$5:$CX$265,MATCH($H$1,'файл остатки'!$A$5:$A$228,0),MATCH($B95,'файл остатки'!$A$5:$CX$5,0))</f>
        <v>38.357142857142861</v>
      </c>
      <c r="AA95" s="241" t="e">
        <f>IF(W$3='файл остатки'!$B$1,INDEX('файл остатки'!$A$5:$CX$265,MATCH($C$1,'файл остатки'!$A$5:$A$228,0),MATCH($B95,'файл остатки'!$A$5:$CX$5,0)),U95+V95-W95-Y95)</f>
        <v>#N/A</v>
      </c>
      <c r="AB95" s="218"/>
      <c r="AC95" s="217"/>
      <c r="AD95" s="208"/>
      <c r="AE95" s="234" t="e">
        <f>IF(ISERROR(INDEX('файл остатки'!$A$5:$CX$265,MATCH(AE$2,'файл остатки'!$A$5:$A$228,0),MATCH($B95,'файл остатки'!$A$5:$CX$5,0))),INDEX('файл остатки'!$A$100:$CX$265,MATCH(AC$3,'файл остатки'!$A$100:$A$228,0),MATCH($B95,'файл остатки'!$A$5:$CX$5,0)),INDEX('файл остатки'!$A$5:$CX$265,MATCH(AE$2,'файл остатки'!$A$5:$A$228,0),MATCH($B95,'файл остатки'!$A$5:$CX$5,0)))</f>
        <v>#N/A</v>
      </c>
      <c r="AF95" s="213">
        <f>INDEX('файл остатки'!$A$5:$CX$265,MATCH($H$1,'файл остатки'!$A$5:$A$228,0),MATCH($B95,'файл остатки'!$A$5:$CX$5,0))</f>
        <v>38.357142857142861</v>
      </c>
      <c r="AG95" s="241" t="e">
        <f>IF(AC$3='файл остатки'!$B$1,INDEX('файл остатки'!$A$5:$CX$265,MATCH($C$1,'файл остатки'!$A$5:$A$228,0),MATCH($B95,'файл остатки'!$A$5:$CX$5,0)),AA95+AB95-AC95-AE95)</f>
        <v>#N/A</v>
      </c>
      <c r="AH95" s="218"/>
      <c r="AI95" s="217"/>
      <c r="AJ95" s="208"/>
      <c r="AK95" s="234" t="e">
        <f>IF(ISERROR(INDEX('файл остатки'!$A$5:$CX$265,MATCH(AK$2,'файл остатки'!$A$5:$A$228,0),MATCH($B95,'файл остатки'!$A$5:$CX$5,0))),INDEX('файл остатки'!$A$100:$CX$265,MATCH(AI$3,'файл остатки'!$A$100:$A$228,0),MATCH($B95,'файл остатки'!$A$5:$CX$5,0)),INDEX('файл остатки'!$A$5:$CX$265,MATCH(AK$2,'файл остатки'!$A$5:$A$228,0),MATCH($B95,'файл остатки'!$A$5:$CX$5,0)))</f>
        <v>#N/A</v>
      </c>
      <c r="AL95" s="213">
        <f>INDEX('файл остатки'!$A$5:$CX$265,MATCH($H$1,'файл остатки'!$A$5:$A$228,0),MATCH($B95,'файл остатки'!$A$5:$CX$5,0))</f>
        <v>38.357142857142861</v>
      </c>
      <c r="AM95" s="241" t="e">
        <f>IF(AI$3='файл остатки'!$B$1,INDEX('файл остатки'!$A$5:$CX$265,MATCH($C$1,'файл остатки'!$A$5:$A$228,0),MATCH($B95,'файл остатки'!$A$5:$CX$5,0)),AG95+AH95-AI95-AK95)</f>
        <v>#N/A</v>
      </c>
      <c r="AN95" s="218"/>
      <c r="AO95" s="217"/>
      <c r="AP95" s="208"/>
      <c r="AQ95" s="234" t="e">
        <f>IF(ISERROR(INDEX('файл остатки'!$A$5:$CX$265,MATCH(AQ$2,'файл остатки'!$A$5:$A$228,0),MATCH($B95,'файл остатки'!$A$5:$CX$5,0))),INDEX('файл остатки'!$A$100:$CX$265,MATCH(AO$3,'файл остатки'!$A$100:$A$228,0),MATCH($B95,'файл остатки'!$A$5:$CX$5,0)),INDEX('файл остатки'!$A$5:$CX$265,MATCH(AQ$2,'файл остатки'!$A$5:$A$228,0),MATCH($B95,'файл остатки'!$A$5:$CX$5,0)))</f>
        <v>#N/A</v>
      </c>
      <c r="AR95" s="213">
        <f>INDEX('файл остатки'!$A$5:$CX$265,MATCH($H$1,'файл остатки'!$A$5:$A$228,0),MATCH($B95,'файл остатки'!$A$5:$CX$5,0))</f>
        <v>38.357142857142861</v>
      </c>
      <c r="AS95" s="241" t="e">
        <f>IF(AO$3='файл остатки'!$B$1,INDEX('файл остатки'!$A$5:$CX$265,MATCH($C$1,'файл остатки'!$A$5:$A$228,0),MATCH($B95,'файл остатки'!$A$5:$CX$5,0)),AM95+AN95-AO95-AQ95)</f>
        <v>#N/A</v>
      </c>
      <c r="AT95" s="218"/>
      <c r="AU95" s="217"/>
      <c r="AV95" s="208"/>
      <c r="AW95" s="234" t="e">
        <f>IF(ISERROR(INDEX('файл остатки'!$A$5:$CX$265,MATCH(AW$2,'файл остатки'!$A$5:$A$228,0),MATCH($B95,'файл остатки'!$A$5:$CX$5,0))),INDEX('файл остатки'!$A$100:$CX$265,MATCH(AU$3,'файл остатки'!$A$100:$A$228,0),MATCH($B95,'файл остатки'!$A$5:$CX$5,0)),INDEX('файл остатки'!$A$5:$CX$265,MATCH(AW$2,'файл остатки'!$A$5:$A$228,0),MATCH($B95,'файл остатки'!$A$5:$CX$5,0)))</f>
        <v>#N/A</v>
      </c>
      <c r="AX95" s="213">
        <f>INDEX('файл остатки'!$A$5:$CX$265,MATCH($H$1,'файл остатки'!$A$5:$A$228,0),MATCH($B95,'файл остатки'!$A$5:$CX$5,0))</f>
        <v>38.357142857142861</v>
      </c>
      <c r="AY95" s="241" t="e">
        <f>IF(AU$3='файл остатки'!$B$1,INDEX('файл остатки'!$A$5:$CX$265,MATCH($C$1,'файл остатки'!$A$5:$A$228,0),MATCH($B95,'файл остатки'!$A$5:$CX$5,0)),AS95+AT95-AU95-AW95)</f>
        <v>#N/A</v>
      </c>
      <c r="AZ95" s="218"/>
      <c r="BA95" s="217"/>
      <c r="BB95" s="208"/>
      <c r="BC95" s="234" t="e">
        <f>IF(ISERROR(INDEX('файл остатки'!$A$5:$CX$265,MATCH(BC$2,'файл остатки'!$A$5:$A$228,0),MATCH($B95,'файл остатки'!$A$5:$CX$5,0))),INDEX('файл остатки'!$A$100:$CX$265,MATCH(BA$3,'файл остатки'!$A$100:$A$228,0),MATCH($B95,'файл остатки'!$A$5:$CX$5,0)),INDEX('файл остатки'!$A$5:$CX$265,MATCH(BC$2,'файл остатки'!$A$5:$A$228,0),MATCH($B95,'файл остатки'!$A$5:$CX$5,0)))</f>
        <v>#N/A</v>
      </c>
      <c r="BD95" s="213">
        <f>INDEX('файл остатки'!$A$5:$CX$265,MATCH($H$1,'файл остатки'!$A$5:$A$228,0),MATCH($B95,'файл остатки'!$A$5:$CX$5,0))</f>
        <v>38.357142857142861</v>
      </c>
      <c r="BE95" s="241" t="e">
        <f>IF(BA$3='файл остатки'!$B$1,INDEX('файл остатки'!$A$5:$CX$265,MATCH($C$1,'файл остатки'!$A$5:$A$228,0),MATCH($B95,'файл остатки'!$A$5:$CX$5,0)),AY95+AZ95-BA95-BC95)</f>
        <v>#N/A</v>
      </c>
      <c r="BF95" s="218"/>
      <c r="BG95" s="217"/>
      <c r="BH95" s="208"/>
      <c r="BI95" s="234" t="e">
        <f>IF(ISERROR(INDEX('файл остатки'!$A$5:$CX$265,MATCH(BI$2,'файл остатки'!$A$5:$A$228,0),MATCH($B95,'файл остатки'!$A$5:$CX$5,0))),INDEX('файл остатки'!$A$100:$CX$265,MATCH(BG$3,'файл остатки'!$A$100:$A$228,0),MATCH($B95,'файл остатки'!$A$5:$CX$5,0)),INDEX('файл остатки'!$A$5:$CX$265,MATCH(BI$2,'файл остатки'!$A$5:$A$228,0),MATCH($B95,'файл остатки'!$A$5:$CX$5,0)))</f>
        <v>#N/A</v>
      </c>
      <c r="BJ95" s="213">
        <f>INDEX('файл остатки'!$A$5:$CX$265,MATCH($H$1,'файл остатки'!$A$5:$A$228,0),MATCH($B95,'файл остатки'!$A$5:$CX$5,0))</f>
        <v>38.357142857142861</v>
      </c>
      <c r="BK95" s="213" t="e">
        <f t="shared" si="6"/>
        <v>#N/A</v>
      </c>
      <c r="BL95" s="241" t="e">
        <f>IF(BG$3='файл остатки'!$B$1,INDEX('файл остатки'!$A$5:$CX$265,MATCH($C$1,'файл остатки'!$A$5:$A$228,0),MATCH($B95,'файл остатки'!$A$5:$CX$5,0)),BE95+BF95-BG95-BI95)</f>
        <v>#N/A</v>
      </c>
      <c r="BM95" s="218"/>
      <c r="BN95" s="217">
        <f t="shared" si="7"/>
        <v>-44.220000000000006</v>
      </c>
      <c r="BO95" s="208"/>
      <c r="BP95" s="234">
        <f>IF(ISERROR(INDEX('файл остатки'!$A$5:$CX$265,MATCH(BP$2,'файл остатки'!$A$5:$A$228,0),MATCH($B95,'файл остатки'!$A$5:$CX$5,0))),INDEX('файл остатки'!$A$100:$CX$265,MATCH(BN$3,'файл остатки'!$A$100:$A$228,0),MATCH($B95,'файл остатки'!$A$5:$CX$5,0)),INDEX('файл остатки'!$A$5:$CX$265,MATCH(BP$2,'файл остатки'!$A$5:$A$228,0),MATCH($B95,'файл остатки'!$A$5:$CX$5,0)))</f>
        <v>44.220000000000006</v>
      </c>
      <c r="BQ95" s="213">
        <f>INDEX('файл остатки'!$A$5:$CX$265,MATCH($H$1,'файл остатки'!$A$5:$A$228,0),MATCH($B95,'файл остатки'!$A$5:$CX$5,0))</f>
        <v>38.357142857142861</v>
      </c>
      <c r="BR95" s="241" t="e">
        <f>IF(BN$3='файл остатки'!$B$1,INDEX('файл остатки'!$A$5:$CX$265,MATCH($C$1,'файл остатки'!$A$5:$A$228,0),MATCH($B95,'файл остатки'!$A$5:$CX$5,0)),BL95+BM95-BN95-BP95)</f>
        <v>#N/A</v>
      </c>
      <c r="BS95" s="218"/>
      <c r="BT95" s="217">
        <f t="shared" si="8"/>
        <v>-36.180000000000007</v>
      </c>
      <c r="BU95" s="208"/>
      <c r="BV95" s="234">
        <f>IF(ISERROR(INDEX('файл остатки'!$A$5:$CX$265,MATCH(BV$2,'файл остатки'!$A$5:$A$228,0),MATCH($B95,'файл остатки'!$A$5:$CX$5,0))),INDEX('файл остатки'!$A$100:$CX$265,MATCH(BT$3,'файл остатки'!$A$100:$A$228,0),MATCH($B95,'файл остатки'!$A$5:$CX$5,0)),INDEX('файл остатки'!$A$5:$CX$265,MATCH(BV$2,'файл остатки'!$A$5:$A$228,0),MATCH($B95,'файл остатки'!$A$5:$CX$5,0)))</f>
        <v>36.180000000000007</v>
      </c>
      <c r="BW95" s="213">
        <f>INDEX('файл остатки'!$A$5:$CX$265,MATCH($H$1,'файл остатки'!$A$5:$A$228,0),MATCH($B95,'файл остатки'!$A$5:$CX$5,0))</f>
        <v>38.357142857142861</v>
      </c>
      <c r="BX95" s="241" t="e">
        <f>IF(BT$3='файл остатки'!$B$1,INDEX('файл остатки'!$A$5:$CX$265,MATCH($C$1,'файл остатки'!$A$5:$A$228,0),MATCH($B95,'файл остатки'!$A$5:$CX$5,0)),BR95+BS95-BT95-BV95)</f>
        <v>#N/A</v>
      </c>
      <c r="BY95" s="218"/>
      <c r="BZ95" s="217">
        <f t="shared" si="9"/>
        <v>-36.180000000000007</v>
      </c>
      <c r="CA95" s="208"/>
      <c r="CB95" s="234">
        <f>IF(ISERROR(INDEX('файл остатки'!$A$5:$CX$265,MATCH(CB$2,'файл остатки'!$A$5:$A$228,0),MATCH($B95,'файл остатки'!$A$5:$CX$5,0))),INDEX('файл остатки'!$A$100:$CX$265,MATCH(BZ$3,'файл остатки'!$A$100:$A$228,0),MATCH($B95,'файл остатки'!$A$5:$CX$5,0)),INDEX('файл остатки'!$A$5:$CX$265,MATCH(CB$2,'файл остатки'!$A$5:$A$228,0),MATCH($B95,'файл остатки'!$A$5:$CX$5,0)))</f>
        <v>36.180000000000007</v>
      </c>
      <c r="CC95" s="213">
        <f>INDEX('файл остатки'!$A$5:$CX$265,MATCH($H$1,'файл остатки'!$A$5:$A$228,0),MATCH($B95,'файл остатки'!$A$5:$CX$5,0))</f>
        <v>38.357142857142861</v>
      </c>
      <c r="CD95" s="241" t="e">
        <f>IF(BZ$3='файл остатки'!$B$1,INDEX('файл остатки'!$A$5:$CX$265,MATCH($C$1,'файл остатки'!$A$5:$A$228,0),MATCH($B95,'файл остатки'!$A$5:$CX$5,0)),BX95+BY95-BZ95-CB95)</f>
        <v>#N/A</v>
      </c>
      <c r="CE95" s="218"/>
      <c r="CH95" s="217">
        <f t="shared" si="10"/>
        <v>0</v>
      </c>
      <c r="CI95" s="208"/>
      <c r="CJ95" s="217" t="e">
        <f t="shared" si="11"/>
        <v>#N/A</v>
      </c>
      <c r="CK95" s="208"/>
      <c r="CO95" s="223">
        <f>+INDEX('файл остатки'!$A$5:$CX$265,MATCH(CO$2,'файл остатки'!$A$5:$A$228,0),MATCH($B95,'файл остатки'!$A$5:$CX$5,0))</f>
        <v>6</v>
      </c>
    </row>
    <row r="96" spans="1:93" ht="24" customHeight="1">
      <c r="A96" s="150" t="s">
        <v>175</v>
      </c>
      <c r="B96" s="150" t="s">
        <v>269</v>
      </c>
      <c r="C96" s="244" t="e">
        <f>INDEX('файл остатки'!$A$5:$CX$265,MATCH($C$1,'файл остатки'!$A$5:$A$228,0),MATCH(B96,'файл остатки'!$A$5:$CX$5,0))</f>
        <v>#N/A</v>
      </c>
      <c r="D96" s="248"/>
      <c r="E96" s="217">
        <v>-240</v>
      </c>
      <c r="F96" s="208"/>
      <c r="G96" s="267" t="e">
        <f>IF(ISERROR(INDEX('файл остатки'!$A$5:$CX$265,MATCH(G$2,'файл остатки'!$A$5:$A$228,0),MATCH($B96,'файл остатки'!$A$5:$CX$5,0))),INDEX('файл остатки'!$A$100:$CX$265,MATCH(E$3,'файл остатки'!$A$100:$A$228,0),MATCH($B96,'файл остатки'!$A$5:$CX$5,0)),INDEX('файл остатки'!$A$5:$CX$265,MATCH(G$2,'файл остатки'!$A$5:$A$228,0),MATCH($B96,'файл остатки'!$A$5:$CX$5,0)))</f>
        <v>#N/A</v>
      </c>
      <c r="H96" s="213" t="e">
        <f>INDEX('файл остатки'!$A$5:$CX$265,MATCH($H$1,'файл остатки'!$A$5:$A$228,0),MATCH($B96,'файл остатки'!$A$5:$CX$5,0))</f>
        <v>#N/A</v>
      </c>
      <c r="I96" s="241" t="e">
        <f>IF(E$3='файл остатки'!$B$1,INDEX('файл остатки'!$A$5:$CX$265,MATCH($C$1,'файл остатки'!$A$5:$A$228,0),MATCH($B96,'файл остатки'!$A$5:$CX$5,0)),C96+D96-E96-G96)</f>
        <v>#N/A</v>
      </c>
      <c r="J96" s="218"/>
      <c r="K96" s="217"/>
      <c r="L96" s="208"/>
      <c r="M96" s="267" t="e">
        <f>IF(ISERROR(INDEX('файл остатки'!$A$5:$CX$265,MATCH(M$2,'файл остатки'!$A$5:$A$228,0),MATCH($B96,'файл остатки'!$A$5:$CX$5,0))),INDEX('файл остатки'!$A$100:$CX$265,MATCH(K$3,'файл остатки'!$A$100:$A$228,0),MATCH($B96,'файл остатки'!$A$5:$CX$5,0)),INDEX('файл остатки'!$A$5:$CX$265,MATCH(M$2,'файл остатки'!$A$5:$A$228,0),MATCH($B96,'файл остатки'!$A$5:$CX$5,0)))</f>
        <v>#N/A</v>
      </c>
      <c r="N96" s="213" t="e">
        <f>INDEX('файл остатки'!$A$5:$CX$265,MATCH($H$1,'файл остатки'!$A$5:$A$228,0),MATCH($B96,'файл остатки'!$A$5:$CX$5,0))</f>
        <v>#N/A</v>
      </c>
      <c r="O96" s="241" t="e">
        <f>IF(K$3='файл остатки'!$B$1,INDEX('файл остатки'!$A$5:$CX$265,MATCH($C$1,'файл остатки'!$A$5:$A$228,0),MATCH($B96,'файл остатки'!$A$5:$CX$5,0)),I96+J96-K96-M96)</f>
        <v>#N/A</v>
      </c>
      <c r="P96" s="218"/>
      <c r="Q96" s="217"/>
      <c r="R96" s="208"/>
      <c r="S96" s="267" t="e">
        <f>IF(ISERROR(INDEX('файл остатки'!$A$5:$CX$265,MATCH(S$2,'файл остатки'!$A$5:$A$228,0),MATCH($B96,'файл остатки'!$A$5:$CX$5,0))),INDEX('файл остатки'!$A$100:$CX$265,MATCH(Q$3,'файл остатки'!$A$100:$A$228,0),MATCH($B96,'файл остатки'!$A$5:$CX$5,0)),INDEX('файл остатки'!$A$5:$CX$265,MATCH(S$2,'файл остатки'!$A$5:$A$228,0),MATCH($B96,'файл остатки'!$A$5:$CX$5,0)))</f>
        <v>#N/A</v>
      </c>
      <c r="T96" s="213" t="e">
        <f>INDEX('файл остатки'!$A$5:$CX$265,MATCH($H$1,'файл остатки'!$A$5:$A$228,0),MATCH($B96,'файл остатки'!$A$5:$CX$5,0))</f>
        <v>#N/A</v>
      </c>
      <c r="U96" s="241" t="e">
        <f>IF(Q$3='файл остатки'!$B$1,INDEX('файл остатки'!$A$5:$CX$265,MATCH($C$1,'файл остатки'!$A$5:$A$228,0),MATCH($B96,'файл остатки'!$A$5:$CX$5,0)),O96+P96-Q96-S96)</f>
        <v>#N/A</v>
      </c>
      <c r="V96" s="218"/>
      <c r="W96" s="217">
        <v>-100</v>
      </c>
      <c r="X96" s="208"/>
      <c r="Y96" s="267" t="e">
        <f>IF(ISERROR(INDEX('файл остатки'!$A$5:$CX$265,MATCH(Y$2,'файл остатки'!$A$5:$A$228,0),MATCH($B96,'файл остатки'!$A$5:$CX$5,0))),INDEX('файл остатки'!$A$100:$CX$265,MATCH(W$3,'файл остатки'!$A$100:$A$228,0),MATCH($B96,'файл остатки'!$A$5:$CX$5,0)),INDEX('файл остатки'!$A$5:$CX$265,MATCH(Y$2,'файл остатки'!$A$5:$A$228,0),MATCH($B96,'файл остатки'!$A$5:$CX$5,0)))</f>
        <v>#N/A</v>
      </c>
      <c r="Z96" s="213" t="e">
        <f>INDEX('файл остатки'!$A$5:$CX$265,MATCH($H$1,'файл остатки'!$A$5:$A$228,0),MATCH($B96,'файл остатки'!$A$5:$CX$5,0))</f>
        <v>#N/A</v>
      </c>
      <c r="AA96" s="241" t="e">
        <f>IF(W$3='файл остатки'!$B$1,INDEX('файл остатки'!$A$5:$CX$265,MATCH($C$1,'файл остатки'!$A$5:$A$228,0),MATCH($B96,'файл остатки'!$A$5:$CX$5,0)),U96+V96-W96-Y96)</f>
        <v>#N/A</v>
      </c>
      <c r="AB96" s="218"/>
      <c r="AC96" s="217"/>
      <c r="AD96" s="208"/>
      <c r="AE96" s="267" t="e">
        <f>IF(ISERROR(INDEX('файл остатки'!$A$5:$CX$265,MATCH(AE$2,'файл остатки'!$A$5:$A$228,0),MATCH($B96,'файл остатки'!$A$5:$CX$5,0))),INDEX('файл остатки'!$A$100:$CX$265,MATCH(AC$3,'файл остатки'!$A$100:$A$228,0),MATCH($B96,'файл остатки'!$A$5:$CX$5,0)),INDEX('файл остатки'!$A$5:$CX$265,MATCH(AE$2,'файл остатки'!$A$5:$A$228,0),MATCH($B96,'файл остатки'!$A$5:$CX$5,0)))</f>
        <v>#N/A</v>
      </c>
      <c r="AF96" s="213" t="e">
        <f>INDEX('файл остатки'!$A$5:$CX$265,MATCH($H$1,'файл остатки'!$A$5:$A$228,0),MATCH($B96,'файл остатки'!$A$5:$CX$5,0))</f>
        <v>#N/A</v>
      </c>
      <c r="AG96" s="241" t="e">
        <f>IF(AC$3='файл остатки'!$B$1,INDEX('файл остатки'!$A$5:$CX$265,MATCH($C$1,'файл остатки'!$A$5:$A$228,0),MATCH($B96,'файл остатки'!$A$5:$CX$5,0)),AA96+AB96-AC96-AE96)</f>
        <v>#N/A</v>
      </c>
      <c r="AH96" s="218"/>
      <c r="AI96" s="217"/>
      <c r="AJ96" s="208"/>
      <c r="AK96" s="267" t="e">
        <f>IF(ISERROR(INDEX('файл остатки'!$A$5:$CX$265,MATCH(AK$2,'файл остатки'!$A$5:$A$228,0),MATCH($B96,'файл остатки'!$A$5:$CX$5,0))),INDEX('файл остатки'!$A$100:$CX$265,MATCH(AI$3,'файл остатки'!$A$100:$A$228,0),MATCH($B96,'файл остатки'!$A$5:$CX$5,0)),INDEX('файл остатки'!$A$5:$CX$265,MATCH(AK$2,'файл остатки'!$A$5:$A$228,0),MATCH($B96,'файл остатки'!$A$5:$CX$5,0)))</f>
        <v>#N/A</v>
      </c>
      <c r="AL96" s="213" t="e">
        <f>INDEX('файл остатки'!$A$5:$CX$265,MATCH($H$1,'файл остатки'!$A$5:$A$228,0),MATCH($B96,'файл остатки'!$A$5:$CX$5,0))</f>
        <v>#N/A</v>
      </c>
      <c r="AM96" s="241" t="e">
        <f>IF(AI$3='файл остатки'!$B$1,INDEX('файл остатки'!$A$5:$CX$265,MATCH($C$1,'файл остатки'!$A$5:$A$228,0),MATCH($B96,'файл остатки'!$A$5:$CX$5,0)),AG96+AH96-AI96-AK96)</f>
        <v>#N/A</v>
      </c>
      <c r="AN96" s="218"/>
      <c r="AO96" s="217"/>
      <c r="AP96" s="208"/>
      <c r="AQ96" s="267" t="e">
        <f>IF(ISERROR(INDEX('файл остатки'!$A$5:$CX$265,MATCH(AQ$2,'файл остатки'!$A$5:$A$228,0),MATCH($B96,'файл остатки'!$A$5:$CX$5,0))),INDEX('файл остатки'!$A$100:$CX$265,MATCH(AO$3,'файл остатки'!$A$100:$A$228,0),MATCH($B96,'файл остатки'!$A$5:$CX$5,0)),INDEX('файл остатки'!$A$5:$CX$265,MATCH(AQ$2,'файл остатки'!$A$5:$A$228,0),MATCH($B96,'файл остатки'!$A$5:$CX$5,0)))</f>
        <v>#N/A</v>
      </c>
      <c r="AR96" s="213" t="e">
        <f>INDEX('файл остатки'!$A$5:$CX$265,MATCH($H$1,'файл остатки'!$A$5:$A$228,0),MATCH($B96,'файл остатки'!$A$5:$CX$5,0))</f>
        <v>#N/A</v>
      </c>
      <c r="AS96" s="241" t="e">
        <f>IF(AO$3='файл остатки'!$B$1,INDEX('файл остатки'!$A$5:$CX$265,MATCH($C$1,'файл остатки'!$A$5:$A$228,0),MATCH($B96,'файл остатки'!$A$5:$CX$5,0)),AM96+AN96-AO96-AQ96)</f>
        <v>#N/A</v>
      </c>
      <c r="AT96" s="218"/>
      <c r="AU96" s="217"/>
      <c r="AV96" s="208"/>
      <c r="AW96" s="267" t="e">
        <f>IF(ISERROR(INDEX('файл остатки'!$A$5:$CX$265,MATCH(AW$2,'файл остатки'!$A$5:$A$228,0),MATCH($B96,'файл остатки'!$A$5:$CX$5,0))),INDEX('файл остатки'!$A$100:$CX$265,MATCH(AU$3,'файл остатки'!$A$100:$A$228,0),MATCH($B96,'файл остатки'!$A$5:$CX$5,0)),INDEX('файл остатки'!$A$5:$CX$265,MATCH(AW$2,'файл остатки'!$A$5:$A$228,0),MATCH($B96,'файл остатки'!$A$5:$CX$5,0)))</f>
        <v>#N/A</v>
      </c>
      <c r="AX96" s="213" t="e">
        <f>INDEX('файл остатки'!$A$5:$CX$265,MATCH($H$1,'файл остатки'!$A$5:$A$228,0),MATCH($B96,'файл остатки'!$A$5:$CX$5,0))</f>
        <v>#N/A</v>
      </c>
      <c r="AY96" s="241" t="e">
        <f>IF(AU$3='файл остатки'!$B$1,INDEX('файл остатки'!$A$5:$CX$265,MATCH($C$1,'файл остатки'!$A$5:$A$228,0),MATCH($B96,'файл остатки'!$A$5:$CX$5,0)),AS96+AT96-AU96-AW96)</f>
        <v>#N/A</v>
      </c>
      <c r="AZ96" s="218"/>
      <c r="BA96" s="217"/>
      <c r="BB96" s="208"/>
      <c r="BC96" s="267" t="e">
        <f>IF(ISERROR(INDEX('файл остатки'!$A$5:$CX$265,MATCH(BC$2,'файл остатки'!$A$5:$A$228,0),MATCH($B96,'файл остатки'!$A$5:$CX$5,0))),INDEX('файл остатки'!$A$100:$CX$265,MATCH(BA$3,'файл остатки'!$A$100:$A$228,0),MATCH($B96,'файл остатки'!$A$5:$CX$5,0)),INDEX('файл остатки'!$A$5:$CX$265,MATCH(BC$2,'файл остатки'!$A$5:$A$228,0),MATCH($B96,'файл остатки'!$A$5:$CX$5,0)))</f>
        <v>#N/A</v>
      </c>
      <c r="BD96" s="213" t="e">
        <f>INDEX('файл остатки'!$A$5:$CX$265,MATCH($H$1,'файл остатки'!$A$5:$A$228,0),MATCH($B96,'файл остатки'!$A$5:$CX$5,0))</f>
        <v>#N/A</v>
      </c>
      <c r="BE96" s="241" t="e">
        <f>IF(BA$3='файл остатки'!$B$1,INDEX('файл остатки'!$A$5:$CX$265,MATCH($C$1,'файл остатки'!$A$5:$A$228,0),MATCH($B96,'файл остатки'!$A$5:$CX$5,0)),AY96+AZ96-BA96-BC96)</f>
        <v>#N/A</v>
      </c>
      <c r="BF96" s="218"/>
      <c r="BG96" s="217"/>
      <c r="BH96" s="208"/>
      <c r="BI96" s="267" t="e">
        <f>IF(ISERROR(INDEX('файл остатки'!$A$5:$CX$265,MATCH(BI$2,'файл остатки'!$A$5:$A$228,0),MATCH($B96,'файл остатки'!$A$5:$CX$5,0))),INDEX('файл остатки'!$A$100:$CX$265,MATCH(BG$3,'файл остатки'!$A$100:$A$228,0),MATCH($B96,'файл остатки'!$A$5:$CX$5,0)),INDEX('файл остатки'!$A$5:$CX$265,MATCH(BI$2,'файл остатки'!$A$5:$A$228,0),MATCH($B96,'файл остатки'!$A$5:$CX$5,0)))</f>
        <v>#N/A</v>
      </c>
      <c r="BJ96" s="213" t="e">
        <f>INDEX('файл остатки'!$A$5:$CX$265,MATCH($H$1,'файл остатки'!$A$5:$A$228,0),MATCH($B96,'файл остатки'!$A$5:$CX$5,0))</f>
        <v>#N/A</v>
      </c>
      <c r="BK96" s="213" t="e">
        <f>((-CJ96/10+BP96/7+BV96/7+CB96/7)/4)*CO96</f>
        <v>#N/A</v>
      </c>
      <c r="BL96" s="241" t="e">
        <f>IF(BG$3='файл остатки'!$B$1,INDEX('файл остатки'!$A$5:$CX$265,MATCH($C$1,'файл остатки'!$A$5:$A$228,0),MATCH($B96,'файл остатки'!$A$5:$CX$5,0)),BE96+BF96-BG96-BI96)</f>
        <v>#N/A</v>
      </c>
      <c r="BM96" s="218"/>
      <c r="BN96" s="217" t="e">
        <f>-BP96</f>
        <v>#N/A</v>
      </c>
      <c r="BO96" s="208"/>
      <c r="BP96" s="267" t="e">
        <f>IF(ISERROR(INDEX('файл остатки'!$A$5:$CX$265,MATCH(BP$2,'файл остатки'!$A$5:$A$228,0),MATCH($B96,'файл остатки'!$A$5:$CX$5,0))),INDEX('файл остатки'!$A$100:$CX$265,MATCH(BN$3,'файл остатки'!$A$100:$A$228,0),MATCH($B96,'файл остатки'!$A$5:$CX$5,0)),INDEX('файл остатки'!$A$5:$CX$265,MATCH(BP$2,'файл остатки'!$A$5:$A$228,0),MATCH($B96,'файл остатки'!$A$5:$CX$5,0)))</f>
        <v>#N/A</v>
      </c>
      <c r="BQ96" s="213" t="e">
        <f>INDEX('файл остатки'!$A$5:$CX$265,MATCH($H$1,'файл остатки'!$A$5:$A$228,0),MATCH($B96,'файл остатки'!$A$5:$CX$5,0))</f>
        <v>#N/A</v>
      </c>
      <c r="BR96" s="241" t="e">
        <f>IF(BN$3='файл остатки'!$B$1,INDEX('файл остатки'!$A$5:$CX$265,MATCH($C$1,'файл остатки'!$A$5:$A$228,0),MATCH($B96,'файл остатки'!$A$5:$CX$5,0)),BL96+BM96-BN96-BP96)</f>
        <v>#N/A</v>
      </c>
      <c r="BS96" s="218"/>
      <c r="BT96" s="217" t="e">
        <f>-BV96</f>
        <v>#N/A</v>
      </c>
      <c r="BU96" s="208"/>
      <c r="BV96" s="267" t="e">
        <f>IF(ISERROR(INDEX('файл остатки'!$A$5:$CX$265,MATCH(BV$2,'файл остатки'!$A$5:$A$228,0),MATCH($B96,'файл остатки'!$A$5:$CX$5,0))),INDEX('файл остатки'!$A$100:$CX$265,MATCH(BT$3,'файл остатки'!$A$100:$A$228,0),MATCH($B96,'файл остатки'!$A$5:$CX$5,0)),INDEX('файл остатки'!$A$5:$CX$265,MATCH(BV$2,'файл остатки'!$A$5:$A$228,0),MATCH($B96,'файл остатки'!$A$5:$CX$5,0)))</f>
        <v>#N/A</v>
      </c>
      <c r="BW96" s="213" t="e">
        <f>INDEX('файл остатки'!$A$5:$CX$265,MATCH($H$1,'файл остатки'!$A$5:$A$228,0),MATCH($B96,'файл остатки'!$A$5:$CX$5,0))</f>
        <v>#N/A</v>
      </c>
      <c r="BX96" s="241" t="e">
        <f>IF(BT$3='файл остатки'!$B$1,INDEX('файл остатки'!$A$5:$CX$265,MATCH($C$1,'файл остатки'!$A$5:$A$228,0),MATCH($B96,'файл остатки'!$A$5:$CX$5,0)),BR96+BS96-BT96-BV96)</f>
        <v>#N/A</v>
      </c>
      <c r="BY96" s="218"/>
      <c r="BZ96" s="217" t="e">
        <f>-CB96</f>
        <v>#N/A</v>
      </c>
      <c r="CA96" s="208"/>
      <c r="CB96" s="267" t="e">
        <f>IF(ISERROR(INDEX('файл остатки'!$A$5:$CX$265,MATCH(CB$2,'файл остатки'!$A$5:$A$228,0),MATCH($B96,'файл остатки'!$A$5:$CX$5,0))),INDEX('файл остатки'!$A$100:$CX$265,MATCH(BZ$3,'файл остатки'!$A$100:$A$228,0),MATCH($B96,'файл остатки'!$A$5:$CX$5,0)),INDEX('файл остатки'!$A$5:$CX$265,MATCH(CB$2,'файл остатки'!$A$5:$A$228,0),MATCH($B96,'файл остатки'!$A$5:$CX$5,0)))</f>
        <v>#N/A</v>
      </c>
      <c r="CC96" s="213" t="e">
        <f>INDEX('файл остатки'!$A$5:$CX$265,MATCH($H$1,'файл остатки'!$A$5:$A$228,0),MATCH($B96,'файл остатки'!$A$5:$CX$5,0))</f>
        <v>#N/A</v>
      </c>
      <c r="CD96" s="241" t="e">
        <f>IF(BZ$3='файл остатки'!$B$1,INDEX('файл остатки'!$A$5:$CX$265,MATCH($C$1,'файл остатки'!$A$5:$A$228,0),MATCH($B96,'файл остатки'!$A$5:$CX$5,0)),BX96+BY96-BZ96-CB96)</f>
        <v>#N/A</v>
      </c>
      <c r="CE96" s="218"/>
      <c r="CH96" s="217">
        <f>E96+K96+Q96+W96+AC96+AI96+AO96+AU96+BA96+BG96</f>
        <v>-340</v>
      </c>
      <c r="CI96" s="208"/>
      <c r="CJ96" s="217" t="e">
        <f>-(G96+M96+S96+Y96+AE96+AK96+AQ96+AW96+BC96+BI96)</f>
        <v>#N/A</v>
      </c>
      <c r="CK96" s="208"/>
      <c r="CO96" s="223" t="e">
        <f>+INDEX('файл остатки'!$A$5:$CX$265,MATCH(CO$2,'файл остатки'!$A$5:$A$228,0),MATCH($B96,'файл остатки'!$A$5:$CX$5,0))</f>
        <v>#N/A</v>
      </c>
    </row>
    <row r="97" spans="1:93" ht="24" customHeight="1">
      <c r="A97" s="150"/>
      <c r="B97" s="221"/>
      <c r="C97" s="244"/>
      <c r="D97" s="248"/>
      <c r="E97" s="217"/>
      <c r="F97" s="208"/>
      <c r="G97" s="234"/>
      <c r="H97" s="213"/>
      <c r="I97" s="241"/>
      <c r="J97" s="218"/>
      <c r="K97" s="217"/>
      <c r="L97" s="208"/>
      <c r="M97" s="234"/>
      <c r="N97" s="213"/>
      <c r="O97" s="241"/>
      <c r="P97" s="218"/>
      <c r="Q97" s="217"/>
      <c r="R97" s="208"/>
      <c r="S97" s="234"/>
      <c r="T97" s="213"/>
      <c r="U97" s="241"/>
      <c r="V97" s="218"/>
      <c r="W97" s="217"/>
      <c r="X97" s="208"/>
      <c r="Y97" s="234"/>
      <c r="Z97" s="213"/>
      <c r="AA97" s="241"/>
      <c r="AB97" s="218"/>
      <c r="AC97" s="217"/>
      <c r="AD97" s="208"/>
      <c r="AE97" s="234"/>
      <c r="AF97" s="213"/>
      <c r="AG97" s="241"/>
      <c r="AH97" s="218"/>
      <c r="AI97" s="217"/>
      <c r="AJ97" s="208"/>
      <c r="AK97" s="234"/>
      <c r="AL97" s="213"/>
      <c r="AM97" s="241"/>
      <c r="AN97" s="218"/>
      <c r="AO97" s="217"/>
      <c r="AP97" s="208"/>
      <c r="AQ97" s="234"/>
      <c r="AR97" s="213"/>
      <c r="AS97" s="241"/>
      <c r="AT97" s="218"/>
      <c r="AU97" s="217"/>
      <c r="AV97" s="208"/>
      <c r="AW97" s="234"/>
      <c r="AX97" s="213"/>
      <c r="AY97" s="241"/>
      <c r="AZ97" s="218"/>
      <c r="BA97" s="217"/>
      <c r="BB97" s="208"/>
      <c r="BC97" s="234"/>
      <c r="BD97" s="213"/>
      <c r="BE97" s="241"/>
      <c r="BF97" s="218"/>
      <c r="BG97" s="217"/>
      <c r="BH97" s="208"/>
      <c r="BI97" s="234"/>
      <c r="BJ97" s="213"/>
      <c r="BK97" s="213"/>
      <c r="BL97" s="241"/>
      <c r="BM97" s="218"/>
      <c r="BN97" s="217"/>
      <c r="BO97" s="208"/>
      <c r="BP97" s="234"/>
      <c r="BQ97" s="213"/>
      <c r="BR97" s="241"/>
      <c r="BS97" s="218"/>
      <c r="BT97" s="217"/>
      <c r="BU97" s="208"/>
      <c r="BV97" s="234"/>
      <c r="BW97" s="213"/>
      <c r="BX97" s="241"/>
      <c r="BY97" s="218"/>
      <c r="BZ97" s="217"/>
      <c r="CA97" s="208"/>
      <c r="CB97" s="234"/>
      <c r="CC97" s="213"/>
      <c r="CD97" s="241"/>
      <c r="CE97" s="218"/>
      <c r="CH97" s="217"/>
      <c r="CI97" s="208"/>
      <c r="CJ97" s="217"/>
      <c r="CK97" s="208"/>
      <c r="CO97" s="223"/>
    </row>
    <row r="98" spans="1:93" ht="24" customHeight="1">
      <c r="A98" s="2624" t="s">
        <v>271</v>
      </c>
      <c r="B98" s="2625"/>
      <c r="C98" s="244"/>
      <c r="D98" s="248"/>
      <c r="E98" s="217">
        <v>0</v>
      </c>
      <c r="F98" s="208"/>
      <c r="G98" s="234"/>
      <c r="H98" s="213"/>
      <c r="I98" s="241"/>
      <c r="J98" s="218"/>
      <c r="K98" s="217"/>
      <c r="L98" s="213">
        <f>-0.5*SUM(E5:E30)/400*100-0.5*SUM(E32:E59)/330*90+0.5*SUM(E65:E78)/65*15+0.5*SUM(E79:E85)/65*50-0.5*SUM(K5:K30)/400*100-0.5*SUM(K32:K59)/330*90+0.5*SUM(K65:K78)/65*15+0.5*SUM(K79:K85)/65*50</f>
        <v>1362.4467657342657</v>
      </c>
      <c r="M98" s="234"/>
      <c r="N98" s="213"/>
      <c r="O98" s="241"/>
      <c r="P98" s="218"/>
      <c r="Q98" s="217">
        <v>0</v>
      </c>
      <c r="R98" s="213">
        <f>-0.5*SUM(K5:K30)/400*100-0.5*SUM(K32:K59)/330*90+0.5*SUM(K65:K78)/65*15+0.5*SUM(K79:K85)/65*50-0.5*SUM(Q5:Q30)/400*100-0.5*SUM(Q32:Q59)/330*90+0.5*SUM(Q65:Q78)/65*15+0.5*SUM(Q79:Q85)/65*50</f>
        <v>1602.5902972027975</v>
      </c>
      <c r="S98" s="234"/>
      <c r="T98" s="213"/>
      <c r="U98" s="241"/>
      <c r="V98" s="218"/>
      <c r="W98" s="217"/>
      <c r="X98" s="213">
        <f>-0.5*SUM(Q5:Q30)/400*100-0.5*SUM(Q32:Q59)/330*90+0.5*SUM(Q65:Q78)/65*15+0.5*SUM(Q79:Q85)/65*50-0.5*SUM(W5:W30)/400*100-0.5*SUM(W32:W59)/330*90+0.5*SUM(W65:W78)/65*15+0.5*SUM(W79:W85)/65*50</f>
        <v>1272.3952797202796</v>
      </c>
      <c r="Y98" s="234"/>
      <c r="Z98" s="213"/>
      <c r="AA98" s="241"/>
      <c r="AB98" s="218"/>
      <c r="AC98" s="217"/>
      <c r="AD98" s="213">
        <f>-0.5*SUM(W5:W30)/400*100-0.5*SUM(W32:W59)/330*90+0.5*SUM(W65:W78)/65*15+0.5*SUM(W79:W85)/65*50-0.5*SUM(AC5:AC30)/400*100-0.5*SUM(AC32:AC59)/330*90+0.5*SUM(AC65:AC78)/65*15+0.5*SUM(AC79:AC85)/65*50</f>
        <v>1378.7785254831122</v>
      </c>
      <c r="AE98" s="234"/>
      <c r="AF98" s="213"/>
      <c r="AG98" s="241"/>
      <c r="AH98" s="218"/>
      <c r="AI98" s="217"/>
      <c r="AJ98" s="213">
        <f>-0.5*SUM(AC5:AC30)/400*100-0.5*SUM(AC32:AC59)/330*90+0.5*SUM(AC65:AC78)/65*15+0.5*SUM(AC79:AC85)/65*50-0.5*SUM(AI5:AI30)/400*100-0.5*SUM(AI32:AI59)/330*90+0.5*SUM(AI65:AI78)/65*15+0.5*SUM(AI79:AI85)/65*50</f>
        <v>1450.8095569516436</v>
      </c>
      <c r="AK98" s="234"/>
      <c r="AL98" s="213"/>
      <c r="AM98" s="241"/>
      <c r="AN98" s="218"/>
      <c r="AO98" s="217"/>
      <c r="AP98" s="213">
        <f>-0.5*SUM(AI5:AI30)/400*100-0.5*SUM(AI32:AI59)/330*90+0.5*SUM(AI65:AI78)/65*15+0.5*SUM(AI79:AI85)/65*50-0.5*SUM(AO5:AO30)/400*100-0.5*SUM(AO32:AO59)/330*90+0.5*SUM(AO65:AO78)/65*15+0.5*SUM(AO79:AO85)/65*50</f>
        <v>2059.6464160839159</v>
      </c>
      <c r="AQ98" s="234"/>
      <c r="AR98" s="213"/>
      <c r="AS98" s="241"/>
      <c r="AT98" s="218"/>
      <c r="AU98" s="217"/>
      <c r="AV98" s="213">
        <f>-0.5*SUM(AO5:AO30)/400*100-0.5*SUM(AO32:AO59)/330*90+0.5*SUM(AO65:AO78)/65*15+0.5*SUM(AO79:AO85)/65*50-0.5*SUM(AU5:AU30)/400*100-0.5*SUM(AU32:AU59)/330*90+0.5*SUM(AU65:AU78)/65*15+0.5*SUM(AU79:AU85)/65*50</f>
        <v>2149.9720279720282</v>
      </c>
      <c r="AW98" s="234"/>
      <c r="AX98" s="213"/>
      <c r="AY98" s="241"/>
      <c r="AZ98" s="218"/>
      <c r="BA98" s="217"/>
      <c r="BB98" s="213">
        <f>-0.5*SUM(AU5:AU30)/400*100-0.5*SUM(AU32:AU59)/330*90+0.5*SUM(AU65:AU78)/65*15+0.5*SUM(AU79:AU85)/65*50-0.5*SUM(BA5:BA30)/400*100-0.5*SUM(BA32:BA59)/330*90+0.5*SUM(BA65:BA78)/65*15+0.5*SUM(BA79:BA85)/65*50</f>
        <v>1673.0096882284381</v>
      </c>
      <c r="BC98" s="234"/>
      <c r="BD98" s="213"/>
      <c r="BE98" s="241"/>
      <c r="BF98" s="218"/>
      <c r="BG98" s="217"/>
      <c r="BH98" s="213">
        <f>-SUM(BA5:BA30)/400*100-SUM(BA32:BA59)/330*90+SUM(BA65:BA78)/65*15+SUM(BA79:BA85)/65*50</f>
        <v>1566.0753205128203</v>
      </c>
      <c r="BI98" s="234"/>
      <c r="BJ98" s="213"/>
      <c r="BK98" s="213"/>
      <c r="BL98" s="241"/>
      <c r="BM98" s="218"/>
      <c r="BN98" s="217"/>
      <c r="BO98" s="213" t="e">
        <f>-SUM(BH5:BH30)/400*100-SUM(BH32:BH59)/330*90+SUM(BH65:BH78)/65*15+SUM(BH79:BH85)/65*50</f>
        <v>#DIV/0!</v>
      </c>
      <c r="BP98" s="234"/>
      <c r="BQ98" s="213"/>
      <c r="BR98" s="241"/>
      <c r="BS98" s="218"/>
      <c r="BT98" s="217"/>
      <c r="BU98" s="213" t="e">
        <f>-SUM(BN5:BN30)/400*100-SUM(BN32:BN59)/330*90+SUM(BN65:BN78)/65*15+SUM(BN79:BN85)/65*50</f>
        <v>#N/A</v>
      </c>
      <c r="BV98" s="234"/>
      <c r="BW98" s="213"/>
      <c r="BX98" s="241"/>
      <c r="BY98" s="218"/>
      <c r="BZ98" s="217"/>
      <c r="CA98" s="213" t="e">
        <f>-SUM(BT5:BT30)/400*100-SUM(BT32:BT59)/330*90+SUM(BT65:BT78)/65*15+SUM(BT79:BT85)/65*50</f>
        <v>#N/A</v>
      </c>
      <c r="CB98" s="234"/>
      <c r="CC98" s="213"/>
      <c r="CD98" s="241"/>
      <c r="CE98" s="218"/>
      <c r="CH98" s="217"/>
      <c r="CI98" s="208"/>
      <c r="CJ98" s="217"/>
      <c r="CK98" s="208"/>
      <c r="CO98" s="223"/>
    </row>
    <row r="99" spans="1:93" s="212" customFormat="1" ht="24" customHeight="1">
      <c r="C99" s="215"/>
      <c r="D99" s="209"/>
      <c r="E99" s="215"/>
      <c r="F99" s="250"/>
      <c r="G99" s="208"/>
      <c r="H99" s="208"/>
      <c r="I99" s="208"/>
      <c r="J99" s="216"/>
      <c r="K99" s="215"/>
      <c r="L99" s="250"/>
      <c r="M99" s="208"/>
      <c r="N99" s="208"/>
      <c r="O99" s="208"/>
      <c r="P99" s="216"/>
      <c r="Q99" s="215"/>
      <c r="R99" s="250"/>
      <c r="S99" s="208"/>
      <c r="T99" s="208"/>
      <c r="U99" s="208"/>
      <c r="V99" s="216"/>
      <c r="W99" s="215"/>
      <c r="X99" s="250"/>
      <c r="Y99" s="208"/>
      <c r="Z99" s="208"/>
      <c r="AA99" s="208"/>
      <c r="AB99" s="216"/>
      <c r="AC99" s="215"/>
      <c r="AD99" s="250"/>
      <c r="AE99" s="208"/>
      <c r="AF99" s="208"/>
      <c r="AG99" s="208"/>
      <c r="AH99" s="216"/>
      <c r="AI99" s="215"/>
      <c r="AJ99" s="250"/>
      <c r="AK99" s="208"/>
      <c r="AL99" s="208"/>
      <c r="AM99" s="208"/>
      <c r="AN99" s="216"/>
      <c r="AO99" s="215"/>
      <c r="AP99" s="250"/>
      <c r="AQ99" s="208"/>
      <c r="AR99" s="208"/>
      <c r="AS99" s="208"/>
      <c r="AT99" s="216"/>
      <c r="AU99" s="215"/>
      <c r="AV99" s="250"/>
      <c r="AW99" s="208"/>
      <c r="AX99" s="208"/>
      <c r="AY99" s="208"/>
      <c r="AZ99" s="216"/>
      <c r="BA99" s="215"/>
      <c r="BB99" s="250"/>
      <c r="BC99" s="208"/>
      <c r="BD99" s="208"/>
      <c r="BE99" s="208"/>
      <c r="BF99" s="216"/>
      <c r="BG99" s="215"/>
      <c r="BH99" s="250"/>
      <c r="BI99" s="208"/>
      <c r="BJ99" s="208"/>
      <c r="BK99" s="208"/>
      <c r="BL99" s="208"/>
      <c r="BM99" s="216"/>
      <c r="BN99" s="215"/>
      <c r="BO99" s="250"/>
      <c r="BP99" s="208"/>
      <c r="BQ99" s="208"/>
      <c r="BR99" s="208"/>
      <c r="BS99" s="216"/>
      <c r="BT99" s="215"/>
      <c r="BU99" s="250"/>
      <c r="BV99" s="208"/>
      <c r="BW99" s="208"/>
      <c r="BX99" s="208"/>
      <c r="BY99" s="216"/>
      <c r="BZ99" s="215"/>
      <c r="CA99" s="250"/>
      <c r="CB99" s="208"/>
      <c r="CC99" s="208"/>
      <c r="CD99" s="208"/>
      <c r="CE99" s="216"/>
      <c r="CH99" s="217"/>
      <c r="CI99" s="250"/>
      <c r="CJ99" s="217"/>
      <c r="CK99" s="250"/>
      <c r="CO99" s="223"/>
    </row>
    <row r="100" spans="1:93" ht="24" customHeight="1">
      <c r="A100" s="190" t="s">
        <v>19</v>
      </c>
      <c r="B100" s="202" t="s">
        <v>118</v>
      </c>
      <c r="C100" s="244" t="e">
        <f>INDEX('файл остатки'!$A$5:$CX$265,MATCH($C$1,'файл остатки'!$A$5:$A$228,0),MATCH(B100,'файл остатки'!$A$5:$CX$5,0))</f>
        <v>#N/A</v>
      </c>
      <c r="D100" s="248"/>
      <c r="E100" s="217"/>
      <c r="F100" s="208" t="s">
        <v>211</v>
      </c>
      <c r="G100" s="234" t="e">
        <f>IF(ISERROR(INDEX('файл остатки'!$A$5:$CX$265,MATCH(G$2,'файл остатки'!$A$5:$A$228,0),MATCH($B100,'файл остатки'!$A$5:$CX$5,0))),INDEX('файл остатки'!$A$100:$CX$265,MATCH(E$3,'файл остатки'!$A$100:$A$228,0),MATCH($B100,'файл остатки'!$A$5:$CX$5,0)),INDEX('файл остатки'!$A$5:$CX$265,MATCH(G$2,'файл остатки'!$A$5:$A$228,0),MATCH($B100,'файл остатки'!$A$5:$CX$5,0)))</f>
        <v>#N/A</v>
      </c>
      <c r="H100" s="213" t="e">
        <f>INDEX('файл остатки'!$A$5:$CX$265,MATCH($H$1,'файл остатки'!$A$5:$A$228,0),MATCH($B100,'файл остатки'!$A$5:$CX$5,0))</f>
        <v>#N/A</v>
      </c>
      <c r="I100" s="241" t="e">
        <f>IF(E$3='файл остатки'!$B$1,INDEX('файл остатки'!$A$5:$CX$265,MATCH($C$1,'файл остатки'!$A$5:$A$228,0),MATCH($B100,'файл остатки'!$A$5:$CX$5,0)),C100+D100-E100-G100)</f>
        <v>#N/A</v>
      </c>
      <c r="J100" s="218"/>
      <c r="K100" s="217"/>
      <c r="L100" s="208" t="s">
        <v>211</v>
      </c>
      <c r="M100" s="234" t="e">
        <f>IF(ISERROR(INDEX('файл остатки'!$A$5:$CX$265,MATCH(M$2,'файл остатки'!$A$5:$A$228,0),MATCH($B100,'файл остатки'!$A$5:$CX$5,0))),INDEX('файл остатки'!$A$100:$CX$265,MATCH(K$3,'файл остатки'!$A$100:$A$228,0),MATCH($B100,'файл остатки'!$A$5:$CX$5,0)),INDEX('файл остатки'!$A$5:$CX$265,MATCH(M$2,'файл остатки'!$A$5:$A$228,0),MATCH($B100,'файл остатки'!$A$5:$CX$5,0)))</f>
        <v>#N/A</v>
      </c>
      <c r="N100" s="213" t="e">
        <f>INDEX('файл остатки'!$A$5:$CX$265,MATCH($H$1,'файл остатки'!$A$5:$A$228,0),MATCH($B100,'файл остатки'!$A$5:$CX$5,0))</f>
        <v>#N/A</v>
      </c>
      <c r="O100" s="241" t="e">
        <f>IF(K$3='файл остатки'!$B$1,INDEX('файл остатки'!$A$5:$CX$265,MATCH($C$1,'файл остатки'!$A$5:$A$228,0),MATCH($B100,'файл остатки'!$A$5:$CX$5,0)),I100+J100-K100-M100)</f>
        <v>#N/A</v>
      </c>
      <c r="P100" s="218"/>
      <c r="Q100" s="217"/>
      <c r="R100" s="208" t="s">
        <v>211</v>
      </c>
      <c r="S100" s="234" t="e">
        <f>IF(ISERROR(INDEX('файл остатки'!$A$5:$CX$265,MATCH(S$2,'файл остатки'!$A$5:$A$228,0),MATCH($B100,'файл остатки'!$A$5:$CX$5,0))),INDEX('файл остатки'!$A$100:$CX$265,MATCH(Q$3,'файл остатки'!$A$100:$A$228,0),MATCH($B100,'файл остатки'!$A$5:$CX$5,0)),INDEX('файл остатки'!$A$5:$CX$265,MATCH(S$2,'файл остатки'!$A$5:$A$228,0),MATCH($B100,'файл остатки'!$A$5:$CX$5,0)))</f>
        <v>#N/A</v>
      </c>
      <c r="T100" s="213" t="e">
        <f>INDEX('файл остатки'!$A$5:$CX$265,MATCH($H$1,'файл остатки'!$A$5:$A$228,0),MATCH($B100,'файл остатки'!$A$5:$CX$5,0))</f>
        <v>#N/A</v>
      </c>
      <c r="U100" s="241" t="e">
        <f>IF(Q$3='файл остатки'!$B$1,INDEX('файл остатки'!$A$5:$CX$265,MATCH($C$1,'файл остатки'!$A$5:$A$228,0),MATCH($B100,'файл остатки'!$A$5:$CX$5,0)),O100+P100-Q100-S100)</f>
        <v>#N/A</v>
      </c>
      <c r="V100" s="218"/>
      <c r="W100" s="217"/>
      <c r="X100" s="208" t="s">
        <v>211</v>
      </c>
      <c r="Y100" s="234" t="e">
        <f>IF(ISERROR(INDEX('файл остатки'!$A$5:$CX$265,MATCH(Y$2,'файл остатки'!$A$5:$A$228,0),MATCH($B100,'файл остатки'!$A$5:$CX$5,0))),INDEX('файл остатки'!$A$100:$CX$265,MATCH(W$3,'файл остатки'!$A$100:$A$228,0),MATCH($B100,'файл остатки'!$A$5:$CX$5,0)),INDEX('файл остатки'!$A$5:$CX$265,MATCH(Y$2,'файл остатки'!$A$5:$A$228,0),MATCH($B100,'файл остатки'!$A$5:$CX$5,0)))</f>
        <v>#N/A</v>
      </c>
      <c r="Z100" s="213" t="e">
        <f>INDEX('файл остатки'!$A$5:$CX$265,MATCH($H$1,'файл остатки'!$A$5:$A$228,0),MATCH($B100,'файл остатки'!$A$5:$CX$5,0))</f>
        <v>#N/A</v>
      </c>
      <c r="AA100" s="241" t="e">
        <f>IF(W$3='файл остатки'!$B$1,INDEX('файл остатки'!$A$5:$CX$265,MATCH($C$1,'файл остатки'!$A$5:$A$228,0),MATCH($B100,'файл остатки'!$A$5:$CX$5,0)),U100+V100-W100-Y100)</f>
        <v>#N/A</v>
      </c>
      <c r="AB100" s="218"/>
      <c r="AC100" s="217">
        <v>-100</v>
      </c>
      <c r="AD100" s="208" t="s">
        <v>211</v>
      </c>
      <c r="AE100" s="234" t="e">
        <f>IF(ISERROR(INDEX('файл остатки'!$A$5:$CX$265,MATCH(AE$2,'файл остатки'!$A$5:$A$228,0),MATCH($B100,'файл остатки'!$A$5:$CX$5,0))),INDEX('файл остатки'!$A$100:$CX$265,MATCH(AC$3,'файл остатки'!$A$100:$A$228,0),MATCH($B100,'файл остатки'!$A$5:$CX$5,0)),INDEX('файл остатки'!$A$5:$CX$265,MATCH(AE$2,'файл остатки'!$A$5:$A$228,0),MATCH($B100,'файл остатки'!$A$5:$CX$5,0)))</f>
        <v>#N/A</v>
      </c>
      <c r="AF100" s="213" t="e">
        <f>INDEX('файл остатки'!$A$5:$CX$265,MATCH($H$1,'файл остатки'!$A$5:$A$228,0),MATCH($B100,'файл остатки'!$A$5:$CX$5,0))</f>
        <v>#N/A</v>
      </c>
      <c r="AG100" s="241" t="e">
        <f>IF(AC$3='файл остатки'!$B$1,INDEX('файл остатки'!$A$5:$CX$265,MATCH($C$1,'файл остатки'!$A$5:$A$228,0),MATCH($B100,'файл остатки'!$A$5:$CX$5,0)),AA100+AB100-AC100-AE100)</f>
        <v>#N/A</v>
      </c>
      <c r="AH100" s="218"/>
      <c r="AI100" s="217"/>
      <c r="AJ100" s="208" t="s">
        <v>211</v>
      </c>
      <c r="AK100" s="234" t="e">
        <f>IF(ISERROR(INDEX('файл остатки'!$A$5:$CX$265,MATCH(AK$2,'файл остатки'!$A$5:$A$228,0),MATCH($B100,'файл остатки'!$A$5:$CX$5,0))),INDEX('файл остатки'!$A$100:$CX$265,MATCH(AI$3,'файл остатки'!$A$100:$A$228,0),MATCH($B100,'файл остатки'!$A$5:$CX$5,0)),INDEX('файл остатки'!$A$5:$CX$265,MATCH(AK$2,'файл остатки'!$A$5:$A$228,0),MATCH($B100,'файл остатки'!$A$5:$CX$5,0)))</f>
        <v>#N/A</v>
      </c>
      <c r="AL100" s="213" t="e">
        <f>INDEX('файл остатки'!$A$5:$CX$265,MATCH($H$1,'файл остатки'!$A$5:$A$228,0),MATCH($B100,'файл остатки'!$A$5:$CX$5,0))</f>
        <v>#N/A</v>
      </c>
      <c r="AM100" s="241" t="e">
        <f>IF(AI$3='файл остатки'!$B$1,INDEX('файл остатки'!$A$5:$CX$265,MATCH($C$1,'файл остатки'!$A$5:$A$228,0),MATCH($B100,'файл остатки'!$A$5:$CX$5,0)),AG100+AH100-AI100-AK100)</f>
        <v>#N/A</v>
      </c>
      <c r="AN100" s="218"/>
      <c r="AO100" s="217"/>
      <c r="AP100" s="208" t="s">
        <v>211</v>
      </c>
      <c r="AQ100" s="234" t="e">
        <f>IF(ISERROR(INDEX('файл остатки'!$A$5:$CX$265,MATCH(AQ$2,'файл остатки'!$A$5:$A$228,0),MATCH($B100,'файл остатки'!$A$5:$CX$5,0))),INDEX('файл остатки'!$A$100:$CX$265,MATCH(AO$3,'файл остатки'!$A$100:$A$228,0),MATCH($B100,'файл остатки'!$A$5:$CX$5,0)),INDEX('файл остатки'!$A$5:$CX$265,MATCH(AQ$2,'файл остатки'!$A$5:$A$228,0),MATCH($B100,'файл остатки'!$A$5:$CX$5,0)))</f>
        <v>#N/A</v>
      </c>
      <c r="AR100" s="213" t="e">
        <f>INDEX('файл остатки'!$A$5:$CX$265,MATCH($H$1,'файл остатки'!$A$5:$A$228,0),MATCH($B100,'файл остатки'!$A$5:$CX$5,0))</f>
        <v>#N/A</v>
      </c>
      <c r="AS100" s="241" t="e">
        <f>IF(AO$3='файл остатки'!$B$1,INDEX('файл остатки'!$A$5:$CX$265,MATCH($C$1,'файл остатки'!$A$5:$A$228,0),MATCH($B100,'файл остатки'!$A$5:$CX$5,0)),AM100+AN100-AO100-AQ100)</f>
        <v>#N/A</v>
      </c>
      <c r="AT100" s="218"/>
      <c r="AU100" s="217"/>
      <c r="AV100" s="208" t="s">
        <v>211</v>
      </c>
      <c r="AW100" s="234" t="e">
        <f>IF(ISERROR(INDEX('файл остатки'!$A$5:$CX$265,MATCH(AW$2,'файл остатки'!$A$5:$A$228,0),MATCH($B100,'файл остатки'!$A$5:$CX$5,0))),INDEX('файл остатки'!$A$100:$CX$265,MATCH(AU$3,'файл остатки'!$A$100:$A$228,0),MATCH($B100,'файл остатки'!$A$5:$CX$5,0)),INDEX('файл остатки'!$A$5:$CX$265,MATCH(AW$2,'файл остатки'!$A$5:$A$228,0),MATCH($B100,'файл остатки'!$A$5:$CX$5,0)))</f>
        <v>#N/A</v>
      </c>
      <c r="AX100" s="213" t="e">
        <f>INDEX('файл остатки'!$A$5:$CX$265,MATCH($H$1,'файл остатки'!$A$5:$A$228,0),MATCH($B100,'файл остатки'!$A$5:$CX$5,0))</f>
        <v>#N/A</v>
      </c>
      <c r="AY100" s="241" t="e">
        <f>IF(AU$3='файл остатки'!$B$1,INDEX('файл остатки'!$A$5:$CX$265,MATCH($C$1,'файл остатки'!$A$5:$A$228,0),MATCH($B100,'файл остатки'!$A$5:$CX$5,0)),AS100+AT100-AU100-AW100)</f>
        <v>#N/A</v>
      </c>
      <c r="AZ100" s="218"/>
      <c r="BA100" s="217">
        <v>-50</v>
      </c>
      <c r="BB100" s="208" t="s">
        <v>211</v>
      </c>
      <c r="BC100" s="234" t="e">
        <f>IF(ISERROR(INDEX('файл остатки'!$A$5:$CX$265,MATCH(BC$2,'файл остатки'!$A$5:$A$228,0),MATCH($B100,'файл остатки'!$A$5:$CX$5,0))),INDEX('файл остатки'!$A$100:$CX$265,MATCH(BA$3,'файл остатки'!$A$100:$A$228,0),MATCH($B100,'файл остатки'!$A$5:$CX$5,0)),INDEX('файл остатки'!$A$5:$CX$265,MATCH(BC$2,'файл остатки'!$A$5:$A$228,0),MATCH($B100,'файл остатки'!$A$5:$CX$5,0)))</f>
        <v>#N/A</v>
      </c>
      <c r="BD100" s="213" t="e">
        <f>INDEX('файл остатки'!$A$5:$CX$265,MATCH($H$1,'файл остатки'!$A$5:$A$228,0),MATCH($B100,'файл остатки'!$A$5:$CX$5,0))</f>
        <v>#N/A</v>
      </c>
      <c r="BE100" s="241" t="e">
        <f>IF(BA$3='файл остатки'!$B$1,INDEX('файл остатки'!$A$5:$CX$265,MATCH($C$1,'файл остатки'!$A$5:$A$228,0),MATCH($B100,'файл остатки'!$A$5:$CX$5,0)),AY100+AZ100-BA100-BC100)</f>
        <v>#N/A</v>
      </c>
      <c r="BF100" s="218"/>
      <c r="BG100" s="217"/>
      <c r="BH100" s="208" t="s">
        <v>211</v>
      </c>
      <c r="BI100" s="234" t="e">
        <f>IF(ISERROR(INDEX('файл остатки'!$A$5:$CX$265,MATCH(BI$2,'файл остатки'!$A$5:$A$228,0),MATCH($B100,'файл остатки'!$A$5:$CX$5,0))),INDEX('файл остатки'!$A$100:$CX$265,MATCH(BG$3,'файл остатки'!$A$100:$A$228,0),MATCH($B100,'файл остатки'!$A$5:$CX$5,0)),INDEX('файл остатки'!$A$5:$CX$265,MATCH(BI$2,'файл остатки'!$A$5:$A$228,0),MATCH($B100,'файл остатки'!$A$5:$CX$5,0)))</f>
        <v>#N/A</v>
      </c>
      <c r="BJ100" s="213" t="e">
        <f>INDEX('файл остатки'!$A$5:$CX$265,MATCH($H$1,'файл остатки'!$A$5:$A$228,0),MATCH($B100,'файл остатки'!$A$5:$CX$5,0))</f>
        <v>#N/A</v>
      </c>
      <c r="BK100" s="213" t="e">
        <f t="shared" si="6"/>
        <v>#N/A</v>
      </c>
      <c r="BL100" s="241" t="e">
        <f>IF(BG$3='файл остатки'!$B$1,INDEX('файл остатки'!$A$5:$CX$265,MATCH($C$1,'файл остатки'!$A$5:$A$228,0),MATCH($B100,'файл остатки'!$A$5:$CX$5,0)),BE100+BF100-BG100-BI100)</f>
        <v>#N/A</v>
      </c>
      <c r="BM100" s="218"/>
      <c r="BN100" s="217" t="e">
        <f t="shared" si="7"/>
        <v>#N/A</v>
      </c>
      <c r="BO100" s="208" t="s">
        <v>211</v>
      </c>
      <c r="BP100" s="234" t="e">
        <f>IF(ISERROR(INDEX('файл остатки'!$A$5:$CX$265,MATCH(BP$2,'файл остатки'!$A$5:$A$228,0),MATCH($B100,'файл остатки'!$A$5:$CX$5,0))),INDEX('файл остатки'!$A$100:$CX$265,MATCH(BN$3,'файл остатки'!$A$100:$A$228,0),MATCH($B100,'файл остатки'!$A$5:$CX$5,0)),INDEX('файл остатки'!$A$5:$CX$265,MATCH(BP$2,'файл остатки'!$A$5:$A$228,0),MATCH($B100,'файл остатки'!$A$5:$CX$5,0)))</f>
        <v>#N/A</v>
      </c>
      <c r="BQ100" s="213" t="e">
        <f>INDEX('файл остатки'!$A$5:$CX$265,MATCH($H$1,'файл остатки'!$A$5:$A$228,0),MATCH($B100,'файл остатки'!$A$5:$CX$5,0))</f>
        <v>#N/A</v>
      </c>
      <c r="BR100" s="241" t="e">
        <f>IF(BN$3='файл остатки'!$B$1,INDEX('файл остатки'!$A$5:$CX$265,MATCH($C$1,'файл остатки'!$A$5:$A$228,0),MATCH($B100,'файл остатки'!$A$5:$CX$5,0)),BL100+BM100-BN100-BP100)</f>
        <v>#N/A</v>
      </c>
      <c r="BS100" s="218"/>
      <c r="BT100" s="217" t="e">
        <f t="shared" si="8"/>
        <v>#N/A</v>
      </c>
      <c r="BU100" s="208" t="s">
        <v>211</v>
      </c>
      <c r="BV100" s="234" t="e">
        <f>IF(ISERROR(INDEX('файл остатки'!$A$5:$CX$265,MATCH(BV$2,'файл остатки'!$A$5:$A$228,0),MATCH($B100,'файл остатки'!$A$5:$CX$5,0))),INDEX('файл остатки'!$A$100:$CX$265,MATCH(BT$3,'файл остатки'!$A$100:$A$228,0),MATCH($B100,'файл остатки'!$A$5:$CX$5,0)),INDEX('файл остатки'!$A$5:$CX$265,MATCH(BV$2,'файл остатки'!$A$5:$A$228,0),MATCH($B100,'файл остатки'!$A$5:$CX$5,0)))</f>
        <v>#N/A</v>
      </c>
      <c r="BW100" s="213" t="e">
        <f>INDEX('файл остатки'!$A$5:$CX$265,MATCH($H$1,'файл остатки'!$A$5:$A$228,0),MATCH($B100,'файл остатки'!$A$5:$CX$5,0))</f>
        <v>#N/A</v>
      </c>
      <c r="BX100" s="241" t="e">
        <f>IF(BT$3='файл остатки'!$B$1,INDEX('файл остатки'!$A$5:$CX$265,MATCH($C$1,'файл остатки'!$A$5:$A$228,0),MATCH($B100,'файл остатки'!$A$5:$CX$5,0)),BR100+BS100-BT100-BV100)</f>
        <v>#N/A</v>
      </c>
      <c r="BY100" s="218"/>
      <c r="BZ100" s="217" t="e">
        <f t="shared" si="9"/>
        <v>#N/A</v>
      </c>
      <c r="CA100" s="208" t="s">
        <v>211</v>
      </c>
      <c r="CB100" s="234" t="e">
        <f>IF(ISERROR(INDEX('файл остатки'!$A$5:$CX$265,MATCH(CB$2,'файл остатки'!$A$5:$A$228,0),MATCH($B100,'файл остатки'!$A$5:$CX$5,0))),INDEX('файл остатки'!$A$100:$CX$265,MATCH(BZ$3,'файл остатки'!$A$100:$A$228,0),MATCH($B100,'файл остатки'!$A$5:$CX$5,0)),INDEX('файл остатки'!$A$5:$CX$265,MATCH(CB$2,'файл остатки'!$A$5:$A$228,0),MATCH($B100,'файл остатки'!$A$5:$CX$5,0)))</f>
        <v>#N/A</v>
      </c>
      <c r="CC100" s="213" t="e">
        <f>INDEX('файл остатки'!$A$5:$CX$265,MATCH($H$1,'файл остатки'!$A$5:$A$228,0),MATCH($B100,'файл остатки'!$A$5:$CX$5,0))</f>
        <v>#N/A</v>
      </c>
      <c r="CD100" s="241" t="e">
        <f>IF(BZ$3='файл остатки'!$B$1,INDEX('файл остатки'!$A$5:$CX$265,MATCH($C$1,'файл остатки'!$A$5:$A$228,0),MATCH($B100,'файл остатки'!$A$5:$CX$5,0)),BX100+BY100-BZ100-CB100)</f>
        <v>#N/A</v>
      </c>
      <c r="CE100" s="218"/>
      <c r="CH100" s="217">
        <f t="shared" si="10"/>
        <v>-150</v>
      </c>
      <c r="CI100" s="208" t="s">
        <v>211</v>
      </c>
      <c r="CJ100" s="217" t="e">
        <f t="shared" si="11"/>
        <v>#N/A</v>
      </c>
      <c r="CK100" s="208" t="s">
        <v>211</v>
      </c>
      <c r="CO100" s="223" t="e">
        <f>+INDEX('файл остатки'!$A$5:$CX$265,MATCH(CO$2,'файл остатки'!$A$5:$A$228,0),MATCH($B100,'файл остатки'!$A$5:$CX$5,0))</f>
        <v>#N/A</v>
      </c>
    </row>
    <row r="101" spans="1:93" ht="24" customHeight="1">
      <c r="A101" s="190" t="s">
        <v>20</v>
      </c>
      <c r="B101" s="202" t="s">
        <v>177</v>
      </c>
      <c r="C101" s="244">
        <f>INDEX('файл остатки'!$A$5:$CX$265,MATCH($C$1,'файл остатки'!$A$5:$A$228,0),MATCH(B101,'файл остатки'!$A$5:$CX$5,0))</f>
        <v>310.8</v>
      </c>
      <c r="D101" s="248"/>
      <c r="E101" s="217"/>
      <c r="F101" s="150">
        <f>-(E100+E101+E102)/'планирование суточное'!$K$138</f>
        <v>0</v>
      </c>
      <c r="G101" s="234" t="e">
        <f>IF(ISERROR(INDEX('файл остатки'!$A$5:$CX$265,MATCH(G$2,'файл остатки'!$A$5:$A$228,0),MATCH($B101,'файл остатки'!$A$5:$CX$5,0))),INDEX('файл остатки'!$A$100:$CX$265,MATCH(E$3,'файл остатки'!$A$100:$A$228,0),MATCH($B101,'файл остатки'!$A$5:$CX$5,0)),INDEX('файл остатки'!$A$5:$CX$265,MATCH(G$2,'файл остатки'!$A$5:$A$228,0),MATCH($B101,'файл остатки'!$A$5:$CX$5,0)))</f>
        <v>#N/A</v>
      </c>
      <c r="H101" s="213">
        <f>INDEX('файл остатки'!$A$5:$CX$265,MATCH($H$1,'файл остатки'!$A$5:$A$228,0),MATCH($B101,'файл остатки'!$A$5:$CX$5,0))</f>
        <v>405.08571428571423</v>
      </c>
      <c r="I101" s="241" t="e">
        <f>IF(E$3='файл остатки'!$B$1,INDEX('файл остатки'!$A$5:$CX$265,MATCH($C$1,'файл остатки'!$A$5:$A$228,0),MATCH($B101,'файл остатки'!$A$5:$CX$5,0)),C101+D101-E101-G101)</f>
        <v>#N/A</v>
      </c>
      <c r="J101" s="218"/>
      <c r="K101" s="217"/>
      <c r="L101" s="150">
        <f>-(K100+K101+K102)/'планирование суточное'!$K$138</f>
        <v>0</v>
      </c>
      <c r="M101" s="234" t="e">
        <f>IF(ISERROR(INDEX('файл остатки'!$A$5:$CX$265,MATCH(M$2,'файл остатки'!$A$5:$A$228,0),MATCH($B101,'файл остатки'!$A$5:$CX$5,0))),INDEX('файл остатки'!$A$100:$CX$265,MATCH(K$3,'файл остатки'!$A$100:$A$228,0),MATCH($B101,'файл остатки'!$A$5:$CX$5,0)),INDEX('файл остатки'!$A$5:$CX$265,MATCH(M$2,'файл остатки'!$A$5:$A$228,0),MATCH($B101,'файл остатки'!$A$5:$CX$5,0)))</f>
        <v>#N/A</v>
      </c>
      <c r="N101" s="213">
        <f>INDEX('файл остатки'!$A$5:$CX$265,MATCH($H$1,'файл остатки'!$A$5:$A$228,0),MATCH($B101,'файл остатки'!$A$5:$CX$5,0))</f>
        <v>405.08571428571423</v>
      </c>
      <c r="O101" s="241" t="e">
        <f>IF(K$3='файл остатки'!$B$1,INDEX('файл остатки'!$A$5:$CX$265,MATCH($C$1,'файл остатки'!$A$5:$A$228,0),MATCH($B101,'файл остатки'!$A$5:$CX$5,0)),I101+J101-K101-M101)</f>
        <v>#N/A</v>
      </c>
      <c r="P101" s="218"/>
      <c r="Q101" s="217"/>
      <c r="R101" s="150">
        <f>-(Q100+Q101+Q102)/'планирование суточное'!$K$138</f>
        <v>0</v>
      </c>
      <c r="S101" s="234" t="e">
        <f>IF(ISERROR(INDEX('файл остатки'!$A$5:$CX$265,MATCH(S$2,'файл остатки'!$A$5:$A$228,0),MATCH($B101,'файл остатки'!$A$5:$CX$5,0))),INDEX('файл остатки'!$A$100:$CX$265,MATCH(Q$3,'файл остатки'!$A$100:$A$228,0),MATCH($B101,'файл остатки'!$A$5:$CX$5,0)),INDEX('файл остатки'!$A$5:$CX$265,MATCH(S$2,'файл остатки'!$A$5:$A$228,0),MATCH($B101,'файл остатки'!$A$5:$CX$5,0)))</f>
        <v>#N/A</v>
      </c>
      <c r="T101" s="213">
        <f>INDEX('файл остатки'!$A$5:$CX$265,MATCH($H$1,'файл остатки'!$A$5:$A$228,0),MATCH($B101,'файл остатки'!$A$5:$CX$5,0))</f>
        <v>405.08571428571423</v>
      </c>
      <c r="U101" s="241" t="e">
        <f>IF(Q$3='файл остатки'!$B$1,INDEX('файл остатки'!$A$5:$CX$265,MATCH($C$1,'файл остатки'!$A$5:$A$228,0),MATCH($B101,'файл остатки'!$A$5:$CX$5,0)),O101+P101-Q101-S101)</f>
        <v>#N/A</v>
      </c>
      <c r="V101" s="218"/>
      <c r="W101" s="217"/>
      <c r="X101" s="150">
        <f>-(W100+W101+W102)/'планирование суточное'!$K$138</f>
        <v>0</v>
      </c>
      <c r="Y101" s="234" t="e">
        <f>IF(ISERROR(INDEX('файл остатки'!$A$5:$CX$265,MATCH(Y$2,'файл остатки'!$A$5:$A$228,0),MATCH($B101,'файл остатки'!$A$5:$CX$5,0))),INDEX('файл остатки'!$A$100:$CX$265,MATCH(W$3,'файл остатки'!$A$100:$A$228,0),MATCH($B101,'файл остатки'!$A$5:$CX$5,0)),INDEX('файл остатки'!$A$5:$CX$265,MATCH(Y$2,'файл остатки'!$A$5:$A$228,0),MATCH($B101,'файл остатки'!$A$5:$CX$5,0)))</f>
        <v>#N/A</v>
      </c>
      <c r="Z101" s="213">
        <f>INDEX('файл остатки'!$A$5:$CX$265,MATCH($H$1,'файл остатки'!$A$5:$A$228,0),MATCH($B101,'файл остатки'!$A$5:$CX$5,0))</f>
        <v>405.08571428571423</v>
      </c>
      <c r="AA101" s="241" t="e">
        <f>IF(W$3='файл остатки'!$B$1,INDEX('файл остатки'!$A$5:$CX$265,MATCH($C$1,'файл остатки'!$A$5:$A$228,0),MATCH($B101,'файл остатки'!$A$5:$CX$5,0)),U101+V101-W101-Y101)</f>
        <v>#N/A</v>
      </c>
      <c r="AB101" s="218"/>
      <c r="AC101" s="217">
        <v>-100</v>
      </c>
      <c r="AD101" s="150">
        <f>-(AC100+AC101+AC102)/'планирование суточное'!$K$138</f>
        <v>925.92592592592587</v>
      </c>
      <c r="AE101" s="234" t="e">
        <f>IF(ISERROR(INDEX('файл остатки'!$A$5:$CX$265,MATCH(AE$2,'файл остатки'!$A$5:$A$228,0),MATCH($B101,'файл остатки'!$A$5:$CX$5,0))),INDEX('файл остатки'!$A$100:$CX$265,MATCH(AC$3,'файл остатки'!$A$100:$A$228,0),MATCH($B101,'файл остатки'!$A$5:$CX$5,0)),INDEX('файл остатки'!$A$5:$CX$265,MATCH(AE$2,'файл остатки'!$A$5:$A$228,0),MATCH($B101,'файл остатки'!$A$5:$CX$5,0)))</f>
        <v>#N/A</v>
      </c>
      <c r="AF101" s="213">
        <f>INDEX('файл остатки'!$A$5:$CX$265,MATCH($H$1,'файл остатки'!$A$5:$A$228,0),MATCH($B101,'файл остатки'!$A$5:$CX$5,0))</f>
        <v>405.08571428571423</v>
      </c>
      <c r="AG101" s="241" t="e">
        <f>IF(AC$3='файл остатки'!$B$1,INDEX('файл остатки'!$A$5:$CX$265,MATCH($C$1,'файл остатки'!$A$5:$A$228,0),MATCH($B101,'файл остатки'!$A$5:$CX$5,0)),AA101+AB101-AC101-AE101)</f>
        <v>#N/A</v>
      </c>
      <c r="AH101" s="218"/>
      <c r="AI101" s="217"/>
      <c r="AJ101" s="150">
        <f>-(AI100+AI101+AI102)/'планирование суточное'!$K$138</f>
        <v>0</v>
      </c>
      <c r="AK101" s="234" t="e">
        <f>IF(ISERROR(INDEX('файл остатки'!$A$5:$CX$265,MATCH(AK$2,'файл остатки'!$A$5:$A$228,0),MATCH($B101,'файл остатки'!$A$5:$CX$5,0))),INDEX('файл остатки'!$A$100:$CX$265,MATCH(AI$3,'файл остатки'!$A$100:$A$228,0),MATCH($B101,'файл остатки'!$A$5:$CX$5,0)),INDEX('файл остатки'!$A$5:$CX$265,MATCH(AK$2,'файл остатки'!$A$5:$A$228,0),MATCH($B101,'файл остатки'!$A$5:$CX$5,0)))</f>
        <v>#N/A</v>
      </c>
      <c r="AL101" s="213">
        <f>INDEX('файл остатки'!$A$5:$CX$265,MATCH($H$1,'файл остатки'!$A$5:$A$228,0),MATCH($B101,'файл остатки'!$A$5:$CX$5,0))</f>
        <v>405.08571428571423</v>
      </c>
      <c r="AM101" s="241" t="e">
        <f>IF(AI$3='файл остатки'!$B$1,INDEX('файл остатки'!$A$5:$CX$265,MATCH($C$1,'файл остатки'!$A$5:$A$228,0),MATCH($B101,'файл остатки'!$A$5:$CX$5,0)),AG101+AH101-AI101-AK101)</f>
        <v>#N/A</v>
      </c>
      <c r="AN101" s="218"/>
      <c r="AO101" s="217"/>
      <c r="AP101" s="150">
        <f>-(AO100+AO101+AO102)/'планирование суточное'!$K$138</f>
        <v>0</v>
      </c>
      <c r="AQ101" s="234" t="e">
        <f>IF(ISERROR(INDEX('файл остатки'!$A$5:$CX$265,MATCH(AQ$2,'файл остатки'!$A$5:$A$228,0),MATCH($B101,'файл остатки'!$A$5:$CX$5,0))),INDEX('файл остатки'!$A$100:$CX$265,MATCH(AO$3,'файл остатки'!$A$100:$A$228,0),MATCH($B101,'файл остатки'!$A$5:$CX$5,0)),INDEX('файл остатки'!$A$5:$CX$265,MATCH(AQ$2,'файл остатки'!$A$5:$A$228,0),MATCH($B101,'файл остатки'!$A$5:$CX$5,0)))</f>
        <v>#N/A</v>
      </c>
      <c r="AR101" s="213">
        <f>INDEX('файл остатки'!$A$5:$CX$265,MATCH($H$1,'файл остатки'!$A$5:$A$228,0),MATCH($B101,'файл остатки'!$A$5:$CX$5,0))</f>
        <v>405.08571428571423</v>
      </c>
      <c r="AS101" s="241" t="e">
        <f>IF(AO$3='файл остатки'!$B$1,INDEX('файл остатки'!$A$5:$CX$265,MATCH($C$1,'файл остатки'!$A$5:$A$228,0),MATCH($B101,'файл остатки'!$A$5:$CX$5,0)),AM101+AN101-AO101-AQ101)</f>
        <v>#N/A</v>
      </c>
      <c r="AT101" s="218"/>
      <c r="AU101" s="217"/>
      <c r="AV101" s="150">
        <f>-(AU100+AU101+AU102)/'планирование суточное'!$K$138</f>
        <v>0</v>
      </c>
      <c r="AW101" s="234" t="e">
        <f>IF(ISERROR(INDEX('файл остатки'!$A$5:$CX$265,MATCH(AW$2,'файл остатки'!$A$5:$A$228,0),MATCH($B101,'файл остатки'!$A$5:$CX$5,0))),INDEX('файл остатки'!$A$100:$CX$265,MATCH(AU$3,'файл остатки'!$A$100:$A$228,0),MATCH($B101,'файл остатки'!$A$5:$CX$5,0)),INDEX('файл остатки'!$A$5:$CX$265,MATCH(AW$2,'файл остатки'!$A$5:$A$228,0),MATCH($B101,'файл остатки'!$A$5:$CX$5,0)))</f>
        <v>#N/A</v>
      </c>
      <c r="AX101" s="213">
        <f>INDEX('файл остатки'!$A$5:$CX$265,MATCH($H$1,'файл остатки'!$A$5:$A$228,0),MATCH($B101,'файл остатки'!$A$5:$CX$5,0))</f>
        <v>405.08571428571423</v>
      </c>
      <c r="AY101" s="241" t="e">
        <f>IF(AU$3='файл остатки'!$B$1,INDEX('файл остатки'!$A$5:$CX$265,MATCH($C$1,'файл остатки'!$A$5:$A$228,0),MATCH($B101,'файл остатки'!$A$5:$CX$5,0)),AS101+AT101-AU101-AW101)</f>
        <v>#N/A</v>
      </c>
      <c r="AZ101" s="218"/>
      <c r="BA101" s="217">
        <v>-50</v>
      </c>
      <c r="BB101" s="150">
        <f>-(BA100+BA101+BA102)/'планирование суточное'!$K$138</f>
        <v>740.74074074074065</v>
      </c>
      <c r="BC101" s="234" t="e">
        <f>IF(ISERROR(INDEX('файл остатки'!$A$5:$CX$265,MATCH(BC$2,'файл остатки'!$A$5:$A$228,0),MATCH($B101,'файл остатки'!$A$5:$CX$5,0))),INDEX('файл остатки'!$A$100:$CX$265,MATCH(BA$3,'файл остатки'!$A$100:$A$228,0),MATCH($B101,'файл остатки'!$A$5:$CX$5,0)),INDEX('файл остатки'!$A$5:$CX$265,MATCH(BC$2,'файл остатки'!$A$5:$A$228,0),MATCH($B101,'файл остатки'!$A$5:$CX$5,0)))</f>
        <v>#N/A</v>
      </c>
      <c r="BD101" s="213">
        <f>INDEX('файл остатки'!$A$5:$CX$265,MATCH($H$1,'файл остатки'!$A$5:$A$228,0),MATCH($B101,'файл остатки'!$A$5:$CX$5,0))</f>
        <v>405.08571428571423</v>
      </c>
      <c r="BE101" s="241" t="e">
        <f>IF(BA$3='файл остатки'!$B$1,INDEX('файл остатки'!$A$5:$CX$265,MATCH($C$1,'файл остатки'!$A$5:$A$228,0),MATCH($B101,'файл остатки'!$A$5:$CX$5,0)),AY101+AZ101-BA101-BC101)</f>
        <v>#N/A</v>
      </c>
      <c r="BF101" s="218"/>
      <c r="BG101" s="217"/>
      <c r="BH101" s="150">
        <f>-(BG100+BG101+BG102)/'планирование суточное'!$K$138</f>
        <v>0</v>
      </c>
      <c r="BI101" s="234" t="e">
        <f>IF(ISERROR(INDEX('файл остатки'!$A$5:$CX$265,MATCH(BI$2,'файл остатки'!$A$5:$A$228,0),MATCH($B101,'файл остатки'!$A$5:$CX$5,0))),INDEX('файл остатки'!$A$100:$CX$265,MATCH(BG$3,'файл остатки'!$A$100:$A$228,0),MATCH($B101,'файл остатки'!$A$5:$CX$5,0)),INDEX('файл остатки'!$A$5:$CX$265,MATCH(BI$2,'файл остатки'!$A$5:$A$228,0),MATCH($B101,'файл остатки'!$A$5:$CX$5,0)))</f>
        <v>#N/A</v>
      </c>
      <c r="BJ101" s="213">
        <f>INDEX('файл остатки'!$A$5:$CX$265,MATCH($H$1,'файл остатки'!$A$5:$A$228,0),MATCH($B101,'файл остатки'!$A$5:$CX$5,0))</f>
        <v>405.08571428571423</v>
      </c>
      <c r="BK101" s="213" t="e">
        <f t="shared" si="6"/>
        <v>#N/A</v>
      </c>
      <c r="BL101" s="241" t="e">
        <f>IF(BG$3='файл остатки'!$B$1,INDEX('файл остатки'!$A$5:$CX$265,MATCH($C$1,'файл остатки'!$A$5:$A$228,0),MATCH($B101,'файл остатки'!$A$5:$CX$5,0)),BE101+BF101-BG101-BI101)</f>
        <v>#N/A</v>
      </c>
      <c r="BM101" s="218"/>
      <c r="BN101" s="217">
        <f t="shared" si="7"/>
        <v>-817.57222222222231</v>
      </c>
      <c r="BO101" s="150" t="e">
        <f>-(BN100+BN101+BN102)/'планирование суточное'!$K$138</f>
        <v>#N/A</v>
      </c>
      <c r="BP101" s="234">
        <f>IF(ISERROR(INDEX('файл остатки'!$A$5:$CX$265,MATCH(BP$2,'файл остатки'!$A$5:$A$228,0),MATCH($B101,'файл остатки'!$A$5:$CX$5,0))),INDEX('файл остатки'!$A$100:$CX$265,MATCH(BN$3,'файл остатки'!$A$100:$A$228,0),MATCH($B101,'файл остатки'!$A$5:$CX$5,0)),INDEX('файл остатки'!$A$5:$CX$265,MATCH(BP$2,'файл остатки'!$A$5:$A$228,0),MATCH($B101,'файл остатки'!$A$5:$CX$5,0)))</f>
        <v>817.57222222222231</v>
      </c>
      <c r="BQ101" s="213">
        <f>INDEX('файл остатки'!$A$5:$CX$265,MATCH($H$1,'файл остатки'!$A$5:$A$228,0),MATCH($B101,'файл остатки'!$A$5:$CX$5,0))</f>
        <v>405.08571428571423</v>
      </c>
      <c r="BR101" s="241" t="e">
        <f>IF(BN$3='файл остатки'!$B$1,INDEX('файл остатки'!$A$5:$CX$265,MATCH($C$1,'файл остатки'!$A$5:$A$228,0),MATCH($B101,'файл остатки'!$A$5:$CX$5,0)),BL101+BM101-BN101-BP101)</f>
        <v>#N/A</v>
      </c>
      <c r="BS101" s="218"/>
      <c r="BT101" s="217">
        <f t="shared" si="8"/>
        <v>-741.65000000000009</v>
      </c>
      <c r="BU101" s="150" t="e">
        <f>-(BT100+BT101+BT102)/'планирование суточное'!$K$138</f>
        <v>#N/A</v>
      </c>
      <c r="BV101" s="234">
        <f>IF(ISERROR(INDEX('файл остатки'!$A$5:$CX$265,MATCH(BV$2,'файл остатки'!$A$5:$A$228,0),MATCH($B101,'файл остатки'!$A$5:$CX$5,0))),INDEX('файл остатки'!$A$100:$CX$265,MATCH(BT$3,'файл остатки'!$A$100:$A$228,0),MATCH($B101,'файл остатки'!$A$5:$CX$5,0)),INDEX('файл остатки'!$A$5:$CX$265,MATCH(BV$2,'файл остатки'!$A$5:$A$228,0),MATCH($B101,'файл остатки'!$A$5:$CX$5,0)))</f>
        <v>741.65000000000009</v>
      </c>
      <c r="BW101" s="213">
        <f>INDEX('файл остатки'!$A$5:$CX$265,MATCH($H$1,'файл остатки'!$A$5:$A$228,0),MATCH($B101,'файл остатки'!$A$5:$CX$5,0))</f>
        <v>405.08571428571423</v>
      </c>
      <c r="BX101" s="241" t="e">
        <f>IF(BT$3='файл остатки'!$B$1,INDEX('файл остатки'!$A$5:$CX$265,MATCH($C$1,'файл остатки'!$A$5:$A$228,0),MATCH($B101,'файл остатки'!$A$5:$CX$5,0)),BR101+BS101-BT101-BV101)</f>
        <v>#N/A</v>
      </c>
      <c r="BY101" s="218"/>
      <c r="BZ101" s="217">
        <f t="shared" si="9"/>
        <v>-3341.65</v>
      </c>
      <c r="CA101" s="150" t="e">
        <f>-(BZ100+BZ101+BZ102)/'планирование суточное'!$K$138</f>
        <v>#N/A</v>
      </c>
      <c r="CB101" s="234">
        <f>IF(ISERROR(INDEX('файл остатки'!$A$5:$CX$265,MATCH(CB$2,'файл остатки'!$A$5:$A$228,0),MATCH($B101,'файл остатки'!$A$5:$CX$5,0))),INDEX('файл остатки'!$A$100:$CX$265,MATCH(BZ$3,'файл остатки'!$A$100:$A$228,0),MATCH($B101,'файл остатки'!$A$5:$CX$5,0)),INDEX('файл остатки'!$A$5:$CX$265,MATCH(CB$2,'файл остатки'!$A$5:$A$228,0),MATCH($B101,'файл остатки'!$A$5:$CX$5,0)))</f>
        <v>3341.65</v>
      </c>
      <c r="CC101" s="213">
        <f>INDEX('файл остатки'!$A$5:$CX$265,MATCH($H$1,'файл остатки'!$A$5:$A$228,0),MATCH($B101,'файл остатки'!$A$5:$CX$5,0))</f>
        <v>405.08571428571423</v>
      </c>
      <c r="CD101" s="241" t="e">
        <f>IF(BZ$3='файл остатки'!$B$1,INDEX('файл остатки'!$A$5:$CX$265,MATCH($C$1,'файл остатки'!$A$5:$A$228,0),MATCH($B101,'файл остатки'!$A$5:$CX$5,0)),BX101+BY101-BZ101-CB101)</f>
        <v>#N/A</v>
      </c>
      <c r="CE101" s="218"/>
      <c r="CH101" s="217">
        <f t="shared" si="10"/>
        <v>-150</v>
      </c>
      <c r="CI101" s="150">
        <f>-(CH100+CH101+CH102)/'планирование суточное'!$K$138</f>
        <v>1666.6666666666665</v>
      </c>
      <c r="CJ101" s="217" t="e">
        <f t="shared" si="11"/>
        <v>#N/A</v>
      </c>
      <c r="CK101" s="150" t="e">
        <f>-(CJ100+CJ101+CJ102)/'планирование суточное'!$K$138</f>
        <v>#N/A</v>
      </c>
      <c r="CO101" s="223">
        <f>+INDEX('файл остатки'!$A$5:$CX$265,MATCH(CO$2,'файл остатки'!$A$5:$A$228,0),MATCH($B101,'файл остатки'!$A$5:$CX$5,0))</f>
        <v>6</v>
      </c>
    </row>
    <row r="102" spans="1:93" ht="24" customHeight="1">
      <c r="A102" s="190" t="s">
        <v>19</v>
      </c>
      <c r="B102" s="202" t="s">
        <v>119</v>
      </c>
      <c r="C102" s="244" t="e">
        <f>INDEX('файл остатки'!$A$5:$CX$265,MATCH($C$1,'файл остатки'!$A$5:$A$228,0),MATCH(B102,'файл остатки'!$A$5:$CX$5,0))</f>
        <v>#N/A</v>
      </c>
      <c r="D102" s="248"/>
      <c r="E102" s="217"/>
      <c r="F102" s="208" t="s">
        <v>212</v>
      </c>
      <c r="G102" s="234" t="e">
        <f>IF(ISERROR(INDEX('файл остатки'!$A$5:$CX$265,MATCH(G$2,'файл остатки'!$A$5:$A$228,0),MATCH($B102,'файл остатки'!$A$5:$CX$5,0))),INDEX('файл остатки'!$A$100:$CX$265,MATCH(E$3,'файл остатки'!$A$100:$A$228,0),MATCH($B102,'файл остатки'!$A$5:$CX$5,0)),INDEX('файл остатки'!$A$5:$CX$265,MATCH(G$2,'файл остатки'!$A$5:$A$228,0),MATCH($B102,'файл остатки'!$A$5:$CX$5,0)))</f>
        <v>#N/A</v>
      </c>
      <c r="H102" s="213" t="e">
        <f>INDEX('файл остатки'!$A$5:$CX$265,MATCH($H$1,'файл остатки'!$A$5:$A$228,0),MATCH($B102,'файл остатки'!$A$5:$CX$5,0))</f>
        <v>#N/A</v>
      </c>
      <c r="I102" s="241" t="e">
        <f>IF(E$3='файл остатки'!$B$1,INDEX('файл остатки'!$A$5:$CX$265,MATCH($C$1,'файл остатки'!$A$5:$A$228,0),MATCH($B102,'файл остатки'!$A$5:$CX$5,0)),C102+D102-E102-G102)</f>
        <v>#N/A</v>
      </c>
      <c r="J102" s="218"/>
      <c r="K102" s="217"/>
      <c r="L102" s="208" t="s">
        <v>212</v>
      </c>
      <c r="M102" s="234" t="e">
        <f>IF(ISERROR(INDEX('файл остатки'!$A$5:$CX$265,MATCH(M$2,'файл остатки'!$A$5:$A$228,0),MATCH($B102,'файл остатки'!$A$5:$CX$5,0))),INDEX('файл остатки'!$A$100:$CX$265,MATCH(K$3,'файл остатки'!$A$100:$A$228,0),MATCH($B102,'файл остатки'!$A$5:$CX$5,0)),INDEX('файл остатки'!$A$5:$CX$265,MATCH(M$2,'файл остатки'!$A$5:$A$228,0),MATCH($B102,'файл остатки'!$A$5:$CX$5,0)))</f>
        <v>#N/A</v>
      </c>
      <c r="N102" s="213" t="e">
        <f>INDEX('файл остатки'!$A$5:$CX$265,MATCH($H$1,'файл остатки'!$A$5:$A$228,0),MATCH($B102,'файл остатки'!$A$5:$CX$5,0))</f>
        <v>#N/A</v>
      </c>
      <c r="O102" s="241" t="e">
        <f>IF(K$3='файл остатки'!$B$1,INDEX('файл остатки'!$A$5:$CX$265,MATCH($C$1,'файл остатки'!$A$5:$A$228,0),MATCH($B102,'файл остатки'!$A$5:$CX$5,0)),I102+J102-K102-M102)</f>
        <v>#N/A</v>
      </c>
      <c r="P102" s="218"/>
      <c r="Q102" s="217"/>
      <c r="R102" s="208" t="s">
        <v>212</v>
      </c>
      <c r="S102" s="234" t="e">
        <f>IF(ISERROR(INDEX('файл остатки'!$A$5:$CX$265,MATCH(S$2,'файл остатки'!$A$5:$A$228,0),MATCH($B102,'файл остатки'!$A$5:$CX$5,0))),INDEX('файл остатки'!$A$100:$CX$265,MATCH(Q$3,'файл остатки'!$A$100:$A$228,0),MATCH($B102,'файл остатки'!$A$5:$CX$5,0)),INDEX('файл остатки'!$A$5:$CX$265,MATCH(S$2,'файл остатки'!$A$5:$A$228,0),MATCH($B102,'файл остатки'!$A$5:$CX$5,0)))</f>
        <v>#N/A</v>
      </c>
      <c r="T102" s="213" t="e">
        <f>INDEX('файл остатки'!$A$5:$CX$265,MATCH($H$1,'файл остатки'!$A$5:$A$228,0),MATCH($B102,'файл остатки'!$A$5:$CX$5,0))</f>
        <v>#N/A</v>
      </c>
      <c r="U102" s="241" t="e">
        <f>IF(Q$3='файл остатки'!$B$1,INDEX('файл остатки'!$A$5:$CX$265,MATCH($C$1,'файл остатки'!$A$5:$A$228,0),MATCH($B102,'файл остатки'!$A$5:$CX$5,0)),O102+P102-Q102-S102)</f>
        <v>#N/A</v>
      </c>
      <c r="V102" s="218"/>
      <c r="W102" s="217"/>
      <c r="X102" s="208" t="s">
        <v>212</v>
      </c>
      <c r="Y102" s="234" t="e">
        <f>IF(ISERROR(INDEX('файл остатки'!$A$5:$CX$265,MATCH(Y$2,'файл остатки'!$A$5:$A$228,0),MATCH($B102,'файл остатки'!$A$5:$CX$5,0))),INDEX('файл остатки'!$A$100:$CX$265,MATCH(W$3,'файл остатки'!$A$100:$A$228,0),MATCH($B102,'файл остатки'!$A$5:$CX$5,0)),INDEX('файл остатки'!$A$5:$CX$265,MATCH(Y$2,'файл остатки'!$A$5:$A$228,0),MATCH($B102,'файл остатки'!$A$5:$CX$5,0)))</f>
        <v>#N/A</v>
      </c>
      <c r="Z102" s="213" t="e">
        <f>INDEX('файл остатки'!$A$5:$CX$265,MATCH($H$1,'файл остатки'!$A$5:$A$228,0),MATCH($B102,'файл остатки'!$A$5:$CX$5,0))</f>
        <v>#N/A</v>
      </c>
      <c r="AA102" s="241" t="e">
        <f>IF(W$3='файл остатки'!$B$1,INDEX('файл остатки'!$A$5:$CX$265,MATCH($C$1,'файл остатки'!$A$5:$A$228,0),MATCH($B102,'файл остатки'!$A$5:$CX$5,0)),U102+V102-W102-Y102)</f>
        <v>#N/A</v>
      </c>
      <c r="AB102" s="218"/>
      <c r="AC102" s="217">
        <v>-300</v>
      </c>
      <c r="AD102" s="208" t="s">
        <v>212</v>
      </c>
      <c r="AE102" s="234" t="e">
        <f>IF(ISERROR(INDEX('файл остатки'!$A$5:$CX$265,MATCH(AE$2,'файл остатки'!$A$5:$A$228,0),MATCH($B102,'файл остатки'!$A$5:$CX$5,0))),INDEX('файл остатки'!$A$100:$CX$265,MATCH(AC$3,'файл остатки'!$A$100:$A$228,0),MATCH($B102,'файл остатки'!$A$5:$CX$5,0)),INDEX('файл остатки'!$A$5:$CX$265,MATCH(AE$2,'файл остатки'!$A$5:$A$228,0),MATCH($B102,'файл остатки'!$A$5:$CX$5,0)))</f>
        <v>#N/A</v>
      </c>
      <c r="AF102" s="213" t="e">
        <f>INDEX('файл остатки'!$A$5:$CX$265,MATCH($H$1,'файл остатки'!$A$5:$A$228,0),MATCH($B102,'файл остатки'!$A$5:$CX$5,0))</f>
        <v>#N/A</v>
      </c>
      <c r="AG102" s="241" t="e">
        <f>IF(AC$3='файл остатки'!$B$1,INDEX('файл остатки'!$A$5:$CX$265,MATCH($C$1,'файл остатки'!$A$5:$A$228,0),MATCH($B102,'файл остатки'!$A$5:$CX$5,0)),AA102+AB102-AC102-AE102)</f>
        <v>#N/A</v>
      </c>
      <c r="AH102" s="218"/>
      <c r="AI102" s="217"/>
      <c r="AJ102" s="208" t="s">
        <v>212</v>
      </c>
      <c r="AK102" s="234" t="e">
        <f>IF(ISERROR(INDEX('файл остатки'!$A$5:$CX$265,MATCH(AK$2,'файл остатки'!$A$5:$A$228,0),MATCH($B102,'файл остатки'!$A$5:$CX$5,0))),INDEX('файл остатки'!$A$100:$CX$265,MATCH(AI$3,'файл остатки'!$A$100:$A$228,0),MATCH($B102,'файл остатки'!$A$5:$CX$5,0)),INDEX('файл остатки'!$A$5:$CX$265,MATCH(AK$2,'файл остатки'!$A$5:$A$228,0),MATCH($B102,'файл остатки'!$A$5:$CX$5,0)))</f>
        <v>#N/A</v>
      </c>
      <c r="AL102" s="213" t="e">
        <f>INDEX('файл остатки'!$A$5:$CX$265,MATCH($H$1,'файл остатки'!$A$5:$A$228,0),MATCH($B102,'файл остатки'!$A$5:$CX$5,0))</f>
        <v>#N/A</v>
      </c>
      <c r="AM102" s="241" t="e">
        <f>IF(AI$3='файл остатки'!$B$1,INDEX('файл остатки'!$A$5:$CX$265,MATCH($C$1,'файл остатки'!$A$5:$A$228,0),MATCH($B102,'файл остатки'!$A$5:$CX$5,0)),AG102+AH102-AI102-AK102)</f>
        <v>#N/A</v>
      </c>
      <c r="AN102" s="218"/>
      <c r="AO102" s="217"/>
      <c r="AP102" s="208" t="s">
        <v>212</v>
      </c>
      <c r="AQ102" s="234" t="e">
        <f>IF(ISERROR(INDEX('файл остатки'!$A$5:$CX$265,MATCH(AQ$2,'файл остатки'!$A$5:$A$228,0),MATCH($B102,'файл остатки'!$A$5:$CX$5,0))),INDEX('файл остатки'!$A$100:$CX$265,MATCH(AO$3,'файл остатки'!$A$100:$A$228,0),MATCH($B102,'файл остатки'!$A$5:$CX$5,0)),INDEX('файл остатки'!$A$5:$CX$265,MATCH(AQ$2,'файл остатки'!$A$5:$A$228,0),MATCH($B102,'файл остатки'!$A$5:$CX$5,0)))</f>
        <v>#N/A</v>
      </c>
      <c r="AR102" s="213" t="e">
        <f>INDEX('файл остатки'!$A$5:$CX$265,MATCH($H$1,'файл остатки'!$A$5:$A$228,0),MATCH($B102,'файл остатки'!$A$5:$CX$5,0))</f>
        <v>#N/A</v>
      </c>
      <c r="AS102" s="241" t="e">
        <f>IF(AO$3='файл остатки'!$B$1,INDEX('файл остатки'!$A$5:$CX$265,MATCH($C$1,'файл остатки'!$A$5:$A$228,0),MATCH($B102,'файл остатки'!$A$5:$CX$5,0)),AM102+AN102-AO102-AQ102)</f>
        <v>#N/A</v>
      </c>
      <c r="AT102" s="218"/>
      <c r="AU102" s="217"/>
      <c r="AV102" s="208" t="s">
        <v>212</v>
      </c>
      <c r="AW102" s="234" t="e">
        <f>IF(ISERROR(INDEX('файл остатки'!$A$5:$CX$265,MATCH(AW$2,'файл остатки'!$A$5:$A$228,0),MATCH($B102,'файл остатки'!$A$5:$CX$5,0))),INDEX('файл остатки'!$A$100:$CX$265,MATCH(AU$3,'файл остатки'!$A$100:$A$228,0),MATCH($B102,'файл остатки'!$A$5:$CX$5,0)),INDEX('файл остатки'!$A$5:$CX$265,MATCH(AW$2,'файл остатки'!$A$5:$A$228,0),MATCH($B102,'файл остатки'!$A$5:$CX$5,0)))</f>
        <v>#N/A</v>
      </c>
      <c r="AX102" s="213" t="e">
        <f>INDEX('файл остатки'!$A$5:$CX$265,MATCH($H$1,'файл остатки'!$A$5:$A$228,0),MATCH($B102,'файл остатки'!$A$5:$CX$5,0))</f>
        <v>#N/A</v>
      </c>
      <c r="AY102" s="241" t="e">
        <f>IF(AU$3='файл остатки'!$B$1,INDEX('файл остатки'!$A$5:$CX$265,MATCH($C$1,'файл остатки'!$A$5:$A$228,0),MATCH($B102,'файл остатки'!$A$5:$CX$5,0)),AS102+AT102-AU102-AW102)</f>
        <v>#N/A</v>
      </c>
      <c r="AZ102" s="218"/>
      <c r="BA102" s="217">
        <v>-300</v>
      </c>
      <c r="BB102" s="208" t="s">
        <v>212</v>
      </c>
      <c r="BC102" s="234" t="e">
        <f>IF(ISERROR(INDEX('файл остатки'!$A$5:$CX$265,MATCH(BC$2,'файл остатки'!$A$5:$A$228,0),MATCH($B102,'файл остатки'!$A$5:$CX$5,0))),INDEX('файл остатки'!$A$100:$CX$265,MATCH(BA$3,'файл остатки'!$A$100:$A$228,0),MATCH($B102,'файл остатки'!$A$5:$CX$5,0)),INDEX('файл остатки'!$A$5:$CX$265,MATCH(BC$2,'файл остатки'!$A$5:$A$228,0),MATCH($B102,'файл остатки'!$A$5:$CX$5,0)))</f>
        <v>#N/A</v>
      </c>
      <c r="BD102" s="213" t="e">
        <f>INDEX('файл остатки'!$A$5:$CX$265,MATCH($H$1,'файл остатки'!$A$5:$A$228,0),MATCH($B102,'файл остатки'!$A$5:$CX$5,0))</f>
        <v>#N/A</v>
      </c>
      <c r="BE102" s="241" t="e">
        <f>IF(BA$3='файл остатки'!$B$1,INDEX('файл остатки'!$A$5:$CX$265,MATCH($C$1,'файл остатки'!$A$5:$A$228,0),MATCH($B102,'файл остатки'!$A$5:$CX$5,0)),AY102+AZ102-BA102-BC102)</f>
        <v>#N/A</v>
      </c>
      <c r="BF102" s="218"/>
      <c r="BG102" s="217"/>
      <c r="BH102" s="208" t="s">
        <v>212</v>
      </c>
      <c r="BI102" s="234" t="e">
        <f>IF(ISERROR(INDEX('файл остатки'!$A$5:$CX$265,MATCH(BI$2,'файл остатки'!$A$5:$A$228,0),MATCH($B102,'файл остатки'!$A$5:$CX$5,0))),INDEX('файл остатки'!$A$100:$CX$265,MATCH(BG$3,'файл остатки'!$A$100:$A$228,0),MATCH($B102,'файл остатки'!$A$5:$CX$5,0)),INDEX('файл остатки'!$A$5:$CX$265,MATCH(BI$2,'файл остатки'!$A$5:$A$228,0),MATCH($B102,'файл остатки'!$A$5:$CX$5,0)))</f>
        <v>#N/A</v>
      </c>
      <c r="BJ102" s="213" t="e">
        <f>INDEX('файл остатки'!$A$5:$CX$265,MATCH($H$1,'файл остатки'!$A$5:$A$228,0),MATCH($B102,'файл остатки'!$A$5:$CX$5,0))</f>
        <v>#N/A</v>
      </c>
      <c r="BK102" s="213" t="e">
        <f t="shared" si="6"/>
        <v>#N/A</v>
      </c>
      <c r="BL102" s="241" t="e">
        <f>IF(BG$3='файл остатки'!$B$1,INDEX('файл остатки'!$A$5:$CX$265,MATCH($C$1,'файл остатки'!$A$5:$A$228,0),MATCH($B102,'файл остатки'!$A$5:$CX$5,0)),BE102+BF102-BG102-BI102)</f>
        <v>#N/A</v>
      </c>
      <c r="BM102" s="218"/>
      <c r="BN102" s="217" t="e">
        <f t="shared" si="7"/>
        <v>#N/A</v>
      </c>
      <c r="BO102" s="208" t="s">
        <v>212</v>
      </c>
      <c r="BP102" s="234" t="e">
        <f>IF(ISERROR(INDEX('файл остатки'!$A$5:$CX$265,MATCH(BP$2,'файл остатки'!$A$5:$A$228,0),MATCH($B102,'файл остатки'!$A$5:$CX$5,0))),INDEX('файл остатки'!$A$100:$CX$265,MATCH(BN$3,'файл остатки'!$A$100:$A$228,0),MATCH($B102,'файл остатки'!$A$5:$CX$5,0)),INDEX('файл остатки'!$A$5:$CX$265,MATCH(BP$2,'файл остатки'!$A$5:$A$228,0),MATCH($B102,'файл остатки'!$A$5:$CX$5,0)))</f>
        <v>#N/A</v>
      </c>
      <c r="BQ102" s="213" t="e">
        <f>INDEX('файл остатки'!$A$5:$CX$265,MATCH($H$1,'файл остатки'!$A$5:$A$228,0),MATCH($B102,'файл остатки'!$A$5:$CX$5,0))</f>
        <v>#N/A</v>
      </c>
      <c r="BR102" s="241" t="e">
        <f>IF(BN$3='файл остатки'!$B$1,INDEX('файл остатки'!$A$5:$CX$265,MATCH($C$1,'файл остатки'!$A$5:$A$228,0),MATCH($B102,'файл остатки'!$A$5:$CX$5,0)),BL102+BM102-BN102-BP102)</f>
        <v>#N/A</v>
      </c>
      <c r="BS102" s="218"/>
      <c r="BT102" s="217" t="e">
        <f t="shared" si="8"/>
        <v>#N/A</v>
      </c>
      <c r="BU102" s="208" t="s">
        <v>212</v>
      </c>
      <c r="BV102" s="234" t="e">
        <f>IF(ISERROR(INDEX('файл остатки'!$A$5:$CX$265,MATCH(BV$2,'файл остатки'!$A$5:$A$228,0),MATCH($B102,'файл остатки'!$A$5:$CX$5,0))),INDEX('файл остатки'!$A$100:$CX$265,MATCH(BT$3,'файл остатки'!$A$100:$A$228,0),MATCH($B102,'файл остатки'!$A$5:$CX$5,0)),INDEX('файл остатки'!$A$5:$CX$265,MATCH(BV$2,'файл остатки'!$A$5:$A$228,0),MATCH($B102,'файл остатки'!$A$5:$CX$5,0)))</f>
        <v>#N/A</v>
      </c>
      <c r="BW102" s="213" t="e">
        <f>INDEX('файл остатки'!$A$5:$CX$265,MATCH($H$1,'файл остатки'!$A$5:$A$228,0),MATCH($B102,'файл остатки'!$A$5:$CX$5,0))</f>
        <v>#N/A</v>
      </c>
      <c r="BX102" s="241" t="e">
        <f>IF(BT$3='файл остатки'!$B$1,INDEX('файл остатки'!$A$5:$CX$265,MATCH($C$1,'файл остатки'!$A$5:$A$228,0),MATCH($B102,'файл остатки'!$A$5:$CX$5,0)),BR102+BS102-BT102-BV102)</f>
        <v>#N/A</v>
      </c>
      <c r="BY102" s="218"/>
      <c r="BZ102" s="217" t="e">
        <f t="shared" si="9"/>
        <v>#N/A</v>
      </c>
      <c r="CA102" s="208" t="s">
        <v>212</v>
      </c>
      <c r="CB102" s="234" t="e">
        <f>IF(ISERROR(INDEX('файл остатки'!$A$5:$CX$265,MATCH(CB$2,'файл остатки'!$A$5:$A$228,0),MATCH($B102,'файл остатки'!$A$5:$CX$5,0))),INDEX('файл остатки'!$A$100:$CX$265,MATCH(BZ$3,'файл остатки'!$A$100:$A$228,0),MATCH($B102,'файл остатки'!$A$5:$CX$5,0)),INDEX('файл остатки'!$A$5:$CX$265,MATCH(CB$2,'файл остатки'!$A$5:$A$228,0),MATCH($B102,'файл остатки'!$A$5:$CX$5,0)))</f>
        <v>#N/A</v>
      </c>
      <c r="CC102" s="213" t="e">
        <f>INDEX('файл остатки'!$A$5:$CX$265,MATCH($H$1,'файл остатки'!$A$5:$A$228,0),MATCH($B102,'файл остатки'!$A$5:$CX$5,0))</f>
        <v>#N/A</v>
      </c>
      <c r="CD102" s="241" t="e">
        <f>IF(BZ$3='файл остатки'!$B$1,INDEX('файл остатки'!$A$5:$CX$265,MATCH($C$1,'файл остатки'!$A$5:$A$228,0),MATCH($B102,'файл остатки'!$A$5:$CX$5,0)),BX102+BY102-BZ102-CB102)</f>
        <v>#N/A</v>
      </c>
      <c r="CE102" s="218"/>
      <c r="CH102" s="217">
        <f t="shared" si="10"/>
        <v>-600</v>
      </c>
      <c r="CI102" s="208" t="s">
        <v>212</v>
      </c>
      <c r="CJ102" s="217" t="e">
        <f t="shared" si="11"/>
        <v>#N/A</v>
      </c>
      <c r="CK102" s="208" t="s">
        <v>212</v>
      </c>
      <c r="CO102" s="223" t="e">
        <f>+INDEX('файл остатки'!$A$5:$CX$265,MATCH(CO$2,'файл остатки'!$A$5:$A$228,0),MATCH($B102,'файл остатки'!$A$5:$CX$5,0))</f>
        <v>#N/A</v>
      </c>
    </row>
    <row r="103" spans="1:93" ht="24" customHeight="1">
      <c r="A103" s="190" t="s">
        <v>19</v>
      </c>
      <c r="B103" s="202" t="s">
        <v>120</v>
      </c>
      <c r="C103" s="244" t="e">
        <f>INDEX('файл остатки'!$A$5:$CX$265,MATCH($C$1,'файл остатки'!$A$5:$A$228,0),MATCH(B103,'файл остатки'!$A$5:$CX$5,0))</f>
        <v>#N/A</v>
      </c>
      <c r="D103" s="248"/>
      <c r="E103" s="217"/>
      <c r="F103" s="150">
        <f>-(E103)/'планирование суточное'!$K$146</f>
        <v>0</v>
      </c>
      <c r="G103" s="234" t="e">
        <f>IF(ISERROR(INDEX('файл остатки'!$A$5:$CX$265,MATCH(G$2,'файл остатки'!$A$5:$A$228,0),MATCH($B103,'файл остатки'!$A$5:$CX$5,0))),INDEX('файл остатки'!$A$100:$CX$265,MATCH(E$3,'файл остатки'!$A$100:$A$228,0),MATCH($B103,'файл остатки'!$A$5:$CX$5,0)),INDEX('файл остатки'!$A$5:$CX$265,MATCH(G$2,'файл остатки'!$A$5:$A$228,0),MATCH($B103,'файл остатки'!$A$5:$CX$5,0)))</f>
        <v>#N/A</v>
      </c>
      <c r="H103" s="213" t="e">
        <f>INDEX('файл остатки'!$A$5:$CX$265,MATCH($H$1,'файл остатки'!$A$5:$A$228,0),MATCH($B103,'файл остатки'!$A$5:$CX$5,0))</f>
        <v>#N/A</v>
      </c>
      <c r="I103" s="241" t="e">
        <f>IF(E$3='файл остатки'!$B$1,INDEX('файл остатки'!$A$5:$CX$265,MATCH($C$1,'файл остатки'!$A$5:$A$228,0),MATCH($B103,'файл остатки'!$A$5:$CX$5,0)),C103+D103-E103-G103)</f>
        <v>#N/A</v>
      </c>
      <c r="J103" s="218"/>
      <c r="K103" s="217"/>
      <c r="L103" s="150">
        <f>-(K103)/'планирование суточное'!$K$146</f>
        <v>0</v>
      </c>
      <c r="M103" s="234" t="e">
        <f>IF(ISERROR(INDEX('файл остатки'!$A$5:$CX$265,MATCH(M$2,'файл остатки'!$A$5:$A$228,0),MATCH($B103,'файл остатки'!$A$5:$CX$5,0))),INDEX('файл остатки'!$A$100:$CX$265,MATCH(K$3,'файл остатки'!$A$100:$A$228,0),MATCH($B103,'файл остатки'!$A$5:$CX$5,0)),INDEX('файл остатки'!$A$5:$CX$265,MATCH(M$2,'файл остатки'!$A$5:$A$228,0),MATCH($B103,'файл остатки'!$A$5:$CX$5,0)))</f>
        <v>#N/A</v>
      </c>
      <c r="N103" s="213" t="e">
        <f>INDEX('файл остатки'!$A$5:$CX$265,MATCH($H$1,'файл остатки'!$A$5:$A$228,0),MATCH($B103,'файл остатки'!$A$5:$CX$5,0))</f>
        <v>#N/A</v>
      </c>
      <c r="O103" s="241" t="e">
        <f>IF(K$3='файл остатки'!$B$1,INDEX('файл остатки'!$A$5:$CX$265,MATCH($C$1,'файл остатки'!$A$5:$A$228,0),MATCH($B103,'файл остатки'!$A$5:$CX$5,0)),I103+J103-K103-M103)</f>
        <v>#N/A</v>
      </c>
      <c r="P103" s="218"/>
      <c r="Q103" s="217"/>
      <c r="R103" s="150">
        <f>-(Q103)/'планирование суточное'!$K$146</f>
        <v>0</v>
      </c>
      <c r="S103" s="234" t="e">
        <f>IF(ISERROR(INDEX('файл остатки'!$A$5:$CX$265,MATCH(S$2,'файл остатки'!$A$5:$A$228,0),MATCH($B103,'файл остатки'!$A$5:$CX$5,0))),INDEX('файл остатки'!$A$100:$CX$265,MATCH(Q$3,'файл остатки'!$A$100:$A$228,0),MATCH($B103,'файл остатки'!$A$5:$CX$5,0)),INDEX('файл остатки'!$A$5:$CX$265,MATCH(S$2,'файл остатки'!$A$5:$A$228,0),MATCH($B103,'файл остатки'!$A$5:$CX$5,0)))</f>
        <v>#N/A</v>
      </c>
      <c r="T103" s="213" t="e">
        <f>INDEX('файл остатки'!$A$5:$CX$265,MATCH($H$1,'файл остатки'!$A$5:$A$228,0),MATCH($B103,'файл остатки'!$A$5:$CX$5,0))</f>
        <v>#N/A</v>
      </c>
      <c r="U103" s="241" t="e">
        <f>IF(Q$3='файл остатки'!$B$1,INDEX('файл остатки'!$A$5:$CX$265,MATCH($C$1,'файл остатки'!$A$5:$A$228,0),MATCH($B103,'файл остатки'!$A$5:$CX$5,0)),O103+P103-Q103-S103)</f>
        <v>#N/A</v>
      </c>
      <c r="V103" s="218"/>
      <c r="W103" s="217"/>
      <c r="X103" s="150">
        <f>-(W103)/'планирование суточное'!$K$146</f>
        <v>0</v>
      </c>
      <c r="Y103" s="234" t="e">
        <f>IF(ISERROR(INDEX('файл остатки'!$A$5:$CX$265,MATCH(Y$2,'файл остатки'!$A$5:$A$228,0),MATCH($B103,'файл остатки'!$A$5:$CX$5,0))),INDEX('файл остатки'!$A$100:$CX$265,MATCH(W$3,'файл остатки'!$A$100:$A$228,0),MATCH($B103,'файл остатки'!$A$5:$CX$5,0)),INDEX('файл остатки'!$A$5:$CX$265,MATCH(Y$2,'файл остатки'!$A$5:$A$228,0),MATCH($B103,'файл остатки'!$A$5:$CX$5,0)))</f>
        <v>#N/A</v>
      </c>
      <c r="Z103" s="213" t="e">
        <f>INDEX('файл остатки'!$A$5:$CX$265,MATCH($H$1,'файл остатки'!$A$5:$A$228,0),MATCH($B103,'файл остатки'!$A$5:$CX$5,0))</f>
        <v>#N/A</v>
      </c>
      <c r="AA103" s="241" t="e">
        <f>IF(W$3='файл остатки'!$B$1,INDEX('файл остатки'!$A$5:$CX$265,MATCH($C$1,'файл остатки'!$A$5:$A$228,0),MATCH($B103,'файл остатки'!$A$5:$CX$5,0)),U103+V103-W103-Y103)</f>
        <v>#N/A</v>
      </c>
      <c r="AB103" s="218"/>
      <c r="AC103" s="217"/>
      <c r="AD103" s="150">
        <f>-(AC103)/'планирование суточное'!$K$146</f>
        <v>0</v>
      </c>
      <c r="AE103" s="234" t="e">
        <f>IF(ISERROR(INDEX('файл остатки'!$A$5:$CX$265,MATCH(AE$2,'файл остатки'!$A$5:$A$228,0),MATCH($B103,'файл остатки'!$A$5:$CX$5,0))),INDEX('файл остатки'!$A$100:$CX$265,MATCH(AC$3,'файл остатки'!$A$100:$A$228,0),MATCH($B103,'файл остатки'!$A$5:$CX$5,0)),INDEX('файл остатки'!$A$5:$CX$265,MATCH(AE$2,'файл остатки'!$A$5:$A$228,0),MATCH($B103,'файл остатки'!$A$5:$CX$5,0)))</f>
        <v>#N/A</v>
      </c>
      <c r="AF103" s="213" t="e">
        <f>INDEX('файл остатки'!$A$5:$CX$265,MATCH($H$1,'файл остатки'!$A$5:$A$228,0),MATCH($B103,'файл остатки'!$A$5:$CX$5,0))</f>
        <v>#N/A</v>
      </c>
      <c r="AG103" s="241" t="e">
        <f>IF(AC$3='файл остатки'!$B$1,INDEX('файл остатки'!$A$5:$CX$265,MATCH($C$1,'файл остатки'!$A$5:$A$228,0),MATCH($B103,'файл остатки'!$A$5:$CX$5,0)),AA103+AB103-AC103-AE103)</f>
        <v>#N/A</v>
      </c>
      <c r="AH103" s="218"/>
      <c r="AI103" s="217"/>
      <c r="AJ103" s="150">
        <f>-(AI103)/'планирование суточное'!$K$146</f>
        <v>0</v>
      </c>
      <c r="AK103" s="234" t="e">
        <f>IF(ISERROR(INDEX('файл остатки'!$A$5:$CX$265,MATCH(AK$2,'файл остатки'!$A$5:$A$228,0),MATCH($B103,'файл остатки'!$A$5:$CX$5,0))),INDEX('файл остатки'!$A$100:$CX$265,MATCH(AI$3,'файл остатки'!$A$100:$A$228,0),MATCH($B103,'файл остатки'!$A$5:$CX$5,0)),INDEX('файл остатки'!$A$5:$CX$265,MATCH(AK$2,'файл остатки'!$A$5:$A$228,0),MATCH($B103,'файл остатки'!$A$5:$CX$5,0)))</f>
        <v>#N/A</v>
      </c>
      <c r="AL103" s="213" t="e">
        <f>INDEX('файл остатки'!$A$5:$CX$265,MATCH($H$1,'файл остатки'!$A$5:$A$228,0),MATCH($B103,'файл остатки'!$A$5:$CX$5,0))</f>
        <v>#N/A</v>
      </c>
      <c r="AM103" s="241" t="e">
        <f>IF(AI$3='файл остатки'!$B$1,INDEX('файл остатки'!$A$5:$CX$265,MATCH($C$1,'файл остатки'!$A$5:$A$228,0),MATCH($B103,'файл остатки'!$A$5:$CX$5,0)),AG103+AH103-AI103-AK103)</f>
        <v>#N/A</v>
      </c>
      <c r="AN103" s="218"/>
      <c r="AO103" s="217"/>
      <c r="AP103" s="150">
        <f>-(AO103)/'планирование суточное'!$K$146</f>
        <v>0</v>
      </c>
      <c r="AQ103" s="234" t="e">
        <f>IF(ISERROR(INDEX('файл остатки'!$A$5:$CX$265,MATCH(AQ$2,'файл остатки'!$A$5:$A$228,0),MATCH($B103,'файл остатки'!$A$5:$CX$5,0))),INDEX('файл остатки'!$A$100:$CX$265,MATCH(AO$3,'файл остатки'!$A$100:$A$228,0),MATCH($B103,'файл остатки'!$A$5:$CX$5,0)),INDEX('файл остатки'!$A$5:$CX$265,MATCH(AQ$2,'файл остатки'!$A$5:$A$228,0),MATCH($B103,'файл остатки'!$A$5:$CX$5,0)))</f>
        <v>#N/A</v>
      </c>
      <c r="AR103" s="213" t="e">
        <f>INDEX('файл остатки'!$A$5:$CX$265,MATCH($H$1,'файл остатки'!$A$5:$A$228,0),MATCH($B103,'файл остатки'!$A$5:$CX$5,0))</f>
        <v>#N/A</v>
      </c>
      <c r="AS103" s="241" t="e">
        <f>IF(AO$3='файл остатки'!$B$1,INDEX('файл остатки'!$A$5:$CX$265,MATCH($C$1,'файл остатки'!$A$5:$A$228,0),MATCH($B103,'файл остатки'!$A$5:$CX$5,0)),AM103+AN103-AO103-AQ103)</f>
        <v>#N/A</v>
      </c>
      <c r="AT103" s="218"/>
      <c r="AU103" s="217"/>
      <c r="AV103" s="150">
        <f>-(AU103)/'планирование суточное'!$K$146</f>
        <v>0</v>
      </c>
      <c r="AW103" s="234" t="e">
        <f>IF(ISERROR(INDEX('файл остатки'!$A$5:$CX$265,MATCH(AW$2,'файл остатки'!$A$5:$A$228,0),MATCH($B103,'файл остатки'!$A$5:$CX$5,0))),INDEX('файл остатки'!$A$100:$CX$265,MATCH(AU$3,'файл остатки'!$A$100:$A$228,0),MATCH($B103,'файл остатки'!$A$5:$CX$5,0)),INDEX('файл остатки'!$A$5:$CX$265,MATCH(AW$2,'файл остатки'!$A$5:$A$228,0),MATCH($B103,'файл остатки'!$A$5:$CX$5,0)))</f>
        <v>#N/A</v>
      </c>
      <c r="AX103" s="213" t="e">
        <f>INDEX('файл остатки'!$A$5:$CX$265,MATCH($H$1,'файл остатки'!$A$5:$A$228,0),MATCH($B103,'файл остатки'!$A$5:$CX$5,0))</f>
        <v>#N/A</v>
      </c>
      <c r="AY103" s="241" t="e">
        <f>IF(AU$3='файл остатки'!$B$1,INDEX('файл остатки'!$A$5:$CX$265,MATCH($C$1,'файл остатки'!$A$5:$A$228,0),MATCH($B103,'файл остатки'!$A$5:$CX$5,0)),AS103+AT103-AU103-AW103)</f>
        <v>#N/A</v>
      </c>
      <c r="AZ103" s="218"/>
      <c r="BA103" s="217">
        <v>-300</v>
      </c>
      <c r="BB103" s="150">
        <f>-(BA103)/'планирование суточное'!$K$146</f>
        <v>652.17391304347825</v>
      </c>
      <c r="BC103" s="234" t="e">
        <f>IF(ISERROR(INDEX('файл остатки'!$A$5:$CX$265,MATCH(BC$2,'файл остатки'!$A$5:$A$228,0),MATCH($B103,'файл остатки'!$A$5:$CX$5,0))),INDEX('файл остатки'!$A$100:$CX$265,MATCH(BA$3,'файл остатки'!$A$100:$A$228,0),MATCH($B103,'файл остатки'!$A$5:$CX$5,0)),INDEX('файл остатки'!$A$5:$CX$265,MATCH(BC$2,'файл остатки'!$A$5:$A$228,0),MATCH($B103,'файл остатки'!$A$5:$CX$5,0)))</f>
        <v>#N/A</v>
      </c>
      <c r="BD103" s="213" t="e">
        <f>INDEX('файл остатки'!$A$5:$CX$265,MATCH($H$1,'файл остатки'!$A$5:$A$228,0),MATCH($B103,'файл остатки'!$A$5:$CX$5,0))</f>
        <v>#N/A</v>
      </c>
      <c r="BE103" s="241" t="e">
        <f>IF(BA$3='файл остатки'!$B$1,INDEX('файл остатки'!$A$5:$CX$265,MATCH($C$1,'файл остатки'!$A$5:$A$228,0),MATCH($B103,'файл остатки'!$A$5:$CX$5,0)),AY103+AZ103-BA103-BC103)</f>
        <v>#N/A</v>
      </c>
      <c r="BF103" s="218"/>
      <c r="BG103" s="217"/>
      <c r="BH103" s="150">
        <f>-(BG103)/'планирование суточное'!$K$146</f>
        <v>0</v>
      </c>
      <c r="BI103" s="234" t="e">
        <f>IF(ISERROR(INDEX('файл остатки'!$A$5:$CX$265,MATCH(BI$2,'файл остатки'!$A$5:$A$228,0),MATCH($B103,'файл остатки'!$A$5:$CX$5,0))),INDEX('файл остатки'!$A$100:$CX$265,MATCH(BG$3,'файл остатки'!$A$100:$A$228,0),MATCH($B103,'файл остатки'!$A$5:$CX$5,0)),INDEX('файл остатки'!$A$5:$CX$265,MATCH(BI$2,'файл остатки'!$A$5:$A$228,0),MATCH($B103,'файл остатки'!$A$5:$CX$5,0)))</f>
        <v>#N/A</v>
      </c>
      <c r="BJ103" s="213" t="e">
        <f>INDEX('файл остатки'!$A$5:$CX$265,MATCH($H$1,'файл остатки'!$A$5:$A$228,0),MATCH($B103,'файл остатки'!$A$5:$CX$5,0))</f>
        <v>#N/A</v>
      </c>
      <c r="BK103" s="213" t="e">
        <f t="shared" si="6"/>
        <v>#N/A</v>
      </c>
      <c r="BL103" s="241" t="e">
        <f>IF(BG$3='файл остатки'!$B$1,INDEX('файл остатки'!$A$5:$CX$265,MATCH($C$1,'файл остатки'!$A$5:$A$228,0),MATCH($B103,'файл остатки'!$A$5:$CX$5,0)),BE103+BF103-BG103-BI103)</f>
        <v>#N/A</v>
      </c>
      <c r="BM103" s="218"/>
      <c r="BN103" s="217" t="e">
        <f t="shared" si="7"/>
        <v>#N/A</v>
      </c>
      <c r="BO103" s="150" t="e">
        <f>-(BN103)/'планирование суточное'!$K$146</f>
        <v>#N/A</v>
      </c>
      <c r="BP103" s="234" t="e">
        <f>IF(ISERROR(INDEX('файл остатки'!$A$5:$CX$265,MATCH(BP$2,'файл остатки'!$A$5:$A$228,0),MATCH($B103,'файл остатки'!$A$5:$CX$5,0))),INDEX('файл остатки'!$A$100:$CX$265,MATCH(BN$3,'файл остатки'!$A$100:$A$228,0),MATCH($B103,'файл остатки'!$A$5:$CX$5,0)),INDEX('файл остатки'!$A$5:$CX$265,MATCH(BP$2,'файл остатки'!$A$5:$A$228,0),MATCH($B103,'файл остатки'!$A$5:$CX$5,0)))</f>
        <v>#N/A</v>
      </c>
      <c r="BQ103" s="213" t="e">
        <f>INDEX('файл остатки'!$A$5:$CX$265,MATCH($H$1,'файл остатки'!$A$5:$A$228,0),MATCH($B103,'файл остатки'!$A$5:$CX$5,0))</f>
        <v>#N/A</v>
      </c>
      <c r="BR103" s="241" t="e">
        <f>IF(BN$3='файл остатки'!$B$1,INDEX('файл остатки'!$A$5:$CX$265,MATCH($C$1,'файл остатки'!$A$5:$A$228,0),MATCH($B103,'файл остатки'!$A$5:$CX$5,0)),BL103+BM103-BN103-BP103)</f>
        <v>#N/A</v>
      </c>
      <c r="BS103" s="218"/>
      <c r="BT103" s="217" t="e">
        <f t="shared" si="8"/>
        <v>#N/A</v>
      </c>
      <c r="BU103" s="150" t="e">
        <f>-(BT103)/'планирование суточное'!$K$146</f>
        <v>#N/A</v>
      </c>
      <c r="BV103" s="234" t="e">
        <f>IF(ISERROR(INDEX('файл остатки'!$A$5:$CX$265,MATCH(BV$2,'файл остатки'!$A$5:$A$228,0),MATCH($B103,'файл остатки'!$A$5:$CX$5,0))),INDEX('файл остатки'!$A$100:$CX$265,MATCH(BT$3,'файл остатки'!$A$100:$A$228,0),MATCH($B103,'файл остатки'!$A$5:$CX$5,0)),INDEX('файл остатки'!$A$5:$CX$265,MATCH(BV$2,'файл остатки'!$A$5:$A$228,0),MATCH($B103,'файл остатки'!$A$5:$CX$5,0)))</f>
        <v>#N/A</v>
      </c>
      <c r="BW103" s="213" t="e">
        <f>INDEX('файл остатки'!$A$5:$CX$265,MATCH($H$1,'файл остатки'!$A$5:$A$228,0),MATCH($B103,'файл остатки'!$A$5:$CX$5,0))</f>
        <v>#N/A</v>
      </c>
      <c r="BX103" s="241" t="e">
        <f>IF(BT$3='файл остатки'!$B$1,INDEX('файл остатки'!$A$5:$CX$265,MATCH($C$1,'файл остатки'!$A$5:$A$228,0),MATCH($B103,'файл остатки'!$A$5:$CX$5,0)),BR103+BS103-BT103-BV103)</f>
        <v>#N/A</v>
      </c>
      <c r="BY103" s="218"/>
      <c r="BZ103" s="217" t="e">
        <f t="shared" si="9"/>
        <v>#N/A</v>
      </c>
      <c r="CA103" s="150" t="e">
        <f>-(BZ103)/'планирование суточное'!$K$146</f>
        <v>#N/A</v>
      </c>
      <c r="CB103" s="234" t="e">
        <f>IF(ISERROR(INDEX('файл остатки'!$A$5:$CX$265,MATCH(CB$2,'файл остатки'!$A$5:$A$228,0),MATCH($B103,'файл остатки'!$A$5:$CX$5,0))),INDEX('файл остатки'!$A$100:$CX$265,MATCH(BZ$3,'файл остатки'!$A$100:$A$228,0),MATCH($B103,'файл остатки'!$A$5:$CX$5,0)),INDEX('файл остатки'!$A$5:$CX$265,MATCH(CB$2,'файл остатки'!$A$5:$A$228,0),MATCH($B103,'файл остатки'!$A$5:$CX$5,0)))</f>
        <v>#N/A</v>
      </c>
      <c r="CC103" s="213" t="e">
        <f>INDEX('файл остатки'!$A$5:$CX$265,MATCH($H$1,'файл остатки'!$A$5:$A$228,0),MATCH($B103,'файл остатки'!$A$5:$CX$5,0))</f>
        <v>#N/A</v>
      </c>
      <c r="CD103" s="241" t="e">
        <f>IF(BZ$3='файл остатки'!$B$1,INDEX('файл остатки'!$A$5:$CX$265,MATCH($C$1,'файл остатки'!$A$5:$A$228,0),MATCH($B103,'файл остатки'!$A$5:$CX$5,0)),BX103+BY103-BZ103-CB103)</f>
        <v>#N/A</v>
      </c>
      <c r="CE103" s="218"/>
      <c r="CH103" s="217">
        <f t="shared" si="10"/>
        <v>-300</v>
      </c>
      <c r="CI103" s="150">
        <f>-(CH103)/'планирование суточное'!$K$146</f>
        <v>652.17391304347825</v>
      </c>
      <c r="CJ103" s="217" t="e">
        <f t="shared" si="11"/>
        <v>#N/A</v>
      </c>
      <c r="CK103" s="150" t="e">
        <f>-(CJ103)/'планирование суточное'!$K$146</f>
        <v>#N/A</v>
      </c>
      <c r="CO103" s="223" t="e">
        <f>+INDEX('файл остатки'!$A$5:$CX$265,MATCH(CO$2,'файл остатки'!$A$5:$A$228,0),MATCH($B103,'файл остатки'!$A$5:$CX$5,0))</f>
        <v>#N/A</v>
      </c>
    </row>
    <row r="104" spans="1:93" ht="24" customHeight="1">
      <c r="A104" s="190" t="s">
        <v>19</v>
      </c>
      <c r="B104" s="202" t="s">
        <v>135</v>
      </c>
      <c r="C104" s="244" t="e">
        <f>INDEX('файл остатки'!$A$5:$CX$265,MATCH($C$1,'файл остатки'!$A$5:$A$228,0),MATCH(B104,'файл остатки'!$A$5:$CX$5,0))</f>
        <v>#N/A</v>
      </c>
      <c r="D104" s="248"/>
      <c r="E104" s="217"/>
      <c r="F104" s="208" t="s">
        <v>213</v>
      </c>
      <c r="G104" s="234" t="e">
        <f>IF(ISERROR(INDEX('файл остатки'!$A$5:$CX$265,MATCH(G$2,'файл остатки'!$A$5:$A$228,0),MATCH($B104,'файл остатки'!$A$5:$CX$5,0))),INDEX('файл остатки'!$A$100:$CX$265,MATCH(E$3,'файл остатки'!$A$100:$A$228,0),MATCH($B104,'файл остатки'!$A$5:$CX$5,0)),INDEX('файл остатки'!$A$5:$CX$265,MATCH(G$2,'файл остатки'!$A$5:$A$228,0),MATCH($B104,'файл остатки'!$A$5:$CX$5,0)))</f>
        <v>#N/A</v>
      </c>
      <c r="H104" s="213" t="e">
        <f>INDEX('файл остатки'!$A$5:$CX$265,MATCH($H$1,'файл остатки'!$A$5:$A$228,0),MATCH($B104,'файл остатки'!$A$5:$CX$5,0))</f>
        <v>#N/A</v>
      </c>
      <c r="I104" s="241" t="e">
        <f>IF(E$3='файл остатки'!$B$1,INDEX('файл остатки'!$A$5:$CX$265,MATCH($C$1,'файл остатки'!$A$5:$A$228,0),MATCH($B104,'файл остатки'!$A$5:$CX$5,0)),C104+D104-E104-G104)</f>
        <v>#N/A</v>
      </c>
      <c r="J104" s="218"/>
      <c r="K104" s="217"/>
      <c r="L104" s="208" t="s">
        <v>213</v>
      </c>
      <c r="M104" s="234" t="e">
        <f>IF(ISERROR(INDEX('файл остатки'!$A$5:$CX$265,MATCH(M$2,'файл остатки'!$A$5:$A$228,0),MATCH($B104,'файл остатки'!$A$5:$CX$5,0))),INDEX('файл остатки'!$A$100:$CX$265,MATCH(K$3,'файл остатки'!$A$100:$A$228,0),MATCH($B104,'файл остатки'!$A$5:$CX$5,0)),INDEX('файл остатки'!$A$5:$CX$265,MATCH(M$2,'файл остатки'!$A$5:$A$228,0),MATCH($B104,'файл остатки'!$A$5:$CX$5,0)))</f>
        <v>#N/A</v>
      </c>
      <c r="N104" s="213" t="e">
        <f>INDEX('файл остатки'!$A$5:$CX$265,MATCH($H$1,'файл остатки'!$A$5:$A$228,0),MATCH($B104,'файл остатки'!$A$5:$CX$5,0))</f>
        <v>#N/A</v>
      </c>
      <c r="O104" s="241" t="e">
        <f>IF(K$3='файл остатки'!$B$1,INDEX('файл остатки'!$A$5:$CX$265,MATCH($C$1,'файл остатки'!$A$5:$A$228,0),MATCH($B104,'файл остатки'!$A$5:$CX$5,0)),I104+J104-K104-M104)</f>
        <v>#N/A</v>
      </c>
      <c r="P104" s="218"/>
      <c r="Q104" s="217"/>
      <c r="R104" s="208" t="s">
        <v>213</v>
      </c>
      <c r="S104" s="234" t="e">
        <f>IF(ISERROR(INDEX('файл остатки'!$A$5:$CX$265,MATCH(S$2,'файл остатки'!$A$5:$A$228,0),MATCH($B104,'файл остатки'!$A$5:$CX$5,0))),INDEX('файл остатки'!$A$100:$CX$265,MATCH(Q$3,'файл остатки'!$A$100:$A$228,0),MATCH($B104,'файл остатки'!$A$5:$CX$5,0)),INDEX('файл остатки'!$A$5:$CX$265,MATCH(S$2,'файл остатки'!$A$5:$A$228,0),MATCH($B104,'файл остатки'!$A$5:$CX$5,0)))</f>
        <v>#N/A</v>
      </c>
      <c r="T104" s="213" t="e">
        <f>INDEX('файл остатки'!$A$5:$CX$265,MATCH($H$1,'файл остатки'!$A$5:$A$228,0),MATCH($B104,'файл остатки'!$A$5:$CX$5,0))</f>
        <v>#N/A</v>
      </c>
      <c r="U104" s="241" t="e">
        <f>IF(Q$3='файл остатки'!$B$1,INDEX('файл остатки'!$A$5:$CX$265,MATCH($C$1,'файл остатки'!$A$5:$A$228,0),MATCH($B104,'файл остатки'!$A$5:$CX$5,0)),O104+P104-Q104-S104)</f>
        <v>#N/A</v>
      </c>
      <c r="V104" s="218"/>
      <c r="W104" s="217"/>
      <c r="X104" s="208" t="s">
        <v>213</v>
      </c>
      <c r="Y104" s="234" t="e">
        <f>IF(ISERROR(INDEX('файл остатки'!$A$5:$CX$265,MATCH(Y$2,'файл остатки'!$A$5:$A$228,0),MATCH($B104,'файл остатки'!$A$5:$CX$5,0))),INDEX('файл остатки'!$A$100:$CX$265,MATCH(W$3,'файл остатки'!$A$100:$A$228,0),MATCH($B104,'файл остатки'!$A$5:$CX$5,0)),INDEX('файл остатки'!$A$5:$CX$265,MATCH(Y$2,'файл остатки'!$A$5:$A$228,0),MATCH($B104,'файл остатки'!$A$5:$CX$5,0)))</f>
        <v>#N/A</v>
      </c>
      <c r="Z104" s="213" t="e">
        <f>INDEX('файл остатки'!$A$5:$CX$265,MATCH($H$1,'файл остатки'!$A$5:$A$228,0),MATCH($B104,'файл остатки'!$A$5:$CX$5,0))</f>
        <v>#N/A</v>
      </c>
      <c r="AA104" s="241" t="e">
        <f>IF(W$3='файл остатки'!$B$1,INDEX('файл остатки'!$A$5:$CX$265,MATCH($C$1,'файл остатки'!$A$5:$A$228,0),MATCH($B104,'файл остатки'!$A$5:$CX$5,0)),U104+V104-W104-Y104)</f>
        <v>#N/A</v>
      </c>
      <c r="AB104" s="218"/>
      <c r="AC104" s="217"/>
      <c r="AD104" s="208" t="s">
        <v>213</v>
      </c>
      <c r="AE104" s="234" t="e">
        <f>IF(ISERROR(INDEX('файл остатки'!$A$5:$CX$265,MATCH(AE$2,'файл остатки'!$A$5:$A$228,0),MATCH($B104,'файл остатки'!$A$5:$CX$5,0))),INDEX('файл остатки'!$A$100:$CX$265,MATCH(AC$3,'файл остатки'!$A$100:$A$228,0),MATCH($B104,'файл остатки'!$A$5:$CX$5,0)),INDEX('файл остатки'!$A$5:$CX$265,MATCH(AE$2,'файл остатки'!$A$5:$A$228,0),MATCH($B104,'файл остатки'!$A$5:$CX$5,0)))</f>
        <v>#N/A</v>
      </c>
      <c r="AF104" s="213" t="e">
        <f>INDEX('файл остатки'!$A$5:$CX$265,MATCH($H$1,'файл остатки'!$A$5:$A$228,0),MATCH($B104,'файл остатки'!$A$5:$CX$5,0))</f>
        <v>#N/A</v>
      </c>
      <c r="AG104" s="241" t="e">
        <f>IF(AC$3='файл остатки'!$B$1,INDEX('файл остатки'!$A$5:$CX$265,MATCH($C$1,'файл остатки'!$A$5:$A$228,0),MATCH($B104,'файл остатки'!$A$5:$CX$5,0)),AA104+AB104-AC104-AE104)</f>
        <v>#N/A</v>
      </c>
      <c r="AH104" s="218"/>
      <c r="AI104" s="217"/>
      <c r="AJ104" s="208" t="s">
        <v>213</v>
      </c>
      <c r="AK104" s="234" t="e">
        <f>IF(ISERROR(INDEX('файл остатки'!$A$5:$CX$265,MATCH(AK$2,'файл остатки'!$A$5:$A$228,0),MATCH($B104,'файл остатки'!$A$5:$CX$5,0))),INDEX('файл остатки'!$A$100:$CX$265,MATCH(AI$3,'файл остатки'!$A$100:$A$228,0),MATCH($B104,'файл остатки'!$A$5:$CX$5,0)),INDEX('файл остатки'!$A$5:$CX$265,MATCH(AK$2,'файл остатки'!$A$5:$A$228,0),MATCH($B104,'файл остатки'!$A$5:$CX$5,0)))</f>
        <v>#N/A</v>
      </c>
      <c r="AL104" s="213" t="e">
        <f>INDEX('файл остатки'!$A$5:$CX$265,MATCH($H$1,'файл остатки'!$A$5:$A$228,0),MATCH($B104,'файл остатки'!$A$5:$CX$5,0))</f>
        <v>#N/A</v>
      </c>
      <c r="AM104" s="241" t="e">
        <f>IF(AI$3='файл остатки'!$B$1,INDEX('файл остатки'!$A$5:$CX$265,MATCH($C$1,'файл остатки'!$A$5:$A$228,0),MATCH($B104,'файл остатки'!$A$5:$CX$5,0)),AG104+AH104-AI104-AK104)</f>
        <v>#N/A</v>
      </c>
      <c r="AN104" s="218"/>
      <c r="AO104" s="217"/>
      <c r="AP104" s="208" t="s">
        <v>213</v>
      </c>
      <c r="AQ104" s="234" t="e">
        <f>IF(ISERROR(INDEX('файл остатки'!$A$5:$CX$265,MATCH(AQ$2,'файл остатки'!$A$5:$A$228,0),MATCH($B104,'файл остатки'!$A$5:$CX$5,0))),INDEX('файл остатки'!$A$100:$CX$265,MATCH(AO$3,'файл остатки'!$A$100:$A$228,0),MATCH($B104,'файл остатки'!$A$5:$CX$5,0)),INDEX('файл остатки'!$A$5:$CX$265,MATCH(AQ$2,'файл остатки'!$A$5:$A$228,0),MATCH($B104,'файл остатки'!$A$5:$CX$5,0)))</f>
        <v>#N/A</v>
      </c>
      <c r="AR104" s="213" t="e">
        <f>INDEX('файл остатки'!$A$5:$CX$265,MATCH($H$1,'файл остатки'!$A$5:$A$228,0),MATCH($B104,'файл остатки'!$A$5:$CX$5,0))</f>
        <v>#N/A</v>
      </c>
      <c r="AS104" s="241" t="e">
        <f>IF(AO$3='файл остатки'!$B$1,INDEX('файл остатки'!$A$5:$CX$265,MATCH($C$1,'файл остатки'!$A$5:$A$228,0),MATCH($B104,'файл остатки'!$A$5:$CX$5,0)),AM104+AN104-AO104-AQ104)</f>
        <v>#N/A</v>
      </c>
      <c r="AT104" s="218"/>
      <c r="AU104" s="217"/>
      <c r="AV104" s="208" t="s">
        <v>213</v>
      </c>
      <c r="AW104" s="234" t="e">
        <f>IF(ISERROR(INDEX('файл остатки'!$A$5:$CX$265,MATCH(AW$2,'файл остатки'!$A$5:$A$228,0),MATCH($B104,'файл остатки'!$A$5:$CX$5,0))),INDEX('файл остатки'!$A$100:$CX$265,MATCH(AU$3,'файл остатки'!$A$100:$A$228,0),MATCH($B104,'файл остатки'!$A$5:$CX$5,0)),INDEX('файл остатки'!$A$5:$CX$265,MATCH(AW$2,'файл остатки'!$A$5:$A$228,0),MATCH($B104,'файл остатки'!$A$5:$CX$5,0)))</f>
        <v>#N/A</v>
      </c>
      <c r="AX104" s="213" t="e">
        <f>INDEX('файл остатки'!$A$5:$CX$265,MATCH($H$1,'файл остатки'!$A$5:$A$228,0),MATCH($B104,'файл остатки'!$A$5:$CX$5,0))</f>
        <v>#N/A</v>
      </c>
      <c r="AY104" s="241" t="e">
        <f>IF(AU$3='файл остатки'!$B$1,INDEX('файл остатки'!$A$5:$CX$265,MATCH($C$1,'файл остатки'!$A$5:$A$228,0),MATCH($B104,'файл остатки'!$A$5:$CX$5,0)),AS104+AT104-AU104-AW104)</f>
        <v>#N/A</v>
      </c>
      <c r="AZ104" s="218"/>
      <c r="BA104" s="217">
        <v>-300</v>
      </c>
      <c r="BB104" s="208" t="s">
        <v>213</v>
      </c>
      <c r="BC104" s="234" t="e">
        <f>IF(ISERROR(INDEX('файл остатки'!$A$5:$CX$265,MATCH(BC$2,'файл остатки'!$A$5:$A$228,0),MATCH($B104,'файл остатки'!$A$5:$CX$5,0))),INDEX('файл остатки'!$A$100:$CX$265,MATCH(BA$3,'файл остатки'!$A$100:$A$228,0),MATCH($B104,'файл остатки'!$A$5:$CX$5,0)),INDEX('файл остатки'!$A$5:$CX$265,MATCH(BC$2,'файл остатки'!$A$5:$A$228,0),MATCH($B104,'файл остатки'!$A$5:$CX$5,0)))</f>
        <v>#N/A</v>
      </c>
      <c r="BD104" s="213" t="e">
        <f>INDEX('файл остатки'!$A$5:$CX$265,MATCH($H$1,'файл остатки'!$A$5:$A$228,0),MATCH($B104,'файл остатки'!$A$5:$CX$5,0))</f>
        <v>#N/A</v>
      </c>
      <c r="BE104" s="241" t="e">
        <f>IF(BA$3='файл остатки'!$B$1,INDEX('файл остатки'!$A$5:$CX$265,MATCH($C$1,'файл остатки'!$A$5:$A$228,0),MATCH($B104,'файл остатки'!$A$5:$CX$5,0)),AY104+AZ104-BA104-BC104)</f>
        <v>#N/A</v>
      </c>
      <c r="BF104" s="218"/>
      <c r="BG104" s="217"/>
      <c r="BH104" s="208" t="s">
        <v>213</v>
      </c>
      <c r="BI104" s="234" t="e">
        <f>IF(ISERROR(INDEX('файл остатки'!$A$5:$CX$265,MATCH(BI$2,'файл остатки'!$A$5:$A$228,0),MATCH($B104,'файл остатки'!$A$5:$CX$5,0))),INDEX('файл остатки'!$A$100:$CX$265,MATCH(BG$3,'файл остатки'!$A$100:$A$228,0),MATCH($B104,'файл остатки'!$A$5:$CX$5,0)),INDEX('файл остатки'!$A$5:$CX$265,MATCH(BI$2,'файл остатки'!$A$5:$A$228,0),MATCH($B104,'файл остатки'!$A$5:$CX$5,0)))</f>
        <v>#N/A</v>
      </c>
      <c r="BJ104" s="213" t="e">
        <f>INDEX('файл остатки'!$A$5:$CX$265,MATCH($H$1,'файл остатки'!$A$5:$A$228,0),MATCH($B104,'файл остатки'!$A$5:$CX$5,0))</f>
        <v>#N/A</v>
      </c>
      <c r="BK104" s="213" t="e">
        <f t="shared" si="6"/>
        <v>#N/A</v>
      </c>
      <c r="BL104" s="241" t="e">
        <f>IF(BG$3='файл остатки'!$B$1,INDEX('файл остатки'!$A$5:$CX$265,MATCH($C$1,'файл остатки'!$A$5:$A$228,0),MATCH($B104,'файл остатки'!$A$5:$CX$5,0)),BE104+BF104-BG104-BI104)</f>
        <v>#N/A</v>
      </c>
      <c r="BM104" s="218"/>
      <c r="BN104" s="217" t="e">
        <f t="shared" si="7"/>
        <v>#N/A</v>
      </c>
      <c r="BO104" s="208" t="s">
        <v>213</v>
      </c>
      <c r="BP104" s="234" t="e">
        <f>IF(ISERROR(INDEX('файл остатки'!$A$5:$CX$265,MATCH(BP$2,'файл остатки'!$A$5:$A$228,0),MATCH($B104,'файл остатки'!$A$5:$CX$5,0))),INDEX('файл остатки'!$A$100:$CX$265,MATCH(BN$3,'файл остатки'!$A$100:$A$228,0),MATCH($B104,'файл остатки'!$A$5:$CX$5,0)),INDEX('файл остатки'!$A$5:$CX$265,MATCH(BP$2,'файл остатки'!$A$5:$A$228,0),MATCH($B104,'файл остатки'!$A$5:$CX$5,0)))</f>
        <v>#N/A</v>
      </c>
      <c r="BQ104" s="213" t="e">
        <f>INDEX('файл остатки'!$A$5:$CX$265,MATCH($H$1,'файл остатки'!$A$5:$A$228,0),MATCH($B104,'файл остатки'!$A$5:$CX$5,0))</f>
        <v>#N/A</v>
      </c>
      <c r="BR104" s="241" t="e">
        <f>IF(BN$3='файл остатки'!$B$1,INDEX('файл остатки'!$A$5:$CX$265,MATCH($C$1,'файл остатки'!$A$5:$A$228,0),MATCH($B104,'файл остатки'!$A$5:$CX$5,0)),BL104+BM104-BN104-BP104)</f>
        <v>#N/A</v>
      </c>
      <c r="BS104" s="218"/>
      <c r="BT104" s="217" t="e">
        <f t="shared" si="8"/>
        <v>#N/A</v>
      </c>
      <c r="BU104" s="208" t="s">
        <v>213</v>
      </c>
      <c r="BV104" s="234" t="e">
        <f>IF(ISERROR(INDEX('файл остатки'!$A$5:$CX$265,MATCH(BV$2,'файл остатки'!$A$5:$A$228,0),MATCH($B104,'файл остатки'!$A$5:$CX$5,0))),INDEX('файл остатки'!$A$100:$CX$265,MATCH(BT$3,'файл остатки'!$A$100:$A$228,0),MATCH($B104,'файл остатки'!$A$5:$CX$5,0)),INDEX('файл остатки'!$A$5:$CX$265,MATCH(BV$2,'файл остатки'!$A$5:$A$228,0),MATCH($B104,'файл остатки'!$A$5:$CX$5,0)))</f>
        <v>#N/A</v>
      </c>
      <c r="BW104" s="213" t="e">
        <f>INDEX('файл остатки'!$A$5:$CX$265,MATCH($H$1,'файл остатки'!$A$5:$A$228,0),MATCH($B104,'файл остатки'!$A$5:$CX$5,0))</f>
        <v>#N/A</v>
      </c>
      <c r="BX104" s="241" t="e">
        <f>IF(BT$3='файл остатки'!$B$1,INDEX('файл остатки'!$A$5:$CX$265,MATCH($C$1,'файл остатки'!$A$5:$A$228,0),MATCH($B104,'файл остатки'!$A$5:$CX$5,0)),BR104+BS104-BT104-BV104)</f>
        <v>#N/A</v>
      </c>
      <c r="BY104" s="218"/>
      <c r="BZ104" s="217" t="e">
        <f t="shared" si="9"/>
        <v>#N/A</v>
      </c>
      <c r="CA104" s="208" t="s">
        <v>213</v>
      </c>
      <c r="CB104" s="234" t="e">
        <f>IF(ISERROR(INDEX('файл остатки'!$A$5:$CX$265,MATCH(CB$2,'файл остатки'!$A$5:$A$228,0),MATCH($B104,'файл остатки'!$A$5:$CX$5,0))),INDEX('файл остатки'!$A$100:$CX$265,MATCH(BZ$3,'файл остатки'!$A$100:$A$228,0),MATCH($B104,'файл остатки'!$A$5:$CX$5,0)),INDEX('файл остатки'!$A$5:$CX$265,MATCH(CB$2,'файл остатки'!$A$5:$A$228,0),MATCH($B104,'файл остатки'!$A$5:$CX$5,0)))</f>
        <v>#N/A</v>
      </c>
      <c r="CC104" s="213" t="e">
        <f>INDEX('файл остатки'!$A$5:$CX$265,MATCH($H$1,'файл остатки'!$A$5:$A$228,0),MATCH($B104,'файл остатки'!$A$5:$CX$5,0))</f>
        <v>#N/A</v>
      </c>
      <c r="CD104" s="241" t="e">
        <f>IF(BZ$3='файл остатки'!$B$1,INDEX('файл остатки'!$A$5:$CX$265,MATCH($C$1,'файл остатки'!$A$5:$A$228,0),MATCH($B104,'файл остатки'!$A$5:$CX$5,0)),BX104+BY104-BZ104-CB104)</f>
        <v>#N/A</v>
      </c>
      <c r="CE104" s="218"/>
      <c r="CH104" s="217">
        <f t="shared" si="10"/>
        <v>-300</v>
      </c>
      <c r="CI104" s="208" t="s">
        <v>213</v>
      </c>
      <c r="CJ104" s="217" t="e">
        <f t="shared" si="11"/>
        <v>#N/A</v>
      </c>
      <c r="CK104" s="208" t="s">
        <v>213</v>
      </c>
      <c r="CO104" s="223" t="e">
        <f>+INDEX('файл остатки'!$A$5:$CX$265,MATCH(CO$2,'файл остатки'!$A$5:$A$228,0),MATCH($B104,'файл остатки'!$A$5:$CX$5,0))</f>
        <v>#N/A</v>
      </c>
    </row>
    <row r="105" spans="1:93" ht="24" customHeight="1">
      <c r="A105" s="190"/>
      <c r="B105" s="202"/>
      <c r="C105" s="244"/>
      <c r="D105" s="248"/>
      <c r="E105" s="217">
        <v>0</v>
      </c>
      <c r="F105" s="150">
        <f>-E104/'планирование суточное'!$K$149</f>
        <v>0</v>
      </c>
      <c r="G105" s="234"/>
      <c r="H105" s="213"/>
      <c r="I105" s="241"/>
      <c r="J105" s="218"/>
      <c r="K105" s="217"/>
      <c r="L105" s="150">
        <f>-K104/'планирование суточное'!$K$149</f>
        <v>0</v>
      </c>
      <c r="M105" s="234"/>
      <c r="N105" s="213"/>
      <c r="O105" s="241"/>
      <c r="P105" s="218"/>
      <c r="Q105" s="217">
        <v>0</v>
      </c>
      <c r="R105" s="150">
        <f>-Q104/'планирование суточное'!$K$149</f>
        <v>0</v>
      </c>
      <c r="S105" s="234"/>
      <c r="T105" s="213"/>
      <c r="U105" s="241"/>
      <c r="V105" s="218"/>
      <c r="W105" s="217"/>
      <c r="X105" s="150">
        <f>-W104/'планирование суточное'!$K$149</f>
        <v>0</v>
      </c>
      <c r="Y105" s="234"/>
      <c r="Z105" s="213"/>
      <c r="AA105" s="241"/>
      <c r="AB105" s="218"/>
      <c r="AC105" s="217"/>
      <c r="AD105" s="150">
        <f>-AC104/'планирование суточное'!$K$149</f>
        <v>0</v>
      </c>
      <c r="AE105" s="234"/>
      <c r="AF105" s="213"/>
      <c r="AG105" s="241"/>
      <c r="AH105" s="218"/>
      <c r="AI105" s="217"/>
      <c r="AJ105" s="150">
        <f>-AI104/'планирование суточное'!$K$149</f>
        <v>0</v>
      </c>
      <c r="AK105" s="234"/>
      <c r="AL105" s="213"/>
      <c r="AM105" s="241"/>
      <c r="AN105" s="218"/>
      <c r="AO105" s="217"/>
      <c r="AP105" s="150">
        <f>-AO104/'планирование суточное'!$K$149</f>
        <v>0</v>
      </c>
      <c r="AQ105" s="234"/>
      <c r="AR105" s="213"/>
      <c r="AS105" s="241"/>
      <c r="AT105" s="218"/>
      <c r="AU105" s="217"/>
      <c r="AV105" s="150">
        <f>-AU104/'планирование суточное'!$K$149</f>
        <v>0</v>
      </c>
      <c r="AW105" s="234"/>
      <c r="AX105" s="213"/>
      <c r="AY105" s="241"/>
      <c r="AZ105" s="218"/>
      <c r="BA105" s="217"/>
      <c r="BB105" s="150">
        <f>-BA104/'планирование суточное'!$K$149</f>
        <v>652.17391304347825</v>
      </c>
      <c r="BC105" s="234"/>
      <c r="BD105" s="213"/>
      <c r="BE105" s="241"/>
      <c r="BF105" s="218"/>
      <c r="BG105" s="217"/>
      <c r="BH105" s="150">
        <f>-BG104/'планирование суточное'!$K$149</f>
        <v>0</v>
      </c>
      <c r="BI105" s="234"/>
      <c r="BJ105" s="213"/>
      <c r="BK105" s="213"/>
      <c r="BL105" s="241"/>
      <c r="BM105" s="218"/>
      <c r="BN105" s="217"/>
      <c r="BO105" s="150" t="e">
        <f>-BN104/'планирование суточное'!$K$149</f>
        <v>#N/A</v>
      </c>
      <c r="BP105" s="234"/>
      <c r="BQ105" s="213"/>
      <c r="BR105" s="241"/>
      <c r="BS105" s="218"/>
      <c r="BT105" s="217"/>
      <c r="BU105" s="150" t="e">
        <f>-BT104/'планирование суточное'!$K$149</f>
        <v>#N/A</v>
      </c>
      <c r="BV105" s="234"/>
      <c r="BW105" s="213"/>
      <c r="BX105" s="241"/>
      <c r="BY105" s="218"/>
      <c r="BZ105" s="217"/>
      <c r="CA105" s="150" t="e">
        <f>-BZ104/'планирование суточное'!$K$149</f>
        <v>#N/A</v>
      </c>
      <c r="CB105" s="234"/>
      <c r="CC105" s="213"/>
      <c r="CD105" s="241"/>
      <c r="CE105" s="218"/>
      <c r="CH105" s="217"/>
      <c r="CI105" s="150">
        <f>-CH104/'планирование суточное'!$K$149</f>
        <v>652.17391304347825</v>
      </c>
      <c r="CJ105" s="217"/>
      <c r="CK105" s="150" t="e">
        <f>-CJ104/'планирование суточное'!$K$149</f>
        <v>#N/A</v>
      </c>
      <c r="CO105" s="223"/>
    </row>
    <row r="106" spans="1:93" s="212" customFormat="1" ht="24" customHeight="1">
      <c r="C106" s="215"/>
      <c r="D106" s="209"/>
      <c r="E106" s="215"/>
      <c r="F106" s="250"/>
      <c r="G106" s="208"/>
      <c r="H106" s="208"/>
      <c r="I106" s="208"/>
      <c r="J106" s="216"/>
      <c r="K106" s="215"/>
      <c r="L106" s="250"/>
      <c r="M106" s="208"/>
      <c r="N106" s="208"/>
      <c r="O106" s="208"/>
      <c r="P106" s="216"/>
      <c r="Q106" s="215"/>
      <c r="R106" s="250"/>
      <c r="S106" s="208"/>
      <c r="T106" s="208"/>
      <c r="U106" s="208"/>
      <c r="V106" s="216"/>
      <c r="W106" s="215"/>
      <c r="X106" s="250"/>
      <c r="Y106" s="208"/>
      <c r="Z106" s="208"/>
      <c r="AA106" s="208"/>
      <c r="AB106" s="216"/>
      <c r="AC106" s="215"/>
      <c r="AD106" s="250"/>
      <c r="AE106" s="208"/>
      <c r="AF106" s="208"/>
      <c r="AG106" s="208"/>
      <c r="AH106" s="216"/>
      <c r="AI106" s="215"/>
      <c r="AJ106" s="250"/>
      <c r="AK106" s="208"/>
      <c r="AL106" s="208"/>
      <c r="AM106" s="208"/>
      <c r="AN106" s="216"/>
      <c r="AO106" s="215"/>
      <c r="AP106" s="250"/>
      <c r="AQ106" s="208"/>
      <c r="AR106" s="208"/>
      <c r="AS106" s="208"/>
      <c r="AT106" s="216"/>
      <c r="AU106" s="215"/>
      <c r="AV106" s="250"/>
      <c r="AW106" s="208"/>
      <c r="AX106" s="208"/>
      <c r="AY106" s="208"/>
      <c r="AZ106" s="216"/>
      <c r="BA106" s="215"/>
      <c r="BB106" s="250"/>
      <c r="BC106" s="208"/>
      <c r="BD106" s="208"/>
      <c r="BE106" s="208"/>
      <c r="BF106" s="216"/>
      <c r="BG106" s="215"/>
      <c r="BH106" s="250"/>
      <c r="BI106" s="208"/>
      <c r="BJ106" s="208"/>
      <c r="BK106" s="208"/>
      <c r="BL106" s="208"/>
      <c r="BM106" s="216"/>
      <c r="BN106" s="215"/>
      <c r="BO106" s="250"/>
      <c r="BP106" s="208"/>
      <c r="BQ106" s="208"/>
      <c r="BR106" s="208"/>
      <c r="BS106" s="216"/>
      <c r="BT106" s="215"/>
      <c r="BU106" s="250"/>
      <c r="BV106" s="208"/>
      <c r="BW106" s="208"/>
      <c r="BX106" s="208"/>
      <c r="BY106" s="216"/>
      <c r="BZ106" s="215"/>
      <c r="CA106" s="250"/>
      <c r="CB106" s="208"/>
      <c r="CC106" s="208"/>
      <c r="CD106" s="208"/>
      <c r="CE106" s="216"/>
      <c r="CH106" s="217"/>
      <c r="CI106" s="250"/>
      <c r="CJ106" s="217"/>
      <c r="CK106" s="250"/>
      <c r="CO106" s="223"/>
    </row>
    <row r="107" spans="1:93" ht="24" customHeight="1">
      <c r="A107" s="189" t="s">
        <v>85</v>
      </c>
      <c r="B107" s="201" t="s">
        <v>18</v>
      </c>
      <c r="C107" s="244" t="e">
        <f>INDEX('файл остатки'!$A$5:$CX$265,MATCH($C$1,'файл остатки'!$A$5:$A$228,0),MATCH(B107,'файл остатки'!$A$5:$CX$5,0))</f>
        <v>#N/A</v>
      </c>
      <c r="D107" s="248"/>
      <c r="E107" s="217">
        <v>-1800</v>
      </c>
      <c r="F107" s="208" t="s">
        <v>214</v>
      </c>
      <c r="G107" s="234" t="e">
        <f>IF(ISERROR(INDEX('файл остатки'!$A$5:$CX$265,MATCH(G$2,'файл остатки'!$A$5:$A$228,0),MATCH($B107,'файл остатки'!$A$5:$CX$5,0))),INDEX('файл остатки'!$A$100:$CX$265,MATCH(E$3,'файл остатки'!$A$100:$A$228,0),MATCH($B107,'файл остатки'!$A$5:$CX$5,0)),INDEX('файл остатки'!$A$5:$CX$265,MATCH(G$2,'файл остатки'!$A$5:$A$228,0),MATCH($B107,'файл остатки'!$A$5:$CX$5,0)))</f>
        <v>#N/A</v>
      </c>
      <c r="H107" s="213" t="e">
        <f>INDEX('файл остатки'!$A$5:$CX$265,MATCH($H$1,'файл остатки'!$A$5:$A$228,0),MATCH($B107,'файл остатки'!$A$5:$CX$5,0))</f>
        <v>#N/A</v>
      </c>
      <c r="I107" s="241" t="e">
        <f>IF(E$3='файл остатки'!$B$1,INDEX('файл остатки'!$A$5:$CX$265,MATCH($C$1,'файл остатки'!$A$5:$A$228,0),MATCH($B107,'файл остатки'!$A$5:$CX$5,0)),C107+D107-E107-G107)</f>
        <v>#N/A</v>
      </c>
      <c r="J107" s="218"/>
      <c r="K107" s="217"/>
      <c r="L107" s="208" t="s">
        <v>214</v>
      </c>
      <c r="M107" s="234" t="e">
        <f>IF(ISERROR(INDEX('файл остатки'!$A$5:$CX$265,MATCH(M$2,'файл остатки'!$A$5:$A$228,0),MATCH($B107,'файл остатки'!$A$5:$CX$5,0))),INDEX('файл остатки'!$A$100:$CX$265,MATCH(K$3,'файл остатки'!$A$100:$A$228,0),MATCH($B107,'файл остатки'!$A$5:$CX$5,0)),INDEX('файл остатки'!$A$5:$CX$265,MATCH(M$2,'файл остатки'!$A$5:$A$228,0),MATCH($B107,'файл остатки'!$A$5:$CX$5,0)))</f>
        <v>#N/A</v>
      </c>
      <c r="N107" s="213" t="e">
        <f>INDEX('файл остатки'!$A$5:$CX$265,MATCH($H$1,'файл остатки'!$A$5:$A$228,0),MATCH($B107,'файл остатки'!$A$5:$CX$5,0))</f>
        <v>#N/A</v>
      </c>
      <c r="O107" s="241" t="e">
        <f>IF(K$3='файл остатки'!$B$1,INDEX('файл остатки'!$A$5:$CX$265,MATCH($C$1,'файл остатки'!$A$5:$A$228,0),MATCH($B107,'файл остатки'!$A$5:$CX$5,0)),I107+J107-K107-M107)</f>
        <v>#N/A</v>
      </c>
      <c r="P107" s="218"/>
      <c r="Q107" s="217">
        <v>-1800</v>
      </c>
      <c r="R107" s="208" t="s">
        <v>214</v>
      </c>
      <c r="S107" s="234" t="e">
        <f>IF(ISERROR(INDEX('файл остатки'!$A$5:$CX$265,MATCH(S$2,'файл остатки'!$A$5:$A$228,0),MATCH($B107,'файл остатки'!$A$5:$CX$5,0))),INDEX('файл остатки'!$A$100:$CX$265,MATCH(Q$3,'файл остатки'!$A$100:$A$228,0),MATCH($B107,'файл остатки'!$A$5:$CX$5,0)),INDEX('файл остатки'!$A$5:$CX$265,MATCH(S$2,'файл остатки'!$A$5:$A$228,0),MATCH($B107,'файл остатки'!$A$5:$CX$5,0)))</f>
        <v>#N/A</v>
      </c>
      <c r="T107" s="213" t="e">
        <f>INDEX('файл остатки'!$A$5:$CX$265,MATCH($H$1,'файл остатки'!$A$5:$A$228,0),MATCH($B107,'файл остатки'!$A$5:$CX$5,0))</f>
        <v>#N/A</v>
      </c>
      <c r="U107" s="241" t="e">
        <f>IF(Q$3='файл остатки'!$B$1,INDEX('файл остатки'!$A$5:$CX$265,MATCH($C$1,'файл остатки'!$A$5:$A$228,0),MATCH($B107,'файл остатки'!$A$5:$CX$5,0)),O107+P107-Q107-S107)</f>
        <v>#N/A</v>
      </c>
      <c r="V107" s="218"/>
      <c r="W107" s="217">
        <v>-1800</v>
      </c>
      <c r="X107" s="208" t="s">
        <v>214</v>
      </c>
      <c r="Y107" s="234" t="e">
        <f>IF(ISERROR(INDEX('файл остатки'!$A$5:$CX$265,MATCH(Y$2,'файл остатки'!$A$5:$A$228,0),MATCH($B107,'файл остатки'!$A$5:$CX$5,0))),INDEX('файл остатки'!$A$100:$CX$265,MATCH(W$3,'файл остатки'!$A$100:$A$228,0),MATCH($B107,'файл остатки'!$A$5:$CX$5,0)),INDEX('файл остатки'!$A$5:$CX$265,MATCH(Y$2,'файл остатки'!$A$5:$A$228,0),MATCH($B107,'файл остатки'!$A$5:$CX$5,0)))</f>
        <v>#N/A</v>
      </c>
      <c r="Z107" s="213" t="e">
        <f>INDEX('файл остатки'!$A$5:$CX$265,MATCH($H$1,'файл остатки'!$A$5:$A$228,0),MATCH($B107,'файл остатки'!$A$5:$CX$5,0))</f>
        <v>#N/A</v>
      </c>
      <c r="AA107" s="241" t="e">
        <f>IF(W$3='файл остатки'!$B$1,INDEX('файл остатки'!$A$5:$CX$265,MATCH($C$1,'файл остатки'!$A$5:$A$228,0),MATCH($B107,'файл остатки'!$A$5:$CX$5,0)),U107+V107-W107-Y107)</f>
        <v>#N/A</v>
      </c>
      <c r="AB107" s="218"/>
      <c r="AC107" s="217"/>
      <c r="AD107" s="208" t="s">
        <v>214</v>
      </c>
      <c r="AE107" s="234" t="e">
        <f>IF(ISERROR(INDEX('файл остатки'!$A$5:$CX$265,MATCH(AE$2,'файл остатки'!$A$5:$A$228,0),MATCH($B107,'файл остатки'!$A$5:$CX$5,0))),INDEX('файл остатки'!$A$100:$CX$265,MATCH(AC$3,'файл остатки'!$A$100:$A$228,0),MATCH($B107,'файл остатки'!$A$5:$CX$5,0)),INDEX('файл остатки'!$A$5:$CX$265,MATCH(AE$2,'файл остатки'!$A$5:$A$228,0),MATCH($B107,'файл остатки'!$A$5:$CX$5,0)))</f>
        <v>#N/A</v>
      </c>
      <c r="AF107" s="213" t="e">
        <f>INDEX('файл остатки'!$A$5:$CX$265,MATCH($H$1,'файл остатки'!$A$5:$A$228,0),MATCH($B107,'файл остатки'!$A$5:$CX$5,0))</f>
        <v>#N/A</v>
      </c>
      <c r="AG107" s="241" t="e">
        <f>IF(AC$3='файл остатки'!$B$1,INDEX('файл остатки'!$A$5:$CX$265,MATCH($C$1,'файл остатки'!$A$5:$A$228,0),MATCH($B107,'файл остатки'!$A$5:$CX$5,0)),AA107+AB107-AC107-AE107)</f>
        <v>#N/A</v>
      </c>
      <c r="AH107" s="218"/>
      <c r="AI107" s="217"/>
      <c r="AJ107" s="208" t="s">
        <v>214</v>
      </c>
      <c r="AK107" s="234" t="e">
        <f>IF(ISERROR(INDEX('файл остатки'!$A$5:$CX$265,MATCH(AK$2,'файл остатки'!$A$5:$A$228,0),MATCH($B107,'файл остатки'!$A$5:$CX$5,0))),INDEX('файл остатки'!$A$100:$CX$265,MATCH(AI$3,'файл остатки'!$A$100:$A$228,0),MATCH($B107,'файл остатки'!$A$5:$CX$5,0)),INDEX('файл остатки'!$A$5:$CX$265,MATCH(AK$2,'файл остатки'!$A$5:$A$228,0),MATCH($B107,'файл остатки'!$A$5:$CX$5,0)))</f>
        <v>#N/A</v>
      </c>
      <c r="AL107" s="213" t="e">
        <f>INDEX('файл остатки'!$A$5:$CX$265,MATCH($H$1,'файл остатки'!$A$5:$A$228,0),MATCH($B107,'файл остатки'!$A$5:$CX$5,0))</f>
        <v>#N/A</v>
      </c>
      <c r="AM107" s="241" t="e">
        <f>IF(AI$3='файл остатки'!$B$1,INDEX('файл остатки'!$A$5:$CX$265,MATCH($C$1,'файл остатки'!$A$5:$A$228,0),MATCH($B107,'файл остатки'!$A$5:$CX$5,0)),AG107+AH107-AI107-AK107)</f>
        <v>#N/A</v>
      </c>
      <c r="AN107" s="218"/>
      <c r="AO107" s="217">
        <v>-900</v>
      </c>
      <c r="AP107" s="208" t="s">
        <v>214</v>
      </c>
      <c r="AQ107" s="234" t="e">
        <f>IF(ISERROR(INDEX('файл остатки'!$A$5:$CX$265,MATCH(AQ$2,'файл остатки'!$A$5:$A$228,0),MATCH($B107,'файл остатки'!$A$5:$CX$5,0))),INDEX('файл остатки'!$A$100:$CX$265,MATCH(AO$3,'файл остатки'!$A$100:$A$228,0),MATCH($B107,'файл остатки'!$A$5:$CX$5,0)),INDEX('файл остатки'!$A$5:$CX$265,MATCH(AQ$2,'файл остатки'!$A$5:$A$228,0),MATCH($B107,'файл остатки'!$A$5:$CX$5,0)))</f>
        <v>#N/A</v>
      </c>
      <c r="AR107" s="213" t="e">
        <f>INDEX('файл остатки'!$A$5:$CX$265,MATCH($H$1,'файл остатки'!$A$5:$A$228,0),MATCH($B107,'файл остатки'!$A$5:$CX$5,0))</f>
        <v>#N/A</v>
      </c>
      <c r="AS107" s="241" t="e">
        <f>IF(AO$3='файл остатки'!$B$1,INDEX('файл остатки'!$A$5:$CX$265,MATCH($C$1,'файл остатки'!$A$5:$A$228,0),MATCH($B107,'файл остатки'!$A$5:$CX$5,0)),AM107+AN107-AO107-AQ107)</f>
        <v>#N/A</v>
      </c>
      <c r="AT107" s="218"/>
      <c r="AU107" s="217">
        <v>-450</v>
      </c>
      <c r="AV107" s="208" t="s">
        <v>214</v>
      </c>
      <c r="AW107" s="234" t="e">
        <f>IF(ISERROR(INDEX('файл остатки'!$A$5:$CX$265,MATCH(AW$2,'файл остатки'!$A$5:$A$228,0),MATCH($B107,'файл остатки'!$A$5:$CX$5,0))),INDEX('файл остатки'!$A$100:$CX$265,MATCH(AU$3,'файл остатки'!$A$100:$A$228,0),MATCH($B107,'файл остатки'!$A$5:$CX$5,0)),INDEX('файл остатки'!$A$5:$CX$265,MATCH(AW$2,'файл остатки'!$A$5:$A$228,0),MATCH($B107,'файл остатки'!$A$5:$CX$5,0)))</f>
        <v>#N/A</v>
      </c>
      <c r="AX107" s="213" t="e">
        <f>INDEX('файл остатки'!$A$5:$CX$265,MATCH($H$1,'файл остатки'!$A$5:$A$228,0),MATCH($B107,'файл остатки'!$A$5:$CX$5,0))</f>
        <v>#N/A</v>
      </c>
      <c r="AY107" s="241" t="e">
        <f>IF(AU$3='файл остатки'!$B$1,INDEX('файл остатки'!$A$5:$CX$265,MATCH($C$1,'файл остатки'!$A$5:$A$228,0),MATCH($B107,'файл остатки'!$A$5:$CX$5,0)),AS107+AT107-AU107-AW107)</f>
        <v>#N/A</v>
      </c>
      <c r="AZ107" s="218"/>
      <c r="BA107" s="217"/>
      <c r="BB107" s="208" t="s">
        <v>214</v>
      </c>
      <c r="BC107" s="234" t="e">
        <f>IF(ISERROR(INDEX('файл остатки'!$A$5:$CX$265,MATCH(BC$2,'файл остатки'!$A$5:$A$228,0),MATCH($B107,'файл остатки'!$A$5:$CX$5,0))),INDEX('файл остатки'!$A$100:$CX$265,MATCH(BA$3,'файл остатки'!$A$100:$A$228,0),MATCH($B107,'файл остатки'!$A$5:$CX$5,0)),INDEX('файл остатки'!$A$5:$CX$265,MATCH(BC$2,'файл остатки'!$A$5:$A$228,0),MATCH($B107,'файл остатки'!$A$5:$CX$5,0)))</f>
        <v>#N/A</v>
      </c>
      <c r="BD107" s="213" t="e">
        <f>INDEX('файл остатки'!$A$5:$CX$265,MATCH($H$1,'файл остатки'!$A$5:$A$228,0),MATCH($B107,'файл остатки'!$A$5:$CX$5,0))</f>
        <v>#N/A</v>
      </c>
      <c r="BE107" s="241" t="e">
        <f>IF(BA$3='файл остатки'!$B$1,INDEX('файл остатки'!$A$5:$CX$265,MATCH($C$1,'файл остатки'!$A$5:$A$228,0),MATCH($B107,'файл остатки'!$A$5:$CX$5,0)),AY107+AZ107-BA107-BC107)</f>
        <v>#N/A</v>
      </c>
      <c r="BF107" s="218"/>
      <c r="BG107" s="217"/>
      <c r="BH107" s="208" t="s">
        <v>214</v>
      </c>
      <c r="BI107" s="234" t="e">
        <f>IF(ISERROR(INDEX('файл остатки'!$A$5:$CX$265,MATCH(BI$2,'файл остатки'!$A$5:$A$228,0),MATCH($B107,'файл остатки'!$A$5:$CX$5,0))),INDEX('файл остатки'!$A$100:$CX$265,MATCH(BG$3,'файл остатки'!$A$100:$A$228,0),MATCH($B107,'файл остатки'!$A$5:$CX$5,0)),INDEX('файл остатки'!$A$5:$CX$265,MATCH(BI$2,'файл остатки'!$A$5:$A$228,0),MATCH($B107,'файл остатки'!$A$5:$CX$5,0)))</f>
        <v>#N/A</v>
      </c>
      <c r="BJ107" s="213" t="e">
        <f>INDEX('файл остатки'!$A$5:$CX$265,MATCH($H$1,'файл остатки'!$A$5:$A$228,0),MATCH($B107,'файл остатки'!$A$5:$CX$5,0))</f>
        <v>#N/A</v>
      </c>
      <c r="BK107" s="213" t="e">
        <f t="shared" si="6"/>
        <v>#N/A</v>
      </c>
      <c r="BL107" s="241" t="e">
        <f>IF(BG$3='файл остатки'!$B$1,INDEX('файл остатки'!$A$5:$CX$265,MATCH($C$1,'файл остатки'!$A$5:$A$228,0),MATCH($B107,'файл остатки'!$A$5:$CX$5,0)),BE107+BF107-BG107-BI107)</f>
        <v>#N/A</v>
      </c>
      <c r="BM107" s="218"/>
      <c r="BN107" s="217" t="e">
        <f t="shared" si="7"/>
        <v>#N/A</v>
      </c>
      <c r="BO107" s="208" t="s">
        <v>214</v>
      </c>
      <c r="BP107" s="234" t="e">
        <f>IF(ISERROR(INDEX('файл остатки'!$A$5:$CX$265,MATCH(BP$2,'файл остатки'!$A$5:$A$228,0),MATCH($B107,'файл остатки'!$A$5:$CX$5,0))),INDEX('файл остатки'!$A$100:$CX$265,MATCH(BN$3,'файл остатки'!$A$100:$A$228,0),MATCH($B107,'файл остатки'!$A$5:$CX$5,0)),INDEX('файл остатки'!$A$5:$CX$265,MATCH(BP$2,'файл остатки'!$A$5:$A$228,0),MATCH($B107,'файл остатки'!$A$5:$CX$5,0)))</f>
        <v>#N/A</v>
      </c>
      <c r="BQ107" s="213" t="e">
        <f>INDEX('файл остатки'!$A$5:$CX$265,MATCH($H$1,'файл остатки'!$A$5:$A$228,0),MATCH($B107,'файл остатки'!$A$5:$CX$5,0))</f>
        <v>#N/A</v>
      </c>
      <c r="BR107" s="241" t="e">
        <f>IF(BN$3='файл остатки'!$B$1,INDEX('файл остатки'!$A$5:$CX$265,MATCH($C$1,'файл остатки'!$A$5:$A$228,0),MATCH($B107,'файл остатки'!$A$5:$CX$5,0)),BL107+BM107-BN107-BP107)</f>
        <v>#N/A</v>
      </c>
      <c r="BS107" s="218"/>
      <c r="BT107" s="217" t="e">
        <f t="shared" si="8"/>
        <v>#N/A</v>
      </c>
      <c r="BU107" s="208" t="s">
        <v>214</v>
      </c>
      <c r="BV107" s="234" t="e">
        <f>IF(ISERROR(INDEX('файл остатки'!$A$5:$CX$265,MATCH(BV$2,'файл остатки'!$A$5:$A$228,0),MATCH($B107,'файл остатки'!$A$5:$CX$5,0))),INDEX('файл остатки'!$A$100:$CX$265,MATCH(BT$3,'файл остатки'!$A$100:$A$228,0),MATCH($B107,'файл остатки'!$A$5:$CX$5,0)),INDEX('файл остатки'!$A$5:$CX$265,MATCH(BV$2,'файл остатки'!$A$5:$A$228,0),MATCH($B107,'файл остатки'!$A$5:$CX$5,0)))</f>
        <v>#N/A</v>
      </c>
      <c r="BW107" s="213" t="e">
        <f>INDEX('файл остатки'!$A$5:$CX$265,MATCH($H$1,'файл остатки'!$A$5:$A$228,0),MATCH($B107,'файл остатки'!$A$5:$CX$5,0))</f>
        <v>#N/A</v>
      </c>
      <c r="BX107" s="241" t="e">
        <f>IF(BT$3='файл остатки'!$B$1,INDEX('файл остатки'!$A$5:$CX$265,MATCH($C$1,'файл остатки'!$A$5:$A$228,0),MATCH($B107,'файл остатки'!$A$5:$CX$5,0)),BR107+BS107-BT107-BV107)</f>
        <v>#N/A</v>
      </c>
      <c r="BY107" s="218"/>
      <c r="BZ107" s="217" t="e">
        <f t="shared" si="9"/>
        <v>#N/A</v>
      </c>
      <c r="CA107" s="208" t="s">
        <v>214</v>
      </c>
      <c r="CB107" s="234" t="e">
        <f>IF(ISERROR(INDEX('файл остатки'!$A$5:$CX$265,MATCH(CB$2,'файл остатки'!$A$5:$A$228,0),MATCH($B107,'файл остатки'!$A$5:$CX$5,0))),INDEX('файл остатки'!$A$100:$CX$265,MATCH(BZ$3,'файл остатки'!$A$100:$A$228,0),MATCH($B107,'файл остатки'!$A$5:$CX$5,0)),INDEX('файл остатки'!$A$5:$CX$265,MATCH(CB$2,'файл остатки'!$A$5:$A$228,0),MATCH($B107,'файл остатки'!$A$5:$CX$5,0)))</f>
        <v>#N/A</v>
      </c>
      <c r="CC107" s="213" t="e">
        <f>INDEX('файл остатки'!$A$5:$CX$265,MATCH($H$1,'файл остатки'!$A$5:$A$228,0),MATCH($B107,'файл остатки'!$A$5:$CX$5,0))</f>
        <v>#N/A</v>
      </c>
      <c r="CD107" s="241" t="e">
        <f>IF(BZ$3='файл остатки'!$B$1,INDEX('файл остатки'!$A$5:$CX$265,MATCH($C$1,'файл остатки'!$A$5:$A$228,0),MATCH($B107,'файл остатки'!$A$5:$CX$5,0)),BX107+BY107-BZ107-CB107)</f>
        <v>#N/A</v>
      </c>
      <c r="CE107" s="218"/>
      <c r="CH107" s="217">
        <f t="shared" si="10"/>
        <v>-6750</v>
      </c>
      <c r="CI107" s="208" t="s">
        <v>214</v>
      </c>
      <c r="CJ107" s="217" t="e">
        <f t="shared" si="11"/>
        <v>#N/A</v>
      </c>
      <c r="CK107" s="208" t="s">
        <v>214</v>
      </c>
      <c r="CO107" s="223" t="e">
        <f>+INDEX('файл остатки'!$A$5:$CX$265,MATCH(CO$2,'файл остатки'!$A$5:$A$228,0),MATCH($B107,'файл остатки'!$A$5:$CX$5,0))</f>
        <v>#N/A</v>
      </c>
    </row>
    <row r="108" spans="1:93" ht="24" customHeight="1">
      <c r="A108" s="189" t="s">
        <v>20</v>
      </c>
      <c r="B108" s="201" t="s">
        <v>91</v>
      </c>
      <c r="C108" s="244" t="e">
        <f>INDEX('файл остатки'!$A$5:$CX$265,MATCH($C$1,'файл остатки'!$A$5:$A$228,0),MATCH(B108,'файл остатки'!$A$5:$CX$5,0))</f>
        <v>#N/A</v>
      </c>
      <c r="D108" s="248"/>
      <c r="E108" s="217"/>
      <c r="F108" s="150">
        <f>-(E107+E108+E109+E110+E111+E112+E113)/'планирование суточное'!$K$153</f>
        <v>6</v>
      </c>
      <c r="G108" s="234" t="e">
        <f>IF(ISERROR(INDEX('файл остатки'!$A$5:$CX$265,MATCH(G$2,'файл остатки'!$A$5:$A$228,0),MATCH($B108,'файл остатки'!$A$5:$CX$5,0))),INDEX('файл остатки'!$A$100:$CX$265,MATCH(E$3,'файл остатки'!$A$100:$A$228,0),MATCH($B108,'файл остатки'!$A$5:$CX$5,0)),INDEX('файл остатки'!$A$5:$CX$265,MATCH(G$2,'файл остатки'!$A$5:$A$228,0),MATCH($B108,'файл остатки'!$A$5:$CX$5,0)))</f>
        <v>#N/A</v>
      </c>
      <c r="H108" s="213" t="e">
        <f>INDEX('файл остатки'!$A$5:$CX$265,MATCH($H$1,'файл остатки'!$A$5:$A$228,0),MATCH($B108,'файл остатки'!$A$5:$CX$5,0))</f>
        <v>#N/A</v>
      </c>
      <c r="I108" s="241" t="e">
        <f>IF(E$3='файл остатки'!$B$1,INDEX('файл остатки'!$A$5:$CX$265,MATCH($C$1,'файл остатки'!$A$5:$A$228,0),MATCH($B108,'файл остатки'!$A$5:$CX$5,0)),C108+D108-E108-G108)</f>
        <v>#N/A</v>
      </c>
      <c r="J108" s="218"/>
      <c r="K108" s="217"/>
      <c r="L108" s="150">
        <f>-(K107+K108+K109+K110+K111+K112+K113)/'планирование суточное'!$K$153</f>
        <v>0</v>
      </c>
      <c r="M108" s="234" t="e">
        <f>IF(ISERROR(INDEX('файл остатки'!$A$5:$CX$265,MATCH(M$2,'файл остатки'!$A$5:$A$228,0),MATCH($B108,'файл остатки'!$A$5:$CX$5,0))),INDEX('файл остатки'!$A$100:$CX$265,MATCH(K$3,'файл остатки'!$A$100:$A$228,0),MATCH($B108,'файл остатки'!$A$5:$CX$5,0)),INDEX('файл остатки'!$A$5:$CX$265,MATCH(M$2,'файл остатки'!$A$5:$A$228,0),MATCH($B108,'файл остатки'!$A$5:$CX$5,0)))</f>
        <v>#N/A</v>
      </c>
      <c r="N108" s="213" t="e">
        <f>INDEX('файл остатки'!$A$5:$CX$265,MATCH($H$1,'файл остатки'!$A$5:$A$228,0),MATCH($B108,'файл остатки'!$A$5:$CX$5,0))</f>
        <v>#N/A</v>
      </c>
      <c r="O108" s="241" t="e">
        <f>IF(K$3='файл остатки'!$B$1,INDEX('файл остатки'!$A$5:$CX$265,MATCH($C$1,'файл остатки'!$A$5:$A$228,0),MATCH($B108,'файл остатки'!$A$5:$CX$5,0)),I108+J108-K108-M108)</f>
        <v>#N/A</v>
      </c>
      <c r="P108" s="218"/>
      <c r="Q108" s="217">
        <v>-900</v>
      </c>
      <c r="R108" s="150">
        <f>-(Q107+Q108+Q109+Q110+Q111+Q112+Q113)/'планирование суточное'!$K$153</f>
        <v>6</v>
      </c>
      <c r="S108" s="234" t="e">
        <f>IF(ISERROR(INDEX('файл остатки'!$A$5:$CX$265,MATCH(S$2,'файл остатки'!$A$5:$A$228,0),MATCH($B108,'файл остатки'!$A$5:$CX$5,0))),INDEX('файл остатки'!$A$100:$CX$265,MATCH(Q$3,'файл остатки'!$A$100:$A$228,0),MATCH($B108,'файл остатки'!$A$5:$CX$5,0)),INDEX('файл остатки'!$A$5:$CX$265,MATCH(S$2,'файл остатки'!$A$5:$A$228,0),MATCH($B108,'файл остатки'!$A$5:$CX$5,0)))</f>
        <v>#N/A</v>
      </c>
      <c r="T108" s="213" t="e">
        <f>INDEX('файл остатки'!$A$5:$CX$265,MATCH($H$1,'файл остатки'!$A$5:$A$228,0),MATCH($B108,'файл остатки'!$A$5:$CX$5,0))</f>
        <v>#N/A</v>
      </c>
      <c r="U108" s="241" t="e">
        <f>IF(Q$3='файл остатки'!$B$1,INDEX('файл остатки'!$A$5:$CX$265,MATCH($C$1,'файл остатки'!$A$5:$A$228,0),MATCH($B108,'файл остатки'!$A$5:$CX$5,0)),O108+P108-Q108-S108)</f>
        <v>#N/A</v>
      </c>
      <c r="V108" s="218"/>
      <c r="W108" s="217">
        <v>-900</v>
      </c>
      <c r="X108" s="150">
        <f>-(W107+W108+W109+W110+W111+W112+W113)/'планирование суточное'!$K$153</f>
        <v>6</v>
      </c>
      <c r="Y108" s="234" t="e">
        <f>IF(ISERROR(INDEX('файл остатки'!$A$5:$CX$265,MATCH(Y$2,'файл остатки'!$A$5:$A$228,0),MATCH($B108,'файл остатки'!$A$5:$CX$5,0))),INDEX('файл остатки'!$A$100:$CX$265,MATCH(W$3,'файл остатки'!$A$100:$A$228,0),MATCH($B108,'файл остатки'!$A$5:$CX$5,0)),INDEX('файл остатки'!$A$5:$CX$265,MATCH(Y$2,'файл остатки'!$A$5:$A$228,0),MATCH($B108,'файл остатки'!$A$5:$CX$5,0)))</f>
        <v>#N/A</v>
      </c>
      <c r="Z108" s="213" t="e">
        <f>INDEX('файл остатки'!$A$5:$CX$265,MATCH($H$1,'файл остатки'!$A$5:$A$228,0),MATCH($B108,'файл остатки'!$A$5:$CX$5,0))</f>
        <v>#N/A</v>
      </c>
      <c r="AA108" s="241" t="e">
        <f>IF(W$3='файл остатки'!$B$1,INDEX('файл остатки'!$A$5:$CX$265,MATCH($C$1,'файл остатки'!$A$5:$A$228,0),MATCH($B108,'файл остатки'!$A$5:$CX$5,0)),U108+V108-W108-Y108)</f>
        <v>#N/A</v>
      </c>
      <c r="AB108" s="218"/>
      <c r="AC108" s="217"/>
      <c r="AD108" s="150">
        <f>-(AC107+AC108+AC109+AC110+AC111+AC112+AC113)/'планирование суточное'!$K$153</f>
        <v>0</v>
      </c>
      <c r="AE108" s="234" t="e">
        <f>IF(ISERROR(INDEX('файл остатки'!$A$5:$CX$265,MATCH(AE$2,'файл остатки'!$A$5:$A$228,0),MATCH($B108,'файл остатки'!$A$5:$CX$5,0))),INDEX('файл остатки'!$A$100:$CX$265,MATCH(AC$3,'файл остатки'!$A$100:$A$228,0),MATCH($B108,'файл остатки'!$A$5:$CX$5,0)),INDEX('файл остатки'!$A$5:$CX$265,MATCH(AE$2,'файл остатки'!$A$5:$A$228,0),MATCH($B108,'файл остатки'!$A$5:$CX$5,0)))</f>
        <v>#N/A</v>
      </c>
      <c r="AF108" s="213" t="e">
        <f>INDEX('файл остатки'!$A$5:$CX$265,MATCH($H$1,'файл остатки'!$A$5:$A$228,0),MATCH($B108,'файл остатки'!$A$5:$CX$5,0))</f>
        <v>#N/A</v>
      </c>
      <c r="AG108" s="241" t="e">
        <f>IF(AC$3='файл остатки'!$B$1,INDEX('файл остатки'!$A$5:$CX$265,MATCH($C$1,'файл остатки'!$A$5:$A$228,0),MATCH($B108,'файл остатки'!$A$5:$CX$5,0)),AA108+AB108-AC108-AE108)</f>
        <v>#N/A</v>
      </c>
      <c r="AH108" s="218"/>
      <c r="AI108" s="217"/>
      <c r="AJ108" s="150">
        <f>-(AI107+AI108+AI109+AI110+AI111+AI112+AI113)/'планирование суточное'!$K$153</f>
        <v>0</v>
      </c>
      <c r="AK108" s="234" t="e">
        <f>IF(ISERROR(INDEX('файл остатки'!$A$5:$CX$265,MATCH(AK$2,'файл остатки'!$A$5:$A$228,0),MATCH($B108,'файл остатки'!$A$5:$CX$5,0))),INDEX('файл остатки'!$A$100:$CX$265,MATCH(AI$3,'файл остатки'!$A$100:$A$228,0),MATCH($B108,'файл остатки'!$A$5:$CX$5,0)),INDEX('файл остатки'!$A$5:$CX$265,MATCH(AK$2,'файл остатки'!$A$5:$A$228,0),MATCH($B108,'файл остатки'!$A$5:$CX$5,0)))</f>
        <v>#N/A</v>
      </c>
      <c r="AL108" s="213" t="e">
        <f>INDEX('файл остатки'!$A$5:$CX$265,MATCH($H$1,'файл остатки'!$A$5:$A$228,0),MATCH($B108,'файл остатки'!$A$5:$CX$5,0))</f>
        <v>#N/A</v>
      </c>
      <c r="AM108" s="241" t="e">
        <f>IF(AI$3='файл остатки'!$B$1,INDEX('файл остатки'!$A$5:$CX$265,MATCH($C$1,'файл остатки'!$A$5:$A$228,0),MATCH($B108,'файл остатки'!$A$5:$CX$5,0)),AG108+AH108-AI108-AK108)</f>
        <v>#N/A</v>
      </c>
      <c r="AN108" s="218"/>
      <c r="AO108" s="217"/>
      <c r="AP108" s="150">
        <f>-(AO107+AO108+AO109+AO110+AO111+AO112+AO113)/'планирование суточное'!$K$153</f>
        <v>6</v>
      </c>
      <c r="AQ108" s="234" t="e">
        <f>IF(ISERROR(INDEX('файл остатки'!$A$5:$CX$265,MATCH(AQ$2,'файл остатки'!$A$5:$A$228,0),MATCH($B108,'файл остатки'!$A$5:$CX$5,0))),INDEX('файл остатки'!$A$100:$CX$265,MATCH(AO$3,'файл остатки'!$A$100:$A$228,0),MATCH($B108,'файл остатки'!$A$5:$CX$5,0)),INDEX('файл остатки'!$A$5:$CX$265,MATCH(AQ$2,'файл остатки'!$A$5:$A$228,0),MATCH($B108,'файл остатки'!$A$5:$CX$5,0)))</f>
        <v>#N/A</v>
      </c>
      <c r="AR108" s="213" t="e">
        <f>INDEX('файл остатки'!$A$5:$CX$265,MATCH($H$1,'файл остатки'!$A$5:$A$228,0),MATCH($B108,'файл остатки'!$A$5:$CX$5,0))</f>
        <v>#N/A</v>
      </c>
      <c r="AS108" s="241" t="e">
        <f>IF(AO$3='файл остатки'!$B$1,INDEX('файл остатки'!$A$5:$CX$265,MATCH($C$1,'файл остатки'!$A$5:$A$228,0),MATCH($B108,'файл остатки'!$A$5:$CX$5,0)),AM108+AN108-AO108-AQ108)</f>
        <v>#N/A</v>
      </c>
      <c r="AT108" s="218"/>
      <c r="AU108" s="217">
        <v>-900</v>
      </c>
      <c r="AV108" s="150">
        <f>-(AU107+AU108+AU109+AU110+AU111+AU112+AU113)/'планирование суточное'!$K$153</f>
        <v>6</v>
      </c>
      <c r="AW108" s="234" t="e">
        <f>IF(ISERROR(INDEX('файл остатки'!$A$5:$CX$265,MATCH(AW$2,'файл остатки'!$A$5:$A$228,0),MATCH($B108,'файл остатки'!$A$5:$CX$5,0))),INDEX('файл остатки'!$A$100:$CX$265,MATCH(AU$3,'файл остатки'!$A$100:$A$228,0),MATCH($B108,'файл остатки'!$A$5:$CX$5,0)),INDEX('файл остатки'!$A$5:$CX$265,MATCH(AW$2,'файл остатки'!$A$5:$A$228,0),MATCH($B108,'файл остатки'!$A$5:$CX$5,0)))</f>
        <v>#N/A</v>
      </c>
      <c r="AX108" s="213" t="e">
        <f>INDEX('файл остатки'!$A$5:$CX$265,MATCH($H$1,'файл остатки'!$A$5:$A$228,0),MATCH($B108,'файл остатки'!$A$5:$CX$5,0))</f>
        <v>#N/A</v>
      </c>
      <c r="AY108" s="241" t="e">
        <f>IF(AU$3='файл остатки'!$B$1,INDEX('файл остатки'!$A$5:$CX$265,MATCH($C$1,'файл остатки'!$A$5:$A$228,0),MATCH($B108,'файл остатки'!$A$5:$CX$5,0)),AS108+AT108-AU108-AW108)</f>
        <v>#N/A</v>
      </c>
      <c r="AZ108" s="218"/>
      <c r="BA108" s="217"/>
      <c r="BB108" s="150">
        <f>-(BA107+BA108+BA109+BA110+BA111+BA112+BA113)/'планирование суточное'!$K$153</f>
        <v>0</v>
      </c>
      <c r="BC108" s="234" t="e">
        <f>IF(ISERROR(INDEX('файл остатки'!$A$5:$CX$265,MATCH(BC$2,'файл остатки'!$A$5:$A$228,0),MATCH($B108,'файл остатки'!$A$5:$CX$5,0))),INDEX('файл остатки'!$A$100:$CX$265,MATCH(BA$3,'файл остатки'!$A$100:$A$228,0),MATCH($B108,'файл остатки'!$A$5:$CX$5,0)),INDEX('файл остатки'!$A$5:$CX$265,MATCH(BC$2,'файл остатки'!$A$5:$A$228,0),MATCH($B108,'файл остатки'!$A$5:$CX$5,0)))</f>
        <v>#N/A</v>
      </c>
      <c r="BD108" s="213" t="e">
        <f>INDEX('файл остатки'!$A$5:$CX$265,MATCH($H$1,'файл остатки'!$A$5:$A$228,0),MATCH($B108,'файл остатки'!$A$5:$CX$5,0))</f>
        <v>#N/A</v>
      </c>
      <c r="BE108" s="241" t="e">
        <f>IF(BA$3='файл остатки'!$B$1,INDEX('файл остатки'!$A$5:$CX$265,MATCH($C$1,'файл остатки'!$A$5:$A$228,0),MATCH($B108,'файл остатки'!$A$5:$CX$5,0)),AY108+AZ108-BA108-BC108)</f>
        <v>#N/A</v>
      </c>
      <c r="BF108" s="218"/>
      <c r="BG108" s="217"/>
      <c r="BH108" s="150">
        <f>-(BG107+BG108+BG109+BG110+BG111+BG112+BG113)/'планирование суточное'!$K$153</f>
        <v>0</v>
      </c>
      <c r="BI108" s="234" t="e">
        <f>IF(ISERROR(INDEX('файл остатки'!$A$5:$CX$265,MATCH(BI$2,'файл остатки'!$A$5:$A$228,0),MATCH($B108,'файл остатки'!$A$5:$CX$5,0))),INDEX('файл остатки'!$A$100:$CX$265,MATCH(BG$3,'файл остатки'!$A$100:$A$228,0),MATCH($B108,'файл остатки'!$A$5:$CX$5,0)),INDEX('файл остатки'!$A$5:$CX$265,MATCH(BI$2,'файл остатки'!$A$5:$A$228,0),MATCH($B108,'файл остатки'!$A$5:$CX$5,0)))</f>
        <v>#N/A</v>
      </c>
      <c r="BJ108" s="213" t="e">
        <f>INDEX('файл остатки'!$A$5:$CX$265,MATCH($H$1,'файл остатки'!$A$5:$A$228,0),MATCH($B108,'файл остатки'!$A$5:$CX$5,0))</f>
        <v>#N/A</v>
      </c>
      <c r="BK108" s="213" t="e">
        <f t="shared" si="6"/>
        <v>#N/A</v>
      </c>
      <c r="BL108" s="241" t="e">
        <f>IF(BG$3='файл остатки'!$B$1,INDEX('файл остатки'!$A$5:$CX$265,MATCH($C$1,'файл остатки'!$A$5:$A$228,0),MATCH($B108,'файл остатки'!$A$5:$CX$5,0)),BE108+BF108-BG108-BI108)</f>
        <v>#N/A</v>
      </c>
      <c r="BM108" s="218"/>
      <c r="BN108" s="217" t="e">
        <f t="shared" si="7"/>
        <v>#N/A</v>
      </c>
      <c r="BO108" s="150" t="e">
        <f>-(BN107+BN108+BN109+BN110+BN111+BN112+BN113)/'планирование суточное'!$K$153</f>
        <v>#N/A</v>
      </c>
      <c r="BP108" s="234" t="e">
        <f>IF(ISERROR(INDEX('файл остатки'!$A$5:$CX$265,MATCH(BP$2,'файл остатки'!$A$5:$A$228,0),MATCH($B108,'файл остатки'!$A$5:$CX$5,0))),INDEX('файл остатки'!$A$100:$CX$265,MATCH(BN$3,'файл остатки'!$A$100:$A$228,0),MATCH($B108,'файл остатки'!$A$5:$CX$5,0)),INDEX('файл остатки'!$A$5:$CX$265,MATCH(BP$2,'файл остатки'!$A$5:$A$228,0),MATCH($B108,'файл остатки'!$A$5:$CX$5,0)))</f>
        <v>#N/A</v>
      </c>
      <c r="BQ108" s="213" t="e">
        <f>INDEX('файл остатки'!$A$5:$CX$265,MATCH($H$1,'файл остатки'!$A$5:$A$228,0),MATCH($B108,'файл остатки'!$A$5:$CX$5,0))</f>
        <v>#N/A</v>
      </c>
      <c r="BR108" s="241" t="e">
        <f>IF(BN$3='файл остатки'!$B$1,INDEX('файл остатки'!$A$5:$CX$265,MATCH($C$1,'файл остатки'!$A$5:$A$228,0),MATCH($B108,'файл остатки'!$A$5:$CX$5,0)),BL108+BM108-BN108-BP108)</f>
        <v>#N/A</v>
      </c>
      <c r="BS108" s="218"/>
      <c r="BT108" s="217" t="e">
        <f t="shared" si="8"/>
        <v>#N/A</v>
      </c>
      <c r="BU108" s="150" t="e">
        <f>-(BT107+BT108+BT109+BT110+BT111+BT112+BT113)/'планирование суточное'!$K$153</f>
        <v>#N/A</v>
      </c>
      <c r="BV108" s="234" t="e">
        <f>IF(ISERROR(INDEX('файл остатки'!$A$5:$CX$265,MATCH(BV$2,'файл остатки'!$A$5:$A$228,0),MATCH($B108,'файл остатки'!$A$5:$CX$5,0))),INDEX('файл остатки'!$A$100:$CX$265,MATCH(BT$3,'файл остатки'!$A$100:$A$228,0),MATCH($B108,'файл остатки'!$A$5:$CX$5,0)),INDEX('файл остатки'!$A$5:$CX$265,MATCH(BV$2,'файл остатки'!$A$5:$A$228,0),MATCH($B108,'файл остатки'!$A$5:$CX$5,0)))</f>
        <v>#N/A</v>
      </c>
      <c r="BW108" s="213" t="e">
        <f>INDEX('файл остатки'!$A$5:$CX$265,MATCH($H$1,'файл остатки'!$A$5:$A$228,0),MATCH($B108,'файл остатки'!$A$5:$CX$5,0))</f>
        <v>#N/A</v>
      </c>
      <c r="BX108" s="241" t="e">
        <f>IF(BT$3='файл остатки'!$B$1,INDEX('файл остатки'!$A$5:$CX$265,MATCH($C$1,'файл остатки'!$A$5:$A$228,0),MATCH($B108,'файл остатки'!$A$5:$CX$5,0)),BR108+BS108-BT108-BV108)</f>
        <v>#N/A</v>
      </c>
      <c r="BY108" s="218"/>
      <c r="BZ108" s="217" t="e">
        <f t="shared" si="9"/>
        <v>#N/A</v>
      </c>
      <c r="CA108" s="150" t="e">
        <f>-(BZ107+BZ108+BZ109+BZ110+BZ111+BZ112+BZ113)/'планирование суточное'!$K$153</f>
        <v>#N/A</v>
      </c>
      <c r="CB108" s="234" t="e">
        <f>IF(ISERROR(INDEX('файл остатки'!$A$5:$CX$265,MATCH(CB$2,'файл остатки'!$A$5:$A$228,0),MATCH($B108,'файл остатки'!$A$5:$CX$5,0))),INDEX('файл остатки'!$A$100:$CX$265,MATCH(BZ$3,'файл остатки'!$A$100:$A$228,0),MATCH($B108,'файл остатки'!$A$5:$CX$5,0)),INDEX('файл остатки'!$A$5:$CX$265,MATCH(CB$2,'файл остатки'!$A$5:$A$228,0),MATCH($B108,'файл остатки'!$A$5:$CX$5,0)))</f>
        <v>#N/A</v>
      </c>
      <c r="CC108" s="213" t="e">
        <f>INDEX('файл остатки'!$A$5:$CX$265,MATCH($H$1,'файл остатки'!$A$5:$A$228,0),MATCH($B108,'файл остатки'!$A$5:$CX$5,0))</f>
        <v>#N/A</v>
      </c>
      <c r="CD108" s="241" t="e">
        <f>IF(BZ$3='файл остатки'!$B$1,INDEX('файл остатки'!$A$5:$CX$265,MATCH($C$1,'файл остатки'!$A$5:$A$228,0),MATCH($B108,'файл остатки'!$A$5:$CX$5,0)),BX108+BY108-BZ108-CB108)</f>
        <v>#N/A</v>
      </c>
      <c r="CE108" s="218"/>
      <c r="CH108" s="217">
        <f t="shared" si="10"/>
        <v>-2700</v>
      </c>
      <c r="CI108" s="150">
        <f>-(CH107+CH108+CH109+CH110+CH111+CH112+CH113)/'планирование суточное'!$K$153</f>
        <v>30</v>
      </c>
      <c r="CJ108" s="217" t="e">
        <f t="shared" si="11"/>
        <v>#N/A</v>
      </c>
      <c r="CK108" s="150" t="e">
        <f>-(CJ107+CJ108+CJ109+CJ110+CJ111+CJ112+CJ113)/'планирование суточное'!$K$153</f>
        <v>#N/A</v>
      </c>
      <c r="CO108" s="223" t="e">
        <f>+INDEX('файл остатки'!$A$5:$CX$265,MATCH(CO$2,'файл остатки'!$A$5:$A$228,0),MATCH($B108,'файл остатки'!$A$5:$CX$5,0))</f>
        <v>#N/A</v>
      </c>
    </row>
    <row r="109" spans="1:93" ht="24" customHeight="1">
      <c r="A109" s="189" t="s">
        <v>20</v>
      </c>
      <c r="B109" s="201" t="s">
        <v>92</v>
      </c>
      <c r="C109" s="244" t="e">
        <f>INDEX('файл остатки'!$A$5:$CX$265,MATCH($C$1,'файл остатки'!$A$5:$A$228,0),MATCH(B109,'файл остатки'!$A$5:$CX$5,0))</f>
        <v>#N/A</v>
      </c>
      <c r="D109" s="248"/>
      <c r="E109" s="217">
        <v>-450</v>
      </c>
      <c r="F109" s="208"/>
      <c r="G109" s="234" t="e">
        <f>IF(ISERROR(INDEX('файл остатки'!$A$5:$CX$265,MATCH(G$2,'файл остатки'!$A$5:$A$228,0),MATCH($B109,'файл остатки'!$A$5:$CX$5,0))),INDEX('файл остатки'!$A$100:$CX$265,MATCH(E$3,'файл остатки'!$A$100:$A$228,0),MATCH($B109,'файл остатки'!$A$5:$CX$5,0)),INDEX('файл остатки'!$A$5:$CX$265,MATCH(G$2,'файл остатки'!$A$5:$A$228,0),MATCH($B109,'файл остатки'!$A$5:$CX$5,0)))</f>
        <v>#N/A</v>
      </c>
      <c r="H109" s="213" t="e">
        <f>INDEX('файл остатки'!$A$5:$CX$265,MATCH($H$1,'файл остатки'!$A$5:$A$228,0),MATCH($B109,'файл остатки'!$A$5:$CX$5,0))</f>
        <v>#N/A</v>
      </c>
      <c r="I109" s="241" t="e">
        <f>IF(E$3='файл остатки'!$B$1,INDEX('файл остатки'!$A$5:$CX$265,MATCH($C$1,'файл остатки'!$A$5:$A$228,0),MATCH($B109,'файл остатки'!$A$5:$CX$5,0)),C109+D109-E109-G109)</f>
        <v>#N/A</v>
      </c>
      <c r="J109" s="218"/>
      <c r="K109" s="217"/>
      <c r="L109" s="208"/>
      <c r="M109" s="234" t="e">
        <f>IF(ISERROR(INDEX('файл остатки'!$A$5:$CX$265,MATCH(M$2,'файл остатки'!$A$5:$A$228,0),MATCH($B109,'файл остатки'!$A$5:$CX$5,0))),INDEX('файл остатки'!$A$100:$CX$265,MATCH(K$3,'файл остатки'!$A$100:$A$228,0),MATCH($B109,'файл остатки'!$A$5:$CX$5,0)),INDEX('файл остатки'!$A$5:$CX$265,MATCH(M$2,'файл остатки'!$A$5:$A$228,0),MATCH($B109,'файл остатки'!$A$5:$CX$5,0)))</f>
        <v>#N/A</v>
      </c>
      <c r="N109" s="213" t="e">
        <f>INDEX('файл остатки'!$A$5:$CX$265,MATCH($H$1,'файл остатки'!$A$5:$A$228,0),MATCH($B109,'файл остатки'!$A$5:$CX$5,0))</f>
        <v>#N/A</v>
      </c>
      <c r="O109" s="241" t="e">
        <f>IF(K$3='файл остатки'!$B$1,INDEX('файл остатки'!$A$5:$CX$265,MATCH($C$1,'файл остатки'!$A$5:$A$228,0),MATCH($B109,'файл остатки'!$A$5:$CX$5,0)),I109+J109-K109-M109)</f>
        <v>#N/A</v>
      </c>
      <c r="P109" s="218"/>
      <c r="Q109" s="217"/>
      <c r="R109" s="208"/>
      <c r="S109" s="234" t="e">
        <f>IF(ISERROR(INDEX('файл остатки'!$A$5:$CX$265,MATCH(S$2,'файл остатки'!$A$5:$A$228,0),MATCH($B109,'файл остатки'!$A$5:$CX$5,0))),INDEX('файл остатки'!$A$100:$CX$265,MATCH(Q$3,'файл остатки'!$A$100:$A$228,0),MATCH($B109,'файл остатки'!$A$5:$CX$5,0)),INDEX('файл остатки'!$A$5:$CX$265,MATCH(S$2,'файл остатки'!$A$5:$A$228,0),MATCH($B109,'файл остатки'!$A$5:$CX$5,0)))</f>
        <v>#N/A</v>
      </c>
      <c r="T109" s="213" t="e">
        <f>INDEX('файл остатки'!$A$5:$CX$265,MATCH($H$1,'файл остатки'!$A$5:$A$228,0),MATCH($B109,'файл остатки'!$A$5:$CX$5,0))</f>
        <v>#N/A</v>
      </c>
      <c r="U109" s="241" t="e">
        <f>IF(Q$3='файл остатки'!$B$1,INDEX('файл остатки'!$A$5:$CX$265,MATCH($C$1,'файл остатки'!$A$5:$A$228,0),MATCH($B109,'файл остатки'!$A$5:$CX$5,0)),O109+P109-Q109-S109)</f>
        <v>#N/A</v>
      </c>
      <c r="V109" s="218"/>
      <c r="W109" s="217"/>
      <c r="X109" s="208"/>
      <c r="Y109" s="234" t="e">
        <f>IF(ISERROR(INDEX('файл остатки'!$A$5:$CX$265,MATCH(Y$2,'файл остатки'!$A$5:$A$228,0),MATCH($B109,'файл остатки'!$A$5:$CX$5,0))),INDEX('файл остатки'!$A$100:$CX$265,MATCH(W$3,'файл остатки'!$A$100:$A$228,0),MATCH($B109,'файл остатки'!$A$5:$CX$5,0)),INDEX('файл остатки'!$A$5:$CX$265,MATCH(Y$2,'файл остатки'!$A$5:$A$228,0),MATCH($B109,'файл остатки'!$A$5:$CX$5,0)))</f>
        <v>#N/A</v>
      </c>
      <c r="Z109" s="213" t="e">
        <f>INDEX('файл остатки'!$A$5:$CX$265,MATCH($H$1,'файл остатки'!$A$5:$A$228,0),MATCH($B109,'файл остатки'!$A$5:$CX$5,0))</f>
        <v>#N/A</v>
      </c>
      <c r="AA109" s="241" t="e">
        <f>IF(W$3='файл остатки'!$B$1,INDEX('файл остатки'!$A$5:$CX$265,MATCH($C$1,'файл остатки'!$A$5:$A$228,0),MATCH($B109,'файл остатки'!$A$5:$CX$5,0)),U109+V109-W109-Y109)</f>
        <v>#N/A</v>
      </c>
      <c r="AB109" s="218"/>
      <c r="AC109" s="217"/>
      <c r="AD109" s="208"/>
      <c r="AE109" s="234" t="e">
        <f>IF(ISERROR(INDEX('файл остатки'!$A$5:$CX$265,MATCH(AE$2,'файл остатки'!$A$5:$A$228,0),MATCH($B109,'файл остатки'!$A$5:$CX$5,0))),INDEX('файл остатки'!$A$100:$CX$265,MATCH(AC$3,'файл остатки'!$A$100:$A$228,0),MATCH($B109,'файл остатки'!$A$5:$CX$5,0)),INDEX('файл остатки'!$A$5:$CX$265,MATCH(AE$2,'файл остатки'!$A$5:$A$228,0),MATCH($B109,'файл остатки'!$A$5:$CX$5,0)))</f>
        <v>#N/A</v>
      </c>
      <c r="AF109" s="213" t="e">
        <f>INDEX('файл остатки'!$A$5:$CX$265,MATCH($H$1,'файл остатки'!$A$5:$A$228,0),MATCH($B109,'файл остатки'!$A$5:$CX$5,0))</f>
        <v>#N/A</v>
      </c>
      <c r="AG109" s="241" t="e">
        <f>IF(AC$3='файл остатки'!$B$1,INDEX('файл остатки'!$A$5:$CX$265,MATCH($C$1,'файл остатки'!$A$5:$A$228,0),MATCH($B109,'файл остатки'!$A$5:$CX$5,0)),AA109+AB109-AC109-AE109)</f>
        <v>#N/A</v>
      </c>
      <c r="AH109" s="218"/>
      <c r="AI109" s="217"/>
      <c r="AJ109" s="208"/>
      <c r="AK109" s="234" t="e">
        <f>IF(ISERROR(INDEX('файл остатки'!$A$5:$CX$265,MATCH(AK$2,'файл остатки'!$A$5:$A$228,0),MATCH($B109,'файл остатки'!$A$5:$CX$5,0))),INDEX('файл остатки'!$A$100:$CX$265,MATCH(AI$3,'файл остатки'!$A$100:$A$228,0),MATCH($B109,'файл остатки'!$A$5:$CX$5,0)),INDEX('файл остатки'!$A$5:$CX$265,MATCH(AK$2,'файл остатки'!$A$5:$A$228,0),MATCH($B109,'файл остатки'!$A$5:$CX$5,0)))</f>
        <v>#N/A</v>
      </c>
      <c r="AL109" s="213" t="e">
        <f>INDEX('файл остатки'!$A$5:$CX$265,MATCH($H$1,'файл остатки'!$A$5:$A$228,0),MATCH($B109,'файл остатки'!$A$5:$CX$5,0))</f>
        <v>#N/A</v>
      </c>
      <c r="AM109" s="241" t="e">
        <f>IF(AI$3='файл остатки'!$B$1,INDEX('файл остатки'!$A$5:$CX$265,MATCH($C$1,'файл остатки'!$A$5:$A$228,0),MATCH($B109,'файл остатки'!$A$5:$CX$5,0)),AG109+AH109-AI109-AK109)</f>
        <v>#N/A</v>
      </c>
      <c r="AN109" s="218"/>
      <c r="AO109" s="217">
        <v>-900</v>
      </c>
      <c r="AP109" s="208"/>
      <c r="AQ109" s="234" t="e">
        <f>IF(ISERROR(INDEX('файл остатки'!$A$5:$CX$265,MATCH(AQ$2,'файл остатки'!$A$5:$A$228,0),MATCH($B109,'файл остатки'!$A$5:$CX$5,0))),INDEX('файл остатки'!$A$100:$CX$265,MATCH(AO$3,'файл остатки'!$A$100:$A$228,0),MATCH($B109,'файл остатки'!$A$5:$CX$5,0)),INDEX('файл остатки'!$A$5:$CX$265,MATCH(AQ$2,'файл остатки'!$A$5:$A$228,0),MATCH($B109,'файл остатки'!$A$5:$CX$5,0)))</f>
        <v>#N/A</v>
      </c>
      <c r="AR109" s="213" t="e">
        <f>INDEX('файл остатки'!$A$5:$CX$265,MATCH($H$1,'файл остатки'!$A$5:$A$228,0),MATCH($B109,'файл остатки'!$A$5:$CX$5,0))</f>
        <v>#N/A</v>
      </c>
      <c r="AS109" s="241" t="e">
        <f>IF(AO$3='файл остатки'!$B$1,INDEX('файл остатки'!$A$5:$CX$265,MATCH($C$1,'файл остатки'!$A$5:$A$228,0),MATCH($B109,'файл остатки'!$A$5:$CX$5,0)),AM109+AN109-AO109-AQ109)</f>
        <v>#N/A</v>
      </c>
      <c r="AT109" s="218"/>
      <c r="AU109" s="217"/>
      <c r="AV109" s="208"/>
      <c r="AW109" s="234" t="e">
        <f>IF(ISERROR(INDEX('файл остатки'!$A$5:$CX$265,MATCH(AW$2,'файл остатки'!$A$5:$A$228,0),MATCH($B109,'файл остатки'!$A$5:$CX$5,0))),INDEX('файл остатки'!$A$100:$CX$265,MATCH(AU$3,'файл остатки'!$A$100:$A$228,0),MATCH($B109,'файл остатки'!$A$5:$CX$5,0)),INDEX('файл остатки'!$A$5:$CX$265,MATCH(AW$2,'файл остатки'!$A$5:$A$228,0),MATCH($B109,'файл остатки'!$A$5:$CX$5,0)))</f>
        <v>#N/A</v>
      </c>
      <c r="AX109" s="213" t="e">
        <f>INDEX('файл остатки'!$A$5:$CX$265,MATCH($H$1,'файл остатки'!$A$5:$A$228,0),MATCH($B109,'файл остатки'!$A$5:$CX$5,0))</f>
        <v>#N/A</v>
      </c>
      <c r="AY109" s="241" t="e">
        <f>IF(AU$3='файл остатки'!$B$1,INDEX('файл остатки'!$A$5:$CX$265,MATCH($C$1,'файл остатки'!$A$5:$A$228,0),MATCH($B109,'файл остатки'!$A$5:$CX$5,0)),AS109+AT109-AU109-AW109)</f>
        <v>#N/A</v>
      </c>
      <c r="AZ109" s="218"/>
      <c r="BA109" s="217"/>
      <c r="BB109" s="208"/>
      <c r="BC109" s="234" t="e">
        <f>IF(ISERROR(INDEX('файл остатки'!$A$5:$CX$265,MATCH(BC$2,'файл остатки'!$A$5:$A$228,0),MATCH($B109,'файл остатки'!$A$5:$CX$5,0))),INDEX('файл остатки'!$A$100:$CX$265,MATCH(BA$3,'файл остатки'!$A$100:$A$228,0),MATCH($B109,'файл остатки'!$A$5:$CX$5,0)),INDEX('файл остатки'!$A$5:$CX$265,MATCH(BC$2,'файл остатки'!$A$5:$A$228,0),MATCH($B109,'файл остатки'!$A$5:$CX$5,0)))</f>
        <v>#N/A</v>
      </c>
      <c r="BD109" s="213" t="e">
        <f>INDEX('файл остатки'!$A$5:$CX$265,MATCH($H$1,'файл остатки'!$A$5:$A$228,0),MATCH($B109,'файл остатки'!$A$5:$CX$5,0))</f>
        <v>#N/A</v>
      </c>
      <c r="BE109" s="241" t="e">
        <f>IF(BA$3='файл остатки'!$B$1,INDEX('файл остатки'!$A$5:$CX$265,MATCH($C$1,'файл остатки'!$A$5:$A$228,0),MATCH($B109,'файл остатки'!$A$5:$CX$5,0)),AY109+AZ109-BA109-BC109)</f>
        <v>#N/A</v>
      </c>
      <c r="BF109" s="218"/>
      <c r="BG109" s="217"/>
      <c r="BH109" s="208"/>
      <c r="BI109" s="234" t="e">
        <f>IF(ISERROR(INDEX('файл остатки'!$A$5:$CX$265,MATCH(BI$2,'файл остатки'!$A$5:$A$228,0),MATCH($B109,'файл остатки'!$A$5:$CX$5,0))),INDEX('файл остатки'!$A$100:$CX$265,MATCH(BG$3,'файл остатки'!$A$100:$A$228,0),MATCH($B109,'файл остатки'!$A$5:$CX$5,0)),INDEX('файл остатки'!$A$5:$CX$265,MATCH(BI$2,'файл остатки'!$A$5:$A$228,0),MATCH($B109,'файл остатки'!$A$5:$CX$5,0)))</f>
        <v>#N/A</v>
      </c>
      <c r="BJ109" s="213" t="e">
        <f>INDEX('файл остатки'!$A$5:$CX$265,MATCH($H$1,'файл остатки'!$A$5:$A$228,0),MATCH($B109,'файл остатки'!$A$5:$CX$5,0))</f>
        <v>#N/A</v>
      </c>
      <c r="BK109" s="213" t="e">
        <f t="shared" si="6"/>
        <v>#N/A</v>
      </c>
      <c r="BL109" s="241" t="e">
        <f>IF(BG$3='файл остатки'!$B$1,INDEX('файл остатки'!$A$5:$CX$265,MATCH($C$1,'файл остатки'!$A$5:$A$228,0),MATCH($B109,'файл остатки'!$A$5:$CX$5,0)),BE109+BF109-BG109-BI109)</f>
        <v>#N/A</v>
      </c>
      <c r="BM109" s="218"/>
      <c r="BN109" s="217" t="e">
        <f t="shared" si="7"/>
        <v>#N/A</v>
      </c>
      <c r="BO109" s="208"/>
      <c r="BP109" s="234" t="e">
        <f>IF(ISERROR(INDEX('файл остатки'!$A$5:$CX$265,MATCH(BP$2,'файл остатки'!$A$5:$A$228,0),MATCH($B109,'файл остатки'!$A$5:$CX$5,0))),INDEX('файл остатки'!$A$100:$CX$265,MATCH(BN$3,'файл остатки'!$A$100:$A$228,0),MATCH($B109,'файл остатки'!$A$5:$CX$5,0)),INDEX('файл остатки'!$A$5:$CX$265,MATCH(BP$2,'файл остатки'!$A$5:$A$228,0),MATCH($B109,'файл остатки'!$A$5:$CX$5,0)))</f>
        <v>#N/A</v>
      </c>
      <c r="BQ109" s="213" t="e">
        <f>INDEX('файл остатки'!$A$5:$CX$265,MATCH($H$1,'файл остатки'!$A$5:$A$228,0),MATCH($B109,'файл остатки'!$A$5:$CX$5,0))</f>
        <v>#N/A</v>
      </c>
      <c r="BR109" s="241" t="e">
        <f>IF(BN$3='файл остатки'!$B$1,INDEX('файл остатки'!$A$5:$CX$265,MATCH($C$1,'файл остатки'!$A$5:$A$228,0),MATCH($B109,'файл остатки'!$A$5:$CX$5,0)),BL109+BM109-BN109-BP109)</f>
        <v>#N/A</v>
      </c>
      <c r="BS109" s="218"/>
      <c r="BT109" s="217" t="e">
        <f t="shared" si="8"/>
        <v>#N/A</v>
      </c>
      <c r="BU109" s="208"/>
      <c r="BV109" s="234" t="e">
        <f>IF(ISERROR(INDEX('файл остатки'!$A$5:$CX$265,MATCH(BV$2,'файл остатки'!$A$5:$A$228,0),MATCH($B109,'файл остатки'!$A$5:$CX$5,0))),INDEX('файл остатки'!$A$100:$CX$265,MATCH(BT$3,'файл остатки'!$A$100:$A$228,0),MATCH($B109,'файл остатки'!$A$5:$CX$5,0)),INDEX('файл остатки'!$A$5:$CX$265,MATCH(BV$2,'файл остатки'!$A$5:$A$228,0),MATCH($B109,'файл остатки'!$A$5:$CX$5,0)))</f>
        <v>#N/A</v>
      </c>
      <c r="BW109" s="213" t="e">
        <f>INDEX('файл остатки'!$A$5:$CX$265,MATCH($H$1,'файл остатки'!$A$5:$A$228,0),MATCH($B109,'файл остатки'!$A$5:$CX$5,0))</f>
        <v>#N/A</v>
      </c>
      <c r="BX109" s="241" t="e">
        <f>IF(BT$3='файл остатки'!$B$1,INDEX('файл остатки'!$A$5:$CX$265,MATCH($C$1,'файл остатки'!$A$5:$A$228,0),MATCH($B109,'файл остатки'!$A$5:$CX$5,0)),BR109+BS109-BT109-BV109)</f>
        <v>#N/A</v>
      </c>
      <c r="BY109" s="218"/>
      <c r="BZ109" s="217" t="e">
        <f t="shared" si="9"/>
        <v>#N/A</v>
      </c>
      <c r="CA109" s="208"/>
      <c r="CB109" s="234" t="e">
        <f>IF(ISERROR(INDEX('файл остатки'!$A$5:$CX$265,MATCH(CB$2,'файл остатки'!$A$5:$A$228,0),MATCH($B109,'файл остатки'!$A$5:$CX$5,0))),INDEX('файл остатки'!$A$100:$CX$265,MATCH(BZ$3,'файл остатки'!$A$100:$A$228,0),MATCH($B109,'файл остатки'!$A$5:$CX$5,0)),INDEX('файл остатки'!$A$5:$CX$265,MATCH(CB$2,'файл остатки'!$A$5:$A$228,0),MATCH($B109,'файл остатки'!$A$5:$CX$5,0)))</f>
        <v>#N/A</v>
      </c>
      <c r="CC109" s="213" t="e">
        <f>INDEX('файл остатки'!$A$5:$CX$265,MATCH($H$1,'файл остатки'!$A$5:$A$228,0),MATCH($B109,'файл остатки'!$A$5:$CX$5,0))</f>
        <v>#N/A</v>
      </c>
      <c r="CD109" s="241" t="e">
        <f>IF(BZ$3='файл остатки'!$B$1,INDEX('файл остатки'!$A$5:$CX$265,MATCH($C$1,'файл остатки'!$A$5:$A$228,0),MATCH($B109,'файл остатки'!$A$5:$CX$5,0)),BX109+BY109-BZ109-CB109)</f>
        <v>#N/A</v>
      </c>
      <c r="CE109" s="218"/>
      <c r="CH109" s="217">
        <f t="shared" si="10"/>
        <v>-1350</v>
      </c>
      <c r="CI109" s="208"/>
      <c r="CJ109" s="217" t="e">
        <f t="shared" si="11"/>
        <v>#N/A</v>
      </c>
      <c r="CK109" s="208"/>
      <c r="CO109" s="223" t="e">
        <f>+INDEX('файл остатки'!$A$5:$CX$265,MATCH(CO$2,'файл остатки'!$A$5:$A$228,0),MATCH($B109,'файл остатки'!$A$5:$CX$5,0))</f>
        <v>#N/A</v>
      </c>
    </row>
    <row r="110" spans="1:93" ht="24" customHeight="1">
      <c r="A110" s="189" t="s">
        <v>81</v>
      </c>
      <c r="B110" s="201" t="s">
        <v>110</v>
      </c>
      <c r="C110" s="244" t="e">
        <f>INDEX('файл остатки'!$A$5:$CX$265,MATCH($C$1,'файл остатки'!$A$5:$A$228,0),MATCH(B110,'файл остатки'!$A$5:$CX$5,0))</f>
        <v>#N/A</v>
      </c>
      <c r="D110" s="248"/>
      <c r="E110" s="217">
        <v>-450</v>
      </c>
      <c r="F110" s="208"/>
      <c r="G110" s="234" t="e">
        <f>IF(ISERROR(INDEX('файл остатки'!$A$5:$CX$265,MATCH(G$2,'файл остатки'!$A$5:$A$228,0),MATCH($B110,'файл остатки'!$A$5:$CX$5,0))),INDEX('файл остатки'!$A$100:$CX$265,MATCH(E$3,'файл остатки'!$A$100:$A$228,0),MATCH($B110,'файл остатки'!$A$5:$CX$5,0)),INDEX('файл остатки'!$A$5:$CX$265,MATCH(G$2,'файл остатки'!$A$5:$A$228,0),MATCH($B110,'файл остатки'!$A$5:$CX$5,0)))</f>
        <v>#N/A</v>
      </c>
      <c r="H110" s="213" t="e">
        <f>INDEX('файл остатки'!$A$5:$CX$265,MATCH($H$1,'файл остатки'!$A$5:$A$228,0),MATCH($B110,'файл остатки'!$A$5:$CX$5,0))</f>
        <v>#N/A</v>
      </c>
      <c r="I110" s="241" t="e">
        <f>IF(E$3='файл остатки'!$B$1,INDEX('файл остатки'!$A$5:$CX$265,MATCH($C$1,'файл остатки'!$A$5:$A$228,0),MATCH($B110,'файл остатки'!$A$5:$CX$5,0)),C110+D110-E110-G110)</f>
        <v>#N/A</v>
      </c>
      <c r="J110" s="218"/>
      <c r="K110" s="217"/>
      <c r="L110" s="208"/>
      <c r="M110" s="234" t="e">
        <f>IF(ISERROR(INDEX('файл остатки'!$A$5:$CX$265,MATCH(M$2,'файл остатки'!$A$5:$A$228,0),MATCH($B110,'файл остатки'!$A$5:$CX$5,0))),INDEX('файл остатки'!$A$100:$CX$265,MATCH(K$3,'файл остатки'!$A$100:$A$228,0),MATCH($B110,'файл остатки'!$A$5:$CX$5,0)),INDEX('файл остатки'!$A$5:$CX$265,MATCH(M$2,'файл остатки'!$A$5:$A$228,0),MATCH($B110,'файл остатки'!$A$5:$CX$5,0)))</f>
        <v>#N/A</v>
      </c>
      <c r="N110" s="213" t="e">
        <f>INDEX('файл остатки'!$A$5:$CX$265,MATCH($H$1,'файл остатки'!$A$5:$A$228,0),MATCH($B110,'файл остатки'!$A$5:$CX$5,0))</f>
        <v>#N/A</v>
      </c>
      <c r="O110" s="241" t="e">
        <f>IF(K$3='файл остатки'!$B$1,INDEX('файл остатки'!$A$5:$CX$265,MATCH($C$1,'файл остатки'!$A$5:$A$228,0),MATCH($B110,'файл остатки'!$A$5:$CX$5,0)),I110+J110-K110-M110)</f>
        <v>#N/A</v>
      </c>
      <c r="P110" s="218"/>
      <c r="Q110" s="217"/>
      <c r="R110" s="208"/>
      <c r="S110" s="234" t="e">
        <f>IF(ISERROR(INDEX('файл остатки'!$A$5:$CX$265,MATCH(S$2,'файл остатки'!$A$5:$A$228,0),MATCH($B110,'файл остатки'!$A$5:$CX$5,0))),INDEX('файл остатки'!$A$100:$CX$265,MATCH(Q$3,'файл остатки'!$A$100:$A$228,0),MATCH($B110,'файл остатки'!$A$5:$CX$5,0)),INDEX('файл остатки'!$A$5:$CX$265,MATCH(S$2,'файл остатки'!$A$5:$A$228,0),MATCH($B110,'файл остатки'!$A$5:$CX$5,0)))</f>
        <v>#N/A</v>
      </c>
      <c r="T110" s="213" t="e">
        <f>INDEX('файл остатки'!$A$5:$CX$265,MATCH($H$1,'файл остатки'!$A$5:$A$228,0),MATCH($B110,'файл остатки'!$A$5:$CX$5,0))</f>
        <v>#N/A</v>
      </c>
      <c r="U110" s="241" t="e">
        <f>IF(Q$3='файл остатки'!$B$1,INDEX('файл остатки'!$A$5:$CX$265,MATCH($C$1,'файл остатки'!$A$5:$A$228,0),MATCH($B110,'файл остатки'!$A$5:$CX$5,0)),O110+P110-Q110-S110)</f>
        <v>#N/A</v>
      </c>
      <c r="V110" s="218"/>
      <c r="W110" s="217"/>
      <c r="X110" s="208"/>
      <c r="Y110" s="234" t="e">
        <f>IF(ISERROR(INDEX('файл остатки'!$A$5:$CX$265,MATCH(Y$2,'файл остатки'!$A$5:$A$228,0),MATCH($B110,'файл остатки'!$A$5:$CX$5,0))),INDEX('файл остатки'!$A$100:$CX$265,MATCH(W$3,'файл остатки'!$A$100:$A$228,0),MATCH($B110,'файл остатки'!$A$5:$CX$5,0)),INDEX('файл остатки'!$A$5:$CX$265,MATCH(Y$2,'файл остатки'!$A$5:$A$228,0),MATCH($B110,'файл остатки'!$A$5:$CX$5,0)))</f>
        <v>#N/A</v>
      </c>
      <c r="Z110" s="213" t="e">
        <f>INDEX('файл остатки'!$A$5:$CX$265,MATCH($H$1,'файл остатки'!$A$5:$A$228,0),MATCH($B110,'файл остатки'!$A$5:$CX$5,0))</f>
        <v>#N/A</v>
      </c>
      <c r="AA110" s="241" t="e">
        <f>IF(W$3='файл остатки'!$B$1,INDEX('файл остатки'!$A$5:$CX$265,MATCH($C$1,'файл остатки'!$A$5:$A$228,0),MATCH($B110,'файл остатки'!$A$5:$CX$5,0)),U110+V110-W110-Y110)</f>
        <v>#N/A</v>
      </c>
      <c r="AB110" s="218"/>
      <c r="AC110" s="217"/>
      <c r="AD110" s="208"/>
      <c r="AE110" s="234" t="e">
        <f>IF(ISERROR(INDEX('файл остатки'!$A$5:$CX$265,MATCH(AE$2,'файл остатки'!$A$5:$A$228,0),MATCH($B110,'файл остатки'!$A$5:$CX$5,0))),INDEX('файл остатки'!$A$100:$CX$265,MATCH(AC$3,'файл остатки'!$A$100:$A$228,0),MATCH($B110,'файл остатки'!$A$5:$CX$5,0)),INDEX('файл остатки'!$A$5:$CX$265,MATCH(AE$2,'файл остатки'!$A$5:$A$228,0),MATCH($B110,'файл остатки'!$A$5:$CX$5,0)))</f>
        <v>#N/A</v>
      </c>
      <c r="AF110" s="213" t="e">
        <f>INDEX('файл остатки'!$A$5:$CX$265,MATCH($H$1,'файл остатки'!$A$5:$A$228,0),MATCH($B110,'файл остатки'!$A$5:$CX$5,0))</f>
        <v>#N/A</v>
      </c>
      <c r="AG110" s="241" t="e">
        <f>IF(AC$3='файл остатки'!$B$1,INDEX('файл остатки'!$A$5:$CX$265,MATCH($C$1,'файл остатки'!$A$5:$A$228,0),MATCH($B110,'файл остатки'!$A$5:$CX$5,0)),AA110+AB110-AC110-AE110)</f>
        <v>#N/A</v>
      </c>
      <c r="AH110" s="218"/>
      <c r="AI110" s="217"/>
      <c r="AJ110" s="208"/>
      <c r="AK110" s="234" t="e">
        <f>IF(ISERROR(INDEX('файл остатки'!$A$5:$CX$265,MATCH(AK$2,'файл остатки'!$A$5:$A$228,0),MATCH($B110,'файл остатки'!$A$5:$CX$5,0))),INDEX('файл остатки'!$A$100:$CX$265,MATCH(AI$3,'файл остатки'!$A$100:$A$228,0),MATCH($B110,'файл остатки'!$A$5:$CX$5,0)),INDEX('файл остатки'!$A$5:$CX$265,MATCH(AK$2,'файл остатки'!$A$5:$A$228,0),MATCH($B110,'файл остатки'!$A$5:$CX$5,0)))</f>
        <v>#N/A</v>
      </c>
      <c r="AL110" s="213" t="e">
        <f>INDEX('файл остатки'!$A$5:$CX$265,MATCH($H$1,'файл остатки'!$A$5:$A$228,0),MATCH($B110,'файл остатки'!$A$5:$CX$5,0))</f>
        <v>#N/A</v>
      </c>
      <c r="AM110" s="241" t="e">
        <f>IF(AI$3='файл остатки'!$B$1,INDEX('файл остатки'!$A$5:$CX$265,MATCH($C$1,'файл остатки'!$A$5:$A$228,0),MATCH($B110,'файл остатки'!$A$5:$CX$5,0)),AG110+AH110-AI110-AK110)</f>
        <v>#N/A</v>
      </c>
      <c r="AN110" s="218"/>
      <c r="AO110" s="217">
        <v>-900</v>
      </c>
      <c r="AP110" s="208"/>
      <c r="AQ110" s="234" t="e">
        <f>IF(ISERROR(INDEX('файл остатки'!$A$5:$CX$265,MATCH(AQ$2,'файл остатки'!$A$5:$A$228,0),MATCH($B110,'файл остатки'!$A$5:$CX$5,0))),INDEX('файл остатки'!$A$100:$CX$265,MATCH(AO$3,'файл остатки'!$A$100:$A$228,0),MATCH($B110,'файл остатки'!$A$5:$CX$5,0)),INDEX('файл остатки'!$A$5:$CX$265,MATCH(AQ$2,'файл остатки'!$A$5:$A$228,0),MATCH($B110,'файл остатки'!$A$5:$CX$5,0)))</f>
        <v>#N/A</v>
      </c>
      <c r="AR110" s="213" t="e">
        <f>INDEX('файл остатки'!$A$5:$CX$265,MATCH($H$1,'файл остатки'!$A$5:$A$228,0),MATCH($B110,'файл остатки'!$A$5:$CX$5,0))</f>
        <v>#N/A</v>
      </c>
      <c r="AS110" s="241" t="e">
        <f>IF(AO$3='файл остатки'!$B$1,INDEX('файл остатки'!$A$5:$CX$265,MATCH($C$1,'файл остатки'!$A$5:$A$228,0),MATCH($B110,'файл остатки'!$A$5:$CX$5,0)),AM110+AN110-AO110-AQ110)</f>
        <v>#N/A</v>
      </c>
      <c r="AT110" s="218"/>
      <c r="AU110" s="217">
        <v>-900</v>
      </c>
      <c r="AV110" s="208"/>
      <c r="AW110" s="234" t="e">
        <f>IF(ISERROR(INDEX('файл остатки'!$A$5:$CX$265,MATCH(AW$2,'файл остатки'!$A$5:$A$228,0),MATCH($B110,'файл остатки'!$A$5:$CX$5,0))),INDEX('файл остатки'!$A$100:$CX$265,MATCH(AU$3,'файл остатки'!$A$100:$A$228,0),MATCH($B110,'файл остатки'!$A$5:$CX$5,0)),INDEX('файл остатки'!$A$5:$CX$265,MATCH(AW$2,'файл остатки'!$A$5:$A$228,0),MATCH($B110,'файл остатки'!$A$5:$CX$5,0)))</f>
        <v>#N/A</v>
      </c>
      <c r="AX110" s="213" t="e">
        <f>INDEX('файл остатки'!$A$5:$CX$265,MATCH($H$1,'файл остатки'!$A$5:$A$228,0),MATCH($B110,'файл остатки'!$A$5:$CX$5,0))</f>
        <v>#N/A</v>
      </c>
      <c r="AY110" s="241" t="e">
        <f>IF(AU$3='файл остатки'!$B$1,INDEX('файл остатки'!$A$5:$CX$265,MATCH($C$1,'файл остатки'!$A$5:$A$228,0),MATCH($B110,'файл остатки'!$A$5:$CX$5,0)),AS110+AT110-AU110-AW110)</f>
        <v>#N/A</v>
      </c>
      <c r="AZ110" s="218"/>
      <c r="BA110" s="217"/>
      <c r="BB110" s="208"/>
      <c r="BC110" s="234" t="e">
        <f>IF(ISERROR(INDEX('файл остатки'!$A$5:$CX$265,MATCH(BC$2,'файл остатки'!$A$5:$A$228,0),MATCH($B110,'файл остатки'!$A$5:$CX$5,0))),INDEX('файл остатки'!$A$100:$CX$265,MATCH(BA$3,'файл остатки'!$A$100:$A$228,0),MATCH($B110,'файл остатки'!$A$5:$CX$5,0)),INDEX('файл остатки'!$A$5:$CX$265,MATCH(BC$2,'файл остатки'!$A$5:$A$228,0),MATCH($B110,'файл остатки'!$A$5:$CX$5,0)))</f>
        <v>#N/A</v>
      </c>
      <c r="BD110" s="213" t="e">
        <f>INDEX('файл остатки'!$A$5:$CX$265,MATCH($H$1,'файл остатки'!$A$5:$A$228,0),MATCH($B110,'файл остатки'!$A$5:$CX$5,0))</f>
        <v>#N/A</v>
      </c>
      <c r="BE110" s="241" t="e">
        <f>IF(BA$3='файл остатки'!$B$1,INDEX('файл остатки'!$A$5:$CX$265,MATCH($C$1,'файл остатки'!$A$5:$A$228,0),MATCH($B110,'файл остатки'!$A$5:$CX$5,0)),AY110+AZ110-BA110-BC110)</f>
        <v>#N/A</v>
      </c>
      <c r="BF110" s="218"/>
      <c r="BG110" s="217"/>
      <c r="BH110" s="208"/>
      <c r="BI110" s="234" t="e">
        <f>IF(ISERROR(INDEX('файл остатки'!$A$5:$CX$265,MATCH(BI$2,'файл остатки'!$A$5:$A$228,0),MATCH($B110,'файл остатки'!$A$5:$CX$5,0))),INDEX('файл остатки'!$A$100:$CX$265,MATCH(BG$3,'файл остатки'!$A$100:$A$228,0),MATCH($B110,'файл остатки'!$A$5:$CX$5,0)),INDEX('файл остатки'!$A$5:$CX$265,MATCH(BI$2,'файл остатки'!$A$5:$A$228,0),MATCH($B110,'файл остатки'!$A$5:$CX$5,0)))</f>
        <v>#N/A</v>
      </c>
      <c r="BJ110" s="213" t="e">
        <f>INDEX('файл остатки'!$A$5:$CX$265,MATCH($H$1,'файл остатки'!$A$5:$A$228,0),MATCH($B110,'файл остатки'!$A$5:$CX$5,0))</f>
        <v>#N/A</v>
      </c>
      <c r="BK110" s="213" t="e">
        <f t="shared" si="6"/>
        <v>#N/A</v>
      </c>
      <c r="BL110" s="241" t="e">
        <f>IF(BG$3='файл остатки'!$B$1,INDEX('файл остатки'!$A$5:$CX$265,MATCH($C$1,'файл остатки'!$A$5:$A$228,0),MATCH($B110,'файл остатки'!$A$5:$CX$5,0)),BE110+BF110-BG110-BI110)</f>
        <v>#N/A</v>
      </c>
      <c r="BM110" s="218"/>
      <c r="BN110" s="217" t="e">
        <f t="shared" si="7"/>
        <v>#N/A</v>
      </c>
      <c r="BO110" s="208"/>
      <c r="BP110" s="234" t="e">
        <f>IF(ISERROR(INDEX('файл остатки'!$A$5:$CX$265,MATCH(BP$2,'файл остатки'!$A$5:$A$228,0),MATCH($B110,'файл остатки'!$A$5:$CX$5,0))),INDEX('файл остатки'!$A$100:$CX$265,MATCH(BN$3,'файл остатки'!$A$100:$A$228,0),MATCH($B110,'файл остатки'!$A$5:$CX$5,0)),INDEX('файл остатки'!$A$5:$CX$265,MATCH(BP$2,'файл остатки'!$A$5:$A$228,0),MATCH($B110,'файл остатки'!$A$5:$CX$5,0)))</f>
        <v>#N/A</v>
      </c>
      <c r="BQ110" s="213" t="e">
        <f>INDEX('файл остатки'!$A$5:$CX$265,MATCH($H$1,'файл остатки'!$A$5:$A$228,0),MATCH($B110,'файл остатки'!$A$5:$CX$5,0))</f>
        <v>#N/A</v>
      </c>
      <c r="BR110" s="241" t="e">
        <f>IF(BN$3='файл остатки'!$B$1,INDEX('файл остатки'!$A$5:$CX$265,MATCH($C$1,'файл остатки'!$A$5:$A$228,0),MATCH($B110,'файл остатки'!$A$5:$CX$5,0)),BL110+BM110-BN110-BP110)</f>
        <v>#N/A</v>
      </c>
      <c r="BS110" s="218"/>
      <c r="BT110" s="217" t="e">
        <f t="shared" si="8"/>
        <v>#N/A</v>
      </c>
      <c r="BU110" s="208"/>
      <c r="BV110" s="234" t="e">
        <f>IF(ISERROR(INDEX('файл остатки'!$A$5:$CX$265,MATCH(BV$2,'файл остатки'!$A$5:$A$228,0),MATCH($B110,'файл остатки'!$A$5:$CX$5,0))),INDEX('файл остатки'!$A$100:$CX$265,MATCH(BT$3,'файл остатки'!$A$100:$A$228,0),MATCH($B110,'файл остатки'!$A$5:$CX$5,0)),INDEX('файл остатки'!$A$5:$CX$265,MATCH(BV$2,'файл остатки'!$A$5:$A$228,0),MATCH($B110,'файл остатки'!$A$5:$CX$5,0)))</f>
        <v>#N/A</v>
      </c>
      <c r="BW110" s="213" t="e">
        <f>INDEX('файл остатки'!$A$5:$CX$265,MATCH($H$1,'файл остатки'!$A$5:$A$228,0),MATCH($B110,'файл остатки'!$A$5:$CX$5,0))</f>
        <v>#N/A</v>
      </c>
      <c r="BX110" s="241" t="e">
        <f>IF(BT$3='файл остатки'!$B$1,INDEX('файл остатки'!$A$5:$CX$265,MATCH($C$1,'файл остатки'!$A$5:$A$228,0),MATCH($B110,'файл остатки'!$A$5:$CX$5,0)),BR110+BS110-BT110-BV110)</f>
        <v>#N/A</v>
      </c>
      <c r="BY110" s="218"/>
      <c r="BZ110" s="217" t="e">
        <f t="shared" si="9"/>
        <v>#N/A</v>
      </c>
      <c r="CA110" s="208"/>
      <c r="CB110" s="234" t="e">
        <f>IF(ISERROR(INDEX('файл остатки'!$A$5:$CX$265,MATCH(CB$2,'файл остатки'!$A$5:$A$228,0),MATCH($B110,'файл остатки'!$A$5:$CX$5,0))),INDEX('файл остатки'!$A$100:$CX$265,MATCH(BZ$3,'файл остатки'!$A$100:$A$228,0),MATCH($B110,'файл остатки'!$A$5:$CX$5,0)),INDEX('файл остатки'!$A$5:$CX$265,MATCH(CB$2,'файл остатки'!$A$5:$A$228,0),MATCH($B110,'файл остатки'!$A$5:$CX$5,0)))</f>
        <v>#N/A</v>
      </c>
      <c r="CC110" s="213" t="e">
        <f>INDEX('файл остатки'!$A$5:$CX$265,MATCH($H$1,'файл остатки'!$A$5:$A$228,0),MATCH($B110,'файл остатки'!$A$5:$CX$5,0))</f>
        <v>#N/A</v>
      </c>
      <c r="CD110" s="241" t="e">
        <f>IF(BZ$3='файл остатки'!$B$1,INDEX('файл остатки'!$A$5:$CX$265,MATCH($C$1,'файл остатки'!$A$5:$A$228,0),MATCH($B110,'файл остатки'!$A$5:$CX$5,0)),BX110+BY110-BZ110-CB110)</f>
        <v>#N/A</v>
      </c>
      <c r="CE110" s="218"/>
      <c r="CH110" s="217">
        <f t="shared" si="10"/>
        <v>-2250</v>
      </c>
      <c r="CI110" s="208"/>
      <c r="CJ110" s="217" t="e">
        <f t="shared" si="11"/>
        <v>#N/A</v>
      </c>
      <c r="CK110" s="208"/>
      <c r="CO110" s="223" t="e">
        <f>+INDEX('файл остатки'!$A$5:$CX$265,MATCH(CO$2,'файл остатки'!$A$5:$A$228,0),MATCH($B110,'файл остатки'!$A$5:$CX$5,0))</f>
        <v>#N/A</v>
      </c>
    </row>
    <row r="111" spans="1:93" ht="24" customHeight="1">
      <c r="A111" s="189" t="s">
        <v>88</v>
      </c>
      <c r="B111" s="201" t="s">
        <v>96</v>
      </c>
      <c r="C111" s="244" t="e">
        <f>INDEX('файл остатки'!$A$5:$CX$265,MATCH($C$1,'файл остатки'!$A$5:$A$228,0),MATCH(B111,'файл остатки'!$A$5:$CX$5,0))</f>
        <v>#N/A</v>
      </c>
      <c r="D111" s="248"/>
      <c r="E111" s="217"/>
      <c r="F111" s="208"/>
      <c r="G111" s="234" t="e">
        <f>IF(ISERROR(INDEX('файл остатки'!$A$5:$CX$265,MATCH(G$2,'файл остатки'!$A$5:$A$228,0),MATCH($B111,'файл остатки'!$A$5:$CX$5,0))),INDEX('файл остатки'!$A$100:$CX$265,MATCH(E$3,'файл остатки'!$A$100:$A$228,0),MATCH($B111,'файл остатки'!$A$5:$CX$5,0)),INDEX('файл остатки'!$A$5:$CX$265,MATCH(G$2,'файл остатки'!$A$5:$A$228,0),MATCH($B111,'файл остатки'!$A$5:$CX$5,0)))</f>
        <v>#N/A</v>
      </c>
      <c r="H111" s="213" t="e">
        <f>INDEX('файл остатки'!$A$5:$CX$265,MATCH($H$1,'файл остатки'!$A$5:$A$228,0),MATCH($B111,'файл остатки'!$A$5:$CX$5,0))</f>
        <v>#N/A</v>
      </c>
      <c r="I111" s="241" t="e">
        <f>IF(E$3='файл остатки'!$B$1,INDEX('файл остатки'!$A$5:$CX$265,MATCH($C$1,'файл остатки'!$A$5:$A$228,0),MATCH($B111,'файл остатки'!$A$5:$CX$5,0)),C111+D111-E111-G111)</f>
        <v>#N/A</v>
      </c>
      <c r="J111" s="218"/>
      <c r="K111" s="217"/>
      <c r="L111" s="208"/>
      <c r="M111" s="234" t="e">
        <f>IF(ISERROR(INDEX('файл остатки'!$A$5:$CX$265,MATCH(M$2,'файл остатки'!$A$5:$A$228,0),MATCH($B111,'файл остатки'!$A$5:$CX$5,0))),INDEX('файл остатки'!$A$100:$CX$265,MATCH(K$3,'файл остатки'!$A$100:$A$228,0),MATCH($B111,'файл остатки'!$A$5:$CX$5,0)),INDEX('файл остатки'!$A$5:$CX$265,MATCH(M$2,'файл остатки'!$A$5:$A$228,0),MATCH($B111,'файл остатки'!$A$5:$CX$5,0)))</f>
        <v>#N/A</v>
      </c>
      <c r="N111" s="213" t="e">
        <f>INDEX('файл остатки'!$A$5:$CX$265,MATCH($H$1,'файл остатки'!$A$5:$A$228,0),MATCH($B111,'файл остатки'!$A$5:$CX$5,0))</f>
        <v>#N/A</v>
      </c>
      <c r="O111" s="241" t="e">
        <f>IF(K$3='файл остатки'!$B$1,INDEX('файл остатки'!$A$5:$CX$265,MATCH($C$1,'файл остатки'!$A$5:$A$228,0),MATCH($B111,'файл остатки'!$A$5:$CX$5,0)),I111+J111-K111-M111)</f>
        <v>#N/A</v>
      </c>
      <c r="P111" s="218"/>
      <c r="Q111" s="217"/>
      <c r="R111" s="208"/>
      <c r="S111" s="234" t="e">
        <f>IF(ISERROR(INDEX('файл остатки'!$A$5:$CX$265,MATCH(S$2,'файл остатки'!$A$5:$A$228,0),MATCH($B111,'файл остатки'!$A$5:$CX$5,0))),INDEX('файл остатки'!$A$100:$CX$265,MATCH(Q$3,'файл остатки'!$A$100:$A$228,0),MATCH($B111,'файл остатки'!$A$5:$CX$5,0)),INDEX('файл остатки'!$A$5:$CX$265,MATCH(S$2,'файл остатки'!$A$5:$A$228,0),MATCH($B111,'файл остатки'!$A$5:$CX$5,0)))</f>
        <v>#N/A</v>
      </c>
      <c r="T111" s="213" t="e">
        <f>INDEX('файл остатки'!$A$5:$CX$265,MATCH($H$1,'файл остатки'!$A$5:$A$228,0),MATCH($B111,'файл остатки'!$A$5:$CX$5,0))</f>
        <v>#N/A</v>
      </c>
      <c r="U111" s="241" t="e">
        <f>IF(Q$3='файл остатки'!$B$1,INDEX('файл остатки'!$A$5:$CX$265,MATCH($C$1,'файл остатки'!$A$5:$A$228,0),MATCH($B111,'файл остатки'!$A$5:$CX$5,0)),O111+P111-Q111-S111)</f>
        <v>#N/A</v>
      </c>
      <c r="V111" s="218"/>
      <c r="W111" s="217"/>
      <c r="X111" s="208"/>
      <c r="Y111" s="234" t="e">
        <f>IF(ISERROR(INDEX('файл остатки'!$A$5:$CX$265,MATCH(Y$2,'файл остатки'!$A$5:$A$228,0),MATCH($B111,'файл остатки'!$A$5:$CX$5,0))),INDEX('файл остатки'!$A$100:$CX$265,MATCH(W$3,'файл остатки'!$A$100:$A$228,0),MATCH($B111,'файл остатки'!$A$5:$CX$5,0)),INDEX('файл остатки'!$A$5:$CX$265,MATCH(Y$2,'файл остатки'!$A$5:$A$228,0),MATCH($B111,'файл остатки'!$A$5:$CX$5,0)))</f>
        <v>#N/A</v>
      </c>
      <c r="Z111" s="213" t="e">
        <f>INDEX('файл остатки'!$A$5:$CX$265,MATCH($H$1,'файл остатки'!$A$5:$A$228,0),MATCH($B111,'файл остатки'!$A$5:$CX$5,0))</f>
        <v>#N/A</v>
      </c>
      <c r="AA111" s="241" t="e">
        <f>IF(W$3='файл остатки'!$B$1,INDEX('файл остатки'!$A$5:$CX$265,MATCH($C$1,'файл остатки'!$A$5:$A$228,0),MATCH($B111,'файл остатки'!$A$5:$CX$5,0)),U111+V111-W111-Y111)</f>
        <v>#N/A</v>
      </c>
      <c r="AB111" s="218"/>
      <c r="AC111" s="217"/>
      <c r="AD111" s="208"/>
      <c r="AE111" s="234" t="e">
        <f>IF(ISERROR(INDEX('файл остатки'!$A$5:$CX$265,MATCH(AE$2,'файл остатки'!$A$5:$A$228,0),MATCH($B111,'файл остатки'!$A$5:$CX$5,0))),INDEX('файл остатки'!$A$100:$CX$265,MATCH(AC$3,'файл остатки'!$A$100:$A$228,0),MATCH($B111,'файл остатки'!$A$5:$CX$5,0)),INDEX('файл остатки'!$A$5:$CX$265,MATCH(AE$2,'файл остатки'!$A$5:$A$228,0),MATCH($B111,'файл остатки'!$A$5:$CX$5,0)))</f>
        <v>#N/A</v>
      </c>
      <c r="AF111" s="213" t="e">
        <f>INDEX('файл остатки'!$A$5:$CX$265,MATCH($H$1,'файл остатки'!$A$5:$A$228,0),MATCH($B111,'файл остатки'!$A$5:$CX$5,0))</f>
        <v>#N/A</v>
      </c>
      <c r="AG111" s="241" t="e">
        <f>IF(AC$3='файл остатки'!$B$1,INDEX('файл остатки'!$A$5:$CX$265,MATCH($C$1,'файл остатки'!$A$5:$A$228,0),MATCH($B111,'файл остатки'!$A$5:$CX$5,0)),AA111+AB111-AC111-AE111)</f>
        <v>#N/A</v>
      </c>
      <c r="AH111" s="218"/>
      <c r="AI111" s="217"/>
      <c r="AJ111" s="208"/>
      <c r="AK111" s="234" t="e">
        <f>IF(ISERROR(INDEX('файл остатки'!$A$5:$CX$265,MATCH(AK$2,'файл остатки'!$A$5:$A$228,0),MATCH($B111,'файл остатки'!$A$5:$CX$5,0))),INDEX('файл остатки'!$A$100:$CX$265,MATCH(AI$3,'файл остатки'!$A$100:$A$228,0),MATCH($B111,'файл остатки'!$A$5:$CX$5,0)),INDEX('файл остатки'!$A$5:$CX$265,MATCH(AK$2,'файл остатки'!$A$5:$A$228,0),MATCH($B111,'файл остатки'!$A$5:$CX$5,0)))</f>
        <v>#N/A</v>
      </c>
      <c r="AL111" s="213" t="e">
        <f>INDEX('файл остатки'!$A$5:$CX$265,MATCH($H$1,'файл остатки'!$A$5:$A$228,0),MATCH($B111,'файл остатки'!$A$5:$CX$5,0))</f>
        <v>#N/A</v>
      </c>
      <c r="AM111" s="241" t="e">
        <f>IF(AI$3='файл остатки'!$B$1,INDEX('файл остатки'!$A$5:$CX$265,MATCH($C$1,'файл остатки'!$A$5:$A$228,0),MATCH($B111,'файл остатки'!$A$5:$CX$5,0)),AG111+AH111-AI111-AK111)</f>
        <v>#N/A</v>
      </c>
      <c r="AN111" s="218"/>
      <c r="AO111" s="217"/>
      <c r="AP111" s="208"/>
      <c r="AQ111" s="234" t="e">
        <f>IF(ISERROR(INDEX('файл остатки'!$A$5:$CX$265,MATCH(AQ$2,'файл остатки'!$A$5:$A$228,0),MATCH($B111,'файл остатки'!$A$5:$CX$5,0))),INDEX('файл остатки'!$A$100:$CX$265,MATCH(AO$3,'файл остатки'!$A$100:$A$228,0),MATCH($B111,'файл остатки'!$A$5:$CX$5,0)),INDEX('файл остатки'!$A$5:$CX$265,MATCH(AQ$2,'файл остатки'!$A$5:$A$228,0),MATCH($B111,'файл остатки'!$A$5:$CX$5,0)))</f>
        <v>#N/A</v>
      </c>
      <c r="AR111" s="213" t="e">
        <f>INDEX('файл остатки'!$A$5:$CX$265,MATCH($H$1,'файл остатки'!$A$5:$A$228,0),MATCH($B111,'файл остатки'!$A$5:$CX$5,0))</f>
        <v>#N/A</v>
      </c>
      <c r="AS111" s="241" t="e">
        <f>IF(AO$3='файл остатки'!$B$1,INDEX('файл остатки'!$A$5:$CX$265,MATCH($C$1,'файл остатки'!$A$5:$A$228,0),MATCH($B111,'файл остатки'!$A$5:$CX$5,0)),AM111+AN111-AO111-AQ111)</f>
        <v>#N/A</v>
      </c>
      <c r="AT111" s="218"/>
      <c r="AU111" s="217"/>
      <c r="AV111" s="208"/>
      <c r="AW111" s="234" t="e">
        <f>IF(ISERROR(INDEX('файл остатки'!$A$5:$CX$265,MATCH(AW$2,'файл остатки'!$A$5:$A$228,0),MATCH($B111,'файл остатки'!$A$5:$CX$5,0))),INDEX('файл остатки'!$A$100:$CX$265,MATCH(AU$3,'файл остатки'!$A$100:$A$228,0),MATCH($B111,'файл остатки'!$A$5:$CX$5,0)),INDEX('файл остатки'!$A$5:$CX$265,MATCH(AW$2,'файл остатки'!$A$5:$A$228,0),MATCH($B111,'файл остатки'!$A$5:$CX$5,0)))</f>
        <v>#N/A</v>
      </c>
      <c r="AX111" s="213" t="e">
        <f>INDEX('файл остатки'!$A$5:$CX$265,MATCH($H$1,'файл остатки'!$A$5:$A$228,0),MATCH($B111,'файл остатки'!$A$5:$CX$5,0))</f>
        <v>#N/A</v>
      </c>
      <c r="AY111" s="241" t="e">
        <f>IF(AU$3='файл остатки'!$B$1,INDEX('файл остатки'!$A$5:$CX$265,MATCH($C$1,'файл остатки'!$A$5:$A$228,0),MATCH($B111,'файл остатки'!$A$5:$CX$5,0)),AS111+AT111-AU111-AW111)</f>
        <v>#N/A</v>
      </c>
      <c r="AZ111" s="218"/>
      <c r="BA111" s="217"/>
      <c r="BB111" s="208"/>
      <c r="BC111" s="234" t="e">
        <f>IF(ISERROR(INDEX('файл остатки'!$A$5:$CX$265,MATCH(BC$2,'файл остатки'!$A$5:$A$228,0),MATCH($B111,'файл остатки'!$A$5:$CX$5,0))),INDEX('файл остатки'!$A$100:$CX$265,MATCH(BA$3,'файл остатки'!$A$100:$A$228,0),MATCH($B111,'файл остатки'!$A$5:$CX$5,0)),INDEX('файл остатки'!$A$5:$CX$265,MATCH(BC$2,'файл остатки'!$A$5:$A$228,0),MATCH($B111,'файл остатки'!$A$5:$CX$5,0)))</f>
        <v>#N/A</v>
      </c>
      <c r="BD111" s="213" t="e">
        <f>INDEX('файл остатки'!$A$5:$CX$265,MATCH($H$1,'файл остатки'!$A$5:$A$228,0),MATCH($B111,'файл остатки'!$A$5:$CX$5,0))</f>
        <v>#N/A</v>
      </c>
      <c r="BE111" s="241" t="e">
        <f>IF(BA$3='файл остатки'!$B$1,INDEX('файл остатки'!$A$5:$CX$265,MATCH($C$1,'файл остатки'!$A$5:$A$228,0),MATCH($B111,'файл остатки'!$A$5:$CX$5,0)),AY111+AZ111-BA111-BC111)</f>
        <v>#N/A</v>
      </c>
      <c r="BF111" s="218"/>
      <c r="BG111" s="217"/>
      <c r="BH111" s="208"/>
      <c r="BI111" s="234" t="e">
        <f>IF(ISERROR(INDEX('файл остатки'!$A$5:$CX$265,MATCH(BI$2,'файл остатки'!$A$5:$A$228,0),MATCH($B111,'файл остатки'!$A$5:$CX$5,0))),INDEX('файл остатки'!$A$100:$CX$265,MATCH(BG$3,'файл остатки'!$A$100:$A$228,0),MATCH($B111,'файл остатки'!$A$5:$CX$5,0)),INDEX('файл остатки'!$A$5:$CX$265,MATCH(BI$2,'файл остатки'!$A$5:$A$228,0),MATCH($B111,'файл остатки'!$A$5:$CX$5,0)))</f>
        <v>#N/A</v>
      </c>
      <c r="BJ111" s="213" t="e">
        <f>INDEX('файл остатки'!$A$5:$CX$265,MATCH($H$1,'файл остатки'!$A$5:$A$228,0),MATCH($B111,'файл остатки'!$A$5:$CX$5,0))</f>
        <v>#N/A</v>
      </c>
      <c r="BK111" s="213" t="e">
        <f t="shared" si="6"/>
        <v>#N/A</v>
      </c>
      <c r="BL111" s="241" t="e">
        <f>IF(BG$3='файл остатки'!$B$1,INDEX('файл остатки'!$A$5:$CX$265,MATCH($C$1,'файл остатки'!$A$5:$A$228,0),MATCH($B111,'файл остатки'!$A$5:$CX$5,0)),BE111+BF111-BG111-BI111)</f>
        <v>#N/A</v>
      </c>
      <c r="BM111" s="218"/>
      <c r="BN111" s="217" t="e">
        <f t="shared" si="7"/>
        <v>#N/A</v>
      </c>
      <c r="BO111" s="208"/>
      <c r="BP111" s="234" t="e">
        <f>IF(ISERROR(INDEX('файл остатки'!$A$5:$CX$265,MATCH(BP$2,'файл остатки'!$A$5:$A$228,0),MATCH($B111,'файл остатки'!$A$5:$CX$5,0))),INDEX('файл остатки'!$A$100:$CX$265,MATCH(BN$3,'файл остатки'!$A$100:$A$228,0),MATCH($B111,'файл остатки'!$A$5:$CX$5,0)),INDEX('файл остатки'!$A$5:$CX$265,MATCH(BP$2,'файл остатки'!$A$5:$A$228,0),MATCH($B111,'файл остатки'!$A$5:$CX$5,0)))</f>
        <v>#N/A</v>
      </c>
      <c r="BQ111" s="213" t="e">
        <f>INDEX('файл остатки'!$A$5:$CX$265,MATCH($H$1,'файл остатки'!$A$5:$A$228,0),MATCH($B111,'файл остатки'!$A$5:$CX$5,0))</f>
        <v>#N/A</v>
      </c>
      <c r="BR111" s="241" t="e">
        <f>IF(BN$3='файл остатки'!$B$1,INDEX('файл остатки'!$A$5:$CX$265,MATCH($C$1,'файл остатки'!$A$5:$A$228,0),MATCH($B111,'файл остатки'!$A$5:$CX$5,0)),BL111+BM111-BN111-BP111)</f>
        <v>#N/A</v>
      </c>
      <c r="BS111" s="218"/>
      <c r="BT111" s="217" t="e">
        <f t="shared" si="8"/>
        <v>#N/A</v>
      </c>
      <c r="BU111" s="208"/>
      <c r="BV111" s="234" t="e">
        <f>IF(ISERROR(INDEX('файл остатки'!$A$5:$CX$265,MATCH(BV$2,'файл остатки'!$A$5:$A$228,0),MATCH($B111,'файл остатки'!$A$5:$CX$5,0))),INDEX('файл остатки'!$A$100:$CX$265,MATCH(BT$3,'файл остатки'!$A$100:$A$228,0),MATCH($B111,'файл остатки'!$A$5:$CX$5,0)),INDEX('файл остатки'!$A$5:$CX$265,MATCH(BV$2,'файл остатки'!$A$5:$A$228,0),MATCH($B111,'файл остатки'!$A$5:$CX$5,0)))</f>
        <v>#N/A</v>
      </c>
      <c r="BW111" s="213" t="e">
        <f>INDEX('файл остатки'!$A$5:$CX$265,MATCH($H$1,'файл остатки'!$A$5:$A$228,0),MATCH($B111,'файл остатки'!$A$5:$CX$5,0))</f>
        <v>#N/A</v>
      </c>
      <c r="BX111" s="241" t="e">
        <f>IF(BT$3='файл остатки'!$B$1,INDEX('файл остатки'!$A$5:$CX$265,MATCH($C$1,'файл остатки'!$A$5:$A$228,0),MATCH($B111,'файл остатки'!$A$5:$CX$5,0)),BR111+BS111-BT111-BV111)</f>
        <v>#N/A</v>
      </c>
      <c r="BY111" s="218"/>
      <c r="BZ111" s="217" t="e">
        <f t="shared" si="9"/>
        <v>#N/A</v>
      </c>
      <c r="CA111" s="208"/>
      <c r="CB111" s="234" t="e">
        <f>IF(ISERROR(INDEX('файл остатки'!$A$5:$CX$265,MATCH(CB$2,'файл остатки'!$A$5:$A$228,0),MATCH($B111,'файл остатки'!$A$5:$CX$5,0))),INDEX('файл остатки'!$A$100:$CX$265,MATCH(BZ$3,'файл остатки'!$A$100:$A$228,0),MATCH($B111,'файл остатки'!$A$5:$CX$5,0)),INDEX('файл остатки'!$A$5:$CX$265,MATCH(CB$2,'файл остатки'!$A$5:$A$228,0),MATCH($B111,'файл остатки'!$A$5:$CX$5,0)))</f>
        <v>#N/A</v>
      </c>
      <c r="CC111" s="213" t="e">
        <f>INDEX('файл остатки'!$A$5:$CX$265,MATCH($H$1,'файл остатки'!$A$5:$A$228,0),MATCH($B111,'файл остатки'!$A$5:$CX$5,0))</f>
        <v>#N/A</v>
      </c>
      <c r="CD111" s="241" t="e">
        <f>IF(BZ$3='файл остатки'!$B$1,INDEX('файл остатки'!$A$5:$CX$265,MATCH($C$1,'файл остатки'!$A$5:$A$228,0),MATCH($B111,'файл остатки'!$A$5:$CX$5,0)),BX111+BY111-BZ111-CB111)</f>
        <v>#N/A</v>
      </c>
      <c r="CE111" s="218"/>
      <c r="CH111" s="217">
        <f t="shared" si="10"/>
        <v>0</v>
      </c>
      <c r="CI111" s="208"/>
      <c r="CJ111" s="217" t="e">
        <f t="shared" si="11"/>
        <v>#N/A</v>
      </c>
      <c r="CK111" s="208"/>
      <c r="CO111" s="223" t="e">
        <f>+INDEX('файл остатки'!$A$5:$CX$265,MATCH(CO$2,'файл остатки'!$A$5:$A$228,0),MATCH($B111,'файл остатки'!$A$5:$CX$5,0))</f>
        <v>#N/A</v>
      </c>
    </row>
    <row r="112" spans="1:93" ht="24" customHeight="1">
      <c r="A112" s="189" t="s">
        <v>85</v>
      </c>
      <c r="B112" s="201" t="s">
        <v>109</v>
      </c>
      <c r="C112" s="244" t="e">
        <f>INDEX('файл остатки'!$A$5:$CX$265,MATCH($C$1,'файл остатки'!$A$5:$A$228,0),MATCH(B112,'файл остатки'!$A$5:$CX$5,0))</f>
        <v>#N/A</v>
      </c>
      <c r="D112" s="248"/>
      <c r="E112" s="217"/>
      <c r="F112" s="208"/>
      <c r="G112" s="234" t="e">
        <f>IF(ISERROR(INDEX('файл остатки'!$A$5:$CX$265,MATCH(G$2,'файл остатки'!$A$5:$A$228,0),MATCH($B112,'файл остатки'!$A$5:$CX$5,0))),INDEX('файл остатки'!$A$100:$CX$265,MATCH(E$3,'файл остатки'!$A$100:$A$228,0),MATCH($B112,'файл остатки'!$A$5:$CX$5,0)),INDEX('файл остатки'!$A$5:$CX$265,MATCH(G$2,'файл остатки'!$A$5:$A$228,0),MATCH($B112,'файл остатки'!$A$5:$CX$5,0)))</f>
        <v>#N/A</v>
      </c>
      <c r="H112" s="213" t="e">
        <f>INDEX('файл остатки'!$A$5:$CX$265,MATCH($H$1,'файл остатки'!$A$5:$A$228,0),MATCH($B112,'файл остатки'!$A$5:$CX$5,0))</f>
        <v>#N/A</v>
      </c>
      <c r="I112" s="241" t="e">
        <f>IF(E$3='файл остатки'!$B$1,INDEX('файл остатки'!$A$5:$CX$265,MATCH($C$1,'файл остатки'!$A$5:$A$228,0),MATCH($B112,'файл остатки'!$A$5:$CX$5,0)),C112+D112-E112-G112)</f>
        <v>#N/A</v>
      </c>
      <c r="J112" s="218"/>
      <c r="K112" s="217"/>
      <c r="L112" s="208"/>
      <c r="M112" s="234" t="e">
        <f>IF(ISERROR(INDEX('файл остатки'!$A$5:$CX$265,MATCH(M$2,'файл остатки'!$A$5:$A$228,0),MATCH($B112,'файл остатки'!$A$5:$CX$5,0))),INDEX('файл остатки'!$A$100:$CX$265,MATCH(K$3,'файл остатки'!$A$100:$A$228,0),MATCH($B112,'файл остатки'!$A$5:$CX$5,0)),INDEX('файл остатки'!$A$5:$CX$265,MATCH(M$2,'файл остатки'!$A$5:$A$228,0),MATCH($B112,'файл остатки'!$A$5:$CX$5,0)))</f>
        <v>#N/A</v>
      </c>
      <c r="N112" s="213" t="e">
        <f>INDEX('файл остатки'!$A$5:$CX$265,MATCH($H$1,'файл остатки'!$A$5:$A$228,0),MATCH($B112,'файл остатки'!$A$5:$CX$5,0))</f>
        <v>#N/A</v>
      </c>
      <c r="O112" s="241" t="e">
        <f>IF(K$3='файл остатки'!$B$1,INDEX('файл остатки'!$A$5:$CX$265,MATCH($C$1,'файл остатки'!$A$5:$A$228,0),MATCH($B112,'файл остатки'!$A$5:$CX$5,0)),I112+J112-K112-M112)</f>
        <v>#N/A</v>
      </c>
      <c r="P112" s="218"/>
      <c r="Q112" s="217"/>
      <c r="R112" s="208"/>
      <c r="S112" s="234" t="e">
        <f>IF(ISERROR(INDEX('файл остатки'!$A$5:$CX$265,MATCH(S$2,'файл остатки'!$A$5:$A$228,0),MATCH($B112,'файл остатки'!$A$5:$CX$5,0))),INDEX('файл остатки'!$A$100:$CX$265,MATCH(Q$3,'файл остатки'!$A$100:$A$228,0),MATCH($B112,'файл остатки'!$A$5:$CX$5,0)),INDEX('файл остатки'!$A$5:$CX$265,MATCH(S$2,'файл остатки'!$A$5:$A$228,0),MATCH($B112,'файл остатки'!$A$5:$CX$5,0)))</f>
        <v>#N/A</v>
      </c>
      <c r="T112" s="213" t="e">
        <f>INDEX('файл остатки'!$A$5:$CX$265,MATCH($H$1,'файл остатки'!$A$5:$A$228,0),MATCH($B112,'файл остатки'!$A$5:$CX$5,0))</f>
        <v>#N/A</v>
      </c>
      <c r="U112" s="241" t="e">
        <f>IF(Q$3='файл остатки'!$B$1,INDEX('файл остатки'!$A$5:$CX$265,MATCH($C$1,'файл остатки'!$A$5:$A$228,0),MATCH($B112,'файл остатки'!$A$5:$CX$5,0)),O112+P112-Q112-S112)</f>
        <v>#N/A</v>
      </c>
      <c r="V112" s="218"/>
      <c r="W112" s="217"/>
      <c r="X112" s="208"/>
      <c r="Y112" s="234" t="e">
        <f>IF(ISERROR(INDEX('файл остатки'!$A$5:$CX$265,MATCH(Y$2,'файл остатки'!$A$5:$A$228,0),MATCH($B112,'файл остатки'!$A$5:$CX$5,0))),INDEX('файл остатки'!$A$100:$CX$265,MATCH(W$3,'файл остатки'!$A$100:$A$228,0),MATCH($B112,'файл остатки'!$A$5:$CX$5,0)),INDEX('файл остатки'!$A$5:$CX$265,MATCH(Y$2,'файл остатки'!$A$5:$A$228,0),MATCH($B112,'файл остатки'!$A$5:$CX$5,0)))</f>
        <v>#N/A</v>
      </c>
      <c r="Z112" s="213" t="e">
        <f>INDEX('файл остатки'!$A$5:$CX$265,MATCH($H$1,'файл остатки'!$A$5:$A$228,0),MATCH($B112,'файл остатки'!$A$5:$CX$5,0))</f>
        <v>#N/A</v>
      </c>
      <c r="AA112" s="241" t="e">
        <f>IF(W$3='файл остатки'!$B$1,INDEX('файл остатки'!$A$5:$CX$265,MATCH($C$1,'файл остатки'!$A$5:$A$228,0),MATCH($B112,'файл остатки'!$A$5:$CX$5,0)),U112+V112-W112-Y112)</f>
        <v>#N/A</v>
      </c>
      <c r="AB112" s="218"/>
      <c r="AC112" s="217"/>
      <c r="AD112" s="208"/>
      <c r="AE112" s="234" t="e">
        <f>IF(ISERROR(INDEX('файл остатки'!$A$5:$CX$265,MATCH(AE$2,'файл остатки'!$A$5:$A$228,0),MATCH($B112,'файл остатки'!$A$5:$CX$5,0))),INDEX('файл остатки'!$A$100:$CX$265,MATCH(AC$3,'файл остатки'!$A$100:$A$228,0),MATCH($B112,'файл остатки'!$A$5:$CX$5,0)),INDEX('файл остатки'!$A$5:$CX$265,MATCH(AE$2,'файл остатки'!$A$5:$A$228,0),MATCH($B112,'файл остатки'!$A$5:$CX$5,0)))</f>
        <v>#N/A</v>
      </c>
      <c r="AF112" s="213" t="e">
        <f>INDEX('файл остатки'!$A$5:$CX$265,MATCH($H$1,'файл остатки'!$A$5:$A$228,0),MATCH($B112,'файл остатки'!$A$5:$CX$5,0))</f>
        <v>#N/A</v>
      </c>
      <c r="AG112" s="241" t="e">
        <f>IF(AC$3='файл остатки'!$B$1,INDEX('файл остатки'!$A$5:$CX$265,MATCH($C$1,'файл остатки'!$A$5:$A$228,0),MATCH($B112,'файл остатки'!$A$5:$CX$5,0)),AA112+AB112-AC112-AE112)</f>
        <v>#N/A</v>
      </c>
      <c r="AH112" s="218"/>
      <c r="AI112" s="217"/>
      <c r="AJ112" s="208"/>
      <c r="AK112" s="234" t="e">
        <f>IF(ISERROR(INDEX('файл остатки'!$A$5:$CX$265,MATCH(AK$2,'файл остатки'!$A$5:$A$228,0),MATCH($B112,'файл остатки'!$A$5:$CX$5,0))),INDEX('файл остатки'!$A$100:$CX$265,MATCH(AI$3,'файл остатки'!$A$100:$A$228,0),MATCH($B112,'файл остатки'!$A$5:$CX$5,0)),INDEX('файл остатки'!$A$5:$CX$265,MATCH(AK$2,'файл остатки'!$A$5:$A$228,0),MATCH($B112,'файл остатки'!$A$5:$CX$5,0)))</f>
        <v>#N/A</v>
      </c>
      <c r="AL112" s="213" t="e">
        <f>INDEX('файл остатки'!$A$5:$CX$265,MATCH($H$1,'файл остатки'!$A$5:$A$228,0),MATCH($B112,'файл остатки'!$A$5:$CX$5,0))</f>
        <v>#N/A</v>
      </c>
      <c r="AM112" s="241" t="e">
        <f>IF(AI$3='файл остатки'!$B$1,INDEX('файл остатки'!$A$5:$CX$265,MATCH($C$1,'файл остатки'!$A$5:$A$228,0),MATCH($B112,'файл остатки'!$A$5:$CX$5,0)),AG112+AH112-AI112-AK112)</f>
        <v>#N/A</v>
      </c>
      <c r="AN112" s="218"/>
      <c r="AO112" s="217"/>
      <c r="AP112" s="208"/>
      <c r="AQ112" s="234" t="e">
        <f>IF(ISERROR(INDEX('файл остатки'!$A$5:$CX$265,MATCH(AQ$2,'файл остатки'!$A$5:$A$228,0),MATCH($B112,'файл остатки'!$A$5:$CX$5,0))),INDEX('файл остатки'!$A$100:$CX$265,MATCH(AO$3,'файл остатки'!$A$100:$A$228,0),MATCH($B112,'файл остатки'!$A$5:$CX$5,0)),INDEX('файл остатки'!$A$5:$CX$265,MATCH(AQ$2,'файл остатки'!$A$5:$A$228,0),MATCH($B112,'файл остатки'!$A$5:$CX$5,0)))</f>
        <v>#N/A</v>
      </c>
      <c r="AR112" s="213" t="e">
        <f>INDEX('файл остатки'!$A$5:$CX$265,MATCH($H$1,'файл остатки'!$A$5:$A$228,0),MATCH($B112,'файл остатки'!$A$5:$CX$5,0))</f>
        <v>#N/A</v>
      </c>
      <c r="AS112" s="241" t="e">
        <f>IF(AO$3='файл остатки'!$B$1,INDEX('файл остатки'!$A$5:$CX$265,MATCH($C$1,'файл остатки'!$A$5:$A$228,0),MATCH($B112,'файл остатки'!$A$5:$CX$5,0)),AM112+AN112-AO112-AQ112)</f>
        <v>#N/A</v>
      </c>
      <c r="AT112" s="218"/>
      <c r="AU112" s="217">
        <v>-450</v>
      </c>
      <c r="AV112" s="208"/>
      <c r="AW112" s="234" t="e">
        <f>IF(ISERROR(INDEX('файл остатки'!$A$5:$CX$265,MATCH(AW$2,'файл остатки'!$A$5:$A$228,0),MATCH($B112,'файл остатки'!$A$5:$CX$5,0))),INDEX('файл остатки'!$A$100:$CX$265,MATCH(AU$3,'файл остатки'!$A$100:$A$228,0),MATCH($B112,'файл остатки'!$A$5:$CX$5,0)),INDEX('файл остатки'!$A$5:$CX$265,MATCH(AW$2,'файл остатки'!$A$5:$A$228,0),MATCH($B112,'файл остатки'!$A$5:$CX$5,0)))</f>
        <v>#N/A</v>
      </c>
      <c r="AX112" s="213" t="e">
        <f>INDEX('файл остатки'!$A$5:$CX$265,MATCH($H$1,'файл остатки'!$A$5:$A$228,0),MATCH($B112,'файл остатки'!$A$5:$CX$5,0))</f>
        <v>#N/A</v>
      </c>
      <c r="AY112" s="241" t="e">
        <f>IF(AU$3='файл остатки'!$B$1,INDEX('файл остатки'!$A$5:$CX$265,MATCH($C$1,'файл остатки'!$A$5:$A$228,0),MATCH($B112,'файл остатки'!$A$5:$CX$5,0)),AS112+AT112-AU112-AW112)</f>
        <v>#N/A</v>
      </c>
      <c r="AZ112" s="218"/>
      <c r="BA112" s="217"/>
      <c r="BB112" s="208"/>
      <c r="BC112" s="234" t="e">
        <f>IF(ISERROR(INDEX('файл остатки'!$A$5:$CX$265,MATCH(BC$2,'файл остатки'!$A$5:$A$228,0),MATCH($B112,'файл остатки'!$A$5:$CX$5,0))),INDEX('файл остатки'!$A$100:$CX$265,MATCH(BA$3,'файл остатки'!$A$100:$A$228,0),MATCH($B112,'файл остатки'!$A$5:$CX$5,0)),INDEX('файл остатки'!$A$5:$CX$265,MATCH(BC$2,'файл остатки'!$A$5:$A$228,0),MATCH($B112,'файл остатки'!$A$5:$CX$5,0)))</f>
        <v>#N/A</v>
      </c>
      <c r="BD112" s="213" t="e">
        <f>INDEX('файл остатки'!$A$5:$CX$265,MATCH($H$1,'файл остатки'!$A$5:$A$228,0),MATCH($B112,'файл остатки'!$A$5:$CX$5,0))</f>
        <v>#N/A</v>
      </c>
      <c r="BE112" s="241" t="e">
        <f>IF(BA$3='файл остатки'!$B$1,INDEX('файл остатки'!$A$5:$CX$265,MATCH($C$1,'файл остатки'!$A$5:$A$228,0),MATCH($B112,'файл остатки'!$A$5:$CX$5,0)),AY112+AZ112-BA112-BC112)</f>
        <v>#N/A</v>
      </c>
      <c r="BF112" s="218"/>
      <c r="BG112" s="217"/>
      <c r="BH112" s="208"/>
      <c r="BI112" s="234" t="e">
        <f>IF(ISERROR(INDEX('файл остатки'!$A$5:$CX$265,MATCH(BI$2,'файл остатки'!$A$5:$A$228,0),MATCH($B112,'файл остатки'!$A$5:$CX$5,0))),INDEX('файл остатки'!$A$100:$CX$265,MATCH(BG$3,'файл остатки'!$A$100:$A$228,0),MATCH($B112,'файл остатки'!$A$5:$CX$5,0)),INDEX('файл остатки'!$A$5:$CX$265,MATCH(BI$2,'файл остатки'!$A$5:$A$228,0),MATCH($B112,'файл остатки'!$A$5:$CX$5,0)))</f>
        <v>#N/A</v>
      </c>
      <c r="BJ112" s="213" t="e">
        <f>INDEX('файл остатки'!$A$5:$CX$265,MATCH($H$1,'файл остатки'!$A$5:$A$228,0),MATCH($B112,'файл остатки'!$A$5:$CX$5,0))</f>
        <v>#N/A</v>
      </c>
      <c r="BK112" s="213" t="e">
        <f t="shared" si="6"/>
        <v>#N/A</v>
      </c>
      <c r="BL112" s="241" t="e">
        <f>IF(BG$3='файл остатки'!$B$1,INDEX('файл остатки'!$A$5:$CX$265,MATCH($C$1,'файл остатки'!$A$5:$A$228,0),MATCH($B112,'файл остатки'!$A$5:$CX$5,0)),BE112+BF112-BG112-BI112)</f>
        <v>#N/A</v>
      </c>
      <c r="BM112" s="218"/>
      <c r="BN112" s="217" t="e">
        <f t="shared" si="7"/>
        <v>#N/A</v>
      </c>
      <c r="BO112" s="208"/>
      <c r="BP112" s="234" t="e">
        <f>IF(ISERROR(INDEX('файл остатки'!$A$5:$CX$265,MATCH(BP$2,'файл остатки'!$A$5:$A$228,0),MATCH($B112,'файл остатки'!$A$5:$CX$5,0))),INDEX('файл остатки'!$A$100:$CX$265,MATCH(BN$3,'файл остатки'!$A$100:$A$228,0),MATCH($B112,'файл остатки'!$A$5:$CX$5,0)),INDEX('файл остатки'!$A$5:$CX$265,MATCH(BP$2,'файл остатки'!$A$5:$A$228,0),MATCH($B112,'файл остатки'!$A$5:$CX$5,0)))</f>
        <v>#N/A</v>
      </c>
      <c r="BQ112" s="213" t="e">
        <f>INDEX('файл остатки'!$A$5:$CX$265,MATCH($H$1,'файл остатки'!$A$5:$A$228,0),MATCH($B112,'файл остатки'!$A$5:$CX$5,0))</f>
        <v>#N/A</v>
      </c>
      <c r="BR112" s="241" t="e">
        <f>IF(BN$3='файл остатки'!$B$1,INDEX('файл остатки'!$A$5:$CX$265,MATCH($C$1,'файл остатки'!$A$5:$A$228,0),MATCH($B112,'файл остатки'!$A$5:$CX$5,0)),BL112+BM112-BN112-BP112)</f>
        <v>#N/A</v>
      </c>
      <c r="BS112" s="218"/>
      <c r="BT112" s="217" t="e">
        <f t="shared" si="8"/>
        <v>#N/A</v>
      </c>
      <c r="BU112" s="208"/>
      <c r="BV112" s="234" t="e">
        <f>IF(ISERROR(INDEX('файл остатки'!$A$5:$CX$265,MATCH(BV$2,'файл остатки'!$A$5:$A$228,0),MATCH($B112,'файл остатки'!$A$5:$CX$5,0))),INDEX('файл остатки'!$A$100:$CX$265,MATCH(BT$3,'файл остатки'!$A$100:$A$228,0),MATCH($B112,'файл остатки'!$A$5:$CX$5,0)),INDEX('файл остатки'!$A$5:$CX$265,MATCH(BV$2,'файл остатки'!$A$5:$A$228,0),MATCH($B112,'файл остатки'!$A$5:$CX$5,0)))</f>
        <v>#N/A</v>
      </c>
      <c r="BW112" s="213" t="e">
        <f>INDEX('файл остатки'!$A$5:$CX$265,MATCH($H$1,'файл остатки'!$A$5:$A$228,0),MATCH($B112,'файл остатки'!$A$5:$CX$5,0))</f>
        <v>#N/A</v>
      </c>
      <c r="BX112" s="241" t="e">
        <f>IF(BT$3='файл остатки'!$B$1,INDEX('файл остатки'!$A$5:$CX$265,MATCH($C$1,'файл остатки'!$A$5:$A$228,0),MATCH($B112,'файл остатки'!$A$5:$CX$5,0)),BR112+BS112-BT112-BV112)</f>
        <v>#N/A</v>
      </c>
      <c r="BY112" s="218"/>
      <c r="BZ112" s="217" t="e">
        <f t="shared" si="9"/>
        <v>#N/A</v>
      </c>
      <c r="CA112" s="208"/>
      <c r="CB112" s="234" t="e">
        <f>IF(ISERROR(INDEX('файл остатки'!$A$5:$CX$265,MATCH(CB$2,'файл остатки'!$A$5:$A$228,0),MATCH($B112,'файл остатки'!$A$5:$CX$5,0))),INDEX('файл остатки'!$A$100:$CX$265,MATCH(BZ$3,'файл остатки'!$A$100:$A$228,0),MATCH($B112,'файл остатки'!$A$5:$CX$5,0)),INDEX('файл остатки'!$A$5:$CX$265,MATCH(CB$2,'файл остатки'!$A$5:$A$228,0),MATCH($B112,'файл остатки'!$A$5:$CX$5,0)))</f>
        <v>#N/A</v>
      </c>
      <c r="CC112" s="213" t="e">
        <f>INDEX('файл остатки'!$A$5:$CX$265,MATCH($H$1,'файл остатки'!$A$5:$A$228,0),MATCH($B112,'файл остатки'!$A$5:$CX$5,0))</f>
        <v>#N/A</v>
      </c>
      <c r="CD112" s="241" t="e">
        <f>IF(BZ$3='файл остатки'!$B$1,INDEX('файл остатки'!$A$5:$CX$265,MATCH($C$1,'файл остатки'!$A$5:$A$228,0),MATCH($B112,'файл остатки'!$A$5:$CX$5,0)),BX112+BY112-BZ112-CB112)</f>
        <v>#N/A</v>
      </c>
      <c r="CE112" s="218"/>
      <c r="CH112" s="217">
        <f t="shared" si="10"/>
        <v>-450</v>
      </c>
      <c r="CI112" s="208"/>
      <c r="CJ112" s="217" t="e">
        <f t="shared" si="11"/>
        <v>#N/A</v>
      </c>
      <c r="CK112" s="208"/>
      <c r="CO112" s="223" t="e">
        <f>+INDEX('файл остатки'!$A$5:$CX$265,MATCH(CO$2,'файл остатки'!$A$5:$A$228,0),MATCH($B112,'файл остатки'!$A$5:$CX$5,0))</f>
        <v>#N/A</v>
      </c>
    </row>
    <row r="113" spans="1:93" ht="24" customHeight="1">
      <c r="A113" s="189" t="s">
        <v>85</v>
      </c>
      <c r="B113" s="201" t="s">
        <v>134</v>
      </c>
      <c r="C113" s="244" t="e">
        <f>INDEX('файл остатки'!$A$5:$CX$265,MATCH($C$1,'файл остатки'!$A$5:$A$228,0),MATCH(B113,'файл остатки'!$A$5:$CX$5,0))</f>
        <v>#N/A</v>
      </c>
      <c r="D113" s="248"/>
      <c r="E113" s="217"/>
      <c r="F113" s="208"/>
      <c r="G113" s="234" t="e">
        <f>IF(ISERROR(INDEX('файл остатки'!$A$5:$CX$265,MATCH(G$2,'файл остатки'!$A$5:$A$228,0),MATCH($B113,'файл остатки'!$A$5:$CX$5,0))),INDEX('файл остатки'!$A$100:$CX$265,MATCH(E$3,'файл остатки'!$A$100:$A$228,0),MATCH($B113,'файл остатки'!$A$5:$CX$5,0)),INDEX('файл остатки'!$A$5:$CX$265,MATCH(G$2,'файл остатки'!$A$5:$A$228,0),MATCH($B113,'файл остатки'!$A$5:$CX$5,0)))</f>
        <v>#N/A</v>
      </c>
      <c r="H113" s="213" t="e">
        <f>INDEX('файл остатки'!$A$5:$CX$265,MATCH($H$1,'файл остатки'!$A$5:$A$228,0),MATCH($B113,'файл остатки'!$A$5:$CX$5,0))</f>
        <v>#N/A</v>
      </c>
      <c r="I113" s="241" t="e">
        <f>IF(E$3='файл остатки'!$B$1,INDEX('файл остатки'!$A$5:$CX$265,MATCH($C$1,'файл остатки'!$A$5:$A$228,0),MATCH($B113,'файл остатки'!$A$5:$CX$5,0)),C113+D113-E113-G113)</f>
        <v>#N/A</v>
      </c>
      <c r="J113" s="218"/>
      <c r="K113" s="217"/>
      <c r="L113" s="208"/>
      <c r="M113" s="234" t="e">
        <f>IF(ISERROR(INDEX('файл остатки'!$A$5:$CX$265,MATCH(M$2,'файл остатки'!$A$5:$A$228,0),MATCH($B113,'файл остатки'!$A$5:$CX$5,0))),INDEX('файл остатки'!$A$100:$CX$265,MATCH(K$3,'файл остатки'!$A$100:$A$228,0),MATCH($B113,'файл остатки'!$A$5:$CX$5,0)),INDEX('файл остатки'!$A$5:$CX$265,MATCH(M$2,'файл остатки'!$A$5:$A$228,0),MATCH($B113,'файл остатки'!$A$5:$CX$5,0)))</f>
        <v>#N/A</v>
      </c>
      <c r="N113" s="213" t="e">
        <f>INDEX('файл остатки'!$A$5:$CX$265,MATCH($H$1,'файл остатки'!$A$5:$A$228,0),MATCH($B113,'файл остатки'!$A$5:$CX$5,0))</f>
        <v>#N/A</v>
      </c>
      <c r="O113" s="241" t="e">
        <f>IF(K$3='файл остатки'!$B$1,INDEX('файл остатки'!$A$5:$CX$265,MATCH($C$1,'файл остатки'!$A$5:$A$228,0),MATCH($B113,'файл остатки'!$A$5:$CX$5,0)),I113+J113-K113-M113)</f>
        <v>#N/A</v>
      </c>
      <c r="P113" s="218"/>
      <c r="Q113" s="217"/>
      <c r="R113" s="208"/>
      <c r="S113" s="234" t="e">
        <f>IF(ISERROR(INDEX('файл остатки'!$A$5:$CX$265,MATCH(S$2,'файл остатки'!$A$5:$A$228,0),MATCH($B113,'файл остатки'!$A$5:$CX$5,0))),INDEX('файл остатки'!$A$100:$CX$265,MATCH(Q$3,'файл остатки'!$A$100:$A$228,0),MATCH($B113,'файл остатки'!$A$5:$CX$5,0)),INDEX('файл остатки'!$A$5:$CX$265,MATCH(S$2,'файл остатки'!$A$5:$A$228,0),MATCH($B113,'файл остатки'!$A$5:$CX$5,0)))</f>
        <v>#N/A</v>
      </c>
      <c r="T113" s="213" t="e">
        <f>INDEX('файл остатки'!$A$5:$CX$265,MATCH($H$1,'файл остатки'!$A$5:$A$228,0),MATCH($B113,'файл остатки'!$A$5:$CX$5,0))</f>
        <v>#N/A</v>
      </c>
      <c r="U113" s="241" t="e">
        <f>IF(Q$3='файл остатки'!$B$1,INDEX('файл остатки'!$A$5:$CX$265,MATCH($C$1,'файл остатки'!$A$5:$A$228,0),MATCH($B113,'файл остатки'!$A$5:$CX$5,0)),O113+P113-Q113-S113)</f>
        <v>#N/A</v>
      </c>
      <c r="V113" s="218"/>
      <c r="W113" s="217"/>
      <c r="X113" s="208"/>
      <c r="Y113" s="234" t="e">
        <f>IF(ISERROR(INDEX('файл остатки'!$A$5:$CX$265,MATCH(Y$2,'файл остатки'!$A$5:$A$228,0),MATCH($B113,'файл остатки'!$A$5:$CX$5,0))),INDEX('файл остатки'!$A$100:$CX$265,MATCH(W$3,'файл остатки'!$A$100:$A$228,0),MATCH($B113,'файл остатки'!$A$5:$CX$5,0)),INDEX('файл остатки'!$A$5:$CX$265,MATCH(Y$2,'файл остатки'!$A$5:$A$228,0),MATCH($B113,'файл остатки'!$A$5:$CX$5,0)))</f>
        <v>#N/A</v>
      </c>
      <c r="Z113" s="213" t="e">
        <f>INDEX('файл остатки'!$A$5:$CX$265,MATCH($H$1,'файл остатки'!$A$5:$A$228,0),MATCH($B113,'файл остатки'!$A$5:$CX$5,0))</f>
        <v>#N/A</v>
      </c>
      <c r="AA113" s="241" t="e">
        <f>IF(W$3='файл остатки'!$B$1,INDEX('файл остатки'!$A$5:$CX$265,MATCH($C$1,'файл остатки'!$A$5:$A$228,0),MATCH($B113,'файл остатки'!$A$5:$CX$5,0)),U113+V113-W113-Y113)</f>
        <v>#N/A</v>
      </c>
      <c r="AB113" s="218"/>
      <c r="AC113" s="217"/>
      <c r="AD113" s="208"/>
      <c r="AE113" s="234" t="e">
        <f>IF(ISERROR(INDEX('файл остатки'!$A$5:$CX$265,MATCH(AE$2,'файл остатки'!$A$5:$A$228,0),MATCH($B113,'файл остатки'!$A$5:$CX$5,0))),INDEX('файл остатки'!$A$100:$CX$265,MATCH(AC$3,'файл остатки'!$A$100:$A$228,0),MATCH($B113,'файл остатки'!$A$5:$CX$5,0)),INDEX('файл остатки'!$A$5:$CX$265,MATCH(AE$2,'файл остатки'!$A$5:$A$228,0),MATCH($B113,'файл остатки'!$A$5:$CX$5,0)))</f>
        <v>#N/A</v>
      </c>
      <c r="AF113" s="213" t="e">
        <f>INDEX('файл остатки'!$A$5:$CX$265,MATCH($H$1,'файл остатки'!$A$5:$A$228,0),MATCH($B113,'файл остатки'!$A$5:$CX$5,0))</f>
        <v>#N/A</v>
      </c>
      <c r="AG113" s="241" t="e">
        <f>IF(AC$3='файл остатки'!$B$1,INDEX('файл остатки'!$A$5:$CX$265,MATCH($C$1,'файл остатки'!$A$5:$A$228,0),MATCH($B113,'файл остатки'!$A$5:$CX$5,0)),AA113+AB113-AC113-AE113)</f>
        <v>#N/A</v>
      </c>
      <c r="AH113" s="218"/>
      <c r="AI113" s="217"/>
      <c r="AJ113" s="208"/>
      <c r="AK113" s="234" t="e">
        <f>IF(ISERROR(INDEX('файл остатки'!$A$5:$CX$265,MATCH(AK$2,'файл остатки'!$A$5:$A$228,0),MATCH($B113,'файл остатки'!$A$5:$CX$5,0))),INDEX('файл остатки'!$A$100:$CX$265,MATCH(AI$3,'файл остатки'!$A$100:$A$228,0),MATCH($B113,'файл остатки'!$A$5:$CX$5,0)),INDEX('файл остатки'!$A$5:$CX$265,MATCH(AK$2,'файл остатки'!$A$5:$A$228,0),MATCH($B113,'файл остатки'!$A$5:$CX$5,0)))</f>
        <v>#N/A</v>
      </c>
      <c r="AL113" s="213" t="e">
        <f>INDEX('файл остатки'!$A$5:$CX$265,MATCH($H$1,'файл остатки'!$A$5:$A$228,0),MATCH($B113,'файл остатки'!$A$5:$CX$5,0))</f>
        <v>#N/A</v>
      </c>
      <c r="AM113" s="241" t="e">
        <f>IF(AI$3='файл остатки'!$B$1,INDEX('файл остатки'!$A$5:$CX$265,MATCH($C$1,'файл остатки'!$A$5:$A$228,0),MATCH($B113,'файл остатки'!$A$5:$CX$5,0)),AG113+AH113-AI113-AK113)</f>
        <v>#N/A</v>
      </c>
      <c r="AN113" s="218"/>
      <c r="AO113" s="217"/>
      <c r="AP113" s="208"/>
      <c r="AQ113" s="234" t="e">
        <f>IF(ISERROR(INDEX('файл остатки'!$A$5:$CX$265,MATCH(AQ$2,'файл остатки'!$A$5:$A$228,0),MATCH($B113,'файл остатки'!$A$5:$CX$5,0))),INDEX('файл остатки'!$A$100:$CX$265,MATCH(AO$3,'файл остатки'!$A$100:$A$228,0),MATCH($B113,'файл остатки'!$A$5:$CX$5,0)),INDEX('файл остатки'!$A$5:$CX$265,MATCH(AQ$2,'файл остатки'!$A$5:$A$228,0),MATCH($B113,'файл остатки'!$A$5:$CX$5,0)))</f>
        <v>#N/A</v>
      </c>
      <c r="AR113" s="213" t="e">
        <f>INDEX('файл остатки'!$A$5:$CX$265,MATCH($H$1,'файл остатки'!$A$5:$A$228,0),MATCH($B113,'файл остатки'!$A$5:$CX$5,0))</f>
        <v>#N/A</v>
      </c>
      <c r="AS113" s="241" t="e">
        <f>IF(AO$3='файл остатки'!$B$1,INDEX('файл остатки'!$A$5:$CX$265,MATCH($C$1,'файл остатки'!$A$5:$A$228,0),MATCH($B113,'файл остатки'!$A$5:$CX$5,0)),AM113+AN113-AO113-AQ113)</f>
        <v>#N/A</v>
      </c>
      <c r="AT113" s="218"/>
      <c r="AU113" s="217"/>
      <c r="AV113" s="208"/>
      <c r="AW113" s="234" t="e">
        <f>IF(ISERROR(INDEX('файл остатки'!$A$5:$CX$265,MATCH(AW$2,'файл остатки'!$A$5:$A$228,0),MATCH($B113,'файл остатки'!$A$5:$CX$5,0))),INDEX('файл остатки'!$A$100:$CX$265,MATCH(AU$3,'файл остатки'!$A$100:$A$228,0),MATCH($B113,'файл остатки'!$A$5:$CX$5,0)),INDEX('файл остатки'!$A$5:$CX$265,MATCH(AW$2,'файл остатки'!$A$5:$A$228,0),MATCH($B113,'файл остатки'!$A$5:$CX$5,0)))</f>
        <v>#N/A</v>
      </c>
      <c r="AX113" s="213" t="e">
        <f>INDEX('файл остатки'!$A$5:$CX$265,MATCH($H$1,'файл остатки'!$A$5:$A$228,0),MATCH($B113,'файл остатки'!$A$5:$CX$5,0))</f>
        <v>#N/A</v>
      </c>
      <c r="AY113" s="241" t="e">
        <f>IF(AU$3='файл остатки'!$B$1,INDEX('файл остатки'!$A$5:$CX$265,MATCH($C$1,'файл остатки'!$A$5:$A$228,0),MATCH($B113,'файл остатки'!$A$5:$CX$5,0)),AS113+AT113-AU113-AW113)</f>
        <v>#N/A</v>
      </c>
      <c r="AZ113" s="218"/>
      <c r="BA113" s="217"/>
      <c r="BB113" s="208"/>
      <c r="BC113" s="234" t="e">
        <f>IF(ISERROR(INDEX('файл остатки'!$A$5:$CX$265,MATCH(BC$2,'файл остатки'!$A$5:$A$228,0),MATCH($B113,'файл остатки'!$A$5:$CX$5,0))),INDEX('файл остатки'!$A$100:$CX$265,MATCH(BA$3,'файл остатки'!$A$100:$A$228,0),MATCH($B113,'файл остатки'!$A$5:$CX$5,0)),INDEX('файл остатки'!$A$5:$CX$265,MATCH(BC$2,'файл остатки'!$A$5:$A$228,0),MATCH($B113,'файл остатки'!$A$5:$CX$5,0)))</f>
        <v>#N/A</v>
      </c>
      <c r="BD113" s="213" t="e">
        <f>INDEX('файл остатки'!$A$5:$CX$265,MATCH($H$1,'файл остатки'!$A$5:$A$228,0),MATCH($B113,'файл остатки'!$A$5:$CX$5,0))</f>
        <v>#N/A</v>
      </c>
      <c r="BE113" s="241" t="e">
        <f>IF(BA$3='файл остатки'!$B$1,INDEX('файл остатки'!$A$5:$CX$265,MATCH($C$1,'файл остатки'!$A$5:$A$228,0),MATCH($B113,'файл остатки'!$A$5:$CX$5,0)),AY113+AZ113-BA113-BC113)</f>
        <v>#N/A</v>
      </c>
      <c r="BF113" s="218"/>
      <c r="BG113" s="217"/>
      <c r="BH113" s="208"/>
      <c r="BI113" s="234" t="e">
        <f>IF(ISERROR(INDEX('файл остатки'!$A$5:$CX$265,MATCH(BI$2,'файл остатки'!$A$5:$A$228,0),MATCH($B113,'файл остатки'!$A$5:$CX$5,0))),INDEX('файл остатки'!$A$100:$CX$265,MATCH(BG$3,'файл остатки'!$A$100:$A$228,0),MATCH($B113,'файл остатки'!$A$5:$CX$5,0)),INDEX('файл остатки'!$A$5:$CX$265,MATCH(BI$2,'файл остатки'!$A$5:$A$228,0),MATCH($B113,'файл остатки'!$A$5:$CX$5,0)))</f>
        <v>#N/A</v>
      </c>
      <c r="BJ113" s="213" t="e">
        <f>INDEX('файл остатки'!$A$5:$CX$265,MATCH($H$1,'файл остатки'!$A$5:$A$228,0),MATCH($B113,'файл остатки'!$A$5:$CX$5,0))</f>
        <v>#N/A</v>
      </c>
      <c r="BK113" s="213" t="e">
        <f t="shared" si="6"/>
        <v>#N/A</v>
      </c>
      <c r="BL113" s="241" t="e">
        <f>IF(BG$3='файл остатки'!$B$1,INDEX('файл остатки'!$A$5:$CX$265,MATCH($C$1,'файл остатки'!$A$5:$A$228,0),MATCH($B113,'файл остатки'!$A$5:$CX$5,0)),BE113+BF113-BG113-BI113)</f>
        <v>#N/A</v>
      </c>
      <c r="BM113" s="218"/>
      <c r="BN113" s="217" t="e">
        <f t="shared" si="7"/>
        <v>#N/A</v>
      </c>
      <c r="BO113" s="208"/>
      <c r="BP113" s="234" t="e">
        <f>IF(ISERROR(INDEX('файл остатки'!$A$5:$CX$265,MATCH(BP$2,'файл остатки'!$A$5:$A$228,0),MATCH($B113,'файл остатки'!$A$5:$CX$5,0))),INDEX('файл остатки'!$A$100:$CX$265,MATCH(BN$3,'файл остатки'!$A$100:$A$228,0),MATCH($B113,'файл остатки'!$A$5:$CX$5,0)),INDEX('файл остатки'!$A$5:$CX$265,MATCH(BP$2,'файл остатки'!$A$5:$A$228,0),MATCH($B113,'файл остатки'!$A$5:$CX$5,0)))</f>
        <v>#N/A</v>
      </c>
      <c r="BQ113" s="213" t="e">
        <f>INDEX('файл остатки'!$A$5:$CX$265,MATCH($H$1,'файл остатки'!$A$5:$A$228,0),MATCH($B113,'файл остатки'!$A$5:$CX$5,0))</f>
        <v>#N/A</v>
      </c>
      <c r="BR113" s="241" t="e">
        <f>IF(BN$3='файл остатки'!$B$1,INDEX('файл остатки'!$A$5:$CX$265,MATCH($C$1,'файл остатки'!$A$5:$A$228,0),MATCH($B113,'файл остатки'!$A$5:$CX$5,0)),BL113+BM113-BN113-BP113)</f>
        <v>#N/A</v>
      </c>
      <c r="BS113" s="218"/>
      <c r="BT113" s="217" t="e">
        <f t="shared" si="8"/>
        <v>#N/A</v>
      </c>
      <c r="BU113" s="208"/>
      <c r="BV113" s="234" t="e">
        <f>IF(ISERROR(INDEX('файл остатки'!$A$5:$CX$265,MATCH(BV$2,'файл остатки'!$A$5:$A$228,0),MATCH($B113,'файл остатки'!$A$5:$CX$5,0))),INDEX('файл остатки'!$A$100:$CX$265,MATCH(BT$3,'файл остатки'!$A$100:$A$228,0),MATCH($B113,'файл остатки'!$A$5:$CX$5,0)),INDEX('файл остатки'!$A$5:$CX$265,MATCH(BV$2,'файл остатки'!$A$5:$A$228,0),MATCH($B113,'файл остатки'!$A$5:$CX$5,0)))</f>
        <v>#N/A</v>
      </c>
      <c r="BW113" s="213" t="e">
        <f>INDEX('файл остатки'!$A$5:$CX$265,MATCH($H$1,'файл остатки'!$A$5:$A$228,0),MATCH($B113,'файл остатки'!$A$5:$CX$5,0))</f>
        <v>#N/A</v>
      </c>
      <c r="BX113" s="241" t="e">
        <f>IF(BT$3='файл остатки'!$B$1,INDEX('файл остатки'!$A$5:$CX$265,MATCH($C$1,'файл остатки'!$A$5:$A$228,0),MATCH($B113,'файл остатки'!$A$5:$CX$5,0)),BR113+BS113-BT113-BV113)</f>
        <v>#N/A</v>
      </c>
      <c r="BY113" s="218"/>
      <c r="BZ113" s="217" t="e">
        <f t="shared" si="9"/>
        <v>#N/A</v>
      </c>
      <c r="CA113" s="208"/>
      <c r="CB113" s="234" t="e">
        <f>IF(ISERROR(INDEX('файл остатки'!$A$5:$CX$265,MATCH(CB$2,'файл остатки'!$A$5:$A$228,0),MATCH($B113,'файл остатки'!$A$5:$CX$5,0))),INDEX('файл остатки'!$A$100:$CX$265,MATCH(BZ$3,'файл остатки'!$A$100:$A$228,0),MATCH($B113,'файл остатки'!$A$5:$CX$5,0)),INDEX('файл остатки'!$A$5:$CX$265,MATCH(CB$2,'файл остатки'!$A$5:$A$228,0),MATCH($B113,'файл остатки'!$A$5:$CX$5,0)))</f>
        <v>#N/A</v>
      </c>
      <c r="CC113" s="213" t="e">
        <f>INDEX('файл остатки'!$A$5:$CX$265,MATCH($H$1,'файл остатки'!$A$5:$A$228,0),MATCH($B113,'файл остатки'!$A$5:$CX$5,0))</f>
        <v>#N/A</v>
      </c>
      <c r="CD113" s="241" t="e">
        <f>IF(BZ$3='файл остатки'!$B$1,INDEX('файл остатки'!$A$5:$CX$265,MATCH($C$1,'файл остатки'!$A$5:$A$228,0),MATCH($B113,'файл остатки'!$A$5:$CX$5,0)),BX113+BY113-BZ113-CB113)</f>
        <v>#N/A</v>
      </c>
      <c r="CE113" s="218"/>
      <c r="CH113" s="217">
        <f t="shared" si="10"/>
        <v>0</v>
      </c>
      <c r="CI113" s="208"/>
      <c r="CJ113" s="217" t="e">
        <f t="shared" si="11"/>
        <v>#N/A</v>
      </c>
      <c r="CK113" s="208"/>
      <c r="CO113" s="223" t="e">
        <f>+INDEX('файл остатки'!$A$5:$CX$265,MATCH(CO$2,'файл остатки'!$A$5:$A$228,0),MATCH($B113,'файл остатки'!$A$5:$CX$5,0))</f>
        <v>#N/A</v>
      </c>
    </row>
    <row r="114" spans="1:93" ht="24" customHeight="1">
      <c r="A114" s="189"/>
      <c r="B114" s="201"/>
      <c r="C114" s="244"/>
      <c r="D114" s="248"/>
      <c r="E114" s="217"/>
      <c r="F114" s="208"/>
      <c r="G114" s="234"/>
      <c r="H114" s="213"/>
      <c r="I114" s="241"/>
      <c r="J114" s="218"/>
      <c r="K114" s="217"/>
      <c r="L114" s="208"/>
      <c r="M114" s="234"/>
      <c r="N114" s="213"/>
      <c r="O114" s="241"/>
      <c r="P114" s="218"/>
      <c r="Q114" s="217"/>
      <c r="R114" s="208"/>
      <c r="S114" s="234"/>
      <c r="T114" s="213"/>
      <c r="U114" s="241"/>
      <c r="V114" s="218"/>
      <c r="W114" s="217"/>
      <c r="X114" s="208"/>
      <c r="Y114" s="234"/>
      <c r="Z114" s="213"/>
      <c r="AA114" s="241"/>
      <c r="AB114" s="218"/>
      <c r="AC114" s="217"/>
      <c r="AD114" s="208"/>
      <c r="AE114" s="234"/>
      <c r="AF114" s="213"/>
      <c r="AG114" s="241"/>
      <c r="AH114" s="218"/>
      <c r="AI114" s="217"/>
      <c r="AJ114" s="208"/>
      <c r="AK114" s="234"/>
      <c r="AL114" s="213"/>
      <c r="AM114" s="241"/>
      <c r="AN114" s="218"/>
      <c r="AO114" s="217"/>
      <c r="AP114" s="208"/>
      <c r="AQ114" s="234"/>
      <c r="AR114" s="213"/>
      <c r="AS114" s="241"/>
      <c r="AT114" s="218"/>
      <c r="AU114" s="217"/>
      <c r="AV114" s="208"/>
      <c r="AW114" s="234"/>
      <c r="AX114" s="213"/>
      <c r="AY114" s="241"/>
      <c r="AZ114" s="218"/>
      <c r="BA114" s="217"/>
      <c r="BB114" s="208"/>
      <c r="BC114" s="234"/>
      <c r="BD114" s="213"/>
      <c r="BE114" s="241"/>
      <c r="BF114" s="218"/>
      <c r="BG114" s="217"/>
      <c r="BH114" s="208"/>
      <c r="BI114" s="234"/>
      <c r="BJ114" s="213"/>
      <c r="BK114" s="213"/>
      <c r="BL114" s="241"/>
      <c r="BM114" s="218"/>
      <c r="BN114" s="217"/>
      <c r="BO114" s="208"/>
      <c r="BP114" s="234"/>
      <c r="BQ114" s="213"/>
      <c r="BR114" s="241"/>
      <c r="BS114" s="218"/>
      <c r="BT114" s="217"/>
      <c r="BU114" s="208"/>
      <c r="BV114" s="234"/>
      <c r="BW114" s="213"/>
      <c r="BX114" s="241"/>
      <c r="BY114" s="218"/>
      <c r="BZ114" s="217"/>
      <c r="CA114" s="208"/>
      <c r="CB114" s="234"/>
      <c r="CC114" s="213"/>
      <c r="CD114" s="241"/>
      <c r="CE114" s="218"/>
      <c r="CH114" s="217"/>
      <c r="CI114" s="208"/>
      <c r="CJ114" s="217"/>
      <c r="CK114" s="208"/>
      <c r="CO114" s="223"/>
    </row>
    <row r="115" spans="1:93" s="212" customFormat="1" ht="26.25" customHeight="1">
      <c r="C115" s="215"/>
      <c r="D115" s="209"/>
      <c r="E115" s="215"/>
      <c r="F115" s="250"/>
      <c r="G115" s="208"/>
      <c r="H115" s="208"/>
      <c r="I115" s="208"/>
      <c r="J115" s="216"/>
      <c r="K115" s="215"/>
      <c r="L115" s="250"/>
      <c r="M115" s="208"/>
      <c r="N115" s="208"/>
      <c r="O115" s="208"/>
      <c r="P115" s="216"/>
      <c r="Q115" s="215"/>
      <c r="R115" s="250"/>
      <c r="S115" s="208"/>
      <c r="T115" s="208"/>
      <c r="U115" s="208"/>
      <c r="V115" s="216"/>
      <c r="W115" s="215"/>
      <c r="X115" s="250"/>
      <c r="Y115" s="208"/>
      <c r="Z115" s="208"/>
      <c r="AA115" s="208"/>
      <c r="AB115" s="216"/>
      <c r="AC115" s="215"/>
      <c r="AD115" s="250"/>
      <c r="AE115" s="208"/>
      <c r="AF115" s="208"/>
      <c r="AG115" s="208"/>
      <c r="AH115" s="216"/>
      <c r="AI115" s="215"/>
      <c r="AJ115" s="250"/>
      <c r="AK115" s="208"/>
      <c r="AL115" s="208"/>
      <c r="AM115" s="208"/>
      <c r="AN115" s="216"/>
      <c r="AO115" s="215"/>
      <c r="AP115" s="250"/>
      <c r="AQ115" s="208"/>
      <c r="AR115" s="208"/>
      <c r="AS115" s="208"/>
      <c r="AT115" s="216"/>
      <c r="AU115" s="215"/>
      <c r="AV115" s="250"/>
      <c r="AW115" s="208"/>
      <c r="AX115" s="208"/>
      <c r="AY115" s="208"/>
      <c r="AZ115" s="216"/>
      <c r="BA115" s="215"/>
      <c r="BB115" s="250"/>
      <c r="BC115" s="208"/>
      <c r="BD115" s="208"/>
      <c r="BE115" s="208"/>
      <c r="BF115" s="216"/>
      <c r="BG115" s="215"/>
      <c r="BH115" s="250"/>
      <c r="BI115" s="208"/>
      <c r="BJ115" s="208"/>
      <c r="BK115" s="208"/>
      <c r="BL115" s="208"/>
      <c r="BM115" s="216"/>
      <c r="BN115" s="215"/>
      <c r="BO115" s="250"/>
      <c r="BP115" s="208"/>
      <c r="BQ115" s="208"/>
      <c r="BR115" s="208"/>
      <c r="BS115" s="216"/>
      <c r="BT115" s="215"/>
      <c r="BU115" s="250"/>
      <c r="BV115" s="208"/>
      <c r="BW115" s="208"/>
      <c r="BX115" s="208"/>
      <c r="BY115" s="216"/>
      <c r="BZ115" s="215"/>
      <c r="CA115" s="250"/>
      <c r="CB115" s="208"/>
      <c r="CC115" s="208"/>
      <c r="CD115" s="208"/>
      <c r="CE115" s="216"/>
      <c r="CH115" s="217"/>
      <c r="CI115" s="250"/>
      <c r="CJ115" s="217"/>
      <c r="CK115" s="250"/>
      <c r="CO115" s="223"/>
    </row>
    <row r="116" spans="1:93" ht="24" customHeight="1">
      <c r="A116" s="169" t="s">
        <v>75</v>
      </c>
      <c r="B116" s="153" t="s">
        <v>104</v>
      </c>
      <c r="C116" s="244" t="e">
        <f>INDEX('файл остатки'!$A$5:$CX$265,MATCH($C$1,'файл остатки'!$A$5:$A$228,0),MATCH(B116,'файл остатки'!$A$5:$CX$5,0))</f>
        <v>#N/A</v>
      </c>
      <c r="D116" s="248"/>
      <c r="E116" s="217"/>
      <c r="F116" s="208"/>
      <c r="G116" s="234" t="e">
        <f>IF(ISERROR(INDEX('файл остатки'!$A$5:$CX$265,MATCH(G$2,'файл остатки'!$A$5:$A$228,0),MATCH($B116,'файл остатки'!$A$5:$CX$5,0))),INDEX('файл остатки'!$A$100:$CX$265,MATCH(E$3,'файл остатки'!$A$100:$A$228,0),MATCH($B116,'файл остатки'!$A$5:$CX$5,0)),INDEX('файл остатки'!$A$5:$CX$265,MATCH(G$2,'файл остатки'!$A$5:$A$228,0),MATCH($B116,'файл остатки'!$A$5:$CX$5,0)))</f>
        <v>#N/A</v>
      </c>
      <c r="H116" s="213" t="e">
        <f>INDEX('файл остатки'!$A$5:$CX$265,MATCH($H$1,'файл остатки'!$A$5:$A$228,0),MATCH($B116,'файл остатки'!$A$5:$CX$5,0))</f>
        <v>#N/A</v>
      </c>
      <c r="I116" s="241" t="e">
        <f>IF(E$3='файл остатки'!$B$1,INDEX('файл остатки'!$A$5:$CX$265,MATCH($C$1,'файл остатки'!$A$5:$A$228,0),MATCH($B116,'файл остатки'!$A$5:$CX$5,0)),C116+D116-E116-G116)</f>
        <v>#N/A</v>
      </c>
      <c r="J116" s="218"/>
      <c r="K116" s="217">
        <v>-500</v>
      </c>
      <c r="L116" s="208"/>
      <c r="M116" s="234" t="e">
        <f>IF(ISERROR(INDEX('файл остатки'!$A$5:$CX$265,MATCH(M$2,'файл остатки'!$A$5:$A$228,0),MATCH($B116,'файл остатки'!$A$5:$CX$5,0))),INDEX('файл остатки'!$A$100:$CX$265,MATCH(K$3,'файл остатки'!$A$100:$A$228,0),MATCH($B116,'файл остатки'!$A$5:$CX$5,0)),INDEX('файл остатки'!$A$5:$CX$265,MATCH(M$2,'файл остатки'!$A$5:$A$228,0),MATCH($B116,'файл остатки'!$A$5:$CX$5,0)))</f>
        <v>#N/A</v>
      </c>
      <c r="N116" s="213" t="e">
        <f>INDEX('файл остатки'!$A$5:$CX$265,MATCH($H$1,'файл остатки'!$A$5:$A$228,0),MATCH($B116,'файл остатки'!$A$5:$CX$5,0))</f>
        <v>#N/A</v>
      </c>
      <c r="O116" s="241" t="e">
        <f>IF(K$3='файл остатки'!$B$1,INDEX('файл остатки'!$A$5:$CX$265,MATCH($C$1,'файл остатки'!$A$5:$A$228,0),MATCH($B116,'файл остатки'!$A$5:$CX$5,0)),I116+J116-K116-M116)</f>
        <v>#N/A</v>
      </c>
      <c r="P116" s="218"/>
      <c r="Q116" s="217"/>
      <c r="R116" s="208"/>
      <c r="S116" s="234" t="e">
        <f>IF(ISERROR(INDEX('файл остатки'!$A$5:$CX$265,MATCH(S$2,'файл остатки'!$A$5:$A$228,0),MATCH($B116,'файл остатки'!$A$5:$CX$5,0))),INDEX('файл остатки'!$A$100:$CX$265,MATCH(Q$3,'файл остатки'!$A$100:$A$228,0),MATCH($B116,'файл остатки'!$A$5:$CX$5,0)),INDEX('файл остатки'!$A$5:$CX$265,MATCH(S$2,'файл остатки'!$A$5:$A$228,0),MATCH($B116,'файл остатки'!$A$5:$CX$5,0)))</f>
        <v>#N/A</v>
      </c>
      <c r="T116" s="213" t="e">
        <f>INDEX('файл остатки'!$A$5:$CX$265,MATCH($H$1,'файл остатки'!$A$5:$A$228,0),MATCH($B116,'файл остатки'!$A$5:$CX$5,0))</f>
        <v>#N/A</v>
      </c>
      <c r="U116" s="241" t="e">
        <f>IF(Q$3='файл остатки'!$B$1,INDEX('файл остатки'!$A$5:$CX$265,MATCH($C$1,'файл остатки'!$A$5:$A$228,0),MATCH($B116,'файл остатки'!$A$5:$CX$5,0)),O116+P116-Q116-S116)</f>
        <v>#N/A</v>
      </c>
      <c r="V116" s="218"/>
      <c r="W116" s="217"/>
      <c r="X116" s="208"/>
      <c r="Y116" s="234" t="e">
        <f>IF(ISERROR(INDEX('файл остатки'!$A$5:$CX$265,MATCH(Y$2,'файл остатки'!$A$5:$A$228,0),MATCH($B116,'файл остатки'!$A$5:$CX$5,0))),INDEX('файл остатки'!$A$100:$CX$265,MATCH(W$3,'файл остатки'!$A$100:$A$228,0),MATCH($B116,'файл остатки'!$A$5:$CX$5,0)),INDEX('файл остатки'!$A$5:$CX$265,MATCH(Y$2,'файл остатки'!$A$5:$A$228,0),MATCH($B116,'файл остатки'!$A$5:$CX$5,0)))</f>
        <v>#N/A</v>
      </c>
      <c r="Z116" s="213" t="e">
        <f>INDEX('файл остатки'!$A$5:$CX$265,MATCH($H$1,'файл остатки'!$A$5:$A$228,0),MATCH($B116,'файл остатки'!$A$5:$CX$5,0))</f>
        <v>#N/A</v>
      </c>
      <c r="AA116" s="241" t="e">
        <f>IF(W$3='файл остатки'!$B$1,INDEX('файл остатки'!$A$5:$CX$265,MATCH($C$1,'файл остатки'!$A$5:$A$228,0),MATCH($B116,'файл остатки'!$A$5:$CX$5,0)),U116+V116-W116-Y116)</f>
        <v>#N/A</v>
      </c>
      <c r="AB116" s="218"/>
      <c r="AC116" s="217"/>
      <c r="AD116" s="208"/>
      <c r="AE116" s="234" t="e">
        <f>IF(ISERROR(INDEX('файл остатки'!$A$5:$CX$265,MATCH(AE$2,'файл остатки'!$A$5:$A$228,0),MATCH($B116,'файл остатки'!$A$5:$CX$5,0))),INDEX('файл остатки'!$A$100:$CX$265,MATCH(AC$3,'файл остатки'!$A$100:$A$228,0),MATCH($B116,'файл остатки'!$A$5:$CX$5,0)),INDEX('файл остатки'!$A$5:$CX$265,MATCH(AE$2,'файл остатки'!$A$5:$A$228,0),MATCH($B116,'файл остатки'!$A$5:$CX$5,0)))</f>
        <v>#N/A</v>
      </c>
      <c r="AF116" s="213" t="e">
        <f>INDEX('файл остатки'!$A$5:$CX$265,MATCH($H$1,'файл остатки'!$A$5:$A$228,0),MATCH($B116,'файл остатки'!$A$5:$CX$5,0))</f>
        <v>#N/A</v>
      </c>
      <c r="AG116" s="241" t="e">
        <f>IF(AC$3='файл остатки'!$B$1,INDEX('файл остатки'!$A$5:$CX$265,MATCH($C$1,'файл остатки'!$A$5:$A$228,0),MATCH($B116,'файл остатки'!$A$5:$CX$5,0)),AA116+AB116-AC116-AE116)</f>
        <v>#N/A</v>
      </c>
      <c r="AH116" s="218"/>
      <c r="AI116" s="217"/>
      <c r="AJ116" s="208"/>
      <c r="AK116" s="234" t="e">
        <f>IF(ISERROR(INDEX('файл остатки'!$A$5:$CX$265,MATCH(AK$2,'файл остатки'!$A$5:$A$228,0),MATCH($B116,'файл остатки'!$A$5:$CX$5,0))),INDEX('файл остатки'!$A$100:$CX$265,MATCH(AI$3,'файл остатки'!$A$100:$A$228,0),MATCH($B116,'файл остатки'!$A$5:$CX$5,0)),INDEX('файл остатки'!$A$5:$CX$265,MATCH(AK$2,'файл остатки'!$A$5:$A$228,0),MATCH($B116,'файл остатки'!$A$5:$CX$5,0)))</f>
        <v>#N/A</v>
      </c>
      <c r="AL116" s="213" t="e">
        <f>INDEX('файл остатки'!$A$5:$CX$265,MATCH($H$1,'файл остатки'!$A$5:$A$228,0),MATCH($B116,'файл остатки'!$A$5:$CX$5,0))</f>
        <v>#N/A</v>
      </c>
      <c r="AM116" s="241" t="e">
        <f>IF(AI$3='файл остатки'!$B$1,INDEX('файл остатки'!$A$5:$CX$265,MATCH($C$1,'файл остатки'!$A$5:$A$228,0),MATCH($B116,'файл остатки'!$A$5:$CX$5,0)),AG116+AH116-AI116-AK116)</f>
        <v>#N/A</v>
      </c>
      <c r="AN116" s="218"/>
      <c r="AO116" s="217"/>
      <c r="AP116" s="208"/>
      <c r="AQ116" s="234" t="e">
        <f>IF(ISERROR(INDEX('файл остатки'!$A$5:$CX$265,MATCH(AQ$2,'файл остатки'!$A$5:$A$228,0),MATCH($B116,'файл остатки'!$A$5:$CX$5,0))),INDEX('файл остатки'!$A$100:$CX$265,MATCH(AO$3,'файл остатки'!$A$100:$A$228,0),MATCH($B116,'файл остатки'!$A$5:$CX$5,0)),INDEX('файл остатки'!$A$5:$CX$265,MATCH(AQ$2,'файл остатки'!$A$5:$A$228,0),MATCH($B116,'файл остатки'!$A$5:$CX$5,0)))</f>
        <v>#N/A</v>
      </c>
      <c r="AR116" s="213" t="e">
        <f>INDEX('файл остатки'!$A$5:$CX$265,MATCH($H$1,'файл остатки'!$A$5:$A$228,0),MATCH($B116,'файл остатки'!$A$5:$CX$5,0))</f>
        <v>#N/A</v>
      </c>
      <c r="AS116" s="241" t="e">
        <f>IF(AO$3='файл остатки'!$B$1,INDEX('файл остатки'!$A$5:$CX$265,MATCH($C$1,'файл остатки'!$A$5:$A$228,0),MATCH($B116,'файл остатки'!$A$5:$CX$5,0)),AM116+AN116-AO116-AQ116)</f>
        <v>#N/A</v>
      </c>
      <c r="AT116" s="218"/>
      <c r="AU116" s="217"/>
      <c r="AV116" s="208"/>
      <c r="AW116" s="234" t="e">
        <f>IF(ISERROR(INDEX('файл остатки'!$A$5:$CX$265,MATCH(AW$2,'файл остатки'!$A$5:$A$228,0),MATCH($B116,'файл остатки'!$A$5:$CX$5,0))),INDEX('файл остатки'!$A$100:$CX$265,MATCH(AU$3,'файл остатки'!$A$100:$A$228,0),MATCH($B116,'файл остатки'!$A$5:$CX$5,0)),INDEX('файл остатки'!$A$5:$CX$265,MATCH(AW$2,'файл остатки'!$A$5:$A$228,0),MATCH($B116,'файл остатки'!$A$5:$CX$5,0)))</f>
        <v>#N/A</v>
      </c>
      <c r="AX116" s="213" t="e">
        <f>INDEX('файл остатки'!$A$5:$CX$265,MATCH($H$1,'файл остатки'!$A$5:$A$228,0),MATCH($B116,'файл остатки'!$A$5:$CX$5,0))</f>
        <v>#N/A</v>
      </c>
      <c r="AY116" s="241" t="e">
        <f>IF(AU$3='файл остатки'!$B$1,INDEX('файл остатки'!$A$5:$CX$265,MATCH($C$1,'файл остатки'!$A$5:$A$228,0),MATCH($B116,'файл остатки'!$A$5:$CX$5,0)),AS116+AT116-AU116-AW116)</f>
        <v>#N/A</v>
      </c>
      <c r="AZ116" s="218"/>
      <c r="BA116" s="217"/>
      <c r="BB116" s="208"/>
      <c r="BC116" s="234" t="e">
        <f>IF(ISERROR(INDEX('файл остатки'!$A$5:$CX$265,MATCH(BC$2,'файл остатки'!$A$5:$A$228,0),MATCH($B116,'файл остатки'!$A$5:$CX$5,0))),INDEX('файл остатки'!$A$100:$CX$265,MATCH(BA$3,'файл остатки'!$A$100:$A$228,0),MATCH($B116,'файл остатки'!$A$5:$CX$5,0)),INDEX('файл остатки'!$A$5:$CX$265,MATCH(BC$2,'файл остатки'!$A$5:$A$228,0),MATCH($B116,'файл остатки'!$A$5:$CX$5,0)))</f>
        <v>#N/A</v>
      </c>
      <c r="BD116" s="213" t="e">
        <f>INDEX('файл остатки'!$A$5:$CX$265,MATCH($H$1,'файл остатки'!$A$5:$A$228,0),MATCH($B116,'файл остатки'!$A$5:$CX$5,0))</f>
        <v>#N/A</v>
      </c>
      <c r="BE116" s="241" t="e">
        <f>IF(BA$3='файл остатки'!$B$1,INDEX('файл остатки'!$A$5:$CX$265,MATCH($C$1,'файл остатки'!$A$5:$A$228,0),MATCH($B116,'файл остатки'!$A$5:$CX$5,0)),AY116+AZ116-BA116-BC116)</f>
        <v>#N/A</v>
      </c>
      <c r="BF116" s="218"/>
      <c r="BG116" s="217">
        <v>-500</v>
      </c>
      <c r="BH116" s="208"/>
      <c r="BI116" s="234" t="e">
        <f>IF(ISERROR(INDEX('файл остатки'!$A$5:$CX$265,MATCH(BI$2,'файл остатки'!$A$5:$A$228,0),MATCH($B116,'файл остатки'!$A$5:$CX$5,0))),INDEX('файл остатки'!$A$100:$CX$265,MATCH(BG$3,'файл остатки'!$A$100:$A$228,0),MATCH($B116,'файл остатки'!$A$5:$CX$5,0)),INDEX('файл остатки'!$A$5:$CX$265,MATCH(BI$2,'файл остатки'!$A$5:$A$228,0),MATCH($B116,'файл остатки'!$A$5:$CX$5,0)))</f>
        <v>#N/A</v>
      </c>
      <c r="BJ116" s="213" t="e">
        <f>INDEX('файл остатки'!$A$5:$CX$265,MATCH($H$1,'файл остатки'!$A$5:$A$228,0),MATCH($B116,'файл остатки'!$A$5:$CX$5,0))</f>
        <v>#N/A</v>
      </c>
      <c r="BK116" s="213" t="e">
        <f t="shared" si="6"/>
        <v>#N/A</v>
      </c>
      <c r="BL116" s="241" t="e">
        <f>IF(BG$3='файл остатки'!$B$1,INDEX('файл остатки'!$A$5:$CX$265,MATCH($C$1,'файл остатки'!$A$5:$A$228,0),MATCH($B116,'файл остатки'!$A$5:$CX$5,0)),BE116+BF116-BG116-BI116)</f>
        <v>#N/A</v>
      </c>
      <c r="BM116" s="218"/>
      <c r="BN116" s="217" t="e">
        <f t="shared" si="7"/>
        <v>#N/A</v>
      </c>
      <c r="BO116" s="208"/>
      <c r="BP116" s="234" t="e">
        <f>IF(ISERROR(INDEX('файл остатки'!$A$5:$CX$265,MATCH(BP$2,'файл остатки'!$A$5:$A$228,0),MATCH($B116,'файл остатки'!$A$5:$CX$5,0))),INDEX('файл остатки'!$A$100:$CX$265,MATCH(BN$3,'файл остатки'!$A$100:$A$228,0),MATCH($B116,'файл остатки'!$A$5:$CX$5,0)),INDEX('файл остатки'!$A$5:$CX$265,MATCH(BP$2,'файл остатки'!$A$5:$A$228,0),MATCH($B116,'файл остатки'!$A$5:$CX$5,0)))</f>
        <v>#N/A</v>
      </c>
      <c r="BQ116" s="213" t="e">
        <f>INDEX('файл остатки'!$A$5:$CX$265,MATCH($H$1,'файл остатки'!$A$5:$A$228,0),MATCH($B116,'файл остатки'!$A$5:$CX$5,0))</f>
        <v>#N/A</v>
      </c>
      <c r="BR116" s="241" t="e">
        <f>IF(BN$3='файл остатки'!$B$1,INDEX('файл остатки'!$A$5:$CX$265,MATCH($C$1,'файл остатки'!$A$5:$A$228,0),MATCH($B116,'файл остатки'!$A$5:$CX$5,0)),BL116+BM116-BN116-BP116)</f>
        <v>#N/A</v>
      </c>
      <c r="BS116" s="218"/>
      <c r="BT116" s="217" t="e">
        <f t="shared" si="8"/>
        <v>#N/A</v>
      </c>
      <c r="BU116" s="208"/>
      <c r="BV116" s="234" t="e">
        <f>IF(ISERROR(INDEX('файл остатки'!$A$5:$CX$265,MATCH(BV$2,'файл остатки'!$A$5:$A$228,0),MATCH($B116,'файл остатки'!$A$5:$CX$5,0))),INDEX('файл остатки'!$A$100:$CX$265,MATCH(BT$3,'файл остатки'!$A$100:$A$228,0),MATCH($B116,'файл остатки'!$A$5:$CX$5,0)),INDEX('файл остатки'!$A$5:$CX$265,MATCH(BV$2,'файл остатки'!$A$5:$A$228,0),MATCH($B116,'файл остатки'!$A$5:$CX$5,0)))</f>
        <v>#N/A</v>
      </c>
      <c r="BW116" s="213" t="e">
        <f>INDEX('файл остатки'!$A$5:$CX$265,MATCH($H$1,'файл остатки'!$A$5:$A$228,0),MATCH($B116,'файл остатки'!$A$5:$CX$5,0))</f>
        <v>#N/A</v>
      </c>
      <c r="BX116" s="241" t="e">
        <f>IF(BT$3='файл остатки'!$B$1,INDEX('файл остатки'!$A$5:$CX$265,MATCH($C$1,'файл остатки'!$A$5:$A$228,0),MATCH($B116,'файл остатки'!$A$5:$CX$5,0)),BR116+BS116-BT116-BV116)</f>
        <v>#N/A</v>
      </c>
      <c r="BY116" s="218"/>
      <c r="BZ116" s="217" t="e">
        <f t="shared" si="9"/>
        <v>#N/A</v>
      </c>
      <c r="CA116" s="208"/>
      <c r="CB116" s="234" t="e">
        <f>IF(ISERROR(INDEX('файл остатки'!$A$5:$CX$265,MATCH(CB$2,'файл остатки'!$A$5:$A$228,0),MATCH($B116,'файл остатки'!$A$5:$CX$5,0))),INDEX('файл остатки'!$A$100:$CX$265,MATCH(BZ$3,'файл остатки'!$A$100:$A$228,0),MATCH($B116,'файл остатки'!$A$5:$CX$5,0)),INDEX('файл остатки'!$A$5:$CX$265,MATCH(CB$2,'файл остатки'!$A$5:$A$228,0),MATCH($B116,'файл остатки'!$A$5:$CX$5,0)))</f>
        <v>#N/A</v>
      </c>
      <c r="CC116" s="213" t="e">
        <f>INDEX('файл остатки'!$A$5:$CX$265,MATCH($H$1,'файл остатки'!$A$5:$A$228,0),MATCH($B116,'файл остатки'!$A$5:$CX$5,0))</f>
        <v>#N/A</v>
      </c>
      <c r="CD116" s="241" t="e">
        <f>IF(BZ$3='файл остатки'!$B$1,INDEX('файл остатки'!$A$5:$CX$265,MATCH($C$1,'файл остатки'!$A$5:$A$228,0),MATCH($B116,'файл остатки'!$A$5:$CX$5,0)),BX116+BY116-BZ116-CB116)</f>
        <v>#N/A</v>
      </c>
      <c r="CE116" s="218"/>
      <c r="CH116" s="217">
        <f t="shared" si="10"/>
        <v>-1000</v>
      </c>
      <c r="CI116" s="208"/>
      <c r="CJ116" s="217" t="e">
        <f t="shared" si="11"/>
        <v>#N/A</v>
      </c>
      <c r="CK116" s="208"/>
      <c r="CO116" s="223" t="e">
        <f>+INDEX('файл остатки'!$A$5:$CX$265,MATCH(CO$2,'файл остатки'!$A$5:$A$228,0),MATCH($B116,'файл остатки'!$A$5:$CX$5,0))</f>
        <v>#N/A</v>
      </c>
    </row>
    <row r="117" spans="1:93" ht="24" customHeight="1">
      <c r="A117" s="169" t="s">
        <v>75</v>
      </c>
      <c r="B117" s="153" t="s">
        <v>111</v>
      </c>
      <c r="C117" s="244" t="e">
        <f>INDEX('файл остатки'!$A$5:$CX$265,MATCH($C$1,'файл остатки'!$A$5:$A$228,0),MATCH(B117,'файл остатки'!$A$5:$CX$5,0))</f>
        <v>#N/A</v>
      </c>
      <c r="D117" s="248"/>
      <c r="E117" s="217"/>
      <c r="F117" s="208"/>
      <c r="G117" s="234" t="e">
        <f>IF(ISERROR(INDEX('файл остатки'!$A$5:$CX$265,MATCH(G$2,'файл остатки'!$A$5:$A$228,0),MATCH($B117,'файл остатки'!$A$5:$CX$5,0))),INDEX('файл остатки'!$A$100:$CX$265,MATCH(E$3,'файл остатки'!$A$100:$A$228,0),MATCH($B117,'файл остатки'!$A$5:$CX$5,0)),INDEX('файл остатки'!$A$5:$CX$265,MATCH(G$2,'файл остатки'!$A$5:$A$228,0),MATCH($B117,'файл остатки'!$A$5:$CX$5,0)))</f>
        <v>#N/A</v>
      </c>
      <c r="H117" s="213" t="e">
        <f>INDEX('файл остатки'!$A$5:$CX$265,MATCH($H$1,'файл остатки'!$A$5:$A$228,0),MATCH($B117,'файл остатки'!$A$5:$CX$5,0))</f>
        <v>#N/A</v>
      </c>
      <c r="I117" s="241" t="e">
        <f>IF(E$3='файл остатки'!$B$1,INDEX('файл остатки'!$A$5:$CX$265,MATCH($C$1,'файл остатки'!$A$5:$A$228,0),MATCH($B117,'файл остатки'!$A$5:$CX$5,0)),C117+D117-E117-G117)</f>
        <v>#N/A</v>
      </c>
      <c r="J117" s="218"/>
      <c r="K117" s="217"/>
      <c r="L117" s="208"/>
      <c r="M117" s="234" t="e">
        <f>IF(ISERROR(INDEX('файл остатки'!$A$5:$CX$265,MATCH(M$2,'файл остатки'!$A$5:$A$228,0),MATCH($B117,'файл остатки'!$A$5:$CX$5,0))),INDEX('файл остатки'!$A$100:$CX$265,MATCH(K$3,'файл остатки'!$A$100:$A$228,0),MATCH($B117,'файл остатки'!$A$5:$CX$5,0)),INDEX('файл остатки'!$A$5:$CX$265,MATCH(M$2,'файл остатки'!$A$5:$A$228,0),MATCH($B117,'файл остатки'!$A$5:$CX$5,0)))</f>
        <v>#N/A</v>
      </c>
      <c r="N117" s="213" t="e">
        <f>INDEX('файл остатки'!$A$5:$CX$265,MATCH($H$1,'файл остатки'!$A$5:$A$228,0),MATCH($B117,'файл остатки'!$A$5:$CX$5,0))</f>
        <v>#N/A</v>
      </c>
      <c r="O117" s="241" t="e">
        <f>IF(K$3='файл остатки'!$B$1,INDEX('файл остатки'!$A$5:$CX$265,MATCH($C$1,'файл остатки'!$A$5:$A$228,0),MATCH($B117,'файл остатки'!$A$5:$CX$5,0)),I117+J117-K117-M117)</f>
        <v>#N/A</v>
      </c>
      <c r="P117" s="218"/>
      <c r="Q117" s="217"/>
      <c r="R117" s="208"/>
      <c r="S117" s="234" t="e">
        <f>IF(ISERROR(INDEX('файл остатки'!$A$5:$CX$265,MATCH(S$2,'файл остатки'!$A$5:$A$228,0),MATCH($B117,'файл остатки'!$A$5:$CX$5,0))),INDEX('файл остатки'!$A$100:$CX$265,MATCH(Q$3,'файл остатки'!$A$100:$A$228,0),MATCH($B117,'файл остатки'!$A$5:$CX$5,0)),INDEX('файл остатки'!$A$5:$CX$265,MATCH(S$2,'файл остатки'!$A$5:$A$228,0),MATCH($B117,'файл остатки'!$A$5:$CX$5,0)))</f>
        <v>#N/A</v>
      </c>
      <c r="T117" s="213" t="e">
        <f>INDEX('файл остатки'!$A$5:$CX$265,MATCH($H$1,'файл остатки'!$A$5:$A$228,0),MATCH($B117,'файл остатки'!$A$5:$CX$5,0))</f>
        <v>#N/A</v>
      </c>
      <c r="U117" s="241" t="e">
        <f>IF(Q$3='файл остатки'!$B$1,INDEX('файл остатки'!$A$5:$CX$265,MATCH($C$1,'файл остатки'!$A$5:$A$228,0),MATCH($B117,'файл остатки'!$A$5:$CX$5,0)),O117+P117-Q117-S117)</f>
        <v>#N/A</v>
      </c>
      <c r="V117" s="218"/>
      <c r="W117" s="217"/>
      <c r="X117" s="208"/>
      <c r="Y117" s="234" t="e">
        <f>IF(ISERROR(INDEX('файл остатки'!$A$5:$CX$265,MATCH(Y$2,'файл остатки'!$A$5:$A$228,0),MATCH($B117,'файл остатки'!$A$5:$CX$5,0))),INDEX('файл остатки'!$A$100:$CX$265,MATCH(W$3,'файл остатки'!$A$100:$A$228,0),MATCH($B117,'файл остатки'!$A$5:$CX$5,0)),INDEX('файл остатки'!$A$5:$CX$265,MATCH(Y$2,'файл остатки'!$A$5:$A$228,0),MATCH($B117,'файл остатки'!$A$5:$CX$5,0)))</f>
        <v>#N/A</v>
      </c>
      <c r="Z117" s="213" t="e">
        <f>INDEX('файл остатки'!$A$5:$CX$265,MATCH($H$1,'файл остатки'!$A$5:$A$228,0),MATCH($B117,'файл остатки'!$A$5:$CX$5,0))</f>
        <v>#N/A</v>
      </c>
      <c r="AA117" s="241" t="e">
        <f>IF(W$3='файл остатки'!$B$1,INDEX('файл остатки'!$A$5:$CX$265,MATCH($C$1,'файл остатки'!$A$5:$A$228,0),MATCH($B117,'файл остатки'!$A$5:$CX$5,0)),U117+V117-W117-Y117)</f>
        <v>#N/A</v>
      </c>
      <c r="AB117" s="218"/>
      <c r="AC117" s="217"/>
      <c r="AD117" s="208"/>
      <c r="AE117" s="234" t="e">
        <f>IF(ISERROR(INDEX('файл остатки'!$A$5:$CX$265,MATCH(AE$2,'файл остатки'!$A$5:$A$228,0),MATCH($B117,'файл остатки'!$A$5:$CX$5,0))),INDEX('файл остатки'!$A$100:$CX$265,MATCH(AC$3,'файл остатки'!$A$100:$A$228,0),MATCH($B117,'файл остатки'!$A$5:$CX$5,0)),INDEX('файл остатки'!$A$5:$CX$265,MATCH(AE$2,'файл остатки'!$A$5:$A$228,0),MATCH($B117,'файл остатки'!$A$5:$CX$5,0)))</f>
        <v>#N/A</v>
      </c>
      <c r="AF117" s="213" t="e">
        <f>INDEX('файл остатки'!$A$5:$CX$265,MATCH($H$1,'файл остатки'!$A$5:$A$228,0),MATCH($B117,'файл остатки'!$A$5:$CX$5,0))</f>
        <v>#N/A</v>
      </c>
      <c r="AG117" s="241" t="e">
        <f>IF(AC$3='файл остатки'!$B$1,INDEX('файл остатки'!$A$5:$CX$265,MATCH($C$1,'файл остатки'!$A$5:$A$228,0),MATCH($B117,'файл остатки'!$A$5:$CX$5,0)),AA117+AB117-AC117-AE117)</f>
        <v>#N/A</v>
      </c>
      <c r="AH117" s="218"/>
      <c r="AI117" s="217"/>
      <c r="AJ117" s="208"/>
      <c r="AK117" s="234" t="e">
        <f>IF(ISERROR(INDEX('файл остатки'!$A$5:$CX$265,MATCH(AK$2,'файл остатки'!$A$5:$A$228,0),MATCH($B117,'файл остатки'!$A$5:$CX$5,0))),INDEX('файл остатки'!$A$100:$CX$265,MATCH(AI$3,'файл остатки'!$A$100:$A$228,0),MATCH($B117,'файл остатки'!$A$5:$CX$5,0)),INDEX('файл остатки'!$A$5:$CX$265,MATCH(AK$2,'файл остатки'!$A$5:$A$228,0),MATCH($B117,'файл остатки'!$A$5:$CX$5,0)))</f>
        <v>#N/A</v>
      </c>
      <c r="AL117" s="213" t="e">
        <f>INDEX('файл остатки'!$A$5:$CX$265,MATCH($H$1,'файл остатки'!$A$5:$A$228,0),MATCH($B117,'файл остатки'!$A$5:$CX$5,0))</f>
        <v>#N/A</v>
      </c>
      <c r="AM117" s="241" t="e">
        <f>IF(AI$3='файл остатки'!$B$1,INDEX('файл остатки'!$A$5:$CX$265,MATCH($C$1,'файл остатки'!$A$5:$A$228,0),MATCH($B117,'файл остатки'!$A$5:$CX$5,0)),AG117+AH117-AI117-AK117)</f>
        <v>#N/A</v>
      </c>
      <c r="AN117" s="218"/>
      <c r="AO117" s="217"/>
      <c r="AP117" s="208"/>
      <c r="AQ117" s="234" t="e">
        <f>IF(ISERROR(INDEX('файл остатки'!$A$5:$CX$265,MATCH(AQ$2,'файл остатки'!$A$5:$A$228,0),MATCH($B117,'файл остатки'!$A$5:$CX$5,0))),INDEX('файл остатки'!$A$100:$CX$265,MATCH(AO$3,'файл остатки'!$A$100:$A$228,0),MATCH($B117,'файл остатки'!$A$5:$CX$5,0)),INDEX('файл остатки'!$A$5:$CX$265,MATCH(AQ$2,'файл остатки'!$A$5:$A$228,0),MATCH($B117,'файл остатки'!$A$5:$CX$5,0)))</f>
        <v>#N/A</v>
      </c>
      <c r="AR117" s="213" t="e">
        <f>INDEX('файл остатки'!$A$5:$CX$265,MATCH($H$1,'файл остатки'!$A$5:$A$228,0),MATCH($B117,'файл остатки'!$A$5:$CX$5,0))</f>
        <v>#N/A</v>
      </c>
      <c r="AS117" s="241" t="e">
        <f>IF(AO$3='файл остатки'!$B$1,INDEX('файл остатки'!$A$5:$CX$265,MATCH($C$1,'файл остатки'!$A$5:$A$228,0),MATCH($B117,'файл остатки'!$A$5:$CX$5,0)),AM117+AN117-AO117-AQ117)</f>
        <v>#N/A</v>
      </c>
      <c r="AT117" s="218"/>
      <c r="AU117" s="217"/>
      <c r="AV117" s="208"/>
      <c r="AW117" s="234" t="e">
        <f>IF(ISERROR(INDEX('файл остатки'!$A$5:$CX$265,MATCH(AW$2,'файл остатки'!$A$5:$A$228,0),MATCH($B117,'файл остатки'!$A$5:$CX$5,0))),INDEX('файл остатки'!$A$100:$CX$265,MATCH(AU$3,'файл остатки'!$A$100:$A$228,0),MATCH($B117,'файл остатки'!$A$5:$CX$5,0)),INDEX('файл остатки'!$A$5:$CX$265,MATCH(AW$2,'файл остатки'!$A$5:$A$228,0),MATCH($B117,'файл остатки'!$A$5:$CX$5,0)))</f>
        <v>#N/A</v>
      </c>
      <c r="AX117" s="213" t="e">
        <f>INDEX('файл остатки'!$A$5:$CX$265,MATCH($H$1,'файл остатки'!$A$5:$A$228,0),MATCH($B117,'файл остатки'!$A$5:$CX$5,0))</f>
        <v>#N/A</v>
      </c>
      <c r="AY117" s="241" t="e">
        <f>IF(AU$3='файл остатки'!$B$1,INDEX('файл остатки'!$A$5:$CX$265,MATCH($C$1,'файл остатки'!$A$5:$A$228,0),MATCH($B117,'файл остатки'!$A$5:$CX$5,0)),AS117+AT117-AU117-AW117)</f>
        <v>#N/A</v>
      </c>
      <c r="AZ117" s="218"/>
      <c r="BA117" s="217"/>
      <c r="BB117" s="208"/>
      <c r="BC117" s="234" t="e">
        <f>IF(ISERROR(INDEX('файл остатки'!$A$5:$CX$265,MATCH(BC$2,'файл остатки'!$A$5:$A$228,0),MATCH($B117,'файл остатки'!$A$5:$CX$5,0))),INDEX('файл остатки'!$A$100:$CX$265,MATCH(BA$3,'файл остатки'!$A$100:$A$228,0),MATCH($B117,'файл остатки'!$A$5:$CX$5,0)),INDEX('файл остатки'!$A$5:$CX$265,MATCH(BC$2,'файл остатки'!$A$5:$A$228,0),MATCH($B117,'файл остатки'!$A$5:$CX$5,0)))</f>
        <v>#N/A</v>
      </c>
      <c r="BD117" s="213" t="e">
        <f>INDEX('файл остатки'!$A$5:$CX$265,MATCH($H$1,'файл остатки'!$A$5:$A$228,0),MATCH($B117,'файл остатки'!$A$5:$CX$5,0))</f>
        <v>#N/A</v>
      </c>
      <c r="BE117" s="241" t="e">
        <f>IF(BA$3='файл остатки'!$B$1,INDEX('файл остатки'!$A$5:$CX$265,MATCH($C$1,'файл остатки'!$A$5:$A$228,0),MATCH($B117,'файл остатки'!$A$5:$CX$5,0)),AY117+AZ117-BA117-BC117)</f>
        <v>#N/A</v>
      </c>
      <c r="BF117" s="218"/>
      <c r="BG117" s="217">
        <v>-500</v>
      </c>
      <c r="BH117" s="208"/>
      <c r="BI117" s="234" t="e">
        <f>IF(ISERROR(INDEX('файл остатки'!$A$5:$CX$265,MATCH(BI$2,'файл остатки'!$A$5:$A$228,0),MATCH($B117,'файл остатки'!$A$5:$CX$5,0))),INDEX('файл остатки'!$A$100:$CX$265,MATCH(BG$3,'файл остатки'!$A$100:$A$228,0),MATCH($B117,'файл остатки'!$A$5:$CX$5,0)),INDEX('файл остатки'!$A$5:$CX$265,MATCH(BI$2,'файл остатки'!$A$5:$A$228,0),MATCH($B117,'файл остатки'!$A$5:$CX$5,0)))</f>
        <v>#N/A</v>
      </c>
      <c r="BJ117" s="213" t="e">
        <f>INDEX('файл остатки'!$A$5:$CX$265,MATCH($H$1,'файл остатки'!$A$5:$A$228,0),MATCH($B117,'файл остатки'!$A$5:$CX$5,0))</f>
        <v>#N/A</v>
      </c>
      <c r="BK117" s="213" t="e">
        <f t="shared" si="6"/>
        <v>#N/A</v>
      </c>
      <c r="BL117" s="241" t="e">
        <f>IF(BG$3='файл остатки'!$B$1,INDEX('файл остатки'!$A$5:$CX$265,MATCH($C$1,'файл остатки'!$A$5:$A$228,0),MATCH($B117,'файл остатки'!$A$5:$CX$5,0)),BE117+BF117-BG117-BI117)</f>
        <v>#N/A</v>
      </c>
      <c r="BM117" s="218"/>
      <c r="BN117" s="217" t="e">
        <f t="shared" si="7"/>
        <v>#N/A</v>
      </c>
      <c r="BO117" s="208"/>
      <c r="BP117" s="234" t="e">
        <f>IF(ISERROR(INDEX('файл остатки'!$A$5:$CX$265,MATCH(BP$2,'файл остатки'!$A$5:$A$228,0),MATCH($B117,'файл остатки'!$A$5:$CX$5,0))),INDEX('файл остатки'!$A$100:$CX$265,MATCH(BN$3,'файл остатки'!$A$100:$A$228,0),MATCH($B117,'файл остатки'!$A$5:$CX$5,0)),INDEX('файл остатки'!$A$5:$CX$265,MATCH(BP$2,'файл остатки'!$A$5:$A$228,0),MATCH($B117,'файл остатки'!$A$5:$CX$5,0)))</f>
        <v>#N/A</v>
      </c>
      <c r="BQ117" s="213" t="e">
        <f>INDEX('файл остатки'!$A$5:$CX$265,MATCH($H$1,'файл остатки'!$A$5:$A$228,0),MATCH($B117,'файл остатки'!$A$5:$CX$5,0))</f>
        <v>#N/A</v>
      </c>
      <c r="BR117" s="241" t="e">
        <f>IF(BN$3='файл остатки'!$B$1,INDEX('файл остатки'!$A$5:$CX$265,MATCH($C$1,'файл остатки'!$A$5:$A$228,0),MATCH($B117,'файл остатки'!$A$5:$CX$5,0)),BL117+BM117-BN117-BP117)</f>
        <v>#N/A</v>
      </c>
      <c r="BS117" s="218"/>
      <c r="BT117" s="217" t="e">
        <f t="shared" si="8"/>
        <v>#N/A</v>
      </c>
      <c r="BU117" s="208"/>
      <c r="BV117" s="234" t="e">
        <f>IF(ISERROR(INDEX('файл остатки'!$A$5:$CX$265,MATCH(BV$2,'файл остатки'!$A$5:$A$228,0),MATCH($B117,'файл остатки'!$A$5:$CX$5,0))),INDEX('файл остатки'!$A$100:$CX$265,MATCH(BT$3,'файл остатки'!$A$100:$A$228,0),MATCH($B117,'файл остатки'!$A$5:$CX$5,0)),INDEX('файл остатки'!$A$5:$CX$265,MATCH(BV$2,'файл остатки'!$A$5:$A$228,0),MATCH($B117,'файл остатки'!$A$5:$CX$5,0)))</f>
        <v>#N/A</v>
      </c>
      <c r="BW117" s="213" t="e">
        <f>INDEX('файл остатки'!$A$5:$CX$265,MATCH($H$1,'файл остатки'!$A$5:$A$228,0),MATCH($B117,'файл остатки'!$A$5:$CX$5,0))</f>
        <v>#N/A</v>
      </c>
      <c r="BX117" s="241" t="e">
        <f>IF(BT$3='файл остатки'!$B$1,INDEX('файл остатки'!$A$5:$CX$265,MATCH($C$1,'файл остатки'!$A$5:$A$228,0),MATCH($B117,'файл остатки'!$A$5:$CX$5,0)),BR117+BS117-BT117-BV117)</f>
        <v>#N/A</v>
      </c>
      <c r="BY117" s="218"/>
      <c r="BZ117" s="217" t="e">
        <f t="shared" si="9"/>
        <v>#N/A</v>
      </c>
      <c r="CA117" s="208"/>
      <c r="CB117" s="234" t="e">
        <f>IF(ISERROR(INDEX('файл остатки'!$A$5:$CX$265,MATCH(CB$2,'файл остатки'!$A$5:$A$228,0),MATCH($B117,'файл остатки'!$A$5:$CX$5,0))),INDEX('файл остатки'!$A$100:$CX$265,MATCH(BZ$3,'файл остатки'!$A$100:$A$228,0),MATCH($B117,'файл остатки'!$A$5:$CX$5,0)),INDEX('файл остатки'!$A$5:$CX$265,MATCH(CB$2,'файл остатки'!$A$5:$A$228,0),MATCH($B117,'файл остатки'!$A$5:$CX$5,0)))</f>
        <v>#N/A</v>
      </c>
      <c r="CC117" s="213" t="e">
        <f>INDEX('файл остатки'!$A$5:$CX$265,MATCH($H$1,'файл остатки'!$A$5:$A$228,0),MATCH($B117,'файл остатки'!$A$5:$CX$5,0))</f>
        <v>#N/A</v>
      </c>
      <c r="CD117" s="241" t="e">
        <f>IF(BZ$3='файл остатки'!$B$1,INDEX('файл остатки'!$A$5:$CX$265,MATCH($C$1,'файл остатки'!$A$5:$A$228,0),MATCH($B117,'файл остатки'!$A$5:$CX$5,0)),BX117+BY117-BZ117-CB117)</f>
        <v>#N/A</v>
      </c>
      <c r="CE117" s="218"/>
      <c r="CH117" s="217">
        <f t="shared" si="10"/>
        <v>-500</v>
      </c>
      <c r="CI117" s="208"/>
      <c r="CJ117" s="217" t="e">
        <f t="shared" si="11"/>
        <v>#N/A</v>
      </c>
      <c r="CK117" s="208"/>
      <c r="CO117" s="223" t="e">
        <f>+INDEX('файл остатки'!$A$5:$CX$265,MATCH(CO$2,'файл остатки'!$A$5:$A$228,0),MATCH($B117,'файл остатки'!$A$5:$CX$5,0))</f>
        <v>#N/A</v>
      </c>
    </row>
    <row r="118" spans="1:93" ht="24" customHeight="1">
      <c r="A118" s="169" t="s">
        <v>84</v>
      </c>
      <c r="B118" s="153" t="s">
        <v>103</v>
      </c>
      <c r="C118" s="244" t="e">
        <f>INDEX('файл остатки'!$A$5:$CX$265,MATCH($C$1,'файл остатки'!$A$5:$A$228,0),MATCH(B118,'файл остатки'!$A$5:$CX$5,0))</f>
        <v>#N/A</v>
      </c>
      <c r="D118" s="248"/>
      <c r="E118" s="217"/>
      <c r="F118" s="208"/>
      <c r="G118" s="234" t="e">
        <f>IF(ISERROR(INDEX('файл остатки'!$A$5:$CX$265,MATCH(G$2,'файл остатки'!$A$5:$A$228,0),MATCH($B118,'файл остатки'!$A$5:$CX$5,0))),INDEX('файл остатки'!$A$100:$CX$265,MATCH(E$3,'файл остатки'!$A$100:$A$228,0),MATCH($B118,'файл остатки'!$A$5:$CX$5,0)),INDEX('файл остатки'!$A$5:$CX$265,MATCH(G$2,'файл остатки'!$A$5:$A$228,0),MATCH($B118,'файл остатки'!$A$5:$CX$5,0)))</f>
        <v>#N/A</v>
      </c>
      <c r="H118" s="213" t="e">
        <f>INDEX('файл остатки'!$A$5:$CX$265,MATCH($H$1,'файл остатки'!$A$5:$A$228,0),MATCH($B118,'файл остатки'!$A$5:$CX$5,0))</f>
        <v>#N/A</v>
      </c>
      <c r="I118" s="241" t="e">
        <f>IF(E$3='файл остатки'!$B$1,INDEX('файл остатки'!$A$5:$CX$265,MATCH($C$1,'файл остатки'!$A$5:$A$228,0),MATCH($B118,'файл остатки'!$A$5:$CX$5,0)),C118+D118-E118-G118)</f>
        <v>#N/A</v>
      </c>
      <c r="J118" s="218"/>
      <c r="K118" s="217"/>
      <c r="L118" s="208"/>
      <c r="M118" s="234" t="e">
        <f>IF(ISERROR(INDEX('файл остатки'!$A$5:$CX$265,MATCH(M$2,'файл остатки'!$A$5:$A$228,0),MATCH($B118,'файл остатки'!$A$5:$CX$5,0))),INDEX('файл остатки'!$A$100:$CX$265,MATCH(K$3,'файл остатки'!$A$100:$A$228,0),MATCH($B118,'файл остатки'!$A$5:$CX$5,0)),INDEX('файл остатки'!$A$5:$CX$265,MATCH(M$2,'файл остатки'!$A$5:$A$228,0),MATCH($B118,'файл остатки'!$A$5:$CX$5,0)))</f>
        <v>#N/A</v>
      </c>
      <c r="N118" s="213" t="e">
        <f>INDEX('файл остатки'!$A$5:$CX$265,MATCH($H$1,'файл остатки'!$A$5:$A$228,0),MATCH($B118,'файл остатки'!$A$5:$CX$5,0))</f>
        <v>#N/A</v>
      </c>
      <c r="O118" s="241" t="e">
        <f>IF(K$3='файл остатки'!$B$1,INDEX('файл остатки'!$A$5:$CX$265,MATCH($C$1,'файл остатки'!$A$5:$A$228,0),MATCH($B118,'файл остатки'!$A$5:$CX$5,0)),I118+J118-K118-M118)</f>
        <v>#N/A</v>
      </c>
      <c r="P118" s="218"/>
      <c r="Q118" s="217"/>
      <c r="R118" s="208"/>
      <c r="S118" s="234" t="e">
        <f>IF(ISERROR(INDEX('файл остатки'!$A$5:$CX$265,MATCH(S$2,'файл остатки'!$A$5:$A$228,0),MATCH($B118,'файл остатки'!$A$5:$CX$5,0))),INDEX('файл остатки'!$A$100:$CX$265,MATCH(Q$3,'файл остатки'!$A$100:$A$228,0),MATCH($B118,'файл остатки'!$A$5:$CX$5,0)),INDEX('файл остатки'!$A$5:$CX$265,MATCH(S$2,'файл остатки'!$A$5:$A$228,0),MATCH($B118,'файл остатки'!$A$5:$CX$5,0)))</f>
        <v>#N/A</v>
      </c>
      <c r="T118" s="213" t="e">
        <f>INDEX('файл остатки'!$A$5:$CX$265,MATCH($H$1,'файл остатки'!$A$5:$A$228,0),MATCH($B118,'файл остатки'!$A$5:$CX$5,0))</f>
        <v>#N/A</v>
      </c>
      <c r="U118" s="241" t="e">
        <f>IF(Q$3='файл остатки'!$B$1,INDEX('файл остатки'!$A$5:$CX$265,MATCH($C$1,'файл остатки'!$A$5:$A$228,0),MATCH($B118,'файл остатки'!$A$5:$CX$5,0)),O118+P118-Q118-S118)</f>
        <v>#N/A</v>
      </c>
      <c r="V118" s="218"/>
      <c r="W118" s="217"/>
      <c r="X118" s="208"/>
      <c r="Y118" s="234" t="e">
        <f>IF(ISERROR(INDEX('файл остатки'!$A$5:$CX$265,MATCH(Y$2,'файл остатки'!$A$5:$A$228,0),MATCH($B118,'файл остатки'!$A$5:$CX$5,0))),INDEX('файл остатки'!$A$100:$CX$265,MATCH(W$3,'файл остатки'!$A$100:$A$228,0),MATCH($B118,'файл остатки'!$A$5:$CX$5,0)),INDEX('файл остатки'!$A$5:$CX$265,MATCH(Y$2,'файл остатки'!$A$5:$A$228,0),MATCH($B118,'файл остатки'!$A$5:$CX$5,0)))</f>
        <v>#N/A</v>
      </c>
      <c r="Z118" s="213" t="e">
        <f>INDEX('файл остатки'!$A$5:$CX$265,MATCH($H$1,'файл остатки'!$A$5:$A$228,0),MATCH($B118,'файл остатки'!$A$5:$CX$5,0))</f>
        <v>#N/A</v>
      </c>
      <c r="AA118" s="241" t="e">
        <f>IF(W$3='файл остатки'!$B$1,INDEX('файл остатки'!$A$5:$CX$265,MATCH($C$1,'файл остатки'!$A$5:$A$228,0),MATCH($B118,'файл остатки'!$A$5:$CX$5,0)),U118+V118-W118-Y118)</f>
        <v>#N/A</v>
      </c>
      <c r="AB118" s="218"/>
      <c r="AC118" s="217"/>
      <c r="AD118" s="208"/>
      <c r="AE118" s="234" t="e">
        <f>IF(ISERROR(INDEX('файл остатки'!$A$5:$CX$265,MATCH(AE$2,'файл остатки'!$A$5:$A$228,0),MATCH($B118,'файл остатки'!$A$5:$CX$5,0))),INDEX('файл остатки'!$A$100:$CX$265,MATCH(AC$3,'файл остатки'!$A$100:$A$228,0),MATCH($B118,'файл остатки'!$A$5:$CX$5,0)),INDEX('файл остатки'!$A$5:$CX$265,MATCH(AE$2,'файл остатки'!$A$5:$A$228,0),MATCH($B118,'файл остатки'!$A$5:$CX$5,0)))</f>
        <v>#N/A</v>
      </c>
      <c r="AF118" s="213" t="e">
        <f>INDEX('файл остатки'!$A$5:$CX$265,MATCH($H$1,'файл остатки'!$A$5:$A$228,0),MATCH($B118,'файл остатки'!$A$5:$CX$5,0))</f>
        <v>#N/A</v>
      </c>
      <c r="AG118" s="241" t="e">
        <f>IF(AC$3='файл остатки'!$B$1,INDEX('файл остатки'!$A$5:$CX$265,MATCH($C$1,'файл остатки'!$A$5:$A$228,0),MATCH($B118,'файл остатки'!$A$5:$CX$5,0)),AA118+AB118-AC118-AE118)</f>
        <v>#N/A</v>
      </c>
      <c r="AH118" s="218"/>
      <c r="AI118" s="217"/>
      <c r="AJ118" s="208"/>
      <c r="AK118" s="234" t="e">
        <f>IF(ISERROR(INDEX('файл остатки'!$A$5:$CX$265,MATCH(AK$2,'файл остатки'!$A$5:$A$228,0),MATCH($B118,'файл остатки'!$A$5:$CX$5,0))),INDEX('файл остатки'!$A$100:$CX$265,MATCH(AI$3,'файл остатки'!$A$100:$A$228,0),MATCH($B118,'файл остатки'!$A$5:$CX$5,0)),INDEX('файл остатки'!$A$5:$CX$265,MATCH(AK$2,'файл остатки'!$A$5:$A$228,0),MATCH($B118,'файл остатки'!$A$5:$CX$5,0)))</f>
        <v>#N/A</v>
      </c>
      <c r="AL118" s="213" t="e">
        <f>INDEX('файл остатки'!$A$5:$CX$265,MATCH($H$1,'файл остатки'!$A$5:$A$228,0),MATCH($B118,'файл остатки'!$A$5:$CX$5,0))</f>
        <v>#N/A</v>
      </c>
      <c r="AM118" s="241" t="e">
        <f>IF(AI$3='файл остатки'!$B$1,INDEX('файл остатки'!$A$5:$CX$265,MATCH($C$1,'файл остатки'!$A$5:$A$228,0),MATCH($B118,'файл остатки'!$A$5:$CX$5,0)),AG118+AH118-AI118-AK118)</f>
        <v>#N/A</v>
      </c>
      <c r="AN118" s="218"/>
      <c r="AO118" s="217"/>
      <c r="AP118" s="208"/>
      <c r="AQ118" s="234" t="e">
        <f>IF(ISERROR(INDEX('файл остатки'!$A$5:$CX$265,MATCH(AQ$2,'файл остатки'!$A$5:$A$228,0),MATCH($B118,'файл остатки'!$A$5:$CX$5,0))),INDEX('файл остатки'!$A$100:$CX$265,MATCH(AO$3,'файл остатки'!$A$100:$A$228,0),MATCH($B118,'файл остатки'!$A$5:$CX$5,0)),INDEX('файл остатки'!$A$5:$CX$265,MATCH(AQ$2,'файл остатки'!$A$5:$A$228,0),MATCH($B118,'файл остатки'!$A$5:$CX$5,0)))</f>
        <v>#N/A</v>
      </c>
      <c r="AR118" s="213" t="e">
        <f>INDEX('файл остатки'!$A$5:$CX$265,MATCH($H$1,'файл остатки'!$A$5:$A$228,0),MATCH($B118,'файл остатки'!$A$5:$CX$5,0))</f>
        <v>#N/A</v>
      </c>
      <c r="AS118" s="241" t="e">
        <f>IF(AO$3='файл остатки'!$B$1,INDEX('файл остатки'!$A$5:$CX$265,MATCH($C$1,'файл остатки'!$A$5:$A$228,0),MATCH($B118,'файл остатки'!$A$5:$CX$5,0)),AM118+AN118-AO118-AQ118)</f>
        <v>#N/A</v>
      </c>
      <c r="AT118" s="218"/>
      <c r="AU118" s="217"/>
      <c r="AV118" s="208"/>
      <c r="AW118" s="234" t="e">
        <f>IF(ISERROR(INDEX('файл остатки'!$A$5:$CX$265,MATCH(AW$2,'файл остатки'!$A$5:$A$228,0),MATCH($B118,'файл остатки'!$A$5:$CX$5,0))),INDEX('файл остатки'!$A$100:$CX$265,MATCH(AU$3,'файл остатки'!$A$100:$A$228,0),MATCH($B118,'файл остатки'!$A$5:$CX$5,0)),INDEX('файл остатки'!$A$5:$CX$265,MATCH(AW$2,'файл остатки'!$A$5:$A$228,0),MATCH($B118,'файл остатки'!$A$5:$CX$5,0)))</f>
        <v>#N/A</v>
      </c>
      <c r="AX118" s="213" t="e">
        <f>INDEX('файл остатки'!$A$5:$CX$265,MATCH($H$1,'файл остатки'!$A$5:$A$228,0),MATCH($B118,'файл остатки'!$A$5:$CX$5,0))</f>
        <v>#N/A</v>
      </c>
      <c r="AY118" s="241" t="e">
        <f>IF(AU$3='файл остатки'!$B$1,INDEX('файл остатки'!$A$5:$CX$265,MATCH($C$1,'файл остатки'!$A$5:$A$228,0),MATCH($B118,'файл остатки'!$A$5:$CX$5,0)),AS118+AT118-AU118-AW118)</f>
        <v>#N/A</v>
      </c>
      <c r="AZ118" s="218"/>
      <c r="BA118" s="217"/>
      <c r="BB118" s="208"/>
      <c r="BC118" s="234" t="e">
        <f>IF(ISERROR(INDEX('файл остатки'!$A$5:$CX$265,MATCH(BC$2,'файл остатки'!$A$5:$A$228,0),MATCH($B118,'файл остатки'!$A$5:$CX$5,0))),INDEX('файл остатки'!$A$100:$CX$265,MATCH(BA$3,'файл остатки'!$A$100:$A$228,0),MATCH($B118,'файл остатки'!$A$5:$CX$5,0)),INDEX('файл остатки'!$A$5:$CX$265,MATCH(BC$2,'файл остатки'!$A$5:$A$228,0),MATCH($B118,'файл остатки'!$A$5:$CX$5,0)))</f>
        <v>#N/A</v>
      </c>
      <c r="BD118" s="213" t="e">
        <f>INDEX('файл остатки'!$A$5:$CX$265,MATCH($H$1,'файл остатки'!$A$5:$A$228,0),MATCH($B118,'файл остатки'!$A$5:$CX$5,0))</f>
        <v>#N/A</v>
      </c>
      <c r="BE118" s="241" t="e">
        <f>IF(BA$3='файл остатки'!$B$1,INDEX('файл остатки'!$A$5:$CX$265,MATCH($C$1,'файл остатки'!$A$5:$A$228,0),MATCH($B118,'файл остатки'!$A$5:$CX$5,0)),AY118+AZ118-BA118-BC118)</f>
        <v>#N/A</v>
      </c>
      <c r="BF118" s="218"/>
      <c r="BG118" s="217"/>
      <c r="BH118" s="208"/>
      <c r="BI118" s="234" t="e">
        <f>IF(ISERROR(INDEX('файл остатки'!$A$5:$CX$265,MATCH(BI$2,'файл остатки'!$A$5:$A$228,0),MATCH($B118,'файл остатки'!$A$5:$CX$5,0))),INDEX('файл остатки'!$A$100:$CX$265,MATCH(BG$3,'файл остатки'!$A$100:$A$228,0),MATCH($B118,'файл остатки'!$A$5:$CX$5,0)),INDEX('файл остатки'!$A$5:$CX$265,MATCH(BI$2,'файл остатки'!$A$5:$A$228,0),MATCH($B118,'файл остатки'!$A$5:$CX$5,0)))</f>
        <v>#N/A</v>
      </c>
      <c r="BJ118" s="213" t="e">
        <f>INDEX('файл остатки'!$A$5:$CX$265,MATCH($H$1,'файл остатки'!$A$5:$A$228,0),MATCH($B118,'файл остатки'!$A$5:$CX$5,0))</f>
        <v>#N/A</v>
      </c>
      <c r="BK118" s="213" t="e">
        <f t="shared" si="6"/>
        <v>#N/A</v>
      </c>
      <c r="BL118" s="241" t="e">
        <f>IF(BG$3='файл остатки'!$B$1,INDEX('файл остатки'!$A$5:$CX$265,MATCH($C$1,'файл остатки'!$A$5:$A$228,0),MATCH($B118,'файл остатки'!$A$5:$CX$5,0)),BE118+BF118-BG118-BI118)</f>
        <v>#N/A</v>
      </c>
      <c r="BM118" s="218"/>
      <c r="BN118" s="217" t="e">
        <f t="shared" si="7"/>
        <v>#N/A</v>
      </c>
      <c r="BO118" s="208"/>
      <c r="BP118" s="234" t="e">
        <f>IF(ISERROR(INDEX('файл остатки'!$A$5:$CX$265,MATCH(BP$2,'файл остатки'!$A$5:$A$228,0),MATCH($B118,'файл остатки'!$A$5:$CX$5,0))),INDEX('файл остатки'!$A$100:$CX$265,MATCH(BN$3,'файл остатки'!$A$100:$A$228,0),MATCH($B118,'файл остатки'!$A$5:$CX$5,0)),INDEX('файл остатки'!$A$5:$CX$265,MATCH(BP$2,'файл остатки'!$A$5:$A$228,0),MATCH($B118,'файл остатки'!$A$5:$CX$5,0)))</f>
        <v>#N/A</v>
      </c>
      <c r="BQ118" s="213" t="e">
        <f>INDEX('файл остатки'!$A$5:$CX$265,MATCH($H$1,'файл остатки'!$A$5:$A$228,0),MATCH($B118,'файл остатки'!$A$5:$CX$5,0))</f>
        <v>#N/A</v>
      </c>
      <c r="BR118" s="241" t="e">
        <f>IF(BN$3='файл остатки'!$B$1,INDEX('файл остатки'!$A$5:$CX$265,MATCH($C$1,'файл остатки'!$A$5:$A$228,0),MATCH($B118,'файл остатки'!$A$5:$CX$5,0)),BL118+BM118-BN118-BP118)</f>
        <v>#N/A</v>
      </c>
      <c r="BS118" s="218"/>
      <c r="BT118" s="217" t="e">
        <f t="shared" si="8"/>
        <v>#N/A</v>
      </c>
      <c r="BU118" s="208"/>
      <c r="BV118" s="234" t="e">
        <f>IF(ISERROR(INDEX('файл остатки'!$A$5:$CX$265,MATCH(BV$2,'файл остатки'!$A$5:$A$228,0),MATCH($B118,'файл остатки'!$A$5:$CX$5,0))),INDEX('файл остатки'!$A$100:$CX$265,MATCH(BT$3,'файл остатки'!$A$100:$A$228,0),MATCH($B118,'файл остатки'!$A$5:$CX$5,0)),INDEX('файл остатки'!$A$5:$CX$265,MATCH(BV$2,'файл остатки'!$A$5:$A$228,0),MATCH($B118,'файл остатки'!$A$5:$CX$5,0)))</f>
        <v>#N/A</v>
      </c>
      <c r="BW118" s="213" t="e">
        <f>INDEX('файл остатки'!$A$5:$CX$265,MATCH($H$1,'файл остатки'!$A$5:$A$228,0),MATCH($B118,'файл остатки'!$A$5:$CX$5,0))</f>
        <v>#N/A</v>
      </c>
      <c r="BX118" s="241" t="e">
        <f>IF(BT$3='файл остатки'!$B$1,INDEX('файл остатки'!$A$5:$CX$265,MATCH($C$1,'файл остатки'!$A$5:$A$228,0),MATCH($B118,'файл остатки'!$A$5:$CX$5,0)),BR118+BS118-BT118-BV118)</f>
        <v>#N/A</v>
      </c>
      <c r="BY118" s="218"/>
      <c r="BZ118" s="217" t="e">
        <f t="shared" si="9"/>
        <v>#N/A</v>
      </c>
      <c r="CA118" s="208"/>
      <c r="CB118" s="234" t="e">
        <f>IF(ISERROR(INDEX('файл остатки'!$A$5:$CX$265,MATCH(CB$2,'файл остатки'!$A$5:$A$228,0),MATCH($B118,'файл остатки'!$A$5:$CX$5,0))),INDEX('файл остатки'!$A$100:$CX$265,MATCH(BZ$3,'файл остатки'!$A$100:$A$228,0),MATCH($B118,'файл остатки'!$A$5:$CX$5,0)),INDEX('файл остатки'!$A$5:$CX$265,MATCH(CB$2,'файл остатки'!$A$5:$A$228,0),MATCH($B118,'файл остатки'!$A$5:$CX$5,0)))</f>
        <v>#N/A</v>
      </c>
      <c r="CC118" s="213" t="e">
        <f>INDEX('файл остатки'!$A$5:$CX$265,MATCH($H$1,'файл остатки'!$A$5:$A$228,0),MATCH($B118,'файл остатки'!$A$5:$CX$5,0))</f>
        <v>#N/A</v>
      </c>
      <c r="CD118" s="241" t="e">
        <f>IF(BZ$3='файл остатки'!$B$1,INDEX('файл остатки'!$A$5:$CX$265,MATCH($C$1,'файл остатки'!$A$5:$A$228,0),MATCH($B118,'файл остатки'!$A$5:$CX$5,0)),BX118+BY118-BZ118-CB118)</f>
        <v>#N/A</v>
      </c>
      <c r="CE118" s="218"/>
      <c r="CH118" s="217">
        <f t="shared" si="10"/>
        <v>0</v>
      </c>
      <c r="CI118" s="208"/>
      <c r="CJ118" s="217" t="e">
        <f t="shared" si="11"/>
        <v>#N/A</v>
      </c>
      <c r="CK118" s="208"/>
      <c r="CO118" s="223" t="e">
        <f>+INDEX('файл остатки'!$A$5:$CX$265,MATCH(CO$2,'файл остатки'!$A$5:$A$228,0),MATCH($B118,'файл остатки'!$A$5:$CX$5,0))</f>
        <v>#N/A</v>
      </c>
    </row>
    <row r="119" spans="1:93" ht="24" customHeight="1">
      <c r="A119" s="169" t="s">
        <v>129</v>
      </c>
      <c r="B119" s="153" t="s">
        <v>128</v>
      </c>
      <c r="C119" s="244" t="e">
        <f>INDEX('файл остатки'!$A$5:$CX$265,MATCH($C$1,'файл остатки'!$A$5:$A$228,0),MATCH(B119,'файл остатки'!$A$5:$CX$5,0))</f>
        <v>#N/A</v>
      </c>
      <c r="D119" s="248"/>
      <c r="E119" s="217"/>
      <c r="F119" s="208"/>
      <c r="G119" s="234" t="e">
        <f>IF(ISERROR(INDEX('файл остатки'!$A$5:$CX$265,MATCH(G$2,'файл остатки'!$A$5:$A$228,0),MATCH($B119,'файл остатки'!$A$5:$CX$5,0))),INDEX('файл остатки'!$A$100:$CX$265,MATCH(E$3,'файл остатки'!$A$100:$A$228,0),MATCH($B119,'файл остатки'!$A$5:$CX$5,0)),INDEX('файл остатки'!$A$5:$CX$265,MATCH(G$2,'файл остатки'!$A$5:$A$228,0),MATCH($B119,'файл остатки'!$A$5:$CX$5,0)))</f>
        <v>#N/A</v>
      </c>
      <c r="H119" s="213" t="e">
        <f>INDEX('файл остатки'!$A$5:$CX$265,MATCH($H$1,'файл остатки'!$A$5:$A$228,0),MATCH($B119,'файл остатки'!$A$5:$CX$5,0))</f>
        <v>#N/A</v>
      </c>
      <c r="I119" s="241" t="e">
        <f>IF(E$3='файл остатки'!$B$1,INDEX('файл остатки'!$A$5:$CX$265,MATCH($C$1,'файл остатки'!$A$5:$A$228,0),MATCH($B119,'файл остатки'!$A$5:$CX$5,0)),C119+D119-E119-G119)</f>
        <v>#N/A</v>
      </c>
      <c r="J119" s="218"/>
      <c r="K119" s="217"/>
      <c r="L119" s="208"/>
      <c r="M119" s="234" t="e">
        <f>IF(ISERROR(INDEX('файл остатки'!$A$5:$CX$265,MATCH(M$2,'файл остатки'!$A$5:$A$228,0),MATCH($B119,'файл остатки'!$A$5:$CX$5,0))),INDEX('файл остатки'!$A$100:$CX$265,MATCH(K$3,'файл остатки'!$A$100:$A$228,0),MATCH($B119,'файл остатки'!$A$5:$CX$5,0)),INDEX('файл остатки'!$A$5:$CX$265,MATCH(M$2,'файл остатки'!$A$5:$A$228,0),MATCH($B119,'файл остатки'!$A$5:$CX$5,0)))</f>
        <v>#N/A</v>
      </c>
      <c r="N119" s="213" t="e">
        <f>INDEX('файл остатки'!$A$5:$CX$265,MATCH($H$1,'файл остатки'!$A$5:$A$228,0),MATCH($B119,'файл остатки'!$A$5:$CX$5,0))</f>
        <v>#N/A</v>
      </c>
      <c r="O119" s="241" t="e">
        <f>IF(K$3='файл остатки'!$B$1,INDEX('файл остатки'!$A$5:$CX$265,MATCH($C$1,'файл остатки'!$A$5:$A$228,0),MATCH($B119,'файл остатки'!$A$5:$CX$5,0)),I119+J119-K119-M119)</f>
        <v>#N/A</v>
      </c>
      <c r="P119" s="218"/>
      <c r="Q119" s="217"/>
      <c r="R119" s="208"/>
      <c r="S119" s="234" t="e">
        <f>IF(ISERROR(INDEX('файл остатки'!$A$5:$CX$265,MATCH(S$2,'файл остатки'!$A$5:$A$228,0),MATCH($B119,'файл остатки'!$A$5:$CX$5,0))),INDEX('файл остатки'!$A$100:$CX$265,MATCH(Q$3,'файл остатки'!$A$100:$A$228,0),MATCH($B119,'файл остатки'!$A$5:$CX$5,0)),INDEX('файл остатки'!$A$5:$CX$265,MATCH(S$2,'файл остатки'!$A$5:$A$228,0),MATCH($B119,'файл остатки'!$A$5:$CX$5,0)))</f>
        <v>#N/A</v>
      </c>
      <c r="T119" s="213" t="e">
        <f>INDEX('файл остатки'!$A$5:$CX$265,MATCH($H$1,'файл остатки'!$A$5:$A$228,0),MATCH($B119,'файл остатки'!$A$5:$CX$5,0))</f>
        <v>#N/A</v>
      </c>
      <c r="U119" s="241" t="e">
        <f>IF(Q$3='файл остатки'!$B$1,INDEX('файл остатки'!$A$5:$CX$265,MATCH($C$1,'файл остатки'!$A$5:$A$228,0),MATCH($B119,'файл остатки'!$A$5:$CX$5,0)),O119+P119-Q119-S119)</f>
        <v>#N/A</v>
      </c>
      <c r="V119" s="218"/>
      <c r="W119" s="217"/>
      <c r="X119" s="208"/>
      <c r="Y119" s="234" t="e">
        <f>IF(ISERROR(INDEX('файл остатки'!$A$5:$CX$265,MATCH(Y$2,'файл остатки'!$A$5:$A$228,0),MATCH($B119,'файл остатки'!$A$5:$CX$5,0))),INDEX('файл остатки'!$A$100:$CX$265,MATCH(W$3,'файл остатки'!$A$100:$A$228,0),MATCH($B119,'файл остатки'!$A$5:$CX$5,0)),INDEX('файл остатки'!$A$5:$CX$265,MATCH(Y$2,'файл остатки'!$A$5:$A$228,0),MATCH($B119,'файл остатки'!$A$5:$CX$5,0)))</f>
        <v>#N/A</v>
      </c>
      <c r="Z119" s="213" t="e">
        <f>INDEX('файл остатки'!$A$5:$CX$265,MATCH($H$1,'файл остатки'!$A$5:$A$228,0),MATCH($B119,'файл остатки'!$A$5:$CX$5,0))</f>
        <v>#N/A</v>
      </c>
      <c r="AA119" s="241" t="e">
        <f>IF(W$3='файл остатки'!$B$1,INDEX('файл остатки'!$A$5:$CX$265,MATCH($C$1,'файл остатки'!$A$5:$A$228,0),MATCH($B119,'файл остатки'!$A$5:$CX$5,0)),U119+V119-W119-Y119)</f>
        <v>#N/A</v>
      </c>
      <c r="AB119" s="218"/>
      <c r="AC119" s="217"/>
      <c r="AD119" s="208"/>
      <c r="AE119" s="234" t="e">
        <f>IF(ISERROR(INDEX('файл остатки'!$A$5:$CX$265,MATCH(AE$2,'файл остатки'!$A$5:$A$228,0),MATCH($B119,'файл остатки'!$A$5:$CX$5,0))),INDEX('файл остатки'!$A$100:$CX$265,MATCH(AC$3,'файл остатки'!$A$100:$A$228,0),MATCH($B119,'файл остатки'!$A$5:$CX$5,0)),INDEX('файл остатки'!$A$5:$CX$265,MATCH(AE$2,'файл остатки'!$A$5:$A$228,0),MATCH($B119,'файл остатки'!$A$5:$CX$5,0)))</f>
        <v>#N/A</v>
      </c>
      <c r="AF119" s="213" t="e">
        <f>INDEX('файл остатки'!$A$5:$CX$265,MATCH($H$1,'файл остатки'!$A$5:$A$228,0),MATCH($B119,'файл остатки'!$A$5:$CX$5,0))</f>
        <v>#N/A</v>
      </c>
      <c r="AG119" s="241" t="e">
        <f>IF(AC$3='файл остатки'!$B$1,INDEX('файл остатки'!$A$5:$CX$265,MATCH($C$1,'файл остатки'!$A$5:$A$228,0),MATCH($B119,'файл остатки'!$A$5:$CX$5,0)),AA119+AB119-AC119-AE119)</f>
        <v>#N/A</v>
      </c>
      <c r="AH119" s="218"/>
      <c r="AI119" s="217"/>
      <c r="AJ119" s="208"/>
      <c r="AK119" s="234" t="e">
        <f>IF(ISERROR(INDEX('файл остатки'!$A$5:$CX$265,MATCH(AK$2,'файл остатки'!$A$5:$A$228,0),MATCH($B119,'файл остатки'!$A$5:$CX$5,0))),INDEX('файл остатки'!$A$100:$CX$265,MATCH(AI$3,'файл остатки'!$A$100:$A$228,0),MATCH($B119,'файл остатки'!$A$5:$CX$5,0)),INDEX('файл остатки'!$A$5:$CX$265,MATCH(AK$2,'файл остатки'!$A$5:$A$228,0),MATCH($B119,'файл остатки'!$A$5:$CX$5,0)))</f>
        <v>#N/A</v>
      </c>
      <c r="AL119" s="213" t="e">
        <f>INDEX('файл остатки'!$A$5:$CX$265,MATCH($H$1,'файл остатки'!$A$5:$A$228,0),MATCH($B119,'файл остатки'!$A$5:$CX$5,0))</f>
        <v>#N/A</v>
      </c>
      <c r="AM119" s="241" t="e">
        <f>IF(AI$3='файл остатки'!$B$1,INDEX('файл остатки'!$A$5:$CX$265,MATCH($C$1,'файл остатки'!$A$5:$A$228,0),MATCH($B119,'файл остатки'!$A$5:$CX$5,0)),AG119+AH119-AI119-AK119)</f>
        <v>#N/A</v>
      </c>
      <c r="AN119" s="218"/>
      <c r="AO119" s="217"/>
      <c r="AP119" s="208"/>
      <c r="AQ119" s="234" t="e">
        <f>IF(ISERROR(INDEX('файл остатки'!$A$5:$CX$265,MATCH(AQ$2,'файл остатки'!$A$5:$A$228,0),MATCH($B119,'файл остатки'!$A$5:$CX$5,0))),INDEX('файл остатки'!$A$100:$CX$265,MATCH(AO$3,'файл остатки'!$A$100:$A$228,0),MATCH($B119,'файл остатки'!$A$5:$CX$5,0)),INDEX('файл остатки'!$A$5:$CX$265,MATCH(AQ$2,'файл остатки'!$A$5:$A$228,0),MATCH($B119,'файл остатки'!$A$5:$CX$5,0)))</f>
        <v>#N/A</v>
      </c>
      <c r="AR119" s="213" t="e">
        <f>INDEX('файл остатки'!$A$5:$CX$265,MATCH($H$1,'файл остатки'!$A$5:$A$228,0),MATCH($B119,'файл остатки'!$A$5:$CX$5,0))</f>
        <v>#N/A</v>
      </c>
      <c r="AS119" s="241" t="e">
        <f>IF(AO$3='файл остатки'!$B$1,INDEX('файл остатки'!$A$5:$CX$265,MATCH($C$1,'файл остатки'!$A$5:$A$228,0),MATCH($B119,'файл остатки'!$A$5:$CX$5,0)),AM119+AN119-AO119-AQ119)</f>
        <v>#N/A</v>
      </c>
      <c r="AT119" s="218"/>
      <c r="AU119" s="217"/>
      <c r="AV119" s="208"/>
      <c r="AW119" s="234" t="e">
        <f>IF(ISERROR(INDEX('файл остатки'!$A$5:$CX$265,MATCH(AW$2,'файл остатки'!$A$5:$A$228,0),MATCH($B119,'файл остатки'!$A$5:$CX$5,0))),INDEX('файл остатки'!$A$100:$CX$265,MATCH(AU$3,'файл остатки'!$A$100:$A$228,0),MATCH($B119,'файл остатки'!$A$5:$CX$5,0)),INDEX('файл остатки'!$A$5:$CX$265,MATCH(AW$2,'файл остатки'!$A$5:$A$228,0),MATCH($B119,'файл остатки'!$A$5:$CX$5,0)))</f>
        <v>#N/A</v>
      </c>
      <c r="AX119" s="213" t="e">
        <f>INDEX('файл остатки'!$A$5:$CX$265,MATCH($H$1,'файл остатки'!$A$5:$A$228,0),MATCH($B119,'файл остатки'!$A$5:$CX$5,0))</f>
        <v>#N/A</v>
      </c>
      <c r="AY119" s="241" t="e">
        <f>IF(AU$3='файл остатки'!$B$1,INDEX('файл остатки'!$A$5:$CX$265,MATCH($C$1,'файл остатки'!$A$5:$A$228,0),MATCH($B119,'файл остатки'!$A$5:$CX$5,0)),AS119+AT119-AU119-AW119)</f>
        <v>#N/A</v>
      </c>
      <c r="AZ119" s="218"/>
      <c r="BA119" s="217"/>
      <c r="BB119" s="208"/>
      <c r="BC119" s="234" t="e">
        <f>IF(ISERROR(INDEX('файл остатки'!$A$5:$CX$265,MATCH(BC$2,'файл остатки'!$A$5:$A$228,0),MATCH($B119,'файл остатки'!$A$5:$CX$5,0))),INDEX('файл остатки'!$A$100:$CX$265,MATCH(BA$3,'файл остатки'!$A$100:$A$228,0),MATCH($B119,'файл остатки'!$A$5:$CX$5,0)),INDEX('файл остатки'!$A$5:$CX$265,MATCH(BC$2,'файл остатки'!$A$5:$A$228,0),MATCH($B119,'файл остатки'!$A$5:$CX$5,0)))</f>
        <v>#N/A</v>
      </c>
      <c r="BD119" s="213" t="e">
        <f>INDEX('файл остатки'!$A$5:$CX$265,MATCH($H$1,'файл остатки'!$A$5:$A$228,0),MATCH($B119,'файл остатки'!$A$5:$CX$5,0))</f>
        <v>#N/A</v>
      </c>
      <c r="BE119" s="241" t="e">
        <f>IF(BA$3='файл остатки'!$B$1,INDEX('файл остатки'!$A$5:$CX$265,MATCH($C$1,'файл остатки'!$A$5:$A$228,0),MATCH($B119,'файл остатки'!$A$5:$CX$5,0)),AY119+AZ119-BA119-BC119)</f>
        <v>#N/A</v>
      </c>
      <c r="BF119" s="218"/>
      <c r="BG119" s="217"/>
      <c r="BH119" s="208"/>
      <c r="BI119" s="234" t="e">
        <f>IF(ISERROR(INDEX('файл остатки'!$A$5:$CX$265,MATCH(BI$2,'файл остатки'!$A$5:$A$228,0),MATCH($B119,'файл остатки'!$A$5:$CX$5,0))),INDEX('файл остатки'!$A$100:$CX$265,MATCH(BG$3,'файл остатки'!$A$100:$A$228,0),MATCH($B119,'файл остатки'!$A$5:$CX$5,0)),INDEX('файл остатки'!$A$5:$CX$265,MATCH(BI$2,'файл остатки'!$A$5:$A$228,0),MATCH($B119,'файл остатки'!$A$5:$CX$5,0)))</f>
        <v>#N/A</v>
      </c>
      <c r="BJ119" s="213" t="e">
        <f>INDEX('файл остатки'!$A$5:$CX$265,MATCH($H$1,'файл остатки'!$A$5:$A$228,0),MATCH($B119,'файл остатки'!$A$5:$CX$5,0))</f>
        <v>#N/A</v>
      </c>
      <c r="BK119" s="213" t="e">
        <f t="shared" si="6"/>
        <v>#N/A</v>
      </c>
      <c r="BL119" s="241" t="e">
        <f>IF(BG$3='файл остатки'!$B$1,INDEX('файл остатки'!$A$5:$CX$265,MATCH($C$1,'файл остатки'!$A$5:$A$228,0),MATCH($B119,'файл остатки'!$A$5:$CX$5,0)),BE119+BF119-BG119-BI119)</f>
        <v>#N/A</v>
      </c>
      <c r="BM119" s="218"/>
      <c r="BN119" s="217" t="e">
        <f t="shared" si="7"/>
        <v>#N/A</v>
      </c>
      <c r="BO119" s="208"/>
      <c r="BP119" s="234" t="e">
        <f>IF(ISERROR(INDEX('файл остатки'!$A$5:$CX$265,MATCH(BP$2,'файл остатки'!$A$5:$A$228,0),MATCH($B119,'файл остатки'!$A$5:$CX$5,0))),INDEX('файл остатки'!$A$100:$CX$265,MATCH(BN$3,'файл остатки'!$A$100:$A$228,0),MATCH($B119,'файл остатки'!$A$5:$CX$5,0)),INDEX('файл остатки'!$A$5:$CX$265,MATCH(BP$2,'файл остатки'!$A$5:$A$228,0),MATCH($B119,'файл остатки'!$A$5:$CX$5,0)))</f>
        <v>#N/A</v>
      </c>
      <c r="BQ119" s="213" t="e">
        <f>INDEX('файл остатки'!$A$5:$CX$265,MATCH($H$1,'файл остатки'!$A$5:$A$228,0),MATCH($B119,'файл остатки'!$A$5:$CX$5,0))</f>
        <v>#N/A</v>
      </c>
      <c r="BR119" s="241" t="e">
        <f>IF(BN$3='файл остатки'!$B$1,INDEX('файл остатки'!$A$5:$CX$265,MATCH($C$1,'файл остатки'!$A$5:$A$228,0),MATCH($B119,'файл остатки'!$A$5:$CX$5,0)),BL119+BM119-BN119-BP119)</f>
        <v>#N/A</v>
      </c>
      <c r="BS119" s="218"/>
      <c r="BT119" s="217" t="e">
        <f t="shared" si="8"/>
        <v>#N/A</v>
      </c>
      <c r="BU119" s="208"/>
      <c r="BV119" s="234" t="e">
        <f>IF(ISERROR(INDEX('файл остатки'!$A$5:$CX$265,MATCH(BV$2,'файл остатки'!$A$5:$A$228,0),MATCH($B119,'файл остатки'!$A$5:$CX$5,0))),INDEX('файл остатки'!$A$100:$CX$265,MATCH(BT$3,'файл остатки'!$A$100:$A$228,0),MATCH($B119,'файл остатки'!$A$5:$CX$5,0)),INDEX('файл остатки'!$A$5:$CX$265,MATCH(BV$2,'файл остатки'!$A$5:$A$228,0),MATCH($B119,'файл остатки'!$A$5:$CX$5,0)))</f>
        <v>#N/A</v>
      </c>
      <c r="BW119" s="213" t="e">
        <f>INDEX('файл остатки'!$A$5:$CX$265,MATCH($H$1,'файл остатки'!$A$5:$A$228,0),MATCH($B119,'файл остатки'!$A$5:$CX$5,0))</f>
        <v>#N/A</v>
      </c>
      <c r="BX119" s="241" t="e">
        <f>IF(BT$3='файл остатки'!$B$1,INDEX('файл остатки'!$A$5:$CX$265,MATCH($C$1,'файл остатки'!$A$5:$A$228,0),MATCH($B119,'файл остатки'!$A$5:$CX$5,0)),BR119+BS119-BT119-BV119)</f>
        <v>#N/A</v>
      </c>
      <c r="BY119" s="218"/>
      <c r="BZ119" s="217" t="e">
        <f t="shared" si="9"/>
        <v>#N/A</v>
      </c>
      <c r="CA119" s="208"/>
      <c r="CB119" s="234" t="e">
        <f>IF(ISERROR(INDEX('файл остатки'!$A$5:$CX$265,MATCH(CB$2,'файл остатки'!$A$5:$A$228,0),MATCH($B119,'файл остатки'!$A$5:$CX$5,0))),INDEX('файл остатки'!$A$100:$CX$265,MATCH(BZ$3,'файл остатки'!$A$100:$A$228,0),MATCH($B119,'файл остатки'!$A$5:$CX$5,0)),INDEX('файл остатки'!$A$5:$CX$265,MATCH(CB$2,'файл остатки'!$A$5:$A$228,0),MATCH($B119,'файл остатки'!$A$5:$CX$5,0)))</f>
        <v>#N/A</v>
      </c>
      <c r="CC119" s="213" t="e">
        <f>INDEX('файл остатки'!$A$5:$CX$265,MATCH($H$1,'файл остатки'!$A$5:$A$228,0),MATCH($B119,'файл остатки'!$A$5:$CX$5,0))</f>
        <v>#N/A</v>
      </c>
      <c r="CD119" s="241" t="e">
        <f>IF(BZ$3='файл остатки'!$B$1,INDEX('файл остатки'!$A$5:$CX$265,MATCH($C$1,'файл остатки'!$A$5:$A$228,0),MATCH($B119,'файл остатки'!$A$5:$CX$5,0)),BX119+BY119-BZ119-CB119)</f>
        <v>#N/A</v>
      </c>
      <c r="CE119" s="218"/>
      <c r="CH119" s="217">
        <f t="shared" si="10"/>
        <v>0</v>
      </c>
      <c r="CI119" s="208"/>
      <c r="CJ119" s="217" t="e">
        <f t="shared" si="11"/>
        <v>#N/A</v>
      </c>
      <c r="CK119" s="208"/>
      <c r="CO119" s="223" t="e">
        <f>+INDEX('файл остатки'!$A$5:$CX$265,MATCH(CO$2,'файл остатки'!$A$5:$A$228,0),MATCH($B119,'файл остатки'!$A$5:$CX$5,0))</f>
        <v>#N/A</v>
      </c>
    </row>
    <row r="120" spans="1:93" ht="24" customHeight="1">
      <c r="A120" s="169" t="s">
        <v>75</v>
      </c>
      <c r="B120" s="153" t="s">
        <v>160</v>
      </c>
      <c r="C120" s="244" t="e">
        <f>INDEX('файл остатки'!$A$5:$CX$265,MATCH($C$1,'файл остатки'!$A$5:$A$228,0),MATCH(B120,'файл остатки'!$A$5:$CX$5,0))</f>
        <v>#N/A</v>
      </c>
      <c r="D120" s="248"/>
      <c r="E120" s="217"/>
      <c r="F120" s="208"/>
      <c r="G120" s="234" t="e">
        <f>IF(ISERROR(INDEX('файл остатки'!$A$5:$CX$265,MATCH(G$2,'файл остатки'!$A$5:$A$228,0),MATCH($B120,'файл остатки'!$A$5:$CX$5,0))),INDEX('файл остатки'!$A$100:$CX$265,MATCH(E$3,'файл остатки'!$A$100:$A$228,0),MATCH($B120,'файл остатки'!$A$5:$CX$5,0)),INDEX('файл остатки'!$A$5:$CX$265,MATCH(G$2,'файл остатки'!$A$5:$A$228,0),MATCH($B120,'файл остатки'!$A$5:$CX$5,0)))</f>
        <v>#N/A</v>
      </c>
      <c r="H120" s="213" t="e">
        <f>INDEX('файл остатки'!$A$5:$CX$265,MATCH($H$1,'файл остатки'!$A$5:$A$228,0),MATCH($B120,'файл остатки'!$A$5:$CX$5,0))</f>
        <v>#N/A</v>
      </c>
      <c r="I120" s="241" t="e">
        <f>IF(E$3='файл остатки'!$B$1,INDEX('файл остатки'!$A$5:$CX$265,MATCH($C$1,'файл остатки'!$A$5:$A$228,0),MATCH($B120,'файл остатки'!$A$5:$CX$5,0)),C120+D120-E120-G120)</f>
        <v>#N/A</v>
      </c>
      <c r="J120" s="218"/>
      <c r="K120" s="217"/>
      <c r="L120" s="208"/>
      <c r="M120" s="234" t="e">
        <f>IF(ISERROR(INDEX('файл остатки'!$A$5:$CX$265,MATCH(M$2,'файл остатки'!$A$5:$A$228,0),MATCH($B120,'файл остатки'!$A$5:$CX$5,0))),INDEX('файл остатки'!$A$100:$CX$265,MATCH(K$3,'файл остатки'!$A$100:$A$228,0),MATCH($B120,'файл остатки'!$A$5:$CX$5,0)),INDEX('файл остатки'!$A$5:$CX$265,MATCH(M$2,'файл остатки'!$A$5:$A$228,0),MATCH($B120,'файл остатки'!$A$5:$CX$5,0)))</f>
        <v>#N/A</v>
      </c>
      <c r="N120" s="213" t="e">
        <f>INDEX('файл остатки'!$A$5:$CX$265,MATCH($H$1,'файл остатки'!$A$5:$A$228,0),MATCH($B120,'файл остатки'!$A$5:$CX$5,0))</f>
        <v>#N/A</v>
      </c>
      <c r="O120" s="241" t="e">
        <f>IF(K$3='файл остатки'!$B$1,INDEX('файл остатки'!$A$5:$CX$265,MATCH($C$1,'файл остатки'!$A$5:$A$228,0),MATCH($B120,'файл остатки'!$A$5:$CX$5,0)),I120+J120-K120-M120)</f>
        <v>#N/A</v>
      </c>
      <c r="P120" s="218"/>
      <c r="Q120" s="217"/>
      <c r="R120" s="208"/>
      <c r="S120" s="234" t="e">
        <f>IF(ISERROR(INDEX('файл остатки'!$A$5:$CX$265,MATCH(S$2,'файл остатки'!$A$5:$A$228,0),MATCH($B120,'файл остатки'!$A$5:$CX$5,0))),INDEX('файл остатки'!$A$100:$CX$265,MATCH(Q$3,'файл остатки'!$A$100:$A$228,0),MATCH($B120,'файл остатки'!$A$5:$CX$5,0)),INDEX('файл остатки'!$A$5:$CX$265,MATCH(S$2,'файл остатки'!$A$5:$A$228,0),MATCH($B120,'файл остатки'!$A$5:$CX$5,0)))</f>
        <v>#N/A</v>
      </c>
      <c r="T120" s="213" t="e">
        <f>INDEX('файл остатки'!$A$5:$CX$265,MATCH($H$1,'файл остатки'!$A$5:$A$228,0),MATCH($B120,'файл остатки'!$A$5:$CX$5,0))</f>
        <v>#N/A</v>
      </c>
      <c r="U120" s="241" t="e">
        <f>IF(Q$3='файл остатки'!$B$1,INDEX('файл остатки'!$A$5:$CX$265,MATCH($C$1,'файл остатки'!$A$5:$A$228,0),MATCH($B120,'файл остатки'!$A$5:$CX$5,0)),O120+P120-Q120-S120)</f>
        <v>#N/A</v>
      </c>
      <c r="V120" s="218"/>
      <c r="W120" s="217"/>
      <c r="X120" s="208"/>
      <c r="Y120" s="234" t="e">
        <f>IF(ISERROR(INDEX('файл остатки'!$A$5:$CX$265,MATCH(Y$2,'файл остатки'!$A$5:$A$228,0),MATCH($B120,'файл остатки'!$A$5:$CX$5,0))),INDEX('файл остатки'!$A$100:$CX$265,MATCH(W$3,'файл остатки'!$A$100:$A$228,0),MATCH($B120,'файл остатки'!$A$5:$CX$5,0)),INDEX('файл остатки'!$A$5:$CX$265,MATCH(Y$2,'файл остатки'!$A$5:$A$228,0),MATCH($B120,'файл остатки'!$A$5:$CX$5,0)))</f>
        <v>#N/A</v>
      </c>
      <c r="Z120" s="213" t="e">
        <f>INDEX('файл остатки'!$A$5:$CX$265,MATCH($H$1,'файл остатки'!$A$5:$A$228,0),MATCH($B120,'файл остатки'!$A$5:$CX$5,0))</f>
        <v>#N/A</v>
      </c>
      <c r="AA120" s="241" t="e">
        <f>IF(W$3='файл остатки'!$B$1,INDEX('файл остатки'!$A$5:$CX$265,MATCH($C$1,'файл остатки'!$A$5:$A$228,0),MATCH($B120,'файл остатки'!$A$5:$CX$5,0)),U120+V120-W120-Y120)</f>
        <v>#N/A</v>
      </c>
      <c r="AB120" s="218"/>
      <c r="AC120" s="217"/>
      <c r="AD120" s="208"/>
      <c r="AE120" s="234" t="e">
        <f>IF(ISERROR(INDEX('файл остатки'!$A$5:$CX$265,MATCH(AE$2,'файл остатки'!$A$5:$A$228,0),MATCH($B120,'файл остатки'!$A$5:$CX$5,0))),INDEX('файл остатки'!$A$100:$CX$265,MATCH(AC$3,'файл остатки'!$A$100:$A$228,0),MATCH($B120,'файл остатки'!$A$5:$CX$5,0)),INDEX('файл остатки'!$A$5:$CX$265,MATCH(AE$2,'файл остатки'!$A$5:$A$228,0),MATCH($B120,'файл остатки'!$A$5:$CX$5,0)))</f>
        <v>#N/A</v>
      </c>
      <c r="AF120" s="213" t="e">
        <f>INDEX('файл остатки'!$A$5:$CX$265,MATCH($H$1,'файл остатки'!$A$5:$A$228,0),MATCH($B120,'файл остатки'!$A$5:$CX$5,0))</f>
        <v>#N/A</v>
      </c>
      <c r="AG120" s="241" t="e">
        <f>IF(AC$3='файл остатки'!$B$1,INDEX('файл остатки'!$A$5:$CX$265,MATCH($C$1,'файл остатки'!$A$5:$A$228,0),MATCH($B120,'файл остатки'!$A$5:$CX$5,0)),AA120+AB120-AC120-AE120)</f>
        <v>#N/A</v>
      </c>
      <c r="AH120" s="218"/>
      <c r="AI120" s="217"/>
      <c r="AJ120" s="208"/>
      <c r="AK120" s="234" t="e">
        <f>IF(ISERROR(INDEX('файл остатки'!$A$5:$CX$265,MATCH(AK$2,'файл остатки'!$A$5:$A$228,0),MATCH($B120,'файл остатки'!$A$5:$CX$5,0))),INDEX('файл остатки'!$A$100:$CX$265,MATCH(AI$3,'файл остатки'!$A$100:$A$228,0),MATCH($B120,'файл остатки'!$A$5:$CX$5,0)),INDEX('файл остатки'!$A$5:$CX$265,MATCH(AK$2,'файл остатки'!$A$5:$A$228,0),MATCH($B120,'файл остатки'!$A$5:$CX$5,0)))</f>
        <v>#N/A</v>
      </c>
      <c r="AL120" s="213" t="e">
        <f>INDEX('файл остатки'!$A$5:$CX$265,MATCH($H$1,'файл остатки'!$A$5:$A$228,0),MATCH($B120,'файл остатки'!$A$5:$CX$5,0))</f>
        <v>#N/A</v>
      </c>
      <c r="AM120" s="241" t="e">
        <f>IF(AI$3='файл остатки'!$B$1,INDEX('файл остатки'!$A$5:$CX$265,MATCH($C$1,'файл остатки'!$A$5:$A$228,0),MATCH($B120,'файл остатки'!$A$5:$CX$5,0)),AG120+AH120-AI120-AK120)</f>
        <v>#N/A</v>
      </c>
      <c r="AN120" s="218"/>
      <c r="AO120" s="217"/>
      <c r="AP120" s="208"/>
      <c r="AQ120" s="234" t="e">
        <f>IF(ISERROR(INDEX('файл остатки'!$A$5:$CX$265,MATCH(AQ$2,'файл остатки'!$A$5:$A$228,0),MATCH($B120,'файл остатки'!$A$5:$CX$5,0))),INDEX('файл остатки'!$A$100:$CX$265,MATCH(AO$3,'файл остатки'!$A$100:$A$228,0),MATCH($B120,'файл остатки'!$A$5:$CX$5,0)),INDEX('файл остатки'!$A$5:$CX$265,MATCH(AQ$2,'файл остатки'!$A$5:$A$228,0),MATCH($B120,'файл остатки'!$A$5:$CX$5,0)))</f>
        <v>#N/A</v>
      </c>
      <c r="AR120" s="213" t="e">
        <f>INDEX('файл остатки'!$A$5:$CX$265,MATCH($H$1,'файл остатки'!$A$5:$A$228,0),MATCH($B120,'файл остатки'!$A$5:$CX$5,0))</f>
        <v>#N/A</v>
      </c>
      <c r="AS120" s="241" t="e">
        <f>IF(AO$3='файл остатки'!$B$1,INDEX('файл остатки'!$A$5:$CX$265,MATCH($C$1,'файл остатки'!$A$5:$A$228,0),MATCH($B120,'файл остатки'!$A$5:$CX$5,0)),AM120+AN120-AO120-AQ120)</f>
        <v>#N/A</v>
      </c>
      <c r="AT120" s="218"/>
      <c r="AU120" s="217"/>
      <c r="AV120" s="208"/>
      <c r="AW120" s="234" t="e">
        <f>IF(ISERROR(INDEX('файл остатки'!$A$5:$CX$265,MATCH(AW$2,'файл остатки'!$A$5:$A$228,0),MATCH($B120,'файл остатки'!$A$5:$CX$5,0))),INDEX('файл остатки'!$A$100:$CX$265,MATCH(AU$3,'файл остатки'!$A$100:$A$228,0),MATCH($B120,'файл остатки'!$A$5:$CX$5,0)),INDEX('файл остатки'!$A$5:$CX$265,MATCH(AW$2,'файл остатки'!$A$5:$A$228,0),MATCH($B120,'файл остатки'!$A$5:$CX$5,0)))</f>
        <v>#N/A</v>
      </c>
      <c r="AX120" s="213" t="e">
        <f>INDEX('файл остатки'!$A$5:$CX$265,MATCH($H$1,'файл остатки'!$A$5:$A$228,0),MATCH($B120,'файл остатки'!$A$5:$CX$5,0))</f>
        <v>#N/A</v>
      </c>
      <c r="AY120" s="241" t="e">
        <f>IF(AU$3='файл остатки'!$B$1,INDEX('файл остатки'!$A$5:$CX$265,MATCH($C$1,'файл остатки'!$A$5:$A$228,0),MATCH($B120,'файл остатки'!$A$5:$CX$5,0)),AS120+AT120-AU120-AW120)</f>
        <v>#N/A</v>
      </c>
      <c r="AZ120" s="218"/>
      <c r="BA120" s="217"/>
      <c r="BB120" s="208"/>
      <c r="BC120" s="234" t="e">
        <f>IF(ISERROR(INDEX('файл остатки'!$A$5:$CX$265,MATCH(BC$2,'файл остатки'!$A$5:$A$228,0),MATCH($B120,'файл остатки'!$A$5:$CX$5,0))),INDEX('файл остатки'!$A$100:$CX$265,MATCH(BA$3,'файл остатки'!$A$100:$A$228,0),MATCH($B120,'файл остатки'!$A$5:$CX$5,0)),INDEX('файл остатки'!$A$5:$CX$265,MATCH(BC$2,'файл остатки'!$A$5:$A$228,0),MATCH($B120,'файл остатки'!$A$5:$CX$5,0)))</f>
        <v>#N/A</v>
      </c>
      <c r="BD120" s="213" t="e">
        <f>INDEX('файл остатки'!$A$5:$CX$265,MATCH($H$1,'файл остатки'!$A$5:$A$228,0),MATCH($B120,'файл остатки'!$A$5:$CX$5,0))</f>
        <v>#N/A</v>
      </c>
      <c r="BE120" s="241" t="e">
        <f>IF(BA$3='файл остатки'!$B$1,INDEX('файл остатки'!$A$5:$CX$265,MATCH($C$1,'файл остатки'!$A$5:$A$228,0),MATCH($B120,'файл остатки'!$A$5:$CX$5,0)),AY120+AZ120-BA120-BC120)</f>
        <v>#N/A</v>
      </c>
      <c r="BF120" s="218"/>
      <c r="BG120" s="217"/>
      <c r="BH120" s="208"/>
      <c r="BI120" s="234" t="e">
        <f>IF(ISERROR(INDEX('файл остатки'!$A$5:$CX$265,MATCH(BI$2,'файл остатки'!$A$5:$A$228,0),MATCH($B120,'файл остатки'!$A$5:$CX$5,0))),INDEX('файл остатки'!$A$100:$CX$265,MATCH(BG$3,'файл остатки'!$A$100:$A$228,0),MATCH($B120,'файл остатки'!$A$5:$CX$5,0)),INDEX('файл остатки'!$A$5:$CX$265,MATCH(BI$2,'файл остатки'!$A$5:$A$228,0),MATCH($B120,'файл остатки'!$A$5:$CX$5,0)))</f>
        <v>#N/A</v>
      </c>
      <c r="BJ120" s="213" t="e">
        <f>INDEX('файл остатки'!$A$5:$CX$265,MATCH($H$1,'файл остатки'!$A$5:$A$228,0),MATCH($B120,'файл остатки'!$A$5:$CX$5,0))</f>
        <v>#N/A</v>
      </c>
      <c r="BK120" s="213" t="e">
        <f t="shared" si="6"/>
        <v>#N/A</v>
      </c>
      <c r="BL120" s="241" t="e">
        <f>IF(BG$3='файл остатки'!$B$1,INDEX('файл остатки'!$A$5:$CX$265,MATCH($C$1,'файл остатки'!$A$5:$A$228,0),MATCH($B120,'файл остатки'!$A$5:$CX$5,0)),BE120+BF120-BG120-BI120)</f>
        <v>#N/A</v>
      </c>
      <c r="BM120" s="218"/>
      <c r="BN120" s="217" t="e">
        <f t="shared" si="7"/>
        <v>#N/A</v>
      </c>
      <c r="BO120" s="208"/>
      <c r="BP120" s="234" t="e">
        <f>IF(ISERROR(INDEX('файл остатки'!$A$5:$CX$265,MATCH(BP$2,'файл остатки'!$A$5:$A$228,0),MATCH($B120,'файл остатки'!$A$5:$CX$5,0))),INDEX('файл остатки'!$A$100:$CX$265,MATCH(BN$3,'файл остатки'!$A$100:$A$228,0),MATCH($B120,'файл остатки'!$A$5:$CX$5,0)),INDEX('файл остатки'!$A$5:$CX$265,MATCH(BP$2,'файл остатки'!$A$5:$A$228,0),MATCH($B120,'файл остатки'!$A$5:$CX$5,0)))</f>
        <v>#N/A</v>
      </c>
      <c r="BQ120" s="213" t="e">
        <f>INDEX('файл остатки'!$A$5:$CX$265,MATCH($H$1,'файл остатки'!$A$5:$A$228,0),MATCH($B120,'файл остатки'!$A$5:$CX$5,0))</f>
        <v>#N/A</v>
      </c>
      <c r="BR120" s="241" t="e">
        <f>IF(BN$3='файл остатки'!$B$1,INDEX('файл остатки'!$A$5:$CX$265,MATCH($C$1,'файл остатки'!$A$5:$A$228,0),MATCH($B120,'файл остатки'!$A$5:$CX$5,0)),BL120+BM120-BN120-BP120)</f>
        <v>#N/A</v>
      </c>
      <c r="BS120" s="218"/>
      <c r="BT120" s="217" t="e">
        <f t="shared" si="8"/>
        <v>#N/A</v>
      </c>
      <c r="BU120" s="208"/>
      <c r="BV120" s="234" t="e">
        <f>IF(ISERROR(INDEX('файл остатки'!$A$5:$CX$265,MATCH(BV$2,'файл остатки'!$A$5:$A$228,0),MATCH($B120,'файл остатки'!$A$5:$CX$5,0))),INDEX('файл остатки'!$A$100:$CX$265,MATCH(BT$3,'файл остатки'!$A$100:$A$228,0),MATCH($B120,'файл остатки'!$A$5:$CX$5,0)),INDEX('файл остатки'!$A$5:$CX$265,MATCH(BV$2,'файл остатки'!$A$5:$A$228,0),MATCH($B120,'файл остатки'!$A$5:$CX$5,0)))</f>
        <v>#N/A</v>
      </c>
      <c r="BW120" s="213" t="e">
        <f>INDEX('файл остатки'!$A$5:$CX$265,MATCH($H$1,'файл остатки'!$A$5:$A$228,0),MATCH($B120,'файл остатки'!$A$5:$CX$5,0))</f>
        <v>#N/A</v>
      </c>
      <c r="BX120" s="241" t="e">
        <f>IF(BT$3='файл остатки'!$B$1,INDEX('файл остатки'!$A$5:$CX$265,MATCH($C$1,'файл остатки'!$A$5:$A$228,0),MATCH($B120,'файл остатки'!$A$5:$CX$5,0)),BR120+BS120-BT120-BV120)</f>
        <v>#N/A</v>
      </c>
      <c r="BY120" s="218"/>
      <c r="BZ120" s="217" t="e">
        <f t="shared" si="9"/>
        <v>#N/A</v>
      </c>
      <c r="CA120" s="208"/>
      <c r="CB120" s="234" t="e">
        <f>IF(ISERROR(INDEX('файл остатки'!$A$5:$CX$265,MATCH(CB$2,'файл остатки'!$A$5:$A$228,0),MATCH($B120,'файл остатки'!$A$5:$CX$5,0))),INDEX('файл остатки'!$A$100:$CX$265,MATCH(BZ$3,'файл остатки'!$A$100:$A$228,0),MATCH($B120,'файл остатки'!$A$5:$CX$5,0)),INDEX('файл остатки'!$A$5:$CX$265,MATCH(CB$2,'файл остатки'!$A$5:$A$228,0),MATCH($B120,'файл остатки'!$A$5:$CX$5,0)))</f>
        <v>#N/A</v>
      </c>
      <c r="CC120" s="213" t="e">
        <f>INDEX('файл остатки'!$A$5:$CX$265,MATCH($H$1,'файл остатки'!$A$5:$A$228,0),MATCH($B120,'файл остатки'!$A$5:$CX$5,0))</f>
        <v>#N/A</v>
      </c>
      <c r="CD120" s="241" t="e">
        <f>IF(BZ$3='файл остатки'!$B$1,INDEX('файл остатки'!$A$5:$CX$265,MATCH($C$1,'файл остатки'!$A$5:$A$228,0),MATCH($B120,'файл остатки'!$A$5:$CX$5,0)),BX120+BY120-BZ120-CB120)</f>
        <v>#N/A</v>
      </c>
      <c r="CE120" s="218"/>
      <c r="CH120" s="217">
        <f t="shared" si="10"/>
        <v>0</v>
      </c>
      <c r="CI120" s="208"/>
      <c r="CJ120" s="217" t="e">
        <f t="shared" si="11"/>
        <v>#N/A</v>
      </c>
      <c r="CK120" s="208"/>
      <c r="CO120" s="223" t="e">
        <f>+INDEX('файл остатки'!$A$5:$CX$265,MATCH(CO$2,'файл остатки'!$A$5:$A$228,0),MATCH($B120,'файл остатки'!$A$5:$CX$5,0))</f>
        <v>#N/A</v>
      </c>
    </row>
    <row r="121" spans="1:93" ht="24" customHeight="1">
      <c r="A121" s="169" t="s">
        <v>75</v>
      </c>
      <c r="B121" s="153" t="s">
        <v>153</v>
      </c>
      <c r="C121" s="244" t="e">
        <f>INDEX('файл остатки'!$A$5:$CX$265,MATCH($C$1,'файл остатки'!$A$5:$A$228,0),MATCH(B121,'файл остатки'!$A$5:$CX$5,0))</f>
        <v>#N/A</v>
      </c>
      <c r="D121" s="248"/>
      <c r="E121" s="217"/>
      <c r="F121" s="208"/>
      <c r="G121" s="234" t="e">
        <f>IF(ISERROR(INDEX('файл остатки'!$A$5:$CX$265,MATCH(G$2,'файл остатки'!$A$5:$A$228,0),MATCH($B121,'файл остатки'!$A$5:$CX$5,0))),INDEX('файл остатки'!$A$100:$CX$265,MATCH(E$3,'файл остатки'!$A$100:$A$228,0),MATCH($B121,'файл остатки'!$A$5:$CX$5,0)),INDEX('файл остатки'!$A$5:$CX$265,MATCH(G$2,'файл остатки'!$A$5:$A$228,0),MATCH($B121,'файл остатки'!$A$5:$CX$5,0)))</f>
        <v>#N/A</v>
      </c>
      <c r="H121" s="213" t="e">
        <f>INDEX('файл остатки'!$A$5:$CX$265,MATCH($H$1,'файл остатки'!$A$5:$A$228,0),MATCH($B121,'файл остатки'!$A$5:$CX$5,0))</f>
        <v>#N/A</v>
      </c>
      <c r="I121" s="241" t="e">
        <f>IF(E$3='файл остатки'!$B$1,INDEX('файл остатки'!$A$5:$CX$265,MATCH($C$1,'файл остатки'!$A$5:$A$228,0),MATCH($B121,'файл остатки'!$A$5:$CX$5,0)),C121+D121-E121-G121)</f>
        <v>#N/A</v>
      </c>
      <c r="J121" s="218"/>
      <c r="K121" s="217"/>
      <c r="L121" s="208"/>
      <c r="M121" s="234" t="e">
        <f>IF(ISERROR(INDEX('файл остатки'!$A$5:$CX$265,MATCH(M$2,'файл остатки'!$A$5:$A$228,0),MATCH($B121,'файл остатки'!$A$5:$CX$5,0))),INDEX('файл остатки'!$A$100:$CX$265,MATCH(K$3,'файл остатки'!$A$100:$A$228,0),MATCH($B121,'файл остатки'!$A$5:$CX$5,0)),INDEX('файл остатки'!$A$5:$CX$265,MATCH(M$2,'файл остатки'!$A$5:$A$228,0),MATCH($B121,'файл остатки'!$A$5:$CX$5,0)))</f>
        <v>#N/A</v>
      </c>
      <c r="N121" s="213" t="e">
        <f>INDEX('файл остатки'!$A$5:$CX$265,MATCH($H$1,'файл остатки'!$A$5:$A$228,0),MATCH($B121,'файл остатки'!$A$5:$CX$5,0))</f>
        <v>#N/A</v>
      </c>
      <c r="O121" s="241" t="e">
        <f>IF(K$3='файл остатки'!$B$1,INDEX('файл остатки'!$A$5:$CX$265,MATCH($C$1,'файл остатки'!$A$5:$A$228,0),MATCH($B121,'файл остатки'!$A$5:$CX$5,0)),I121+J121-K121-M121)</f>
        <v>#N/A</v>
      </c>
      <c r="P121" s="218"/>
      <c r="Q121" s="217"/>
      <c r="R121" s="208"/>
      <c r="S121" s="234" t="e">
        <f>IF(ISERROR(INDEX('файл остатки'!$A$5:$CX$265,MATCH(S$2,'файл остатки'!$A$5:$A$228,0),MATCH($B121,'файл остатки'!$A$5:$CX$5,0))),INDEX('файл остатки'!$A$100:$CX$265,MATCH(Q$3,'файл остатки'!$A$100:$A$228,0),MATCH($B121,'файл остатки'!$A$5:$CX$5,0)),INDEX('файл остатки'!$A$5:$CX$265,MATCH(S$2,'файл остатки'!$A$5:$A$228,0),MATCH($B121,'файл остатки'!$A$5:$CX$5,0)))</f>
        <v>#N/A</v>
      </c>
      <c r="T121" s="213" t="e">
        <f>INDEX('файл остатки'!$A$5:$CX$265,MATCH($H$1,'файл остатки'!$A$5:$A$228,0),MATCH($B121,'файл остатки'!$A$5:$CX$5,0))</f>
        <v>#N/A</v>
      </c>
      <c r="U121" s="241" t="e">
        <f>IF(Q$3='файл остатки'!$B$1,INDEX('файл остатки'!$A$5:$CX$265,MATCH($C$1,'файл остатки'!$A$5:$A$228,0),MATCH($B121,'файл остатки'!$A$5:$CX$5,0)),O121+P121-Q121-S121)</f>
        <v>#N/A</v>
      </c>
      <c r="V121" s="218"/>
      <c r="W121" s="217"/>
      <c r="X121" s="208"/>
      <c r="Y121" s="234" t="e">
        <f>IF(ISERROR(INDEX('файл остатки'!$A$5:$CX$265,MATCH(Y$2,'файл остатки'!$A$5:$A$228,0),MATCH($B121,'файл остатки'!$A$5:$CX$5,0))),INDEX('файл остатки'!$A$100:$CX$265,MATCH(W$3,'файл остатки'!$A$100:$A$228,0),MATCH($B121,'файл остатки'!$A$5:$CX$5,0)),INDEX('файл остатки'!$A$5:$CX$265,MATCH(Y$2,'файл остатки'!$A$5:$A$228,0),MATCH($B121,'файл остатки'!$A$5:$CX$5,0)))</f>
        <v>#N/A</v>
      </c>
      <c r="Z121" s="213" t="e">
        <f>INDEX('файл остатки'!$A$5:$CX$265,MATCH($H$1,'файл остатки'!$A$5:$A$228,0),MATCH($B121,'файл остатки'!$A$5:$CX$5,0))</f>
        <v>#N/A</v>
      </c>
      <c r="AA121" s="241" t="e">
        <f>IF(W$3='файл остатки'!$B$1,INDEX('файл остатки'!$A$5:$CX$265,MATCH($C$1,'файл остатки'!$A$5:$A$228,0),MATCH($B121,'файл остатки'!$A$5:$CX$5,0)),U121+V121-W121-Y121)</f>
        <v>#N/A</v>
      </c>
      <c r="AB121" s="218"/>
      <c r="AC121" s="217"/>
      <c r="AD121" s="208"/>
      <c r="AE121" s="234" t="e">
        <f>IF(ISERROR(INDEX('файл остатки'!$A$5:$CX$265,MATCH(AE$2,'файл остатки'!$A$5:$A$228,0),MATCH($B121,'файл остатки'!$A$5:$CX$5,0))),INDEX('файл остатки'!$A$100:$CX$265,MATCH(AC$3,'файл остатки'!$A$100:$A$228,0),MATCH($B121,'файл остатки'!$A$5:$CX$5,0)),INDEX('файл остатки'!$A$5:$CX$265,MATCH(AE$2,'файл остатки'!$A$5:$A$228,0),MATCH($B121,'файл остатки'!$A$5:$CX$5,0)))</f>
        <v>#N/A</v>
      </c>
      <c r="AF121" s="213" t="e">
        <f>INDEX('файл остатки'!$A$5:$CX$265,MATCH($H$1,'файл остатки'!$A$5:$A$228,0),MATCH($B121,'файл остатки'!$A$5:$CX$5,0))</f>
        <v>#N/A</v>
      </c>
      <c r="AG121" s="241" t="e">
        <f>IF(AC$3='файл остатки'!$B$1,INDEX('файл остатки'!$A$5:$CX$265,MATCH($C$1,'файл остатки'!$A$5:$A$228,0),MATCH($B121,'файл остатки'!$A$5:$CX$5,0)),AA121+AB121-AC121-AE121)</f>
        <v>#N/A</v>
      </c>
      <c r="AH121" s="218"/>
      <c r="AI121" s="217"/>
      <c r="AJ121" s="208"/>
      <c r="AK121" s="234" t="e">
        <f>IF(ISERROR(INDEX('файл остатки'!$A$5:$CX$265,MATCH(AK$2,'файл остатки'!$A$5:$A$228,0),MATCH($B121,'файл остатки'!$A$5:$CX$5,0))),INDEX('файл остатки'!$A$100:$CX$265,MATCH(AI$3,'файл остатки'!$A$100:$A$228,0),MATCH($B121,'файл остатки'!$A$5:$CX$5,0)),INDEX('файл остатки'!$A$5:$CX$265,MATCH(AK$2,'файл остатки'!$A$5:$A$228,0),MATCH($B121,'файл остатки'!$A$5:$CX$5,0)))</f>
        <v>#N/A</v>
      </c>
      <c r="AL121" s="213" t="e">
        <f>INDEX('файл остатки'!$A$5:$CX$265,MATCH($H$1,'файл остатки'!$A$5:$A$228,0),MATCH($B121,'файл остатки'!$A$5:$CX$5,0))</f>
        <v>#N/A</v>
      </c>
      <c r="AM121" s="241" t="e">
        <f>IF(AI$3='файл остатки'!$B$1,INDEX('файл остатки'!$A$5:$CX$265,MATCH($C$1,'файл остатки'!$A$5:$A$228,0),MATCH($B121,'файл остатки'!$A$5:$CX$5,0)),AG121+AH121-AI121-AK121)</f>
        <v>#N/A</v>
      </c>
      <c r="AN121" s="218"/>
      <c r="AO121" s="217"/>
      <c r="AP121" s="208"/>
      <c r="AQ121" s="234" t="e">
        <f>IF(ISERROR(INDEX('файл остатки'!$A$5:$CX$265,MATCH(AQ$2,'файл остатки'!$A$5:$A$228,0),MATCH($B121,'файл остатки'!$A$5:$CX$5,0))),INDEX('файл остатки'!$A$100:$CX$265,MATCH(AO$3,'файл остатки'!$A$100:$A$228,0),MATCH($B121,'файл остатки'!$A$5:$CX$5,0)),INDEX('файл остатки'!$A$5:$CX$265,MATCH(AQ$2,'файл остатки'!$A$5:$A$228,0),MATCH($B121,'файл остатки'!$A$5:$CX$5,0)))</f>
        <v>#N/A</v>
      </c>
      <c r="AR121" s="213" t="e">
        <f>INDEX('файл остатки'!$A$5:$CX$265,MATCH($H$1,'файл остатки'!$A$5:$A$228,0),MATCH($B121,'файл остатки'!$A$5:$CX$5,0))</f>
        <v>#N/A</v>
      </c>
      <c r="AS121" s="241" t="e">
        <f>IF(AO$3='файл остатки'!$B$1,INDEX('файл остатки'!$A$5:$CX$265,MATCH($C$1,'файл остатки'!$A$5:$A$228,0),MATCH($B121,'файл остатки'!$A$5:$CX$5,0)),AM121+AN121-AO121-AQ121)</f>
        <v>#N/A</v>
      </c>
      <c r="AT121" s="218"/>
      <c r="AU121" s="217"/>
      <c r="AV121" s="208"/>
      <c r="AW121" s="234" t="e">
        <f>IF(ISERROR(INDEX('файл остатки'!$A$5:$CX$265,MATCH(AW$2,'файл остатки'!$A$5:$A$228,0),MATCH($B121,'файл остатки'!$A$5:$CX$5,0))),INDEX('файл остатки'!$A$100:$CX$265,MATCH(AU$3,'файл остатки'!$A$100:$A$228,0),MATCH($B121,'файл остатки'!$A$5:$CX$5,0)),INDEX('файл остатки'!$A$5:$CX$265,MATCH(AW$2,'файл остатки'!$A$5:$A$228,0),MATCH($B121,'файл остатки'!$A$5:$CX$5,0)))</f>
        <v>#N/A</v>
      </c>
      <c r="AX121" s="213" t="e">
        <f>INDEX('файл остатки'!$A$5:$CX$265,MATCH($H$1,'файл остатки'!$A$5:$A$228,0),MATCH($B121,'файл остатки'!$A$5:$CX$5,0))</f>
        <v>#N/A</v>
      </c>
      <c r="AY121" s="241" t="e">
        <f>IF(AU$3='файл остатки'!$B$1,INDEX('файл остатки'!$A$5:$CX$265,MATCH($C$1,'файл остатки'!$A$5:$A$228,0),MATCH($B121,'файл остатки'!$A$5:$CX$5,0)),AS121+AT121-AU121-AW121)</f>
        <v>#N/A</v>
      </c>
      <c r="AZ121" s="218"/>
      <c r="BA121" s="217"/>
      <c r="BB121" s="208"/>
      <c r="BC121" s="234" t="e">
        <f>IF(ISERROR(INDEX('файл остатки'!$A$5:$CX$265,MATCH(BC$2,'файл остатки'!$A$5:$A$228,0),MATCH($B121,'файл остатки'!$A$5:$CX$5,0))),INDEX('файл остатки'!$A$100:$CX$265,MATCH(BA$3,'файл остатки'!$A$100:$A$228,0),MATCH($B121,'файл остатки'!$A$5:$CX$5,0)),INDEX('файл остатки'!$A$5:$CX$265,MATCH(BC$2,'файл остатки'!$A$5:$A$228,0),MATCH($B121,'файл остатки'!$A$5:$CX$5,0)))</f>
        <v>#N/A</v>
      </c>
      <c r="BD121" s="213" t="e">
        <f>INDEX('файл остатки'!$A$5:$CX$265,MATCH($H$1,'файл остатки'!$A$5:$A$228,0),MATCH($B121,'файл остатки'!$A$5:$CX$5,0))</f>
        <v>#N/A</v>
      </c>
      <c r="BE121" s="241" t="e">
        <f>IF(BA$3='файл остатки'!$B$1,INDEX('файл остатки'!$A$5:$CX$265,MATCH($C$1,'файл остатки'!$A$5:$A$228,0),MATCH($B121,'файл остатки'!$A$5:$CX$5,0)),AY121+AZ121-BA121-BC121)</f>
        <v>#N/A</v>
      </c>
      <c r="BF121" s="218"/>
      <c r="BG121" s="217"/>
      <c r="BH121" s="208"/>
      <c r="BI121" s="234" t="e">
        <f>IF(ISERROR(INDEX('файл остатки'!$A$5:$CX$265,MATCH(BI$2,'файл остатки'!$A$5:$A$228,0),MATCH($B121,'файл остатки'!$A$5:$CX$5,0))),INDEX('файл остатки'!$A$100:$CX$265,MATCH(BG$3,'файл остатки'!$A$100:$A$228,0),MATCH($B121,'файл остатки'!$A$5:$CX$5,0)),INDEX('файл остатки'!$A$5:$CX$265,MATCH(BI$2,'файл остатки'!$A$5:$A$228,0),MATCH($B121,'файл остатки'!$A$5:$CX$5,0)))</f>
        <v>#N/A</v>
      </c>
      <c r="BJ121" s="213" t="e">
        <f>INDEX('файл остатки'!$A$5:$CX$265,MATCH($H$1,'файл остатки'!$A$5:$A$228,0),MATCH($B121,'файл остатки'!$A$5:$CX$5,0))</f>
        <v>#N/A</v>
      </c>
      <c r="BK121" s="213" t="e">
        <f t="shared" si="6"/>
        <v>#N/A</v>
      </c>
      <c r="BL121" s="241" t="e">
        <f>IF(BG$3='файл остатки'!$B$1,INDEX('файл остатки'!$A$5:$CX$265,MATCH($C$1,'файл остатки'!$A$5:$A$228,0),MATCH($B121,'файл остатки'!$A$5:$CX$5,0)),BE121+BF121-BG121-BI121)</f>
        <v>#N/A</v>
      </c>
      <c r="BM121" s="218"/>
      <c r="BN121" s="217" t="e">
        <f t="shared" si="7"/>
        <v>#N/A</v>
      </c>
      <c r="BO121" s="208"/>
      <c r="BP121" s="234" t="e">
        <f>IF(ISERROR(INDEX('файл остатки'!$A$5:$CX$265,MATCH(BP$2,'файл остатки'!$A$5:$A$228,0),MATCH($B121,'файл остатки'!$A$5:$CX$5,0))),INDEX('файл остатки'!$A$100:$CX$265,MATCH(BN$3,'файл остатки'!$A$100:$A$228,0),MATCH($B121,'файл остатки'!$A$5:$CX$5,0)),INDEX('файл остатки'!$A$5:$CX$265,MATCH(BP$2,'файл остатки'!$A$5:$A$228,0),MATCH($B121,'файл остатки'!$A$5:$CX$5,0)))</f>
        <v>#N/A</v>
      </c>
      <c r="BQ121" s="213" t="e">
        <f>INDEX('файл остатки'!$A$5:$CX$265,MATCH($H$1,'файл остатки'!$A$5:$A$228,0),MATCH($B121,'файл остатки'!$A$5:$CX$5,0))</f>
        <v>#N/A</v>
      </c>
      <c r="BR121" s="241" t="e">
        <f>IF(BN$3='файл остатки'!$B$1,INDEX('файл остатки'!$A$5:$CX$265,MATCH($C$1,'файл остатки'!$A$5:$A$228,0),MATCH($B121,'файл остатки'!$A$5:$CX$5,0)),BL121+BM121-BN121-BP121)</f>
        <v>#N/A</v>
      </c>
      <c r="BS121" s="218"/>
      <c r="BT121" s="217" t="e">
        <f t="shared" si="8"/>
        <v>#N/A</v>
      </c>
      <c r="BU121" s="208"/>
      <c r="BV121" s="234" t="e">
        <f>IF(ISERROR(INDEX('файл остатки'!$A$5:$CX$265,MATCH(BV$2,'файл остатки'!$A$5:$A$228,0),MATCH($B121,'файл остатки'!$A$5:$CX$5,0))),INDEX('файл остатки'!$A$100:$CX$265,MATCH(BT$3,'файл остатки'!$A$100:$A$228,0),MATCH($B121,'файл остатки'!$A$5:$CX$5,0)),INDEX('файл остатки'!$A$5:$CX$265,MATCH(BV$2,'файл остатки'!$A$5:$A$228,0),MATCH($B121,'файл остатки'!$A$5:$CX$5,0)))</f>
        <v>#N/A</v>
      </c>
      <c r="BW121" s="213" t="e">
        <f>INDEX('файл остатки'!$A$5:$CX$265,MATCH($H$1,'файл остатки'!$A$5:$A$228,0),MATCH($B121,'файл остатки'!$A$5:$CX$5,0))</f>
        <v>#N/A</v>
      </c>
      <c r="BX121" s="241" t="e">
        <f>IF(BT$3='файл остатки'!$B$1,INDEX('файл остатки'!$A$5:$CX$265,MATCH($C$1,'файл остатки'!$A$5:$A$228,0),MATCH($B121,'файл остатки'!$A$5:$CX$5,0)),BR121+BS121-BT121-BV121)</f>
        <v>#N/A</v>
      </c>
      <c r="BY121" s="218"/>
      <c r="BZ121" s="217" t="e">
        <f t="shared" si="9"/>
        <v>#N/A</v>
      </c>
      <c r="CA121" s="208"/>
      <c r="CB121" s="234" t="e">
        <f>IF(ISERROR(INDEX('файл остатки'!$A$5:$CX$265,MATCH(CB$2,'файл остатки'!$A$5:$A$228,0),MATCH($B121,'файл остатки'!$A$5:$CX$5,0))),INDEX('файл остатки'!$A$100:$CX$265,MATCH(BZ$3,'файл остатки'!$A$100:$A$228,0),MATCH($B121,'файл остатки'!$A$5:$CX$5,0)),INDEX('файл остатки'!$A$5:$CX$265,MATCH(CB$2,'файл остатки'!$A$5:$A$228,0),MATCH($B121,'файл остатки'!$A$5:$CX$5,0)))</f>
        <v>#N/A</v>
      </c>
      <c r="CC121" s="213" t="e">
        <f>INDEX('файл остатки'!$A$5:$CX$265,MATCH($H$1,'файл остатки'!$A$5:$A$228,0),MATCH($B121,'файл остатки'!$A$5:$CX$5,0))</f>
        <v>#N/A</v>
      </c>
      <c r="CD121" s="241" t="e">
        <f>IF(BZ$3='файл остатки'!$B$1,INDEX('файл остатки'!$A$5:$CX$265,MATCH($C$1,'файл остатки'!$A$5:$A$228,0),MATCH($B121,'файл остатки'!$A$5:$CX$5,0)),BX121+BY121-BZ121-CB121)</f>
        <v>#N/A</v>
      </c>
      <c r="CE121" s="218"/>
      <c r="CH121" s="217">
        <f t="shared" si="10"/>
        <v>0</v>
      </c>
      <c r="CI121" s="208"/>
      <c r="CJ121" s="217" t="e">
        <f t="shared" si="11"/>
        <v>#N/A</v>
      </c>
      <c r="CK121" s="208"/>
      <c r="CO121" s="223" t="e">
        <f>+INDEX('файл остатки'!$A$5:$CX$265,MATCH(CO$2,'файл остатки'!$A$5:$A$228,0),MATCH($B121,'файл остатки'!$A$5:$CX$5,0))</f>
        <v>#N/A</v>
      </c>
    </row>
    <row r="122" spans="1:93" ht="24" customHeight="1" thickBot="1">
      <c r="A122" s="169"/>
      <c r="B122" s="263" t="s">
        <v>258</v>
      </c>
      <c r="C122" s="245"/>
      <c r="D122" s="249"/>
      <c r="E122" s="219"/>
      <c r="F122" s="253"/>
      <c r="G122" s="254"/>
      <c r="H122" s="255"/>
      <c r="I122" s="241"/>
      <c r="J122" s="246"/>
      <c r="K122" s="219"/>
      <c r="L122" s="253"/>
      <c r="M122" s="254"/>
      <c r="N122" s="255"/>
      <c r="O122" s="241"/>
      <c r="P122" s="246"/>
      <c r="Q122" s="219"/>
      <c r="R122" s="253"/>
      <c r="S122" s="254"/>
      <c r="T122" s="255"/>
      <c r="U122" s="241"/>
      <c r="V122" s="246"/>
      <c r="W122" s="219"/>
      <c r="X122" s="253"/>
      <c r="Y122" s="254"/>
      <c r="Z122" s="255"/>
      <c r="AA122" s="241"/>
      <c r="AB122" s="246"/>
      <c r="AC122" s="219"/>
      <c r="AD122" s="253"/>
      <c r="AE122" s="254"/>
      <c r="AF122" s="255"/>
      <c r="AG122" s="241"/>
      <c r="AH122" s="246"/>
      <c r="AI122" s="219"/>
      <c r="AJ122" s="253"/>
      <c r="AK122" s="254"/>
      <c r="AL122" s="255"/>
      <c r="AM122" s="241"/>
      <c r="AN122" s="246"/>
      <c r="AO122" s="219"/>
      <c r="AP122" s="253"/>
      <c r="AQ122" s="254"/>
      <c r="AR122" s="255"/>
      <c r="AS122" s="241"/>
      <c r="AT122" s="246"/>
      <c r="AU122" s="219"/>
      <c r="AV122" s="253"/>
      <c r="AW122" s="254"/>
      <c r="AX122" s="255"/>
      <c r="AY122" s="241"/>
      <c r="AZ122" s="246"/>
      <c r="BA122" s="219"/>
      <c r="BB122" s="253"/>
      <c r="BC122" s="254"/>
      <c r="BD122" s="255"/>
      <c r="BE122" s="241"/>
      <c r="BF122" s="246"/>
      <c r="BG122" s="219"/>
      <c r="BH122" s="253"/>
      <c r="BI122" s="254"/>
      <c r="BJ122" s="255"/>
      <c r="BK122" s="255"/>
      <c r="BL122" s="241"/>
      <c r="BM122" s="246"/>
      <c r="BN122" s="219"/>
      <c r="BO122" s="253"/>
      <c r="BP122" s="254"/>
      <c r="BQ122" s="255"/>
      <c r="BR122" s="241"/>
      <c r="BS122" s="246"/>
      <c r="BT122" s="219"/>
      <c r="BU122" s="253"/>
      <c r="BV122" s="254"/>
      <c r="BW122" s="255"/>
      <c r="BX122" s="241"/>
      <c r="BY122" s="246"/>
      <c r="BZ122" s="219"/>
      <c r="CA122" s="253"/>
      <c r="CB122" s="254"/>
      <c r="CC122" s="255"/>
      <c r="CD122" s="241"/>
      <c r="CE122" s="246"/>
      <c r="CH122" s="219"/>
      <c r="CI122" s="253"/>
      <c r="CJ122" s="217">
        <f t="shared" si="11"/>
        <v>0</v>
      </c>
      <c r="CK122" s="253"/>
      <c r="CO122" s="223"/>
    </row>
    <row r="124" spans="1:93" ht="22.5" customHeight="1">
      <c r="C124" s="2618">
        <f>E3</f>
        <v>43329</v>
      </c>
      <c r="D124" s="2619"/>
      <c r="E124" s="2619"/>
      <c r="F124" s="2619"/>
      <c r="G124" s="2619"/>
      <c r="H124" s="2619"/>
      <c r="I124" s="2619"/>
      <c r="J124" s="2619"/>
      <c r="K124" s="2618">
        <f>C124+1</f>
        <v>43330</v>
      </c>
      <c r="L124" s="2619"/>
      <c r="M124" s="2619"/>
      <c r="N124" s="2619"/>
      <c r="O124" s="2619"/>
      <c r="P124" s="2619"/>
      <c r="Q124" s="2618">
        <f>K124+1</f>
        <v>43331</v>
      </c>
      <c r="R124" s="2619"/>
      <c r="S124" s="2619"/>
      <c r="T124" s="2619"/>
      <c r="U124" s="2619"/>
      <c r="V124" s="2619"/>
      <c r="W124" s="2618">
        <f>Q124+1</f>
        <v>43332</v>
      </c>
      <c r="X124" s="2619"/>
      <c r="Y124" s="2619"/>
      <c r="Z124" s="2619"/>
      <c r="AA124" s="2619"/>
      <c r="AB124" s="2619"/>
      <c r="AC124" s="2618">
        <f>W124+1</f>
        <v>43333</v>
      </c>
      <c r="AD124" s="2619"/>
      <c r="AE124" s="2619"/>
      <c r="AF124" s="2619"/>
      <c r="AG124" s="2619"/>
      <c r="AH124" s="2619"/>
      <c r="AI124" s="2618">
        <f>AC124+1</f>
        <v>43334</v>
      </c>
      <c r="AJ124" s="2619"/>
      <c r="AK124" s="2619"/>
      <c r="AL124" s="2619"/>
      <c r="AM124" s="2619"/>
      <c r="AN124" s="2619"/>
      <c r="AO124" s="2618">
        <f>AI124+1</f>
        <v>43335</v>
      </c>
      <c r="AP124" s="2619"/>
      <c r="AQ124" s="2619"/>
      <c r="AR124" s="2619"/>
      <c r="AS124" s="2619"/>
      <c r="AT124" s="2619"/>
      <c r="AU124" s="2618">
        <f>AO124+1</f>
        <v>43336</v>
      </c>
      <c r="AV124" s="2619"/>
      <c r="AW124" s="2619"/>
      <c r="AX124" s="2619"/>
      <c r="AY124" s="2619"/>
      <c r="AZ124" s="2619"/>
      <c r="BA124" s="2618">
        <f>AU124+1</f>
        <v>43337</v>
      </c>
      <c r="BB124" s="2619"/>
      <c r="BC124" s="2619"/>
      <c r="BD124" s="2619"/>
      <c r="BE124" s="2619"/>
      <c r="BF124" s="2619"/>
      <c r="BG124" s="2618">
        <f>BA124+1</f>
        <v>43338</v>
      </c>
      <c r="BH124" s="2619"/>
      <c r="BI124" s="2619"/>
      <c r="BJ124" s="2619"/>
      <c r="BK124" s="2619"/>
      <c r="BL124" s="2619"/>
      <c r="BM124" s="2619"/>
      <c r="BN124" s="2629"/>
      <c r="BO124" s="2630"/>
      <c r="BP124" s="2630"/>
      <c r="BQ124" s="2630"/>
      <c r="BR124" s="2630"/>
      <c r="BS124" s="2630"/>
      <c r="BT124" s="2618"/>
      <c r="BU124" s="2619"/>
      <c r="BV124" s="2619"/>
      <c r="BW124" s="2619"/>
      <c r="BX124" s="2619"/>
      <c r="BY124" s="2619"/>
      <c r="BZ124" s="2618"/>
      <c r="CA124" s="2619"/>
      <c r="CB124" s="2619"/>
      <c r="CC124" s="2619"/>
      <c r="CD124" s="2619"/>
      <c r="CE124" s="2619"/>
      <c r="CH124" s="2618"/>
      <c r="CI124" s="2619"/>
      <c r="CJ124" s="2618"/>
      <c r="CK124" s="2619"/>
    </row>
    <row r="125" spans="1:93" ht="40.5" customHeight="1">
      <c r="A125" s="2620" t="s">
        <v>241</v>
      </c>
      <c r="B125" s="2620"/>
      <c r="C125" s="2638">
        <v>104</v>
      </c>
      <c r="D125" s="2639"/>
      <c r="E125" s="2639"/>
      <c r="F125" s="2639"/>
      <c r="G125" s="2639"/>
      <c r="H125" s="2639"/>
      <c r="I125" s="2639"/>
      <c r="J125" s="2640"/>
      <c r="K125" s="2638">
        <v>104</v>
      </c>
      <c r="L125" s="2639"/>
      <c r="M125" s="2639"/>
      <c r="N125" s="2639"/>
      <c r="O125" s="2639"/>
      <c r="P125" s="2640"/>
      <c r="Q125" s="2638">
        <v>104</v>
      </c>
      <c r="R125" s="2639"/>
      <c r="S125" s="2639"/>
      <c r="T125" s="2639"/>
      <c r="U125" s="2639"/>
      <c r="V125" s="2640"/>
      <c r="W125" s="2638">
        <v>104</v>
      </c>
      <c r="X125" s="2639"/>
      <c r="Y125" s="2639"/>
      <c r="Z125" s="2639"/>
      <c r="AA125" s="2639"/>
      <c r="AB125" s="2640"/>
      <c r="AC125" s="2641">
        <v>82</v>
      </c>
      <c r="AD125" s="2642"/>
      <c r="AE125" s="2642"/>
      <c r="AF125" s="2642"/>
      <c r="AG125" s="2642"/>
      <c r="AH125" s="2643"/>
      <c r="AI125" s="2638">
        <v>104</v>
      </c>
      <c r="AJ125" s="2639"/>
      <c r="AK125" s="2639"/>
      <c r="AL125" s="2639"/>
      <c r="AM125" s="2639"/>
      <c r="AN125" s="2640"/>
      <c r="AO125" s="2641">
        <v>82</v>
      </c>
      <c r="AP125" s="2642"/>
      <c r="AQ125" s="2642"/>
      <c r="AR125" s="2642"/>
      <c r="AS125" s="2642"/>
      <c r="AT125" s="2643"/>
      <c r="AU125" s="2641">
        <v>82</v>
      </c>
      <c r="AV125" s="2642"/>
      <c r="AW125" s="2642"/>
      <c r="AX125" s="2642"/>
      <c r="AY125" s="2642"/>
      <c r="AZ125" s="2643"/>
      <c r="BA125" s="2638">
        <v>83</v>
      </c>
      <c r="BB125" s="2639"/>
      <c r="BC125" s="2639"/>
      <c r="BD125" s="2639"/>
      <c r="BE125" s="2639"/>
      <c r="BF125" s="2640"/>
      <c r="BG125" s="2634">
        <v>83</v>
      </c>
      <c r="BH125" s="2634"/>
      <c r="BI125" s="2634"/>
      <c r="BJ125" s="2634"/>
      <c r="BK125" s="2634"/>
      <c r="BL125" s="2634"/>
      <c r="BM125" s="2634"/>
      <c r="BN125" s="2608"/>
      <c r="BO125" s="2608"/>
      <c r="BP125" s="2608"/>
      <c r="BQ125" s="2608"/>
      <c r="BR125" s="2608"/>
      <c r="BS125" s="2608"/>
      <c r="BV125" s="212"/>
      <c r="BW125" s="212"/>
      <c r="BX125" s="212"/>
      <c r="BY125" s="212"/>
      <c r="CB125" s="212"/>
      <c r="CC125" s="212"/>
      <c r="CD125" s="212"/>
      <c r="CE125" s="212"/>
    </row>
    <row r="126" spans="1:93" ht="23.9" customHeight="1">
      <c r="A126" s="2613" t="s">
        <v>229</v>
      </c>
      <c r="B126" s="2613"/>
      <c r="C126" s="2609"/>
      <c r="D126" s="2610"/>
      <c r="E126" s="2610"/>
      <c r="F126" s="2610"/>
      <c r="G126" s="2610"/>
      <c r="H126" s="2610"/>
      <c r="I126" s="2610"/>
      <c r="J126" s="2611"/>
      <c r="K126" s="2609"/>
      <c r="L126" s="2610"/>
      <c r="M126" s="2610"/>
      <c r="N126" s="2610"/>
      <c r="O126" s="2610"/>
      <c r="P126" s="2611"/>
      <c r="Q126" s="2609"/>
      <c r="R126" s="2610"/>
      <c r="S126" s="2610"/>
      <c r="T126" s="2610"/>
      <c r="U126" s="2610"/>
      <c r="V126" s="2611"/>
      <c r="W126" s="2609"/>
      <c r="X126" s="2610"/>
      <c r="Y126" s="2610"/>
      <c r="Z126" s="2610"/>
      <c r="AA126" s="2610"/>
      <c r="AB126" s="2611"/>
      <c r="AC126" s="2609"/>
      <c r="AD126" s="2610"/>
      <c r="AE126" s="2610"/>
      <c r="AF126" s="2610"/>
      <c r="AG126" s="2610"/>
      <c r="AH126" s="2611"/>
      <c r="AI126" s="2609"/>
      <c r="AJ126" s="2610"/>
      <c r="AK126" s="2610"/>
      <c r="AL126" s="2610"/>
      <c r="AM126" s="2610"/>
      <c r="AN126" s="2611"/>
      <c r="AO126" s="2609"/>
      <c r="AP126" s="2610"/>
      <c r="AQ126" s="2610"/>
      <c r="AR126" s="2610"/>
      <c r="AS126" s="2610"/>
      <c r="AT126" s="2611"/>
      <c r="AU126" s="2609"/>
      <c r="AV126" s="2610"/>
      <c r="AW126" s="2610"/>
      <c r="AX126" s="2610"/>
      <c r="AY126" s="2610"/>
      <c r="AZ126" s="2611"/>
      <c r="BA126" s="2609"/>
      <c r="BB126" s="2610"/>
      <c r="BC126" s="2610"/>
      <c r="BD126" s="2610"/>
      <c r="BE126" s="2610"/>
      <c r="BF126" s="2611"/>
      <c r="BG126" s="2635"/>
      <c r="BH126" s="2635"/>
      <c r="BI126" s="2635"/>
      <c r="BJ126" s="2635"/>
      <c r="BK126" s="2635"/>
      <c r="BL126" s="2635"/>
      <c r="BM126" s="2635"/>
      <c r="BN126" s="2608"/>
      <c r="BO126" s="2608"/>
      <c r="BP126" s="2608"/>
      <c r="BQ126" s="2608"/>
      <c r="BR126" s="2608"/>
      <c r="BS126" s="2608"/>
      <c r="BV126" s="212"/>
      <c r="BW126" s="212"/>
      <c r="BX126" s="212"/>
      <c r="BY126" s="212"/>
      <c r="CB126" s="212"/>
      <c r="CC126" s="212"/>
      <c r="CD126" s="212"/>
      <c r="CE126" s="212"/>
    </row>
    <row r="127" spans="1:93" ht="23.25" customHeight="1">
      <c r="A127" s="2644" t="s">
        <v>230</v>
      </c>
      <c r="B127" s="2644"/>
      <c r="C127" s="2631">
        <v>64</v>
      </c>
      <c r="D127" s="2632"/>
      <c r="E127" s="2632"/>
      <c r="F127" s="2632"/>
      <c r="G127" s="2632"/>
      <c r="H127" s="2632"/>
      <c r="I127" s="2632"/>
      <c r="J127" s="2633"/>
      <c r="K127" s="2631">
        <f>C127+C125-Жиробаланс!F126/1000</f>
        <v>79.997262173520824</v>
      </c>
      <c r="L127" s="2632"/>
      <c r="M127" s="2632"/>
      <c r="N127" s="2632"/>
      <c r="O127" s="2632"/>
      <c r="P127" s="2633"/>
      <c r="Q127" s="2631">
        <v>92</v>
      </c>
      <c r="R127" s="2632"/>
      <c r="S127" s="2632"/>
      <c r="T127" s="2632"/>
      <c r="U127" s="2632"/>
      <c r="V127" s="2633"/>
      <c r="W127" s="2631">
        <f>Q127+Q125-Жиробаланс!L126/1000</f>
        <v>110.67320597261991</v>
      </c>
      <c r="X127" s="2632"/>
      <c r="Y127" s="2632"/>
      <c r="Z127" s="2632"/>
      <c r="AA127" s="2632"/>
      <c r="AB127" s="2633"/>
      <c r="AC127" s="2631">
        <f>W127+W125-Жиробаланс!O126/1000</f>
        <v>123.19170143410278</v>
      </c>
      <c r="AD127" s="2632"/>
      <c r="AE127" s="2632"/>
      <c r="AF127" s="2632"/>
      <c r="AG127" s="2632"/>
      <c r="AH127" s="2633"/>
      <c r="AI127" s="2631">
        <f>AC127+AC125-Жиробаланс!R126/1000</f>
        <v>119.38100306743101</v>
      </c>
      <c r="AJ127" s="2632"/>
      <c r="AK127" s="2632"/>
      <c r="AL127" s="2632"/>
      <c r="AM127" s="2632"/>
      <c r="AN127" s="2633"/>
      <c r="AO127" s="2631">
        <f>AI127+AI125-Жиробаланс!U126/1000</f>
        <v>133.89236527606556</v>
      </c>
      <c r="AP127" s="2632"/>
      <c r="AQ127" s="2632"/>
      <c r="AR127" s="2632"/>
      <c r="AS127" s="2632"/>
      <c r="AT127" s="2633"/>
      <c r="AU127" s="2631">
        <f>AO127+AO125-Жиробаланс!X126/1000</f>
        <v>109.43377009761846</v>
      </c>
      <c r="AV127" s="2632"/>
      <c r="AW127" s="2632"/>
      <c r="AX127" s="2632"/>
      <c r="AY127" s="2632"/>
      <c r="AZ127" s="2633"/>
      <c r="BA127" s="2631">
        <f>AU127+AU125-Жиробаланс!AA126/1000</f>
        <v>109.86222143817091</v>
      </c>
      <c r="BB127" s="2632"/>
      <c r="BC127" s="2632"/>
      <c r="BD127" s="2632"/>
      <c r="BE127" s="2632"/>
      <c r="BF127" s="2633"/>
      <c r="BG127" s="2636">
        <f>BA127+BA125-Жиробаланс!AD126/1000</f>
        <v>63.485349682637576</v>
      </c>
      <c r="BH127" s="2636"/>
      <c r="BI127" s="2636"/>
      <c r="BJ127" s="2636"/>
      <c r="BK127" s="2636"/>
      <c r="BL127" s="2636"/>
      <c r="BM127" s="2636"/>
      <c r="BN127" s="2612"/>
      <c r="BO127" s="2612"/>
      <c r="BP127" s="2612"/>
      <c r="BQ127" s="2612"/>
      <c r="BR127" s="2612"/>
      <c r="BS127" s="2612"/>
      <c r="BV127" s="212"/>
      <c r="BW127" s="212"/>
      <c r="BX127" s="212"/>
      <c r="BY127" s="212"/>
      <c r="CB127" s="212"/>
      <c r="CC127" s="212"/>
      <c r="CD127" s="212"/>
      <c r="CE127" s="212"/>
    </row>
    <row r="128" spans="1:93" ht="23.25" customHeight="1">
      <c r="A128" s="2644" t="s">
        <v>231</v>
      </c>
      <c r="B128" s="2644"/>
      <c r="C128" s="2631">
        <v>10</v>
      </c>
      <c r="D128" s="2632"/>
      <c r="E128" s="2632"/>
      <c r="F128" s="2632"/>
      <c r="G128" s="2632"/>
      <c r="H128" s="2632"/>
      <c r="I128" s="2632"/>
      <c r="J128" s="2633"/>
      <c r="K128" s="2631">
        <f>C128-Жиробаланс!G126/1000</f>
        <v>1.9876613842430846</v>
      </c>
      <c r="L128" s="2632"/>
      <c r="M128" s="2632"/>
      <c r="N128" s="2632"/>
      <c r="O128" s="2632"/>
      <c r="P128" s="2633"/>
      <c r="Q128" s="2631">
        <v>25</v>
      </c>
      <c r="R128" s="2632"/>
      <c r="S128" s="2632"/>
      <c r="T128" s="2632"/>
      <c r="U128" s="2632"/>
      <c r="V128" s="2633"/>
      <c r="W128" s="2631">
        <f>Q128-Q126-Жиробаланс!M126/1000</f>
        <v>38.863547755878386</v>
      </c>
      <c r="X128" s="2632"/>
      <c r="Y128" s="2632"/>
      <c r="Z128" s="2632"/>
      <c r="AA128" s="2632"/>
      <c r="AB128" s="2633"/>
      <c r="AC128" s="2631">
        <f>W128-W126-Жиробаланс!P126/1000</f>
        <v>33.086390853900092</v>
      </c>
      <c r="AD128" s="2632"/>
      <c r="AE128" s="2632"/>
      <c r="AF128" s="2632"/>
      <c r="AG128" s="2632"/>
      <c r="AH128" s="2633"/>
      <c r="AI128" s="2631">
        <f>AC128-AC126-Жиробаланс!S126/1000</f>
        <v>24.17269497466684</v>
      </c>
      <c r="AJ128" s="2632"/>
      <c r="AK128" s="2632"/>
      <c r="AL128" s="2632"/>
      <c r="AM128" s="2632"/>
      <c r="AN128" s="2633"/>
      <c r="AO128" s="2631">
        <f>AI128-AI126-Жиробаланс!V126/1000</f>
        <v>17.879981333867178</v>
      </c>
      <c r="AP128" s="2632"/>
      <c r="AQ128" s="2632"/>
      <c r="AR128" s="2632"/>
      <c r="AS128" s="2632"/>
      <c r="AT128" s="2633"/>
      <c r="AU128" s="2631">
        <f>AO128-AO126-Жиробаланс!Y126/1000</f>
        <v>19.119473990526071</v>
      </c>
      <c r="AV128" s="2632"/>
      <c r="AW128" s="2632"/>
      <c r="AX128" s="2632"/>
      <c r="AY128" s="2632"/>
      <c r="AZ128" s="2633"/>
      <c r="BA128" s="2631">
        <f>AU128-AU126-Жиробаланс!AB126/1000</f>
        <v>13.927654439640534</v>
      </c>
      <c r="BB128" s="2632"/>
      <c r="BC128" s="2632"/>
      <c r="BD128" s="2632"/>
      <c r="BE128" s="2632"/>
      <c r="BF128" s="2633"/>
      <c r="BG128" s="2636">
        <f>BA128-BA126-Жиробаланс!AE126/1000</f>
        <v>10.504272459121355</v>
      </c>
      <c r="BH128" s="2636"/>
      <c r="BI128" s="2636"/>
      <c r="BJ128" s="2636"/>
      <c r="BK128" s="2636"/>
      <c r="BL128" s="2636"/>
      <c r="BM128" s="2636"/>
      <c r="BN128" s="2612"/>
      <c r="BO128" s="2612"/>
      <c r="BP128" s="2612"/>
      <c r="BQ128" s="2612"/>
      <c r="BR128" s="2612"/>
      <c r="BS128" s="2612"/>
      <c r="BV128" s="212"/>
      <c r="BW128" s="212"/>
      <c r="BX128" s="212"/>
      <c r="BY128" s="212"/>
      <c r="CB128" s="212"/>
      <c r="CC128" s="212"/>
      <c r="CD128" s="212"/>
      <c r="CE128" s="212"/>
    </row>
    <row r="129" spans="1:89" ht="23.25" customHeight="1">
      <c r="A129" s="2614" t="s">
        <v>242</v>
      </c>
      <c r="B129" s="2614"/>
      <c r="C129" s="2615">
        <f>C127+C128</f>
        <v>74</v>
      </c>
      <c r="D129" s="2616"/>
      <c r="E129" s="2616"/>
      <c r="F129" s="2616"/>
      <c r="G129" s="2616"/>
      <c r="H129" s="2616"/>
      <c r="I129" s="2616"/>
      <c r="J129" s="2617"/>
      <c r="K129" s="2615">
        <f>K127+K128</f>
        <v>81.984923557763906</v>
      </c>
      <c r="L129" s="2616"/>
      <c r="M129" s="2616"/>
      <c r="N129" s="2616"/>
      <c r="O129" s="2616"/>
      <c r="P129" s="2617"/>
      <c r="Q129" s="2615">
        <f>Q127+Q128</f>
        <v>117</v>
      </c>
      <c r="R129" s="2616"/>
      <c r="S129" s="2616"/>
      <c r="T129" s="2616"/>
      <c r="U129" s="2616"/>
      <c r="V129" s="2617"/>
      <c r="W129" s="2615">
        <f>W127+W128</f>
        <v>149.5367537284983</v>
      </c>
      <c r="X129" s="2616"/>
      <c r="Y129" s="2616"/>
      <c r="Z129" s="2616"/>
      <c r="AA129" s="2616"/>
      <c r="AB129" s="2617"/>
      <c r="AC129" s="2615">
        <f>AC127+AC128</f>
        <v>156.27809228800288</v>
      </c>
      <c r="AD129" s="2616"/>
      <c r="AE129" s="2616"/>
      <c r="AF129" s="2616"/>
      <c r="AG129" s="2616"/>
      <c r="AH129" s="2617"/>
      <c r="AI129" s="2615">
        <f>AI127+AI128</f>
        <v>143.55369804209784</v>
      </c>
      <c r="AJ129" s="2616"/>
      <c r="AK129" s="2616"/>
      <c r="AL129" s="2616"/>
      <c r="AM129" s="2616"/>
      <c r="AN129" s="2617"/>
      <c r="AO129" s="2615">
        <f>AO127+AO128</f>
        <v>151.77234660993275</v>
      </c>
      <c r="AP129" s="2616"/>
      <c r="AQ129" s="2616"/>
      <c r="AR129" s="2616"/>
      <c r="AS129" s="2616"/>
      <c r="AT129" s="2617"/>
      <c r="AU129" s="2615">
        <f>AU127+AU128</f>
        <v>128.55324408814454</v>
      </c>
      <c r="AV129" s="2616"/>
      <c r="AW129" s="2616"/>
      <c r="AX129" s="2616"/>
      <c r="AY129" s="2616"/>
      <c r="AZ129" s="2617"/>
      <c r="BA129" s="2615">
        <f>BA127+BA128</f>
        <v>123.78987587781144</v>
      </c>
      <c r="BB129" s="2616"/>
      <c r="BC129" s="2616"/>
      <c r="BD129" s="2616"/>
      <c r="BE129" s="2616"/>
      <c r="BF129" s="2617"/>
      <c r="BG129" s="2637">
        <f>BG127+BG128</f>
        <v>73.989622141758929</v>
      </c>
      <c r="BH129" s="2637"/>
      <c r="BI129" s="2637"/>
      <c r="BJ129" s="2637"/>
      <c r="BK129" s="2637"/>
      <c r="BL129" s="2637"/>
      <c r="BM129" s="2637"/>
      <c r="BN129" s="2612"/>
      <c r="BO129" s="2612"/>
      <c r="BP129" s="2612"/>
      <c r="BQ129" s="2612"/>
      <c r="BR129" s="2612"/>
      <c r="BS129" s="2612"/>
      <c r="BV129" s="212"/>
      <c r="BW129" s="212"/>
      <c r="BX129" s="212"/>
      <c r="BY129" s="212"/>
      <c r="CB129" s="212"/>
      <c r="CC129" s="212"/>
      <c r="CD129" s="212"/>
      <c r="CE129" s="212"/>
    </row>
    <row r="134" spans="1:89" ht="22.5" customHeight="1">
      <c r="C134" s="2618">
        <f>C124</f>
        <v>43329</v>
      </c>
      <c r="D134" s="2619"/>
      <c r="E134" s="2619"/>
      <c r="F134" s="2619"/>
      <c r="G134" s="2619"/>
      <c r="H134" s="2619"/>
      <c r="I134" s="2619"/>
      <c r="J134" s="2619"/>
      <c r="K134" s="2618">
        <f>C134+1</f>
        <v>43330</v>
      </c>
      <c r="L134" s="2619"/>
      <c r="M134" s="2619"/>
      <c r="N134" s="2619"/>
      <c r="O134" s="2619"/>
      <c r="P134" s="2619"/>
      <c r="Q134" s="2618">
        <f>K134+1</f>
        <v>43331</v>
      </c>
      <c r="R134" s="2619"/>
      <c r="S134" s="2619"/>
      <c r="T134" s="2619"/>
      <c r="U134" s="2619"/>
      <c r="V134" s="2619"/>
      <c r="W134" s="2618">
        <f>Q134+1</f>
        <v>43332</v>
      </c>
      <c r="X134" s="2619"/>
      <c r="Y134" s="2619"/>
      <c r="Z134" s="2619"/>
      <c r="AA134" s="2619"/>
      <c r="AB134" s="2619"/>
      <c r="AC134" s="2618">
        <f>W134+1</f>
        <v>43333</v>
      </c>
      <c r="AD134" s="2619"/>
      <c r="AE134" s="2619"/>
      <c r="AF134" s="2619"/>
      <c r="AG134" s="2619"/>
      <c r="AH134" s="2619"/>
      <c r="AI134" s="2618">
        <f>AC134+1</f>
        <v>43334</v>
      </c>
      <c r="AJ134" s="2619"/>
      <c r="AK134" s="2619"/>
      <c r="AL134" s="2619"/>
      <c r="AM134" s="2619"/>
      <c r="AN134" s="2619"/>
      <c r="AO134" s="2618">
        <f>AI134+1</f>
        <v>43335</v>
      </c>
      <c r="AP134" s="2619"/>
      <c r="AQ134" s="2619"/>
      <c r="AR134" s="2619"/>
      <c r="AS134" s="2619"/>
      <c r="AT134" s="2619"/>
      <c r="AU134" s="2618">
        <f>AO134+1</f>
        <v>43336</v>
      </c>
      <c r="AV134" s="2619"/>
      <c r="AW134" s="2619"/>
      <c r="AX134" s="2619"/>
      <c r="AY134" s="2619"/>
      <c r="AZ134" s="2619"/>
      <c r="BA134" s="2618">
        <f>AU134+1</f>
        <v>43337</v>
      </c>
      <c r="BB134" s="2619"/>
      <c r="BC134" s="2619"/>
      <c r="BD134" s="2619"/>
      <c r="BE134" s="2619"/>
      <c r="BF134" s="2619"/>
      <c r="BG134" s="2618">
        <f>BA134+1</f>
        <v>43338</v>
      </c>
      <c r="BH134" s="2619"/>
      <c r="BI134" s="2619"/>
      <c r="BJ134" s="2619"/>
      <c r="BK134" s="2619"/>
      <c r="BL134" s="2619"/>
      <c r="BM134" s="2619"/>
      <c r="BN134" s="2608"/>
      <c r="BO134" s="2608"/>
      <c r="BP134" s="2608"/>
      <c r="BQ134" s="2608"/>
      <c r="BR134" s="2608"/>
      <c r="BS134" s="2608"/>
      <c r="BT134" s="2618"/>
      <c r="BU134" s="2619"/>
      <c r="BV134" s="2619"/>
      <c r="BW134" s="2619"/>
      <c r="BX134" s="2619"/>
      <c r="BY134" s="2619"/>
      <c r="BZ134" s="2618"/>
      <c r="CA134" s="2619"/>
      <c r="CB134" s="2619"/>
      <c r="CC134" s="2619"/>
      <c r="CD134" s="2619"/>
      <c r="CE134" s="2619"/>
      <c r="CH134" s="2618"/>
      <c r="CI134" s="2619"/>
      <c r="CJ134" s="2618"/>
      <c r="CK134" s="2619"/>
    </row>
    <row r="135" spans="1:89" ht="26.25" customHeight="1">
      <c r="A135" s="2620" t="s">
        <v>272</v>
      </c>
      <c r="B135" s="2620"/>
      <c r="C135" s="2621">
        <f>(0.5*SUM(D5:D30)/400*2100+0.5*SUM(D32:D59)/330*2100)/1000-(0.5*SUM(E5:E30)/400*2100+0.5*SUM(E32:E59)/330*2100)/1000</f>
        <v>30.882727272727269</v>
      </c>
      <c r="D135" s="2622"/>
      <c r="E135" s="2622"/>
      <c r="F135" s="2622"/>
      <c r="G135" s="2622"/>
      <c r="H135" s="2622"/>
      <c r="I135" s="2622"/>
      <c r="J135" s="2623"/>
      <c r="K135" s="2621">
        <f>-(0.5*SUM(E5:E30)/400*2100+0.5*SUM(E32:E59)/330*2100+0.5*SUM(K5:K30)/400*2100+0.5*SUM(K32:K59)/330*2100)/1000</f>
        <v>55.776326136363636</v>
      </c>
      <c r="L135" s="2622"/>
      <c r="M135" s="2622"/>
      <c r="N135" s="2622"/>
      <c r="O135" s="2622"/>
      <c r="P135" s="2623"/>
      <c r="Q135" s="2621">
        <f>-(0.5*SUM(K5:K30)/400*2100+0.5*SUM(K32:K59)/330*2100+0.5*SUM(Q5:Q30)/400*2100+0.5*SUM(Q32:Q59)/330*2100)/1000</f>
        <v>47.305228409090908</v>
      </c>
      <c r="R135" s="2622"/>
      <c r="S135" s="2622"/>
      <c r="T135" s="2622"/>
      <c r="U135" s="2622"/>
      <c r="V135" s="2623"/>
      <c r="W135" s="2621">
        <f>-(0.5*SUM(Q5:Q30)/400*2100+0.5*SUM(Q32:Q59)/330*2100+0.5*SUM(W5:W30)/400*2100+0.5*SUM(W32:W59)/330*2100)/1000</f>
        <v>45.957084090909092</v>
      </c>
      <c r="X135" s="2622"/>
      <c r="Y135" s="2622"/>
      <c r="Z135" s="2622"/>
      <c r="AA135" s="2622"/>
      <c r="AB135" s="2623"/>
      <c r="AC135" s="2621">
        <f>-(0.5*SUM(W5:W30)/400*2100+0.5*SUM(W32:W59)/330*2100+0.5*SUM(AC5:AC30)/400*2100+0.5*SUM(AC32:AC59)/330*2100)/1000</f>
        <v>55.24634903514535</v>
      </c>
      <c r="AD135" s="2622"/>
      <c r="AE135" s="2622"/>
      <c r="AF135" s="2622"/>
      <c r="AG135" s="2622"/>
      <c r="AH135" s="2623"/>
      <c r="AI135" s="2621">
        <f>-(0.5*SUM(AC5:AC30)/400*2100+0.5*SUM(AC32:AC59)/330*2100+0.5*SUM(AI5:AI30)/400*2100+0.5*SUM(AI32:AI59)/330*2100)/1000</f>
        <v>55.652388807872626</v>
      </c>
      <c r="AJ135" s="2622"/>
      <c r="AK135" s="2622"/>
      <c r="AL135" s="2622"/>
      <c r="AM135" s="2622"/>
      <c r="AN135" s="2623"/>
      <c r="AO135" s="2621">
        <f>-(0.5*SUM(AI5:AI30)/400*2100+0.5*SUM(AI32:AI59)/330*2100+0.5*SUM(AO5:AO30)/400*2100+0.5*SUM(AO32:AO59)/330*2100)/1000</f>
        <v>57.106039772727271</v>
      </c>
      <c r="AP135" s="2622"/>
      <c r="AQ135" s="2622"/>
      <c r="AR135" s="2622"/>
      <c r="AS135" s="2622"/>
      <c r="AT135" s="2623"/>
      <c r="AU135" s="2621">
        <f>-(0.5*SUM(AO5:AO30)/400*2100+0.5*SUM(AO32:AO59)/330*2100+0.5*SUM(AU5:AU30)/400*2100+0.5*SUM(AU32:AU59)/330*2100)/1000</f>
        <v>56.824090909090913</v>
      </c>
      <c r="AV135" s="2622"/>
      <c r="AW135" s="2622"/>
      <c r="AX135" s="2622"/>
      <c r="AY135" s="2622"/>
      <c r="AZ135" s="2623"/>
      <c r="BA135" s="2621">
        <f>-(0.5*SUM(AU5:AU30)/400*2100+0.5*SUM(AU32:AU59)/330*2100+0.5*SUM(BA5:BA30)/400*2100+0.5*SUM(BA32:BA59)/330*2100)/1000</f>
        <v>54.957497159090906</v>
      </c>
      <c r="BB135" s="2622"/>
      <c r="BC135" s="2622"/>
      <c r="BD135" s="2622"/>
      <c r="BE135" s="2622"/>
      <c r="BF135" s="2623"/>
      <c r="BG135" s="2621"/>
      <c r="BH135" s="2622"/>
      <c r="BI135" s="2622"/>
      <c r="BJ135" s="2622"/>
      <c r="BK135" s="2622"/>
      <c r="BL135" s="2622"/>
      <c r="BM135" s="2623"/>
      <c r="BN135" s="2608"/>
      <c r="BO135" s="2608"/>
      <c r="BP135" s="2608"/>
      <c r="BQ135" s="2608"/>
      <c r="BR135" s="2608"/>
      <c r="BS135" s="2608"/>
      <c r="BV135" s="212"/>
      <c r="BW135" s="212"/>
      <c r="BX135" s="212"/>
      <c r="BY135" s="212"/>
      <c r="CB135" s="212"/>
      <c r="CC135" s="212"/>
      <c r="CD135" s="212"/>
      <c r="CE135" s="212"/>
    </row>
    <row r="136" spans="1:89" ht="26.25" customHeight="1">
      <c r="A136" s="2613" t="s">
        <v>273</v>
      </c>
      <c r="B136" s="2613"/>
      <c r="C136" s="2609"/>
      <c r="D136" s="2610"/>
      <c r="E136" s="2610"/>
      <c r="F136" s="2610"/>
      <c r="G136" s="2610"/>
      <c r="H136" s="2610"/>
      <c r="I136" s="2610"/>
      <c r="J136" s="2611"/>
      <c r="K136" s="2609"/>
      <c r="L136" s="2610"/>
      <c r="M136" s="2610"/>
      <c r="N136" s="2610"/>
      <c r="O136" s="2610"/>
      <c r="P136" s="2611"/>
      <c r="Q136" s="2609"/>
      <c r="R136" s="2610"/>
      <c r="S136" s="2610"/>
      <c r="T136" s="2610"/>
      <c r="U136" s="2610"/>
      <c r="V136" s="2611"/>
      <c r="W136" s="2609"/>
      <c r="X136" s="2610"/>
      <c r="Y136" s="2610"/>
      <c r="Z136" s="2610"/>
      <c r="AA136" s="2610"/>
      <c r="AB136" s="2611"/>
      <c r="AC136" s="2609"/>
      <c r="AD136" s="2610"/>
      <c r="AE136" s="2610"/>
      <c r="AF136" s="2610"/>
      <c r="AG136" s="2610"/>
      <c r="AH136" s="2611"/>
      <c r="AI136" s="2609"/>
      <c r="AJ136" s="2610"/>
      <c r="AK136" s="2610"/>
      <c r="AL136" s="2610"/>
      <c r="AM136" s="2610"/>
      <c r="AN136" s="2611"/>
      <c r="AO136" s="2609"/>
      <c r="AP136" s="2610"/>
      <c r="AQ136" s="2610"/>
      <c r="AR136" s="2610"/>
      <c r="AS136" s="2610"/>
      <c r="AT136" s="2611"/>
      <c r="AU136" s="2609"/>
      <c r="AV136" s="2610"/>
      <c r="AW136" s="2610"/>
      <c r="AX136" s="2610"/>
      <c r="AY136" s="2610"/>
      <c r="AZ136" s="2611"/>
      <c r="BA136" s="2609"/>
      <c r="BB136" s="2610"/>
      <c r="BC136" s="2610"/>
      <c r="BD136" s="2610"/>
      <c r="BE136" s="2610"/>
      <c r="BF136" s="2611"/>
      <c r="BG136" s="2609"/>
      <c r="BH136" s="2610"/>
      <c r="BI136" s="2610"/>
      <c r="BJ136" s="2610"/>
      <c r="BK136" s="2610"/>
      <c r="BL136" s="2610"/>
      <c r="BM136" s="2611"/>
      <c r="BN136" s="2612"/>
      <c r="BO136" s="2612"/>
      <c r="BP136" s="2612"/>
      <c r="BQ136" s="2612"/>
      <c r="BR136" s="2612"/>
      <c r="BS136" s="2612"/>
      <c r="BV136" s="212"/>
      <c r="BW136" s="212"/>
      <c r="BX136" s="212"/>
      <c r="BY136" s="212"/>
      <c r="CB136" s="212"/>
      <c r="CC136" s="212"/>
      <c r="CD136" s="212"/>
      <c r="CE136" s="212"/>
    </row>
    <row r="137" spans="1:89" ht="26.25" customHeight="1">
      <c r="A137" s="2614" t="s">
        <v>274</v>
      </c>
      <c r="B137" s="2614"/>
      <c r="C137" s="2615"/>
      <c r="D137" s="2616"/>
      <c r="E137" s="2616"/>
      <c r="F137" s="2616"/>
      <c r="G137" s="2616"/>
      <c r="H137" s="2616"/>
      <c r="I137" s="2616"/>
      <c r="J137" s="2617"/>
      <c r="K137" s="2615">
        <f>C137+C135-C136</f>
        <v>30.882727272727269</v>
      </c>
      <c r="L137" s="2616"/>
      <c r="M137" s="2616"/>
      <c r="N137" s="2616"/>
      <c r="O137" s="2616"/>
      <c r="P137" s="2617"/>
      <c r="Q137" s="2615">
        <f>K137+K135-K136</f>
        <v>86.659053409090902</v>
      </c>
      <c r="R137" s="2616"/>
      <c r="S137" s="2616"/>
      <c r="T137" s="2616"/>
      <c r="U137" s="2616"/>
      <c r="V137" s="2617"/>
      <c r="W137" s="2615">
        <f>Q137+Q135-Q136</f>
        <v>133.9642818181818</v>
      </c>
      <c r="X137" s="2616"/>
      <c r="Y137" s="2616"/>
      <c r="Z137" s="2616"/>
      <c r="AA137" s="2616"/>
      <c r="AB137" s="2617"/>
      <c r="AC137" s="2615">
        <f>W137+W135-W136</f>
        <v>179.92136590909089</v>
      </c>
      <c r="AD137" s="2616"/>
      <c r="AE137" s="2616"/>
      <c r="AF137" s="2616"/>
      <c r="AG137" s="2616"/>
      <c r="AH137" s="2617"/>
      <c r="AI137" s="2615">
        <f>AC137+AC135-AC136</f>
        <v>235.16771494423625</v>
      </c>
      <c r="AJ137" s="2616"/>
      <c r="AK137" s="2616"/>
      <c r="AL137" s="2616"/>
      <c r="AM137" s="2616"/>
      <c r="AN137" s="2617"/>
      <c r="AO137" s="2615">
        <f>AI137+AI135-AI136</f>
        <v>290.82010375210888</v>
      </c>
      <c r="AP137" s="2616"/>
      <c r="AQ137" s="2616"/>
      <c r="AR137" s="2616"/>
      <c r="AS137" s="2616"/>
      <c r="AT137" s="2617"/>
      <c r="AU137" s="2615">
        <f>AO137+AO135-AO136</f>
        <v>347.92614352483616</v>
      </c>
      <c r="AV137" s="2616"/>
      <c r="AW137" s="2616"/>
      <c r="AX137" s="2616"/>
      <c r="AY137" s="2616"/>
      <c r="AZ137" s="2617"/>
      <c r="BA137" s="2615">
        <f>AU137+AU135-AU136</f>
        <v>404.75023443392706</v>
      </c>
      <c r="BB137" s="2616"/>
      <c r="BC137" s="2616"/>
      <c r="BD137" s="2616"/>
      <c r="BE137" s="2616"/>
      <c r="BF137" s="2617"/>
      <c r="BG137" s="2615">
        <f>BA137+BA135-BA136</f>
        <v>459.70773159301797</v>
      </c>
      <c r="BH137" s="2616"/>
      <c r="BI137" s="2616"/>
      <c r="BJ137" s="2616"/>
      <c r="BK137" s="2616"/>
      <c r="BL137" s="2616"/>
      <c r="BM137" s="2617"/>
      <c r="BN137" s="2612"/>
      <c r="BO137" s="2612"/>
      <c r="BP137" s="2612"/>
      <c r="BQ137" s="2612"/>
      <c r="BR137" s="2612"/>
      <c r="BS137" s="2612"/>
      <c r="BV137" s="212"/>
      <c r="BW137" s="212"/>
      <c r="BX137" s="212"/>
      <c r="BY137" s="212"/>
      <c r="CB137" s="212"/>
      <c r="CC137" s="212"/>
      <c r="CD137" s="212"/>
      <c r="CE137" s="212"/>
    </row>
    <row r="138" spans="1:89" ht="23.5">
      <c r="BN138" s="2612"/>
      <c r="BO138" s="2612"/>
      <c r="BP138" s="2612"/>
      <c r="BQ138" s="2612"/>
      <c r="BR138" s="2612"/>
      <c r="BS138" s="2612"/>
    </row>
    <row r="139" spans="1:89" ht="23.5">
      <c r="BN139" s="2608"/>
      <c r="BO139" s="2608"/>
      <c r="BP139" s="2608"/>
      <c r="BQ139" s="2608"/>
      <c r="BR139" s="2608"/>
      <c r="BS139" s="2608"/>
    </row>
  </sheetData>
  <protectedRanges>
    <protectedRange sqref="B32:B33" name="Диапазон15"/>
    <protectedRange password="CA30" sqref="B38:B39" name="Диапазон13_1"/>
    <protectedRange sqref="B43" name="Диапазон14_1"/>
  </protectedRanges>
  <mergeCells count="148">
    <mergeCell ref="A125:B125"/>
    <mergeCell ref="A126:B126"/>
    <mergeCell ref="A127:B127"/>
    <mergeCell ref="A128:B128"/>
    <mergeCell ref="A129:B129"/>
    <mergeCell ref="AO3:AT3"/>
    <mergeCell ref="AU3:AZ3"/>
    <mergeCell ref="A3:A4"/>
    <mergeCell ref="B3:B4"/>
    <mergeCell ref="C3:D3"/>
    <mergeCell ref="E3:J3"/>
    <mergeCell ref="K3:P3"/>
    <mergeCell ref="Q3:V3"/>
    <mergeCell ref="W3:AB3"/>
    <mergeCell ref="AC3:AH3"/>
    <mergeCell ref="AI3:AN3"/>
    <mergeCell ref="K129:P129"/>
    <mergeCell ref="C128:J128"/>
    <mergeCell ref="C129:J129"/>
    <mergeCell ref="AU129:AZ129"/>
    <mergeCell ref="AO129:AT129"/>
    <mergeCell ref="AI129:AN129"/>
    <mergeCell ref="AC129:AH129"/>
    <mergeCell ref="W129:AB129"/>
    <mergeCell ref="Q129:V129"/>
    <mergeCell ref="C125:J125"/>
    <mergeCell ref="C126:J126"/>
    <mergeCell ref="C124:J124"/>
    <mergeCell ref="K124:P124"/>
    <mergeCell ref="C127:J127"/>
    <mergeCell ref="K125:P125"/>
    <mergeCell ref="K126:P126"/>
    <mergeCell ref="K127:P127"/>
    <mergeCell ref="K128:P128"/>
    <mergeCell ref="W124:AB124"/>
    <mergeCell ref="W125:AB125"/>
    <mergeCell ref="W126:AB126"/>
    <mergeCell ref="W127:AB127"/>
    <mergeCell ref="W128:AB128"/>
    <mergeCell ref="Q124:V124"/>
    <mergeCell ref="Q125:V125"/>
    <mergeCell ref="Q126:V126"/>
    <mergeCell ref="Q127:V127"/>
    <mergeCell ref="Q128:V128"/>
    <mergeCell ref="AI124:AN124"/>
    <mergeCell ref="AI125:AN125"/>
    <mergeCell ref="AI126:AN126"/>
    <mergeCell ref="AI127:AN127"/>
    <mergeCell ref="AI128:AN128"/>
    <mergeCell ref="AC124:AH124"/>
    <mergeCell ref="AC125:AH125"/>
    <mergeCell ref="AC126:AH126"/>
    <mergeCell ref="AC127:AH127"/>
    <mergeCell ref="AC128:AH128"/>
    <mergeCell ref="AU124:AZ124"/>
    <mergeCell ref="AU125:AZ125"/>
    <mergeCell ref="AU126:AZ126"/>
    <mergeCell ref="AU127:AZ127"/>
    <mergeCell ref="AU128:AZ128"/>
    <mergeCell ref="AO124:AT124"/>
    <mergeCell ref="AO125:AT125"/>
    <mergeCell ref="AO126:AT126"/>
    <mergeCell ref="AO127:AT127"/>
    <mergeCell ref="AO128:AT128"/>
    <mergeCell ref="BG3:BM3"/>
    <mergeCell ref="BG124:BM124"/>
    <mergeCell ref="BG125:BM125"/>
    <mergeCell ref="BG126:BM126"/>
    <mergeCell ref="BG127:BM127"/>
    <mergeCell ref="BG128:BM128"/>
    <mergeCell ref="BG129:BM129"/>
    <mergeCell ref="BA3:BF3"/>
    <mergeCell ref="BA124:BF124"/>
    <mergeCell ref="BA125:BF125"/>
    <mergeCell ref="BA126:BF126"/>
    <mergeCell ref="BA127:BF127"/>
    <mergeCell ref="AC134:AH134"/>
    <mergeCell ref="AI134:AN134"/>
    <mergeCell ref="AO134:AT134"/>
    <mergeCell ref="A60:B60"/>
    <mergeCell ref="A98:B98"/>
    <mergeCell ref="C134:J134"/>
    <mergeCell ref="K134:P134"/>
    <mergeCell ref="CJ3:CK3"/>
    <mergeCell ref="CJ124:CK124"/>
    <mergeCell ref="CH3:CI3"/>
    <mergeCell ref="CH124:CI124"/>
    <mergeCell ref="BZ3:CE3"/>
    <mergeCell ref="BZ124:CE124"/>
    <mergeCell ref="BN128:BS128"/>
    <mergeCell ref="BN129:BS129"/>
    <mergeCell ref="BT3:BY3"/>
    <mergeCell ref="BT124:BY124"/>
    <mergeCell ref="BN3:BS3"/>
    <mergeCell ref="BN124:BS124"/>
    <mergeCell ref="BN125:BS125"/>
    <mergeCell ref="BN126:BS126"/>
    <mergeCell ref="BN127:BS127"/>
    <mergeCell ref="BA128:BF128"/>
    <mergeCell ref="BA129:BF129"/>
    <mergeCell ref="BG137:BM137"/>
    <mergeCell ref="BN137:BS137"/>
    <mergeCell ref="BZ134:CE134"/>
    <mergeCell ref="CH134:CI134"/>
    <mergeCell ref="CJ134:CK134"/>
    <mergeCell ref="A135:B135"/>
    <mergeCell ref="C135:J135"/>
    <mergeCell ref="K135:P135"/>
    <mergeCell ref="Q135:V135"/>
    <mergeCell ref="W135:AB135"/>
    <mergeCell ref="AC135:AH135"/>
    <mergeCell ref="AI135:AN135"/>
    <mergeCell ref="AO135:AT135"/>
    <mergeCell ref="AU135:AZ135"/>
    <mergeCell ref="BA135:BF135"/>
    <mergeCell ref="BG135:BM135"/>
    <mergeCell ref="BN135:BS135"/>
    <mergeCell ref="AU134:AZ134"/>
    <mergeCell ref="BA134:BF134"/>
    <mergeCell ref="BG134:BM134"/>
    <mergeCell ref="BN134:BS134"/>
    <mergeCell ref="BT134:BY134"/>
    <mergeCell ref="Q134:V134"/>
    <mergeCell ref="W134:AB134"/>
    <mergeCell ref="BN139:BS139"/>
    <mergeCell ref="BG136:BM136"/>
    <mergeCell ref="BN136:BS136"/>
    <mergeCell ref="AC136:AH136"/>
    <mergeCell ref="AI136:AN136"/>
    <mergeCell ref="AO136:AT136"/>
    <mergeCell ref="AU136:AZ136"/>
    <mergeCell ref="BA136:BF136"/>
    <mergeCell ref="A136:B136"/>
    <mergeCell ref="C136:J136"/>
    <mergeCell ref="K136:P136"/>
    <mergeCell ref="Q136:V136"/>
    <mergeCell ref="W136:AB136"/>
    <mergeCell ref="BN138:BS138"/>
    <mergeCell ref="A137:B137"/>
    <mergeCell ref="C137:J137"/>
    <mergeCell ref="K137:P137"/>
    <mergeCell ref="Q137:V137"/>
    <mergeCell ref="W137:AB137"/>
    <mergeCell ref="AC137:AH137"/>
    <mergeCell ref="AI137:AN137"/>
    <mergeCell ref="AO137:AT137"/>
    <mergeCell ref="AU137:AZ137"/>
    <mergeCell ref="BA137:BF137"/>
  </mergeCells>
  <conditionalFormatting sqref="A17 A6:B7 A5 A20 A32:B32 A38:B38 A49:B49 A43:B43 A62:A63 A116:B116 A79:A82 A91:B91 A88 A89:B89 A92:A93 A100:B100 A102:B102 A103 A104:B105 A107:B107 A94:B95 F116:F122 F22:F24 F35 F33 F38:F41 F50:F57 F100:F105 F107:F108 F43:F48 A90 C5:D14 F88:F95 G5:H14 M5:N14 R88:R95 S5:T14 X88:X95 L88:L95 Y5:Z14 AD88:AD95 AE5:AF14 AJ88:AJ95 AK5:AL14 AP88:AP95 AQ5:AR14 AV88:AV95 AW5:AX14 BB88:BB95 BC5:BD14 BH88:BH95 BI5:BJ14 BO88:BO95 BP5:BQ14 BU88:BU95 BV5:BW14 CA88:CA95 CB5:CC14 A97:B97 CB97:CC122 BV97:BW122 BP97:BQ122 BI97:BJ122 BC97:BD122 AW97:AX122 AQ97:AR122 AK97:AL122 AE97:AF122 Y97:Z122 S97:T122 M97:N122 G97:H122 C97:D122 F97 L97:L98 R97:R98 X97:X98 AD97:AD98 AJ97:AJ98 AP97:AP98 AV97:AV98 BB97:BB98 BH97:BH98 BU97:BU98 CA97:CA98 BO97:BO98 CB16:CC82 BV16:BW82 BP16:BQ82 BI16:BJ82 BC16:BD82 AW16:AX82 AQ16:AR82 AK16:AL82 AE16:AF82 Y16:Z82 S16:T82 M16:N82 G16:H82 C16:D82 C84:D95 G84:H95 M84:N95 S84:T95 Y84:Z95 AE84:AF95 AK84:AL95 AQ84:AR95 AW84:AX95 BC84:BD95 BI84:BJ95 BP84:BQ95 BV84:BW95 CB84:CC95">
    <cfRule type="cellIs" dxfId="3622" priority="2097" operator="equal">
      <formula>0</formula>
    </cfRule>
  </conditionalFormatting>
  <conditionalFormatting sqref="A11">
    <cfRule type="cellIs" dxfId="3621" priority="2096" operator="equal">
      <formula>0</formula>
    </cfRule>
  </conditionalFormatting>
  <conditionalFormatting sqref="B17">
    <cfRule type="cellIs" dxfId="3620" priority="2095" operator="equal">
      <formula>0</formula>
    </cfRule>
  </conditionalFormatting>
  <conditionalFormatting sqref="B11">
    <cfRule type="cellIs" dxfId="3619" priority="2094" operator="equal">
      <formula>0</formula>
    </cfRule>
  </conditionalFormatting>
  <conditionalFormatting sqref="A12:A13">
    <cfRule type="cellIs" dxfId="3618" priority="2093" operator="equal">
      <formula>0</formula>
    </cfRule>
  </conditionalFormatting>
  <conditionalFormatting sqref="B12:B13">
    <cfRule type="cellIs" dxfId="3617" priority="2092" operator="equal">
      <formula>0</formula>
    </cfRule>
  </conditionalFormatting>
  <conditionalFormatting sqref="B14">
    <cfRule type="cellIs" dxfId="3616" priority="2091" operator="equal">
      <formula>0</formula>
    </cfRule>
  </conditionalFormatting>
  <conditionalFormatting sqref="A9">
    <cfRule type="cellIs" dxfId="3615" priority="2084" operator="equal">
      <formula>0</formula>
    </cfRule>
  </conditionalFormatting>
  <conditionalFormatting sqref="A14">
    <cfRule type="cellIs" dxfId="3614" priority="2090" operator="equal">
      <formula>0</formula>
    </cfRule>
  </conditionalFormatting>
  <conditionalFormatting sqref="A10">
    <cfRule type="cellIs" dxfId="3613" priority="2089" operator="equal">
      <formula>0</formula>
    </cfRule>
  </conditionalFormatting>
  <conditionalFormatting sqref="B16">
    <cfRule type="cellIs" dxfId="3612" priority="2086" operator="equal">
      <formula>0</formula>
    </cfRule>
  </conditionalFormatting>
  <conditionalFormatting sqref="A8">
    <cfRule type="cellIs" dxfId="3611" priority="2088" operator="equal">
      <formula>0</formula>
    </cfRule>
  </conditionalFormatting>
  <conditionalFormatting sqref="B8">
    <cfRule type="cellIs" dxfId="3610" priority="2087" operator="equal">
      <formula>0</formula>
    </cfRule>
  </conditionalFormatting>
  <conditionalFormatting sqref="A16">
    <cfRule type="cellIs" dxfId="3609" priority="2085" operator="equal">
      <formula>0</formula>
    </cfRule>
  </conditionalFormatting>
  <conditionalFormatting sqref="B9">
    <cfRule type="cellIs" dxfId="3608" priority="2083" operator="equal">
      <formula>0</formula>
    </cfRule>
  </conditionalFormatting>
  <conditionalFormatting sqref="B22">
    <cfRule type="cellIs" dxfId="3607" priority="2065" operator="equal">
      <formula>0</formula>
    </cfRule>
  </conditionalFormatting>
  <conditionalFormatting sqref="A3">
    <cfRule type="cellIs" dxfId="3606" priority="2081" operator="equal">
      <formula>0</formula>
    </cfRule>
  </conditionalFormatting>
  <conditionalFormatting sqref="B3">
    <cfRule type="cellIs" dxfId="3605" priority="2080" operator="equal">
      <formula>0</formula>
    </cfRule>
  </conditionalFormatting>
  <conditionalFormatting sqref="E3">
    <cfRule type="cellIs" dxfId="3604" priority="2078" operator="equal">
      <formula>0</formula>
    </cfRule>
  </conditionalFormatting>
  <conditionalFormatting sqref="A29 A21">
    <cfRule type="cellIs" dxfId="3603" priority="2074" operator="equal">
      <formula>0</formula>
    </cfRule>
  </conditionalFormatting>
  <conditionalFormatting sqref="A28">
    <cfRule type="cellIs" dxfId="3602" priority="2073" operator="equal">
      <formula>0</formula>
    </cfRule>
  </conditionalFormatting>
  <conditionalFormatting sqref="B20:B21 B29">
    <cfRule type="cellIs" dxfId="3601" priority="2072" operator="equal">
      <formula>0</formula>
    </cfRule>
  </conditionalFormatting>
  <conditionalFormatting sqref="B28">
    <cfRule type="cellIs" dxfId="3600" priority="2071" operator="equal">
      <formula>0</formula>
    </cfRule>
  </conditionalFormatting>
  <conditionalFormatting sqref="A25:A27">
    <cfRule type="cellIs" dxfId="3599" priority="2070" operator="equal">
      <formula>0</formula>
    </cfRule>
  </conditionalFormatting>
  <conditionalFormatting sqref="B25:B27">
    <cfRule type="cellIs" dxfId="3598" priority="2069" operator="equal">
      <formula>0</formula>
    </cfRule>
  </conditionalFormatting>
  <conditionalFormatting sqref="A23">
    <cfRule type="cellIs" dxfId="3597" priority="2068" operator="equal">
      <formula>0</formula>
    </cfRule>
  </conditionalFormatting>
  <conditionalFormatting sqref="B23">
    <cfRule type="cellIs" dxfId="3596" priority="2067" operator="equal">
      <formula>0</formula>
    </cfRule>
  </conditionalFormatting>
  <conditionalFormatting sqref="A22">
    <cfRule type="cellIs" dxfId="3595" priority="2066" operator="equal">
      <formula>0</formula>
    </cfRule>
  </conditionalFormatting>
  <conditionalFormatting sqref="B24">
    <cfRule type="cellIs" dxfId="3594" priority="2064" operator="equal">
      <formula>0</formula>
    </cfRule>
  </conditionalFormatting>
  <conditionalFormatting sqref="A24">
    <cfRule type="cellIs" dxfId="3593" priority="2063" operator="equal">
      <formula>0</formula>
    </cfRule>
  </conditionalFormatting>
  <conditionalFormatting sqref="F20 F25:F30">
    <cfRule type="cellIs" dxfId="3592" priority="2062" operator="equal">
      <formula>0</formula>
    </cfRule>
  </conditionalFormatting>
  <conditionalFormatting sqref="A34:A35">
    <cfRule type="cellIs" dxfId="3591" priority="2060" operator="equal">
      <formula>0</formula>
    </cfRule>
  </conditionalFormatting>
  <conditionalFormatting sqref="A33">
    <cfRule type="cellIs" dxfId="3590" priority="2059" operator="equal">
      <formula>0</formula>
    </cfRule>
  </conditionalFormatting>
  <conditionalFormatting sqref="A39:B40">
    <cfRule type="cellIs" dxfId="3589" priority="2057" operator="equal">
      <formula>0</formula>
    </cfRule>
  </conditionalFormatting>
  <conditionalFormatting sqref="A57:B59 A50:B55">
    <cfRule type="cellIs" dxfId="3588" priority="2052" operator="equal">
      <formula>0</formula>
    </cfRule>
  </conditionalFormatting>
  <conditionalFormatting sqref="A44:A47">
    <cfRule type="cellIs" dxfId="3587" priority="2054" operator="equal">
      <formula>0</formula>
    </cfRule>
  </conditionalFormatting>
  <conditionalFormatting sqref="B44:B47">
    <cfRule type="cellIs" dxfId="3586" priority="2053" operator="equal">
      <formula>0</formula>
    </cfRule>
  </conditionalFormatting>
  <conditionalFormatting sqref="A56:B56">
    <cfRule type="cellIs" dxfId="3585" priority="2051" operator="equal">
      <formula>0</formula>
    </cfRule>
  </conditionalFormatting>
  <conditionalFormatting sqref="B62:B63">
    <cfRule type="cellIs" dxfId="3584" priority="2049" operator="equal">
      <formula>0</formula>
    </cfRule>
  </conditionalFormatting>
  <conditionalFormatting sqref="A117">
    <cfRule type="cellIs" dxfId="3583" priority="1952" operator="equal">
      <formula>0</formula>
    </cfRule>
  </conditionalFormatting>
  <conditionalFormatting sqref="A77:A78">
    <cfRule type="cellIs" dxfId="3582" priority="2022" operator="equal">
      <formula>0</formula>
    </cfRule>
  </conditionalFormatting>
  <conditionalFormatting sqref="A75">
    <cfRule type="cellIs" dxfId="3581" priority="2020" operator="equal">
      <formula>0</formula>
    </cfRule>
  </conditionalFormatting>
  <conditionalFormatting sqref="B65">
    <cfRule type="cellIs" dxfId="3580" priority="2021" operator="equal">
      <formula>0</formula>
    </cfRule>
  </conditionalFormatting>
  <conditionalFormatting sqref="A65">
    <cfRule type="cellIs" dxfId="3579" priority="2023" operator="equal">
      <formula>0</formula>
    </cfRule>
  </conditionalFormatting>
  <conditionalFormatting sqref="B117">
    <cfRule type="cellIs" dxfId="3578" priority="1953" operator="equal">
      <formula>0</formula>
    </cfRule>
  </conditionalFormatting>
  <conditionalFormatting sqref="A120:B120">
    <cfRule type="cellIs" dxfId="3577" priority="1951" operator="equal">
      <formula>0</formula>
    </cfRule>
  </conditionalFormatting>
  <conditionalFormatting sqref="F62">
    <cfRule type="cellIs" dxfId="3576" priority="1947" operator="equal">
      <formula>0</formula>
    </cfRule>
  </conditionalFormatting>
  <conditionalFormatting sqref="B10">
    <cfRule type="cellIs" dxfId="3575" priority="1948" operator="equal">
      <formula>0</formula>
    </cfRule>
  </conditionalFormatting>
  <conditionalFormatting sqref="F32">
    <cfRule type="cellIs" dxfId="3574" priority="2037" operator="equal">
      <formula>0</formula>
    </cfRule>
  </conditionalFormatting>
  <conditionalFormatting sqref="F34">
    <cfRule type="cellIs" dxfId="3573" priority="2035" operator="equal">
      <formula>0</formula>
    </cfRule>
  </conditionalFormatting>
  <conditionalFormatting sqref="A66:B67 A68:A70 B68:B75 A76:B78">
    <cfRule type="cellIs" dxfId="3572" priority="2025" operator="equal">
      <formula>0</formula>
    </cfRule>
  </conditionalFormatting>
  <conditionalFormatting sqref="A76:B76">
    <cfRule type="cellIs" dxfId="3571" priority="2016" operator="equal">
      <formula>0</formula>
    </cfRule>
  </conditionalFormatting>
  <conditionalFormatting sqref="A118:B119 A121:B121 A127 A122">
    <cfRule type="cellIs" dxfId="3570" priority="1954" operator="equal">
      <formula>0</formula>
    </cfRule>
  </conditionalFormatting>
  <conditionalFormatting sqref="A71">
    <cfRule type="cellIs" dxfId="3569" priority="2018" operator="equal">
      <formula>0</formula>
    </cfRule>
  </conditionalFormatting>
  <conditionalFormatting sqref="A72:A74">
    <cfRule type="cellIs" dxfId="3568" priority="2017" operator="equal">
      <formula>0</formula>
    </cfRule>
  </conditionalFormatting>
  <conditionalFormatting sqref="F67:F78">
    <cfRule type="cellIs" dxfId="3567" priority="2015" operator="equal">
      <formula>0</formula>
    </cfRule>
  </conditionalFormatting>
  <conditionalFormatting sqref="A84">
    <cfRule type="cellIs" dxfId="3566" priority="2014" operator="equal">
      <formula>0</formula>
    </cfRule>
  </conditionalFormatting>
  <conditionalFormatting sqref="B82 B84">
    <cfRule type="cellIs" dxfId="3565" priority="2013" operator="equal">
      <formula>0</formula>
    </cfRule>
  </conditionalFormatting>
  <conditionalFormatting sqref="A85:A86">
    <cfRule type="cellIs" dxfId="3564" priority="2012" operator="equal">
      <formula>0</formula>
    </cfRule>
  </conditionalFormatting>
  <conditionalFormatting sqref="B85:B86">
    <cfRule type="cellIs" dxfId="3563" priority="2011" operator="equal">
      <formula>0</formula>
    </cfRule>
  </conditionalFormatting>
  <conditionalFormatting sqref="B80:B81">
    <cfRule type="cellIs" dxfId="3562" priority="2009" operator="equal">
      <formula>0</formula>
    </cfRule>
  </conditionalFormatting>
  <conditionalFormatting sqref="B79">
    <cfRule type="cellIs" dxfId="3561" priority="2007" operator="equal">
      <formula>0</formula>
    </cfRule>
  </conditionalFormatting>
  <conditionalFormatting sqref="F86">
    <cfRule type="cellIs" dxfId="3560" priority="2005" operator="equal">
      <formula>0</formula>
    </cfRule>
  </conditionalFormatting>
  <conditionalFormatting sqref="B88">
    <cfRule type="cellIs" dxfId="3559" priority="2000" operator="equal">
      <formula>0</formula>
    </cfRule>
  </conditionalFormatting>
  <conditionalFormatting sqref="B92">
    <cfRule type="cellIs" dxfId="3558" priority="1997" operator="equal">
      <formula>0</formula>
    </cfRule>
  </conditionalFormatting>
  <conditionalFormatting sqref="B90">
    <cfRule type="cellIs" dxfId="3557" priority="1995" operator="equal">
      <formula>0</formula>
    </cfRule>
  </conditionalFormatting>
  <conditionalFormatting sqref="B93">
    <cfRule type="cellIs" dxfId="3556" priority="1992" operator="equal">
      <formula>0</formula>
    </cfRule>
  </conditionalFormatting>
  <conditionalFormatting sqref="A101:B101">
    <cfRule type="cellIs" dxfId="3555" priority="1989" operator="equal">
      <formula>0</formula>
    </cfRule>
  </conditionalFormatting>
  <conditionalFormatting sqref="B103">
    <cfRule type="cellIs" dxfId="3554" priority="1987" operator="equal">
      <formula>0</formula>
    </cfRule>
  </conditionalFormatting>
  <conditionalFormatting sqref="A108 A110:B112">
    <cfRule type="cellIs" dxfId="3553" priority="1983" operator="equal">
      <formula>0</formula>
    </cfRule>
  </conditionalFormatting>
  <conditionalFormatting sqref="B108:B109">
    <cfRule type="cellIs" dxfId="3552" priority="1982" operator="equal">
      <formula>0</formula>
    </cfRule>
  </conditionalFormatting>
  <conditionalFormatting sqref="A113:B113">
    <cfRule type="cellIs" dxfId="3551" priority="1981" operator="equal">
      <formula>0</formula>
    </cfRule>
  </conditionalFormatting>
  <conditionalFormatting sqref="A109">
    <cfRule type="cellIs" dxfId="3550" priority="1980" operator="equal">
      <formula>0</formula>
    </cfRule>
  </conditionalFormatting>
  <conditionalFormatting sqref="F63">
    <cfRule type="cellIs" dxfId="3549" priority="1946" operator="equal">
      <formula>0</formula>
    </cfRule>
  </conditionalFormatting>
  <conditionalFormatting sqref="B33:B35">
    <cfRule type="cellIs" dxfId="3548" priority="1945" operator="equal">
      <formula>0</formula>
    </cfRule>
  </conditionalFormatting>
  <conditionalFormatting sqref="A30">
    <cfRule type="cellIs" dxfId="3547" priority="1940" operator="equal">
      <formula>0</formula>
    </cfRule>
  </conditionalFormatting>
  <conditionalFormatting sqref="B30">
    <cfRule type="cellIs" dxfId="3546" priority="1939" operator="equal">
      <formula>0</formula>
    </cfRule>
  </conditionalFormatting>
  <conditionalFormatting sqref="A41:B41">
    <cfRule type="cellIs" dxfId="3545" priority="1936" operator="equal">
      <formula>0</formula>
    </cfRule>
  </conditionalFormatting>
  <conditionalFormatting sqref="F49 F58:F59">
    <cfRule type="cellIs" dxfId="3544" priority="1928" operator="equal">
      <formula>0</formula>
    </cfRule>
  </conditionalFormatting>
  <conditionalFormatting sqref="A114:B114">
    <cfRule type="cellIs" dxfId="3543" priority="1919" operator="equal">
      <formula>0</formula>
    </cfRule>
  </conditionalFormatting>
  <conditionalFormatting sqref="F109:F114">
    <cfRule type="cellIs" dxfId="3542" priority="1917" operator="equal">
      <formula>0</formula>
    </cfRule>
  </conditionalFormatting>
  <conditionalFormatting sqref="F79">
    <cfRule type="cellIs" dxfId="3541" priority="1914" operator="equal">
      <formula>0</formula>
    </cfRule>
  </conditionalFormatting>
  <conditionalFormatting sqref="F80">
    <cfRule type="cellIs" dxfId="3540" priority="1913" operator="equal">
      <formula>0</formula>
    </cfRule>
  </conditionalFormatting>
  <conditionalFormatting sqref="F65">
    <cfRule type="cellIs" dxfId="3539" priority="1906" operator="equal">
      <formula>0</formula>
    </cfRule>
  </conditionalFormatting>
  <conditionalFormatting sqref="F66">
    <cfRule type="cellIs" dxfId="3538" priority="1907" operator="equal">
      <formula>0</formula>
    </cfRule>
  </conditionalFormatting>
  <conditionalFormatting sqref="F84">
    <cfRule type="cellIs" dxfId="3537" priority="1904" operator="equal">
      <formula>0</formula>
    </cfRule>
  </conditionalFormatting>
  <conditionalFormatting sqref="F85">
    <cfRule type="cellIs" dxfId="3536" priority="1903" operator="equal">
      <formula>0</formula>
    </cfRule>
  </conditionalFormatting>
  <conditionalFormatting sqref="F81">
    <cfRule type="cellIs" dxfId="3535" priority="1901" operator="equal">
      <formula>0</formula>
    </cfRule>
  </conditionalFormatting>
  <conditionalFormatting sqref="F82">
    <cfRule type="cellIs" dxfId="3534" priority="1900" operator="equal">
      <formula>0</formula>
    </cfRule>
  </conditionalFormatting>
  <conditionalFormatting sqref="E4:F4">
    <cfRule type="cellIs" dxfId="3533" priority="1889" operator="equal">
      <formula>0</formula>
    </cfRule>
  </conditionalFormatting>
  <conditionalFormatting sqref="C3">
    <cfRule type="cellIs" dxfId="3532" priority="1888" operator="equal">
      <formula>0</formula>
    </cfRule>
  </conditionalFormatting>
  <conditionalFormatting sqref="G4:H4">
    <cfRule type="cellIs" dxfId="3531" priority="1887" operator="equal">
      <formula>0</formula>
    </cfRule>
  </conditionalFormatting>
  <conditionalFormatting sqref="F5">
    <cfRule type="cellIs" dxfId="3530" priority="1886" operator="equal">
      <formula>0</formula>
    </cfRule>
  </conditionalFormatting>
  <conditionalFormatting sqref="F7">
    <cfRule type="cellIs" dxfId="3529" priority="1885" operator="equal">
      <formula>0</formula>
    </cfRule>
  </conditionalFormatting>
  <conditionalFormatting sqref="I5:I14 O5:O14 U5:U14 AA5:AA14 AG5:AG14 AM5:AM14 AS5:AS14 AY5:AY14 BE5:BE14 BL5:BL14 BR5:BR14 BX5:BX14 CD5:CD14 CD97:CD122 BX97:BX122 BR97:BR122 BL97:BL122 BE97:BE122 AY97:AY122 AS97:AS122 AM97:AM122 AG97:AG122 AA97:AA122 U97:U122 O97:O122 I97:I122 CD16:CD82 BX16:BX82 BR16:BR82 BL16:BL82 BE16:BE82 AY16:AY82 AS16:AS82 AM16:AM82 AG16:AG82 AA16:AA82 U16:U82 O16:O82 I16:I82 I84:I95 O84:O95 U84:U95 AA84:AA95 AG84:AG95 AM84:AM95 AS84:AS95 AY84:AY95 BE84:BE95 BL84:BL95 BR84:BR95 BX84:BX95 CD84:CD95">
    <cfRule type="cellIs" dxfId="3528" priority="686" operator="equal">
      <formula>0</formula>
    </cfRule>
  </conditionalFormatting>
  <conditionalFormatting sqref="A18">
    <cfRule type="cellIs" dxfId="3527" priority="1788" operator="equal">
      <formula>0</formula>
    </cfRule>
  </conditionalFormatting>
  <conditionalFormatting sqref="B18">
    <cfRule type="cellIs" dxfId="3526" priority="1787" operator="equal">
      <formula>0</formula>
    </cfRule>
  </conditionalFormatting>
  <conditionalFormatting sqref="F21">
    <cfRule type="cellIs" dxfId="3525" priority="1786" operator="equal">
      <formula>0</formula>
    </cfRule>
  </conditionalFormatting>
  <conditionalFormatting sqref="R80">
    <cfRule type="cellIs" dxfId="3524" priority="1158" operator="equal">
      <formula>0</formula>
    </cfRule>
  </conditionalFormatting>
  <conditionalFormatting sqref="L66">
    <cfRule type="cellIs" dxfId="3523" priority="1196" operator="equal">
      <formula>0</formula>
    </cfRule>
  </conditionalFormatting>
  <conditionalFormatting sqref="Q4:R4">
    <cfRule type="cellIs" dxfId="3522" priority="1151" operator="equal">
      <formula>0</formula>
    </cfRule>
  </conditionalFormatting>
  <conditionalFormatting sqref="R7">
    <cfRule type="cellIs" dxfId="3521" priority="1148" operator="equal">
      <formula>0</formula>
    </cfRule>
  </conditionalFormatting>
  <conditionalFormatting sqref="R20 R25:R30">
    <cfRule type="cellIs" dxfId="3520" priority="1176" operator="equal">
      <formula>0</formula>
    </cfRule>
  </conditionalFormatting>
  <conditionalFormatting sqref="L21">
    <cfRule type="cellIs" dxfId="3519" priority="1184" operator="equal">
      <formula>0</formula>
    </cfRule>
  </conditionalFormatting>
  <conditionalFormatting sqref="W3">
    <cfRule type="cellIs" dxfId="3518" priority="1140" operator="equal">
      <formula>0</formula>
    </cfRule>
  </conditionalFormatting>
  <conditionalFormatting sqref="X32">
    <cfRule type="cellIs" dxfId="3517" priority="1135" operator="equal">
      <formula>0</formula>
    </cfRule>
  </conditionalFormatting>
  <conditionalFormatting sqref="R67:R78">
    <cfRule type="cellIs" dxfId="3516" priority="1172" operator="equal">
      <formula>0</formula>
    </cfRule>
  </conditionalFormatting>
  <conditionalFormatting sqref="R62">
    <cfRule type="cellIs" dxfId="3515" priority="1165" operator="equal">
      <formula>0</formula>
    </cfRule>
  </conditionalFormatting>
  <conditionalFormatting sqref="R49 R58:R59">
    <cfRule type="cellIs" dxfId="3514" priority="1163" operator="equal">
      <formula>0</formula>
    </cfRule>
  </conditionalFormatting>
  <conditionalFormatting sqref="R109:R114">
    <cfRule type="cellIs" dxfId="3513" priority="1161" operator="equal">
      <formula>0</formula>
    </cfRule>
  </conditionalFormatting>
  <conditionalFormatting sqref="R79">
    <cfRule type="cellIs" dxfId="3512" priority="1159" operator="equal">
      <formula>0</formula>
    </cfRule>
  </conditionalFormatting>
  <conditionalFormatting sqref="R65">
    <cfRule type="cellIs" dxfId="3511" priority="1156" operator="equal">
      <formula>0</formula>
    </cfRule>
  </conditionalFormatting>
  <conditionalFormatting sqref="R21">
    <cfRule type="cellIs" dxfId="3510" priority="1145" operator="equal">
      <formula>0</formula>
    </cfRule>
  </conditionalFormatting>
  <conditionalFormatting sqref="R66">
    <cfRule type="cellIs" dxfId="3509" priority="1157" operator="equal">
      <formula>0</formula>
    </cfRule>
  </conditionalFormatting>
  <conditionalFormatting sqref="A128">
    <cfRule type="cellIs" dxfId="3508" priority="1246" operator="equal">
      <formula>0</formula>
    </cfRule>
  </conditionalFormatting>
  <conditionalFormatting sqref="L82">
    <cfRule type="cellIs" dxfId="3507" priority="1191" operator="equal">
      <formula>0</formula>
    </cfRule>
  </conditionalFormatting>
  <conditionalFormatting sqref="R116:R122 R22:R24 R35 R33 R38 R43:R47 R50:R57 R100:R105 R107:R108 R40:R41">
    <cfRule type="cellIs" dxfId="3506" priority="1180" operator="equal">
      <formula>0</formula>
    </cfRule>
  </conditionalFormatting>
  <conditionalFormatting sqref="R34">
    <cfRule type="cellIs" dxfId="3505" priority="1173" operator="equal">
      <formula>0</formula>
    </cfRule>
  </conditionalFormatting>
  <conditionalFormatting sqref="R86">
    <cfRule type="cellIs" dxfId="3504" priority="1171" operator="equal">
      <formula>0</formula>
    </cfRule>
  </conditionalFormatting>
  <conditionalFormatting sqref="R81">
    <cfRule type="cellIs" dxfId="3503" priority="1153" operator="equal">
      <formula>0</formula>
    </cfRule>
  </conditionalFormatting>
  <conditionalFormatting sqref="A129">
    <cfRule type="cellIs" dxfId="3502" priority="1245" operator="equal">
      <formula>0</formula>
    </cfRule>
  </conditionalFormatting>
  <conditionalFormatting sqref="L5">
    <cfRule type="cellIs" dxfId="3501" priority="1188" operator="equal">
      <formula>0</formula>
    </cfRule>
  </conditionalFormatting>
  <conditionalFormatting sqref="X20 X25:X30">
    <cfRule type="cellIs" dxfId="3500" priority="1137" operator="equal">
      <formula>0</formula>
    </cfRule>
  </conditionalFormatting>
  <conditionalFormatting sqref="X67:X78">
    <cfRule type="cellIs" dxfId="3499" priority="1133" operator="equal">
      <formula>0</formula>
    </cfRule>
  </conditionalFormatting>
  <conditionalFormatting sqref="X109:X114">
    <cfRule type="cellIs" dxfId="3498" priority="1122" operator="equal">
      <formula>0</formula>
    </cfRule>
  </conditionalFormatting>
  <conditionalFormatting sqref="R82">
    <cfRule type="cellIs" dxfId="3497" priority="1152" operator="equal">
      <formula>0</formula>
    </cfRule>
  </conditionalFormatting>
  <conditionalFormatting sqref="A125:A126">
    <cfRule type="cellIs" dxfId="3496" priority="1243" operator="equal">
      <formula>0</formula>
    </cfRule>
  </conditionalFormatting>
  <conditionalFormatting sqref="R5">
    <cfRule type="cellIs" dxfId="3495" priority="1149" operator="equal">
      <formula>0</formula>
    </cfRule>
  </conditionalFormatting>
  <conditionalFormatting sqref="X116:X122 X22:X24 X35 X33 X38 X43:X47 X50:X57 X100:X105 X107:X108 X40:X41">
    <cfRule type="cellIs" dxfId="3494" priority="1141" operator="equal">
      <formula>0</formula>
    </cfRule>
  </conditionalFormatting>
  <conditionalFormatting sqref="X34">
    <cfRule type="cellIs" dxfId="3493" priority="1134" operator="equal">
      <formula>0</formula>
    </cfRule>
  </conditionalFormatting>
  <conditionalFormatting sqref="X86">
    <cfRule type="cellIs" dxfId="3492" priority="1132" operator="equal">
      <formula>0</formula>
    </cfRule>
  </conditionalFormatting>
  <conditionalFormatting sqref="L116:L122 L22:L24 L35 L33 L38 L43:L47 L50:L57 L100:L105 L107:L108 L40:L41">
    <cfRule type="cellIs" dxfId="3491" priority="1219" operator="equal">
      <formula>0</formula>
    </cfRule>
  </conditionalFormatting>
  <conditionalFormatting sqref="K3">
    <cfRule type="cellIs" dxfId="3490" priority="1218" operator="equal">
      <formula>0</formula>
    </cfRule>
  </conditionalFormatting>
  <conditionalFormatting sqref="X49 X58:X59">
    <cfRule type="cellIs" dxfId="3489" priority="1124" operator="equal">
      <formula>0</formula>
    </cfRule>
  </conditionalFormatting>
  <conditionalFormatting sqref="L20 L25:L30">
    <cfRule type="cellIs" dxfId="3488" priority="1215" operator="equal">
      <formula>0</formula>
    </cfRule>
  </conditionalFormatting>
  <conditionalFormatting sqref="L32">
    <cfRule type="cellIs" dxfId="3487" priority="1213" operator="equal">
      <formula>0</formula>
    </cfRule>
  </conditionalFormatting>
  <conditionalFormatting sqref="L34">
    <cfRule type="cellIs" dxfId="3486" priority="1212" operator="equal">
      <formula>0</formula>
    </cfRule>
  </conditionalFormatting>
  <conditionalFormatting sqref="L67:L78">
    <cfRule type="cellIs" dxfId="3485" priority="1211" operator="equal">
      <formula>0</formula>
    </cfRule>
  </conditionalFormatting>
  <conditionalFormatting sqref="L86">
    <cfRule type="cellIs" dxfId="3484" priority="1210" operator="equal">
      <formula>0</formula>
    </cfRule>
  </conditionalFormatting>
  <conditionalFormatting sqref="S4:T4">
    <cfRule type="cellIs" dxfId="3483" priority="1150" operator="equal">
      <formula>0</formula>
    </cfRule>
  </conditionalFormatting>
  <conditionalFormatting sqref="L65">
    <cfRule type="cellIs" dxfId="3482" priority="1195" operator="equal">
      <formula>0</formula>
    </cfRule>
  </conditionalFormatting>
  <conditionalFormatting sqref="L81">
    <cfRule type="cellIs" dxfId="3481" priority="1192" operator="equal">
      <formula>0</formula>
    </cfRule>
  </conditionalFormatting>
  <conditionalFormatting sqref="X62">
    <cfRule type="cellIs" dxfId="3480" priority="1126" operator="equal">
      <formula>0</formula>
    </cfRule>
  </conditionalFormatting>
  <conditionalFormatting sqref="L62">
    <cfRule type="cellIs" dxfId="3479" priority="1204" operator="equal">
      <formula>0</formula>
    </cfRule>
  </conditionalFormatting>
  <conditionalFormatting sqref="R32">
    <cfRule type="cellIs" dxfId="3478" priority="1174" operator="equal">
      <formula>0</formula>
    </cfRule>
  </conditionalFormatting>
  <conditionalFormatting sqref="X65">
    <cfRule type="cellIs" dxfId="3477" priority="1117" operator="equal">
      <formula>0</formula>
    </cfRule>
  </conditionalFormatting>
  <conditionalFormatting sqref="M4:N4">
    <cfRule type="cellIs" dxfId="3476" priority="1189" operator="equal">
      <formula>0</formula>
    </cfRule>
  </conditionalFormatting>
  <conditionalFormatting sqref="L49 L58:L59">
    <cfRule type="cellIs" dxfId="3475" priority="1202" operator="equal">
      <formula>0</formula>
    </cfRule>
  </conditionalFormatting>
  <conditionalFormatting sqref="L109:L114">
    <cfRule type="cellIs" dxfId="3474" priority="1200" operator="equal">
      <formula>0</formula>
    </cfRule>
  </conditionalFormatting>
  <conditionalFormatting sqref="L79">
    <cfRule type="cellIs" dxfId="3473" priority="1198" operator="equal">
      <formula>0</formula>
    </cfRule>
  </conditionalFormatting>
  <conditionalFormatting sqref="L80">
    <cfRule type="cellIs" dxfId="3472" priority="1197" operator="equal">
      <formula>0</formula>
    </cfRule>
  </conditionalFormatting>
  <conditionalFormatting sqref="K4:L4">
    <cfRule type="cellIs" dxfId="3471" priority="1190" operator="equal">
      <formula>0</formula>
    </cfRule>
  </conditionalFormatting>
  <conditionalFormatting sqref="L7">
    <cfRule type="cellIs" dxfId="3470" priority="1187" operator="equal">
      <formula>0</formula>
    </cfRule>
  </conditionalFormatting>
  <conditionalFormatting sqref="X66">
    <cfRule type="cellIs" dxfId="3469" priority="1118" operator="equal">
      <formula>0</formula>
    </cfRule>
  </conditionalFormatting>
  <conditionalFormatting sqref="Q3">
    <cfRule type="cellIs" dxfId="3468" priority="1179" operator="equal">
      <formula>0</formula>
    </cfRule>
  </conditionalFormatting>
  <conditionalFormatting sqref="AD66">
    <cfRule type="cellIs" dxfId="3467" priority="1079" operator="equal">
      <formula>0</formula>
    </cfRule>
  </conditionalFormatting>
  <conditionalFormatting sqref="AD32">
    <cfRule type="cellIs" dxfId="3466" priority="1096" operator="equal">
      <formula>0</formula>
    </cfRule>
  </conditionalFormatting>
  <conditionalFormatting sqref="AJ80">
    <cfRule type="cellIs" dxfId="3465" priority="1041" operator="equal">
      <formula>0</formula>
    </cfRule>
  </conditionalFormatting>
  <conditionalFormatting sqref="X82">
    <cfRule type="cellIs" dxfId="3464" priority="1113" operator="equal">
      <formula>0</formula>
    </cfRule>
  </conditionalFormatting>
  <conditionalFormatting sqref="X79">
    <cfRule type="cellIs" dxfId="3463" priority="1120" operator="equal">
      <formula>0</formula>
    </cfRule>
  </conditionalFormatting>
  <conditionalFormatting sqref="X80">
    <cfRule type="cellIs" dxfId="3462" priority="1119" operator="equal">
      <formula>0</formula>
    </cfRule>
  </conditionalFormatting>
  <conditionalFormatting sqref="AD65">
    <cfRule type="cellIs" dxfId="3461" priority="1078" operator="equal">
      <formula>0</formula>
    </cfRule>
  </conditionalFormatting>
  <conditionalFormatting sqref="AO3">
    <cfRule type="cellIs" dxfId="3460" priority="1023" operator="equal">
      <formula>0</formula>
    </cfRule>
  </conditionalFormatting>
  <conditionalFormatting sqref="AD49 AD58:AD59">
    <cfRule type="cellIs" dxfId="3459" priority="1085" operator="equal">
      <formula>0</formula>
    </cfRule>
  </conditionalFormatting>
  <conditionalFormatting sqref="X81">
    <cfRule type="cellIs" dxfId="3458" priority="1114" operator="equal">
      <formula>0</formula>
    </cfRule>
  </conditionalFormatting>
  <conditionalFormatting sqref="W4:X4">
    <cfRule type="cellIs" dxfId="3457" priority="1112" operator="equal">
      <formula>0</formula>
    </cfRule>
  </conditionalFormatting>
  <conditionalFormatting sqref="Y4:Z4">
    <cfRule type="cellIs" dxfId="3456" priority="1111" operator="equal">
      <formula>0</formula>
    </cfRule>
  </conditionalFormatting>
  <conditionalFormatting sqref="X5">
    <cfRule type="cellIs" dxfId="3455" priority="1110" operator="equal">
      <formula>0</formula>
    </cfRule>
  </conditionalFormatting>
  <conditionalFormatting sqref="X7">
    <cfRule type="cellIs" dxfId="3454" priority="1109" operator="equal">
      <formula>0</formula>
    </cfRule>
  </conditionalFormatting>
  <conditionalFormatting sqref="X21">
    <cfRule type="cellIs" dxfId="3453" priority="1106" operator="equal">
      <formula>0</formula>
    </cfRule>
  </conditionalFormatting>
  <conditionalFormatting sqref="AJ66">
    <cfRule type="cellIs" dxfId="3452" priority="1040" operator="equal">
      <formula>0</formula>
    </cfRule>
  </conditionalFormatting>
  <conditionalFormatting sqref="AD116:AD122 AD22:AD24 AD35 AD33 AD38 AD43:AD47 AD50:AD57 AD100:AD105 AD107:AD108 AD40:AD41">
    <cfRule type="cellIs" dxfId="3451" priority="1102" operator="equal">
      <formula>0</formula>
    </cfRule>
  </conditionalFormatting>
  <conditionalFormatting sqref="AC3">
    <cfRule type="cellIs" dxfId="3450" priority="1101" operator="equal">
      <formula>0</formula>
    </cfRule>
  </conditionalFormatting>
  <conditionalFormatting sqref="AD20 AD25:AD30">
    <cfRule type="cellIs" dxfId="3449" priority="1098" operator="equal">
      <formula>0</formula>
    </cfRule>
  </conditionalFormatting>
  <conditionalFormatting sqref="AD62">
    <cfRule type="cellIs" dxfId="3448" priority="1087" operator="equal">
      <formula>0</formula>
    </cfRule>
  </conditionalFormatting>
  <conditionalFormatting sqref="AP79">
    <cfRule type="cellIs" dxfId="3447" priority="1003" operator="equal">
      <formula>0</formula>
    </cfRule>
  </conditionalFormatting>
  <conditionalFormatting sqref="AD34">
    <cfRule type="cellIs" dxfId="3446" priority="1095" operator="equal">
      <formula>0</formula>
    </cfRule>
  </conditionalFormatting>
  <conditionalFormatting sqref="AD67:AD78">
    <cfRule type="cellIs" dxfId="3445" priority="1094" operator="equal">
      <formula>0</formula>
    </cfRule>
  </conditionalFormatting>
  <conditionalFormatting sqref="AD86">
    <cfRule type="cellIs" dxfId="3444" priority="1093" operator="equal">
      <formula>0</formula>
    </cfRule>
  </conditionalFormatting>
  <conditionalFormatting sqref="AD81">
    <cfRule type="cellIs" dxfId="3443" priority="1075" operator="equal">
      <formula>0</formula>
    </cfRule>
  </conditionalFormatting>
  <conditionalFormatting sqref="AD109:AD114">
    <cfRule type="cellIs" dxfId="3442" priority="1083" operator="equal">
      <formula>0</formula>
    </cfRule>
  </conditionalFormatting>
  <conditionalFormatting sqref="AD79">
    <cfRule type="cellIs" dxfId="3441" priority="1081" operator="equal">
      <formula>0</formula>
    </cfRule>
  </conditionalFormatting>
  <conditionalFormatting sqref="AD80">
    <cfRule type="cellIs" dxfId="3440" priority="1080" operator="equal">
      <formula>0</formula>
    </cfRule>
  </conditionalFormatting>
  <conditionalFormatting sqref="AV116:AV122 AV22:AV24 AV35 AV33 AV38 AV43:AV47 AV50:AV57 AV100:AV104 AV107:AV108 AV40:AV41">
    <cfRule type="cellIs" dxfId="3439" priority="985" operator="equal">
      <formula>0</formula>
    </cfRule>
  </conditionalFormatting>
  <conditionalFormatting sqref="AD82">
    <cfRule type="cellIs" dxfId="3438" priority="1074" operator="equal">
      <formula>0</formula>
    </cfRule>
  </conditionalFormatting>
  <conditionalFormatting sqref="AC4:AD4">
    <cfRule type="cellIs" dxfId="3437" priority="1073" operator="equal">
      <formula>0</formula>
    </cfRule>
  </conditionalFormatting>
  <conditionalFormatting sqref="AE4:AF4">
    <cfRule type="cellIs" dxfId="3436" priority="1072" operator="equal">
      <formula>0</formula>
    </cfRule>
  </conditionalFormatting>
  <conditionalFormatting sqref="AD5">
    <cfRule type="cellIs" dxfId="3435" priority="1071" operator="equal">
      <formula>0</formula>
    </cfRule>
  </conditionalFormatting>
  <conditionalFormatting sqref="AD7">
    <cfRule type="cellIs" dxfId="3434" priority="1070" operator="equal">
      <formula>0</formula>
    </cfRule>
  </conditionalFormatting>
  <conditionalFormatting sqref="AD21">
    <cfRule type="cellIs" dxfId="3433" priority="1067" operator="equal">
      <formula>0</formula>
    </cfRule>
  </conditionalFormatting>
  <conditionalFormatting sqref="AJ116:AJ122 AJ22:AJ24 AJ35 AJ33 AJ38 AJ43:AJ47 AJ50:AJ57 AJ100:AJ105 AJ107:AJ108 AJ40:AJ41">
    <cfRule type="cellIs" dxfId="3432" priority="1063" operator="equal">
      <formula>0</formula>
    </cfRule>
  </conditionalFormatting>
  <conditionalFormatting sqref="AI3">
    <cfRule type="cellIs" dxfId="3431" priority="1062" operator="equal">
      <formula>0</formula>
    </cfRule>
  </conditionalFormatting>
  <conditionalFormatting sqref="AJ20 AJ25:AJ30">
    <cfRule type="cellIs" dxfId="3430" priority="1059" operator="equal">
      <formula>0</formula>
    </cfRule>
  </conditionalFormatting>
  <conditionalFormatting sqref="AJ62">
    <cfRule type="cellIs" dxfId="3429" priority="1048" operator="equal">
      <formula>0</formula>
    </cfRule>
  </conditionalFormatting>
  <conditionalFormatting sqref="AJ32">
    <cfRule type="cellIs" dxfId="3428" priority="1057" operator="equal">
      <formula>0</formula>
    </cfRule>
  </conditionalFormatting>
  <conditionalFormatting sqref="AJ34">
    <cfRule type="cellIs" dxfId="3427" priority="1056" operator="equal">
      <formula>0</formula>
    </cfRule>
  </conditionalFormatting>
  <conditionalFormatting sqref="AJ67:AJ78">
    <cfRule type="cellIs" dxfId="3426" priority="1055" operator="equal">
      <formula>0</formula>
    </cfRule>
  </conditionalFormatting>
  <conditionalFormatting sqref="AJ86">
    <cfRule type="cellIs" dxfId="3425" priority="1054" operator="equal">
      <formula>0</formula>
    </cfRule>
  </conditionalFormatting>
  <conditionalFormatting sqref="AJ49 AJ58:AJ59">
    <cfRule type="cellIs" dxfId="3424" priority="1046" operator="equal">
      <formula>0</formula>
    </cfRule>
  </conditionalFormatting>
  <conditionalFormatting sqref="AJ109:AJ114">
    <cfRule type="cellIs" dxfId="3423" priority="1044" operator="equal">
      <formula>0</formula>
    </cfRule>
  </conditionalFormatting>
  <conditionalFormatting sqref="AJ79">
    <cfRule type="cellIs" dxfId="3422" priority="1042" operator="equal">
      <formula>0</formula>
    </cfRule>
  </conditionalFormatting>
  <conditionalFormatting sqref="AJ65">
    <cfRule type="cellIs" dxfId="3421" priority="1039" operator="equal">
      <formula>0</formula>
    </cfRule>
  </conditionalFormatting>
  <conditionalFormatting sqref="AJ81">
    <cfRule type="cellIs" dxfId="3420" priority="1036" operator="equal">
      <formula>0</formula>
    </cfRule>
  </conditionalFormatting>
  <conditionalFormatting sqref="AJ82">
    <cfRule type="cellIs" dxfId="3419" priority="1035" operator="equal">
      <formula>0</formula>
    </cfRule>
  </conditionalFormatting>
  <conditionalFormatting sqref="AI4:AJ4">
    <cfRule type="cellIs" dxfId="3418" priority="1034" operator="equal">
      <formula>0</formula>
    </cfRule>
  </conditionalFormatting>
  <conditionalFormatting sqref="AK4:AL4">
    <cfRule type="cellIs" dxfId="3417" priority="1033" operator="equal">
      <formula>0</formula>
    </cfRule>
  </conditionalFormatting>
  <conditionalFormatting sqref="AJ5">
    <cfRule type="cellIs" dxfId="3416" priority="1032" operator="equal">
      <formula>0</formula>
    </cfRule>
  </conditionalFormatting>
  <conditionalFormatting sqref="AJ7">
    <cfRule type="cellIs" dxfId="3415" priority="1031" operator="equal">
      <formula>0</formula>
    </cfRule>
  </conditionalFormatting>
  <conditionalFormatting sqref="AJ21">
    <cfRule type="cellIs" dxfId="3414" priority="1028" operator="equal">
      <formula>0</formula>
    </cfRule>
  </conditionalFormatting>
  <conditionalFormatting sqref="AP66">
    <cfRule type="cellIs" dxfId="3413" priority="1001" operator="equal">
      <formula>0</formula>
    </cfRule>
  </conditionalFormatting>
  <conditionalFormatting sqref="AP116:AP122 AP22:AP24 AP35 AP33 AP38 AP43:AP47 AP50:AP57 AP100:AP105 AP107:AP108 AP40:AP41">
    <cfRule type="cellIs" dxfId="3412" priority="1024" operator="equal">
      <formula>0</formula>
    </cfRule>
  </conditionalFormatting>
  <conditionalFormatting sqref="AP20 AP25:AP30">
    <cfRule type="cellIs" dxfId="3411" priority="1020" operator="equal">
      <formula>0</formula>
    </cfRule>
  </conditionalFormatting>
  <conditionalFormatting sqref="AP62">
    <cfRule type="cellIs" dxfId="3410" priority="1009" operator="equal">
      <formula>0</formula>
    </cfRule>
  </conditionalFormatting>
  <conditionalFormatting sqref="AP32">
    <cfRule type="cellIs" dxfId="3409" priority="1018" operator="equal">
      <formula>0</formula>
    </cfRule>
  </conditionalFormatting>
  <conditionalFormatting sqref="AP34">
    <cfRule type="cellIs" dxfId="3408" priority="1017" operator="equal">
      <formula>0</formula>
    </cfRule>
  </conditionalFormatting>
  <conditionalFormatting sqref="AP67:AP78">
    <cfRule type="cellIs" dxfId="3407" priority="1016" operator="equal">
      <formula>0</formula>
    </cfRule>
  </conditionalFormatting>
  <conditionalFormatting sqref="AP86">
    <cfRule type="cellIs" dxfId="3406" priority="1015" operator="equal">
      <formula>0</formula>
    </cfRule>
  </conditionalFormatting>
  <conditionalFormatting sqref="AV34">
    <cfRule type="cellIs" dxfId="3405" priority="978" operator="equal">
      <formula>0</formula>
    </cfRule>
  </conditionalFormatting>
  <conditionalFormatting sqref="AP49 AP58:AP59">
    <cfRule type="cellIs" dxfId="3404" priority="1007" operator="equal">
      <formula>0</formula>
    </cfRule>
  </conditionalFormatting>
  <conditionalFormatting sqref="AP109:AP114">
    <cfRule type="cellIs" dxfId="3403" priority="1005" operator="equal">
      <formula>0</formula>
    </cfRule>
  </conditionalFormatting>
  <conditionalFormatting sqref="AP80">
    <cfRule type="cellIs" dxfId="3402" priority="1002" operator="equal">
      <formula>0</formula>
    </cfRule>
  </conditionalFormatting>
  <conditionalFormatting sqref="AP65">
    <cfRule type="cellIs" dxfId="3401" priority="1000" operator="equal">
      <formula>0</formula>
    </cfRule>
  </conditionalFormatting>
  <conditionalFormatting sqref="AV67:AV78">
    <cfRule type="cellIs" dxfId="3400" priority="977" operator="equal">
      <formula>0</formula>
    </cfRule>
  </conditionalFormatting>
  <conditionalFormatting sqref="AP81">
    <cfRule type="cellIs" dxfId="3399" priority="997" operator="equal">
      <formula>0</formula>
    </cfRule>
  </conditionalFormatting>
  <conditionalFormatting sqref="AP82">
    <cfRule type="cellIs" dxfId="3398" priority="996" operator="equal">
      <formula>0</formula>
    </cfRule>
  </conditionalFormatting>
  <conditionalFormatting sqref="AO4:AP4">
    <cfRule type="cellIs" dxfId="3397" priority="995" operator="equal">
      <formula>0</formula>
    </cfRule>
  </conditionalFormatting>
  <conditionalFormatting sqref="AQ4:AR4">
    <cfRule type="cellIs" dxfId="3396" priority="994" operator="equal">
      <formula>0</formula>
    </cfRule>
  </conditionalFormatting>
  <conditionalFormatting sqref="AP5">
    <cfRule type="cellIs" dxfId="3395" priority="993" operator="equal">
      <formula>0</formula>
    </cfRule>
  </conditionalFormatting>
  <conditionalFormatting sqref="AP7">
    <cfRule type="cellIs" dxfId="3394" priority="992" operator="equal">
      <formula>0</formula>
    </cfRule>
  </conditionalFormatting>
  <conditionalFormatting sqref="AP21">
    <cfRule type="cellIs" dxfId="3393" priority="989" operator="equal">
      <formula>0</formula>
    </cfRule>
  </conditionalFormatting>
  <conditionalFormatting sqref="AV66">
    <cfRule type="cellIs" dxfId="3392" priority="962" operator="equal">
      <formula>0</formula>
    </cfRule>
  </conditionalFormatting>
  <conditionalFormatting sqref="AU3">
    <cfRule type="cellIs" dxfId="3391" priority="984" operator="equal">
      <formula>0</formula>
    </cfRule>
  </conditionalFormatting>
  <conditionalFormatting sqref="AV20 AV25:AV30">
    <cfRule type="cellIs" dxfId="3390" priority="981" operator="equal">
      <formula>0</formula>
    </cfRule>
  </conditionalFormatting>
  <conditionalFormatting sqref="AV62">
    <cfRule type="cellIs" dxfId="3389" priority="970" operator="equal">
      <formula>0</formula>
    </cfRule>
  </conditionalFormatting>
  <conditionalFormatting sqref="AV32">
    <cfRule type="cellIs" dxfId="3388" priority="979" operator="equal">
      <formula>0</formula>
    </cfRule>
  </conditionalFormatting>
  <conditionalFormatting sqref="AV86">
    <cfRule type="cellIs" dxfId="3387" priority="976" operator="equal">
      <formula>0</formula>
    </cfRule>
  </conditionalFormatting>
  <conditionalFormatting sqref="AV65">
    <cfRule type="cellIs" dxfId="3386" priority="961" operator="equal">
      <formula>0</formula>
    </cfRule>
  </conditionalFormatting>
  <conditionalFormatting sqref="AV49 AV58:AV59">
    <cfRule type="cellIs" dxfId="3385" priority="968" operator="equal">
      <formula>0</formula>
    </cfRule>
  </conditionalFormatting>
  <conditionalFormatting sqref="AV109:AV114">
    <cfRule type="cellIs" dxfId="3384" priority="966" operator="equal">
      <formula>0</formula>
    </cfRule>
  </conditionalFormatting>
  <conditionalFormatting sqref="AV79">
    <cfRule type="cellIs" dxfId="3383" priority="964" operator="equal">
      <formula>0</formula>
    </cfRule>
  </conditionalFormatting>
  <conditionalFormatting sqref="AV80">
    <cfRule type="cellIs" dxfId="3382" priority="963" operator="equal">
      <formula>0</formula>
    </cfRule>
  </conditionalFormatting>
  <conditionalFormatting sqref="AV81">
    <cfRule type="cellIs" dxfId="3381" priority="958" operator="equal">
      <formula>0</formula>
    </cfRule>
  </conditionalFormatting>
  <conditionalFormatting sqref="AV82">
    <cfRule type="cellIs" dxfId="3380" priority="957" operator="equal">
      <formula>0</formula>
    </cfRule>
  </conditionalFormatting>
  <conditionalFormatting sqref="AU4:AV4">
    <cfRule type="cellIs" dxfId="3379" priority="956" operator="equal">
      <formula>0</formula>
    </cfRule>
  </conditionalFormatting>
  <conditionalFormatting sqref="AW4:AX4">
    <cfRule type="cellIs" dxfId="3378" priority="955" operator="equal">
      <formula>0</formula>
    </cfRule>
  </conditionalFormatting>
  <conditionalFormatting sqref="AV5">
    <cfRule type="cellIs" dxfId="3377" priority="954" operator="equal">
      <formula>0</formula>
    </cfRule>
  </conditionalFormatting>
  <conditionalFormatting sqref="AV7">
    <cfRule type="cellIs" dxfId="3376" priority="953" operator="equal">
      <formula>0</formula>
    </cfRule>
  </conditionalFormatting>
  <conditionalFormatting sqref="AV21">
    <cfRule type="cellIs" dxfId="3375" priority="950" operator="equal">
      <formula>0</formula>
    </cfRule>
  </conditionalFormatting>
  <conditionalFormatting sqref="AV105">
    <cfRule type="cellIs" dxfId="3374" priority="946" operator="equal">
      <formula>0</formula>
    </cfRule>
  </conditionalFormatting>
  <conditionalFormatting sqref="L63">
    <cfRule type="cellIs" dxfId="3373" priority="945" operator="equal">
      <formula>0</formula>
    </cfRule>
  </conditionalFormatting>
  <conditionalFormatting sqref="R63">
    <cfRule type="cellIs" dxfId="3372" priority="944" operator="equal">
      <formula>0</formula>
    </cfRule>
  </conditionalFormatting>
  <conditionalFormatting sqref="L48">
    <cfRule type="cellIs" dxfId="3371" priority="938" operator="equal">
      <formula>0</formula>
    </cfRule>
  </conditionalFormatting>
  <conditionalFormatting sqref="BB116:BB122 BB22:BB24 BB35 BB33 BB38 BB43:BB47 BB50:BB57 BB100:BB104 BB107:BB108 BB40:BB41">
    <cfRule type="cellIs" dxfId="3370" priority="913" operator="equal">
      <formula>0</formula>
    </cfRule>
  </conditionalFormatting>
  <conditionalFormatting sqref="BB66">
    <cfRule type="cellIs" dxfId="3369" priority="891" operator="equal">
      <formula>0</formula>
    </cfRule>
  </conditionalFormatting>
  <conditionalFormatting sqref="BA3">
    <cfRule type="cellIs" dxfId="3368" priority="912" operator="equal">
      <formula>0</formula>
    </cfRule>
  </conditionalFormatting>
  <conditionalFormatting sqref="BB20 BB25:BB30">
    <cfRule type="cellIs" dxfId="3367" priority="909" operator="equal">
      <formula>0</formula>
    </cfRule>
  </conditionalFormatting>
  <conditionalFormatting sqref="BB62">
    <cfRule type="cellIs" dxfId="3366" priority="898" operator="equal">
      <formula>0</formula>
    </cfRule>
  </conditionalFormatting>
  <conditionalFormatting sqref="BB32">
    <cfRule type="cellIs" dxfId="3365" priority="907" operator="equal">
      <formula>0</formula>
    </cfRule>
  </conditionalFormatting>
  <conditionalFormatting sqref="BB34">
    <cfRule type="cellIs" dxfId="3364" priority="906" operator="equal">
      <formula>0</formula>
    </cfRule>
  </conditionalFormatting>
  <conditionalFormatting sqref="BB67:BB78">
    <cfRule type="cellIs" dxfId="3363" priority="905" operator="equal">
      <formula>0</formula>
    </cfRule>
  </conditionalFormatting>
  <conditionalFormatting sqref="BB86">
    <cfRule type="cellIs" dxfId="3362" priority="904" operator="equal">
      <formula>0</formula>
    </cfRule>
  </conditionalFormatting>
  <conditionalFormatting sqref="BB65">
    <cfRule type="cellIs" dxfId="3361" priority="890" operator="equal">
      <formula>0</formula>
    </cfRule>
  </conditionalFormatting>
  <conditionalFormatting sqref="BB49 BB58:BB59">
    <cfRule type="cellIs" dxfId="3360" priority="897" operator="equal">
      <formula>0</formula>
    </cfRule>
  </conditionalFormatting>
  <conditionalFormatting sqref="BB109:BB114">
    <cfRule type="cellIs" dxfId="3359" priority="895" operator="equal">
      <formula>0</formula>
    </cfRule>
  </conditionalFormatting>
  <conditionalFormatting sqref="BB79">
    <cfRule type="cellIs" dxfId="3358" priority="893" operator="equal">
      <formula>0</formula>
    </cfRule>
  </conditionalFormatting>
  <conditionalFormatting sqref="BB80">
    <cfRule type="cellIs" dxfId="3357" priority="892" operator="equal">
      <formula>0</formula>
    </cfRule>
  </conditionalFormatting>
  <conditionalFormatting sqref="BB81">
    <cfRule type="cellIs" dxfId="3356" priority="887" operator="equal">
      <formula>0</formula>
    </cfRule>
  </conditionalFormatting>
  <conditionalFormatting sqref="BB82">
    <cfRule type="cellIs" dxfId="3355" priority="886" operator="equal">
      <formula>0</formula>
    </cfRule>
  </conditionalFormatting>
  <conditionalFormatting sqref="BA4:BB4">
    <cfRule type="cellIs" dxfId="3354" priority="885" operator="equal">
      <formula>0</formula>
    </cfRule>
  </conditionalFormatting>
  <conditionalFormatting sqref="BC4:BD4">
    <cfRule type="cellIs" dxfId="3353" priority="884" operator="equal">
      <formula>0</formula>
    </cfRule>
  </conditionalFormatting>
  <conditionalFormatting sqref="BB5">
    <cfRule type="cellIs" dxfId="3352" priority="883" operator="equal">
      <formula>0</formula>
    </cfRule>
  </conditionalFormatting>
  <conditionalFormatting sqref="BB7">
    <cfRule type="cellIs" dxfId="3351" priority="882" operator="equal">
      <formula>0</formula>
    </cfRule>
  </conditionalFormatting>
  <conditionalFormatting sqref="BB21">
    <cfRule type="cellIs" dxfId="3350" priority="879" operator="equal">
      <formula>0</formula>
    </cfRule>
  </conditionalFormatting>
  <conditionalFormatting sqref="BB105">
    <cfRule type="cellIs" dxfId="3349" priority="877" operator="equal">
      <formula>0</formula>
    </cfRule>
  </conditionalFormatting>
  <conditionalFormatting sqref="BH116:BH122 BH22:BH24 BH35 BH33 BH38 BH43:BH47 BH50:BH57 BH100:BH104 BH107:BH108 BH40:BH41">
    <cfRule type="cellIs" dxfId="3348" priority="871" operator="equal">
      <formula>0</formula>
    </cfRule>
  </conditionalFormatting>
  <conditionalFormatting sqref="BH66">
    <cfRule type="cellIs" dxfId="3347" priority="849" operator="equal">
      <formula>0</formula>
    </cfRule>
  </conditionalFormatting>
  <conditionalFormatting sqref="BG3">
    <cfRule type="cellIs" dxfId="3346" priority="870" operator="equal">
      <formula>0</formula>
    </cfRule>
  </conditionalFormatting>
  <conditionalFormatting sqref="BH20 BH25:BH30">
    <cfRule type="cellIs" dxfId="3345" priority="867" operator="equal">
      <formula>0</formula>
    </cfRule>
  </conditionalFormatting>
  <conditionalFormatting sqref="BH62">
    <cfRule type="cellIs" dxfId="3344" priority="856" operator="equal">
      <formula>0</formula>
    </cfRule>
  </conditionalFormatting>
  <conditionalFormatting sqref="BH32">
    <cfRule type="cellIs" dxfId="3343" priority="865" operator="equal">
      <formula>0</formula>
    </cfRule>
  </conditionalFormatting>
  <conditionalFormatting sqref="BH34">
    <cfRule type="cellIs" dxfId="3342" priority="864" operator="equal">
      <formula>0</formula>
    </cfRule>
  </conditionalFormatting>
  <conditionalFormatting sqref="BH67:BH78">
    <cfRule type="cellIs" dxfId="3341" priority="863" operator="equal">
      <formula>0</formula>
    </cfRule>
  </conditionalFormatting>
  <conditionalFormatting sqref="BH86">
    <cfRule type="cellIs" dxfId="3340" priority="862" operator="equal">
      <formula>0</formula>
    </cfRule>
  </conditionalFormatting>
  <conditionalFormatting sqref="BH65">
    <cfRule type="cellIs" dxfId="3339" priority="848" operator="equal">
      <formula>0</formula>
    </cfRule>
  </conditionalFormatting>
  <conditionalFormatting sqref="BH49 BH58:BH59">
    <cfRule type="cellIs" dxfId="3338" priority="855" operator="equal">
      <formula>0</formula>
    </cfRule>
  </conditionalFormatting>
  <conditionalFormatting sqref="BH109:BH114">
    <cfRule type="cellIs" dxfId="3337" priority="853" operator="equal">
      <formula>0</formula>
    </cfRule>
  </conditionalFormatting>
  <conditionalFormatting sqref="BH79">
    <cfRule type="cellIs" dxfId="3336" priority="851" operator="equal">
      <formula>0</formula>
    </cfRule>
  </conditionalFormatting>
  <conditionalFormatting sqref="BH80">
    <cfRule type="cellIs" dxfId="3335" priority="850" operator="equal">
      <formula>0</formula>
    </cfRule>
  </conditionalFormatting>
  <conditionalFormatting sqref="BH105">
    <cfRule type="cellIs" dxfId="3334" priority="835" operator="equal">
      <formula>0</formula>
    </cfRule>
  </conditionalFormatting>
  <conditionalFormatting sqref="BH81">
    <cfRule type="cellIs" dxfId="3333" priority="845" operator="equal">
      <formula>0</formula>
    </cfRule>
  </conditionalFormatting>
  <conditionalFormatting sqref="BH82">
    <cfRule type="cellIs" dxfId="3332" priority="844" operator="equal">
      <formula>0</formula>
    </cfRule>
  </conditionalFormatting>
  <conditionalFormatting sqref="BG4:BH4">
    <cfRule type="cellIs" dxfId="3331" priority="843" operator="equal">
      <formula>0</formula>
    </cfRule>
  </conditionalFormatting>
  <conditionalFormatting sqref="BI4:BJ4">
    <cfRule type="cellIs" dxfId="3330" priority="842" operator="equal">
      <formula>0</formula>
    </cfRule>
  </conditionalFormatting>
  <conditionalFormatting sqref="BH5">
    <cfRule type="cellIs" dxfId="3329" priority="841" operator="equal">
      <formula>0</formula>
    </cfRule>
  </conditionalFormatting>
  <conditionalFormatting sqref="BH7">
    <cfRule type="cellIs" dxfId="3328" priority="840" operator="equal">
      <formula>0</formula>
    </cfRule>
  </conditionalFormatting>
  <conditionalFormatting sqref="BH21">
    <cfRule type="cellIs" dxfId="3327" priority="837" operator="equal">
      <formula>0</formula>
    </cfRule>
  </conditionalFormatting>
  <conditionalFormatting sqref="B5">
    <cfRule type="cellIs" dxfId="3326" priority="829" operator="equal">
      <formula>0</formula>
    </cfRule>
  </conditionalFormatting>
  <conditionalFormatting sqref="BO116:BO122 BO22:BO24 BO35 BO33 BO38 BO43:BO47 BO50:BO57 BO100:BO104 BO107:BO108 BO40:BO41">
    <cfRule type="cellIs" dxfId="3325" priority="828" operator="equal">
      <formula>0</formula>
    </cfRule>
  </conditionalFormatting>
  <conditionalFormatting sqref="BO66">
    <cfRule type="cellIs" dxfId="3324" priority="806" operator="equal">
      <formula>0</formula>
    </cfRule>
  </conditionalFormatting>
  <conditionalFormatting sqref="BN3">
    <cfRule type="cellIs" dxfId="3323" priority="827" operator="equal">
      <formula>0</formula>
    </cfRule>
  </conditionalFormatting>
  <conditionalFormatting sqref="BO20 BO25:BO30">
    <cfRule type="cellIs" dxfId="3322" priority="824" operator="equal">
      <formula>0</formula>
    </cfRule>
  </conditionalFormatting>
  <conditionalFormatting sqref="BO62">
    <cfRule type="cellIs" dxfId="3321" priority="813" operator="equal">
      <formula>0</formula>
    </cfRule>
  </conditionalFormatting>
  <conditionalFormatting sqref="BO32">
    <cfRule type="cellIs" dxfId="3320" priority="822" operator="equal">
      <formula>0</formula>
    </cfRule>
  </conditionalFormatting>
  <conditionalFormatting sqref="BO34">
    <cfRule type="cellIs" dxfId="3319" priority="821" operator="equal">
      <formula>0</formula>
    </cfRule>
  </conditionalFormatting>
  <conditionalFormatting sqref="BO67:BO78">
    <cfRule type="cellIs" dxfId="3318" priority="820" operator="equal">
      <formula>0</formula>
    </cfRule>
  </conditionalFormatting>
  <conditionalFormatting sqref="BO86">
    <cfRule type="cellIs" dxfId="3317" priority="819" operator="equal">
      <formula>0</formula>
    </cfRule>
  </conditionalFormatting>
  <conditionalFormatting sqref="BO65">
    <cfRule type="cellIs" dxfId="3316" priority="805" operator="equal">
      <formula>0</formula>
    </cfRule>
  </conditionalFormatting>
  <conditionalFormatting sqref="BO49 BO58:BO59">
    <cfRule type="cellIs" dxfId="3315" priority="812" operator="equal">
      <formula>0</formula>
    </cfRule>
  </conditionalFormatting>
  <conditionalFormatting sqref="BO109:BO114">
    <cfRule type="cellIs" dxfId="3314" priority="810" operator="equal">
      <formula>0</formula>
    </cfRule>
  </conditionalFormatting>
  <conditionalFormatting sqref="BO79">
    <cfRule type="cellIs" dxfId="3313" priority="808" operator="equal">
      <formula>0</formula>
    </cfRule>
  </conditionalFormatting>
  <conditionalFormatting sqref="BO80">
    <cfRule type="cellIs" dxfId="3312" priority="807" operator="equal">
      <formula>0</formula>
    </cfRule>
  </conditionalFormatting>
  <conditionalFormatting sqref="BO21">
    <cfRule type="cellIs" dxfId="3311" priority="794" operator="equal">
      <formula>0</formula>
    </cfRule>
  </conditionalFormatting>
  <conditionalFormatting sqref="BO81">
    <cfRule type="cellIs" dxfId="3310" priority="802" operator="equal">
      <formula>0</formula>
    </cfRule>
  </conditionalFormatting>
  <conditionalFormatting sqref="BO82">
    <cfRule type="cellIs" dxfId="3309" priority="801" operator="equal">
      <formula>0</formula>
    </cfRule>
  </conditionalFormatting>
  <conditionalFormatting sqref="BN4:BO4">
    <cfRule type="cellIs" dxfId="3308" priority="800" operator="equal">
      <formula>0</formula>
    </cfRule>
  </conditionalFormatting>
  <conditionalFormatting sqref="BP4:BQ4">
    <cfRule type="cellIs" dxfId="3307" priority="799" operator="equal">
      <formula>0</formula>
    </cfRule>
  </conditionalFormatting>
  <conditionalFormatting sqref="BO5">
    <cfRule type="cellIs" dxfId="3306" priority="798" operator="equal">
      <formula>0</formula>
    </cfRule>
  </conditionalFormatting>
  <conditionalFormatting sqref="BO7">
    <cfRule type="cellIs" dxfId="3305" priority="797" operator="equal">
      <formula>0</formula>
    </cfRule>
  </conditionalFormatting>
  <conditionalFormatting sqref="BO105">
    <cfRule type="cellIs" dxfId="3304" priority="792" operator="equal">
      <formula>0</formula>
    </cfRule>
  </conditionalFormatting>
  <conditionalFormatting sqref="BU116:BU122 BU22:BU24 BU35 BU33 BU38 BU43:BU47 BU50:BU57 BU100:BU104 BU107:BU108 BU40:BU41">
    <cfRule type="cellIs" dxfId="3303" priority="786" operator="equal">
      <formula>0</formula>
    </cfRule>
  </conditionalFormatting>
  <conditionalFormatting sqref="BU66">
    <cfRule type="cellIs" dxfId="3302" priority="764" operator="equal">
      <formula>0</formula>
    </cfRule>
  </conditionalFormatting>
  <conditionalFormatting sqref="BT3">
    <cfRule type="cellIs" dxfId="3301" priority="785" operator="equal">
      <formula>0</formula>
    </cfRule>
  </conditionalFormatting>
  <conditionalFormatting sqref="BU20 BU25:BU30">
    <cfRule type="cellIs" dxfId="3300" priority="782" operator="equal">
      <formula>0</formula>
    </cfRule>
  </conditionalFormatting>
  <conditionalFormatting sqref="BU62">
    <cfRule type="cellIs" dxfId="3299" priority="771" operator="equal">
      <formula>0</formula>
    </cfRule>
  </conditionalFormatting>
  <conditionalFormatting sqref="BU32">
    <cfRule type="cellIs" dxfId="3298" priority="780" operator="equal">
      <formula>0</formula>
    </cfRule>
  </conditionalFormatting>
  <conditionalFormatting sqref="BU34">
    <cfRule type="cellIs" dxfId="3297" priority="779" operator="equal">
      <formula>0</formula>
    </cfRule>
  </conditionalFormatting>
  <conditionalFormatting sqref="BU67:BU78">
    <cfRule type="cellIs" dxfId="3296" priority="778" operator="equal">
      <formula>0</formula>
    </cfRule>
  </conditionalFormatting>
  <conditionalFormatting sqref="BU86">
    <cfRule type="cellIs" dxfId="3295" priority="777" operator="equal">
      <formula>0</formula>
    </cfRule>
  </conditionalFormatting>
  <conditionalFormatting sqref="BU65">
    <cfRule type="cellIs" dxfId="3294" priority="763" operator="equal">
      <formula>0</formula>
    </cfRule>
  </conditionalFormatting>
  <conditionalFormatting sqref="BU49 BU58:BU59">
    <cfRule type="cellIs" dxfId="3293" priority="770" operator="equal">
      <formula>0</formula>
    </cfRule>
  </conditionalFormatting>
  <conditionalFormatting sqref="BU109:BU114">
    <cfRule type="cellIs" dxfId="3292" priority="768" operator="equal">
      <formula>0</formula>
    </cfRule>
  </conditionalFormatting>
  <conditionalFormatting sqref="BU79">
    <cfRule type="cellIs" dxfId="3291" priority="766" operator="equal">
      <formula>0</formula>
    </cfRule>
  </conditionalFormatting>
  <conditionalFormatting sqref="BU80">
    <cfRule type="cellIs" dxfId="3290" priority="765" operator="equal">
      <formula>0</formula>
    </cfRule>
  </conditionalFormatting>
  <conditionalFormatting sqref="BU5">
    <cfRule type="cellIs" dxfId="3289" priority="756" operator="equal">
      <formula>0</formula>
    </cfRule>
  </conditionalFormatting>
  <conditionalFormatting sqref="BU7">
    <cfRule type="cellIs" dxfId="3288" priority="755" operator="equal">
      <formula>0</formula>
    </cfRule>
  </conditionalFormatting>
  <conditionalFormatting sqref="BU81">
    <cfRule type="cellIs" dxfId="3287" priority="760" operator="equal">
      <formula>0</formula>
    </cfRule>
  </conditionalFormatting>
  <conditionalFormatting sqref="BU82">
    <cfRule type="cellIs" dxfId="3286" priority="759" operator="equal">
      <formula>0</formula>
    </cfRule>
  </conditionalFormatting>
  <conditionalFormatting sqref="BU4">
    <cfRule type="cellIs" dxfId="3285" priority="758" operator="equal">
      <formula>0</formula>
    </cfRule>
  </conditionalFormatting>
  <conditionalFormatting sqref="BV4:BW4">
    <cfRule type="cellIs" dxfId="3284" priority="757" operator="equal">
      <formula>0</formula>
    </cfRule>
  </conditionalFormatting>
  <conditionalFormatting sqref="BU21">
    <cfRule type="cellIs" dxfId="3283" priority="752" operator="equal">
      <formula>0</formula>
    </cfRule>
  </conditionalFormatting>
  <conditionalFormatting sqref="BU105">
    <cfRule type="cellIs" dxfId="3282" priority="750" operator="equal">
      <formula>0</formula>
    </cfRule>
  </conditionalFormatting>
  <conditionalFormatting sqref="CA116:CA122 CA22:CA24 CA35 CA33 CA38 CA43:CA47 CA50:CA57 CA100:CA104 CA107:CA108 CA40:CA41">
    <cfRule type="cellIs" dxfId="3281" priority="744" operator="equal">
      <formula>0</formula>
    </cfRule>
  </conditionalFormatting>
  <conditionalFormatting sqref="CA66">
    <cfRule type="cellIs" dxfId="3280" priority="722" operator="equal">
      <formula>0</formula>
    </cfRule>
  </conditionalFormatting>
  <conditionalFormatting sqref="BZ3">
    <cfRule type="cellIs" dxfId="3279" priority="743" operator="equal">
      <formula>0</formula>
    </cfRule>
  </conditionalFormatting>
  <conditionalFormatting sqref="CA20 CA25:CA30">
    <cfRule type="cellIs" dxfId="3278" priority="740" operator="equal">
      <formula>0</formula>
    </cfRule>
  </conditionalFormatting>
  <conditionalFormatting sqref="CA62">
    <cfRule type="cellIs" dxfId="3277" priority="729" operator="equal">
      <formula>0</formula>
    </cfRule>
  </conditionalFormatting>
  <conditionalFormatting sqref="CA32">
    <cfRule type="cellIs" dxfId="3276" priority="738" operator="equal">
      <formula>0</formula>
    </cfRule>
  </conditionalFormatting>
  <conditionalFormatting sqref="CA34">
    <cfRule type="cellIs" dxfId="3275" priority="737" operator="equal">
      <formula>0</formula>
    </cfRule>
  </conditionalFormatting>
  <conditionalFormatting sqref="CA67:CA78">
    <cfRule type="cellIs" dxfId="3274" priority="736" operator="equal">
      <formula>0</formula>
    </cfRule>
  </conditionalFormatting>
  <conditionalFormatting sqref="CA86">
    <cfRule type="cellIs" dxfId="3273" priority="735" operator="equal">
      <formula>0</formula>
    </cfRule>
  </conditionalFormatting>
  <conditionalFormatting sqref="CA65">
    <cfRule type="cellIs" dxfId="3272" priority="721" operator="equal">
      <formula>0</formula>
    </cfRule>
  </conditionalFormatting>
  <conditionalFormatting sqref="CA49 CA58:CA59">
    <cfRule type="cellIs" dxfId="3271" priority="728" operator="equal">
      <formula>0</formula>
    </cfRule>
  </conditionalFormatting>
  <conditionalFormatting sqref="CA109:CA114">
    <cfRule type="cellIs" dxfId="3270" priority="726" operator="equal">
      <formula>0</formula>
    </cfRule>
  </conditionalFormatting>
  <conditionalFormatting sqref="CA79">
    <cfRule type="cellIs" dxfId="3269" priority="724" operator="equal">
      <formula>0</formula>
    </cfRule>
  </conditionalFormatting>
  <conditionalFormatting sqref="CA80">
    <cfRule type="cellIs" dxfId="3268" priority="723" operator="equal">
      <formula>0</formula>
    </cfRule>
  </conditionalFormatting>
  <conditionalFormatting sqref="CA82">
    <cfRule type="cellIs" dxfId="3267" priority="717" operator="equal">
      <formula>0</formula>
    </cfRule>
  </conditionalFormatting>
  <conditionalFormatting sqref="CA4">
    <cfRule type="cellIs" dxfId="3266" priority="716" operator="equal">
      <formula>0</formula>
    </cfRule>
  </conditionalFormatting>
  <conditionalFormatting sqref="CA81">
    <cfRule type="cellIs" dxfId="3265" priority="718" operator="equal">
      <formula>0</formula>
    </cfRule>
  </conditionalFormatting>
  <conditionalFormatting sqref="CB4:CC4">
    <cfRule type="cellIs" dxfId="3264" priority="715" operator="equal">
      <formula>0</formula>
    </cfRule>
  </conditionalFormatting>
  <conditionalFormatting sqref="CA5">
    <cfRule type="cellIs" dxfId="3263" priority="714" operator="equal">
      <formula>0</formula>
    </cfRule>
  </conditionalFormatting>
  <conditionalFormatting sqref="CA7">
    <cfRule type="cellIs" dxfId="3262" priority="713" operator="equal">
      <formula>0</formula>
    </cfRule>
  </conditionalFormatting>
  <conditionalFormatting sqref="CA21">
    <cfRule type="cellIs" dxfId="3261" priority="710" operator="equal">
      <formula>0</formula>
    </cfRule>
  </conditionalFormatting>
  <conditionalFormatting sqref="CA105">
    <cfRule type="cellIs" dxfId="3260" priority="708" operator="equal">
      <formula>0</formula>
    </cfRule>
  </conditionalFormatting>
  <conditionalFormatting sqref="BT4">
    <cfRule type="cellIs" dxfId="3259" priority="691" operator="equal">
      <formula>0</formula>
    </cfRule>
  </conditionalFormatting>
  <conditionalFormatting sqref="BZ4">
    <cfRule type="cellIs" dxfId="3258" priority="687" operator="equal">
      <formula>0</formula>
    </cfRule>
  </conditionalFormatting>
  <conditionalFormatting sqref="I5:I14 O5:O14 U5:U14 AA5:AA14 AG5:AG14 AM5:AM14 AS5:AS14 AY5:AY14 BE5:BE14 BL5:BL14 BR5:BR14 BX5:BX14 CD5:CD14 CD97:CD122 BX97:BX122 BR97:BR122 BL97:BL122 BE97:BE122 AY97:AY122 AS97:AS122 AM97:AM122 AG97:AG122 AA97:AA122 U97:U122 O97:O122 I97:I122 CD16:CD82 BX16:BX82 BR16:BR82 BL16:BL82 BE16:BE82 AY16:AY82 AS16:AS82 AM16:AM82 AG16:AG82 AA16:AA82 U16:U82 O16:O82 I16:I82 I84:I95 O84:O95 U84:U95 AA84:AA95 AG84:AG95 AM84:AM95 AS84:AS95 AY84:AY95 BE84:BE95 BL84:BL95 BR84:BR95 BX84:BX95 CD84:CD95">
    <cfRule type="expression" dxfId="3257" priority="1883">
      <formula>M5&gt;I5</formula>
    </cfRule>
  </conditionalFormatting>
  <conditionalFormatting sqref="K5:K14 K97:K122 K16:K82 K84:K95">
    <cfRule type="cellIs" dxfId="3256" priority="658" operator="greaterThan">
      <formula>0</formula>
    </cfRule>
  </conditionalFormatting>
  <conditionalFormatting sqref="Q5:Q14 Q97:Q122 Q16:Q82 Q84:Q95">
    <cfRule type="cellIs" dxfId="3255" priority="657" operator="greaterThan">
      <formula>0</formula>
    </cfRule>
  </conditionalFormatting>
  <conditionalFormatting sqref="W5:W14 W97:W122 W16:W82 W84:W95">
    <cfRule type="cellIs" dxfId="3254" priority="653" operator="greaterThan">
      <formula>0</formula>
    </cfRule>
  </conditionalFormatting>
  <conditionalFormatting sqref="AC5:AC14 AC97 AC99:AC122 AC16:AC82 AC84:AC95">
    <cfRule type="cellIs" dxfId="3253" priority="649" operator="greaterThan">
      <formula>0</formula>
    </cfRule>
  </conditionalFormatting>
  <conditionalFormatting sqref="AI5:AI14 AI97:AI122 AI16:AI82 AI84:AI95">
    <cfRule type="cellIs" dxfId="3252" priority="645" operator="greaterThan">
      <formula>0</formula>
    </cfRule>
  </conditionalFormatting>
  <conditionalFormatting sqref="AO5:AO14 AO97:AO122 AO16:AO82 AO84:AO95">
    <cfRule type="cellIs" dxfId="3251" priority="641" operator="greaterThan">
      <formula>0</formula>
    </cfRule>
  </conditionalFormatting>
  <conditionalFormatting sqref="AU5:AU14 AU97:AU122 AU16:AU82 AU84:AU95">
    <cfRule type="cellIs" dxfId="3250" priority="637" operator="greaterThan">
      <formula>0</formula>
    </cfRule>
  </conditionalFormatting>
  <conditionalFormatting sqref="BA5:BA14 BA97:BA122 BA16:BA82 BA84:BA95">
    <cfRule type="cellIs" dxfId="3249" priority="633" operator="greaterThan">
      <formula>0</formula>
    </cfRule>
  </conditionalFormatting>
  <conditionalFormatting sqref="BG5:BG14 BG97:BG122 BG16:BG82 BG84:BG95">
    <cfRule type="cellIs" dxfId="3248" priority="629" operator="greaterThan">
      <formula>0</formula>
    </cfRule>
  </conditionalFormatting>
  <conditionalFormatting sqref="BN5:BN14 BN97:BN122 BN16:BN82 BN84:BN95">
    <cfRule type="cellIs" dxfId="3247" priority="625" operator="greaterThan">
      <formula>0</formula>
    </cfRule>
  </conditionalFormatting>
  <conditionalFormatting sqref="BT5:BT14 BT97:BT122 BT16:BT82 BT84:BT95">
    <cfRule type="cellIs" dxfId="3246" priority="621" operator="greaterThan">
      <formula>0</formula>
    </cfRule>
  </conditionalFormatting>
  <conditionalFormatting sqref="BZ5:BZ14 BZ97:BZ122 BZ16:BZ82 BZ84:BZ95">
    <cfRule type="cellIs" dxfId="3245" priority="617" operator="greaterThan">
      <formula>0</formula>
    </cfRule>
  </conditionalFormatting>
  <conditionalFormatting sqref="E5:E14 E97:E122 E16:E82 E84:E95">
    <cfRule type="cellIs" dxfId="3244" priority="613" operator="greaterThan">
      <formula>0</formula>
    </cfRule>
  </conditionalFormatting>
  <conditionalFormatting sqref="CI88:CI95 CI97:CI98">
    <cfRule type="cellIs" dxfId="3243" priority="612" operator="equal">
      <formula>0</formula>
    </cfRule>
  </conditionalFormatting>
  <conditionalFormatting sqref="CI116:CI122 CI22:CI24 CI35 CI33 CI38:CI41 CI43:CI47 CI50:CI57 CI100:CI104 CI107:CI108">
    <cfRule type="cellIs" dxfId="3242" priority="609" operator="equal">
      <formula>0</formula>
    </cfRule>
  </conditionalFormatting>
  <conditionalFormatting sqref="CI66">
    <cfRule type="cellIs" dxfId="3241" priority="589" operator="equal">
      <formula>0</formula>
    </cfRule>
  </conditionalFormatting>
  <conditionalFormatting sqref="CH3">
    <cfRule type="cellIs" dxfId="3240" priority="608" operator="equal">
      <formula>0</formula>
    </cfRule>
  </conditionalFormatting>
  <conditionalFormatting sqref="CI20 CI25:CI30">
    <cfRule type="cellIs" dxfId="3239" priority="605" operator="equal">
      <formula>0</formula>
    </cfRule>
  </conditionalFormatting>
  <conditionalFormatting sqref="CI62">
    <cfRule type="cellIs" dxfId="3238" priority="596" operator="equal">
      <formula>0</formula>
    </cfRule>
  </conditionalFormatting>
  <conditionalFormatting sqref="CI32">
    <cfRule type="cellIs" dxfId="3237" priority="603" operator="equal">
      <formula>0</formula>
    </cfRule>
  </conditionalFormatting>
  <conditionalFormatting sqref="CI34">
    <cfRule type="cellIs" dxfId="3236" priority="602" operator="equal">
      <formula>0</formula>
    </cfRule>
  </conditionalFormatting>
  <conditionalFormatting sqref="CI67:CI78">
    <cfRule type="cellIs" dxfId="3235" priority="601" operator="equal">
      <formula>0</formula>
    </cfRule>
  </conditionalFormatting>
  <conditionalFormatting sqref="CI86">
    <cfRule type="cellIs" dxfId="3234" priority="600" operator="equal">
      <formula>0</formula>
    </cfRule>
  </conditionalFormatting>
  <conditionalFormatting sqref="CI65">
    <cfRule type="cellIs" dxfId="3233" priority="588" operator="equal">
      <formula>0</formula>
    </cfRule>
  </conditionalFormatting>
  <conditionalFormatting sqref="CI49 CI58:CI60">
    <cfRule type="cellIs" dxfId="3232" priority="595" operator="equal">
      <formula>0</formula>
    </cfRule>
  </conditionalFormatting>
  <conditionalFormatting sqref="CI109:CI114">
    <cfRule type="cellIs" dxfId="3231" priority="593" operator="equal">
      <formula>0</formula>
    </cfRule>
  </conditionalFormatting>
  <conditionalFormatting sqref="CI79">
    <cfRule type="cellIs" dxfId="3230" priority="591" operator="equal">
      <formula>0</formula>
    </cfRule>
  </conditionalFormatting>
  <conditionalFormatting sqref="CI80">
    <cfRule type="cellIs" dxfId="3229" priority="590" operator="equal">
      <formula>0</formula>
    </cfRule>
  </conditionalFormatting>
  <conditionalFormatting sqref="CI84">
    <cfRule type="cellIs" dxfId="3228" priority="587" operator="equal">
      <formula>0</formula>
    </cfRule>
  </conditionalFormatting>
  <conditionalFormatting sqref="CI85">
    <cfRule type="cellIs" dxfId="3227" priority="586" operator="equal">
      <formula>0</formula>
    </cfRule>
  </conditionalFormatting>
  <conditionalFormatting sqref="CI81">
    <cfRule type="cellIs" dxfId="3226" priority="585" operator="equal">
      <formula>0</formula>
    </cfRule>
  </conditionalFormatting>
  <conditionalFormatting sqref="CI82">
    <cfRule type="cellIs" dxfId="3225" priority="584" operator="equal">
      <formula>0</formula>
    </cfRule>
  </conditionalFormatting>
  <conditionalFormatting sqref="CI4">
    <cfRule type="cellIs" dxfId="3224" priority="583" operator="equal">
      <formula>0</formula>
    </cfRule>
  </conditionalFormatting>
  <conditionalFormatting sqref="CI5">
    <cfRule type="cellIs" dxfId="3223" priority="581" operator="equal">
      <formula>0</formula>
    </cfRule>
  </conditionalFormatting>
  <conditionalFormatting sqref="CI7">
    <cfRule type="cellIs" dxfId="3222" priority="580" operator="equal">
      <formula>0</formula>
    </cfRule>
  </conditionalFormatting>
  <conditionalFormatting sqref="CI21">
    <cfRule type="cellIs" dxfId="3221" priority="579" operator="equal">
      <formula>0</formula>
    </cfRule>
  </conditionalFormatting>
  <conditionalFormatting sqref="CI105">
    <cfRule type="cellIs" dxfId="3220" priority="578" operator="equal">
      <formula>0</formula>
    </cfRule>
  </conditionalFormatting>
  <conditionalFormatting sqref="CI48">
    <cfRule type="cellIs" dxfId="3219" priority="576" operator="equal">
      <formula>0</formula>
    </cfRule>
  </conditionalFormatting>
  <conditionalFormatting sqref="CI63">
    <cfRule type="cellIs" dxfId="3218" priority="577" operator="equal">
      <formula>0</formula>
    </cfRule>
  </conditionalFormatting>
  <conditionalFormatting sqref="CH4">
    <cfRule type="cellIs" dxfId="3217" priority="574" operator="equal">
      <formula>0</formula>
    </cfRule>
  </conditionalFormatting>
  <conditionalFormatting sqref="CH5:CH14 CH97:CH122 CH16:CH82 CH84:CH95">
    <cfRule type="cellIs" dxfId="3216" priority="568" operator="greaterThan">
      <formula>0</formula>
    </cfRule>
  </conditionalFormatting>
  <conditionalFormatting sqref="CJ3">
    <cfRule type="cellIs" dxfId="3215" priority="564" operator="equal">
      <formula>0</formula>
    </cfRule>
  </conditionalFormatting>
  <conditionalFormatting sqref="CJ4">
    <cfRule type="cellIs" dxfId="3214" priority="531" operator="equal">
      <formula>0</formula>
    </cfRule>
  </conditionalFormatting>
  <conditionalFormatting sqref="CJ5:CJ14 CJ97:CJ122 CJ16:CJ82 CJ84:CJ95">
    <cfRule type="cellIs" dxfId="3213" priority="526" operator="greaterThan">
      <formula>0</formula>
    </cfRule>
  </conditionalFormatting>
  <conditionalFormatting sqref="CK88:CK95 CK97:CK98">
    <cfRule type="cellIs" dxfId="3212" priority="525" operator="equal">
      <formula>0</formula>
    </cfRule>
  </conditionalFormatting>
  <conditionalFormatting sqref="CK116:CK122 CK22:CK24 CK35 CK33 CK38:CK41 CK43:CK47 CK50:CK57 CK100:CK104 CK107:CK108">
    <cfRule type="cellIs" dxfId="3211" priority="523" operator="equal">
      <formula>0</formula>
    </cfRule>
  </conditionalFormatting>
  <conditionalFormatting sqref="CK66">
    <cfRule type="cellIs" dxfId="3210" priority="504" operator="equal">
      <formula>0</formula>
    </cfRule>
  </conditionalFormatting>
  <conditionalFormatting sqref="CK20 CK25:CK30">
    <cfRule type="cellIs" dxfId="3209" priority="520" operator="equal">
      <formula>0</formula>
    </cfRule>
  </conditionalFormatting>
  <conditionalFormatting sqref="CK62">
    <cfRule type="cellIs" dxfId="3208" priority="511" operator="equal">
      <formula>0</formula>
    </cfRule>
  </conditionalFormatting>
  <conditionalFormatting sqref="CK32">
    <cfRule type="cellIs" dxfId="3207" priority="518" operator="equal">
      <formula>0</formula>
    </cfRule>
  </conditionalFormatting>
  <conditionalFormatting sqref="CK34">
    <cfRule type="cellIs" dxfId="3206" priority="517" operator="equal">
      <formula>0</formula>
    </cfRule>
  </conditionalFormatting>
  <conditionalFormatting sqref="CK67:CK78">
    <cfRule type="cellIs" dxfId="3205" priority="516" operator="equal">
      <formula>0</formula>
    </cfRule>
  </conditionalFormatting>
  <conditionalFormatting sqref="CK86">
    <cfRule type="cellIs" dxfId="3204" priority="515" operator="equal">
      <formula>0</formula>
    </cfRule>
  </conditionalFormatting>
  <conditionalFormatting sqref="CK65">
    <cfRule type="cellIs" dxfId="3203" priority="503" operator="equal">
      <formula>0</formula>
    </cfRule>
  </conditionalFormatting>
  <conditionalFormatting sqref="CK49 CK58:CK60">
    <cfRule type="cellIs" dxfId="3202" priority="510" operator="equal">
      <formula>0</formula>
    </cfRule>
  </conditionalFormatting>
  <conditionalFormatting sqref="CK109:CK114">
    <cfRule type="cellIs" dxfId="3201" priority="508" operator="equal">
      <formula>0</formula>
    </cfRule>
  </conditionalFormatting>
  <conditionalFormatting sqref="CK79">
    <cfRule type="cellIs" dxfId="3200" priority="506" operator="equal">
      <formula>0</formula>
    </cfRule>
  </conditionalFormatting>
  <conditionalFormatting sqref="CK80">
    <cfRule type="cellIs" dxfId="3199" priority="505" operator="equal">
      <formula>0</formula>
    </cfRule>
  </conditionalFormatting>
  <conditionalFormatting sqref="CK84">
    <cfRule type="cellIs" dxfId="3198" priority="502" operator="equal">
      <formula>0</formula>
    </cfRule>
  </conditionalFormatting>
  <conditionalFormatting sqref="CK85">
    <cfRule type="cellIs" dxfId="3197" priority="501" operator="equal">
      <formula>0</formula>
    </cfRule>
  </conditionalFormatting>
  <conditionalFormatting sqref="CK81">
    <cfRule type="cellIs" dxfId="3196" priority="500" operator="equal">
      <formula>0</formula>
    </cfRule>
  </conditionalFormatting>
  <conditionalFormatting sqref="CK82">
    <cfRule type="cellIs" dxfId="3195" priority="499" operator="equal">
      <formula>0</formula>
    </cfRule>
  </conditionalFormatting>
  <conditionalFormatting sqref="CK4">
    <cfRule type="cellIs" dxfId="3194" priority="498" operator="equal">
      <formula>0</formula>
    </cfRule>
  </conditionalFormatting>
  <conditionalFormatting sqref="CK5">
    <cfRule type="cellIs" dxfId="3193" priority="497" operator="equal">
      <formula>0</formula>
    </cfRule>
  </conditionalFormatting>
  <conditionalFormatting sqref="CK7">
    <cfRule type="cellIs" dxfId="3192" priority="496" operator="equal">
      <formula>0</formula>
    </cfRule>
  </conditionalFormatting>
  <conditionalFormatting sqref="CK21">
    <cfRule type="cellIs" dxfId="3191" priority="495" operator="equal">
      <formula>0</formula>
    </cfRule>
  </conditionalFormatting>
  <conditionalFormatting sqref="CK105">
    <cfRule type="cellIs" dxfId="3190" priority="494" operator="equal">
      <formula>0</formula>
    </cfRule>
  </conditionalFormatting>
  <conditionalFormatting sqref="CK48">
    <cfRule type="cellIs" dxfId="3189" priority="492" operator="equal">
      <formula>0</formula>
    </cfRule>
  </conditionalFormatting>
  <conditionalFormatting sqref="CK63">
    <cfRule type="cellIs" dxfId="3188" priority="493" operator="equal">
      <formula>0</formula>
    </cfRule>
  </conditionalFormatting>
  <conditionalFormatting sqref="BK5:BK14 BK97:BK122 BK16:BK82 BK84:BK95">
    <cfRule type="cellIs" dxfId="3187" priority="491" operator="equal">
      <formula>0</formula>
    </cfRule>
  </conditionalFormatting>
  <conditionalFormatting sqref="BK4">
    <cfRule type="cellIs" dxfId="3186" priority="490" operator="equal">
      <formula>0</formula>
    </cfRule>
  </conditionalFormatting>
  <conditionalFormatting sqref="B122">
    <cfRule type="cellIs" dxfId="3185" priority="489" operator="equal">
      <formula>0</formula>
    </cfRule>
  </conditionalFormatting>
  <conditionalFormatting sqref="L39">
    <cfRule type="cellIs" dxfId="3184" priority="488" operator="equal">
      <formula>0</formula>
    </cfRule>
  </conditionalFormatting>
  <conditionalFormatting sqref="R39">
    <cfRule type="cellIs" dxfId="3183" priority="487" operator="equal">
      <formula>0</formula>
    </cfRule>
  </conditionalFormatting>
  <conditionalFormatting sqref="X39">
    <cfRule type="cellIs" dxfId="3182" priority="486" operator="equal">
      <formula>0</formula>
    </cfRule>
  </conditionalFormatting>
  <conditionalFormatting sqref="AD39">
    <cfRule type="cellIs" dxfId="3181" priority="485" operator="equal">
      <formula>0</formula>
    </cfRule>
  </conditionalFormatting>
  <conditionalFormatting sqref="AJ39">
    <cfRule type="cellIs" dxfId="3180" priority="484" operator="equal">
      <formula>0</formula>
    </cfRule>
  </conditionalFormatting>
  <conditionalFormatting sqref="AP39">
    <cfRule type="cellIs" dxfId="3179" priority="483" operator="equal">
      <formula>0</formula>
    </cfRule>
  </conditionalFormatting>
  <conditionalFormatting sqref="AV39">
    <cfRule type="cellIs" dxfId="3178" priority="482" operator="equal">
      <formula>0</formula>
    </cfRule>
  </conditionalFormatting>
  <conditionalFormatting sqref="BB39">
    <cfRule type="cellIs" dxfId="3177" priority="481" operator="equal">
      <formula>0</formula>
    </cfRule>
  </conditionalFormatting>
  <conditionalFormatting sqref="BH39">
    <cfRule type="cellIs" dxfId="3176" priority="480" operator="equal">
      <formula>0</formula>
    </cfRule>
  </conditionalFormatting>
  <conditionalFormatting sqref="BO39">
    <cfRule type="cellIs" dxfId="3175" priority="479" operator="equal">
      <formula>0</formula>
    </cfRule>
  </conditionalFormatting>
  <conditionalFormatting sqref="BU39">
    <cfRule type="cellIs" dxfId="3174" priority="478" operator="equal">
      <formula>0</formula>
    </cfRule>
  </conditionalFormatting>
  <conditionalFormatting sqref="CA39">
    <cfRule type="cellIs" dxfId="3173" priority="477" operator="equal">
      <formula>0</formula>
    </cfRule>
  </conditionalFormatting>
  <conditionalFormatting sqref="R48">
    <cfRule type="cellIs" dxfId="3172" priority="476" operator="equal">
      <formula>0</formula>
    </cfRule>
  </conditionalFormatting>
  <conditionalFormatting sqref="X48">
    <cfRule type="cellIs" dxfId="3171" priority="475" operator="equal">
      <formula>0</formula>
    </cfRule>
  </conditionalFormatting>
  <conditionalFormatting sqref="AD48">
    <cfRule type="cellIs" dxfId="3170" priority="474" operator="equal">
      <formula>0</formula>
    </cfRule>
  </conditionalFormatting>
  <conditionalFormatting sqref="AJ48">
    <cfRule type="cellIs" dxfId="3169" priority="473" operator="equal">
      <formula>0</formula>
    </cfRule>
  </conditionalFormatting>
  <conditionalFormatting sqref="AP48">
    <cfRule type="cellIs" dxfId="3168" priority="472" operator="equal">
      <formula>0</formula>
    </cfRule>
  </conditionalFormatting>
  <conditionalFormatting sqref="AV48">
    <cfRule type="cellIs" dxfId="3167" priority="471" operator="equal">
      <formula>0</formula>
    </cfRule>
  </conditionalFormatting>
  <conditionalFormatting sqref="BB48">
    <cfRule type="cellIs" dxfId="3166" priority="470" operator="equal">
      <formula>0</formula>
    </cfRule>
  </conditionalFormatting>
  <conditionalFormatting sqref="BH48">
    <cfRule type="cellIs" dxfId="3165" priority="469" operator="equal">
      <formula>0</formula>
    </cfRule>
  </conditionalFormatting>
  <conditionalFormatting sqref="BO48">
    <cfRule type="cellIs" dxfId="3164" priority="468" operator="equal">
      <formula>0</formula>
    </cfRule>
  </conditionalFormatting>
  <conditionalFormatting sqref="BU48">
    <cfRule type="cellIs" dxfId="3163" priority="467" operator="equal">
      <formula>0</formula>
    </cfRule>
  </conditionalFormatting>
  <conditionalFormatting sqref="CA48">
    <cfRule type="cellIs" dxfId="3162" priority="466" operator="equal">
      <formula>0</formula>
    </cfRule>
  </conditionalFormatting>
  <conditionalFormatting sqref="B96">
    <cfRule type="cellIs" dxfId="3161" priority="396" operator="equal">
      <formula>0</formula>
    </cfRule>
  </conditionalFormatting>
  <conditionalFormatting sqref="A96">
    <cfRule type="cellIs" dxfId="3160" priority="395" operator="equal">
      <formula>0</formula>
    </cfRule>
  </conditionalFormatting>
  <conditionalFormatting sqref="C96:D96 F96:H96 R96:T96 L96:N96 X96:Z96 AD96:AF96 AJ96:AL96 AP96:AR96 AV96:AX96 BB96:BD96 BH96:BJ96 BO96:BQ96 BU96:BW96 CA96:CC96">
    <cfRule type="cellIs" dxfId="3159" priority="463" operator="equal">
      <formula>0</formula>
    </cfRule>
  </conditionalFormatting>
  <conditionalFormatting sqref="I96 O96 U96 AA96 AG96 AM96 AS96 AY96 BE96 BL96 BR96 BX96 CD96">
    <cfRule type="cellIs" dxfId="3158" priority="456" operator="equal">
      <formula>0</formula>
    </cfRule>
  </conditionalFormatting>
  <conditionalFormatting sqref="I96 O96 U96 AA96 AG96 AM96 AS96 AY96 BE96 BL96 BR96 BX96 CD96">
    <cfRule type="expression" dxfId="3157" priority="460">
      <formula>M96&gt;I96</formula>
    </cfRule>
  </conditionalFormatting>
  <conditionalFormatting sqref="K96">
    <cfRule type="cellIs" dxfId="3156" priority="455" operator="greaterThan">
      <formula>0</formula>
    </cfRule>
  </conditionalFormatting>
  <conditionalFormatting sqref="Q96">
    <cfRule type="cellIs" dxfId="3155" priority="454" operator="greaterThan">
      <formula>0</formula>
    </cfRule>
  </conditionalFormatting>
  <conditionalFormatting sqref="W96">
    <cfRule type="cellIs" dxfId="3154" priority="450" operator="greaterThan">
      <formula>0</formula>
    </cfRule>
  </conditionalFormatting>
  <conditionalFormatting sqref="AC96">
    <cfRule type="cellIs" dxfId="3153" priority="446" operator="greaterThan">
      <formula>0</formula>
    </cfRule>
  </conditionalFormatting>
  <conditionalFormatting sqref="AI96">
    <cfRule type="cellIs" dxfId="3152" priority="442" operator="greaterThan">
      <formula>0</formula>
    </cfRule>
  </conditionalFormatting>
  <conditionalFormatting sqref="AO96">
    <cfRule type="cellIs" dxfId="3151" priority="438" operator="greaterThan">
      <formula>0</formula>
    </cfRule>
  </conditionalFormatting>
  <conditionalFormatting sqref="AU96">
    <cfRule type="cellIs" dxfId="3150" priority="434" operator="greaterThan">
      <formula>0</formula>
    </cfRule>
  </conditionalFormatting>
  <conditionalFormatting sqref="BA96">
    <cfRule type="cellIs" dxfId="3149" priority="430" operator="greaterThan">
      <formula>0</formula>
    </cfRule>
  </conditionalFormatting>
  <conditionalFormatting sqref="BG96">
    <cfRule type="cellIs" dxfId="3148" priority="426" operator="greaterThan">
      <formula>0</formula>
    </cfRule>
  </conditionalFormatting>
  <conditionalFormatting sqref="BN96">
    <cfRule type="cellIs" dxfId="3147" priority="422" operator="greaterThan">
      <formula>0</formula>
    </cfRule>
  </conditionalFormatting>
  <conditionalFormatting sqref="BT96">
    <cfRule type="cellIs" dxfId="3146" priority="418" operator="greaterThan">
      <formula>0</formula>
    </cfRule>
  </conditionalFormatting>
  <conditionalFormatting sqref="BZ96">
    <cfRule type="cellIs" dxfId="3145" priority="414" operator="greaterThan">
      <formula>0</formula>
    </cfRule>
  </conditionalFormatting>
  <conditionalFormatting sqref="E96">
    <cfRule type="cellIs" dxfId="3144" priority="410" operator="greaterThan">
      <formula>0</formula>
    </cfRule>
  </conditionalFormatting>
  <conditionalFormatting sqref="CI96">
    <cfRule type="cellIs" dxfId="3143" priority="409" operator="equal">
      <formula>0</formula>
    </cfRule>
  </conditionalFormatting>
  <conditionalFormatting sqref="CH96">
    <cfRule type="cellIs" dxfId="3142" priority="404" operator="greaterThan">
      <formula>0</formula>
    </cfRule>
  </conditionalFormatting>
  <conditionalFormatting sqref="CJ96">
    <cfRule type="cellIs" dxfId="3141" priority="400" operator="greaterThan">
      <formula>0</formula>
    </cfRule>
  </conditionalFormatting>
  <conditionalFormatting sqref="CK96">
    <cfRule type="cellIs" dxfId="3140" priority="399" operator="equal">
      <formula>0</formula>
    </cfRule>
  </conditionalFormatting>
  <conditionalFormatting sqref="BK96">
    <cfRule type="cellIs" dxfId="3139" priority="397" operator="equal">
      <formula>0</formula>
    </cfRule>
  </conditionalFormatting>
  <conditionalFormatting sqref="A60">
    <cfRule type="cellIs" dxfId="3138" priority="394" operator="equal">
      <formula>0</formula>
    </cfRule>
  </conditionalFormatting>
  <conditionalFormatting sqref="F60">
    <cfRule type="cellIs" dxfId="3137" priority="393" operator="equal">
      <formula>0</formula>
    </cfRule>
  </conditionalFormatting>
  <conditionalFormatting sqref="L60">
    <cfRule type="cellIs" dxfId="3136" priority="392" operator="equal">
      <formula>0</formula>
    </cfRule>
  </conditionalFormatting>
  <conditionalFormatting sqref="R60">
    <cfRule type="cellIs" dxfId="3135" priority="391" operator="equal">
      <formula>0</formula>
    </cfRule>
  </conditionalFormatting>
  <conditionalFormatting sqref="X60">
    <cfRule type="cellIs" dxfId="3134" priority="390" operator="equal">
      <formula>0</formula>
    </cfRule>
  </conditionalFormatting>
  <conditionalFormatting sqref="AD60">
    <cfRule type="cellIs" dxfId="3133" priority="389" operator="equal">
      <formula>0</formula>
    </cfRule>
  </conditionalFormatting>
  <conditionalFormatting sqref="AJ60">
    <cfRule type="cellIs" dxfId="3132" priority="388" operator="equal">
      <formula>0</formula>
    </cfRule>
  </conditionalFormatting>
  <conditionalFormatting sqref="AP60">
    <cfRule type="cellIs" dxfId="3131" priority="387" operator="equal">
      <formula>0</formula>
    </cfRule>
  </conditionalFormatting>
  <conditionalFormatting sqref="AV60">
    <cfRule type="cellIs" dxfId="3130" priority="386" operator="equal">
      <formula>0</formula>
    </cfRule>
  </conditionalFormatting>
  <conditionalFormatting sqref="BB60">
    <cfRule type="cellIs" dxfId="3129" priority="385" operator="equal">
      <formula>0</formula>
    </cfRule>
  </conditionalFormatting>
  <conditionalFormatting sqref="BH60">
    <cfRule type="cellIs" dxfId="3128" priority="384" operator="equal">
      <formula>0</formula>
    </cfRule>
  </conditionalFormatting>
  <conditionalFormatting sqref="BO60">
    <cfRule type="cellIs" dxfId="3127" priority="383" operator="equal">
      <formula>0</formula>
    </cfRule>
  </conditionalFormatting>
  <conditionalFormatting sqref="BU60">
    <cfRule type="cellIs" dxfId="3126" priority="382" operator="equal">
      <formula>0</formula>
    </cfRule>
  </conditionalFormatting>
  <conditionalFormatting sqref="CA60">
    <cfRule type="cellIs" dxfId="3125" priority="381" operator="equal">
      <formula>0</formula>
    </cfRule>
  </conditionalFormatting>
  <conditionalFormatting sqref="F98">
    <cfRule type="cellIs" dxfId="3124" priority="380" operator="equal">
      <formula>0</formula>
    </cfRule>
  </conditionalFormatting>
  <conditionalFormatting sqref="A98">
    <cfRule type="cellIs" dxfId="3123" priority="376" operator="equal">
      <formula>0</formula>
    </cfRule>
  </conditionalFormatting>
  <conditionalFormatting sqref="A137">
    <cfRule type="cellIs" dxfId="3122" priority="372" operator="equal">
      <formula>0</formula>
    </cfRule>
  </conditionalFormatting>
  <conditionalFormatting sqref="A135:A136">
    <cfRule type="cellIs" dxfId="3121" priority="371" operator="equal">
      <formula>0</formula>
    </cfRule>
  </conditionalFormatting>
  <conditionalFormatting sqref="AC98">
    <cfRule type="cellIs" dxfId="3120" priority="302" operator="greaterThan">
      <formula>0</formula>
    </cfRule>
  </conditionalFormatting>
  <conditionalFormatting sqref="X63">
    <cfRule type="cellIs" dxfId="3119" priority="264" operator="equal">
      <formula>0</formula>
    </cfRule>
  </conditionalFormatting>
  <conditionalFormatting sqref="AD63">
    <cfRule type="cellIs" dxfId="3118" priority="263" operator="equal">
      <formula>0</formula>
    </cfRule>
  </conditionalFormatting>
  <conditionalFormatting sqref="AJ63">
    <cfRule type="cellIs" dxfId="3117" priority="262" operator="equal">
      <formula>0</formula>
    </cfRule>
  </conditionalFormatting>
  <conditionalFormatting sqref="AP63">
    <cfRule type="cellIs" dxfId="3116" priority="261" operator="equal">
      <formula>0</formula>
    </cfRule>
  </conditionalFormatting>
  <conditionalFormatting sqref="AV63">
    <cfRule type="cellIs" dxfId="3115" priority="260" operator="equal">
      <formula>0</formula>
    </cfRule>
  </conditionalFormatting>
  <conditionalFormatting sqref="BB63">
    <cfRule type="cellIs" dxfId="3114" priority="259" operator="equal">
      <formula>0</formula>
    </cfRule>
  </conditionalFormatting>
  <conditionalFormatting sqref="BH63">
    <cfRule type="cellIs" dxfId="3113" priority="258" operator="equal">
      <formula>0</formula>
    </cfRule>
  </conditionalFormatting>
  <conditionalFormatting sqref="BO63">
    <cfRule type="cellIs" dxfId="3112" priority="257" operator="equal">
      <formula>0</formula>
    </cfRule>
  </conditionalFormatting>
  <conditionalFormatting sqref="BU63">
    <cfRule type="cellIs" dxfId="3111" priority="256" operator="equal">
      <formula>0</formula>
    </cfRule>
  </conditionalFormatting>
  <conditionalFormatting sqref="CA63">
    <cfRule type="cellIs" dxfId="3110" priority="255" operator="equal">
      <formula>0</formula>
    </cfRule>
  </conditionalFormatting>
  <conditionalFormatting sqref="C15:D15 G15:H15 M15:N15 S15:T15 Y15:Z15 AE15:AF15 AK15:AL15 AQ15:AR15 AW15:AX15 BC15:BD15 BI15:BJ15 BP15:BQ15 BV15:BW15 CB15:CC15">
    <cfRule type="cellIs" dxfId="3109" priority="254" operator="equal">
      <formula>0</formula>
    </cfRule>
  </conditionalFormatting>
  <conditionalFormatting sqref="B15">
    <cfRule type="cellIs" dxfId="3108" priority="253" operator="equal">
      <formula>0</formula>
    </cfRule>
  </conditionalFormatting>
  <conditionalFormatting sqref="A15">
    <cfRule type="cellIs" dxfId="3107" priority="252" operator="equal">
      <formula>0</formula>
    </cfRule>
  </conditionalFormatting>
  <conditionalFormatting sqref="I15 O15 U15 AA15 AG15 AM15 AS15 AY15 BE15 BL15 BR15 BX15 CD15">
    <cfRule type="cellIs" dxfId="3106" priority="211" operator="equal">
      <formula>0</formula>
    </cfRule>
  </conditionalFormatting>
  <conditionalFormatting sqref="I15 O15 U15 AA15 AG15 AM15 AS15 AY15 BE15 BL15 BR15 BX15 CD15">
    <cfRule type="expression" dxfId="3105" priority="248">
      <formula>M15&gt;I15</formula>
    </cfRule>
  </conditionalFormatting>
  <conditionalFormatting sqref="K15">
    <cfRule type="cellIs" dxfId="3104" priority="210" operator="greaterThan">
      <formula>0</formula>
    </cfRule>
  </conditionalFormatting>
  <conditionalFormatting sqref="Q15">
    <cfRule type="cellIs" dxfId="3103" priority="209" operator="greaterThan">
      <formula>0</formula>
    </cfRule>
  </conditionalFormatting>
  <conditionalFormatting sqref="W15">
    <cfRule type="cellIs" dxfId="3102" priority="205" operator="greaterThan">
      <formula>0</formula>
    </cfRule>
  </conditionalFormatting>
  <conditionalFormatting sqref="AC15">
    <cfRule type="cellIs" dxfId="3101" priority="201" operator="greaterThan">
      <formula>0</formula>
    </cfRule>
  </conditionalFormatting>
  <conditionalFormatting sqref="AI15">
    <cfRule type="cellIs" dxfId="3100" priority="197" operator="greaterThan">
      <formula>0</formula>
    </cfRule>
  </conditionalFormatting>
  <conditionalFormatting sqref="AO15">
    <cfRule type="cellIs" dxfId="3099" priority="193" operator="greaterThan">
      <formula>0</formula>
    </cfRule>
  </conditionalFormatting>
  <conditionalFormatting sqref="AU15">
    <cfRule type="cellIs" dxfId="3098" priority="189" operator="greaterThan">
      <formula>0</formula>
    </cfRule>
  </conditionalFormatting>
  <conditionalFormatting sqref="BA15">
    <cfRule type="cellIs" dxfId="3097" priority="185" operator="greaterThan">
      <formula>0</formula>
    </cfRule>
  </conditionalFormatting>
  <conditionalFormatting sqref="BG15">
    <cfRule type="cellIs" dxfId="3096" priority="181" operator="greaterThan">
      <formula>0</formula>
    </cfRule>
  </conditionalFormatting>
  <conditionalFormatting sqref="BN15">
    <cfRule type="cellIs" dxfId="3095" priority="177" operator="greaterThan">
      <formula>0</formula>
    </cfRule>
  </conditionalFormatting>
  <conditionalFormatting sqref="BT15">
    <cfRule type="cellIs" dxfId="3094" priority="173" operator="greaterThan">
      <formula>0</formula>
    </cfRule>
  </conditionalFormatting>
  <conditionalFormatting sqref="BZ15">
    <cfRule type="cellIs" dxfId="3093" priority="169" operator="greaterThan">
      <formula>0</formula>
    </cfRule>
  </conditionalFormatting>
  <conditionalFormatting sqref="E15">
    <cfRule type="cellIs" dxfId="3092" priority="165" operator="greaterThan">
      <formula>0</formula>
    </cfRule>
  </conditionalFormatting>
  <conditionalFormatting sqref="CH15">
    <cfRule type="cellIs" dxfId="3091" priority="158" operator="greaterThan">
      <formula>0</formula>
    </cfRule>
  </conditionalFormatting>
  <conditionalFormatting sqref="CJ15">
    <cfRule type="cellIs" dxfId="3090" priority="154" operator="greaterThan">
      <formula>0</formula>
    </cfRule>
  </conditionalFormatting>
  <conditionalFormatting sqref="BK15">
    <cfRule type="cellIs" dxfId="3089" priority="150" operator="equal">
      <formula>0</formula>
    </cfRule>
  </conditionalFormatting>
  <conditionalFormatting sqref="A83 CB83:CC83 BV83:BW83 BP83:BQ83 BI83:BJ83 BC83:BD83 AW83:AX83 AQ83:AR83 AK83:AL83 AE83:AF83 Y83:Z83 S83:T83 M83:N83 G83:H83 C83:D83">
    <cfRule type="cellIs" dxfId="3088" priority="113" operator="equal">
      <formula>0</formula>
    </cfRule>
  </conditionalFormatting>
  <conditionalFormatting sqref="B83">
    <cfRule type="cellIs" dxfId="3087" priority="111" operator="equal">
      <formula>0</formula>
    </cfRule>
  </conditionalFormatting>
  <conditionalFormatting sqref="F83">
    <cfRule type="cellIs" dxfId="3086" priority="110" operator="equal">
      <formula>0</formula>
    </cfRule>
  </conditionalFormatting>
  <conditionalFormatting sqref="CD83 BX83 BR83 BL83 BE83 AY83 AS83 AM83 AG83 AA83 U83 O83 I83">
    <cfRule type="cellIs" dxfId="3085" priority="94" operator="equal">
      <formula>0</formula>
    </cfRule>
  </conditionalFormatting>
  <conditionalFormatting sqref="CD83 BX83 BR83 BL83 BE83 AY83 AS83 AM83 AG83 AA83 U83 O83 I83">
    <cfRule type="expression" dxfId="3084" priority="109">
      <formula>M83&gt;I83</formula>
    </cfRule>
  </conditionalFormatting>
  <conditionalFormatting sqref="K83">
    <cfRule type="cellIs" dxfId="3083" priority="93" operator="greaterThan">
      <formula>0</formula>
    </cfRule>
  </conditionalFormatting>
  <conditionalFormatting sqref="Q83">
    <cfRule type="cellIs" dxfId="3082" priority="92" operator="greaterThan">
      <formula>0</formula>
    </cfRule>
  </conditionalFormatting>
  <conditionalFormatting sqref="W83">
    <cfRule type="cellIs" dxfId="3081" priority="88" operator="greaterThan">
      <formula>0</formula>
    </cfRule>
  </conditionalFormatting>
  <conditionalFormatting sqref="AC83">
    <cfRule type="cellIs" dxfId="3080" priority="84" operator="greaterThan">
      <formula>0</formula>
    </cfRule>
  </conditionalFormatting>
  <conditionalFormatting sqref="AI83">
    <cfRule type="cellIs" dxfId="3079" priority="80" operator="greaterThan">
      <formula>0</formula>
    </cfRule>
  </conditionalFormatting>
  <conditionalFormatting sqref="AO83">
    <cfRule type="cellIs" dxfId="3078" priority="76" operator="greaterThan">
      <formula>0</formula>
    </cfRule>
  </conditionalFormatting>
  <conditionalFormatting sqref="AU83">
    <cfRule type="cellIs" dxfId="3077" priority="72" operator="greaterThan">
      <formula>0</formula>
    </cfRule>
  </conditionalFormatting>
  <conditionalFormatting sqref="BA83">
    <cfRule type="cellIs" dxfId="3076" priority="68" operator="greaterThan">
      <formula>0</formula>
    </cfRule>
  </conditionalFormatting>
  <conditionalFormatting sqref="BG83">
    <cfRule type="cellIs" dxfId="3075" priority="64" operator="greaterThan">
      <formula>0</formula>
    </cfRule>
  </conditionalFormatting>
  <conditionalFormatting sqref="BN83">
    <cfRule type="cellIs" dxfId="3074" priority="60" operator="greaterThan">
      <formula>0</formula>
    </cfRule>
  </conditionalFormatting>
  <conditionalFormatting sqref="BT83">
    <cfRule type="cellIs" dxfId="3073" priority="56" operator="greaterThan">
      <formula>0</formula>
    </cfRule>
  </conditionalFormatting>
  <conditionalFormatting sqref="BZ83">
    <cfRule type="cellIs" dxfId="3072" priority="52" operator="greaterThan">
      <formula>0</formula>
    </cfRule>
  </conditionalFormatting>
  <conditionalFormatting sqref="E83">
    <cfRule type="cellIs" dxfId="3071" priority="48" operator="greaterThan">
      <formula>0</formula>
    </cfRule>
  </conditionalFormatting>
  <conditionalFormatting sqref="CI83">
    <cfRule type="cellIs" dxfId="3070" priority="47" operator="equal">
      <formula>0</formula>
    </cfRule>
  </conditionalFormatting>
  <conditionalFormatting sqref="CH83">
    <cfRule type="cellIs" dxfId="3069" priority="43" operator="greaterThan">
      <formula>0</formula>
    </cfRule>
  </conditionalFormatting>
  <conditionalFormatting sqref="CJ83">
    <cfRule type="cellIs" dxfId="3068" priority="39" operator="greaterThan">
      <formula>0</formula>
    </cfRule>
  </conditionalFormatting>
  <conditionalFormatting sqref="CK83">
    <cfRule type="cellIs" dxfId="3067" priority="38" operator="equal">
      <formula>0</formula>
    </cfRule>
  </conditionalFormatting>
  <conditionalFormatting sqref="BK83">
    <cfRule type="cellIs" dxfId="3066" priority="37" operator="equal">
      <formula>0</formula>
    </cfRule>
  </conditionalFormatting>
  <conditionalFormatting sqref="L84">
    <cfRule type="cellIs" dxfId="3065" priority="36" operator="equal">
      <formula>0</formula>
    </cfRule>
  </conditionalFormatting>
  <conditionalFormatting sqref="L85">
    <cfRule type="cellIs" dxfId="3064" priority="35" operator="equal">
      <formula>0</formula>
    </cfRule>
  </conditionalFormatting>
  <conditionalFormatting sqref="L83">
    <cfRule type="cellIs" dxfId="3063" priority="34" operator="equal">
      <formula>0</formula>
    </cfRule>
  </conditionalFormatting>
  <conditionalFormatting sqref="R84">
    <cfRule type="cellIs" dxfId="3062" priority="33" operator="equal">
      <formula>0</formula>
    </cfRule>
  </conditionalFormatting>
  <conditionalFormatting sqref="R85">
    <cfRule type="cellIs" dxfId="3061" priority="32" operator="equal">
      <formula>0</formula>
    </cfRule>
  </conditionalFormatting>
  <conditionalFormatting sqref="R83">
    <cfRule type="cellIs" dxfId="3060" priority="31" operator="equal">
      <formula>0</formula>
    </cfRule>
  </conditionalFormatting>
  <conditionalFormatting sqref="X84">
    <cfRule type="cellIs" dxfId="3059" priority="30" operator="equal">
      <formula>0</formula>
    </cfRule>
  </conditionalFormatting>
  <conditionalFormatting sqref="X85">
    <cfRule type="cellIs" dxfId="3058" priority="29" operator="equal">
      <formula>0</formula>
    </cfRule>
  </conditionalFormatting>
  <conditionalFormatting sqref="X83">
    <cfRule type="cellIs" dxfId="3057" priority="28" operator="equal">
      <formula>0</formula>
    </cfRule>
  </conditionalFormatting>
  <conditionalFormatting sqref="AD84">
    <cfRule type="cellIs" dxfId="3056" priority="27" operator="equal">
      <formula>0</formula>
    </cfRule>
  </conditionalFormatting>
  <conditionalFormatting sqref="AD85">
    <cfRule type="cellIs" dxfId="3055" priority="26" operator="equal">
      <formula>0</formula>
    </cfRule>
  </conditionalFormatting>
  <conditionalFormatting sqref="AD83">
    <cfRule type="cellIs" dxfId="3054" priority="25" operator="equal">
      <formula>0</formula>
    </cfRule>
  </conditionalFormatting>
  <conditionalFormatting sqref="AJ84">
    <cfRule type="cellIs" dxfId="3053" priority="24" operator="equal">
      <formula>0</formula>
    </cfRule>
  </conditionalFormatting>
  <conditionalFormatting sqref="AJ85">
    <cfRule type="cellIs" dxfId="3052" priority="23" operator="equal">
      <formula>0</formula>
    </cfRule>
  </conditionalFormatting>
  <conditionalFormatting sqref="AJ83">
    <cfRule type="cellIs" dxfId="3051" priority="22" operator="equal">
      <formula>0</formula>
    </cfRule>
  </conditionalFormatting>
  <conditionalFormatting sqref="AP84">
    <cfRule type="cellIs" dxfId="3050" priority="21" operator="equal">
      <formula>0</formula>
    </cfRule>
  </conditionalFormatting>
  <conditionalFormatting sqref="AP85">
    <cfRule type="cellIs" dxfId="3049" priority="20" operator="equal">
      <formula>0</formula>
    </cfRule>
  </conditionalFormatting>
  <conditionalFormatting sqref="AP83">
    <cfRule type="cellIs" dxfId="3048" priority="19" operator="equal">
      <formula>0</formula>
    </cfRule>
  </conditionalFormatting>
  <conditionalFormatting sqref="AV84">
    <cfRule type="cellIs" dxfId="3047" priority="18" operator="equal">
      <formula>0</formula>
    </cfRule>
  </conditionalFormatting>
  <conditionalFormatting sqref="AV85">
    <cfRule type="cellIs" dxfId="3046" priority="17" operator="equal">
      <formula>0</formula>
    </cfRule>
  </conditionalFormatting>
  <conditionalFormatting sqref="AV83">
    <cfRule type="cellIs" dxfId="3045" priority="16" operator="equal">
      <formula>0</formula>
    </cfRule>
  </conditionalFormatting>
  <conditionalFormatting sqref="BB84">
    <cfRule type="cellIs" dxfId="3044" priority="15" operator="equal">
      <formula>0</formula>
    </cfRule>
  </conditionalFormatting>
  <conditionalFormatting sqref="BB85">
    <cfRule type="cellIs" dxfId="3043" priority="14" operator="equal">
      <formula>0</formula>
    </cfRule>
  </conditionalFormatting>
  <conditionalFormatting sqref="BB83">
    <cfRule type="cellIs" dxfId="3042" priority="13" operator="equal">
      <formula>0</formula>
    </cfRule>
  </conditionalFormatting>
  <conditionalFormatting sqref="BH84">
    <cfRule type="cellIs" dxfId="3041" priority="12" operator="equal">
      <formula>0</formula>
    </cfRule>
  </conditionalFormatting>
  <conditionalFormatting sqref="BH85">
    <cfRule type="cellIs" dxfId="3040" priority="11" operator="equal">
      <formula>0</formula>
    </cfRule>
  </conditionalFormatting>
  <conditionalFormatting sqref="BH83">
    <cfRule type="cellIs" dxfId="3039" priority="10" operator="equal">
      <formula>0</formula>
    </cfRule>
  </conditionalFormatting>
  <conditionalFormatting sqref="BO84">
    <cfRule type="cellIs" dxfId="3038" priority="9" operator="equal">
      <formula>0</formula>
    </cfRule>
  </conditionalFormatting>
  <conditionalFormatting sqref="BO85">
    <cfRule type="cellIs" dxfId="3037" priority="8" operator="equal">
      <formula>0</formula>
    </cfRule>
  </conditionalFormatting>
  <conditionalFormatting sqref="BO83">
    <cfRule type="cellIs" dxfId="3036" priority="7" operator="equal">
      <formula>0</formula>
    </cfRule>
  </conditionalFormatting>
  <conditionalFormatting sqref="BU84">
    <cfRule type="cellIs" dxfId="3035" priority="6" operator="equal">
      <formula>0</formula>
    </cfRule>
  </conditionalFormatting>
  <conditionalFormatting sqref="BU85">
    <cfRule type="cellIs" dxfId="3034" priority="5" operator="equal">
      <formula>0</formula>
    </cfRule>
  </conditionalFormatting>
  <conditionalFormatting sqref="BU83">
    <cfRule type="cellIs" dxfId="3033" priority="4" operator="equal">
      <formula>0</formula>
    </cfRule>
  </conditionalFormatting>
  <conditionalFormatting sqref="CA84">
    <cfRule type="cellIs" dxfId="3032" priority="3" operator="equal">
      <formula>0</formula>
    </cfRule>
  </conditionalFormatting>
  <conditionalFormatting sqref="CA85">
    <cfRule type="cellIs" dxfId="3031" priority="2" operator="equal">
      <formula>0</formula>
    </cfRule>
  </conditionalFormatting>
  <conditionalFormatting sqref="CA83">
    <cfRule type="cellIs" dxfId="3030" priority="1" operator="equal">
      <formula>0</formula>
    </cfRule>
  </conditionalFormatting>
  <pageMargins left="0.7" right="0.7" top="0.75" bottom="0.75" header="0.3" footer="0.3"/>
  <pageSetup paperSize="9" orientation="portrait" horizontalDpi="360" verticalDpi="3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41"/>
  <sheetViews>
    <sheetView zoomScale="40" zoomScaleNormal="40" workbookViewId="0">
      <pane xSplit="2" ySplit="6" topLeftCell="C102" activePane="bottomRight" state="frozen"/>
      <selection pane="topRight" activeCell="D1" sqref="D1"/>
      <selection pane="bottomLeft" activeCell="A7" sqref="A7"/>
      <selection pane="bottomRight" activeCell="F127" sqref="F127"/>
    </sheetView>
  </sheetViews>
  <sheetFormatPr defaultColWidth="8.81640625" defaultRowHeight="14.5"/>
  <cols>
    <col min="1" max="1" width="10.453125" style="210" customWidth="1"/>
    <col min="2" max="2" width="40.1796875" style="210" customWidth="1"/>
    <col min="3" max="4" width="11.81640625" style="210" customWidth="1"/>
    <col min="5" max="5" width="11.81640625" style="212" customWidth="1"/>
    <col min="6" max="6" width="18.1796875" style="210" customWidth="1"/>
    <col min="7" max="7" width="15.54296875" style="210" customWidth="1"/>
    <col min="8" max="8" width="11.81640625" style="212" customWidth="1"/>
    <col min="9" max="10" width="11.81640625" style="210" customWidth="1"/>
    <col min="11" max="11" width="11.81640625" style="212" customWidth="1"/>
    <col min="12" max="13" width="11.81640625" style="210" customWidth="1"/>
    <col min="14" max="14" width="11.81640625" style="212" customWidth="1"/>
    <col min="15" max="16" width="11.81640625" style="210" customWidth="1"/>
    <col min="17" max="17" width="11.81640625" style="212" customWidth="1"/>
    <col min="18" max="19" width="11.81640625" style="210" customWidth="1"/>
    <col min="20" max="20" width="11.81640625" style="212" customWidth="1"/>
    <col min="21" max="22" width="11.81640625" style="210" customWidth="1"/>
    <col min="23" max="23" width="11.81640625" style="212" customWidth="1"/>
    <col min="24" max="25" width="11.81640625" style="210" customWidth="1"/>
    <col min="26" max="26" width="11.81640625" style="212" customWidth="1"/>
    <col min="27" max="28" width="11.81640625" style="210" customWidth="1"/>
    <col min="29" max="29" width="11.81640625" style="212" customWidth="1"/>
    <col min="30" max="31" width="11.81640625" style="210" customWidth="1"/>
    <col min="32" max="32" width="11.81640625" style="212" customWidth="1"/>
    <col min="33" max="34" width="11.81640625" style="210" customWidth="1"/>
    <col min="35" max="35" width="11.81640625" style="212" customWidth="1"/>
    <col min="36" max="36" width="13.453125" style="210" customWidth="1"/>
    <col min="37" max="37" width="11.81640625" style="210" customWidth="1"/>
    <col min="38" max="38" width="11.81640625" style="212" customWidth="1"/>
    <col min="39" max="39" width="13.453125" style="210" customWidth="1"/>
    <col min="40" max="40" width="11.81640625" style="210" customWidth="1"/>
    <col min="41" max="41" width="11.81640625" style="212" customWidth="1"/>
    <col min="42" max="42" width="13.453125" style="210" customWidth="1"/>
    <col min="43" max="43" width="11.81640625" style="210" customWidth="1"/>
    <col min="44" max="16384" width="8.81640625" style="210"/>
  </cols>
  <sheetData>
    <row r="1" spans="1:43" ht="35.15" customHeight="1">
      <c r="B1" s="236" t="s">
        <v>226</v>
      </c>
      <c r="C1" s="236"/>
    </row>
    <row r="2" spans="1:43" ht="17.25" customHeight="1">
      <c r="B2" s="158" t="s">
        <v>227</v>
      </c>
      <c r="C2" s="237">
        <v>3.8</v>
      </c>
    </row>
    <row r="3" spans="1:43" ht="17.25" customHeight="1">
      <c r="B3" s="158" t="s">
        <v>228</v>
      </c>
      <c r="C3" s="237">
        <v>3.3</v>
      </c>
      <c r="E3" s="256">
        <v>4</v>
      </c>
      <c r="H3" s="256">
        <v>10</v>
      </c>
      <c r="K3" s="256">
        <v>16</v>
      </c>
      <c r="N3" s="256">
        <v>22</v>
      </c>
      <c r="Q3" s="256">
        <v>28</v>
      </c>
      <c r="T3" s="256">
        <v>34</v>
      </c>
      <c r="W3" s="256">
        <v>40</v>
      </c>
      <c r="Z3" s="256">
        <v>46</v>
      </c>
      <c r="AC3" s="256">
        <v>52</v>
      </c>
      <c r="AF3" s="256">
        <v>58</v>
      </c>
      <c r="AI3" s="256">
        <v>65</v>
      </c>
      <c r="AL3" s="256">
        <v>71</v>
      </c>
      <c r="AO3" s="256">
        <v>77</v>
      </c>
    </row>
    <row r="4" spans="1:43" ht="17.899999999999999" customHeight="1" thickBot="1">
      <c r="B4" s="223"/>
    </row>
    <row r="5" spans="1:43" ht="24" customHeight="1">
      <c r="A5" s="2645" t="s">
        <v>74</v>
      </c>
      <c r="B5" s="2647" t="s">
        <v>181</v>
      </c>
      <c r="C5" s="238"/>
      <c r="D5" s="238"/>
      <c r="E5" s="2653">
        <f>'недельное планирование'!E3</f>
        <v>43329</v>
      </c>
      <c r="F5" s="2654"/>
      <c r="G5" s="2654"/>
      <c r="H5" s="2653">
        <f>E5+1</f>
        <v>43330</v>
      </c>
      <c r="I5" s="2654"/>
      <c r="J5" s="2654"/>
      <c r="K5" s="2653">
        <f>H5+1</f>
        <v>43331</v>
      </c>
      <c r="L5" s="2654"/>
      <c r="M5" s="2654"/>
      <c r="N5" s="2653">
        <f>K5+1</f>
        <v>43332</v>
      </c>
      <c r="O5" s="2654"/>
      <c r="P5" s="2654"/>
      <c r="Q5" s="2653">
        <f>N5+1</f>
        <v>43333</v>
      </c>
      <c r="R5" s="2654"/>
      <c r="S5" s="2654"/>
      <c r="T5" s="2653">
        <f>Q5+1</f>
        <v>43334</v>
      </c>
      <c r="U5" s="2654"/>
      <c r="V5" s="2654"/>
      <c r="W5" s="2653">
        <f>T5+1</f>
        <v>43335</v>
      </c>
      <c r="X5" s="2654"/>
      <c r="Y5" s="2654"/>
      <c r="Z5" s="2653">
        <f>W5+1</f>
        <v>43336</v>
      </c>
      <c r="AA5" s="2654"/>
      <c r="AB5" s="2654"/>
      <c r="AC5" s="2653">
        <f>Z5+1</f>
        <v>43337</v>
      </c>
      <c r="AD5" s="2654"/>
      <c r="AE5" s="2654"/>
      <c r="AF5" s="2653">
        <f>AC5+1</f>
        <v>43338</v>
      </c>
      <c r="AG5" s="2654"/>
      <c r="AH5" s="2654"/>
      <c r="AI5" s="2653" t="s">
        <v>233</v>
      </c>
      <c r="AJ5" s="2654"/>
      <c r="AK5" s="2654"/>
      <c r="AL5" s="2653" t="s">
        <v>234</v>
      </c>
      <c r="AM5" s="2654"/>
      <c r="AN5" s="2654"/>
      <c r="AO5" s="2653" t="s">
        <v>235</v>
      </c>
      <c r="AP5" s="2654"/>
      <c r="AQ5" s="2654"/>
    </row>
    <row r="6" spans="1:43" ht="24" customHeight="1">
      <c r="A6" s="2646"/>
      <c r="B6" s="2648"/>
      <c r="C6" s="239" t="s">
        <v>236</v>
      </c>
      <c r="D6" s="239" t="s">
        <v>237</v>
      </c>
      <c r="E6" s="215" t="s">
        <v>182</v>
      </c>
      <c r="F6" s="208" t="s">
        <v>224</v>
      </c>
      <c r="G6" s="208" t="s">
        <v>225</v>
      </c>
      <c r="H6" s="215" t="s">
        <v>182</v>
      </c>
      <c r="I6" s="208" t="s">
        <v>224</v>
      </c>
      <c r="J6" s="208" t="s">
        <v>225</v>
      </c>
      <c r="K6" s="215" t="s">
        <v>182</v>
      </c>
      <c r="L6" s="208" t="s">
        <v>224</v>
      </c>
      <c r="M6" s="208" t="s">
        <v>225</v>
      </c>
      <c r="N6" s="215" t="s">
        <v>182</v>
      </c>
      <c r="O6" s="208" t="s">
        <v>224</v>
      </c>
      <c r="P6" s="208" t="s">
        <v>225</v>
      </c>
      <c r="Q6" s="215" t="s">
        <v>182</v>
      </c>
      <c r="R6" s="208" t="s">
        <v>224</v>
      </c>
      <c r="S6" s="208" t="s">
        <v>225</v>
      </c>
      <c r="T6" s="215" t="s">
        <v>182</v>
      </c>
      <c r="U6" s="208" t="s">
        <v>224</v>
      </c>
      <c r="V6" s="208" t="s">
        <v>225</v>
      </c>
      <c r="W6" s="215" t="s">
        <v>182</v>
      </c>
      <c r="X6" s="208" t="s">
        <v>224</v>
      </c>
      <c r="Y6" s="208" t="s">
        <v>225</v>
      </c>
      <c r="Z6" s="215" t="s">
        <v>182</v>
      </c>
      <c r="AA6" s="208" t="s">
        <v>224</v>
      </c>
      <c r="AB6" s="208" t="s">
        <v>225</v>
      </c>
      <c r="AC6" s="215" t="s">
        <v>182</v>
      </c>
      <c r="AD6" s="208" t="s">
        <v>224</v>
      </c>
      <c r="AE6" s="208" t="s">
        <v>225</v>
      </c>
      <c r="AF6" s="215" t="s">
        <v>182</v>
      </c>
      <c r="AG6" s="208" t="s">
        <v>224</v>
      </c>
      <c r="AH6" s="208" t="s">
        <v>225</v>
      </c>
      <c r="AI6" s="215" t="s">
        <v>182</v>
      </c>
      <c r="AJ6" s="208" t="s">
        <v>224</v>
      </c>
      <c r="AK6" s="208" t="s">
        <v>225</v>
      </c>
      <c r="AL6" s="215" t="s">
        <v>182</v>
      </c>
      <c r="AM6" s="208" t="s">
        <v>224</v>
      </c>
      <c r="AN6" s="208" t="s">
        <v>225</v>
      </c>
      <c r="AO6" s="215" t="s">
        <v>182</v>
      </c>
      <c r="AP6" s="208" t="s">
        <v>224</v>
      </c>
      <c r="AQ6" s="208" t="s">
        <v>225</v>
      </c>
    </row>
    <row r="7" spans="1:43" ht="24" customHeight="1">
      <c r="A7" s="162" t="s">
        <v>19</v>
      </c>
      <c r="B7" s="232" t="s">
        <v>172</v>
      </c>
      <c r="C7" s="240">
        <v>3.6</v>
      </c>
      <c r="D7" s="240">
        <v>543</v>
      </c>
      <c r="E7" s="217">
        <f>-VLOOKUP($B7,'недельное планирование'!$B:$CA,E$3,FALSE)</f>
        <v>0</v>
      </c>
      <c r="F7" s="162">
        <f t="shared" ref="F7:F19" si="0">$D7*100/($C7+$C$3)*E7/1000*$C7/$C$2</f>
        <v>0</v>
      </c>
      <c r="G7" s="213">
        <f t="shared" ref="G7:G19" si="1">$D7*100/($C7+$C$3)*E7/1000-F7</f>
        <v>0</v>
      </c>
      <c r="H7" s="217">
        <f>-VLOOKUP($B7,'недельное планирование'!$B:$CA,H$3,FALSE)</f>
        <v>220</v>
      </c>
      <c r="I7" s="162">
        <f t="shared" ref="I7:I19" si="2">$D7*100/($C7+$C$3)*H7/1000*$C7/$C$2</f>
        <v>1640.183066361556</v>
      </c>
      <c r="J7" s="213">
        <f t="shared" ref="J7:J19" si="3">$D7*100/($C7+$C$3)*H7/1000-I7</f>
        <v>91.121281464530966</v>
      </c>
      <c r="K7" s="217">
        <f>-VLOOKUP($B7,'недельное планирование'!$B:$CA,K$3,FALSE)</f>
        <v>176</v>
      </c>
      <c r="L7" s="162">
        <f t="shared" ref="L7:L19" si="4">$D7*100/($C7+$C$3)*K7/1000*$C7/$C$2</f>
        <v>1312.1464530892449</v>
      </c>
      <c r="M7" s="213">
        <f t="shared" ref="M7:M19" si="5">$D7*100/($C7+$C$3)*K7/1000-L7</f>
        <v>72.897025171624819</v>
      </c>
      <c r="N7" s="217">
        <f>-VLOOKUP($B7,'недельное планирование'!$B:$CA,N$3,FALSE)</f>
        <v>0</v>
      </c>
      <c r="O7" s="162">
        <f t="shared" ref="O7:O19" si="6">$D7*100/($C7+$C$3)*N7/1000*$C7/$C$2</f>
        <v>0</v>
      </c>
      <c r="P7" s="213">
        <f t="shared" ref="P7:P19" si="7">$D7*100/($C7+$C$3)*N7/1000-O7</f>
        <v>0</v>
      </c>
      <c r="Q7" s="217">
        <f>-VLOOKUP($B7,'недельное планирование'!$B:$CA,Q$3,FALSE)</f>
        <v>214.66666666666669</v>
      </c>
      <c r="R7" s="162">
        <f t="shared" ref="R7:R19" si="8">$D7*100/($C7+$C$3)*Q7/1000*$C7/$C$2</f>
        <v>1600.4210526315792</v>
      </c>
      <c r="S7" s="213">
        <f t="shared" ref="S7:S19" si="9">$D7*100/($C7+$C$3)*Q7/1000-R7</f>
        <v>88.912280701754298</v>
      </c>
      <c r="T7" s="217">
        <f>-VLOOKUP($B7,'недельное планирование'!$B:$CA,T$3,FALSE)</f>
        <v>154.16666666666669</v>
      </c>
      <c r="U7" s="162">
        <f t="shared" ref="U7:U19" si="10">$D7*100/($C7+$C$3)*T7/1000*$C7/$C$2</f>
        <v>1149.3707093821511</v>
      </c>
      <c r="V7" s="213">
        <f t="shared" ref="V7:V19" si="11">$D7*100/($C7+$C$3)*T7/1000-U7</f>
        <v>63.85392829900843</v>
      </c>
      <c r="W7" s="217">
        <f>-VLOOKUP($B7,'недельное планирование'!$B:$CA,W$3,FALSE)</f>
        <v>0</v>
      </c>
      <c r="X7" s="162">
        <f t="shared" ref="X7:X19" si="12">$D7*100/($C7+$C$3)*W7/1000*$C7/$C$2</f>
        <v>0</v>
      </c>
      <c r="Y7" s="213">
        <f t="shared" ref="Y7:Y19" si="13">$D7*100/($C7+$C$3)*W7/1000-X7</f>
        <v>0</v>
      </c>
      <c r="Z7" s="217">
        <f>-VLOOKUP($B7,'недельное планирование'!$B:$CA,Z$3,FALSE)</f>
        <v>0</v>
      </c>
      <c r="AA7" s="162">
        <f t="shared" ref="AA7:AA19" si="14">$D7*100/($C7+$C$3)*Z7/1000*$C7/$C$2</f>
        <v>0</v>
      </c>
      <c r="AB7" s="213">
        <f t="shared" ref="AB7:AB19" si="15">$D7*100/($C7+$C$3)*Z7/1000-AA7</f>
        <v>0</v>
      </c>
      <c r="AC7" s="217">
        <f>-VLOOKUP($B7,'недельное планирование'!$B:$CA,AC$3,FALSE)</f>
        <v>299</v>
      </c>
      <c r="AD7" s="162">
        <f t="shared" ref="AD7:AD19" si="16">$D7*100/($C7+$C$3)*AC7/1000*$C7/$C$2</f>
        <v>2229.1578947368425</v>
      </c>
      <c r="AE7" s="213">
        <f t="shared" ref="AE7:AE19" si="17">$D7*100/($C7+$C$3)*AC7/1000-AD7</f>
        <v>123.84210526315746</v>
      </c>
      <c r="AF7" s="217">
        <f>-VLOOKUP($B7,'недельное планирование'!$B:$CA,AF$3,FALSE)</f>
        <v>0</v>
      </c>
      <c r="AG7" s="162">
        <f t="shared" ref="AG7:AG19" si="18">$D7*100/($C7+$C$3)*AF7/1000*$C7/$C$2</f>
        <v>0</v>
      </c>
      <c r="AH7" s="213">
        <f t="shared" ref="AH7:AH19" si="19">$D7*100/($C7+$C$3)*AF7/1000-AG7</f>
        <v>0</v>
      </c>
      <c r="AI7" s="217" t="e">
        <f>-VLOOKUP($B7,'недельное планирование'!$B:$CA,AI$3,FALSE)</f>
        <v>#N/A</v>
      </c>
      <c r="AJ7" s="162" t="e">
        <f t="shared" ref="AJ7:AJ19" si="20">$D7*100/($C7+$C$3)*AI7/1000*$C7/$C$2</f>
        <v>#N/A</v>
      </c>
      <c r="AK7" s="213" t="e">
        <f t="shared" ref="AK7:AK19" si="21">$D7*100/($C7+$C$3)*AI7/1000-AJ7</f>
        <v>#N/A</v>
      </c>
      <c r="AL7" s="217" t="e">
        <f>-VLOOKUP($B7,'недельное планирование'!$B:$CA,AL$3,FALSE)</f>
        <v>#N/A</v>
      </c>
      <c r="AM7" s="162" t="e">
        <f t="shared" ref="AM7:AM19" si="22">$D7*100/($C7+$C$3)*AL7/1000*$C7/$C$2</f>
        <v>#N/A</v>
      </c>
      <c r="AN7" s="213" t="e">
        <f t="shared" ref="AN7:AN19" si="23">$D7*100/($C7+$C$3)*AL7/1000-AM7</f>
        <v>#N/A</v>
      </c>
      <c r="AO7" s="217" t="e">
        <f>-VLOOKUP($B7,'недельное планирование'!$B:$CA,AO$3,FALSE)</f>
        <v>#N/A</v>
      </c>
      <c r="AP7" s="162" t="e">
        <f t="shared" ref="AP7:AP19" si="24">$D7*100/($C7+$C$3)*AO7/1000*$C7/$C$2</f>
        <v>#N/A</v>
      </c>
      <c r="AQ7" s="213" t="e">
        <f t="shared" ref="AQ7:AQ19" si="25">$D7*100/($C7+$C$3)*AO7/1000-AP7</f>
        <v>#N/A</v>
      </c>
    </row>
    <row r="8" spans="1:43" ht="24" customHeight="1">
      <c r="A8" s="162" t="s">
        <v>19</v>
      </c>
      <c r="B8" s="232" t="s">
        <v>150</v>
      </c>
      <c r="C8" s="240">
        <v>3.6</v>
      </c>
      <c r="D8" s="240">
        <v>543</v>
      </c>
      <c r="E8" s="217">
        <f>-VLOOKUP($B8,'недельное планирование'!$B:$CA,E$3,FALSE)</f>
        <v>0</v>
      </c>
      <c r="F8" s="162">
        <f t="shared" si="0"/>
        <v>0</v>
      </c>
      <c r="G8" s="213">
        <f t="shared" si="1"/>
        <v>0</v>
      </c>
      <c r="H8" s="217">
        <f>-VLOOKUP($B8,'недельное планирование'!$B:$CA,H$3,FALSE)</f>
        <v>384</v>
      </c>
      <c r="I8" s="162">
        <f t="shared" si="2"/>
        <v>2862.8649885583523</v>
      </c>
      <c r="J8" s="213">
        <f t="shared" si="3"/>
        <v>159.04805491990828</v>
      </c>
      <c r="K8" s="217">
        <f>-VLOOKUP($B8,'недельное планирование'!$B:$CA,K$3,FALSE)</f>
        <v>0</v>
      </c>
      <c r="L8" s="162">
        <f t="shared" si="4"/>
        <v>0</v>
      </c>
      <c r="M8" s="213">
        <f t="shared" si="5"/>
        <v>0</v>
      </c>
      <c r="N8" s="217">
        <f>-VLOOKUP($B8,'недельное планирование'!$B:$CA,N$3,FALSE)</f>
        <v>0</v>
      </c>
      <c r="O8" s="162">
        <f t="shared" si="6"/>
        <v>0</v>
      </c>
      <c r="P8" s="213">
        <f t="shared" si="7"/>
        <v>0</v>
      </c>
      <c r="Q8" s="217">
        <f>-VLOOKUP($B8,'недельное планирование'!$B:$CA,Q$3,FALSE)</f>
        <v>4454</v>
      </c>
      <c r="R8" s="162">
        <f t="shared" si="8"/>
        <v>33206.251716247134</v>
      </c>
      <c r="S8" s="213">
        <f t="shared" si="9"/>
        <v>1844.7917620137305</v>
      </c>
      <c r="T8" s="217">
        <f>-VLOOKUP($B8,'недельное планирование'!$B:$CA,T$3,FALSE)</f>
        <v>132</v>
      </c>
      <c r="U8" s="162">
        <f t="shared" si="10"/>
        <v>984.10983981693346</v>
      </c>
      <c r="V8" s="213">
        <f t="shared" si="11"/>
        <v>54.672768878718557</v>
      </c>
      <c r="W8" s="217">
        <f>-VLOOKUP($B8,'недельное планирование'!$B:$CA,W$3,FALSE)</f>
        <v>0</v>
      </c>
      <c r="X8" s="162">
        <f t="shared" si="12"/>
        <v>0</v>
      </c>
      <c r="Y8" s="213">
        <f t="shared" si="13"/>
        <v>0</v>
      </c>
      <c r="Z8" s="217">
        <f>-VLOOKUP($B8,'недельное планирование'!$B:$CA,Z$3,FALSE)</f>
        <v>0</v>
      </c>
      <c r="AA8" s="162">
        <f t="shared" si="14"/>
        <v>0</v>
      </c>
      <c r="AB8" s="213">
        <f t="shared" si="15"/>
        <v>0</v>
      </c>
      <c r="AC8" s="217">
        <f>-VLOOKUP($B8,'недельное планирование'!$B:$CA,AC$3,FALSE)</f>
        <v>1679.8333333333333</v>
      </c>
      <c r="AD8" s="162">
        <f t="shared" si="16"/>
        <v>12523.79176201373</v>
      </c>
      <c r="AE8" s="213">
        <f t="shared" si="17"/>
        <v>695.76620900076159</v>
      </c>
      <c r="AF8" s="217">
        <f>-VLOOKUP($B8,'недельное планирование'!$B:$CA,AF$3,FALSE)</f>
        <v>0</v>
      </c>
      <c r="AG8" s="162">
        <f t="shared" si="18"/>
        <v>0</v>
      </c>
      <c r="AH8" s="213">
        <f t="shared" si="19"/>
        <v>0</v>
      </c>
      <c r="AI8" s="217" t="e">
        <f>-VLOOKUP($B8,'недельное планирование'!$B:$CA,AI$3,FALSE)</f>
        <v>#N/A</v>
      </c>
      <c r="AJ8" s="162" t="e">
        <f t="shared" si="20"/>
        <v>#N/A</v>
      </c>
      <c r="AK8" s="213" t="e">
        <f t="shared" si="21"/>
        <v>#N/A</v>
      </c>
      <c r="AL8" s="217" t="e">
        <f>-VLOOKUP($B8,'недельное планирование'!$B:$CA,AL$3,FALSE)</f>
        <v>#N/A</v>
      </c>
      <c r="AM8" s="162" t="e">
        <f t="shared" si="22"/>
        <v>#N/A</v>
      </c>
      <c r="AN8" s="213" t="e">
        <f t="shared" si="23"/>
        <v>#N/A</v>
      </c>
      <c r="AO8" s="217" t="e">
        <f>-VLOOKUP($B8,'недельное планирование'!$B:$CA,AO$3,FALSE)</f>
        <v>#N/A</v>
      </c>
      <c r="AP8" s="162" t="e">
        <f t="shared" si="24"/>
        <v>#N/A</v>
      </c>
      <c r="AQ8" s="213" t="e">
        <f t="shared" si="25"/>
        <v>#N/A</v>
      </c>
    </row>
    <row r="9" spans="1:43" ht="24" customHeight="1">
      <c r="A9" s="162" t="s">
        <v>20</v>
      </c>
      <c r="B9" s="232" t="s">
        <v>171</v>
      </c>
      <c r="C9" s="240">
        <v>3.3</v>
      </c>
      <c r="D9" s="240">
        <v>528</v>
      </c>
      <c r="E9" s="217">
        <f>-VLOOKUP($B9,'недельное планирование'!$B:$CA,E$3,FALSE)</f>
        <v>0</v>
      </c>
      <c r="F9" s="162">
        <f t="shared" si="0"/>
        <v>0</v>
      </c>
      <c r="G9" s="213">
        <f t="shared" si="1"/>
        <v>0</v>
      </c>
      <c r="H9" s="217">
        <f>-VLOOKUP($B9,'недельное планирование'!$B:$CA,H$3,FALSE)</f>
        <v>0</v>
      </c>
      <c r="I9" s="162">
        <f t="shared" si="2"/>
        <v>0</v>
      </c>
      <c r="J9" s="213">
        <f t="shared" si="3"/>
        <v>0</v>
      </c>
      <c r="K9" s="217">
        <f>-VLOOKUP($B9,'недельное планирование'!$B:$CA,K$3,FALSE)</f>
        <v>84</v>
      </c>
      <c r="L9" s="162">
        <f t="shared" si="4"/>
        <v>583.57894736842104</v>
      </c>
      <c r="M9" s="213">
        <f t="shared" si="5"/>
        <v>88.421052631578959</v>
      </c>
      <c r="N9" s="217">
        <f>-VLOOKUP($B9,'недельное планирование'!$B:$CA,N$3,FALSE)</f>
        <v>0</v>
      </c>
      <c r="O9" s="162">
        <f t="shared" si="6"/>
        <v>0</v>
      </c>
      <c r="P9" s="213">
        <f t="shared" si="7"/>
        <v>0</v>
      </c>
      <c r="Q9" s="217">
        <f>-VLOOKUP($B9,'недельное планирование'!$B:$CA,Q$3,FALSE)</f>
        <v>86.666666666666671</v>
      </c>
      <c r="R9" s="162">
        <f t="shared" si="8"/>
        <v>602.1052631578948</v>
      </c>
      <c r="S9" s="213">
        <f t="shared" si="9"/>
        <v>91.228070175438575</v>
      </c>
      <c r="T9" s="217">
        <f>-VLOOKUP($B9,'недельное планирование'!$B:$CA,T$3,FALSE)</f>
        <v>59</v>
      </c>
      <c r="U9" s="162">
        <f t="shared" si="10"/>
        <v>409.89473684210526</v>
      </c>
      <c r="V9" s="213">
        <f t="shared" si="11"/>
        <v>62.10526315789474</v>
      </c>
      <c r="W9" s="217">
        <f>-VLOOKUP($B9,'недельное планирование'!$B:$CA,W$3,FALSE)</f>
        <v>0</v>
      </c>
      <c r="X9" s="162">
        <f t="shared" si="12"/>
        <v>0</v>
      </c>
      <c r="Y9" s="213">
        <f t="shared" si="13"/>
        <v>0</v>
      </c>
      <c r="Z9" s="217">
        <f>-VLOOKUP($B9,'недельное планирование'!$B:$CA,Z$3,FALSE)</f>
        <v>0</v>
      </c>
      <c r="AA9" s="162">
        <f t="shared" si="14"/>
        <v>0</v>
      </c>
      <c r="AB9" s="213">
        <f t="shared" si="15"/>
        <v>0</v>
      </c>
      <c r="AC9" s="217">
        <f>-VLOOKUP($B9,'недельное планирование'!$B:$CA,AC$3,FALSE)</f>
        <v>17.999999999999986</v>
      </c>
      <c r="AD9" s="162">
        <f t="shared" si="16"/>
        <v>125.05263157894727</v>
      </c>
      <c r="AE9" s="213">
        <f t="shared" si="17"/>
        <v>18.947368421052616</v>
      </c>
      <c r="AF9" s="217">
        <f>-VLOOKUP($B9,'недельное планирование'!$B:$CA,AF$3,FALSE)</f>
        <v>0</v>
      </c>
      <c r="AG9" s="162">
        <f t="shared" si="18"/>
        <v>0</v>
      </c>
      <c r="AH9" s="213">
        <f t="shared" si="19"/>
        <v>0</v>
      </c>
      <c r="AI9" s="217" t="e">
        <f>-VLOOKUP($B9,'недельное планирование'!$B:$CA,AI$3,FALSE)</f>
        <v>#N/A</v>
      </c>
      <c r="AJ9" s="162" t="e">
        <f t="shared" si="20"/>
        <v>#N/A</v>
      </c>
      <c r="AK9" s="213" t="e">
        <f t="shared" si="21"/>
        <v>#N/A</v>
      </c>
      <c r="AL9" s="217" t="e">
        <f>-VLOOKUP($B9,'недельное планирование'!$B:$CA,AL$3,FALSE)</f>
        <v>#N/A</v>
      </c>
      <c r="AM9" s="162" t="e">
        <f t="shared" si="22"/>
        <v>#N/A</v>
      </c>
      <c r="AN9" s="213" t="e">
        <f t="shared" si="23"/>
        <v>#N/A</v>
      </c>
      <c r="AO9" s="217" t="e">
        <f>-VLOOKUP($B9,'недельное планирование'!$B:$CA,AO$3,FALSE)</f>
        <v>#N/A</v>
      </c>
      <c r="AP9" s="162" t="e">
        <f t="shared" si="24"/>
        <v>#N/A</v>
      </c>
      <c r="AQ9" s="213" t="e">
        <f t="shared" si="25"/>
        <v>#N/A</v>
      </c>
    </row>
    <row r="10" spans="1:43" ht="24" customHeight="1">
      <c r="A10" s="162" t="s">
        <v>20</v>
      </c>
      <c r="B10" s="232" t="s">
        <v>123</v>
      </c>
      <c r="C10" s="240">
        <v>3.3</v>
      </c>
      <c r="D10" s="240">
        <v>528</v>
      </c>
      <c r="E10" s="217">
        <f>-VLOOKUP($B10,'недельное планирование'!$B:$CA,E$3,FALSE)</f>
        <v>0</v>
      </c>
      <c r="F10" s="162">
        <f t="shared" si="0"/>
        <v>0</v>
      </c>
      <c r="G10" s="213">
        <f t="shared" si="1"/>
        <v>0</v>
      </c>
      <c r="H10" s="217">
        <f>-VLOOKUP($B10,'недельное планирование'!$B:$CA,H$3,FALSE)</f>
        <v>222</v>
      </c>
      <c r="I10" s="162">
        <f t="shared" si="2"/>
        <v>1542.3157894736842</v>
      </c>
      <c r="J10" s="213">
        <f t="shared" si="3"/>
        <v>233.68421052631584</v>
      </c>
      <c r="K10" s="217">
        <f>-VLOOKUP($B10,'недельное планирование'!$B:$CA,K$3,FALSE)</f>
        <v>392</v>
      </c>
      <c r="L10" s="162">
        <f t="shared" si="4"/>
        <v>2723.3684210526317</v>
      </c>
      <c r="M10" s="213">
        <f t="shared" si="5"/>
        <v>412.63157894736833</v>
      </c>
      <c r="N10" s="217">
        <f>-VLOOKUP($B10,'недельное планирование'!$B:$CA,N$3,FALSE)</f>
        <v>0</v>
      </c>
      <c r="O10" s="162">
        <f t="shared" si="6"/>
        <v>0</v>
      </c>
      <c r="P10" s="213">
        <f t="shared" si="7"/>
        <v>0</v>
      </c>
      <c r="Q10" s="217">
        <f>-VLOOKUP($B10,'недельное планирование'!$B:$CA,Q$3,FALSE)</f>
        <v>320.83333333333331</v>
      </c>
      <c r="R10" s="162">
        <f t="shared" si="8"/>
        <v>2228.947368421052</v>
      </c>
      <c r="S10" s="213">
        <f t="shared" si="9"/>
        <v>337.71929824561448</v>
      </c>
      <c r="T10" s="217">
        <f>-VLOOKUP($B10,'недельное планирование'!$B:$CA,T$3,FALSE)</f>
        <v>312.16666666666669</v>
      </c>
      <c r="U10" s="162">
        <f t="shared" si="10"/>
        <v>2168.7368421052633</v>
      </c>
      <c r="V10" s="213">
        <f t="shared" si="11"/>
        <v>328.59649122807014</v>
      </c>
      <c r="W10" s="217">
        <f>-VLOOKUP($B10,'недельное планирование'!$B:$CA,W$3,FALSE)</f>
        <v>0</v>
      </c>
      <c r="X10" s="162">
        <f t="shared" si="12"/>
        <v>0</v>
      </c>
      <c r="Y10" s="213">
        <f t="shared" si="13"/>
        <v>0</v>
      </c>
      <c r="Z10" s="217">
        <f>-VLOOKUP($B10,'недельное планирование'!$B:$CA,Z$3,FALSE)</f>
        <v>0</v>
      </c>
      <c r="AA10" s="162">
        <f t="shared" si="14"/>
        <v>0</v>
      </c>
      <c r="AB10" s="213">
        <f t="shared" si="15"/>
        <v>0</v>
      </c>
      <c r="AC10" s="217">
        <f>-VLOOKUP($B10,'недельное планирование'!$B:$CA,AC$3,FALSE)</f>
        <v>321</v>
      </c>
      <c r="AD10" s="162">
        <f t="shared" si="16"/>
        <v>2230.1052631578946</v>
      </c>
      <c r="AE10" s="213">
        <f t="shared" si="17"/>
        <v>337.89473684210543</v>
      </c>
      <c r="AF10" s="217">
        <f>-VLOOKUP($B10,'недельное планирование'!$B:$CA,AF$3,FALSE)</f>
        <v>0</v>
      </c>
      <c r="AG10" s="162">
        <f t="shared" si="18"/>
        <v>0</v>
      </c>
      <c r="AH10" s="213">
        <f t="shared" si="19"/>
        <v>0</v>
      </c>
      <c r="AI10" s="217" t="e">
        <f>-VLOOKUP($B10,'недельное планирование'!$B:$CA,AI$3,FALSE)</f>
        <v>#N/A</v>
      </c>
      <c r="AJ10" s="162" t="e">
        <f t="shared" si="20"/>
        <v>#N/A</v>
      </c>
      <c r="AK10" s="213" t="e">
        <f t="shared" si="21"/>
        <v>#N/A</v>
      </c>
      <c r="AL10" s="217" t="e">
        <f>-VLOOKUP($B10,'недельное планирование'!$B:$CA,AL$3,FALSE)</f>
        <v>#N/A</v>
      </c>
      <c r="AM10" s="162" t="e">
        <f t="shared" si="22"/>
        <v>#N/A</v>
      </c>
      <c r="AN10" s="213" t="e">
        <f t="shared" si="23"/>
        <v>#N/A</v>
      </c>
      <c r="AO10" s="217" t="e">
        <f>-VLOOKUP($B10,'недельное планирование'!$B:$CA,AO$3,FALSE)</f>
        <v>#N/A</v>
      </c>
      <c r="AP10" s="162" t="e">
        <f t="shared" si="24"/>
        <v>#N/A</v>
      </c>
      <c r="AQ10" s="213" t="e">
        <f t="shared" si="25"/>
        <v>#N/A</v>
      </c>
    </row>
    <row r="11" spans="1:43" ht="24" customHeight="1">
      <c r="A11" s="162" t="s">
        <v>20</v>
      </c>
      <c r="B11" s="232" t="s">
        <v>158</v>
      </c>
      <c r="C11" s="240">
        <v>3.3</v>
      </c>
      <c r="D11" s="240">
        <v>528</v>
      </c>
      <c r="E11" s="217">
        <f>-VLOOKUP($B11,'недельное планирование'!$B:$CA,E$3,FALSE)</f>
        <v>0</v>
      </c>
      <c r="F11" s="162">
        <f t="shared" si="0"/>
        <v>0</v>
      </c>
      <c r="G11" s="213">
        <f t="shared" si="1"/>
        <v>0</v>
      </c>
      <c r="H11" s="217">
        <f>-VLOOKUP($B11,'недельное планирование'!$B:$CA,H$3,FALSE)</f>
        <v>964.80000000000007</v>
      </c>
      <c r="I11" s="162">
        <f t="shared" si="2"/>
        <v>6702.8210526315797</v>
      </c>
      <c r="J11" s="213">
        <f t="shared" si="3"/>
        <v>1015.5789473684208</v>
      </c>
      <c r="K11" s="217">
        <f>-VLOOKUP($B11,'недельное планирование'!$B:$CA,K$3,FALSE)</f>
        <v>548</v>
      </c>
      <c r="L11" s="162">
        <f t="shared" si="4"/>
        <v>3807.1578947368421</v>
      </c>
      <c r="M11" s="213">
        <f t="shared" si="5"/>
        <v>576.84210526315792</v>
      </c>
      <c r="N11" s="217">
        <f>-VLOOKUP($B11,'недельное планирование'!$B:$CA,N$3,FALSE)</f>
        <v>0</v>
      </c>
      <c r="O11" s="162">
        <f t="shared" si="6"/>
        <v>0</v>
      </c>
      <c r="P11" s="213">
        <f t="shared" si="7"/>
        <v>0</v>
      </c>
      <c r="Q11" s="217">
        <f>-VLOOKUP($B11,'недельное планирование'!$B:$CA,Q$3,FALSE)</f>
        <v>242.99999999999994</v>
      </c>
      <c r="R11" s="162">
        <f t="shared" si="8"/>
        <v>1688.2105263157891</v>
      </c>
      <c r="S11" s="213">
        <f t="shared" si="9"/>
        <v>255.78947368421041</v>
      </c>
      <c r="T11" s="217">
        <f>-VLOOKUP($B11,'недельное планирование'!$B:$CA,T$3,FALSE)</f>
        <v>577.66666666666674</v>
      </c>
      <c r="U11" s="162">
        <f t="shared" si="10"/>
        <v>4013.2631578947376</v>
      </c>
      <c r="V11" s="213">
        <f t="shared" si="11"/>
        <v>608.07017543859638</v>
      </c>
      <c r="W11" s="217">
        <f>-VLOOKUP($B11,'недельное планирование'!$B:$CA,W$3,FALSE)</f>
        <v>0</v>
      </c>
      <c r="X11" s="162">
        <f t="shared" si="12"/>
        <v>0</v>
      </c>
      <c r="Y11" s="213">
        <f t="shared" si="13"/>
        <v>0</v>
      </c>
      <c r="Z11" s="217">
        <f>-VLOOKUP($B11,'недельное планирование'!$B:$CA,Z$3,FALSE)</f>
        <v>0</v>
      </c>
      <c r="AA11" s="162">
        <f t="shared" si="14"/>
        <v>0</v>
      </c>
      <c r="AB11" s="213">
        <f t="shared" si="15"/>
        <v>0</v>
      </c>
      <c r="AC11" s="217">
        <f>-VLOOKUP($B11,'недельное планирование'!$B:$CA,AC$3,FALSE)</f>
        <v>678</v>
      </c>
      <c r="AD11" s="162">
        <f t="shared" si="16"/>
        <v>4710.3157894736851</v>
      </c>
      <c r="AE11" s="213">
        <f t="shared" si="17"/>
        <v>713.68421052631493</v>
      </c>
      <c r="AF11" s="217">
        <f>-VLOOKUP($B11,'недельное планирование'!$B:$CA,AF$3,FALSE)</f>
        <v>0</v>
      </c>
      <c r="AG11" s="162">
        <f t="shared" si="18"/>
        <v>0</v>
      </c>
      <c r="AH11" s="213">
        <f t="shared" si="19"/>
        <v>0</v>
      </c>
      <c r="AI11" s="217" t="e">
        <f>-VLOOKUP($B11,'недельное планирование'!$B:$CA,AI$3,FALSE)</f>
        <v>#N/A</v>
      </c>
      <c r="AJ11" s="162" t="e">
        <f t="shared" si="20"/>
        <v>#N/A</v>
      </c>
      <c r="AK11" s="213" t="e">
        <f t="shared" si="21"/>
        <v>#N/A</v>
      </c>
      <c r="AL11" s="217" t="e">
        <f>-VLOOKUP($B11,'недельное планирование'!$B:$CA,AL$3,FALSE)</f>
        <v>#N/A</v>
      </c>
      <c r="AM11" s="162" t="e">
        <f t="shared" si="22"/>
        <v>#N/A</v>
      </c>
      <c r="AN11" s="213" t="e">
        <f t="shared" si="23"/>
        <v>#N/A</v>
      </c>
      <c r="AO11" s="217" t="e">
        <f>-VLOOKUP($B11,'недельное планирование'!$B:$CA,AO$3,FALSE)</f>
        <v>#N/A</v>
      </c>
      <c r="AP11" s="162" t="e">
        <f t="shared" si="24"/>
        <v>#N/A</v>
      </c>
      <c r="AQ11" s="213" t="e">
        <f t="shared" si="25"/>
        <v>#N/A</v>
      </c>
    </row>
    <row r="12" spans="1:43" ht="24" customHeight="1">
      <c r="A12" s="162" t="s">
        <v>19</v>
      </c>
      <c r="B12" s="232" t="s">
        <v>112</v>
      </c>
      <c r="C12" s="240">
        <v>3.6</v>
      </c>
      <c r="D12" s="240">
        <v>543</v>
      </c>
      <c r="E12" s="217">
        <f>-VLOOKUP($B12,'недельное планирование'!$B:$CA,E$3,FALSE)</f>
        <v>0</v>
      </c>
      <c r="F12" s="162">
        <f t="shared" si="0"/>
        <v>0</v>
      </c>
      <c r="G12" s="213">
        <f t="shared" si="1"/>
        <v>0</v>
      </c>
      <c r="H12" s="217">
        <f>-VLOOKUP($B12,'недельное планирование'!$B:$CA,H$3,FALSE)</f>
        <v>3</v>
      </c>
      <c r="I12" s="162">
        <f t="shared" si="2"/>
        <v>22.366132723112127</v>
      </c>
      <c r="J12" s="213">
        <f t="shared" si="3"/>
        <v>1.2425629290617834</v>
      </c>
      <c r="K12" s="217">
        <f>-VLOOKUP($B12,'недельное планирование'!$B:$CA,K$3,FALSE)</f>
        <v>0</v>
      </c>
      <c r="L12" s="162">
        <f t="shared" si="4"/>
        <v>0</v>
      </c>
      <c r="M12" s="213">
        <f t="shared" si="5"/>
        <v>0</v>
      </c>
      <c r="N12" s="217">
        <f>-VLOOKUP($B12,'недельное планирование'!$B:$CA,N$3,FALSE)</f>
        <v>0</v>
      </c>
      <c r="O12" s="162">
        <f t="shared" si="6"/>
        <v>0</v>
      </c>
      <c r="P12" s="213">
        <f t="shared" si="7"/>
        <v>0</v>
      </c>
      <c r="Q12" s="217">
        <f>-VLOOKUP($B12,'недельное планирование'!$B:$CA,Q$3,FALSE)</f>
        <v>5.666666666666667</v>
      </c>
      <c r="R12" s="162">
        <f t="shared" si="8"/>
        <v>42.247139588100687</v>
      </c>
      <c r="S12" s="213">
        <f t="shared" si="9"/>
        <v>2.3470633104500394</v>
      </c>
      <c r="T12" s="217">
        <f>-VLOOKUP($B12,'недельное планирование'!$B:$CA,T$3,FALSE)</f>
        <v>0</v>
      </c>
      <c r="U12" s="162">
        <f t="shared" si="10"/>
        <v>0</v>
      </c>
      <c r="V12" s="213">
        <f t="shared" si="11"/>
        <v>0</v>
      </c>
      <c r="W12" s="217">
        <f>-VLOOKUP($B12,'недельное планирование'!$B:$CA,W$3,FALSE)</f>
        <v>0</v>
      </c>
      <c r="X12" s="162">
        <f t="shared" si="12"/>
        <v>0</v>
      </c>
      <c r="Y12" s="213">
        <f t="shared" si="13"/>
        <v>0</v>
      </c>
      <c r="Z12" s="217">
        <f>-VLOOKUP($B12,'недельное планирование'!$B:$CA,Z$3,FALSE)</f>
        <v>0</v>
      </c>
      <c r="AA12" s="162">
        <f t="shared" si="14"/>
        <v>0</v>
      </c>
      <c r="AB12" s="213">
        <f t="shared" si="15"/>
        <v>0</v>
      </c>
      <c r="AC12" s="217">
        <f>-VLOOKUP($B12,'недельное планирование'!$B:$CA,AC$3,FALSE)</f>
        <v>5</v>
      </c>
      <c r="AD12" s="162">
        <f t="shared" si="16"/>
        <v>37.276887871853553</v>
      </c>
      <c r="AE12" s="213">
        <f t="shared" si="17"/>
        <v>2.07093821510297</v>
      </c>
      <c r="AF12" s="217">
        <f>-VLOOKUP($B12,'недельное планирование'!$B:$CA,AF$3,FALSE)</f>
        <v>0</v>
      </c>
      <c r="AG12" s="162">
        <f t="shared" si="18"/>
        <v>0</v>
      </c>
      <c r="AH12" s="213">
        <f t="shared" si="19"/>
        <v>0</v>
      </c>
      <c r="AI12" s="217" t="e">
        <f>-VLOOKUP($B12,'недельное планирование'!$B:$CA,AI$3,FALSE)</f>
        <v>#N/A</v>
      </c>
      <c r="AJ12" s="162" t="e">
        <f t="shared" si="20"/>
        <v>#N/A</v>
      </c>
      <c r="AK12" s="213" t="e">
        <f t="shared" si="21"/>
        <v>#N/A</v>
      </c>
      <c r="AL12" s="217" t="e">
        <f>-VLOOKUP($B12,'недельное планирование'!$B:$CA,AL$3,FALSE)</f>
        <v>#N/A</v>
      </c>
      <c r="AM12" s="162" t="e">
        <f t="shared" si="22"/>
        <v>#N/A</v>
      </c>
      <c r="AN12" s="213" t="e">
        <f t="shared" si="23"/>
        <v>#N/A</v>
      </c>
      <c r="AO12" s="217" t="e">
        <f>-VLOOKUP($B12,'недельное планирование'!$B:$CA,AO$3,FALSE)</f>
        <v>#N/A</v>
      </c>
      <c r="AP12" s="162" t="e">
        <f t="shared" si="24"/>
        <v>#N/A</v>
      </c>
      <c r="AQ12" s="213" t="e">
        <f t="shared" si="25"/>
        <v>#N/A</v>
      </c>
    </row>
    <row r="13" spans="1:43" ht="24" customHeight="1">
      <c r="A13" s="162" t="s">
        <v>58</v>
      </c>
      <c r="B13" s="232" t="s">
        <v>97</v>
      </c>
      <c r="C13" s="240">
        <v>3.6</v>
      </c>
      <c r="D13" s="240">
        <v>543</v>
      </c>
      <c r="E13" s="217">
        <f>-VLOOKUP($B13,'недельное планирование'!$B:$CA,E$3,FALSE)</f>
        <v>0</v>
      </c>
      <c r="F13" s="162">
        <f t="shared" si="0"/>
        <v>0</v>
      </c>
      <c r="G13" s="213">
        <f t="shared" si="1"/>
        <v>0</v>
      </c>
      <c r="H13" s="217">
        <f>-VLOOKUP($B13,'недельное планирование'!$B:$CA,H$3,FALSE)</f>
        <v>212.4</v>
      </c>
      <c r="I13" s="162">
        <f t="shared" si="2"/>
        <v>1583.5221967963389</v>
      </c>
      <c r="J13" s="213">
        <f t="shared" si="3"/>
        <v>87.973455377574282</v>
      </c>
      <c r="K13" s="217">
        <f>-VLOOKUP($B13,'недельное планирование'!$B:$CA,K$3,FALSE)</f>
        <v>0</v>
      </c>
      <c r="L13" s="162">
        <f t="shared" si="4"/>
        <v>0</v>
      </c>
      <c r="M13" s="213">
        <f t="shared" si="5"/>
        <v>0</v>
      </c>
      <c r="N13" s="217">
        <f>-VLOOKUP($B13,'недельное планирование'!$B:$CA,N$3,FALSE)</f>
        <v>0</v>
      </c>
      <c r="O13" s="162">
        <f t="shared" si="6"/>
        <v>0</v>
      </c>
      <c r="P13" s="213">
        <f t="shared" si="7"/>
        <v>0</v>
      </c>
      <c r="Q13" s="217">
        <f>-VLOOKUP($B13,'недельное планирование'!$B:$CA,Q$3,FALSE)</f>
        <v>180</v>
      </c>
      <c r="R13" s="162">
        <f t="shared" si="8"/>
        <v>1341.9679633867277</v>
      </c>
      <c r="S13" s="213">
        <f t="shared" si="9"/>
        <v>74.553775743707092</v>
      </c>
      <c r="T13" s="217">
        <f>-VLOOKUP($B13,'недельное планирование'!$B:$CA,T$3,FALSE)</f>
        <v>0</v>
      </c>
      <c r="U13" s="162">
        <f t="shared" si="10"/>
        <v>0</v>
      </c>
      <c r="V13" s="213">
        <f t="shared" si="11"/>
        <v>0</v>
      </c>
      <c r="W13" s="217">
        <f>-VLOOKUP($B13,'недельное планирование'!$B:$CA,W$3,FALSE)</f>
        <v>0</v>
      </c>
      <c r="X13" s="162">
        <f t="shared" si="12"/>
        <v>0</v>
      </c>
      <c r="Y13" s="213">
        <f t="shared" si="13"/>
        <v>0</v>
      </c>
      <c r="Z13" s="217">
        <f>-VLOOKUP($B13,'недельное планирование'!$B:$CA,Z$3,FALSE)</f>
        <v>0</v>
      </c>
      <c r="AA13" s="162">
        <f t="shared" si="14"/>
        <v>0</v>
      </c>
      <c r="AB13" s="213">
        <f t="shared" si="15"/>
        <v>0</v>
      </c>
      <c r="AC13" s="217">
        <f>-VLOOKUP($B13,'недельное планирование'!$B:$CA,AC$3,FALSE)</f>
        <v>200</v>
      </c>
      <c r="AD13" s="162">
        <f t="shared" si="16"/>
        <v>1491.0755148741418</v>
      </c>
      <c r="AE13" s="213">
        <f t="shared" si="17"/>
        <v>82.837528604118916</v>
      </c>
      <c r="AF13" s="217">
        <f>-VLOOKUP($B13,'недельное планирование'!$B:$CA,AF$3,FALSE)</f>
        <v>0</v>
      </c>
      <c r="AG13" s="162">
        <f t="shared" si="18"/>
        <v>0</v>
      </c>
      <c r="AH13" s="213">
        <f t="shared" si="19"/>
        <v>0</v>
      </c>
      <c r="AI13" s="217">
        <f>-VLOOKUP($B13,'недельное планирование'!$B:$CA,AI$3,FALSE)</f>
        <v>302.54399999999998</v>
      </c>
      <c r="AJ13" s="162">
        <f t="shared" si="20"/>
        <v>2255.5797528604116</v>
      </c>
      <c r="AK13" s="213">
        <f t="shared" si="21"/>
        <v>125.30998627002282</v>
      </c>
      <c r="AL13" s="217">
        <f>-VLOOKUP($B13,'недельное планирование'!$B:$CA,AL$3,FALSE)</f>
        <v>247.53599999999997</v>
      </c>
      <c r="AM13" s="162">
        <f t="shared" si="22"/>
        <v>1845.4743432494276</v>
      </c>
      <c r="AN13" s="213">
        <f t="shared" si="23"/>
        <v>102.52635240274594</v>
      </c>
      <c r="AO13" s="217">
        <f>-VLOOKUP($B13,'недельное планирование'!$B:$CA,AO$3,FALSE)</f>
        <v>247.53599999999997</v>
      </c>
      <c r="AP13" s="162">
        <f t="shared" si="24"/>
        <v>1845.4743432494276</v>
      </c>
      <c r="AQ13" s="213">
        <f t="shared" si="25"/>
        <v>102.52635240274594</v>
      </c>
    </row>
    <row r="14" spans="1:43" ht="24" customHeight="1">
      <c r="A14" s="162" t="s">
        <v>41</v>
      </c>
      <c r="B14" s="232" t="s">
        <v>114</v>
      </c>
      <c r="C14" s="240">
        <v>3.3</v>
      </c>
      <c r="D14" s="240">
        <v>528</v>
      </c>
      <c r="E14" s="217">
        <f>-VLOOKUP($B14,'недельное планирование'!$B:$CA,E$3,FALSE)</f>
        <v>0</v>
      </c>
      <c r="F14" s="162">
        <f t="shared" si="0"/>
        <v>0</v>
      </c>
      <c r="G14" s="213">
        <f t="shared" si="1"/>
        <v>0</v>
      </c>
      <c r="H14" s="217">
        <f>-VLOOKUP($B14,'недельное планирование'!$B:$CA,H$3,FALSE)</f>
        <v>739.5</v>
      </c>
      <c r="I14" s="162">
        <f t="shared" si="2"/>
        <v>5137.5789473684208</v>
      </c>
      <c r="J14" s="213">
        <f t="shared" si="3"/>
        <v>778.42105263157919</v>
      </c>
      <c r="K14" s="217">
        <f>-VLOOKUP($B14,'недельное планирование'!$B:$CA,K$3,FALSE)</f>
        <v>46.5</v>
      </c>
      <c r="L14" s="162">
        <f t="shared" si="4"/>
        <v>323.05263157894734</v>
      </c>
      <c r="M14" s="213">
        <f t="shared" si="5"/>
        <v>48.947368421052659</v>
      </c>
      <c r="N14" s="217">
        <f>-VLOOKUP($B14,'недельное планирование'!$B:$CA,N$3,FALSE)</f>
        <v>0</v>
      </c>
      <c r="O14" s="162">
        <f t="shared" si="6"/>
        <v>0</v>
      </c>
      <c r="P14" s="213">
        <f t="shared" si="7"/>
        <v>0</v>
      </c>
      <c r="Q14" s="217">
        <f>-VLOOKUP($B14,'недельное планирование'!$B:$CA,Q$3,FALSE)</f>
        <v>804</v>
      </c>
      <c r="R14" s="162">
        <f t="shared" si="8"/>
        <v>5585.6842105263158</v>
      </c>
      <c r="S14" s="213">
        <f t="shared" si="9"/>
        <v>846.31578947368416</v>
      </c>
      <c r="T14" s="217">
        <f>-VLOOKUP($B14,'недельное планирование'!$B:$CA,T$3,FALSE)</f>
        <v>249</v>
      </c>
      <c r="U14" s="162">
        <f t="shared" si="10"/>
        <v>1729.8947368421052</v>
      </c>
      <c r="V14" s="213">
        <f t="shared" si="11"/>
        <v>262.1052631578948</v>
      </c>
      <c r="W14" s="217">
        <f>-VLOOKUP($B14,'недельное планирование'!$B:$CA,W$3,FALSE)</f>
        <v>0</v>
      </c>
      <c r="X14" s="162">
        <f t="shared" si="12"/>
        <v>0</v>
      </c>
      <c r="Y14" s="213">
        <f t="shared" si="13"/>
        <v>0</v>
      </c>
      <c r="Z14" s="217">
        <f>-VLOOKUP($B14,'недельное планирование'!$B:$CA,Z$3,FALSE)</f>
        <v>0</v>
      </c>
      <c r="AA14" s="162">
        <f t="shared" si="14"/>
        <v>0</v>
      </c>
      <c r="AB14" s="213">
        <f t="shared" si="15"/>
        <v>0</v>
      </c>
      <c r="AC14" s="217">
        <f>-VLOOKUP($B14,'недельное планирование'!$B:$CA,AC$3,FALSE)</f>
        <v>1022</v>
      </c>
      <c r="AD14" s="162">
        <f t="shared" si="16"/>
        <v>7100.21052631579</v>
      </c>
      <c r="AE14" s="213">
        <f t="shared" si="17"/>
        <v>1075.78947368421</v>
      </c>
      <c r="AF14" s="217">
        <f>-VLOOKUP($B14,'недельное планирование'!$B:$CA,AF$3,FALSE)</f>
        <v>0</v>
      </c>
      <c r="AG14" s="162">
        <f t="shared" si="18"/>
        <v>0</v>
      </c>
      <c r="AH14" s="213">
        <f t="shared" si="19"/>
        <v>0</v>
      </c>
      <c r="AI14" s="217" t="e">
        <f>-VLOOKUP($B14,'недельное планирование'!$B:$CA,AI$3,FALSE)</f>
        <v>#N/A</v>
      </c>
      <c r="AJ14" s="162" t="e">
        <f t="shared" si="20"/>
        <v>#N/A</v>
      </c>
      <c r="AK14" s="213" t="e">
        <f t="shared" si="21"/>
        <v>#N/A</v>
      </c>
      <c r="AL14" s="217" t="e">
        <f>-VLOOKUP($B14,'недельное планирование'!$B:$CA,AL$3,FALSE)</f>
        <v>#N/A</v>
      </c>
      <c r="AM14" s="162" t="e">
        <f t="shared" si="22"/>
        <v>#N/A</v>
      </c>
      <c r="AN14" s="213" t="e">
        <f t="shared" si="23"/>
        <v>#N/A</v>
      </c>
      <c r="AO14" s="217" t="e">
        <f>-VLOOKUP($B14,'недельное планирование'!$B:$CA,AO$3,FALSE)</f>
        <v>#N/A</v>
      </c>
      <c r="AP14" s="162" t="e">
        <f t="shared" si="24"/>
        <v>#N/A</v>
      </c>
      <c r="AQ14" s="213" t="e">
        <f t="shared" si="25"/>
        <v>#N/A</v>
      </c>
    </row>
    <row r="15" spans="1:43" ht="24" customHeight="1">
      <c r="A15" s="162" t="s">
        <v>63</v>
      </c>
      <c r="B15" s="232" t="s">
        <v>146</v>
      </c>
      <c r="C15" s="240">
        <v>3.3</v>
      </c>
      <c r="D15" s="240">
        <v>528</v>
      </c>
      <c r="E15" s="217">
        <f>-VLOOKUP($B15,'недельное планирование'!$B:$CA,E$3,FALSE)</f>
        <v>0</v>
      </c>
      <c r="F15" s="162">
        <f t="shared" si="0"/>
        <v>0</v>
      </c>
      <c r="G15" s="213">
        <f t="shared" si="1"/>
        <v>0</v>
      </c>
      <c r="H15" s="217">
        <f>-VLOOKUP($B15,'недельное планирование'!$B:$CA,H$3,FALSE)</f>
        <v>40.5</v>
      </c>
      <c r="I15" s="162">
        <f t="shared" si="2"/>
        <v>281.36842105263162</v>
      </c>
      <c r="J15" s="213">
        <f t="shared" si="3"/>
        <v>42.631578947368382</v>
      </c>
      <c r="K15" s="217">
        <f>-VLOOKUP($B15,'недельное планирование'!$B:$CA,K$3,FALSE)</f>
        <v>63</v>
      </c>
      <c r="L15" s="162">
        <f t="shared" si="4"/>
        <v>437.68421052631578</v>
      </c>
      <c r="M15" s="213">
        <f t="shared" si="5"/>
        <v>66.31578947368422</v>
      </c>
      <c r="N15" s="217">
        <f>-VLOOKUP($B15,'недельное планирование'!$B:$CA,N$3,FALSE)</f>
        <v>0</v>
      </c>
      <c r="O15" s="162">
        <f t="shared" si="6"/>
        <v>0</v>
      </c>
      <c r="P15" s="213">
        <f t="shared" si="7"/>
        <v>0</v>
      </c>
      <c r="Q15" s="217">
        <f>-VLOOKUP($B15,'недельное планирование'!$B:$CA,Q$3,FALSE)</f>
        <v>33</v>
      </c>
      <c r="R15" s="162">
        <f t="shared" si="8"/>
        <v>229.26315789473682</v>
      </c>
      <c r="S15" s="213">
        <f t="shared" si="9"/>
        <v>34.736842105263179</v>
      </c>
      <c r="T15" s="217">
        <f>-VLOOKUP($B15,'недельное планирование'!$B:$CA,T$3,FALSE)</f>
        <v>50</v>
      </c>
      <c r="U15" s="162">
        <f t="shared" si="10"/>
        <v>347.36842105263162</v>
      </c>
      <c r="V15" s="213">
        <f t="shared" si="11"/>
        <v>52.631578947368382</v>
      </c>
      <c r="W15" s="217">
        <f>-VLOOKUP($B15,'недельное планирование'!$B:$CA,W$3,FALSE)</f>
        <v>0</v>
      </c>
      <c r="X15" s="162">
        <f t="shared" si="12"/>
        <v>0</v>
      </c>
      <c r="Y15" s="213">
        <f t="shared" si="13"/>
        <v>0</v>
      </c>
      <c r="Z15" s="217">
        <f>-VLOOKUP($B15,'недельное планирование'!$B:$CA,Z$3,FALSE)</f>
        <v>0</v>
      </c>
      <c r="AA15" s="162">
        <f t="shared" si="14"/>
        <v>0</v>
      </c>
      <c r="AB15" s="213">
        <f t="shared" si="15"/>
        <v>0</v>
      </c>
      <c r="AC15" s="217">
        <f>-VLOOKUP($B15,'недельное планирование'!$B:$CA,AC$3,FALSE)</f>
        <v>30</v>
      </c>
      <c r="AD15" s="162">
        <f t="shared" si="16"/>
        <v>208.42105263157896</v>
      </c>
      <c r="AE15" s="213">
        <f t="shared" si="17"/>
        <v>31.578947368421041</v>
      </c>
      <c r="AF15" s="217">
        <f>-VLOOKUP($B15,'недельное планирование'!$B:$CA,AF$3,FALSE)</f>
        <v>0</v>
      </c>
      <c r="AG15" s="162">
        <f t="shared" si="18"/>
        <v>0</v>
      </c>
      <c r="AH15" s="213">
        <f t="shared" si="19"/>
        <v>0</v>
      </c>
      <c r="AI15" s="217">
        <f>-VLOOKUP($B15,'недельное планирование'!$B:$CA,AI$3,FALSE)</f>
        <v>201.48333333333335</v>
      </c>
      <c r="AJ15" s="162">
        <f t="shared" si="20"/>
        <v>1399.7789473684211</v>
      </c>
      <c r="AK15" s="213">
        <f t="shared" si="21"/>
        <v>212.0877192982457</v>
      </c>
      <c r="AL15" s="217">
        <f>-VLOOKUP($B15,'недельное планирование'!$B:$CA,AL$3,FALSE)</f>
        <v>164.85</v>
      </c>
      <c r="AM15" s="162">
        <f t="shared" si="22"/>
        <v>1145.2736842105264</v>
      </c>
      <c r="AN15" s="213">
        <f t="shared" si="23"/>
        <v>173.52631578947353</v>
      </c>
      <c r="AO15" s="217">
        <f>-VLOOKUP($B15,'недельное планирование'!$B:$CA,AO$3,FALSE)</f>
        <v>164.85</v>
      </c>
      <c r="AP15" s="162">
        <f t="shared" si="24"/>
        <v>1145.2736842105264</v>
      </c>
      <c r="AQ15" s="213">
        <f t="shared" si="25"/>
        <v>173.52631578947353</v>
      </c>
    </row>
    <row r="16" spans="1:43" ht="24" customHeight="1">
      <c r="A16" s="162" t="s">
        <v>19</v>
      </c>
      <c r="B16" s="232" t="s">
        <v>170</v>
      </c>
      <c r="C16" s="240">
        <v>3.3</v>
      </c>
      <c r="D16" s="240">
        <v>528</v>
      </c>
      <c r="E16" s="217">
        <f>-VLOOKUP($B16,'недельное планирование'!$B:$CA,E$3,FALSE)</f>
        <v>0</v>
      </c>
      <c r="F16" s="162">
        <f t="shared" si="0"/>
        <v>0</v>
      </c>
      <c r="G16" s="213">
        <f t="shared" si="1"/>
        <v>0</v>
      </c>
      <c r="H16" s="217">
        <f>-VLOOKUP($B16,'недельное планирование'!$B:$CA,H$3,FALSE)</f>
        <v>0</v>
      </c>
      <c r="I16" s="162">
        <f t="shared" si="2"/>
        <v>0</v>
      </c>
      <c r="J16" s="213">
        <f t="shared" si="3"/>
        <v>0</v>
      </c>
      <c r="K16" s="217">
        <f>-VLOOKUP($B16,'недельное планирование'!$B:$CA,K$3,FALSE)</f>
        <v>0</v>
      </c>
      <c r="L16" s="162">
        <f t="shared" si="4"/>
        <v>0</v>
      </c>
      <c r="M16" s="213">
        <f t="shared" si="5"/>
        <v>0</v>
      </c>
      <c r="N16" s="217">
        <f>-VLOOKUP($B16,'недельное планирование'!$B:$CA,N$3,FALSE)</f>
        <v>0</v>
      </c>
      <c r="O16" s="162">
        <f t="shared" si="6"/>
        <v>0</v>
      </c>
      <c r="P16" s="213">
        <f t="shared" si="7"/>
        <v>0</v>
      </c>
      <c r="Q16" s="217">
        <f>-VLOOKUP($B16,'недельное планирование'!$B:$CA,Q$3,FALSE)</f>
        <v>28.666666666666668</v>
      </c>
      <c r="R16" s="162">
        <f t="shared" si="8"/>
        <v>199.15789473684211</v>
      </c>
      <c r="S16" s="213">
        <f t="shared" si="9"/>
        <v>30.175438596491233</v>
      </c>
      <c r="T16" s="217">
        <f>-VLOOKUP($B16,'недельное планирование'!$B:$CA,T$3,FALSE)</f>
        <v>25</v>
      </c>
      <c r="U16" s="162">
        <f t="shared" si="10"/>
        <v>173.68421052631581</v>
      </c>
      <c r="V16" s="213">
        <f t="shared" si="11"/>
        <v>26.315789473684191</v>
      </c>
      <c r="W16" s="217">
        <f>-VLOOKUP($B16,'недельное планирование'!$B:$CA,W$3,FALSE)</f>
        <v>0</v>
      </c>
      <c r="X16" s="162">
        <f t="shared" si="12"/>
        <v>0</v>
      </c>
      <c r="Y16" s="213">
        <f t="shared" si="13"/>
        <v>0</v>
      </c>
      <c r="Z16" s="217">
        <f>-VLOOKUP($B16,'недельное планирование'!$B:$CA,Z$3,FALSE)</f>
        <v>0</v>
      </c>
      <c r="AA16" s="162">
        <f t="shared" si="14"/>
        <v>0</v>
      </c>
      <c r="AB16" s="213">
        <f t="shared" si="15"/>
        <v>0</v>
      </c>
      <c r="AC16" s="217">
        <f>-VLOOKUP($B16,'недельное планирование'!$B:$CA,AC$3,FALSE)</f>
        <v>52.083333333333329</v>
      </c>
      <c r="AD16" s="162">
        <f t="shared" si="16"/>
        <v>361.84210526315786</v>
      </c>
      <c r="AE16" s="213">
        <f t="shared" si="17"/>
        <v>54.824561403508767</v>
      </c>
      <c r="AF16" s="217">
        <f>-VLOOKUP($B16,'недельное планирование'!$B:$CA,AF$3,FALSE)</f>
        <v>0</v>
      </c>
      <c r="AG16" s="162">
        <f t="shared" si="18"/>
        <v>0</v>
      </c>
      <c r="AH16" s="213">
        <f t="shared" si="19"/>
        <v>0</v>
      </c>
      <c r="AI16" s="217" t="e">
        <f>-VLOOKUP($B16,'недельное планирование'!$B:$CA,AI$3,FALSE)</f>
        <v>#N/A</v>
      </c>
      <c r="AJ16" s="162" t="e">
        <f t="shared" si="20"/>
        <v>#N/A</v>
      </c>
      <c r="AK16" s="213" t="e">
        <f t="shared" si="21"/>
        <v>#N/A</v>
      </c>
      <c r="AL16" s="217" t="e">
        <f>-VLOOKUP($B16,'недельное планирование'!$B:$CA,AL$3,FALSE)</f>
        <v>#N/A</v>
      </c>
      <c r="AM16" s="162" t="e">
        <f t="shared" si="22"/>
        <v>#N/A</v>
      </c>
      <c r="AN16" s="213" t="e">
        <f t="shared" si="23"/>
        <v>#N/A</v>
      </c>
      <c r="AO16" s="217" t="e">
        <f>-VLOOKUP($B16,'недельное планирование'!$B:$CA,AO$3,FALSE)</f>
        <v>#N/A</v>
      </c>
      <c r="AP16" s="162" t="e">
        <f t="shared" si="24"/>
        <v>#N/A</v>
      </c>
      <c r="AQ16" s="213" t="e">
        <f t="shared" si="25"/>
        <v>#N/A</v>
      </c>
    </row>
    <row r="17" spans="1:43" ht="24" customHeight="1">
      <c r="A17" s="162" t="s">
        <v>19</v>
      </c>
      <c r="B17" s="269" t="s">
        <v>275</v>
      </c>
      <c r="C17" s="240">
        <v>3.3</v>
      </c>
      <c r="D17" s="240">
        <v>528</v>
      </c>
      <c r="E17" s="217">
        <f>-VLOOKUP($B17,'недельное планирование'!$B:$CA,E$3,FALSE)</f>
        <v>0</v>
      </c>
      <c r="F17" s="162">
        <f>$D17*100/($C17+$C$3)*E17/1000*$C17/$C$2</f>
        <v>0</v>
      </c>
      <c r="G17" s="213">
        <f>$D17*100/($C17+$C$3)*E17/1000-F17</f>
        <v>0</v>
      </c>
      <c r="H17" s="217">
        <f>-VLOOKUP($B17,'недельное планирование'!$B:$CA,H$3,FALSE)</f>
        <v>0.75</v>
      </c>
      <c r="I17" s="162">
        <f>$D17*100/($C17+$C$3)*H17/1000*$C17/$C$2</f>
        <v>5.2105263157894735</v>
      </c>
      <c r="J17" s="213">
        <f>$D17*100/($C17+$C$3)*H17/1000-I17</f>
        <v>0.78947368421052655</v>
      </c>
      <c r="K17" s="217">
        <f>-VLOOKUP($B17,'недельное планирование'!$B:$CA,K$3,FALSE)</f>
        <v>0</v>
      </c>
      <c r="L17" s="162">
        <f>$D17*100/($C17+$C$3)*K17/1000*$C17/$C$2</f>
        <v>0</v>
      </c>
      <c r="M17" s="213">
        <f>$D17*100/($C17+$C$3)*K17/1000-L17</f>
        <v>0</v>
      </c>
      <c r="N17" s="217">
        <f>-VLOOKUP($B17,'недельное планирование'!$B:$CA,N$3,FALSE)</f>
        <v>0</v>
      </c>
      <c r="O17" s="162">
        <f>$D17*100/($C17+$C$3)*N17/1000*$C17/$C$2</f>
        <v>0</v>
      </c>
      <c r="P17" s="213">
        <f>$D17*100/($C17+$C$3)*N17/1000-O17</f>
        <v>0</v>
      </c>
      <c r="Q17" s="217">
        <f>-VLOOKUP($B17,'недельное планирование'!$B:$CA,Q$3,FALSE)</f>
        <v>306</v>
      </c>
      <c r="R17" s="162">
        <f>$D17*100/($C17+$C$3)*Q17/1000*$C17/$C$2</f>
        <v>2125.8947368421054</v>
      </c>
      <c r="S17" s="213">
        <f>$D17*100/($C17+$C$3)*Q17/1000-R17</f>
        <v>322.10526315789457</v>
      </c>
      <c r="T17" s="217">
        <f>-VLOOKUP($B17,'недельное планирование'!$B:$CA,T$3,FALSE)</f>
        <v>323</v>
      </c>
      <c r="U17" s="162">
        <f>$D17*100/($C17+$C$3)*T17/1000*$C17/$C$2</f>
        <v>2244</v>
      </c>
      <c r="V17" s="213">
        <f>$D17*100/($C17+$C$3)*T17/1000-U17</f>
        <v>340</v>
      </c>
      <c r="W17" s="217">
        <f>-VLOOKUP($B17,'недельное планирование'!$B:$CA,W$3,FALSE)</f>
        <v>0</v>
      </c>
      <c r="X17" s="162">
        <f>$D17*100/($C17+$C$3)*W17/1000*$C17/$C$2</f>
        <v>0</v>
      </c>
      <c r="Y17" s="213">
        <f>$D17*100/($C17+$C$3)*W17/1000-X17</f>
        <v>0</v>
      </c>
      <c r="Z17" s="217">
        <f>-VLOOKUP($B17,'недельное планирование'!$B:$CA,Z$3,FALSE)</f>
        <v>0</v>
      </c>
      <c r="AA17" s="162">
        <f>$D17*100/($C17+$C$3)*Z17/1000*$C17/$C$2</f>
        <v>0</v>
      </c>
      <c r="AB17" s="213">
        <f>$D17*100/($C17+$C$3)*Z17/1000-AA17</f>
        <v>0</v>
      </c>
      <c r="AC17" s="217">
        <f>-VLOOKUP($B17,'недельное планирование'!$B:$CA,AC$3,FALSE)</f>
        <v>867.25</v>
      </c>
      <c r="AD17" s="162">
        <f>$D17*100/($C17+$C$3)*AC17/1000*$C17/$C$2</f>
        <v>6025.1052631578941</v>
      </c>
      <c r="AE17" s="213">
        <f>$D17*100/($C17+$C$3)*AC17/1000-AD17</f>
        <v>912.89473684210589</v>
      </c>
      <c r="AF17" s="217">
        <f>-VLOOKUP($B17,'недельное планирование'!$B:$CA,AF$3,FALSE)</f>
        <v>0</v>
      </c>
      <c r="AG17" s="162">
        <f>$D17*100/($C17+$C$3)*AF17/1000*$C17/$C$2</f>
        <v>0</v>
      </c>
      <c r="AH17" s="213">
        <f>$D17*100/($C17+$C$3)*AF17/1000-AG17</f>
        <v>0</v>
      </c>
      <c r="AI17" s="217" t="e">
        <f>-VLOOKUP($B17,'недельное планирование'!$B:$CA,AI$3,FALSE)</f>
        <v>#N/A</v>
      </c>
      <c r="AJ17" s="162" t="e">
        <f>$D17*100/($C17+$C$3)*AI17/1000*$C17/$C$2</f>
        <v>#N/A</v>
      </c>
      <c r="AK17" s="213" t="e">
        <f>$D17*100/($C17+$C$3)*AI17/1000-AJ17</f>
        <v>#N/A</v>
      </c>
      <c r="AL17" s="217" t="e">
        <f>-VLOOKUP($B17,'недельное планирование'!$B:$CA,AL$3,FALSE)</f>
        <v>#N/A</v>
      </c>
      <c r="AM17" s="162" t="e">
        <f>$D17*100/($C17+$C$3)*AL17/1000*$C17/$C$2</f>
        <v>#N/A</v>
      </c>
      <c r="AN17" s="213" t="e">
        <f>$D17*100/($C17+$C$3)*AL17/1000-AM17</f>
        <v>#N/A</v>
      </c>
      <c r="AO17" s="217" t="e">
        <f>-VLOOKUP($B17,'недельное планирование'!$B:$CA,AO$3,FALSE)</f>
        <v>#N/A</v>
      </c>
      <c r="AP17" s="162" t="e">
        <f>$D17*100/($C17+$C$3)*AO17/1000*$C17/$C$2</f>
        <v>#N/A</v>
      </c>
      <c r="AQ17" s="213" t="e">
        <f>$D17*100/($C17+$C$3)*AO17/1000-AP17</f>
        <v>#N/A</v>
      </c>
    </row>
    <row r="18" spans="1:43" ht="24" customHeight="1">
      <c r="A18" s="162" t="s">
        <v>19</v>
      </c>
      <c r="B18" s="232" t="s">
        <v>149</v>
      </c>
      <c r="C18" s="240">
        <v>3.3</v>
      </c>
      <c r="D18" s="240">
        <v>528</v>
      </c>
      <c r="E18" s="217">
        <f>-VLOOKUP($B18,'недельное планирование'!$B:$CA,E$3,FALSE)</f>
        <v>0</v>
      </c>
      <c r="F18" s="162">
        <f t="shared" si="0"/>
        <v>0</v>
      </c>
      <c r="G18" s="213">
        <f t="shared" si="1"/>
        <v>0</v>
      </c>
      <c r="H18" s="217">
        <f>-VLOOKUP($B18,'недельное планирование'!$B:$CA,H$3,FALSE)</f>
        <v>57</v>
      </c>
      <c r="I18" s="162">
        <f t="shared" si="2"/>
        <v>396</v>
      </c>
      <c r="J18" s="213">
        <f t="shared" si="3"/>
        <v>60</v>
      </c>
      <c r="K18" s="217">
        <f>-VLOOKUP($B18,'недельное планирование'!$B:$CA,K$3,FALSE)</f>
        <v>0</v>
      </c>
      <c r="L18" s="162">
        <f t="shared" si="4"/>
        <v>0</v>
      </c>
      <c r="M18" s="213">
        <f t="shared" si="5"/>
        <v>0</v>
      </c>
      <c r="N18" s="217">
        <f>-VLOOKUP($B18,'недельное планирование'!$B:$CA,N$3,FALSE)</f>
        <v>0</v>
      </c>
      <c r="O18" s="162">
        <f t="shared" si="6"/>
        <v>0</v>
      </c>
      <c r="P18" s="213">
        <f t="shared" si="7"/>
        <v>0</v>
      </c>
      <c r="Q18" s="217">
        <f>-VLOOKUP($B18,'недельное планирование'!$B:$CA,Q$3,FALSE)</f>
        <v>14</v>
      </c>
      <c r="R18" s="162">
        <f t="shared" si="8"/>
        <v>97.263157894736835</v>
      </c>
      <c r="S18" s="213">
        <f t="shared" si="9"/>
        <v>14.736842105263165</v>
      </c>
      <c r="T18" s="217">
        <f>-VLOOKUP($B18,'недельное планирование'!$B:$CA,T$3,FALSE)</f>
        <v>12</v>
      </c>
      <c r="U18" s="162">
        <f t="shared" si="10"/>
        <v>83.368421052631575</v>
      </c>
      <c r="V18" s="213">
        <f t="shared" si="11"/>
        <v>12.631578947368425</v>
      </c>
      <c r="W18" s="217">
        <f>-VLOOKUP($B18,'недельное планирование'!$B:$CA,W$3,FALSE)</f>
        <v>0</v>
      </c>
      <c r="X18" s="162">
        <f t="shared" si="12"/>
        <v>0</v>
      </c>
      <c r="Y18" s="213">
        <f t="shared" si="13"/>
        <v>0</v>
      </c>
      <c r="Z18" s="217">
        <f>-VLOOKUP($B18,'недельное планирование'!$B:$CA,Z$3,FALSE)</f>
        <v>0</v>
      </c>
      <c r="AA18" s="162">
        <f t="shared" si="14"/>
        <v>0</v>
      </c>
      <c r="AB18" s="213">
        <f t="shared" si="15"/>
        <v>0</v>
      </c>
      <c r="AC18" s="217">
        <f>-VLOOKUP($B18,'недельное планирование'!$B:$CA,AC$3,FALSE)</f>
        <v>8</v>
      </c>
      <c r="AD18" s="162">
        <f t="shared" si="16"/>
        <v>55.578947368421055</v>
      </c>
      <c r="AE18" s="213">
        <f t="shared" si="17"/>
        <v>8.4210526315789451</v>
      </c>
      <c r="AF18" s="217">
        <f>-VLOOKUP($B18,'недельное планирование'!$B:$CA,AF$3,FALSE)</f>
        <v>0</v>
      </c>
      <c r="AG18" s="162">
        <f t="shared" si="18"/>
        <v>0</v>
      </c>
      <c r="AH18" s="213">
        <f t="shared" si="19"/>
        <v>0</v>
      </c>
      <c r="AI18" s="217" t="e">
        <f>-VLOOKUP($B18,'недельное планирование'!$B:$CA,AI$3,FALSE)</f>
        <v>#N/A</v>
      </c>
      <c r="AJ18" s="162" t="e">
        <f t="shared" si="20"/>
        <v>#N/A</v>
      </c>
      <c r="AK18" s="213" t="e">
        <f t="shared" si="21"/>
        <v>#N/A</v>
      </c>
      <c r="AL18" s="217" t="e">
        <f>-VLOOKUP($B18,'недельное планирование'!$B:$CA,AL$3,FALSE)</f>
        <v>#N/A</v>
      </c>
      <c r="AM18" s="162" t="e">
        <f t="shared" si="22"/>
        <v>#N/A</v>
      </c>
      <c r="AN18" s="213" t="e">
        <f t="shared" si="23"/>
        <v>#N/A</v>
      </c>
      <c r="AO18" s="217" t="e">
        <f>-VLOOKUP($B18,'недельное планирование'!$B:$CA,AO$3,FALSE)</f>
        <v>#N/A</v>
      </c>
      <c r="AP18" s="162" t="e">
        <f t="shared" si="24"/>
        <v>#N/A</v>
      </c>
      <c r="AQ18" s="213" t="e">
        <f t="shared" si="25"/>
        <v>#N/A</v>
      </c>
    </row>
    <row r="19" spans="1:43" ht="24" customHeight="1">
      <c r="A19" s="162" t="str">
        <f>A16</f>
        <v>Unagrande</v>
      </c>
      <c r="B19" s="232" t="s">
        <v>93</v>
      </c>
      <c r="C19" s="240">
        <v>3.6</v>
      </c>
      <c r="D19" s="240">
        <v>543</v>
      </c>
      <c r="E19" s="217">
        <f>-VLOOKUP($B19,'недельное планирование'!$B:$CA,E$3,FALSE)</f>
        <v>0</v>
      </c>
      <c r="F19" s="162">
        <f t="shared" si="0"/>
        <v>0</v>
      </c>
      <c r="G19" s="213">
        <f t="shared" si="1"/>
        <v>0</v>
      </c>
      <c r="H19" s="217">
        <f>-VLOOKUP($B19,'недельное планирование'!$B:$CA,H$3,FALSE)</f>
        <v>194.4</v>
      </c>
      <c r="I19" s="162">
        <f t="shared" si="2"/>
        <v>1449.3254004576663</v>
      </c>
      <c r="J19" s="213">
        <f t="shared" si="3"/>
        <v>80.518077803203369</v>
      </c>
      <c r="K19" s="217">
        <f>-VLOOKUP($B19,'недельное планирование'!$B:$CA,K$3,FALSE)</f>
        <v>0</v>
      </c>
      <c r="L19" s="162">
        <f t="shared" si="4"/>
        <v>0</v>
      </c>
      <c r="M19" s="213">
        <f t="shared" si="5"/>
        <v>0</v>
      </c>
      <c r="N19" s="217">
        <f>-VLOOKUP($B19,'недельное планирование'!$B:$CA,N$3,FALSE)</f>
        <v>0</v>
      </c>
      <c r="O19" s="162">
        <f t="shared" si="6"/>
        <v>0</v>
      </c>
      <c r="P19" s="213">
        <f t="shared" si="7"/>
        <v>0</v>
      </c>
      <c r="Q19" s="217">
        <f>-VLOOKUP($B19,'недельное планирование'!$B:$CA,Q$3,FALSE)</f>
        <v>68</v>
      </c>
      <c r="R19" s="162">
        <f t="shared" si="8"/>
        <v>506.96567505720822</v>
      </c>
      <c r="S19" s="213">
        <f t="shared" si="9"/>
        <v>28.164759725400415</v>
      </c>
      <c r="T19" s="217">
        <f>-VLOOKUP($B19,'недельное планирование'!$B:$CA,T$3,FALSE)</f>
        <v>34.833333333333329</v>
      </c>
      <c r="U19" s="162">
        <f t="shared" si="10"/>
        <v>259.695652173913</v>
      </c>
      <c r="V19" s="213">
        <f t="shared" si="11"/>
        <v>14.427536231884062</v>
      </c>
      <c r="W19" s="217">
        <f>-VLOOKUP($B19,'недельное планирование'!$B:$CA,W$3,FALSE)</f>
        <v>0</v>
      </c>
      <c r="X19" s="162">
        <f t="shared" si="12"/>
        <v>0</v>
      </c>
      <c r="Y19" s="213">
        <f t="shared" si="13"/>
        <v>0</v>
      </c>
      <c r="Z19" s="217">
        <f>-VLOOKUP($B19,'недельное планирование'!$B:$CA,Z$3,FALSE)</f>
        <v>0</v>
      </c>
      <c r="AA19" s="162">
        <f t="shared" si="14"/>
        <v>0</v>
      </c>
      <c r="AB19" s="213">
        <f t="shared" si="15"/>
        <v>0</v>
      </c>
      <c r="AC19" s="217">
        <f>-VLOOKUP($B19,'недельное планирование'!$B:$CA,AC$3,FALSE)</f>
        <v>83</v>
      </c>
      <c r="AD19" s="162">
        <f t="shared" si="16"/>
        <v>618.79633867276891</v>
      </c>
      <c r="AE19" s="213">
        <f t="shared" si="17"/>
        <v>34.37757437070934</v>
      </c>
      <c r="AF19" s="217">
        <f>-VLOOKUP($B19,'недельное планирование'!$B:$CA,AF$3,FALSE)</f>
        <v>0</v>
      </c>
      <c r="AG19" s="162">
        <f t="shared" si="18"/>
        <v>0</v>
      </c>
      <c r="AH19" s="213">
        <f t="shared" si="19"/>
        <v>0</v>
      </c>
      <c r="AI19" s="217" t="e">
        <f>-VLOOKUP($B19,'недельное планирование'!$B:$CA,AI$3,FALSE)</f>
        <v>#N/A</v>
      </c>
      <c r="AJ19" s="162" t="e">
        <f t="shared" si="20"/>
        <v>#N/A</v>
      </c>
      <c r="AK19" s="213" t="e">
        <f t="shared" si="21"/>
        <v>#N/A</v>
      </c>
      <c r="AL19" s="217" t="e">
        <f>-VLOOKUP($B19,'недельное планирование'!$B:$CA,AL$3,FALSE)</f>
        <v>#N/A</v>
      </c>
      <c r="AM19" s="162" t="e">
        <f t="shared" si="22"/>
        <v>#N/A</v>
      </c>
      <c r="AN19" s="213" t="e">
        <f t="shared" si="23"/>
        <v>#N/A</v>
      </c>
      <c r="AO19" s="217" t="e">
        <f>-VLOOKUP($B19,'недельное планирование'!$B:$CA,AO$3,FALSE)</f>
        <v>#N/A</v>
      </c>
      <c r="AP19" s="162" t="e">
        <f t="shared" si="24"/>
        <v>#N/A</v>
      </c>
      <c r="AQ19" s="213" t="e">
        <f t="shared" si="25"/>
        <v>#N/A</v>
      </c>
    </row>
    <row r="20" spans="1:43" ht="24" customHeight="1">
      <c r="A20" s="162"/>
      <c r="B20" s="232"/>
      <c r="C20" s="240"/>
      <c r="D20" s="240"/>
      <c r="E20" s="217"/>
      <c r="F20" s="162"/>
      <c r="G20" s="213"/>
      <c r="H20" s="217"/>
      <c r="I20" s="162"/>
      <c r="J20" s="213"/>
      <c r="K20" s="217"/>
      <c r="L20" s="162"/>
      <c r="M20" s="213"/>
      <c r="N20" s="217"/>
      <c r="O20" s="162"/>
      <c r="P20" s="213"/>
      <c r="Q20" s="217"/>
      <c r="R20" s="162"/>
      <c r="S20" s="213"/>
      <c r="T20" s="217"/>
      <c r="U20" s="162"/>
      <c r="V20" s="213"/>
      <c r="W20" s="217"/>
      <c r="X20" s="162"/>
      <c r="Y20" s="213"/>
      <c r="Z20" s="217"/>
      <c r="AA20" s="162"/>
      <c r="AB20" s="213"/>
      <c r="AC20" s="217"/>
      <c r="AD20" s="162"/>
      <c r="AE20" s="213"/>
      <c r="AF20" s="217"/>
      <c r="AG20" s="162"/>
      <c r="AH20" s="213"/>
      <c r="AI20" s="217"/>
      <c r="AJ20" s="162"/>
      <c r="AK20" s="213"/>
      <c r="AL20" s="217"/>
      <c r="AM20" s="162"/>
      <c r="AN20" s="213"/>
      <c r="AO20" s="217"/>
      <c r="AP20" s="162"/>
      <c r="AQ20" s="213"/>
    </row>
    <row r="21" spans="1:43" s="212" customFormat="1" ht="24" customHeight="1">
      <c r="C21" s="239"/>
      <c r="D21" s="239"/>
      <c r="E21" s="215"/>
      <c r="F21" s="208"/>
      <c r="G21" s="208"/>
      <c r="H21" s="215"/>
      <c r="I21" s="208"/>
      <c r="J21" s="208"/>
      <c r="K21" s="215"/>
      <c r="L21" s="208"/>
      <c r="M21" s="208"/>
      <c r="N21" s="215"/>
      <c r="O21" s="208"/>
      <c r="P21" s="208"/>
      <c r="Q21" s="215"/>
      <c r="R21" s="208"/>
      <c r="S21" s="208"/>
      <c r="T21" s="215"/>
      <c r="U21" s="208"/>
      <c r="V21" s="208"/>
      <c r="W21" s="215"/>
      <c r="X21" s="208"/>
      <c r="Y21" s="208"/>
      <c r="Z21" s="215"/>
      <c r="AA21" s="208"/>
      <c r="AB21" s="208"/>
      <c r="AC21" s="215"/>
      <c r="AD21" s="208"/>
      <c r="AE21" s="208"/>
      <c r="AF21" s="215"/>
      <c r="AG21" s="208"/>
      <c r="AH21" s="208"/>
      <c r="AI21" s="215"/>
      <c r="AJ21" s="208"/>
      <c r="AK21" s="208"/>
      <c r="AL21" s="215"/>
      <c r="AM21" s="208"/>
      <c r="AN21" s="208"/>
      <c r="AO21" s="215"/>
      <c r="AP21" s="208"/>
      <c r="AQ21" s="208"/>
    </row>
    <row r="22" spans="1:43" ht="24" customHeight="1">
      <c r="A22" s="163" t="s">
        <v>19</v>
      </c>
      <c r="B22" s="233" t="s">
        <v>174</v>
      </c>
      <c r="C22" s="240">
        <v>3.6</v>
      </c>
      <c r="D22" s="240">
        <v>530</v>
      </c>
      <c r="E22" s="217">
        <f>-VLOOKUP($B22,'недельное планирование'!$B:$CA,E$3,FALSE)</f>
        <v>0</v>
      </c>
      <c r="F22" s="162">
        <f t="shared" ref="F22:F31" si="26">$D22*100/($C22+$C$3)*E22/1000*$C22/$C$2</f>
        <v>0</v>
      </c>
      <c r="G22" s="213">
        <f t="shared" ref="G22:G31" si="27">$D22*100/($C22+$C$3)*E22/1000-F22</f>
        <v>0</v>
      </c>
      <c r="H22" s="217">
        <f>-VLOOKUP($B22,'недельное планирование'!$B:$CA,H$3,FALSE)</f>
        <v>350</v>
      </c>
      <c r="I22" s="162">
        <f t="shared" ref="I22:I31" si="28">$D22*100/($C22+$C$3)*H22/1000*$C22/$C$2</f>
        <v>2546.9107551487414</v>
      </c>
      <c r="J22" s="213">
        <f t="shared" ref="J22:J31" si="29">$D22*100/($C22+$C$3)*H22/1000-I22</f>
        <v>141.49504195270765</v>
      </c>
      <c r="K22" s="217">
        <f>-VLOOKUP($B22,'недельное планирование'!$B:$CA,K$3,FALSE)</f>
        <v>0</v>
      </c>
      <c r="L22" s="162">
        <f t="shared" ref="L22:L31" si="30">$D22*100/($C22+$C$3)*K22/1000*$C22/$C$2</f>
        <v>0</v>
      </c>
      <c r="M22" s="213">
        <f t="shared" ref="M22:M31" si="31">$D22*100/($C22+$C$3)*K22/1000-L22</f>
        <v>0</v>
      </c>
      <c r="N22" s="217">
        <f>-VLOOKUP($B22,'недельное планирование'!$B:$CA,N$3,FALSE)</f>
        <v>0</v>
      </c>
      <c r="O22" s="162">
        <f t="shared" ref="O22:O31" si="32">$D22*100/($C22+$C$3)*N22/1000*$C22/$C$2</f>
        <v>0</v>
      </c>
      <c r="P22" s="213">
        <f t="shared" ref="P22:P31" si="33">$D22*100/($C22+$C$3)*N22/1000-O22</f>
        <v>0</v>
      </c>
      <c r="Q22" s="217">
        <f>-VLOOKUP($B22,'недельное планирование'!$B:$CA,Q$3,FALSE)</f>
        <v>40.261537198226335</v>
      </c>
      <c r="R22" s="162">
        <f t="shared" ref="R22:R31" si="34">$D22*100/($C22+$C$3)*Q22/1000*$C22/$C$2</f>
        <v>292.97869173995366</v>
      </c>
      <c r="S22" s="213">
        <f t="shared" ref="S22:S31" si="35">$D22*100/($C22+$C$3)*Q22/1000-R22</f>
        <v>16.27659398555295</v>
      </c>
      <c r="T22" s="217">
        <f>-VLOOKUP($B22,'недельное планирование'!$B:$CA,T$3,FALSE)</f>
        <v>267.16666666666669</v>
      </c>
      <c r="U22" s="162">
        <f t="shared" ref="U22:U31" si="36">$D22*100/($C22+$C$3)*T22/1000*$C22/$C$2</f>
        <v>1944.1418764302064</v>
      </c>
      <c r="V22" s="213">
        <f t="shared" ref="V22:V31" si="37">$D22*100/($C22+$C$3)*T22/1000-U22</f>
        <v>108.00788202390027</v>
      </c>
      <c r="W22" s="217">
        <f>-VLOOKUP($B22,'недельное планирование'!$B:$CA,W$3,FALSE)</f>
        <v>0</v>
      </c>
      <c r="X22" s="162">
        <f t="shared" ref="X22:X31" si="38">$D22*100/($C22+$C$3)*W22/1000*$C22/$C$2</f>
        <v>0</v>
      </c>
      <c r="Y22" s="213">
        <f t="shared" ref="Y22:Y31" si="39">$D22*100/($C22+$C$3)*W22/1000-X22</f>
        <v>0</v>
      </c>
      <c r="Z22" s="217">
        <f>-VLOOKUP($B22,'недельное планирование'!$B:$CA,Z$3,FALSE)</f>
        <v>0</v>
      </c>
      <c r="AA22" s="162">
        <f t="shared" ref="AA22:AA31" si="40">$D22*100/($C22+$C$3)*Z22/1000*$C22/$C$2</f>
        <v>0</v>
      </c>
      <c r="AB22" s="213">
        <f t="shared" ref="AB22:AB31" si="41">$D22*100/($C22+$C$3)*Z22/1000-AA22</f>
        <v>0</v>
      </c>
      <c r="AC22" s="217">
        <f>-VLOOKUP($B22,'недельное планирование'!$B:$CA,AC$3,FALSE)</f>
        <v>351</v>
      </c>
      <c r="AD22" s="162">
        <f t="shared" ref="AD22:AD31" si="42">$D22*100/($C22+$C$3)*AC22/1000*$C22/$C$2</f>
        <v>2554.1876430205953</v>
      </c>
      <c r="AE22" s="213">
        <f t="shared" ref="AE22:AE31" si="43">$D22*100/($C22+$C$3)*AC22/1000-AD22</f>
        <v>141.89931350114421</v>
      </c>
      <c r="AF22" s="217">
        <f>-VLOOKUP($B22,'недельное планирование'!$B:$CA,AF$3,FALSE)</f>
        <v>0</v>
      </c>
      <c r="AG22" s="162">
        <f t="shared" ref="AG22:AG31" si="44">$D22*100/($C22+$C$3)*AF22/1000*$C22/$C$2</f>
        <v>0</v>
      </c>
      <c r="AH22" s="213">
        <f t="shared" ref="AH22:AH31" si="45">$D22*100/($C22+$C$3)*AF22/1000-AG22</f>
        <v>0</v>
      </c>
      <c r="AI22" s="217" t="e">
        <f>-VLOOKUP($B22,'недельное планирование'!$B:$CA,AI$3,FALSE)</f>
        <v>#N/A</v>
      </c>
      <c r="AJ22" s="162" t="e">
        <f t="shared" ref="AJ22:AJ31" si="46">$D22*100/($C22+$C$3)*AI22/1000*$C22/$C$2</f>
        <v>#N/A</v>
      </c>
      <c r="AK22" s="213" t="e">
        <f t="shared" ref="AK22:AK31" si="47">$D22*100/($C22+$C$3)*AI22/1000-AJ22</f>
        <v>#N/A</v>
      </c>
      <c r="AL22" s="217" t="e">
        <f>-VLOOKUP($B22,'недельное планирование'!$B:$CA,AL$3,FALSE)</f>
        <v>#N/A</v>
      </c>
      <c r="AM22" s="162" t="e">
        <f t="shared" ref="AM22:AM31" si="48">$D22*100/($C22+$C$3)*AL22/1000*$C22/$C$2</f>
        <v>#N/A</v>
      </c>
      <c r="AN22" s="213" t="e">
        <f t="shared" ref="AN22:AN31" si="49">$D22*100/($C22+$C$3)*AL22/1000-AM22</f>
        <v>#N/A</v>
      </c>
      <c r="AO22" s="217" t="e">
        <f>-VLOOKUP($B22,'недельное планирование'!$B:$CA,AO$3,FALSE)</f>
        <v>#N/A</v>
      </c>
      <c r="AP22" s="162" t="e">
        <f t="shared" ref="AP22:AP31" si="50">$D22*100/($C22+$C$3)*AO22/1000*$C22/$C$2</f>
        <v>#N/A</v>
      </c>
      <c r="AQ22" s="213" t="e">
        <f t="shared" ref="AQ22:AQ31" si="51">$D22*100/($C22+$C$3)*AO22/1000-AP22</f>
        <v>#N/A</v>
      </c>
    </row>
    <row r="23" spans="1:43" ht="24" customHeight="1">
      <c r="A23" s="163" t="s">
        <v>19</v>
      </c>
      <c r="B23" s="233" t="s">
        <v>151</v>
      </c>
      <c r="C23" s="240">
        <v>3.6</v>
      </c>
      <c r="D23" s="240">
        <v>530</v>
      </c>
      <c r="E23" s="217">
        <f>-VLOOKUP($B23,'недельное планирование'!$B:$CA,E$3,FALSE)</f>
        <v>0</v>
      </c>
      <c r="F23" s="162">
        <f t="shared" si="26"/>
        <v>0</v>
      </c>
      <c r="G23" s="213">
        <f t="shared" si="27"/>
        <v>0</v>
      </c>
      <c r="H23" s="217">
        <f>-VLOOKUP($B23,'недельное планирование'!$B:$CA,H$3,FALSE)</f>
        <v>383.25</v>
      </c>
      <c r="I23" s="162">
        <f t="shared" si="28"/>
        <v>2788.8672768878723</v>
      </c>
      <c r="J23" s="213">
        <f t="shared" si="29"/>
        <v>154.93707093821467</v>
      </c>
      <c r="K23" s="217">
        <f>-VLOOKUP($B23,'недельное планирование'!$B:$CA,K$3,FALSE)</f>
        <v>0</v>
      </c>
      <c r="L23" s="162">
        <f t="shared" si="30"/>
        <v>0</v>
      </c>
      <c r="M23" s="213">
        <f t="shared" si="31"/>
        <v>0</v>
      </c>
      <c r="N23" s="217">
        <f>-VLOOKUP($B23,'недельное планирование'!$B:$CA,N$3,FALSE)</f>
        <v>0</v>
      </c>
      <c r="O23" s="162">
        <f t="shared" si="32"/>
        <v>0</v>
      </c>
      <c r="P23" s="213">
        <f t="shared" si="33"/>
        <v>0</v>
      </c>
      <c r="Q23" s="217">
        <f>-VLOOKUP($B23,'недельное планирование'!$B:$CA,Q$3,FALSE)</f>
        <v>661</v>
      </c>
      <c r="R23" s="162">
        <f t="shared" si="34"/>
        <v>4810.0228832951952</v>
      </c>
      <c r="S23" s="213">
        <f t="shared" si="35"/>
        <v>267.22349351639878</v>
      </c>
      <c r="T23" s="217">
        <f>-VLOOKUP($B23,'недельное планирование'!$B:$CA,T$3,FALSE)</f>
        <v>74</v>
      </c>
      <c r="U23" s="162">
        <f t="shared" si="36"/>
        <v>538.48970251716241</v>
      </c>
      <c r="V23" s="213">
        <f t="shared" si="37"/>
        <v>29.916094584286839</v>
      </c>
      <c r="W23" s="217">
        <f>-VLOOKUP($B23,'недельное планирование'!$B:$CA,W$3,FALSE)</f>
        <v>0</v>
      </c>
      <c r="X23" s="162">
        <f t="shared" si="38"/>
        <v>0</v>
      </c>
      <c r="Y23" s="213">
        <f t="shared" si="39"/>
        <v>0</v>
      </c>
      <c r="Z23" s="217">
        <f>-VLOOKUP($B23,'недельное планирование'!$B:$CA,Z$3,FALSE)</f>
        <v>0</v>
      </c>
      <c r="AA23" s="162">
        <f t="shared" si="40"/>
        <v>0</v>
      </c>
      <c r="AB23" s="213">
        <f t="shared" si="41"/>
        <v>0</v>
      </c>
      <c r="AC23" s="217">
        <f>-VLOOKUP($B23,'недельное планирование'!$B:$CA,AC$3,FALSE)</f>
        <v>116.91666666666667</v>
      </c>
      <c r="AD23" s="162">
        <f t="shared" si="42"/>
        <v>850.78947368421063</v>
      </c>
      <c r="AE23" s="213">
        <f t="shared" si="43"/>
        <v>47.266081871345023</v>
      </c>
      <c r="AF23" s="217">
        <f>-VLOOKUP($B23,'недельное планирование'!$B:$CA,AF$3,FALSE)</f>
        <v>0</v>
      </c>
      <c r="AG23" s="162">
        <f t="shared" si="44"/>
        <v>0</v>
      </c>
      <c r="AH23" s="213">
        <f t="shared" si="45"/>
        <v>0</v>
      </c>
      <c r="AI23" s="217" t="e">
        <f>-VLOOKUP($B23,'недельное планирование'!$B:$CA,AI$3,FALSE)</f>
        <v>#N/A</v>
      </c>
      <c r="AJ23" s="162" t="e">
        <f t="shared" si="46"/>
        <v>#N/A</v>
      </c>
      <c r="AK23" s="213" t="e">
        <f t="shared" si="47"/>
        <v>#N/A</v>
      </c>
      <c r="AL23" s="217" t="e">
        <f>-VLOOKUP($B23,'недельное планирование'!$B:$CA,AL$3,FALSE)</f>
        <v>#N/A</v>
      </c>
      <c r="AM23" s="162" t="e">
        <f t="shared" si="48"/>
        <v>#N/A</v>
      </c>
      <c r="AN23" s="213" t="e">
        <f t="shared" si="49"/>
        <v>#N/A</v>
      </c>
      <c r="AO23" s="217" t="e">
        <f>-VLOOKUP($B23,'недельное планирование'!$B:$CA,AO$3,FALSE)</f>
        <v>#N/A</v>
      </c>
      <c r="AP23" s="162" t="e">
        <f t="shared" si="50"/>
        <v>#N/A</v>
      </c>
      <c r="AQ23" s="213" t="e">
        <f t="shared" si="51"/>
        <v>#N/A</v>
      </c>
    </row>
    <row r="24" spans="1:43" ht="24" customHeight="1">
      <c r="A24" s="163" t="s">
        <v>20</v>
      </c>
      <c r="B24" s="233" t="s">
        <v>173</v>
      </c>
      <c r="C24" s="240">
        <v>3.3</v>
      </c>
      <c r="D24" s="240">
        <v>527</v>
      </c>
      <c r="E24" s="217">
        <f>-VLOOKUP($B24,'недельное планирование'!$B:$CA,E$3,FALSE)</f>
        <v>0</v>
      </c>
      <c r="F24" s="162">
        <f t="shared" si="26"/>
        <v>0</v>
      </c>
      <c r="G24" s="213">
        <f t="shared" si="27"/>
        <v>0</v>
      </c>
      <c r="H24" s="217">
        <f>-VLOOKUP($B24,'недельное планирование'!$B:$CA,H$3,FALSE)</f>
        <v>0</v>
      </c>
      <c r="I24" s="162">
        <f t="shared" si="28"/>
        <v>0</v>
      </c>
      <c r="J24" s="213">
        <f t="shared" si="29"/>
        <v>0</v>
      </c>
      <c r="K24" s="217">
        <f>-VLOOKUP($B24,'недельное планирование'!$B:$CA,K$3,FALSE)</f>
        <v>0</v>
      </c>
      <c r="L24" s="162">
        <f t="shared" si="30"/>
        <v>0</v>
      </c>
      <c r="M24" s="213">
        <f t="shared" si="31"/>
        <v>0</v>
      </c>
      <c r="N24" s="217">
        <f>-VLOOKUP($B24,'недельное планирование'!$B:$CA,N$3,FALSE)</f>
        <v>0</v>
      </c>
      <c r="O24" s="162">
        <f t="shared" si="32"/>
        <v>0</v>
      </c>
      <c r="P24" s="213">
        <f t="shared" si="33"/>
        <v>0</v>
      </c>
      <c r="Q24" s="217">
        <f>-VLOOKUP($B24,'недельное планирование'!$B:$CA,Q$3,FALSE)</f>
        <v>85.8</v>
      </c>
      <c r="R24" s="162">
        <f t="shared" si="34"/>
        <v>594.95526315789471</v>
      </c>
      <c r="S24" s="213">
        <f t="shared" si="35"/>
        <v>90.144736842105317</v>
      </c>
      <c r="T24" s="217">
        <f>-VLOOKUP($B24,'недельное планирование'!$B:$CA,T$3,FALSE)</f>
        <v>156</v>
      </c>
      <c r="U24" s="162">
        <f t="shared" si="36"/>
        <v>1081.7368421052633</v>
      </c>
      <c r="V24" s="213">
        <f t="shared" si="37"/>
        <v>163.89952153110039</v>
      </c>
      <c r="W24" s="217">
        <f>-VLOOKUP($B24,'недельное планирование'!$B:$CA,W$3,FALSE)</f>
        <v>0</v>
      </c>
      <c r="X24" s="162">
        <f t="shared" si="38"/>
        <v>0</v>
      </c>
      <c r="Y24" s="213">
        <f t="shared" si="39"/>
        <v>0</v>
      </c>
      <c r="Z24" s="217">
        <f>-VLOOKUP($B24,'недельное планирование'!$B:$CA,Z$3,FALSE)</f>
        <v>0</v>
      </c>
      <c r="AA24" s="162">
        <f t="shared" si="40"/>
        <v>0</v>
      </c>
      <c r="AB24" s="213">
        <f t="shared" si="41"/>
        <v>0</v>
      </c>
      <c r="AC24" s="217">
        <f>-VLOOKUP($B24,'недельное планирование'!$B:$CA,AC$3,FALSE)</f>
        <v>42</v>
      </c>
      <c r="AD24" s="162">
        <f t="shared" si="42"/>
        <v>291.23684210526318</v>
      </c>
      <c r="AE24" s="213">
        <f t="shared" si="43"/>
        <v>44.126794258373195</v>
      </c>
      <c r="AF24" s="217">
        <f>-VLOOKUP($B24,'недельное планирование'!$B:$CA,AF$3,FALSE)</f>
        <v>0</v>
      </c>
      <c r="AG24" s="162">
        <f t="shared" si="44"/>
        <v>0</v>
      </c>
      <c r="AH24" s="213">
        <f t="shared" si="45"/>
        <v>0</v>
      </c>
      <c r="AI24" s="217" t="e">
        <f>-VLOOKUP($B24,'недельное планирование'!$B:$CA,AI$3,FALSE)</f>
        <v>#N/A</v>
      </c>
      <c r="AJ24" s="162" t="e">
        <f t="shared" si="46"/>
        <v>#N/A</v>
      </c>
      <c r="AK24" s="213" t="e">
        <f t="shared" si="47"/>
        <v>#N/A</v>
      </c>
      <c r="AL24" s="217" t="e">
        <f>-VLOOKUP($B24,'недельное планирование'!$B:$CA,AL$3,FALSE)</f>
        <v>#N/A</v>
      </c>
      <c r="AM24" s="162" t="e">
        <f t="shared" si="48"/>
        <v>#N/A</v>
      </c>
      <c r="AN24" s="213" t="e">
        <f t="shared" si="49"/>
        <v>#N/A</v>
      </c>
      <c r="AO24" s="217" t="e">
        <f>-VLOOKUP($B24,'недельное планирование'!$B:$CA,AO$3,FALSE)</f>
        <v>#N/A</v>
      </c>
      <c r="AP24" s="162" t="e">
        <f t="shared" si="50"/>
        <v>#N/A</v>
      </c>
      <c r="AQ24" s="213" t="e">
        <f t="shared" si="51"/>
        <v>#N/A</v>
      </c>
    </row>
    <row r="25" spans="1:43" ht="24" customHeight="1">
      <c r="A25" s="163" t="s">
        <v>20</v>
      </c>
      <c r="B25" s="233" t="s">
        <v>105</v>
      </c>
      <c r="C25" s="240">
        <v>3.3</v>
      </c>
      <c r="D25" s="240">
        <v>527</v>
      </c>
      <c r="E25" s="217">
        <f>-VLOOKUP($B25,'недельное планирование'!$B:$CA,E$3,FALSE)</f>
        <v>0</v>
      </c>
      <c r="F25" s="162">
        <f t="shared" si="26"/>
        <v>0</v>
      </c>
      <c r="G25" s="213">
        <f t="shared" si="27"/>
        <v>0</v>
      </c>
      <c r="H25" s="217">
        <f>-VLOOKUP($B25,'недельное планирование'!$B:$CA,H$3,FALSE)</f>
        <v>4.5</v>
      </c>
      <c r="I25" s="162">
        <f t="shared" si="28"/>
        <v>31.203947368421058</v>
      </c>
      <c r="J25" s="213">
        <f t="shared" si="29"/>
        <v>4.7278708133971286</v>
      </c>
      <c r="K25" s="217">
        <f>-VLOOKUP($B25,'недельное планирование'!$B:$CA,K$3,FALSE)</f>
        <v>0</v>
      </c>
      <c r="L25" s="162">
        <f t="shared" si="30"/>
        <v>0</v>
      </c>
      <c r="M25" s="213">
        <f t="shared" si="31"/>
        <v>0</v>
      </c>
      <c r="N25" s="217">
        <f>-VLOOKUP($B25,'недельное планирование'!$B:$CA,N$3,FALSE)</f>
        <v>0</v>
      </c>
      <c r="O25" s="162">
        <f t="shared" si="32"/>
        <v>0</v>
      </c>
      <c r="P25" s="213">
        <f t="shared" si="33"/>
        <v>0</v>
      </c>
      <c r="Q25" s="217">
        <f>-VLOOKUP($B25,'недельное планирование'!$B:$CA,Q$3,FALSE)</f>
        <v>1</v>
      </c>
      <c r="R25" s="162">
        <f t="shared" si="34"/>
        <v>6.9342105263157903</v>
      </c>
      <c r="S25" s="213">
        <f t="shared" si="35"/>
        <v>1.050637958532695</v>
      </c>
      <c r="T25" s="217">
        <f>-VLOOKUP($B25,'недельное планирование'!$B:$CA,T$3,FALSE)</f>
        <v>50</v>
      </c>
      <c r="U25" s="162">
        <f t="shared" si="36"/>
        <v>346.71052631578948</v>
      </c>
      <c r="V25" s="213">
        <f t="shared" si="37"/>
        <v>52.53189792663477</v>
      </c>
      <c r="W25" s="217">
        <f>-VLOOKUP($B25,'недельное планирование'!$B:$CA,W$3,FALSE)</f>
        <v>0</v>
      </c>
      <c r="X25" s="162">
        <f t="shared" si="38"/>
        <v>0</v>
      </c>
      <c r="Y25" s="213">
        <f t="shared" si="39"/>
        <v>0</v>
      </c>
      <c r="Z25" s="217">
        <f>-VLOOKUP($B25,'недельное планирование'!$B:$CA,Z$3,FALSE)</f>
        <v>0</v>
      </c>
      <c r="AA25" s="162">
        <f t="shared" si="40"/>
        <v>0</v>
      </c>
      <c r="AB25" s="213">
        <f t="shared" si="41"/>
        <v>0</v>
      </c>
      <c r="AC25" s="217">
        <f>-VLOOKUP($B25,'недельное планирование'!$B:$CA,AC$3,FALSE)</f>
        <v>111</v>
      </c>
      <c r="AD25" s="162">
        <f t="shared" si="42"/>
        <v>769.6973684210526</v>
      </c>
      <c r="AE25" s="213">
        <f t="shared" si="43"/>
        <v>116.62081339712927</v>
      </c>
      <c r="AF25" s="217">
        <f>-VLOOKUP($B25,'недельное планирование'!$B:$CA,AF$3,FALSE)</f>
        <v>0</v>
      </c>
      <c r="AG25" s="162">
        <f t="shared" si="44"/>
        <v>0</v>
      </c>
      <c r="AH25" s="213">
        <f t="shared" si="45"/>
        <v>0</v>
      </c>
      <c r="AI25" s="217" t="e">
        <f>-VLOOKUP($B25,'недельное планирование'!$B:$CA,AI$3,FALSE)</f>
        <v>#N/A</v>
      </c>
      <c r="AJ25" s="162" t="e">
        <f t="shared" si="46"/>
        <v>#N/A</v>
      </c>
      <c r="AK25" s="213" t="e">
        <f t="shared" si="47"/>
        <v>#N/A</v>
      </c>
      <c r="AL25" s="217" t="e">
        <f>-VLOOKUP($B25,'недельное планирование'!$B:$CA,AL$3,FALSE)</f>
        <v>#N/A</v>
      </c>
      <c r="AM25" s="162" t="e">
        <f t="shared" si="48"/>
        <v>#N/A</v>
      </c>
      <c r="AN25" s="213" t="e">
        <f t="shared" si="49"/>
        <v>#N/A</v>
      </c>
      <c r="AO25" s="217" t="e">
        <f>-VLOOKUP($B25,'недельное планирование'!$B:$CA,AO$3,FALSE)</f>
        <v>#N/A</v>
      </c>
      <c r="AP25" s="162" t="e">
        <f t="shared" si="50"/>
        <v>#N/A</v>
      </c>
      <c r="AQ25" s="213" t="e">
        <f t="shared" si="51"/>
        <v>#N/A</v>
      </c>
    </row>
    <row r="26" spans="1:43" ht="24" customHeight="1">
      <c r="A26" s="163" t="s">
        <v>20</v>
      </c>
      <c r="B26" s="233" t="s">
        <v>159</v>
      </c>
      <c r="C26" s="240">
        <v>3.3</v>
      </c>
      <c r="D26" s="240">
        <v>527</v>
      </c>
      <c r="E26" s="217">
        <f>-VLOOKUP($B26,'недельное планирование'!$B:$CA,E$3,FALSE)</f>
        <v>0</v>
      </c>
      <c r="F26" s="162">
        <f t="shared" si="26"/>
        <v>0</v>
      </c>
      <c r="G26" s="213">
        <f t="shared" si="27"/>
        <v>0</v>
      </c>
      <c r="H26" s="217">
        <f>-VLOOKUP($B26,'недельное планирование'!$B:$CA,H$3,FALSE)</f>
        <v>1173.5999999999999</v>
      </c>
      <c r="I26" s="162">
        <f t="shared" si="28"/>
        <v>8137.9894736842098</v>
      </c>
      <c r="J26" s="213">
        <f t="shared" si="29"/>
        <v>1233.0287081339711</v>
      </c>
      <c r="K26" s="217">
        <f>-VLOOKUP($B26,'недельное планирование'!$B:$CA,K$3,FALSE)</f>
        <v>1162.2</v>
      </c>
      <c r="L26" s="162">
        <f t="shared" si="30"/>
        <v>8058.9394736842114</v>
      </c>
      <c r="M26" s="213">
        <f t="shared" si="31"/>
        <v>1221.0514354066981</v>
      </c>
      <c r="N26" s="217">
        <f>-VLOOKUP($B26,'недельное планирование'!$B:$CA,N$3,FALSE)</f>
        <v>0</v>
      </c>
      <c r="O26" s="162">
        <f t="shared" si="32"/>
        <v>0</v>
      </c>
      <c r="P26" s="213">
        <f t="shared" si="33"/>
        <v>0</v>
      </c>
      <c r="Q26" s="217">
        <f>-VLOOKUP($B26,'недельное планирование'!$B:$CA,Q$3,FALSE)</f>
        <v>559.00000000000023</v>
      </c>
      <c r="R26" s="162">
        <f t="shared" si="34"/>
        <v>3876.2236842105281</v>
      </c>
      <c r="S26" s="213">
        <f t="shared" si="35"/>
        <v>587.30661881977676</v>
      </c>
      <c r="T26" s="217">
        <f>-VLOOKUP($B26,'недельное планирование'!$B:$CA,T$3,FALSE)</f>
        <v>1160.5</v>
      </c>
      <c r="U26" s="162">
        <f t="shared" si="36"/>
        <v>8047.1513157894733</v>
      </c>
      <c r="V26" s="213">
        <f t="shared" si="37"/>
        <v>1219.2653508771928</v>
      </c>
      <c r="W26" s="217">
        <f>-VLOOKUP($B26,'недельное планирование'!$B:$CA,W$3,FALSE)</f>
        <v>0</v>
      </c>
      <c r="X26" s="162">
        <f t="shared" si="38"/>
        <v>0</v>
      </c>
      <c r="Y26" s="213">
        <f t="shared" si="39"/>
        <v>0</v>
      </c>
      <c r="Z26" s="217">
        <f>-VLOOKUP($B26,'недельное планирование'!$B:$CA,Z$3,FALSE)</f>
        <v>0</v>
      </c>
      <c r="AA26" s="162">
        <f t="shared" si="40"/>
        <v>0</v>
      </c>
      <c r="AB26" s="213">
        <f t="shared" si="41"/>
        <v>0</v>
      </c>
      <c r="AC26" s="217">
        <f>-VLOOKUP($B26,'недельное планирование'!$B:$CA,AC$3,FALSE)</f>
        <v>1214.8333333333335</v>
      </c>
      <c r="AD26" s="162">
        <f t="shared" si="42"/>
        <v>8423.9100877192996</v>
      </c>
      <c r="AE26" s="213">
        <f t="shared" si="43"/>
        <v>1276.350013290803</v>
      </c>
      <c r="AF26" s="217">
        <f>-VLOOKUP($B26,'недельное планирование'!$B:$CA,AF$3,FALSE)</f>
        <v>0</v>
      </c>
      <c r="AG26" s="162">
        <f t="shared" si="44"/>
        <v>0</v>
      </c>
      <c r="AH26" s="213">
        <f t="shared" si="45"/>
        <v>0</v>
      </c>
      <c r="AI26" s="217" t="e">
        <f>-VLOOKUP($B26,'недельное планирование'!$B:$CA,AI$3,FALSE)</f>
        <v>#N/A</v>
      </c>
      <c r="AJ26" s="162" t="e">
        <f t="shared" si="46"/>
        <v>#N/A</v>
      </c>
      <c r="AK26" s="213" t="e">
        <f t="shared" si="47"/>
        <v>#N/A</v>
      </c>
      <c r="AL26" s="217" t="e">
        <f>-VLOOKUP($B26,'недельное планирование'!$B:$CA,AL$3,FALSE)</f>
        <v>#N/A</v>
      </c>
      <c r="AM26" s="162" t="e">
        <f t="shared" si="48"/>
        <v>#N/A</v>
      </c>
      <c r="AN26" s="213" t="e">
        <f t="shared" si="49"/>
        <v>#N/A</v>
      </c>
      <c r="AO26" s="217" t="e">
        <f>-VLOOKUP($B26,'недельное планирование'!$B:$CA,AO$3,FALSE)</f>
        <v>#N/A</v>
      </c>
      <c r="AP26" s="162" t="e">
        <f t="shared" si="50"/>
        <v>#N/A</v>
      </c>
      <c r="AQ26" s="213" t="e">
        <f t="shared" si="51"/>
        <v>#N/A</v>
      </c>
    </row>
    <row r="27" spans="1:43" ht="24" customHeight="1">
      <c r="A27" s="163" t="s">
        <v>19</v>
      </c>
      <c r="B27" s="233" t="s">
        <v>113</v>
      </c>
      <c r="C27" s="240">
        <v>3.6</v>
      </c>
      <c r="D27" s="240">
        <v>530</v>
      </c>
      <c r="E27" s="217">
        <f>-VLOOKUP($B27,'недельное планирование'!$B:$CA,E$3,FALSE)</f>
        <v>0</v>
      </c>
      <c r="F27" s="162">
        <f t="shared" si="26"/>
        <v>0</v>
      </c>
      <c r="G27" s="213">
        <f t="shared" si="27"/>
        <v>0</v>
      </c>
      <c r="H27" s="217">
        <f>-VLOOKUP($B27,'недельное планирование'!$B:$CA,H$3,FALSE)</f>
        <v>88.5</v>
      </c>
      <c r="I27" s="162">
        <f t="shared" si="28"/>
        <v>644.004576659039</v>
      </c>
      <c r="J27" s="213">
        <f t="shared" si="29"/>
        <v>35.77803203661324</v>
      </c>
      <c r="K27" s="217">
        <f>-VLOOKUP($B27,'недельное планирование'!$B:$CA,K$3,FALSE)</f>
        <v>0</v>
      </c>
      <c r="L27" s="162">
        <f t="shared" si="30"/>
        <v>0</v>
      </c>
      <c r="M27" s="213">
        <f t="shared" si="31"/>
        <v>0</v>
      </c>
      <c r="N27" s="217">
        <f>-VLOOKUP($B27,'недельное планирование'!$B:$CA,N$3,FALSE)</f>
        <v>0</v>
      </c>
      <c r="O27" s="162">
        <f t="shared" si="32"/>
        <v>0</v>
      </c>
      <c r="P27" s="213">
        <f t="shared" si="33"/>
        <v>0</v>
      </c>
      <c r="Q27" s="217">
        <f>-VLOOKUP($B27,'недельное планирование'!$B:$CA,Q$3,FALSE)</f>
        <v>10.666666666666661</v>
      </c>
      <c r="R27" s="162">
        <f t="shared" si="34"/>
        <v>77.620137299771145</v>
      </c>
      <c r="S27" s="213">
        <f t="shared" si="35"/>
        <v>4.3122298499872755</v>
      </c>
      <c r="T27" s="217">
        <f>-VLOOKUP($B27,'недельное планирование'!$B:$CA,T$3,FALSE)</f>
        <v>70</v>
      </c>
      <c r="U27" s="162">
        <f t="shared" si="36"/>
        <v>509.38215102974823</v>
      </c>
      <c r="V27" s="213">
        <f t="shared" si="37"/>
        <v>28.29900839054153</v>
      </c>
      <c r="W27" s="217">
        <f>-VLOOKUP($B27,'недельное планирование'!$B:$CA,W$3,FALSE)</f>
        <v>0</v>
      </c>
      <c r="X27" s="162">
        <f t="shared" si="38"/>
        <v>0</v>
      </c>
      <c r="Y27" s="213">
        <f t="shared" si="39"/>
        <v>0</v>
      </c>
      <c r="Z27" s="217">
        <f>-VLOOKUP($B27,'недельное планирование'!$B:$CA,Z$3,FALSE)</f>
        <v>0</v>
      </c>
      <c r="AA27" s="162">
        <f t="shared" si="40"/>
        <v>0</v>
      </c>
      <c r="AB27" s="213">
        <f t="shared" si="41"/>
        <v>0</v>
      </c>
      <c r="AC27" s="217">
        <f>-VLOOKUP($B27,'недельное планирование'!$B:$CA,AC$3,FALSE)</f>
        <v>97</v>
      </c>
      <c r="AD27" s="162">
        <f t="shared" si="42"/>
        <v>705.85812356979409</v>
      </c>
      <c r="AE27" s="213">
        <f t="shared" si="43"/>
        <v>39.214340198321906</v>
      </c>
      <c r="AF27" s="217">
        <f>-VLOOKUP($B27,'недельное планирование'!$B:$CA,AF$3,FALSE)</f>
        <v>0</v>
      </c>
      <c r="AG27" s="162">
        <f t="shared" si="44"/>
        <v>0</v>
      </c>
      <c r="AH27" s="213">
        <f t="shared" si="45"/>
        <v>0</v>
      </c>
      <c r="AI27" s="217" t="e">
        <f>-VLOOKUP($B27,'недельное планирование'!$B:$CA,AI$3,FALSE)</f>
        <v>#N/A</v>
      </c>
      <c r="AJ27" s="162" t="e">
        <f t="shared" si="46"/>
        <v>#N/A</v>
      </c>
      <c r="AK27" s="213" t="e">
        <f t="shared" si="47"/>
        <v>#N/A</v>
      </c>
      <c r="AL27" s="217" t="e">
        <f>-VLOOKUP($B27,'недельное планирование'!$B:$CA,AL$3,FALSE)</f>
        <v>#N/A</v>
      </c>
      <c r="AM27" s="162" t="e">
        <f t="shared" si="48"/>
        <v>#N/A</v>
      </c>
      <c r="AN27" s="213" t="e">
        <f t="shared" si="49"/>
        <v>#N/A</v>
      </c>
      <c r="AO27" s="217" t="e">
        <f>-VLOOKUP($B27,'недельное планирование'!$B:$CA,AO$3,FALSE)</f>
        <v>#N/A</v>
      </c>
      <c r="AP27" s="162" t="e">
        <f t="shared" si="50"/>
        <v>#N/A</v>
      </c>
      <c r="AQ27" s="213" t="e">
        <f t="shared" si="51"/>
        <v>#N/A</v>
      </c>
    </row>
    <row r="28" spans="1:43" ht="24" customHeight="1">
      <c r="A28" s="163" t="s">
        <v>63</v>
      </c>
      <c r="B28" s="233" t="s">
        <v>144</v>
      </c>
      <c r="C28" s="240">
        <v>3.3</v>
      </c>
      <c r="D28" s="240">
        <v>527</v>
      </c>
      <c r="E28" s="217">
        <f>-VLOOKUP($B28,'недельное планирование'!$B:$CA,E$3,FALSE)</f>
        <v>0</v>
      </c>
      <c r="F28" s="162">
        <f t="shared" si="26"/>
        <v>0</v>
      </c>
      <c r="G28" s="213">
        <f t="shared" si="27"/>
        <v>0</v>
      </c>
      <c r="H28" s="217">
        <f>-VLOOKUP($B28,'недельное планирование'!$B:$CA,H$3,FALSE)</f>
        <v>33</v>
      </c>
      <c r="I28" s="162">
        <f t="shared" si="28"/>
        <v>228.82894736842104</v>
      </c>
      <c r="J28" s="213">
        <f t="shared" si="29"/>
        <v>34.671052631578959</v>
      </c>
      <c r="K28" s="217">
        <f>-VLOOKUP($B28,'недельное планирование'!$B:$CA,K$3,FALSE)</f>
        <v>64.5</v>
      </c>
      <c r="L28" s="162">
        <f t="shared" si="30"/>
        <v>447.25657894736838</v>
      </c>
      <c r="M28" s="213">
        <f t="shared" si="31"/>
        <v>67.76614832535887</v>
      </c>
      <c r="N28" s="217">
        <f>-VLOOKUP($B28,'недельное планирование'!$B:$CA,N$3,FALSE)</f>
        <v>0</v>
      </c>
      <c r="O28" s="162">
        <f t="shared" si="32"/>
        <v>0</v>
      </c>
      <c r="P28" s="213">
        <f t="shared" si="33"/>
        <v>0</v>
      </c>
      <c r="Q28" s="217">
        <f>-VLOOKUP($B28,'недельное планирование'!$B:$CA,Q$3,FALSE)</f>
        <v>23</v>
      </c>
      <c r="R28" s="162">
        <f t="shared" si="34"/>
        <v>159.48684210526315</v>
      </c>
      <c r="S28" s="213">
        <f t="shared" si="35"/>
        <v>24.164673046252005</v>
      </c>
      <c r="T28" s="217">
        <f>-VLOOKUP($B28,'недельное планирование'!$B:$CA,T$3,FALSE)</f>
        <v>50</v>
      </c>
      <c r="U28" s="162">
        <f t="shared" si="36"/>
        <v>346.71052631578948</v>
      </c>
      <c r="V28" s="213">
        <f t="shared" si="37"/>
        <v>52.53189792663477</v>
      </c>
      <c r="W28" s="217">
        <f>-VLOOKUP($B28,'недельное планирование'!$B:$CA,W$3,FALSE)</f>
        <v>0</v>
      </c>
      <c r="X28" s="162">
        <f t="shared" si="38"/>
        <v>0</v>
      </c>
      <c r="Y28" s="213">
        <f t="shared" si="39"/>
        <v>0</v>
      </c>
      <c r="Z28" s="217">
        <f>-VLOOKUP($B28,'недельное планирование'!$B:$CA,Z$3,FALSE)</f>
        <v>0</v>
      </c>
      <c r="AA28" s="162">
        <f t="shared" si="40"/>
        <v>0</v>
      </c>
      <c r="AB28" s="213">
        <f t="shared" si="41"/>
        <v>0</v>
      </c>
      <c r="AC28" s="217">
        <f>-VLOOKUP($B28,'недельное планирование'!$B:$CA,AC$3,FALSE)</f>
        <v>22</v>
      </c>
      <c r="AD28" s="162">
        <f t="shared" si="42"/>
        <v>152.55263157894737</v>
      </c>
      <c r="AE28" s="213">
        <f t="shared" si="43"/>
        <v>23.114035087719287</v>
      </c>
      <c r="AF28" s="217">
        <f>-VLOOKUP($B28,'недельное планирование'!$B:$CA,AF$3,FALSE)</f>
        <v>0</v>
      </c>
      <c r="AG28" s="162">
        <f t="shared" si="44"/>
        <v>0</v>
      </c>
      <c r="AH28" s="213">
        <f t="shared" si="45"/>
        <v>0</v>
      </c>
      <c r="AI28" s="217">
        <f>-VLOOKUP($B28,'недельное планирование'!$B:$CA,AI$3,FALSE)</f>
        <v>176.73333333333335</v>
      </c>
      <c r="AJ28" s="162">
        <f t="shared" si="46"/>
        <v>1225.5061403508776</v>
      </c>
      <c r="AK28" s="213">
        <f t="shared" si="47"/>
        <v>185.68274853801154</v>
      </c>
      <c r="AL28" s="217">
        <f>-VLOOKUP($B28,'недельное планирование'!$B:$CA,AL$3,FALSE)</f>
        <v>144.6</v>
      </c>
      <c r="AM28" s="162">
        <f t="shared" si="48"/>
        <v>1002.6868421052631</v>
      </c>
      <c r="AN28" s="213">
        <f t="shared" si="49"/>
        <v>151.92224880382776</v>
      </c>
      <c r="AO28" s="217">
        <f>-VLOOKUP($B28,'недельное планирование'!$B:$CA,AO$3,FALSE)</f>
        <v>144.6</v>
      </c>
      <c r="AP28" s="162">
        <f t="shared" si="50"/>
        <v>1002.6868421052631</v>
      </c>
      <c r="AQ28" s="213">
        <f t="shared" si="51"/>
        <v>151.92224880382776</v>
      </c>
    </row>
    <row r="29" spans="1:43" ht="24" customHeight="1">
      <c r="A29" s="163" t="s">
        <v>64</v>
      </c>
      <c r="B29" s="233" t="s">
        <v>145</v>
      </c>
      <c r="C29" s="240">
        <v>3.3</v>
      </c>
      <c r="D29" s="240">
        <v>527</v>
      </c>
      <c r="E29" s="217">
        <f>-VLOOKUP($B29,'недельное планирование'!$B:$CA,E$3,FALSE)</f>
        <v>0</v>
      </c>
      <c r="F29" s="162">
        <f t="shared" si="26"/>
        <v>0</v>
      </c>
      <c r="G29" s="213">
        <f t="shared" si="27"/>
        <v>0</v>
      </c>
      <c r="H29" s="217">
        <f>-VLOOKUP($B29,'недельное планирование'!$B:$CA,H$3,FALSE)</f>
        <v>310.2</v>
      </c>
      <c r="I29" s="162">
        <f t="shared" si="28"/>
        <v>2150.992105263158</v>
      </c>
      <c r="J29" s="213">
        <f t="shared" si="29"/>
        <v>325.90789473684208</v>
      </c>
      <c r="K29" s="217">
        <f>-VLOOKUP($B29,'недельное планирование'!$B:$CA,K$3,FALSE)</f>
        <v>505.2</v>
      </c>
      <c r="L29" s="162">
        <f t="shared" si="30"/>
        <v>3503.1631578947367</v>
      </c>
      <c r="M29" s="213">
        <f t="shared" si="31"/>
        <v>530.78229665071785</v>
      </c>
      <c r="N29" s="217">
        <f>-VLOOKUP($B29,'недельное планирование'!$B:$CA,N$3,FALSE)</f>
        <v>0</v>
      </c>
      <c r="O29" s="162">
        <f t="shared" si="32"/>
        <v>0</v>
      </c>
      <c r="P29" s="213">
        <f t="shared" si="33"/>
        <v>0</v>
      </c>
      <c r="Q29" s="217">
        <f>-VLOOKUP($B29,'недельное планирование'!$B:$CA,Q$3,FALSE)</f>
        <v>100</v>
      </c>
      <c r="R29" s="162">
        <f t="shared" si="34"/>
        <v>693.42105263157896</v>
      </c>
      <c r="S29" s="213">
        <f t="shared" si="35"/>
        <v>105.06379585326954</v>
      </c>
      <c r="T29" s="217">
        <f>-VLOOKUP($B29,'недельное планирование'!$B:$CA,T$3,FALSE)</f>
        <v>80</v>
      </c>
      <c r="U29" s="162">
        <f t="shared" si="36"/>
        <v>554.73684210526324</v>
      </c>
      <c r="V29" s="213">
        <f t="shared" si="37"/>
        <v>84.051036682615518</v>
      </c>
      <c r="W29" s="217">
        <f>-VLOOKUP($B29,'недельное планирование'!$B:$CA,W$3,FALSE)</f>
        <v>0</v>
      </c>
      <c r="X29" s="162">
        <f t="shared" si="38"/>
        <v>0</v>
      </c>
      <c r="Y29" s="213">
        <f t="shared" si="39"/>
        <v>0</v>
      </c>
      <c r="Z29" s="217">
        <f>-VLOOKUP($B29,'недельное планирование'!$B:$CA,Z$3,FALSE)</f>
        <v>0</v>
      </c>
      <c r="AA29" s="162">
        <f t="shared" si="40"/>
        <v>0</v>
      </c>
      <c r="AB29" s="213">
        <f t="shared" si="41"/>
        <v>0</v>
      </c>
      <c r="AC29" s="217">
        <f>-VLOOKUP($B29,'недельное планирование'!$B:$CA,AC$3,FALSE)</f>
        <v>285</v>
      </c>
      <c r="AD29" s="162">
        <f t="shared" si="42"/>
        <v>1976.2500000000002</v>
      </c>
      <c r="AE29" s="213">
        <f t="shared" si="43"/>
        <v>299.43181818181824</v>
      </c>
      <c r="AF29" s="217">
        <f>-VLOOKUP($B29,'недельное планирование'!$B:$CA,AF$3,FALSE)</f>
        <v>0</v>
      </c>
      <c r="AG29" s="162">
        <f t="shared" si="44"/>
        <v>0</v>
      </c>
      <c r="AH29" s="213">
        <f t="shared" si="45"/>
        <v>0</v>
      </c>
      <c r="AI29" s="217" t="e">
        <f>-VLOOKUP($B29,'недельное планирование'!$B:$CA,AI$3,FALSE)</f>
        <v>#N/A</v>
      </c>
      <c r="AJ29" s="162" t="e">
        <f t="shared" si="46"/>
        <v>#N/A</v>
      </c>
      <c r="AK29" s="213" t="e">
        <f t="shared" si="47"/>
        <v>#N/A</v>
      </c>
      <c r="AL29" s="217" t="e">
        <f>-VLOOKUP($B29,'недельное планирование'!$B:$CA,AL$3,FALSE)</f>
        <v>#N/A</v>
      </c>
      <c r="AM29" s="162" t="e">
        <f t="shared" si="48"/>
        <v>#N/A</v>
      </c>
      <c r="AN29" s="213" t="e">
        <f t="shared" si="49"/>
        <v>#N/A</v>
      </c>
      <c r="AO29" s="217" t="e">
        <f>-VLOOKUP($B29,'недельное планирование'!$B:$CA,AO$3,FALSE)</f>
        <v>#N/A</v>
      </c>
      <c r="AP29" s="162" t="e">
        <f t="shared" si="50"/>
        <v>#N/A</v>
      </c>
      <c r="AQ29" s="213" t="e">
        <f t="shared" si="51"/>
        <v>#N/A</v>
      </c>
    </row>
    <row r="30" spans="1:43" ht="24" customHeight="1">
      <c r="A30" s="163" t="s">
        <v>58</v>
      </c>
      <c r="B30" s="233" t="s">
        <v>98</v>
      </c>
      <c r="C30" s="240">
        <v>3.3</v>
      </c>
      <c r="D30" s="240">
        <v>527</v>
      </c>
      <c r="E30" s="217">
        <f>-VLOOKUP($B30,'недельное планирование'!$B:$CA,E$3,FALSE)</f>
        <v>0</v>
      </c>
      <c r="F30" s="162">
        <f t="shared" si="26"/>
        <v>0</v>
      </c>
      <c r="G30" s="213">
        <f t="shared" si="27"/>
        <v>0</v>
      </c>
      <c r="H30" s="217">
        <f>-VLOOKUP($B30,'недельное планирование'!$B:$CA,H$3,FALSE)</f>
        <v>298.8</v>
      </c>
      <c r="I30" s="162">
        <f t="shared" si="28"/>
        <v>2071.9421052631578</v>
      </c>
      <c r="J30" s="213">
        <f t="shared" si="29"/>
        <v>313.93062200956956</v>
      </c>
      <c r="K30" s="217">
        <f>-VLOOKUP($B30,'недельное планирование'!$B:$CA,K$3,FALSE)</f>
        <v>0</v>
      </c>
      <c r="L30" s="162">
        <f t="shared" si="30"/>
        <v>0</v>
      </c>
      <c r="M30" s="213">
        <f t="shared" si="31"/>
        <v>0</v>
      </c>
      <c r="N30" s="217">
        <f>-VLOOKUP($B30,'недельное планирование'!$B:$CA,N$3,FALSE)</f>
        <v>0</v>
      </c>
      <c r="O30" s="162">
        <f t="shared" si="32"/>
        <v>0</v>
      </c>
      <c r="P30" s="213">
        <f t="shared" si="33"/>
        <v>0</v>
      </c>
      <c r="Q30" s="217">
        <f>-VLOOKUP($B30,'недельное планирование'!$B:$CA,Q$3,FALSE)</f>
        <v>220</v>
      </c>
      <c r="R30" s="162">
        <f t="shared" si="34"/>
        <v>1525.5263157894738</v>
      </c>
      <c r="S30" s="213">
        <f t="shared" si="35"/>
        <v>231.14035087719299</v>
      </c>
      <c r="T30" s="217">
        <f>-VLOOKUP($B30,'недельное планирование'!$B:$CA,T$3,FALSE)</f>
        <v>0</v>
      </c>
      <c r="U30" s="162">
        <f t="shared" si="36"/>
        <v>0</v>
      </c>
      <c r="V30" s="213">
        <f t="shared" si="37"/>
        <v>0</v>
      </c>
      <c r="W30" s="217">
        <f>-VLOOKUP($B30,'недельное планирование'!$B:$CA,W$3,FALSE)</f>
        <v>0</v>
      </c>
      <c r="X30" s="162">
        <f t="shared" si="38"/>
        <v>0</v>
      </c>
      <c r="Y30" s="213">
        <f t="shared" si="39"/>
        <v>0</v>
      </c>
      <c r="Z30" s="217">
        <f>-VLOOKUP($B30,'недельное планирование'!$B:$CA,Z$3,FALSE)</f>
        <v>0</v>
      </c>
      <c r="AA30" s="162">
        <f t="shared" si="40"/>
        <v>0</v>
      </c>
      <c r="AB30" s="213">
        <f t="shared" si="41"/>
        <v>0</v>
      </c>
      <c r="AC30" s="217">
        <f>-VLOOKUP($B30,'недельное планирование'!$B:$CA,AC$3,FALSE)</f>
        <v>220</v>
      </c>
      <c r="AD30" s="162">
        <f t="shared" si="42"/>
        <v>1525.5263157894738</v>
      </c>
      <c r="AE30" s="213">
        <f t="shared" si="43"/>
        <v>231.14035087719299</v>
      </c>
      <c r="AF30" s="217">
        <f>-VLOOKUP($B30,'недельное планирование'!$B:$CA,AF$3,FALSE)</f>
        <v>0</v>
      </c>
      <c r="AG30" s="162">
        <f t="shared" si="44"/>
        <v>0</v>
      </c>
      <c r="AH30" s="213">
        <f t="shared" si="45"/>
        <v>0</v>
      </c>
      <c r="AI30" s="217">
        <f>-VLOOKUP($B30,'недельное планирование'!$B:$CA,AI$3,FALSE)</f>
        <v>439.29599999999999</v>
      </c>
      <c r="AJ30" s="162">
        <f t="shared" si="46"/>
        <v>3046.1709473684214</v>
      </c>
      <c r="AK30" s="213">
        <f t="shared" si="47"/>
        <v>461.54105263157862</v>
      </c>
      <c r="AL30" s="217">
        <f>-VLOOKUP($B30,'недельное планирование'!$B:$CA,AL$3,FALSE)</f>
        <v>359.42399999999998</v>
      </c>
      <c r="AM30" s="162">
        <f t="shared" si="48"/>
        <v>2492.3216842105262</v>
      </c>
      <c r="AN30" s="213">
        <f t="shared" si="49"/>
        <v>377.62449760765548</v>
      </c>
      <c r="AO30" s="217">
        <f>-VLOOKUP($B30,'недельное планирование'!$B:$CA,AO$3,FALSE)</f>
        <v>359.42399999999998</v>
      </c>
      <c r="AP30" s="162">
        <f t="shared" si="50"/>
        <v>2492.3216842105262</v>
      </c>
      <c r="AQ30" s="213">
        <f t="shared" si="51"/>
        <v>377.62449760765548</v>
      </c>
    </row>
    <row r="31" spans="1:43" ht="24" customHeight="1">
      <c r="A31" s="163" t="s">
        <v>41</v>
      </c>
      <c r="B31" s="233" t="s">
        <v>115</v>
      </c>
      <c r="C31" s="240">
        <v>3.3</v>
      </c>
      <c r="D31" s="240">
        <v>527</v>
      </c>
      <c r="E31" s="217">
        <f>-VLOOKUP($B31,'недельное планирование'!$B:$CA,E$3,FALSE)</f>
        <v>0</v>
      </c>
      <c r="F31" s="162">
        <f t="shared" si="26"/>
        <v>0</v>
      </c>
      <c r="G31" s="213">
        <f t="shared" si="27"/>
        <v>0</v>
      </c>
      <c r="H31" s="217">
        <f>-VLOOKUP($B31,'недельное планирование'!$B:$CA,H$3,FALSE)</f>
        <v>445.5</v>
      </c>
      <c r="I31" s="162">
        <f t="shared" si="28"/>
        <v>3089.1907894736842</v>
      </c>
      <c r="J31" s="213">
        <f t="shared" si="29"/>
        <v>468.05921052631584</v>
      </c>
      <c r="K31" s="217">
        <f>-VLOOKUP($B31,'недельное планирование'!$B:$CA,K$3,FALSE)</f>
        <v>60</v>
      </c>
      <c r="L31" s="162">
        <f t="shared" si="30"/>
        <v>416.0526315789474</v>
      </c>
      <c r="M31" s="213">
        <f t="shared" si="31"/>
        <v>63.038277511961724</v>
      </c>
      <c r="N31" s="217">
        <f>-VLOOKUP($B31,'недельное планирование'!$B:$CA,N$3,FALSE)</f>
        <v>0</v>
      </c>
      <c r="O31" s="162">
        <f t="shared" si="32"/>
        <v>0</v>
      </c>
      <c r="P31" s="213">
        <f t="shared" si="33"/>
        <v>0</v>
      </c>
      <c r="Q31" s="217">
        <f>-VLOOKUP($B31,'недельное планирование'!$B:$CA,Q$3,FALSE)</f>
        <v>587</v>
      </c>
      <c r="R31" s="162">
        <f t="shared" si="34"/>
        <v>4070.3815789473688</v>
      </c>
      <c r="S31" s="213">
        <f t="shared" si="35"/>
        <v>616.72448165869218</v>
      </c>
      <c r="T31" s="217">
        <f>-VLOOKUP($B31,'недельное планирование'!$B:$CA,T$3,FALSE)</f>
        <v>220</v>
      </c>
      <c r="U31" s="162">
        <f t="shared" si="36"/>
        <v>1525.5263157894738</v>
      </c>
      <c r="V31" s="213">
        <f t="shared" si="37"/>
        <v>231.14035087719299</v>
      </c>
      <c r="W31" s="217">
        <f>-VLOOKUP($B31,'недельное планирование'!$B:$CA,W$3,FALSE)</f>
        <v>0</v>
      </c>
      <c r="X31" s="162">
        <f t="shared" si="38"/>
        <v>0</v>
      </c>
      <c r="Y31" s="213">
        <f t="shared" si="39"/>
        <v>0</v>
      </c>
      <c r="Z31" s="217">
        <f>-VLOOKUP($B31,'недельное планирование'!$B:$CA,Z$3,FALSE)</f>
        <v>0</v>
      </c>
      <c r="AA31" s="162">
        <f t="shared" si="40"/>
        <v>0</v>
      </c>
      <c r="AB31" s="213">
        <f t="shared" si="41"/>
        <v>0</v>
      </c>
      <c r="AC31" s="217">
        <f>-VLOOKUP($B31,'недельное планирование'!$B:$CA,AC$3,FALSE)</f>
        <v>766</v>
      </c>
      <c r="AD31" s="162">
        <f t="shared" si="42"/>
        <v>5311.605263157895</v>
      </c>
      <c r="AE31" s="213">
        <f t="shared" si="43"/>
        <v>804.78867623604401</v>
      </c>
      <c r="AF31" s="217">
        <f>-VLOOKUP($B31,'недельное планирование'!$B:$CA,AF$3,FALSE)</f>
        <v>0</v>
      </c>
      <c r="AG31" s="162">
        <f t="shared" si="44"/>
        <v>0</v>
      </c>
      <c r="AH31" s="213">
        <f t="shared" si="45"/>
        <v>0</v>
      </c>
      <c r="AI31" s="217" t="e">
        <f>-VLOOKUP($B31,'недельное планирование'!$B:$CA,AI$3,FALSE)</f>
        <v>#N/A</v>
      </c>
      <c r="AJ31" s="162" t="e">
        <f t="shared" si="46"/>
        <v>#N/A</v>
      </c>
      <c r="AK31" s="213" t="e">
        <f t="shared" si="47"/>
        <v>#N/A</v>
      </c>
      <c r="AL31" s="217" t="e">
        <f>-VLOOKUP($B31,'недельное планирование'!$B:$CA,AL$3,FALSE)</f>
        <v>#N/A</v>
      </c>
      <c r="AM31" s="162" t="e">
        <f t="shared" si="48"/>
        <v>#N/A</v>
      </c>
      <c r="AN31" s="213" t="e">
        <f t="shared" si="49"/>
        <v>#N/A</v>
      </c>
      <c r="AO31" s="217" t="e">
        <f>-VLOOKUP($B31,'недельное планирование'!$B:$CA,AO$3,FALSE)</f>
        <v>#N/A</v>
      </c>
      <c r="AP31" s="162" t="e">
        <f t="shared" si="50"/>
        <v>#N/A</v>
      </c>
      <c r="AQ31" s="213" t="e">
        <f t="shared" si="51"/>
        <v>#N/A</v>
      </c>
    </row>
    <row r="32" spans="1:43" ht="24" customHeight="1">
      <c r="A32" s="163"/>
      <c r="B32" s="233"/>
      <c r="C32" s="240"/>
      <c r="D32" s="240"/>
      <c r="E32" s="217"/>
      <c r="F32" s="162"/>
      <c r="G32" s="213"/>
      <c r="H32" s="217"/>
      <c r="I32" s="162"/>
      <c r="J32" s="213"/>
      <c r="K32" s="217"/>
      <c r="L32" s="162"/>
      <c r="M32" s="213"/>
      <c r="N32" s="217"/>
      <c r="O32" s="162"/>
      <c r="P32" s="213"/>
      <c r="Q32" s="217"/>
      <c r="R32" s="162"/>
      <c r="S32" s="213"/>
      <c r="T32" s="217"/>
      <c r="U32" s="162"/>
      <c r="V32" s="213"/>
      <c r="W32" s="217"/>
      <c r="X32" s="162"/>
      <c r="Y32" s="213"/>
      <c r="Z32" s="217"/>
      <c r="AA32" s="162"/>
      <c r="AB32" s="213"/>
      <c r="AC32" s="217"/>
      <c r="AD32" s="162"/>
      <c r="AE32" s="213"/>
      <c r="AF32" s="217"/>
      <c r="AG32" s="162"/>
      <c r="AH32" s="213"/>
      <c r="AI32" s="217"/>
      <c r="AJ32" s="162"/>
      <c r="AK32" s="213"/>
      <c r="AL32" s="217"/>
      <c r="AM32" s="162"/>
      <c r="AN32" s="213"/>
      <c r="AO32" s="217"/>
      <c r="AP32" s="162"/>
      <c r="AQ32" s="213"/>
    </row>
    <row r="33" spans="1:43" s="212" customFormat="1" ht="23.15" customHeight="1">
      <c r="C33" s="239"/>
      <c r="D33" s="239"/>
      <c r="E33" s="215"/>
      <c r="F33" s="208"/>
      <c r="G33" s="208"/>
      <c r="H33" s="215"/>
      <c r="I33" s="208"/>
      <c r="J33" s="208"/>
      <c r="K33" s="215"/>
      <c r="L33" s="208"/>
      <c r="M33" s="208"/>
      <c r="N33" s="215"/>
      <c r="O33" s="208"/>
      <c r="P33" s="208"/>
      <c r="Q33" s="215"/>
      <c r="R33" s="208"/>
      <c r="S33" s="208"/>
      <c r="T33" s="215"/>
      <c r="U33" s="208"/>
      <c r="V33" s="208"/>
      <c r="W33" s="215"/>
      <c r="X33" s="208"/>
      <c r="Y33" s="208"/>
      <c r="Z33" s="215"/>
      <c r="AA33" s="208"/>
      <c r="AB33" s="208"/>
      <c r="AC33" s="215"/>
      <c r="AD33" s="208"/>
      <c r="AE33" s="208"/>
      <c r="AF33" s="215"/>
      <c r="AG33" s="208"/>
      <c r="AH33" s="208"/>
      <c r="AI33" s="215"/>
      <c r="AJ33" s="208"/>
      <c r="AK33" s="208"/>
      <c r="AL33" s="215"/>
      <c r="AM33" s="208"/>
      <c r="AN33" s="208"/>
      <c r="AO33" s="215"/>
      <c r="AP33" s="208"/>
      <c r="AQ33" s="208"/>
    </row>
    <row r="34" spans="1:43" ht="24" customHeight="1">
      <c r="A34" s="230"/>
      <c r="B34" s="228"/>
      <c r="C34" s="240"/>
      <c r="D34" s="240"/>
      <c r="E34" s="217"/>
      <c r="F34" s="162"/>
      <c r="G34" s="213"/>
      <c r="H34" s="217"/>
      <c r="I34" s="162"/>
      <c r="J34" s="213"/>
      <c r="K34" s="217"/>
      <c r="L34" s="162"/>
      <c r="M34" s="213"/>
      <c r="N34" s="217"/>
      <c r="O34" s="162"/>
      <c r="P34" s="213"/>
      <c r="Q34" s="217"/>
      <c r="R34" s="162"/>
      <c r="S34" s="213"/>
      <c r="T34" s="217"/>
      <c r="U34" s="162"/>
      <c r="V34" s="213"/>
      <c r="W34" s="217"/>
      <c r="X34" s="162"/>
      <c r="Y34" s="213"/>
      <c r="Z34" s="217"/>
      <c r="AA34" s="162"/>
      <c r="AB34" s="213"/>
      <c r="AC34" s="217"/>
      <c r="AD34" s="162"/>
      <c r="AE34" s="213"/>
      <c r="AF34" s="217"/>
      <c r="AG34" s="162"/>
      <c r="AH34" s="213"/>
      <c r="AI34" s="217"/>
      <c r="AJ34" s="162"/>
      <c r="AK34" s="213"/>
      <c r="AL34" s="217"/>
      <c r="AM34" s="162"/>
      <c r="AN34" s="213"/>
      <c r="AO34" s="217"/>
      <c r="AP34" s="162"/>
      <c r="AQ34" s="213"/>
    </row>
    <row r="35" spans="1:43" ht="24" customHeight="1">
      <c r="A35" s="230" t="s">
        <v>46</v>
      </c>
      <c r="B35" s="228" t="s">
        <v>178</v>
      </c>
      <c r="C35" s="240">
        <v>2.7</v>
      </c>
      <c r="D35" s="240">
        <v>578</v>
      </c>
      <c r="E35" s="217">
        <f>-VLOOKUP($B35,'недельное планирование'!$B:$CA,E$3,FALSE)</f>
        <v>600</v>
      </c>
      <c r="F35" s="162">
        <f>$D35*100/($C35+$C$3)*E35/1000*$C35/$C$2</f>
        <v>4106.8421052631584</v>
      </c>
      <c r="G35" s="213">
        <f>$D35*100/($C35+$C$3)*E35/1000-F35</f>
        <v>1673.1578947368416</v>
      </c>
      <c r="H35" s="217">
        <f>-VLOOKUP($B35,'недельное планирование'!$B:$CA,H$3,FALSE)</f>
        <v>0</v>
      </c>
      <c r="I35" s="162">
        <f>$D35*100/($C35+$C$3)*H35/1000*$C35/$C$2</f>
        <v>0</v>
      </c>
      <c r="J35" s="213">
        <f>$D35*100/($C35+$C$3)*H35/1000-I35</f>
        <v>0</v>
      </c>
      <c r="K35" s="217">
        <f>-VLOOKUP($B35,'недельное планирование'!$B:$CA,K$3,FALSE)</f>
        <v>300</v>
      </c>
      <c r="L35" s="162">
        <f>$D35*100/($C35+$C$3)*K35/1000*$C35/$C$2</f>
        <v>2053.4210526315792</v>
      </c>
      <c r="M35" s="213">
        <f>$D35*100/($C35+$C$3)*K35/1000-L35</f>
        <v>836.57894736842081</v>
      </c>
      <c r="N35" s="217">
        <f>-VLOOKUP($B35,'недельное планирование'!$B:$CA,N$3,FALSE)</f>
        <v>0</v>
      </c>
      <c r="O35" s="162">
        <f>$D35*100/($C35+$C$3)*N35/1000*$C35/$C$2</f>
        <v>0</v>
      </c>
      <c r="P35" s="213">
        <f>$D35*100/($C35+$C$3)*N35/1000-O35</f>
        <v>0</v>
      </c>
      <c r="Q35" s="217">
        <f>-VLOOKUP($B35,'недельное планирование'!$B:$CA,Q$3,FALSE)</f>
        <v>0</v>
      </c>
      <c r="R35" s="162">
        <f>$D35*100/($C35+$C$3)*Q35/1000*$C35/$C$2</f>
        <v>0</v>
      </c>
      <c r="S35" s="213">
        <f>$D35*100/($C35+$C$3)*Q35/1000-R35</f>
        <v>0</v>
      </c>
      <c r="T35" s="217">
        <f>-VLOOKUP($B35,'недельное планирование'!$B:$CA,T$3,FALSE)</f>
        <v>660</v>
      </c>
      <c r="U35" s="162">
        <f>$D35*100/($C35+$C$3)*T35/1000*$C35/$C$2</f>
        <v>4517.5263157894742</v>
      </c>
      <c r="V35" s="213">
        <f>$D35*100/($C35+$C$3)*T35/1000-U35</f>
        <v>1840.4736842105258</v>
      </c>
      <c r="W35" s="217">
        <f>-VLOOKUP($B35,'недельное планирование'!$B:$CA,W$3,FALSE)</f>
        <v>0</v>
      </c>
      <c r="X35" s="162">
        <f>$D35*100/($C35+$C$3)*W35/1000*$C35/$C$2</f>
        <v>0</v>
      </c>
      <c r="Y35" s="213">
        <f>$D35*100/($C35+$C$3)*W35/1000-X35</f>
        <v>0</v>
      </c>
      <c r="Z35" s="217">
        <f>-VLOOKUP($B35,'недельное планирование'!$B:$CA,Z$3,FALSE)</f>
        <v>0</v>
      </c>
      <c r="AA35" s="162">
        <f>$D35*100/($C35+$C$3)*Z35/1000*$C35/$C$2</f>
        <v>0</v>
      </c>
      <c r="AB35" s="213">
        <f>$D35*100/($C35+$C$3)*Z35/1000-AA35</f>
        <v>0</v>
      </c>
      <c r="AC35" s="217">
        <f>-VLOOKUP($B35,'недельное планирование'!$B:$CA,AC$3,FALSE)</f>
        <v>0</v>
      </c>
      <c r="AD35" s="162">
        <f>$D35*100/($C35+$C$3)*AC35/1000*$C35/$C$2</f>
        <v>0</v>
      </c>
      <c r="AE35" s="213">
        <f>$D35*100/($C35+$C$3)*AC35/1000-AD35</f>
        <v>0</v>
      </c>
      <c r="AF35" s="217">
        <f>-VLOOKUP($B35,'недельное планирование'!$B:$CA,AF$3,FALSE)</f>
        <v>0</v>
      </c>
      <c r="AG35" s="162">
        <f>$D35*100/($C35+$C$3)*AF35/1000*$C35/$C$2</f>
        <v>0</v>
      </c>
      <c r="AH35" s="213">
        <f>$D35*100/($C35+$C$3)*AF35/1000-AG35</f>
        <v>0</v>
      </c>
      <c r="AI35" s="217" t="e">
        <f>-VLOOKUP($B35,'недельное планирование'!$B:$CA,AI$3,FALSE)</f>
        <v>#N/A</v>
      </c>
      <c r="AJ35" s="162" t="e">
        <f>$D35*100/($C35+$C$3)*AI35/1000*$C35/$C$2</f>
        <v>#N/A</v>
      </c>
      <c r="AK35" s="213" t="e">
        <f>$D35*100/($C35+$C$3)*AI35/1000-AJ35</f>
        <v>#N/A</v>
      </c>
      <c r="AL35" s="217" t="e">
        <f>-VLOOKUP($B35,'недельное планирование'!$B:$CA,AL$3,FALSE)</f>
        <v>#N/A</v>
      </c>
      <c r="AM35" s="162" t="e">
        <f>$D35*100/($C35+$C$3)*AL35/1000*$C35/$C$2</f>
        <v>#N/A</v>
      </c>
      <c r="AN35" s="213" t="e">
        <f>$D35*100/($C35+$C$3)*AL35/1000-AM35</f>
        <v>#N/A</v>
      </c>
      <c r="AO35" s="217" t="e">
        <f>-VLOOKUP($B35,'недельное планирование'!$B:$CA,AO$3,FALSE)</f>
        <v>#N/A</v>
      </c>
      <c r="AP35" s="162" t="e">
        <f>$D35*100/($C35+$C$3)*AO35/1000*$C35/$C$2</f>
        <v>#N/A</v>
      </c>
      <c r="AQ35" s="213" t="e">
        <f>$D35*100/($C35+$C$3)*AO35/1000-AP35</f>
        <v>#N/A</v>
      </c>
    </row>
    <row r="36" spans="1:43" ht="24" customHeight="1">
      <c r="A36" s="230" t="s">
        <v>167</v>
      </c>
      <c r="B36" s="228" t="s">
        <v>168</v>
      </c>
      <c r="C36" s="240">
        <v>2.7</v>
      </c>
      <c r="D36" s="240">
        <v>578</v>
      </c>
      <c r="E36" s="217">
        <f>-VLOOKUP($B36,'недельное планирование'!$B:$CA,E$3,FALSE)</f>
        <v>0</v>
      </c>
      <c r="F36" s="162">
        <f>$D36*100/($C36+$C$3)*E36/1000*$C36/$C$2</f>
        <v>0</v>
      </c>
      <c r="G36" s="213">
        <f>$D36*100/($C36+$C$3)*E36/1000-F36</f>
        <v>0</v>
      </c>
      <c r="H36" s="217">
        <f>-VLOOKUP($B36,'недельное планирование'!$B:$CA,H$3,FALSE)</f>
        <v>0</v>
      </c>
      <c r="I36" s="162">
        <f>$D36*100/($C36+$C$3)*H36/1000*$C36/$C$2</f>
        <v>0</v>
      </c>
      <c r="J36" s="213">
        <f>$D36*100/($C36+$C$3)*H36/1000-I36</f>
        <v>0</v>
      </c>
      <c r="K36" s="217">
        <f>-VLOOKUP($B36,'недельное планирование'!$B:$CA,K$3,FALSE)</f>
        <v>0</v>
      </c>
      <c r="L36" s="162">
        <f>$D36*100/($C36+$C$3)*K36/1000*$C36/$C$2</f>
        <v>0</v>
      </c>
      <c r="M36" s="213">
        <f>$D36*100/($C36+$C$3)*K36/1000-L36</f>
        <v>0</v>
      </c>
      <c r="N36" s="217">
        <f>-VLOOKUP($B36,'недельное планирование'!$B:$CA,N$3,FALSE)</f>
        <v>0</v>
      </c>
      <c r="O36" s="162">
        <f>$D36*100/($C36+$C$3)*N36/1000*$C36/$C$2</f>
        <v>0</v>
      </c>
      <c r="P36" s="213">
        <f>$D36*100/($C36+$C$3)*N36/1000-O36</f>
        <v>0</v>
      </c>
      <c r="Q36" s="217">
        <f>-VLOOKUP($B36,'недельное планирование'!$B:$CA,Q$3,FALSE)</f>
        <v>0</v>
      </c>
      <c r="R36" s="162">
        <f>$D36*100/($C36+$C$3)*Q36/1000*$C36/$C$2</f>
        <v>0</v>
      </c>
      <c r="S36" s="213">
        <f>$D36*100/($C36+$C$3)*Q36/1000-R36</f>
        <v>0</v>
      </c>
      <c r="T36" s="217">
        <f>-VLOOKUP($B36,'недельное планирование'!$B:$CA,T$3,FALSE)</f>
        <v>0</v>
      </c>
      <c r="U36" s="162">
        <f>$D36*100/($C36+$C$3)*T36/1000*$C36/$C$2</f>
        <v>0</v>
      </c>
      <c r="V36" s="213">
        <f>$D36*100/($C36+$C$3)*T36/1000-U36</f>
        <v>0</v>
      </c>
      <c r="W36" s="217">
        <f>-VLOOKUP($B36,'недельное планирование'!$B:$CA,W$3,FALSE)</f>
        <v>0</v>
      </c>
      <c r="X36" s="162">
        <f>$D36*100/($C36+$C$3)*W36/1000*$C36/$C$2</f>
        <v>0</v>
      </c>
      <c r="Y36" s="213">
        <f>$D36*100/($C36+$C$3)*W36/1000-X36</f>
        <v>0</v>
      </c>
      <c r="Z36" s="217">
        <f>-VLOOKUP($B36,'недельное планирование'!$B:$CA,Z$3,FALSE)</f>
        <v>0</v>
      </c>
      <c r="AA36" s="162">
        <f>$D36*100/($C36+$C$3)*Z36/1000*$C36/$C$2</f>
        <v>0</v>
      </c>
      <c r="AB36" s="213">
        <f>$D36*100/($C36+$C$3)*Z36/1000-AA36</f>
        <v>0</v>
      </c>
      <c r="AC36" s="217">
        <f>-VLOOKUP($B36,'недельное планирование'!$B:$CA,AC$3,FALSE)</f>
        <v>0</v>
      </c>
      <c r="AD36" s="162">
        <f>$D36*100/($C36+$C$3)*AC36/1000*$C36/$C$2</f>
        <v>0</v>
      </c>
      <c r="AE36" s="213">
        <f>$D36*100/($C36+$C$3)*AC36/1000-AD36</f>
        <v>0</v>
      </c>
      <c r="AF36" s="217">
        <f>-VLOOKUP($B36,'недельное планирование'!$B:$CA,AF$3,FALSE)</f>
        <v>0</v>
      </c>
      <c r="AG36" s="162">
        <f>$D36*100/($C36+$C$3)*AF36/1000*$C36/$C$2</f>
        <v>0</v>
      </c>
      <c r="AH36" s="213">
        <f>$D36*100/($C36+$C$3)*AF36/1000-AG36</f>
        <v>0</v>
      </c>
      <c r="AI36" s="217">
        <f>-VLOOKUP($B36,'недельное планирование'!$B:$CA,AI$3,FALSE)</f>
        <v>0</v>
      </c>
      <c r="AJ36" s="162">
        <f>$D36*100/($C36+$C$3)*AI36/1000*$C36/$C$2</f>
        <v>0</v>
      </c>
      <c r="AK36" s="213">
        <f>$D36*100/($C36+$C$3)*AI36/1000-AJ36</f>
        <v>0</v>
      </c>
      <c r="AL36" s="217">
        <f>-VLOOKUP($B36,'недельное планирование'!$B:$CA,AL$3,FALSE)</f>
        <v>0</v>
      </c>
      <c r="AM36" s="162">
        <f>$D36*100/($C36+$C$3)*AL36/1000*$C36/$C$2</f>
        <v>0</v>
      </c>
      <c r="AN36" s="213">
        <f>$D36*100/($C36+$C$3)*AL36/1000-AM36</f>
        <v>0</v>
      </c>
      <c r="AO36" s="217">
        <f>-VLOOKUP($B36,'недельное планирование'!$B:$CA,AO$3,FALSE)</f>
        <v>0</v>
      </c>
      <c r="AP36" s="162">
        <f>$D36*100/($C36+$C$3)*AO36/1000*$C36/$C$2</f>
        <v>0</v>
      </c>
      <c r="AQ36" s="213">
        <f>$D36*100/($C36+$C$3)*AO36/1000-AP36</f>
        <v>0</v>
      </c>
    </row>
    <row r="37" spans="1:43" ht="24" customHeight="1">
      <c r="A37" s="230"/>
      <c r="B37" s="228"/>
      <c r="C37" s="240"/>
      <c r="D37" s="240"/>
      <c r="E37" s="217"/>
      <c r="F37" s="162"/>
      <c r="G37" s="213"/>
      <c r="H37" s="217"/>
      <c r="I37" s="162"/>
      <c r="J37" s="213"/>
      <c r="K37" s="217"/>
      <c r="L37" s="162"/>
      <c r="M37" s="213"/>
      <c r="N37" s="217"/>
      <c r="O37" s="162"/>
      <c r="P37" s="213"/>
      <c r="Q37" s="217"/>
      <c r="R37" s="162"/>
      <c r="S37" s="213"/>
      <c r="T37" s="217"/>
      <c r="U37" s="162"/>
      <c r="V37" s="213"/>
      <c r="W37" s="217"/>
      <c r="X37" s="162"/>
      <c r="Y37" s="213"/>
      <c r="Z37" s="217"/>
      <c r="AA37" s="162"/>
      <c r="AB37" s="213"/>
      <c r="AC37" s="217"/>
      <c r="AD37" s="162"/>
      <c r="AE37" s="213"/>
      <c r="AF37" s="217"/>
      <c r="AG37" s="162"/>
      <c r="AH37" s="213"/>
      <c r="AI37" s="217"/>
      <c r="AJ37" s="162"/>
      <c r="AK37" s="213"/>
      <c r="AL37" s="217"/>
      <c r="AM37" s="162"/>
      <c r="AN37" s="213"/>
      <c r="AO37" s="217"/>
      <c r="AP37" s="162"/>
      <c r="AQ37" s="213"/>
    </row>
    <row r="38" spans="1:43" s="212" customFormat="1" ht="24" customHeight="1">
      <c r="C38" s="239"/>
      <c r="D38" s="239"/>
      <c r="E38" s="215"/>
      <c r="F38" s="208"/>
      <c r="G38" s="208"/>
      <c r="H38" s="215"/>
      <c r="I38" s="208"/>
      <c r="J38" s="208"/>
      <c r="K38" s="215"/>
      <c r="L38" s="208"/>
      <c r="M38" s="208"/>
      <c r="N38" s="215"/>
      <c r="O38" s="208"/>
      <c r="P38" s="208"/>
      <c r="Q38" s="215"/>
      <c r="R38" s="208"/>
      <c r="S38" s="208"/>
      <c r="T38" s="215"/>
      <c r="U38" s="208"/>
      <c r="V38" s="208"/>
      <c r="W38" s="215"/>
      <c r="X38" s="208"/>
      <c r="Y38" s="208"/>
      <c r="Z38" s="215"/>
      <c r="AA38" s="208"/>
      <c r="AB38" s="208"/>
      <c r="AC38" s="215"/>
      <c r="AD38" s="208"/>
      <c r="AE38" s="208"/>
      <c r="AF38" s="215"/>
      <c r="AG38" s="208"/>
      <c r="AH38" s="208"/>
      <c r="AI38" s="215"/>
      <c r="AJ38" s="208"/>
      <c r="AK38" s="208"/>
      <c r="AL38" s="215"/>
      <c r="AM38" s="208"/>
      <c r="AN38" s="208"/>
      <c r="AO38" s="215"/>
      <c r="AP38" s="208"/>
      <c r="AQ38" s="208"/>
    </row>
    <row r="39" spans="1:43" s="212" customFormat="1" ht="24" customHeight="1">
      <c r="C39" s="239"/>
      <c r="D39" s="239"/>
      <c r="E39" s="215"/>
      <c r="F39" s="208"/>
      <c r="G39" s="208"/>
      <c r="H39" s="215"/>
      <c r="I39" s="208"/>
      <c r="J39" s="208"/>
      <c r="K39" s="215"/>
      <c r="L39" s="208"/>
      <c r="M39" s="208"/>
      <c r="N39" s="215"/>
      <c r="O39" s="208"/>
      <c r="P39" s="208"/>
      <c r="Q39" s="215"/>
      <c r="R39" s="208"/>
      <c r="S39" s="208"/>
      <c r="T39" s="215"/>
      <c r="U39" s="208"/>
      <c r="V39" s="208"/>
      <c r="W39" s="215"/>
      <c r="X39" s="208"/>
      <c r="Y39" s="208"/>
      <c r="Z39" s="215"/>
      <c r="AA39" s="208"/>
      <c r="AB39" s="208"/>
      <c r="AC39" s="215"/>
      <c r="AD39" s="208"/>
      <c r="AE39" s="208"/>
      <c r="AF39" s="215"/>
      <c r="AG39" s="208"/>
      <c r="AH39" s="208"/>
      <c r="AI39" s="215"/>
      <c r="AJ39" s="208"/>
      <c r="AK39" s="208"/>
      <c r="AL39" s="215"/>
      <c r="AM39" s="208"/>
      <c r="AN39" s="208"/>
      <c r="AO39" s="215"/>
      <c r="AP39" s="208"/>
      <c r="AQ39" s="208"/>
    </row>
    <row r="40" spans="1:43" ht="24" customHeight="1">
      <c r="A40" s="138" t="s">
        <v>46</v>
      </c>
      <c r="B40" s="231" t="s">
        <v>102</v>
      </c>
      <c r="C40" s="240">
        <v>2.7</v>
      </c>
      <c r="D40" s="240">
        <v>561</v>
      </c>
      <c r="E40" s="217">
        <f>-VLOOKUP($B40,'недельное планирование'!$B:$CA,E$3,FALSE)</f>
        <v>5280</v>
      </c>
      <c r="F40" s="162">
        <f>$D40*100/($C40+$C$3)*E40/1000*$C40/$C$2</f>
        <v>35077.26315789474</v>
      </c>
      <c r="G40" s="213">
        <f>$D40*100/($C40+$C$3)*E40/1000-F40</f>
        <v>14290.73684210526</v>
      </c>
      <c r="H40" s="217">
        <f>-VLOOKUP($B40,'недельное планирование'!$B:$CA,H$3,FALSE)</f>
        <v>1980</v>
      </c>
      <c r="I40" s="162">
        <f>$D40*100/($C40+$C$3)*H40/1000*$C40/$C$2</f>
        <v>13153.973684210529</v>
      </c>
      <c r="J40" s="213">
        <f>$D40*100/($C40+$C$3)*H40/1000-I40</f>
        <v>5359.0263157894715</v>
      </c>
      <c r="K40" s="217">
        <f>-VLOOKUP($B40,'недельное планирование'!$B:$CA,K$3,FALSE)</f>
        <v>0</v>
      </c>
      <c r="L40" s="162">
        <f>$D40*100/($C40+$C$3)*K40/1000*$C40/$C$2</f>
        <v>0</v>
      </c>
      <c r="M40" s="213">
        <f>$D40*100/($C40+$C$3)*K40/1000-L40</f>
        <v>0</v>
      </c>
      <c r="N40" s="217">
        <f>-VLOOKUP($B40,'недельное планирование'!$B:$CA,N$3,FALSE)</f>
        <v>5280</v>
      </c>
      <c r="O40" s="162">
        <f>$D40*100/($C40+$C$3)*N40/1000*$C40/$C$2</f>
        <v>35077.26315789474</v>
      </c>
      <c r="P40" s="213">
        <f>$D40*100/($C40+$C$3)*N40/1000-O40</f>
        <v>14290.73684210526</v>
      </c>
      <c r="Q40" s="217">
        <f>-VLOOKUP($B40,'недельное планирование'!$B:$CA,Q$3,FALSE)</f>
        <v>0</v>
      </c>
      <c r="R40" s="162">
        <f>$D40*100/($C40+$C$3)*Q40/1000*$C40/$C$2</f>
        <v>0</v>
      </c>
      <c r="S40" s="213">
        <f>$D40*100/($C40+$C$3)*Q40/1000-R40</f>
        <v>0</v>
      </c>
      <c r="T40" s="217">
        <f>-VLOOKUP($B40,'недельное планирование'!$B:$CA,T$3,FALSE)</f>
        <v>1980</v>
      </c>
      <c r="U40" s="162">
        <f>$D40*100/($C40+$C$3)*T40/1000*$C40/$C$2</f>
        <v>13153.973684210529</v>
      </c>
      <c r="V40" s="213">
        <f>$D40*100/($C40+$C$3)*T40/1000-U40</f>
        <v>5359.0263157894715</v>
      </c>
      <c r="W40" s="217">
        <f>-VLOOKUP($B40,'недельное планирование'!$B:$CA,W$3,FALSE)</f>
        <v>6600</v>
      </c>
      <c r="X40" s="162">
        <f>$D40*100/($C40+$C$3)*W40/1000*$C40/$C$2</f>
        <v>43846.57894736842</v>
      </c>
      <c r="Y40" s="213">
        <f>$D40*100/($C40+$C$3)*W40/1000-X40</f>
        <v>17863.42105263158</v>
      </c>
      <c r="Z40" s="217">
        <f>-VLOOKUP($B40,'недельное планирование'!$B:$CA,Z$3,FALSE)</f>
        <v>5280</v>
      </c>
      <c r="AA40" s="162">
        <f>$D40*100/($C40+$C$3)*Z40/1000*$C40/$C$2</f>
        <v>35077.26315789474</v>
      </c>
      <c r="AB40" s="213">
        <f>$D40*100/($C40+$C$3)*Z40/1000-AA40</f>
        <v>14290.73684210526</v>
      </c>
      <c r="AC40" s="217">
        <f>-VLOOKUP($B40,'недельное планирование'!$B:$CA,AC$3,FALSE)</f>
        <v>0</v>
      </c>
      <c r="AD40" s="162">
        <f>$D40*100/($C40+$C$3)*AC40/1000*$C40/$C$2</f>
        <v>0</v>
      </c>
      <c r="AE40" s="213">
        <f>$D40*100/($C40+$C$3)*AC40/1000-AD40</f>
        <v>0</v>
      </c>
      <c r="AF40" s="217">
        <f>-VLOOKUP($B40,'недельное планирование'!$B:$CA,AF$3,FALSE)</f>
        <v>3960</v>
      </c>
      <c r="AG40" s="162">
        <f>$D40*100/($C40+$C$3)*AF40/1000*$C40/$C$2</f>
        <v>26307.947368421057</v>
      </c>
      <c r="AH40" s="213">
        <f>$D40*100/($C40+$C$3)*AF40/1000-AG40</f>
        <v>10718.052631578943</v>
      </c>
      <c r="AI40" s="217" t="e">
        <f>-VLOOKUP($B40,'недельное планирование'!$B:$CA,AI$3,FALSE)</f>
        <v>#N/A</v>
      </c>
      <c r="AJ40" s="162" t="e">
        <f>$D40*100/($C40+$C$3)*AI40/1000*$C40/$C$2</f>
        <v>#N/A</v>
      </c>
      <c r="AK40" s="213" t="e">
        <f>$D40*100/($C40+$C$3)*AI40/1000-AJ40</f>
        <v>#N/A</v>
      </c>
      <c r="AL40" s="217" t="e">
        <f>-VLOOKUP($B40,'недельное планирование'!$B:$CA,AL$3,FALSE)</f>
        <v>#N/A</v>
      </c>
      <c r="AM40" s="162" t="e">
        <f>$D40*100/($C40+$C$3)*AL40/1000*$C40/$C$2</f>
        <v>#N/A</v>
      </c>
      <c r="AN40" s="213" t="e">
        <f>$D40*100/($C40+$C$3)*AL40/1000-AM40</f>
        <v>#N/A</v>
      </c>
      <c r="AO40" s="217" t="e">
        <f>-VLOOKUP($B40,'недельное планирование'!$B:$CA,AO$3,FALSE)</f>
        <v>#N/A</v>
      </c>
      <c r="AP40" s="162" t="e">
        <f>$D40*100/($C40+$C$3)*AO40/1000*$C40/$C$2</f>
        <v>#N/A</v>
      </c>
      <c r="AQ40" s="213" t="e">
        <f>$D40*100/($C40+$C$3)*AO40/1000-AP40</f>
        <v>#N/A</v>
      </c>
    </row>
    <row r="41" spans="1:43" ht="24" customHeight="1">
      <c r="A41" s="138" t="s">
        <v>46</v>
      </c>
      <c r="B41" s="231" t="s">
        <v>143</v>
      </c>
      <c r="C41" s="240">
        <v>2.7</v>
      </c>
      <c r="D41" s="240">
        <v>561</v>
      </c>
      <c r="E41" s="217">
        <f>-VLOOKUP($B41,'недельное планирование'!$B:$CA,E$3,FALSE)</f>
        <v>200</v>
      </c>
      <c r="F41" s="162">
        <f>$D41*100/($C41+$C$3)*E41/1000*$C41/$C$2</f>
        <v>1328.6842105263158</v>
      </c>
      <c r="G41" s="213">
        <f>$D41*100/($C41+$C$3)*E41/1000-F41</f>
        <v>541.31578947368416</v>
      </c>
      <c r="H41" s="217">
        <f>-VLOOKUP($B41,'недельное планирование'!$B:$CA,H$3,FALSE)</f>
        <v>0</v>
      </c>
      <c r="I41" s="162">
        <f>$D41*100/($C41+$C$3)*H41/1000*$C41/$C$2</f>
        <v>0</v>
      </c>
      <c r="J41" s="213">
        <f>$D41*100/($C41+$C$3)*H41/1000-I41</f>
        <v>0</v>
      </c>
      <c r="K41" s="217">
        <f>-VLOOKUP($B41,'недельное планирование'!$B:$CA,K$3,FALSE)</f>
        <v>0</v>
      </c>
      <c r="L41" s="162">
        <f>$D41*100/($C41+$C$3)*K41/1000*$C41/$C$2</f>
        <v>0</v>
      </c>
      <c r="M41" s="213">
        <f>$D41*100/($C41+$C$3)*K41/1000-L41</f>
        <v>0</v>
      </c>
      <c r="N41" s="217">
        <f>-VLOOKUP($B41,'недельное планирование'!$B:$CA,N$3,FALSE)</f>
        <v>330</v>
      </c>
      <c r="O41" s="162">
        <f>$D41*100/($C41+$C$3)*N41/1000*$C41/$C$2</f>
        <v>2192.3289473684213</v>
      </c>
      <c r="P41" s="213">
        <f>$D41*100/($C41+$C$3)*N41/1000-O41</f>
        <v>893.17105263157873</v>
      </c>
      <c r="Q41" s="217">
        <f>-VLOOKUP($B41,'недельное планирование'!$B:$CA,Q$3,FALSE)</f>
        <v>330</v>
      </c>
      <c r="R41" s="162">
        <f>$D41*100/($C41+$C$3)*Q41/1000*$C41/$C$2</f>
        <v>2192.3289473684213</v>
      </c>
      <c r="S41" s="213">
        <f>$D41*100/($C41+$C$3)*Q41/1000-R41</f>
        <v>893.17105263157873</v>
      </c>
      <c r="T41" s="217">
        <f>-VLOOKUP($B41,'недельное планирование'!$B:$CA,T$3,FALSE)</f>
        <v>0</v>
      </c>
      <c r="U41" s="162">
        <f>$D41*100/($C41+$C$3)*T41/1000*$C41/$C$2</f>
        <v>0</v>
      </c>
      <c r="V41" s="213">
        <f>$D41*100/($C41+$C$3)*T41/1000-U41</f>
        <v>0</v>
      </c>
      <c r="W41" s="217">
        <f>-VLOOKUP($B41,'недельное планирование'!$B:$CA,W$3,FALSE)</f>
        <v>0</v>
      </c>
      <c r="X41" s="162">
        <f>$D41*100/($C41+$C$3)*W41/1000*$C41/$C$2</f>
        <v>0</v>
      </c>
      <c r="Y41" s="213">
        <f>$D41*100/($C41+$C$3)*W41/1000-X41</f>
        <v>0</v>
      </c>
      <c r="Z41" s="217">
        <f>-VLOOKUP($B41,'недельное планирование'!$B:$CA,Z$3,FALSE)</f>
        <v>0</v>
      </c>
      <c r="AA41" s="162">
        <f>$D41*100/($C41+$C$3)*Z41/1000*$C41/$C$2</f>
        <v>0</v>
      </c>
      <c r="AB41" s="213">
        <f>$D41*100/($C41+$C$3)*Z41/1000-AA41</f>
        <v>0</v>
      </c>
      <c r="AC41" s="217">
        <f>-VLOOKUP($B41,'недельное планирование'!$B:$CA,AC$3,FALSE)</f>
        <v>0</v>
      </c>
      <c r="AD41" s="162">
        <f>$D41*100/($C41+$C$3)*AC41/1000*$C41/$C$2</f>
        <v>0</v>
      </c>
      <c r="AE41" s="213">
        <f>$D41*100/($C41+$C$3)*AC41/1000-AD41</f>
        <v>0</v>
      </c>
      <c r="AF41" s="217">
        <f>-VLOOKUP($B41,'недельное планирование'!$B:$CA,AF$3,FALSE)</f>
        <v>0</v>
      </c>
      <c r="AG41" s="162">
        <f>$D41*100/($C41+$C$3)*AF41/1000*$C41/$C$2</f>
        <v>0</v>
      </c>
      <c r="AH41" s="213">
        <f>$D41*100/($C41+$C$3)*AF41/1000-AG41</f>
        <v>0</v>
      </c>
      <c r="AI41" s="217">
        <f>-VLOOKUP($B41,'недельное планирование'!$B:$CA,AI$3,FALSE)</f>
        <v>393.00800000000004</v>
      </c>
      <c r="AJ41" s="162">
        <f>$D41*100/($C41+$C$3)*AI41/1000*$C41/$C$2</f>
        <v>2610.9176210526321</v>
      </c>
      <c r="AK41" s="213">
        <f>$D41*100/($C41+$C$3)*AI41/1000-AJ41</f>
        <v>1063.7071789473684</v>
      </c>
      <c r="AL41" s="217">
        <f>-VLOOKUP($B41,'недельное планирование'!$B:$CA,AL$3,FALSE)</f>
        <v>321.55200000000002</v>
      </c>
      <c r="AM41" s="162">
        <f>$D41*100/($C41+$C$3)*AL41/1000*$C41/$C$2</f>
        <v>2136.20532631579</v>
      </c>
      <c r="AN41" s="213">
        <f>$D41*100/($C41+$C$3)*AL41/1000-AM41</f>
        <v>870.30587368421038</v>
      </c>
      <c r="AO41" s="217">
        <f>-VLOOKUP($B41,'недельное планирование'!$B:$CA,AO$3,FALSE)</f>
        <v>321.55200000000002</v>
      </c>
      <c r="AP41" s="162">
        <f>$D41*100/($C41+$C$3)*AO41/1000*$C41/$C$2</f>
        <v>2136.20532631579</v>
      </c>
      <c r="AQ41" s="213">
        <f>$D41*100/($C41+$C$3)*AO41/1000-AP41</f>
        <v>870.30587368421038</v>
      </c>
    </row>
    <row r="42" spans="1:43" ht="24" customHeight="1">
      <c r="A42" s="139" t="s">
        <v>41</v>
      </c>
      <c r="B42" s="220" t="s">
        <v>86</v>
      </c>
      <c r="C42" s="240">
        <v>2.7</v>
      </c>
      <c r="D42" s="240">
        <v>561</v>
      </c>
      <c r="E42" s="217">
        <f>-VLOOKUP($B42,'недельное планирование'!$B:$CA,E$3,FALSE)</f>
        <v>460</v>
      </c>
      <c r="F42" s="162">
        <f>$D42*100/($C42+$C$3)*E42/1000*$C42/$C$2</f>
        <v>3055.9736842105267</v>
      </c>
      <c r="G42" s="213">
        <f>$D42*100/($C42+$C$3)*E42/1000-F42</f>
        <v>1245.0263157894733</v>
      </c>
      <c r="H42" s="217">
        <f>-VLOOKUP($B42,'недельное планирование'!$B:$CA,H$3,FALSE)</f>
        <v>0</v>
      </c>
      <c r="I42" s="162">
        <f>$D42*100/($C42+$C$3)*H42/1000*$C42/$C$2</f>
        <v>0</v>
      </c>
      <c r="J42" s="213">
        <f>$D42*100/($C42+$C$3)*H42/1000-I42</f>
        <v>0</v>
      </c>
      <c r="K42" s="217">
        <f>-VLOOKUP($B42,'недельное планирование'!$B:$CA,K$3,FALSE)</f>
        <v>0</v>
      </c>
      <c r="L42" s="162">
        <f>$D42*100/($C42+$C$3)*K42/1000*$C42/$C$2</f>
        <v>0</v>
      </c>
      <c r="M42" s="213">
        <f>$D42*100/($C42+$C$3)*K42/1000-L42</f>
        <v>0</v>
      </c>
      <c r="N42" s="217">
        <f>-VLOOKUP($B42,'недельное планирование'!$B:$CA,N$3,FALSE)</f>
        <v>330</v>
      </c>
      <c r="O42" s="162">
        <f>$D42*100/($C42+$C$3)*N42/1000*$C42/$C$2</f>
        <v>2192.3289473684213</v>
      </c>
      <c r="P42" s="213">
        <f>$D42*100/($C42+$C$3)*N42/1000-O42</f>
        <v>893.17105263157873</v>
      </c>
      <c r="Q42" s="217">
        <f>-VLOOKUP($B42,'недельное планирование'!$B:$CA,Q$3,FALSE)</f>
        <v>330</v>
      </c>
      <c r="R42" s="162">
        <f>$D42*100/($C42+$C$3)*Q42/1000*$C42/$C$2</f>
        <v>2192.3289473684213</v>
      </c>
      <c r="S42" s="213">
        <f>$D42*100/($C42+$C$3)*Q42/1000-R42</f>
        <v>893.17105263157873</v>
      </c>
      <c r="T42" s="217">
        <f>-VLOOKUP($B42,'недельное планирование'!$B:$CA,T$3,FALSE)</f>
        <v>0</v>
      </c>
      <c r="U42" s="162">
        <f>$D42*100/($C42+$C$3)*T42/1000*$C42/$C$2</f>
        <v>0</v>
      </c>
      <c r="V42" s="213">
        <f>$D42*100/($C42+$C$3)*T42/1000-U42</f>
        <v>0</v>
      </c>
      <c r="W42" s="217">
        <f>-VLOOKUP($B42,'недельное планирование'!$B:$CA,W$3,FALSE)</f>
        <v>0</v>
      </c>
      <c r="X42" s="162">
        <f>$D42*100/($C42+$C$3)*W42/1000*$C42/$C$2</f>
        <v>0</v>
      </c>
      <c r="Y42" s="213">
        <f>$D42*100/($C42+$C$3)*W42/1000-X42</f>
        <v>0</v>
      </c>
      <c r="Z42" s="217">
        <f>-VLOOKUP($B42,'недельное планирование'!$B:$CA,Z$3,FALSE)</f>
        <v>660</v>
      </c>
      <c r="AA42" s="162">
        <f>$D42*100/($C42+$C$3)*Z42/1000*$C42/$C$2</f>
        <v>4384.6578947368425</v>
      </c>
      <c r="AB42" s="213">
        <f>$D42*100/($C42+$C$3)*Z42/1000-AA42</f>
        <v>1786.3421052631575</v>
      </c>
      <c r="AC42" s="217">
        <f>-VLOOKUP($B42,'недельное планирование'!$B:$CA,AC$3,FALSE)</f>
        <v>0</v>
      </c>
      <c r="AD42" s="162">
        <f>$D42*100/($C42+$C$3)*AC42/1000*$C42/$C$2</f>
        <v>0</v>
      </c>
      <c r="AE42" s="213">
        <f>$D42*100/($C42+$C$3)*AC42/1000-AD42</f>
        <v>0</v>
      </c>
      <c r="AF42" s="217">
        <f>-VLOOKUP($B42,'недельное планирование'!$B:$CA,AF$3,FALSE)</f>
        <v>0</v>
      </c>
      <c r="AG42" s="162">
        <f>$D42*100/($C42+$C$3)*AF42/1000*$C42/$C$2</f>
        <v>0</v>
      </c>
      <c r="AH42" s="213">
        <f>$D42*100/($C42+$C$3)*AF42/1000-AG42</f>
        <v>0</v>
      </c>
      <c r="AI42" s="217" t="e">
        <f>-VLOOKUP($B42,'недельное планирование'!$B:$CA,AI$3,FALSE)</f>
        <v>#N/A</v>
      </c>
      <c r="AJ42" s="162" t="e">
        <f>$D42*100/($C42+$C$3)*AI42/1000*$C42/$C$2</f>
        <v>#N/A</v>
      </c>
      <c r="AK42" s="213" t="e">
        <f>$D42*100/($C42+$C$3)*AI42/1000-AJ42</f>
        <v>#N/A</v>
      </c>
      <c r="AL42" s="217" t="e">
        <f>-VLOOKUP($B42,'недельное планирование'!$B:$CA,AL$3,FALSE)</f>
        <v>#N/A</v>
      </c>
      <c r="AM42" s="162" t="e">
        <f>$D42*100/($C42+$C$3)*AL42/1000*$C42/$C$2</f>
        <v>#N/A</v>
      </c>
      <c r="AN42" s="213" t="e">
        <f>$D42*100/($C42+$C$3)*AL42/1000-AM42</f>
        <v>#N/A</v>
      </c>
      <c r="AO42" s="217" t="e">
        <f>-VLOOKUP($B42,'недельное планирование'!$B:$CA,AO$3,FALSE)</f>
        <v>#N/A</v>
      </c>
      <c r="AP42" s="162" t="e">
        <f>$D42*100/($C42+$C$3)*AO42/1000*$C42/$C$2</f>
        <v>#N/A</v>
      </c>
      <c r="AQ42" s="213" t="e">
        <f>$D42*100/($C42+$C$3)*AO42/1000-AP42</f>
        <v>#N/A</v>
      </c>
    </row>
    <row r="43" spans="1:43" ht="25" customHeight="1">
      <c r="A43" s="139"/>
      <c r="B43" s="220"/>
      <c r="C43" s="240"/>
      <c r="D43" s="240"/>
      <c r="E43" s="217"/>
      <c r="F43" s="162"/>
      <c r="G43" s="213"/>
      <c r="H43" s="217"/>
      <c r="I43" s="162"/>
      <c r="J43" s="213"/>
      <c r="K43" s="217"/>
      <c r="L43" s="162"/>
      <c r="M43" s="213"/>
      <c r="N43" s="217"/>
      <c r="O43" s="162"/>
      <c r="P43" s="213"/>
      <c r="Q43" s="217"/>
      <c r="R43" s="162"/>
      <c r="S43" s="213"/>
      <c r="T43" s="217"/>
      <c r="U43" s="162"/>
      <c r="V43" s="213"/>
      <c r="W43" s="217"/>
      <c r="X43" s="162"/>
      <c r="Y43" s="213"/>
      <c r="Z43" s="217"/>
      <c r="AA43" s="162"/>
      <c r="AB43" s="213"/>
      <c r="AC43" s="217"/>
      <c r="AD43" s="162"/>
      <c r="AE43" s="213"/>
      <c r="AF43" s="217"/>
      <c r="AG43" s="162"/>
      <c r="AH43" s="213"/>
      <c r="AI43" s="217"/>
      <c r="AJ43" s="162"/>
      <c r="AK43" s="213"/>
      <c r="AL43" s="217"/>
      <c r="AM43" s="162"/>
      <c r="AN43" s="213"/>
      <c r="AO43" s="217"/>
      <c r="AP43" s="162"/>
      <c r="AQ43" s="213"/>
    </row>
    <row r="44" spans="1:43" s="212" customFormat="1" ht="24" customHeight="1">
      <c r="C44" s="239"/>
      <c r="D44" s="239"/>
      <c r="E44" s="215"/>
      <c r="F44" s="208"/>
      <c r="G44" s="208"/>
      <c r="H44" s="215"/>
      <c r="I44" s="208"/>
      <c r="J44" s="208"/>
      <c r="K44" s="215"/>
      <c r="L44" s="208"/>
      <c r="M44" s="208"/>
      <c r="N44" s="215"/>
      <c r="O44" s="208"/>
      <c r="P44" s="208"/>
      <c r="Q44" s="215"/>
      <c r="R44" s="208"/>
      <c r="S44" s="208"/>
      <c r="T44" s="215"/>
      <c r="U44" s="208"/>
      <c r="V44" s="208"/>
      <c r="W44" s="215"/>
      <c r="X44" s="208"/>
      <c r="Y44" s="208"/>
      <c r="Z44" s="215"/>
      <c r="AA44" s="208"/>
      <c r="AB44" s="208"/>
      <c r="AC44" s="215"/>
      <c r="AD44" s="208"/>
      <c r="AE44" s="208"/>
      <c r="AF44" s="215"/>
      <c r="AG44" s="208"/>
      <c r="AH44" s="208"/>
      <c r="AI44" s="215"/>
      <c r="AJ44" s="208"/>
      <c r="AK44" s="208"/>
      <c r="AL44" s="215"/>
      <c r="AM44" s="208"/>
      <c r="AN44" s="208"/>
      <c r="AO44" s="215"/>
      <c r="AP44" s="208"/>
      <c r="AQ44" s="208"/>
    </row>
    <row r="45" spans="1:43" ht="24" customHeight="1">
      <c r="A45" s="142" t="s">
        <v>46</v>
      </c>
      <c r="B45" s="235" t="s">
        <v>126</v>
      </c>
      <c r="C45" s="240">
        <v>2.7</v>
      </c>
      <c r="D45" s="240">
        <v>561</v>
      </c>
      <c r="E45" s="217">
        <f>-VLOOKUP($B45,'недельное планирование'!$B:$CA,E$3,FALSE)</f>
        <v>0</v>
      </c>
      <c r="F45" s="162">
        <f>$D45*100/($C45+$C$3)*E45/1000*$C45/$C$2</f>
        <v>0</v>
      </c>
      <c r="G45" s="213">
        <f>$D45*100/($C45+$C$3)*E45/1000-F45</f>
        <v>0</v>
      </c>
      <c r="H45" s="217">
        <f>-VLOOKUP($B45,'недельное планирование'!$B:$CA,H$3,FALSE)</f>
        <v>330</v>
      </c>
      <c r="I45" s="162">
        <f>$D45*100/($C45+$C$3)*H45/1000*$C45/$C$2</f>
        <v>2192.3289473684213</v>
      </c>
      <c r="J45" s="213">
        <f>$D45*100/($C45+$C$3)*H45/1000-I45</f>
        <v>893.17105263157873</v>
      </c>
      <c r="K45" s="217">
        <f>-VLOOKUP($B45,'недельное планирование'!$B:$CA,K$3,FALSE)</f>
        <v>330</v>
      </c>
      <c r="L45" s="162">
        <f>$D45*100/($C45+$C$3)*K45/1000*$C45/$C$2</f>
        <v>2192.3289473684213</v>
      </c>
      <c r="M45" s="213">
        <f>$D45*100/($C45+$C$3)*K45/1000-L45</f>
        <v>893.17105263157873</v>
      </c>
      <c r="N45" s="217">
        <f>-VLOOKUP($B45,'недельное планирование'!$B:$CA,N$3,FALSE)</f>
        <v>0</v>
      </c>
      <c r="O45" s="162">
        <f>$D45*100/($C45+$C$3)*N45/1000*$C45/$C$2</f>
        <v>0</v>
      </c>
      <c r="P45" s="213">
        <f>$D45*100/($C45+$C$3)*N45/1000-O45</f>
        <v>0</v>
      </c>
      <c r="Q45" s="217">
        <f>-VLOOKUP($B45,'недельное планирование'!$B:$CA,Q$3,FALSE)</f>
        <v>660</v>
      </c>
      <c r="R45" s="162">
        <f>$D45*100/($C45+$C$3)*Q45/1000*$C45/$C$2</f>
        <v>4384.6578947368425</v>
      </c>
      <c r="S45" s="213">
        <f>$D45*100/($C45+$C$3)*Q45/1000-R45</f>
        <v>1786.3421052631575</v>
      </c>
      <c r="T45" s="217">
        <f>-VLOOKUP($B45,'недельное планирование'!$B:$CA,T$3,FALSE)</f>
        <v>660</v>
      </c>
      <c r="U45" s="162">
        <f>$D45*100/($C45+$C$3)*T45/1000*$C45/$C$2</f>
        <v>4384.6578947368425</v>
      </c>
      <c r="V45" s="213">
        <f>$D45*100/($C45+$C$3)*T45/1000-U45</f>
        <v>1786.3421052631575</v>
      </c>
      <c r="W45" s="217">
        <f>-VLOOKUP($B45,'недельное планирование'!$B:$CA,W$3,FALSE)</f>
        <v>660</v>
      </c>
      <c r="X45" s="162">
        <f>$D45*100/($C45+$C$3)*W45/1000*$C45/$C$2</f>
        <v>4384.6578947368425</v>
      </c>
      <c r="Y45" s="213">
        <f>$D45*100/($C45+$C$3)*W45/1000-X45</f>
        <v>1786.3421052631575</v>
      </c>
      <c r="Z45" s="217">
        <f>-VLOOKUP($B45,'недельное планирование'!$B:$CA,Z$3,FALSE)</f>
        <v>0</v>
      </c>
      <c r="AA45" s="162">
        <f>$D45*100/($C45+$C$3)*Z45/1000*$C45/$C$2</f>
        <v>0</v>
      </c>
      <c r="AB45" s="213">
        <f>$D45*100/($C45+$C$3)*Z45/1000-AA45</f>
        <v>0</v>
      </c>
      <c r="AC45" s="217">
        <f>-VLOOKUP($B45,'недельное планирование'!$B:$CA,AC$3,FALSE)</f>
        <v>660</v>
      </c>
      <c r="AD45" s="162">
        <f>$D45*100/($C45+$C$3)*AC45/1000*$C45/$C$2</f>
        <v>4384.6578947368425</v>
      </c>
      <c r="AE45" s="213">
        <f>$D45*100/($C45+$C$3)*AC45/1000-AD45</f>
        <v>1786.3421052631575</v>
      </c>
      <c r="AF45" s="217">
        <f>-VLOOKUP($B45,'недельное планирование'!$B:$CA,AF$3,FALSE)</f>
        <v>0</v>
      </c>
      <c r="AG45" s="162">
        <f>$D45*100/($C45+$C$3)*AF45/1000*$C45/$C$2</f>
        <v>0</v>
      </c>
      <c r="AH45" s="213">
        <f>$D45*100/($C45+$C$3)*AF45/1000-AG45</f>
        <v>0</v>
      </c>
      <c r="AI45" s="217" t="e">
        <f>-VLOOKUP($B45,'недельное планирование'!$B:$CA,AI$3,FALSE)</f>
        <v>#N/A</v>
      </c>
      <c r="AJ45" s="162" t="e">
        <f>$D45*100/($C45+$C$3)*AI45/1000*$C45/$C$2</f>
        <v>#N/A</v>
      </c>
      <c r="AK45" s="213" t="e">
        <f>$D45*100/($C45+$C$3)*AI45/1000-AJ45</f>
        <v>#N/A</v>
      </c>
      <c r="AL45" s="217" t="e">
        <f>-VLOOKUP($B45,'недельное планирование'!$B:$CA,AL$3,FALSE)</f>
        <v>#N/A</v>
      </c>
      <c r="AM45" s="162" t="e">
        <f>$D45*100/($C45+$C$3)*AL45/1000*$C45/$C$2</f>
        <v>#N/A</v>
      </c>
      <c r="AN45" s="213" t="e">
        <f>$D45*100/($C45+$C$3)*AL45/1000-AM45</f>
        <v>#N/A</v>
      </c>
      <c r="AO45" s="217" t="e">
        <f>-VLOOKUP($B45,'недельное планирование'!$B:$CA,AO$3,FALSE)</f>
        <v>#N/A</v>
      </c>
      <c r="AP45" s="162" t="e">
        <f>$D45*100/($C45+$C$3)*AO45/1000*$C45/$C$2</f>
        <v>#N/A</v>
      </c>
      <c r="AQ45" s="213" t="e">
        <f>$D45*100/($C45+$C$3)*AO45/1000-AP45</f>
        <v>#N/A</v>
      </c>
    </row>
    <row r="46" spans="1:43" ht="24" customHeight="1">
      <c r="A46" s="142" t="s">
        <v>20</v>
      </c>
      <c r="B46" s="235" t="s">
        <v>99</v>
      </c>
      <c r="C46" s="240">
        <v>2.8</v>
      </c>
      <c r="D46" s="240">
        <v>580</v>
      </c>
      <c r="E46" s="217">
        <f>-VLOOKUP($B46,'недельное планирование'!$B:$CA,E$3,FALSE)</f>
        <v>660</v>
      </c>
      <c r="F46" s="162">
        <f>$D46*100/($C46+$C$3)*E46/1000*$C46/$C$2</f>
        <v>4623.9861949956858</v>
      </c>
      <c r="G46" s="213">
        <f>$D46*100/($C46+$C$3)*E46/1000-F46</f>
        <v>1651.4236410698886</v>
      </c>
      <c r="H46" s="217">
        <f>-VLOOKUP($B46,'недельное планирование'!$B:$CA,H$3,FALSE)</f>
        <v>290</v>
      </c>
      <c r="I46" s="162">
        <f>$D46*100/($C46+$C$3)*H46/1000*$C46/$C$2</f>
        <v>2031.7515099223474</v>
      </c>
      <c r="J46" s="213">
        <f>$D46*100/($C46+$C$3)*H46/1000-I46</f>
        <v>725.62553925798102</v>
      </c>
      <c r="K46" s="217">
        <f>-VLOOKUP($B46,'недельное планирование'!$B:$CA,K$3,FALSE)</f>
        <v>0</v>
      </c>
      <c r="L46" s="162">
        <f>$D46*100/($C46+$C$3)*K46/1000*$C46/$C$2</f>
        <v>0</v>
      </c>
      <c r="M46" s="213">
        <f>$D46*100/($C46+$C$3)*K46/1000-L46</f>
        <v>0</v>
      </c>
      <c r="N46" s="217">
        <f>-VLOOKUP($B46,'недельное планирование'!$B:$CA,N$3,FALSE)</f>
        <v>0</v>
      </c>
      <c r="O46" s="162">
        <f>$D46*100/($C46+$C$3)*N46/1000*$C46/$C$2</f>
        <v>0</v>
      </c>
      <c r="P46" s="213">
        <f>$D46*100/($C46+$C$3)*N46/1000-O46</f>
        <v>0</v>
      </c>
      <c r="Q46" s="217">
        <f>-VLOOKUP($B46,'недельное планирование'!$B:$CA,Q$3,FALSE)</f>
        <v>0</v>
      </c>
      <c r="R46" s="162">
        <f>$D46*100/($C46+$C$3)*Q46/1000*$C46/$C$2</f>
        <v>0</v>
      </c>
      <c r="S46" s="213">
        <f>$D46*100/($C46+$C$3)*Q46/1000-R46</f>
        <v>0</v>
      </c>
      <c r="T46" s="217">
        <f>-VLOOKUP($B46,'недельное планирование'!$B:$CA,T$3,FALSE)</f>
        <v>0</v>
      </c>
      <c r="U46" s="162">
        <f>$D46*100/($C46+$C$3)*T46/1000*$C46/$C$2</f>
        <v>0</v>
      </c>
      <c r="V46" s="213">
        <f>$D46*100/($C46+$C$3)*T46/1000-U46</f>
        <v>0</v>
      </c>
      <c r="W46" s="217">
        <f>-VLOOKUP($B46,'недельное планирование'!$B:$CA,W$3,FALSE)</f>
        <v>0</v>
      </c>
      <c r="X46" s="162">
        <f>$D46*100/($C46+$C$3)*W46/1000*$C46/$C$2</f>
        <v>0</v>
      </c>
      <c r="Y46" s="213">
        <f>$D46*100/($C46+$C$3)*W46/1000-X46</f>
        <v>0</v>
      </c>
      <c r="Z46" s="217">
        <f>-VLOOKUP($B46,'недельное планирование'!$B:$CA,Z$3,FALSE)</f>
        <v>660</v>
      </c>
      <c r="AA46" s="162">
        <f>$D46*100/($C46+$C$3)*Z46/1000*$C46/$C$2</f>
        <v>4623.9861949956858</v>
      </c>
      <c r="AB46" s="213">
        <f>$D46*100/($C46+$C$3)*Z46/1000-AA46</f>
        <v>1651.4236410698886</v>
      </c>
      <c r="AC46" s="217">
        <f>-VLOOKUP($B46,'недельное планирование'!$B:$CA,AC$3,FALSE)</f>
        <v>0</v>
      </c>
      <c r="AD46" s="162">
        <f>$D46*100/($C46+$C$3)*AC46/1000*$C46/$C$2</f>
        <v>0</v>
      </c>
      <c r="AE46" s="213">
        <f>$D46*100/($C46+$C$3)*AC46/1000-AD46</f>
        <v>0</v>
      </c>
      <c r="AF46" s="217">
        <f>-VLOOKUP($B46,'недельное планирование'!$B:$CA,AF$3,FALSE)</f>
        <v>0</v>
      </c>
      <c r="AG46" s="162">
        <f>$D46*100/($C46+$C$3)*AF46/1000*$C46/$C$2</f>
        <v>0</v>
      </c>
      <c r="AH46" s="213">
        <f>$D46*100/($C46+$C$3)*AF46/1000-AG46</f>
        <v>0</v>
      </c>
      <c r="AI46" s="217" t="e">
        <f>-VLOOKUP($B46,'недельное планирование'!$B:$CA,AI$3,FALSE)</f>
        <v>#N/A</v>
      </c>
      <c r="AJ46" s="162" t="e">
        <f>$D46*100/($C46+$C$3)*AI46/1000*$C46/$C$2</f>
        <v>#N/A</v>
      </c>
      <c r="AK46" s="213" t="e">
        <f>$D46*100/($C46+$C$3)*AI46/1000-AJ46</f>
        <v>#N/A</v>
      </c>
      <c r="AL46" s="217" t="e">
        <f>-VLOOKUP($B46,'недельное планирование'!$B:$CA,AL$3,FALSE)</f>
        <v>#N/A</v>
      </c>
      <c r="AM46" s="162" t="e">
        <f>$D46*100/($C46+$C$3)*AL46/1000*$C46/$C$2</f>
        <v>#N/A</v>
      </c>
      <c r="AN46" s="213" t="e">
        <f>$D46*100/($C46+$C$3)*AL46/1000-AM46</f>
        <v>#N/A</v>
      </c>
      <c r="AO46" s="217" t="e">
        <f>-VLOOKUP($B46,'недельное планирование'!$B:$CA,AO$3,FALSE)</f>
        <v>#N/A</v>
      </c>
      <c r="AP46" s="162" t="e">
        <f>$D46*100/($C46+$C$3)*AO46/1000*$C46/$C$2</f>
        <v>#N/A</v>
      </c>
      <c r="AQ46" s="213" t="e">
        <f>$D46*100/($C46+$C$3)*AO46/1000-AP46</f>
        <v>#N/A</v>
      </c>
    </row>
    <row r="47" spans="1:43" ht="24" customHeight="1">
      <c r="A47" s="142" t="s">
        <v>63</v>
      </c>
      <c r="B47" s="235" t="s">
        <v>147</v>
      </c>
      <c r="C47" s="240">
        <v>2.8</v>
      </c>
      <c r="D47" s="240">
        <v>580</v>
      </c>
      <c r="E47" s="217">
        <f>-VLOOKUP($B47,'недельное планирование'!$B:$CA,E$3,FALSE)</f>
        <v>0</v>
      </c>
      <c r="F47" s="162">
        <f>$D47*100/($C47+$C$3)*E47/1000*$C47/$C$2</f>
        <v>0</v>
      </c>
      <c r="G47" s="213">
        <f>$D47*100/($C47+$C$3)*E47/1000-F47</f>
        <v>0</v>
      </c>
      <c r="H47" s="217">
        <f>-VLOOKUP($B47,'недельное планирование'!$B:$CA,H$3,FALSE)</f>
        <v>30</v>
      </c>
      <c r="I47" s="162">
        <f>$D47*100/($C47+$C$3)*H47/1000*$C47/$C$2</f>
        <v>210.1811906816221</v>
      </c>
      <c r="J47" s="213">
        <f>$D47*100/($C47+$C$3)*H47/1000-I47</f>
        <v>75.064710957722212</v>
      </c>
      <c r="K47" s="217">
        <f>-VLOOKUP($B47,'недельное планирование'!$B:$CA,K$3,FALSE)</f>
        <v>0</v>
      </c>
      <c r="L47" s="162">
        <f>$D47*100/($C47+$C$3)*K47/1000*$C47/$C$2</f>
        <v>0</v>
      </c>
      <c r="M47" s="213">
        <f>$D47*100/($C47+$C$3)*K47/1000-L47</f>
        <v>0</v>
      </c>
      <c r="N47" s="217">
        <f>-VLOOKUP($B47,'недельное планирование'!$B:$CA,N$3,FALSE)</f>
        <v>40</v>
      </c>
      <c r="O47" s="162">
        <f>$D47*100/($C47+$C$3)*N47/1000*$C47/$C$2</f>
        <v>280.24158757549617</v>
      </c>
      <c r="P47" s="213">
        <f>$D47*100/($C47+$C$3)*N47/1000-O47</f>
        <v>100.08628127696289</v>
      </c>
      <c r="Q47" s="217">
        <f>-VLOOKUP($B47,'недельное планирование'!$B:$CA,Q$3,FALSE)</f>
        <v>0</v>
      </c>
      <c r="R47" s="162">
        <f>$D47*100/($C47+$C$3)*Q47/1000*$C47/$C$2</f>
        <v>0</v>
      </c>
      <c r="S47" s="213">
        <f>$D47*100/($C47+$C$3)*Q47/1000-R47</f>
        <v>0</v>
      </c>
      <c r="T47" s="217">
        <f>-VLOOKUP($B47,'недельное планирование'!$B:$CA,T$3,FALSE)</f>
        <v>50</v>
      </c>
      <c r="U47" s="162">
        <f>$D47*100/($C47+$C$3)*T47/1000*$C47/$C$2</f>
        <v>350.30198446937027</v>
      </c>
      <c r="V47" s="213">
        <f>$D47*100/($C47+$C$3)*T47/1000-U47</f>
        <v>125.1078515962036</v>
      </c>
      <c r="W47" s="217">
        <f>-VLOOKUP($B47,'недельное планирование'!$B:$CA,W$3,FALSE)</f>
        <v>0</v>
      </c>
      <c r="X47" s="162">
        <f>$D47*100/($C47+$C$3)*W47/1000*$C47/$C$2</f>
        <v>0</v>
      </c>
      <c r="Y47" s="213">
        <f>$D47*100/($C47+$C$3)*W47/1000-X47</f>
        <v>0</v>
      </c>
      <c r="Z47" s="217">
        <f>-VLOOKUP($B47,'недельное планирование'!$B:$CA,Z$3,FALSE)</f>
        <v>0</v>
      </c>
      <c r="AA47" s="162">
        <f>$D47*100/($C47+$C$3)*Z47/1000*$C47/$C$2</f>
        <v>0</v>
      </c>
      <c r="AB47" s="213">
        <f>$D47*100/($C47+$C$3)*Z47/1000-AA47</f>
        <v>0</v>
      </c>
      <c r="AC47" s="217">
        <f>-VLOOKUP($B47,'недельное планирование'!$B:$CA,AC$3,FALSE)</f>
        <v>0</v>
      </c>
      <c r="AD47" s="162">
        <f>$D47*100/($C47+$C$3)*AC47/1000*$C47/$C$2</f>
        <v>0</v>
      </c>
      <c r="AE47" s="213">
        <f>$D47*100/($C47+$C$3)*AC47/1000-AD47</f>
        <v>0</v>
      </c>
      <c r="AF47" s="217">
        <f>-VLOOKUP($B47,'недельное планирование'!$B:$CA,AF$3,FALSE)</f>
        <v>0</v>
      </c>
      <c r="AG47" s="162">
        <f>$D47*100/($C47+$C$3)*AF47/1000*$C47/$C$2</f>
        <v>0</v>
      </c>
      <c r="AH47" s="213">
        <f>$D47*100/($C47+$C$3)*AF47/1000-AG47</f>
        <v>0</v>
      </c>
      <c r="AI47" s="217" t="e">
        <f>-VLOOKUP($B47,'недельное планирование'!$B:$CA,AI$3,FALSE)</f>
        <v>#N/A</v>
      </c>
      <c r="AJ47" s="162" t="e">
        <f>$D47*100/($C47+$C$3)*AI47/1000*$C47/$C$2</f>
        <v>#N/A</v>
      </c>
      <c r="AK47" s="213" t="e">
        <f>$D47*100/($C47+$C$3)*AI47/1000-AJ47</f>
        <v>#N/A</v>
      </c>
      <c r="AL47" s="217" t="e">
        <f>-VLOOKUP($B47,'недельное планирование'!$B:$CA,AL$3,FALSE)</f>
        <v>#N/A</v>
      </c>
      <c r="AM47" s="162" t="e">
        <f>$D47*100/($C47+$C$3)*AL47/1000*$C47/$C$2</f>
        <v>#N/A</v>
      </c>
      <c r="AN47" s="213" t="e">
        <f>$D47*100/($C47+$C$3)*AL47/1000-AM47</f>
        <v>#N/A</v>
      </c>
      <c r="AO47" s="217" t="e">
        <f>-VLOOKUP($B47,'недельное планирование'!$B:$CA,AO$3,FALSE)</f>
        <v>#N/A</v>
      </c>
      <c r="AP47" s="162" t="e">
        <f>$D47*100/($C47+$C$3)*AO47/1000*$C47/$C$2</f>
        <v>#N/A</v>
      </c>
      <c r="AQ47" s="213" t="e">
        <f>$D47*100/($C47+$C$3)*AO47/1000-AP47</f>
        <v>#N/A</v>
      </c>
    </row>
    <row r="48" spans="1:43" ht="24" customHeight="1">
      <c r="A48" s="142" t="s">
        <v>19</v>
      </c>
      <c r="B48" s="235" t="s">
        <v>122</v>
      </c>
      <c r="C48" s="240">
        <v>2.8</v>
      </c>
      <c r="D48" s="240">
        <v>580</v>
      </c>
      <c r="E48" s="217">
        <f>-VLOOKUP($B48,'недельное планирование'!$B:$CA,E$3,FALSE)</f>
        <v>330</v>
      </c>
      <c r="F48" s="162">
        <f>$D48*100/($C48+$C$3)*E48/1000*$C48/$C$2</f>
        <v>2311.9930974978429</v>
      </c>
      <c r="G48" s="213">
        <f>$D48*100/($C48+$C$3)*E48/1000-F48</f>
        <v>825.71182053494431</v>
      </c>
      <c r="H48" s="217">
        <f>-VLOOKUP($B48,'недельное планирование'!$B:$CA,H$3,FALSE)</f>
        <v>0</v>
      </c>
      <c r="I48" s="162">
        <f>$D48*100/($C48+$C$3)*H48/1000*$C48/$C$2</f>
        <v>0</v>
      </c>
      <c r="J48" s="213">
        <f>$D48*100/($C48+$C$3)*H48/1000-I48</f>
        <v>0</v>
      </c>
      <c r="K48" s="217">
        <f>-VLOOKUP($B48,'недельное планирование'!$B:$CA,K$3,FALSE)</f>
        <v>0</v>
      </c>
      <c r="L48" s="162">
        <f>$D48*100/($C48+$C$3)*K48/1000*$C48/$C$2</f>
        <v>0</v>
      </c>
      <c r="M48" s="213">
        <f>$D48*100/($C48+$C$3)*K48/1000-L48</f>
        <v>0</v>
      </c>
      <c r="N48" s="217">
        <f>-VLOOKUP($B48,'недельное планирование'!$B:$CA,N$3,FALSE)</f>
        <v>290</v>
      </c>
      <c r="O48" s="162">
        <f>$D48*100/($C48+$C$3)*N48/1000*$C48/$C$2</f>
        <v>2031.7515099223474</v>
      </c>
      <c r="P48" s="213">
        <f>$D48*100/($C48+$C$3)*N48/1000-O48</f>
        <v>725.62553925798102</v>
      </c>
      <c r="Q48" s="217">
        <f>-VLOOKUP($B48,'недельное планирование'!$B:$CA,Q$3,FALSE)</f>
        <v>0</v>
      </c>
      <c r="R48" s="162">
        <f>$D48*100/($C48+$C$3)*Q48/1000*$C48/$C$2</f>
        <v>0</v>
      </c>
      <c r="S48" s="213">
        <f>$D48*100/($C48+$C$3)*Q48/1000-R48</f>
        <v>0</v>
      </c>
      <c r="T48" s="217">
        <f>-VLOOKUP($B48,'недельное планирование'!$B:$CA,T$3,FALSE)</f>
        <v>60</v>
      </c>
      <c r="U48" s="162">
        <f>$D48*100/($C48+$C$3)*T48/1000*$C48/$C$2</f>
        <v>420.3623813632442</v>
      </c>
      <c r="V48" s="213">
        <f>$D48*100/($C48+$C$3)*T48/1000-U48</f>
        <v>150.12942191544442</v>
      </c>
      <c r="W48" s="217">
        <f>-VLOOKUP($B48,'недельное планирование'!$B:$CA,W$3,FALSE)</f>
        <v>0</v>
      </c>
      <c r="X48" s="162">
        <f>$D48*100/($C48+$C$3)*W48/1000*$C48/$C$2</f>
        <v>0</v>
      </c>
      <c r="Y48" s="213">
        <f>$D48*100/($C48+$C$3)*W48/1000-X48</f>
        <v>0</v>
      </c>
      <c r="Z48" s="217">
        <f>-VLOOKUP($B48,'недельное планирование'!$B:$CA,Z$3,FALSE)</f>
        <v>0</v>
      </c>
      <c r="AA48" s="162">
        <f>$D48*100/($C48+$C$3)*Z48/1000*$C48/$C$2</f>
        <v>0</v>
      </c>
      <c r="AB48" s="213">
        <f>$D48*100/($C48+$C$3)*Z48/1000-AA48</f>
        <v>0</v>
      </c>
      <c r="AC48" s="217">
        <f>-VLOOKUP($B48,'недельное планирование'!$B:$CA,AC$3,FALSE)</f>
        <v>0</v>
      </c>
      <c r="AD48" s="162">
        <f>$D48*100/($C48+$C$3)*AC48/1000*$C48/$C$2</f>
        <v>0</v>
      </c>
      <c r="AE48" s="213">
        <f>$D48*100/($C48+$C$3)*AC48/1000-AD48</f>
        <v>0</v>
      </c>
      <c r="AF48" s="217">
        <f>-VLOOKUP($B48,'недельное планирование'!$B:$CA,AF$3,FALSE)</f>
        <v>0</v>
      </c>
      <c r="AG48" s="162">
        <f>$D48*100/($C48+$C$3)*AF48/1000*$C48/$C$2</f>
        <v>0</v>
      </c>
      <c r="AH48" s="213">
        <f>$D48*100/($C48+$C$3)*AF48/1000-AG48</f>
        <v>0</v>
      </c>
      <c r="AI48" s="217" t="e">
        <f>-VLOOKUP($B48,'недельное планирование'!$B:$CA,AI$3,FALSE)</f>
        <v>#N/A</v>
      </c>
      <c r="AJ48" s="162" t="e">
        <f>$D48*100/($C48+$C$3)*AI48/1000*$C48/$C$2</f>
        <v>#N/A</v>
      </c>
      <c r="AK48" s="213" t="e">
        <f>$D48*100/($C48+$C$3)*AI48/1000-AJ48</f>
        <v>#N/A</v>
      </c>
      <c r="AL48" s="217" t="e">
        <f>-VLOOKUP($B48,'недельное планирование'!$B:$CA,AL$3,FALSE)</f>
        <v>#N/A</v>
      </c>
      <c r="AM48" s="162" t="e">
        <f>$D48*100/($C48+$C$3)*AL48/1000*$C48/$C$2</f>
        <v>#N/A</v>
      </c>
      <c r="AN48" s="213" t="e">
        <f>$D48*100/($C48+$C$3)*AL48/1000-AM48</f>
        <v>#N/A</v>
      </c>
      <c r="AO48" s="217" t="e">
        <f>-VLOOKUP($B48,'недельное планирование'!$B:$CA,AO$3,FALSE)</f>
        <v>#N/A</v>
      </c>
      <c r="AP48" s="162" t="e">
        <f>$D48*100/($C48+$C$3)*AO48/1000*$C48/$C$2</f>
        <v>#N/A</v>
      </c>
      <c r="AQ48" s="213" t="e">
        <f>$D48*100/($C48+$C$3)*AO48/1000-AP48</f>
        <v>#N/A</v>
      </c>
    </row>
    <row r="49" spans="1:43" ht="24" customHeight="1">
      <c r="A49" s="142"/>
      <c r="B49" s="235"/>
      <c r="C49" s="240"/>
      <c r="D49" s="240"/>
      <c r="E49" s="217"/>
      <c r="F49" s="162"/>
      <c r="G49" s="213"/>
      <c r="H49" s="217"/>
      <c r="I49" s="162"/>
      <c r="J49" s="213"/>
      <c r="K49" s="217"/>
      <c r="L49" s="162"/>
      <c r="M49" s="213"/>
      <c r="N49" s="217"/>
      <c r="O49" s="162"/>
      <c r="P49" s="213"/>
      <c r="Q49" s="217"/>
      <c r="R49" s="162"/>
      <c r="S49" s="213"/>
      <c r="T49" s="217"/>
      <c r="U49" s="162"/>
      <c r="V49" s="213"/>
      <c r="W49" s="217"/>
      <c r="X49" s="162"/>
      <c r="Y49" s="213"/>
      <c r="Z49" s="217"/>
      <c r="AA49" s="162"/>
      <c r="AB49" s="213"/>
      <c r="AC49" s="217"/>
      <c r="AD49" s="162"/>
      <c r="AE49" s="213"/>
      <c r="AF49" s="217"/>
      <c r="AG49" s="162"/>
      <c r="AH49" s="213"/>
      <c r="AI49" s="217"/>
      <c r="AJ49" s="162"/>
      <c r="AK49" s="213"/>
      <c r="AL49" s="217"/>
      <c r="AM49" s="162"/>
      <c r="AN49" s="213"/>
      <c r="AO49" s="217"/>
      <c r="AP49" s="162"/>
      <c r="AQ49" s="213"/>
    </row>
    <row r="50" spans="1:43" s="212" customFormat="1" ht="24" customHeight="1">
      <c r="C50" s="239"/>
      <c r="D50" s="239"/>
      <c r="E50" s="215"/>
      <c r="F50" s="208"/>
      <c r="G50" s="208"/>
      <c r="H50" s="215"/>
      <c r="I50" s="208"/>
      <c r="J50" s="208"/>
      <c r="K50" s="215"/>
      <c r="L50" s="208"/>
      <c r="M50" s="208"/>
      <c r="N50" s="215"/>
      <c r="O50" s="208"/>
      <c r="P50" s="208"/>
      <c r="Q50" s="215"/>
      <c r="R50" s="208"/>
      <c r="S50" s="208"/>
      <c r="T50" s="215"/>
      <c r="U50" s="208"/>
      <c r="V50" s="208"/>
      <c r="W50" s="215"/>
      <c r="X50" s="208"/>
      <c r="Y50" s="208"/>
      <c r="Z50" s="215"/>
      <c r="AA50" s="208"/>
      <c r="AB50" s="208"/>
      <c r="AC50" s="215"/>
      <c r="AD50" s="208"/>
      <c r="AE50" s="208"/>
      <c r="AF50" s="215"/>
      <c r="AG50" s="208"/>
      <c r="AH50" s="208"/>
      <c r="AI50" s="215"/>
      <c r="AJ50" s="208"/>
      <c r="AK50" s="208"/>
      <c r="AL50" s="215"/>
      <c r="AM50" s="208"/>
      <c r="AN50" s="208"/>
      <c r="AO50" s="215"/>
      <c r="AP50" s="208"/>
      <c r="AQ50" s="208"/>
    </row>
    <row r="51" spans="1:43" ht="24" customHeight="1">
      <c r="A51" s="140" t="s">
        <v>19</v>
      </c>
      <c r="B51" s="229" t="s">
        <v>127</v>
      </c>
      <c r="C51" s="240">
        <v>2.8</v>
      </c>
      <c r="D51" s="240">
        <v>580</v>
      </c>
      <c r="E51" s="217">
        <f>-VLOOKUP($B51,'недельное планирование'!$B:$CA,E$3,FALSE)</f>
        <v>70</v>
      </c>
      <c r="F51" s="162">
        <f t="shared" ref="F51:F61" si="52">$D51*100/($C51+$C$3)*E51/1000*$C51/$C$2</f>
        <v>490.4227782571183</v>
      </c>
      <c r="G51" s="213">
        <f t="shared" ref="G51:G61" si="53">$D51*100/($C51+$C$3)*E51/1000-F51</f>
        <v>175.15099223468513</v>
      </c>
      <c r="H51" s="217">
        <f>-VLOOKUP($B51,'недельное планирование'!$B:$CA,H$3,FALSE)</f>
        <v>0</v>
      </c>
      <c r="I51" s="162">
        <f t="shared" ref="I51:I61" si="54">$D51*100/($C51+$C$3)*H51/1000*$C51/$C$2</f>
        <v>0</v>
      </c>
      <c r="J51" s="213">
        <f t="shared" ref="J51:J61" si="55">$D51*100/($C51+$C$3)*H51/1000-I51</f>
        <v>0</v>
      </c>
      <c r="K51" s="217">
        <f>-VLOOKUP($B51,'недельное планирование'!$B:$CA,K$3,FALSE)</f>
        <v>585</v>
      </c>
      <c r="L51" s="162">
        <f t="shared" ref="L51:L61" si="56">$D51*100/($C51+$C$3)*K51/1000*$C51/$C$2</f>
        <v>4098.5332182916318</v>
      </c>
      <c r="M51" s="213">
        <f t="shared" ref="M51:M61" si="57">$D51*100/($C51+$C$3)*K51/1000-L51</f>
        <v>1463.7618636755824</v>
      </c>
      <c r="N51" s="217">
        <f>-VLOOKUP($B51,'недельное планирование'!$B:$CA,N$3,FALSE)</f>
        <v>0</v>
      </c>
      <c r="O51" s="162">
        <f t="shared" ref="O51:O61" si="58">$D51*100/($C51+$C$3)*N51/1000*$C51/$C$2</f>
        <v>0</v>
      </c>
      <c r="P51" s="213">
        <f t="shared" ref="P51:P61" si="59">$D51*100/($C51+$C$3)*N51/1000-O51</f>
        <v>0</v>
      </c>
      <c r="Q51" s="217">
        <f>-VLOOKUP($B51,'недельное планирование'!$B:$CA,Q$3,FALSE)</f>
        <v>0</v>
      </c>
      <c r="R51" s="162">
        <f t="shared" ref="R51:R61" si="60">$D51*100/($C51+$C$3)*Q51/1000*$C51/$C$2</f>
        <v>0</v>
      </c>
      <c r="S51" s="213">
        <f t="shared" ref="S51:S61" si="61">$D51*100/($C51+$C$3)*Q51/1000-R51</f>
        <v>0</v>
      </c>
      <c r="T51" s="217">
        <f>-VLOOKUP($B51,'недельное планирование'!$B:$CA,T$3,FALSE)</f>
        <v>700</v>
      </c>
      <c r="U51" s="162">
        <f t="shared" ref="U51:U61" si="62">$D51*100/($C51+$C$3)*T51/1000*$C51/$C$2</f>
        <v>4904.2277825711817</v>
      </c>
      <c r="V51" s="213">
        <f t="shared" ref="V51:V61" si="63">$D51*100/($C51+$C$3)*T51/1000-U51</f>
        <v>1751.5099223468515</v>
      </c>
      <c r="W51" s="217">
        <f>-VLOOKUP($B51,'недельное планирование'!$B:$CA,W$3,FALSE)</f>
        <v>660</v>
      </c>
      <c r="X51" s="162">
        <f t="shared" ref="X51:X61" si="64">$D51*100/($C51+$C$3)*W51/1000*$C51/$C$2</f>
        <v>4623.9861949956858</v>
      </c>
      <c r="Y51" s="213">
        <f t="shared" ref="Y51:Y61" si="65">$D51*100/($C51+$C$3)*W51/1000-X51</f>
        <v>1651.4236410698886</v>
      </c>
      <c r="Z51" s="217">
        <f>-VLOOKUP($B51,'недельное планирование'!$B:$CA,Z$3,FALSE)</f>
        <v>660</v>
      </c>
      <c r="AA51" s="162">
        <f t="shared" ref="AA51:AA61" si="66">$D51*100/($C51+$C$3)*Z51/1000*$C51/$C$2</f>
        <v>4623.9861949956858</v>
      </c>
      <c r="AB51" s="213">
        <f t="shared" ref="AB51:AB61" si="67">$D51*100/($C51+$C$3)*Z51/1000-AA51</f>
        <v>1651.4236410698886</v>
      </c>
      <c r="AC51" s="217">
        <f>-VLOOKUP($B51,'недельное планирование'!$B:$CA,AC$3,FALSE)</f>
        <v>0</v>
      </c>
      <c r="AD51" s="162">
        <f t="shared" ref="AD51:AD61" si="68">$D51*100/($C51+$C$3)*AC51/1000*$C51/$C$2</f>
        <v>0</v>
      </c>
      <c r="AE51" s="213">
        <f t="shared" ref="AE51:AE61" si="69">$D51*100/($C51+$C$3)*AC51/1000-AD51</f>
        <v>0</v>
      </c>
      <c r="AF51" s="217">
        <f>-VLOOKUP($B51,'недельное планирование'!$B:$CA,AF$3,FALSE)</f>
        <v>660</v>
      </c>
      <c r="AG51" s="162">
        <f t="shared" ref="AG51:AG61" si="70">$D51*100/($C51+$C$3)*AF51/1000*$C51/$C$2</f>
        <v>4623.9861949956858</v>
      </c>
      <c r="AH51" s="213">
        <f t="shared" ref="AH51:AH61" si="71">$D51*100/($C51+$C$3)*AF51/1000-AG51</f>
        <v>1651.4236410698886</v>
      </c>
      <c r="AI51" s="217" t="e">
        <f>-VLOOKUP($B51,'недельное планирование'!$B:$CA,AI$3,FALSE)</f>
        <v>#N/A</v>
      </c>
      <c r="AJ51" s="162" t="e">
        <f t="shared" ref="AJ51:AJ61" si="72">$D51*100/($C51+$C$3)*AI51/1000*$C51/$C$2</f>
        <v>#N/A</v>
      </c>
      <c r="AK51" s="213" t="e">
        <f t="shared" ref="AK51:AK61" si="73">$D51*100/($C51+$C$3)*AI51/1000-AJ51</f>
        <v>#N/A</v>
      </c>
      <c r="AL51" s="217" t="e">
        <f>-VLOOKUP($B51,'недельное планирование'!$B:$CA,AL$3,FALSE)</f>
        <v>#N/A</v>
      </c>
      <c r="AM51" s="162" t="e">
        <f t="shared" ref="AM51:AM61" si="74">$D51*100/($C51+$C$3)*AL51/1000*$C51/$C$2</f>
        <v>#N/A</v>
      </c>
      <c r="AN51" s="213" t="e">
        <f t="shared" ref="AN51:AN61" si="75">$D51*100/($C51+$C$3)*AL51/1000-AM51</f>
        <v>#N/A</v>
      </c>
      <c r="AO51" s="217" t="e">
        <f>-VLOOKUP($B51,'недельное планирование'!$B:$CA,AO$3,FALSE)</f>
        <v>#N/A</v>
      </c>
      <c r="AP51" s="162" t="e">
        <f t="shared" ref="AP51:AP61" si="76">$D51*100/($C51+$C$3)*AO51/1000*$C51/$C$2</f>
        <v>#N/A</v>
      </c>
      <c r="AQ51" s="213" t="e">
        <f t="shared" ref="AQ51:AQ61" si="77">$D51*100/($C51+$C$3)*AO51/1000-AP51</f>
        <v>#N/A</v>
      </c>
    </row>
    <row r="52" spans="1:43" ht="24" customHeight="1">
      <c r="A52" s="140" t="s">
        <v>19</v>
      </c>
      <c r="B52" s="229" t="s">
        <v>117</v>
      </c>
      <c r="C52" s="240">
        <v>2.8</v>
      </c>
      <c r="D52" s="240">
        <v>580</v>
      </c>
      <c r="E52" s="217">
        <f>-VLOOKUP($B52,'недельное планирование'!$B:$CA,E$3,FALSE)</f>
        <v>260</v>
      </c>
      <c r="F52" s="162">
        <f t="shared" si="52"/>
        <v>1821.570319240725</v>
      </c>
      <c r="G52" s="213">
        <f t="shared" si="53"/>
        <v>650.56082830025889</v>
      </c>
      <c r="H52" s="217">
        <f>-VLOOKUP($B52,'недельное планирование'!$B:$CA,H$3,FALSE)</f>
        <v>0</v>
      </c>
      <c r="I52" s="162">
        <f t="shared" si="54"/>
        <v>0</v>
      </c>
      <c r="J52" s="213">
        <f t="shared" si="55"/>
        <v>0</v>
      </c>
      <c r="K52" s="217">
        <f>-VLOOKUP($B52,'недельное планирование'!$B:$CA,K$3,FALSE)</f>
        <v>423</v>
      </c>
      <c r="L52" s="162">
        <f t="shared" si="56"/>
        <v>2963.554788610872</v>
      </c>
      <c r="M52" s="213">
        <f t="shared" si="57"/>
        <v>1058.4124245038829</v>
      </c>
      <c r="N52" s="217">
        <f>-VLOOKUP($B52,'недельное планирование'!$B:$CA,N$3,FALSE)</f>
        <v>0</v>
      </c>
      <c r="O52" s="162">
        <f t="shared" si="58"/>
        <v>0</v>
      </c>
      <c r="P52" s="213">
        <f t="shared" si="59"/>
        <v>0</v>
      </c>
      <c r="Q52" s="217">
        <f>-VLOOKUP($B52,'недельное планирование'!$B:$CA,Q$3,FALSE)</f>
        <v>0</v>
      </c>
      <c r="R52" s="162">
        <f t="shared" si="60"/>
        <v>0</v>
      </c>
      <c r="S52" s="213">
        <f t="shared" si="61"/>
        <v>0</v>
      </c>
      <c r="T52" s="217">
        <f>-VLOOKUP($B52,'недельное планирование'!$B:$CA,T$3,FALSE)</f>
        <v>900</v>
      </c>
      <c r="U52" s="162">
        <f t="shared" si="62"/>
        <v>6305.4357204486632</v>
      </c>
      <c r="V52" s="213">
        <f t="shared" si="63"/>
        <v>2251.9413287316647</v>
      </c>
      <c r="W52" s="217">
        <f>-VLOOKUP($B52,'недельное планирование'!$B:$CA,W$3,FALSE)</f>
        <v>0</v>
      </c>
      <c r="X52" s="162">
        <f t="shared" si="64"/>
        <v>0</v>
      </c>
      <c r="Y52" s="213">
        <f t="shared" si="65"/>
        <v>0</v>
      </c>
      <c r="Z52" s="217">
        <f>-VLOOKUP($B52,'недельное планирование'!$B:$CA,Z$3,FALSE)</f>
        <v>660</v>
      </c>
      <c r="AA52" s="162">
        <f t="shared" si="66"/>
        <v>4623.9861949956858</v>
      </c>
      <c r="AB52" s="213">
        <f t="shared" si="67"/>
        <v>1651.4236410698886</v>
      </c>
      <c r="AC52" s="217">
        <f>-VLOOKUP($B52,'недельное планирование'!$B:$CA,AC$3,FALSE)</f>
        <v>0</v>
      </c>
      <c r="AD52" s="162">
        <f t="shared" si="68"/>
        <v>0</v>
      </c>
      <c r="AE52" s="213">
        <f t="shared" si="69"/>
        <v>0</v>
      </c>
      <c r="AF52" s="217">
        <f>-VLOOKUP($B52,'недельное планирование'!$B:$CA,AF$3,FALSE)</f>
        <v>660</v>
      </c>
      <c r="AG52" s="162">
        <f t="shared" si="70"/>
        <v>4623.9861949956858</v>
      </c>
      <c r="AH52" s="213">
        <f t="shared" si="71"/>
        <v>1651.4236410698886</v>
      </c>
      <c r="AI52" s="217" t="e">
        <f>-VLOOKUP($B52,'недельное планирование'!$B:$CA,AI$3,FALSE)</f>
        <v>#N/A</v>
      </c>
      <c r="AJ52" s="162" t="e">
        <f t="shared" si="72"/>
        <v>#N/A</v>
      </c>
      <c r="AK52" s="213" t="e">
        <f t="shared" si="73"/>
        <v>#N/A</v>
      </c>
      <c r="AL52" s="217" t="e">
        <f>-VLOOKUP($B52,'недельное планирование'!$B:$CA,AL$3,FALSE)</f>
        <v>#N/A</v>
      </c>
      <c r="AM52" s="162" t="e">
        <f t="shared" si="74"/>
        <v>#N/A</v>
      </c>
      <c r="AN52" s="213" t="e">
        <f t="shared" si="75"/>
        <v>#N/A</v>
      </c>
      <c r="AO52" s="217" t="e">
        <f>-VLOOKUP($B52,'недельное планирование'!$B:$CA,AO$3,FALSE)</f>
        <v>#N/A</v>
      </c>
      <c r="AP52" s="162" t="e">
        <f t="shared" si="76"/>
        <v>#N/A</v>
      </c>
      <c r="AQ52" s="213" t="e">
        <f t="shared" si="77"/>
        <v>#N/A</v>
      </c>
    </row>
    <row r="53" spans="1:43" ht="24" customHeight="1">
      <c r="A53" s="140" t="s">
        <v>20</v>
      </c>
      <c r="B53" s="229" t="s">
        <v>100</v>
      </c>
      <c r="C53" s="240">
        <v>2.8</v>
      </c>
      <c r="D53" s="240">
        <v>580</v>
      </c>
      <c r="E53" s="217">
        <f>-VLOOKUP($B53,'недельное планирование'!$B:$CA,E$3,FALSE)</f>
        <v>0</v>
      </c>
      <c r="F53" s="162">
        <f t="shared" si="52"/>
        <v>0</v>
      </c>
      <c r="G53" s="213">
        <f t="shared" si="53"/>
        <v>0</v>
      </c>
      <c r="H53" s="217">
        <f>-VLOOKUP($B53,'недельное планирование'!$B:$CA,H$3,FALSE)</f>
        <v>0</v>
      </c>
      <c r="I53" s="162">
        <f t="shared" si="54"/>
        <v>0</v>
      </c>
      <c r="J53" s="213">
        <f t="shared" si="55"/>
        <v>0</v>
      </c>
      <c r="K53" s="217">
        <f>-VLOOKUP($B53,'недельное планирование'!$B:$CA,K$3,FALSE)</f>
        <v>280</v>
      </c>
      <c r="L53" s="162">
        <f t="shared" si="56"/>
        <v>1961.6911130284732</v>
      </c>
      <c r="M53" s="213">
        <f t="shared" si="57"/>
        <v>700.60396893874054</v>
      </c>
      <c r="N53" s="217">
        <f>-VLOOKUP($B53,'недельное планирование'!$B:$CA,N$3,FALSE)</f>
        <v>340</v>
      </c>
      <c r="O53" s="162">
        <f t="shared" si="58"/>
        <v>2382.0534943917173</v>
      </c>
      <c r="P53" s="213">
        <f t="shared" si="59"/>
        <v>850.73339085418456</v>
      </c>
      <c r="Q53" s="217">
        <f>-VLOOKUP($B53,'недельное планирование'!$B:$CA,Q$3,FALSE)</f>
        <v>0</v>
      </c>
      <c r="R53" s="162">
        <f t="shared" si="60"/>
        <v>0</v>
      </c>
      <c r="S53" s="213">
        <f t="shared" si="61"/>
        <v>0</v>
      </c>
      <c r="T53" s="217">
        <f>-VLOOKUP($B53,'недельное планирование'!$B:$CA,T$3,FALSE)</f>
        <v>0</v>
      </c>
      <c r="U53" s="162">
        <f t="shared" si="62"/>
        <v>0</v>
      </c>
      <c r="V53" s="213">
        <f t="shared" si="63"/>
        <v>0</v>
      </c>
      <c r="W53" s="217">
        <f>-VLOOKUP($B53,'недельное планирование'!$B:$CA,W$3,FALSE)</f>
        <v>330</v>
      </c>
      <c r="X53" s="162">
        <f t="shared" si="64"/>
        <v>2311.9930974978429</v>
      </c>
      <c r="Y53" s="213">
        <f t="shared" si="65"/>
        <v>825.71182053494431</v>
      </c>
      <c r="Z53" s="217">
        <f>-VLOOKUP($B53,'недельное планирование'!$B:$CA,Z$3,FALSE)</f>
        <v>0</v>
      </c>
      <c r="AA53" s="162">
        <f t="shared" si="66"/>
        <v>0</v>
      </c>
      <c r="AB53" s="213">
        <f t="shared" si="67"/>
        <v>0</v>
      </c>
      <c r="AC53" s="217">
        <f>-VLOOKUP($B53,'недельное планирование'!$B:$CA,AC$3,FALSE)</f>
        <v>0</v>
      </c>
      <c r="AD53" s="162">
        <f t="shared" si="68"/>
        <v>0</v>
      </c>
      <c r="AE53" s="213">
        <f t="shared" si="69"/>
        <v>0</v>
      </c>
      <c r="AF53" s="217">
        <f>-VLOOKUP($B53,'недельное планирование'!$B:$CA,AF$3,FALSE)</f>
        <v>0</v>
      </c>
      <c r="AG53" s="162">
        <f t="shared" si="70"/>
        <v>0</v>
      </c>
      <c r="AH53" s="213">
        <f t="shared" si="71"/>
        <v>0</v>
      </c>
      <c r="AI53" s="217" t="e">
        <f>-VLOOKUP($B53,'недельное планирование'!$B:$CA,AI$3,FALSE)</f>
        <v>#N/A</v>
      </c>
      <c r="AJ53" s="162" t="e">
        <f t="shared" si="72"/>
        <v>#N/A</v>
      </c>
      <c r="AK53" s="213" t="e">
        <f t="shared" si="73"/>
        <v>#N/A</v>
      </c>
      <c r="AL53" s="217" t="e">
        <f>-VLOOKUP($B53,'недельное планирование'!$B:$CA,AL$3,FALSE)</f>
        <v>#N/A</v>
      </c>
      <c r="AM53" s="162" t="e">
        <f t="shared" si="74"/>
        <v>#N/A</v>
      </c>
      <c r="AN53" s="213" t="e">
        <f t="shared" si="75"/>
        <v>#N/A</v>
      </c>
      <c r="AO53" s="217" t="e">
        <f>-VLOOKUP($B53,'недельное планирование'!$B:$CA,AO$3,FALSE)</f>
        <v>#N/A</v>
      </c>
      <c r="AP53" s="162" t="e">
        <f t="shared" si="76"/>
        <v>#N/A</v>
      </c>
      <c r="AQ53" s="213" t="e">
        <f t="shared" si="77"/>
        <v>#N/A</v>
      </c>
    </row>
    <row r="54" spans="1:43" ht="24" customHeight="1">
      <c r="A54" s="140" t="s">
        <v>20</v>
      </c>
      <c r="B54" s="229" t="s">
        <v>116</v>
      </c>
      <c r="C54" s="240">
        <v>2.8</v>
      </c>
      <c r="D54" s="240">
        <v>580</v>
      </c>
      <c r="E54" s="217">
        <f>-VLOOKUP($B54,'недельное планирование'!$B:$CA,E$3,FALSE)</f>
        <v>0</v>
      </c>
      <c r="F54" s="162">
        <f t="shared" si="52"/>
        <v>0</v>
      </c>
      <c r="G54" s="213">
        <f t="shared" si="53"/>
        <v>0</v>
      </c>
      <c r="H54" s="217">
        <f>-VLOOKUP($B54,'недельное планирование'!$B:$CA,H$3,FALSE)</f>
        <v>915</v>
      </c>
      <c r="I54" s="162">
        <f t="shared" si="54"/>
        <v>6410.5263157894751</v>
      </c>
      <c r="J54" s="213">
        <f t="shared" si="55"/>
        <v>2289.4736842105267</v>
      </c>
      <c r="K54" s="217">
        <f>-VLOOKUP($B54,'недельное планирование'!$B:$CA,K$3,FALSE)</f>
        <v>839</v>
      </c>
      <c r="L54" s="162">
        <f t="shared" si="56"/>
        <v>5878.0672993960325</v>
      </c>
      <c r="M54" s="213">
        <f t="shared" si="57"/>
        <v>2099.3097497842964</v>
      </c>
      <c r="N54" s="217">
        <f>-VLOOKUP($B54,'недельное планирование'!$B:$CA,N$3,FALSE)</f>
        <v>980</v>
      </c>
      <c r="O54" s="162">
        <f t="shared" si="58"/>
        <v>6865.918895599656</v>
      </c>
      <c r="P54" s="213">
        <f t="shared" si="59"/>
        <v>2452.1138912855913</v>
      </c>
      <c r="Q54" s="217">
        <f>-VLOOKUP($B54,'недельное планирование'!$B:$CA,Q$3,FALSE)</f>
        <v>0</v>
      </c>
      <c r="R54" s="162">
        <f t="shared" si="60"/>
        <v>0</v>
      </c>
      <c r="S54" s="213">
        <f t="shared" si="61"/>
        <v>0</v>
      </c>
      <c r="T54" s="217">
        <f>-VLOOKUP($B54,'недельное планирование'!$B:$CA,T$3,FALSE)</f>
        <v>0</v>
      </c>
      <c r="U54" s="162">
        <f t="shared" si="62"/>
        <v>0</v>
      </c>
      <c r="V54" s="213">
        <f t="shared" si="63"/>
        <v>0</v>
      </c>
      <c r="W54" s="217">
        <f>-VLOOKUP($B54,'недельное планирование'!$B:$CA,W$3,FALSE)</f>
        <v>660</v>
      </c>
      <c r="X54" s="162">
        <f t="shared" si="64"/>
        <v>4623.9861949956858</v>
      </c>
      <c r="Y54" s="213">
        <f t="shared" si="65"/>
        <v>1651.4236410698886</v>
      </c>
      <c r="Z54" s="217">
        <f>-VLOOKUP($B54,'недельное планирование'!$B:$CA,Z$3,FALSE)</f>
        <v>0</v>
      </c>
      <c r="AA54" s="162">
        <f t="shared" si="66"/>
        <v>0</v>
      </c>
      <c r="AB54" s="213">
        <f t="shared" si="67"/>
        <v>0</v>
      </c>
      <c r="AC54" s="217">
        <f>-VLOOKUP($B54,'недельное планирование'!$B:$CA,AC$3,FALSE)</f>
        <v>330</v>
      </c>
      <c r="AD54" s="162">
        <f t="shared" si="68"/>
        <v>2311.9930974978429</v>
      </c>
      <c r="AE54" s="213">
        <f t="shared" si="69"/>
        <v>825.71182053494431</v>
      </c>
      <c r="AF54" s="217">
        <f>-VLOOKUP($B54,'недельное планирование'!$B:$CA,AF$3,FALSE)</f>
        <v>0</v>
      </c>
      <c r="AG54" s="162">
        <f t="shared" si="70"/>
        <v>0</v>
      </c>
      <c r="AH54" s="213">
        <f t="shared" si="71"/>
        <v>0</v>
      </c>
      <c r="AI54" s="217" t="e">
        <f>-VLOOKUP($B54,'недельное планирование'!$B:$CA,AI$3,FALSE)</f>
        <v>#N/A</v>
      </c>
      <c r="AJ54" s="162" t="e">
        <f t="shared" si="72"/>
        <v>#N/A</v>
      </c>
      <c r="AK54" s="213" t="e">
        <f t="shared" si="73"/>
        <v>#N/A</v>
      </c>
      <c r="AL54" s="217" t="e">
        <f>-VLOOKUP($B54,'недельное планирование'!$B:$CA,AL$3,FALSE)</f>
        <v>#N/A</v>
      </c>
      <c r="AM54" s="162" t="e">
        <f t="shared" si="74"/>
        <v>#N/A</v>
      </c>
      <c r="AN54" s="213" t="e">
        <f t="shared" si="75"/>
        <v>#N/A</v>
      </c>
      <c r="AO54" s="217" t="e">
        <f>-VLOOKUP($B54,'недельное планирование'!$B:$CA,AO$3,FALSE)</f>
        <v>#N/A</v>
      </c>
      <c r="AP54" s="162" t="e">
        <f t="shared" si="76"/>
        <v>#N/A</v>
      </c>
      <c r="AQ54" s="213" t="e">
        <f t="shared" si="77"/>
        <v>#N/A</v>
      </c>
    </row>
    <row r="55" spans="1:43" ht="24" customHeight="1">
      <c r="A55" s="140" t="s">
        <v>20</v>
      </c>
      <c r="B55" s="229" t="s">
        <v>161</v>
      </c>
      <c r="C55" s="240">
        <v>2.8</v>
      </c>
      <c r="D55" s="240">
        <v>580</v>
      </c>
      <c r="E55" s="217">
        <f>-VLOOKUP($B55,'недельное планирование'!$B:$CA,E$3,FALSE)</f>
        <v>336</v>
      </c>
      <c r="F55" s="162">
        <f t="shared" si="52"/>
        <v>2354.0293356341676</v>
      </c>
      <c r="G55" s="213">
        <f t="shared" si="53"/>
        <v>840.72476272648873</v>
      </c>
      <c r="H55" s="217">
        <f>-VLOOKUP($B55,'недельное планирование'!$B:$CA,H$3,FALSE)</f>
        <v>0</v>
      </c>
      <c r="I55" s="162">
        <f t="shared" si="54"/>
        <v>0</v>
      </c>
      <c r="J55" s="213">
        <f t="shared" si="55"/>
        <v>0</v>
      </c>
      <c r="K55" s="217">
        <f>-VLOOKUP($B55,'недельное планирование'!$B:$CA,K$3,FALSE)</f>
        <v>340</v>
      </c>
      <c r="L55" s="162">
        <f t="shared" si="56"/>
        <v>2382.0534943917173</v>
      </c>
      <c r="M55" s="213">
        <f t="shared" si="57"/>
        <v>850.73339085418456</v>
      </c>
      <c r="N55" s="217">
        <f>-VLOOKUP($B55,'недельное планирование'!$B:$CA,N$3,FALSE)</f>
        <v>660</v>
      </c>
      <c r="O55" s="162">
        <f t="shared" si="58"/>
        <v>4623.9861949956858</v>
      </c>
      <c r="P55" s="213">
        <f t="shared" si="59"/>
        <v>1651.4236410698886</v>
      </c>
      <c r="Q55" s="217">
        <f>-VLOOKUP($B55,'недельное планирование'!$B:$CA,Q$3,FALSE)</f>
        <v>0</v>
      </c>
      <c r="R55" s="162">
        <f t="shared" si="60"/>
        <v>0</v>
      </c>
      <c r="S55" s="213">
        <f t="shared" si="61"/>
        <v>0</v>
      </c>
      <c r="T55" s="217">
        <f>-VLOOKUP($B55,'недельное планирование'!$B:$CA,T$3,FALSE)</f>
        <v>0</v>
      </c>
      <c r="U55" s="162">
        <f t="shared" si="62"/>
        <v>0</v>
      </c>
      <c r="V55" s="213">
        <f t="shared" si="63"/>
        <v>0</v>
      </c>
      <c r="W55" s="217">
        <f>-VLOOKUP($B55,'недельное планирование'!$B:$CA,W$3,FALSE)</f>
        <v>330</v>
      </c>
      <c r="X55" s="162">
        <f t="shared" si="64"/>
        <v>2311.9930974978429</v>
      </c>
      <c r="Y55" s="213">
        <f t="shared" si="65"/>
        <v>825.71182053494431</v>
      </c>
      <c r="Z55" s="217">
        <f>-VLOOKUP($B55,'недельное планирование'!$B:$CA,Z$3,FALSE)</f>
        <v>330</v>
      </c>
      <c r="AA55" s="162">
        <f t="shared" si="66"/>
        <v>2311.9930974978429</v>
      </c>
      <c r="AB55" s="213">
        <f t="shared" si="67"/>
        <v>825.71182053494431</v>
      </c>
      <c r="AC55" s="217">
        <f>-VLOOKUP($B55,'недельное планирование'!$B:$CA,AC$3,FALSE)</f>
        <v>0</v>
      </c>
      <c r="AD55" s="162">
        <f t="shared" si="68"/>
        <v>0</v>
      </c>
      <c r="AE55" s="213">
        <f t="shared" si="69"/>
        <v>0</v>
      </c>
      <c r="AF55" s="217">
        <f>-VLOOKUP($B55,'недельное планирование'!$B:$CA,AF$3,FALSE)</f>
        <v>0</v>
      </c>
      <c r="AG55" s="162">
        <f t="shared" si="70"/>
        <v>0</v>
      </c>
      <c r="AH55" s="213">
        <f t="shared" si="71"/>
        <v>0</v>
      </c>
      <c r="AI55" s="217" t="e">
        <f>-VLOOKUP($B55,'недельное планирование'!$B:$CA,AI$3,FALSE)</f>
        <v>#N/A</v>
      </c>
      <c r="AJ55" s="162" t="e">
        <f t="shared" si="72"/>
        <v>#N/A</v>
      </c>
      <c r="AK55" s="213" t="e">
        <f t="shared" si="73"/>
        <v>#N/A</v>
      </c>
      <c r="AL55" s="217" t="e">
        <f>-VLOOKUP($B55,'недельное планирование'!$B:$CA,AL$3,FALSE)</f>
        <v>#N/A</v>
      </c>
      <c r="AM55" s="162" t="e">
        <f t="shared" si="74"/>
        <v>#N/A</v>
      </c>
      <c r="AN55" s="213" t="e">
        <f t="shared" si="75"/>
        <v>#N/A</v>
      </c>
      <c r="AO55" s="217" t="e">
        <f>-VLOOKUP($B55,'недельное планирование'!$B:$CA,AO$3,FALSE)</f>
        <v>#N/A</v>
      </c>
      <c r="AP55" s="162" t="e">
        <f t="shared" si="76"/>
        <v>#N/A</v>
      </c>
      <c r="AQ55" s="213" t="e">
        <f t="shared" si="77"/>
        <v>#N/A</v>
      </c>
    </row>
    <row r="56" spans="1:43" ht="24" customHeight="1">
      <c r="A56" s="140" t="s">
        <v>19</v>
      </c>
      <c r="B56" s="229" t="s">
        <v>136</v>
      </c>
      <c r="C56" s="240">
        <v>2.8</v>
      </c>
      <c r="D56" s="240">
        <v>580</v>
      </c>
      <c r="E56" s="217">
        <f>-VLOOKUP($B56,'недельное планирование'!$B:$CA,E$3,FALSE)</f>
        <v>0</v>
      </c>
      <c r="F56" s="162">
        <f t="shared" si="52"/>
        <v>0</v>
      </c>
      <c r="G56" s="213">
        <f t="shared" si="53"/>
        <v>0</v>
      </c>
      <c r="H56" s="217">
        <f>-VLOOKUP($B56,'недельное планирование'!$B:$CA,H$3,FALSE)</f>
        <v>0</v>
      </c>
      <c r="I56" s="162">
        <f t="shared" si="54"/>
        <v>0</v>
      </c>
      <c r="J56" s="213">
        <f t="shared" si="55"/>
        <v>0</v>
      </c>
      <c r="K56" s="217">
        <f>-VLOOKUP($B56,'недельное планирование'!$B:$CA,K$3,FALSE)</f>
        <v>4</v>
      </c>
      <c r="L56" s="162">
        <f t="shared" si="56"/>
        <v>28.024158757549614</v>
      </c>
      <c r="M56" s="213">
        <f t="shared" si="57"/>
        <v>10.008628127696291</v>
      </c>
      <c r="N56" s="217">
        <f>-VLOOKUP($B56,'недельное планирование'!$B:$CA,N$3,FALSE)</f>
        <v>0</v>
      </c>
      <c r="O56" s="162">
        <f t="shared" si="58"/>
        <v>0</v>
      </c>
      <c r="P56" s="213">
        <f t="shared" si="59"/>
        <v>0</v>
      </c>
      <c r="Q56" s="217">
        <f>-VLOOKUP($B56,'недельное планирование'!$B:$CA,Q$3,FALSE)</f>
        <v>0</v>
      </c>
      <c r="R56" s="162">
        <f t="shared" si="60"/>
        <v>0</v>
      </c>
      <c r="S56" s="213">
        <f t="shared" si="61"/>
        <v>0</v>
      </c>
      <c r="T56" s="217">
        <f>-VLOOKUP($B56,'недельное планирование'!$B:$CA,T$3,FALSE)</f>
        <v>0</v>
      </c>
      <c r="U56" s="162">
        <f t="shared" si="62"/>
        <v>0</v>
      </c>
      <c r="V56" s="213">
        <f t="shared" si="63"/>
        <v>0</v>
      </c>
      <c r="W56" s="217">
        <f>-VLOOKUP($B56,'недельное планирование'!$B:$CA,W$3,FALSE)</f>
        <v>0</v>
      </c>
      <c r="X56" s="162">
        <f t="shared" si="64"/>
        <v>0</v>
      </c>
      <c r="Y56" s="213">
        <f t="shared" si="65"/>
        <v>0</v>
      </c>
      <c r="Z56" s="217">
        <f>-VLOOKUP($B56,'недельное планирование'!$B:$CA,Z$3,FALSE)</f>
        <v>0</v>
      </c>
      <c r="AA56" s="162">
        <f t="shared" si="66"/>
        <v>0</v>
      </c>
      <c r="AB56" s="213">
        <f t="shared" si="67"/>
        <v>0</v>
      </c>
      <c r="AC56" s="217">
        <f>-VLOOKUP($B56,'недельное планирование'!$B:$CA,AC$3,FALSE)</f>
        <v>0</v>
      </c>
      <c r="AD56" s="162">
        <f t="shared" si="68"/>
        <v>0</v>
      </c>
      <c r="AE56" s="213">
        <f t="shared" si="69"/>
        <v>0</v>
      </c>
      <c r="AF56" s="217">
        <f>-VLOOKUP($B56,'недельное планирование'!$B:$CA,AF$3,FALSE)</f>
        <v>0</v>
      </c>
      <c r="AG56" s="162">
        <f t="shared" si="70"/>
        <v>0</v>
      </c>
      <c r="AH56" s="213">
        <f t="shared" si="71"/>
        <v>0</v>
      </c>
      <c r="AI56" s="217" t="e">
        <f>-VLOOKUP($B56,'недельное планирование'!$B:$CA,AI$3,FALSE)</f>
        <v>#N/A</v>
      </c>
      <c r="AJ56" s="162" t="e">
        <f t="shared" si="72"/>
        <v>#N/A</v>
      </c>
      <c r="AK56" s="213" t="e">
        <f t="shared" si="73"/>
        <v>#N/A</v>
      </c>
      <c r="AL56" s="217" t="e">
        <f>-VLOOKUP($B56,'недельное планирование'!$B:$CA,AL$3,FALSE)</f>
        <v>#N/A</v>
      </c>
      <c r="AM56" s="162" t="e">
        <f t="shared" si="74"/>
        <v>#N/A</v>
      </c>
      <c r="AN56" s="213" t="e">
        <f t="shared" si="75"/>
        <v>#N/A</v>
      </c>
      <c r="AO56" s="217" t="e">
        <f>-VLOOKUP($B56,'недельное планирование'!$B:$CA,AO$3,FALSE)</f>
        <v>#N/A</v>
      </c>
      <c r="AP56" s="162" t="e">
        <f t="shared" si="76"/>
        <v>#N/A</v>
      </c>
      <c r="AQ56" s="213" t="e">
        <f t="shared" si="77"/>
        <v>#N/A</v>
      </c>
    </row>
    <row r="57" spans="1:43" ht="24" customHeight="1">
      <c r="A57" s="140" t="s">
        <v>19</v>
      </c>
      <c r="B57" s="229" t="s">
        <v>137</v>
      </c>
      <c r="C57" s="240">
        <v>2.8</v>
      </c>
      <c r="D57" s="240">
        <v>580</v>
      </c>
      <c r="E57" s="217">
        <f>-VLOOKUP($B57,'недельное планирование'!$B:$CA,E$3,FALSE)</f>
        <v>0</v>
      </c>
      <c r="F57" s="162">
        <f t="shared" si="52"/>
        <v>0</v>
      </c>
      <c r="G57" s="213">
        <f t="shared" si="53"/>
        <v>0</v>
      </c>
      <c r="H57" s="217">
        <f>-VLOOKUP($B57,'недельное планирование'!$B:$CA,H$3,FALSE)</f>
        <v>0</v>
      </c>
      <c r="I57" s="162">
        <f t="shared" si="54"/>
        <v>0</v>
      </c>
      <c r="J57" s="213">
        <f t="shared" si="55"/>
        <v>0</v>
      </c>
      <c r="K57" s="217">
        <f>-VLOOKUP($B57,'недельное планирование'!$B:$CA,K$3,FALSE)</f>
        <v>4</v>
      </c>
      <c r="L57" s="162">
        <f t="shared" si="56"/>
        <v>28.024158757549614</v>
      </c>
      <c r="M57" s="213">
        <f t="shared" si="57"/>
        <v>10.008628127696291</v>
      </c>
      <c r="N57" s="217">
        <f>-VLOOKUP($B57,'недельное планирование'!$B:$CA,N$3,FALSE)</f>
        <v>0</v>
      </c>
      <c r="O57" s="162">
        <f t="shared" si="58"/>
        <v>0</v>
      </c>
      <c r="P57" s="213">
        <f t="shared" si="59"/>
        <v>0</v>
      </c>
      <c r="Q57" s="217">
        <f>-VLOOKUP($B57,'недельное планирование'!$B:$CA,Q$3,FALSE)</f>
        <v>0</v>
      </c>
      <c r="R57" s="162">
        <f t="shared" si="60"/>
        <v>0</v>
      </c>
      <c r="S57" s="213">
        <f t="shared" si="61"/>
        <v>0</v>
      </c>
      <c r="T57" s="217">
        <f>-VLOOKUP($B57,'недельное планирование'!$B:$CA,T$3,FALSE)</f>
        <v>0</v>
      </c>
      <c r="U57" s="162">
        <f t="shared" si="62"/>
        <v>0</v>
      </c>
      <c r="V57" s="213">
        <f t="shared" si="63"/>
        <v>0</v>
      </c>
      <c r="W57" s="217">
        <f>-VLOOKUP($B57,'недельное планирование'!$B:$CA,W$3,FALSE)</f>
        <v>0</v>
      </c>
      <c r="X57" s="162">
        <f t="shared" si="64"/>
        <v>0</v>
      </c>
      <c r="Y57" s="213">
        <f t="shared" si="65"/>
        <v>0</v>
      </c>
      <c r="Z57" s="217">
        <f>-VLOOKUP($B57,'недельное планирование'!$B:$CA,Z$3,FALSE)</f>
        <v>0</v>
      </c>
      <c r="AA57" s="162">
        <f t="shared" si="66"/>
        <v>0</v>
      </c>
      <c r="AB57" s="213">
        <f t="shared" si="67"/>
        <v>0</v>
      </c>
      <c r="AC57" s="217">
        <f>-VLOOKUP($B57,'недельное планирование'!$B:$CA,AC$3,FALSE)</f>
        <v>0</v>
      </c>
      <c r="AD57" s="162">
        <f t="shared" si="68"/>
        <v>0</v>
      </c>
      <c r="AE57" s="213">
        <f t="shared" si="69"/>
        <v>0</v>
      </c>
      <c r="AF57" s="217">
        <f>-VLOOKUP($B57,'недельное планирование'!$B:$CA,AF$3,FALSE)</f>
        <v>0</v>
      </c>
      <c r="AG57" s="162">
        <f t="shared" si="70"/>
        <v>0</v>
      </c>
      <c r="AH57" s="213">
        <f t="shared" si="71"/>
        <v>0</v>
      </c>
      <c r="AI57" s="217" t="e">
        <f>-VLOOKUP($B57,'недельное планирование'!$B:$CA,AI$3,FALSE)</f>
        <v>#N/A</v>
      </c>
      <c r="AJ57" s="162" t="e">
        <f t="shared" si="72"/>
        <v>#N/A</v>
      </c>
      <c r="AK57" s="213" t="e">
        <f t="shared" si="73"/>
        <v>#N/A</v>
      </c>
      <c r="AL57" s="217" t="e">
        <f>-VLOOKUP($B57,'недельное планирование'!$B:$CA,AL$3,FALSE)</f>
        <v>#N/A</v>
      </c>
      <c r="AM57" s="162" t="e">
        <f t="shared" si="74"/>
        <v>#N/A</v>
      </c>
      <c r="AN57" s="213" t="e">
        <f t="shared" si="75"/>
        <v>#N/A</v>
      </c>
      <c r="AO57" s="217" t="e">
        <f>-VLOOKUP($B57,'недельное планирование'!$B:$CA,AO$3,FALSE)</f>
        <v>#N/A</v>
      </c>
      <c r="AP57" s="162" t="e">
        <f t="shared" si="76"/>
        <v>#N/A</v>
      </c>
      <c r="AQ57" s="213" t="e">
        <f t="shared" si="77"/>
        <v>#N/A</v>
      </c>
    </row>
    <row r="58" spans="1:43" ht="24" customHeight="1">
      <c r="A58" s="140" t="s">
        <v>19</v>
      </c>
      <c r="B58" s="229" t="s">
        <v>138</v>
      </c>
      <c r="C58" s="240">
        <v>2.8</v>
      </c>
      <c r="D58" s="240">
        <v>580</v>
      </c>
      <c r="E58" s="217">
        <f>-VLOOKUP($B58,'недельное планирование'!$B:$CA,E$3,FALSE)</f>
        <v>0</v>
      </c>
      <c r="F58" s="162">
        <f t="shared" si="52"/>
        <v>0</v>
      </c>
      <c r="G58" s="213">
        <f t="shared" si="53"/>
        <v>0</v>
      </c>
      <c r="H58" s="217">
        <f>-VLOOKUP($B58,'недельное планирование'!$B:$CA,H$3,FALSE)</f>
        <v>0</v>
      </c>
      <c r="I58" s="162">
        <f t="shared" si="54"/>
        <v>0</v>
      </c>
      <c r="J58" s="213">
        <f t="shared" si="55"/>
        <v>0</v>
      </c>
      <c r="K58" s="217">
        <f>-VLOOKUP($B58,'недельное планирование'!$B:$CA,K$3,FALSE)</f>
        <v>0</v>
      </c>
      <c r="L58" s="162">
        <f t="shared" si="56"/>
        <v>0</v>
      </c>
      <c r="M58" s="213">
        <f t="shared" si="57"/>
        <v>0</v>
      </c>
      <c r="N58" s="217">
        <f>-VLOOKUP($B58,'недельное планирование'!$B:$CA,N$3,FALSE)</f>
        <v>0</v>
      </c>
      <c r="O58" s="162">
        <f t="shared" si="58"/>
        <v>0</v>
      </c>
      <c r="P58" s="213">
        <f t="shared" si="59"/>
        <v>0</v>
      </c>
      <c r="Q58" s="217">
        <f>-VLOOKUP($B58,'недельное планирование'!$B:$CA,Q$3,FALSE)</f>
        <v>0</v>
      </c>
      <c r="R58" s="162">
        <f t="shared" si="60"/>
        <v>0</v>
      </c>
      <c r="S58" s="213">
        <f t="shared" si="61"/>
        <v>0</v>
      </c>
      <c r="T58" s="217">
        <f>-VLOOKUP($B58,'недельное планирование'!$B:$CA,T$3,FALSE)</f>
        <v>36</v>
      </c>
      <c r="U58" s="162">
        <f t="shared" si="62"/>
        <v>252.21742881794657</v>
      </c>
      <c r="V58" s="213">
        <f t="shared" si="63"/>
        <v>90.077653149266638</v>
      </c>
      <c r="W58" s="217">
        <f>-VLOOKUP($B58,'недельное планирование'!$B:$CA,W$3,FALSE)</f>
        <v>0</v>
      </c>
      <c r="X58" s="162">
        <f t="shared" si="64"/>
        <v>0</v>
      </c>
      <c r="Y58" s="213">
        <f t="shared" si="65"/>
        <v>0</v>
      </c>
      <c r="Z58" s="217">
        <f>-VLOOKUP($B58,'недельное планирование'!$B:$CA,Z$3,FALSE)</f>
        <v>39</v>
      </c>
      <c r="AA58" s="162">
        <f t="shared" si="66"/>
        <v>273.23554788610869</v>
      </c>
      <c r="AB58" s="213">
        <f t="shared" si="67"/>
        <v>97.584124245038879</v>
      </c>
      <c r="AC58" s="217">
        <f>-VLOOKUP($B58,'недельное планирование'!$B:$CA,AC$3,FALSE)</f>
        <v>0</v>
      </c>
      <c r="AD58" s="162">
        <f t="shared" si="68"/>
        <v>0</v>
      </c>
      <c r="AE58" s="213">
        <f t="shared" si="69"/>
        <v>0</v>
      </c>
      <c r="AF58" s="217">
        <f>-VLOOKUP($B58,'недельное планирование'!$B:$CA,AF$3,FALSE)</f>
        <v>0</v>
      </c>
      <c r="AG58" s="162">
        <f t="shared" si="70"/>
        <v>0</v>
      </c>
      <c r="AH58" s="213">
        <f t="shared" si="71"/>
        <v>0</v>
      </c>
      <c r="AI58" s="217" t="e">
        <f>-VLOOKUP($B58,'недельное планирование'!$B:$CA,AI$3,FALSE)</f>
        <v>#N/A</v>
      </c>
      <c r="AJ58" s="162" t="e">
        <f t="shared" si="72"/>
        <v>#N/A</v>
      </c>
      <c r="AK58" s="213" t="e">
        <f t="shared" si="73"/>
        <v>#N/A</v>
      </c>
      <c r="AL58" s="217" t="e">
        <f>-VLOOKUP($B58,'недельное планирование'!$B:$CA,AL$3,FALSE)</f>
        <v>#N/A</v>
      </c>
      <c r="AM58" s="162" t="e">
        <f t="shared" si="74"/>
        <v>#N/A</v>
      </c>
      <c r="AN58" s="213" t="e">
        <f t="shared" si="75"/>
        <v>#N/A</v>
      </c>
      <c r="AO58" s="217" t="e">
        <f>-VLOOKUP($B58,'недельное планирование'!$B:$CA,AO$3,FALSE)</f>
        <v>#N/A</v>
      </c>
      <c r="AP58" s="162" t="e">
        <f t="shared" si="76"/>
        <v>#N/A</v>
      </c>
      <c r="AQ58" s="213" t="e">
        <f t="shared" si="77"/>
        <v>#N/A</v>
      </c>
    </row>
    <row r="59" spans="1:43" ht="24" customHeight="1">
      <c r="A59" s="140" t="s">
        <v>19</v>
      </c>
      <c r="B59" s="229" t="s">
        <v>148</v>
      </c>
      <c r="C59" s="240">
        <v>2.8</v>
      </c>
      <c r="D59" s="240">
        <v>580</v>
      </c>
      <c r="E59" s="217">
        <f>-VLOOKUP($B59,'недельное планирование'!$B:$CA,E$3,FALSE)</f>
        <v>330</v>
      </c>
      <c r="F59" s="162">
        <f t="shared" si="52"/>
        <v>2311.9930974978429</v>
      </c>
      <c r="G59" s="213">
        <f t="shared" si="53"/>
        <v>825.71182053494431</v>
      </c>
      <c r="H59" s="217">
        <f>-VLOOKUP($B59,'недельное планирование'!$B:$CA,H$3,FALSE)</f>
        <v>0</v>
      </c>
      <c r="I59" s="162">
        <f t="shared" si="54"/>
        <v>0</v>
      </c>
      <c r="J59" s="213">
        <f t="shared" si="55"/>
        <v>0</v>
      </c>
      <c r="K59" s="217">
        <f>-VLOOKUP($B59,'недельное планирование'!$B:$CA,K$3,FALSE)</f>
        <v>0</v>
      </c>
      <c r="L59" s="162">
        <f t="shared" si="56"/>
        <v>0</v>
      </c>
      <c r="M59" s="213">
        <f t="shared" si="57"/>
        <v>0</v>
      </c>
      <c r="N59" s="217">
        <f>-VLOOKUP($B59,'недельное планирование'!$B:$CA,N$3,FALSE)</f>
        <v>330</v>
      </c>
      <c r="O59" s="162">
        <f t="shared" si="58"/>
        <v>2311.9930974978429</v>
      </c>
      <c r="P59" s="213">
        <f t="shared" si="59"/>
        <v>825.71182053494431</v>
      </c>
      <c r="Q59" s="217">
        <f>-VLOOKUP($B59,'недельное планирование'!$B:$CA,Q$3,FALSE)</f>
        <v>0</v>
      </c>
      <c r="R59" s="162">
        <f t="shared" si="60"/>
        <v>0</v>
      </c>
      <c r="S59" s="213">
        <f t="shared" si="61"/>
        <v>0</v>
      </c>
      <c r="T59" s="217">
        <f>-VLOOKUP($B59,'недельное планирование'!$B:$CA,T$3,FALSE)</f>
        <v>65</v>
      </c>
      <c r="U59" s="162">
        <f t="shared" si="62"/>
        <v>455.39257981018125</v>
      </c>
      <c r="V59" s="213">
        <f t="shared" si="63"/>
        <v>162.64020707506472</v>
      </c>
      <c r="W59" s="217">
        <f>-VLOOKUP($B59,'недельное планирование'!$B:$CA,W$3,FALSE)</f>
        <v>0</v>
      </c>
      <c r="X59" s="162">
        <f t="shared" si="64"/>
        <v>0</v>
      </c>
      <c r="Y59" s="213">
        <f t="shared" si="65"/>
        <v>0</v>
      </c>
      <c r="Z59" s="217">
        <f>-VLOOKUP($B59,'недельное планирование'!$B:$CA,Z$3,FALSE)</f>
        <v>330</v>
      </c>
      <c r="AA59" s="162">
        <f t="shared" si="66"/>
        <v>2311.9930974978429</v>
      </c>
      <c r="AB59" s="213">
        <f t="shared" si="67"/>
        <v>825.71182053494431</v>
      </c>
      <c r="AC59" s="217">
        <f>-VLOOKUP($B59,'недельное планирование'!$B:$CA,AC$3,FALSE)</f>
        <v>0</v>
      </c>
      <c r="AD59" s="162">
        <f t="shared" si="68"/>
        <v>0</v>
      </c>
      <c r="AE59" s="213">
        <f t="shared" si="69"/>
        <v>0</v>
      </c>
      <c r="AF59" s="217">
        <f>-VLOOKUP($B59,'недельное планирование'!$B:$CA,AF$3,FALSE)</f>
        <v>0</v>
      </c>
      <c r="AG59" s="162">
        <f t="shared" si="70"/>
        <v>0</v>
      </c>
      <c r="AH59" s="213">
        <f t="shared" si="71"/>
        <v>0</v>
      </c>
      <c r="AI59" s="217" t="e">
        <f>-VLOOKUP($B59,'недельное планирование'!$B:$CA,AI$3,FALSE)</f>
        <v>#N/A</v>
      </c>
      <c r="AJ59" s="162" t="e">
        <f t="shared" si="72"/>
        <v>#N/A</v>
      </c>
      <c r="AK59" s="213" t="e">
        <f t="shared" si="73"/>
        <v>#N/A</v>
      </c>
      <c r="AL59" s="217" t="e">
        <f>-VLOOKUP($B59,'недельное планирование'!$B:$CA,AL$3,FALSE)</f>
        <v>#N/A</v>
      </c>
      <c r="AM59" s="162" t="e">
        <f t="shared" si="74"/>
        <v>#N/A</v>
      </c>
      <c r="AN59" s="213" t="e">
        <f t="shared" si="75"/>
        <v>#N/A</v>
      </c>
      <c r="AO59" s="217" t="e">
        <f>-VLOOKUP($B59,'недельное планирование'!$B:$CA,AO$3,FALSE)</f>
        <v>#N/A</v>
      </c>
      <c r="AP59" s="162" t="e">
        <f t="shared" si="76"/>
        <v>#N/A</v>
      </c>
      <c r="AQ59" s="213" t="e">
        <f t="shared" si="77"/>
        <v>#N/A</v>
      </c>
    </row>
    <row r="60" spans="1:43" ht="24" customHeight="1">
      <c r="A60" s="140" t="s">
        <v>20</v>
      </c>
      <c r="B60" s="229" t="s">
        <v>180</v>
      </c>
      <c r="C60" s="240">
        <v>2.8</v>
      </c>
      <c r="D60" s="240">
        <v>580</v>
      </c>
      <c r="E60" s="217">
        <f>-VLOOKUP($B60,'недельное планирование'!$B:$CA,E$3,FALSE)</f>
        <v>0</v>
      </c>
      <c r="F60" s="162">
        <f t="shared" si="52"/>
        <v>0</v>
      </c>
      <c r="G60" s="213">
        <f t="shared" si="53"/>
        <v>0</v>
      </c>
      <c r="H60" s="217">
        <f>-VLOOKUP($B60,'недельное планирование'!$B:$CA,H$3,FALSE)</f>
        <v>405</v>
      </c>
      <c r="I60" s="162">
        <f t="shared" si="54"/>
        <v>2837.4460742018987</v>
      </c>
      <c r="J60" s="213">
        <f t="shared" si="55"/>
        <v>1013.3735979292496</v>
      </c>
      <c r="K60" s="217">
        <f>-VLOOKUP($B60,'недельное планирование'!$B:$CA,K$3,FALSE)</f>
        <v>0</v>
      </c>
      <c r="L60" s="162">
        <f t="shared" si="56"/>
        <v>0</v>
      </c>
      <c r="M60" s="213">
        <f t="shared" si="57"/>
        <v>0</v>
      </c>
      <c r="N60" s="217">
        <f>-VLOOKUP($B60,'недельное планирование'!$B:$CA,N$3,FALSE)</f>
        <v>0</v>
      </c>
      <c r="O60" s="162">
        <f t="shared" si="58"/>
        <v>0</v>
      </c>
      <c r="P60" s="213">
        <f t="shared" si="59"/>
        <v>0</v>
      </c>
      <c r="Q60" s="217">
        <f>-VLOOKUP($B60,'недельное планирование'!$B:$CA,Q$3,FALSE)</f>
        <v>0</v>
      </c>
      <c r="R60" s="162">
        <f t="shared" si="60"/>
        <v>0</v>
      </c>
      <c r="S60" s="213">
        <f t="shared" si="61"/>
        <v>0</v>
      </c>
      <c r="T60" s="217">
        <f>-VLOOKUP($B60,'недельное планирование'!$B:$CA,T$3,FALSE)</f>
        <v>30</v>
      </c>
      <c r="U60" s="162">
        <f t="shared" si="62"/>
        <v>210.1811906816221</v>
      </c>
      <c r="V60" s="213">
        <f t="shared" si="63"/>
        <v>75.064710957722212</v>
      </c>
      <c r="W60" s="217">
        <f>-VLOOKUP($B60,'недельное планирование'!$B:$CA,W$3,FALSE)</f>
        <v>0</v>
      </c>
      <c r="X60" s="162">
        <f t="shared" si="64"/>
        <v>0</v>
      </c>
      <c r="Y60" s="213">
        <f t="shared" si="65"/>
        <v>0</v>
      </c>
      <c r="Z60" s="217">
        <f>-VLOOKUP($B60,'недельное планирование'!$B:$CA,Z$3,FALSE)</f>
        <v>0</v>
      </c>
      <c r="AA60" s="162">
        <f t="shared" si="66"/>
        <v>0</v>
      </c>
      <c r="AB60" s="213">
        <f t="shared" si="67"/>
        <v>0</v>
      </c>
      <c r="AC60" s="217">
        <f>-VLOOKUP($B60,'недельное планирование'!$B:$CA,AC$3,FALSE)</f>
        <v>330</v>
      </c>
      <c r="AD60" s="162">
        <f t="shared" si="68"/>
        <v>2311.9930974978429</v>
      </c>
      <c r="AE60" s="213">
        <f t="shared" si="69"/>
        <v>825.71182053494431</v>
      </c>
      <c r="AF60" s="217">
        <f>-VLOOKUP($B60,'недельное планирование'!$B:$CA,AF$3,FALSE)</f>
        <v>0</v>
      </c>
      <c r="AG60" s="162">
        <f t="shared" si="70"/>
        <v>0</v>
      </c>
      <c r="AH60" s="213">
        <f t="shared" si="71"/>
        <v>0</v>
      </c>
      <c r="AI60" s="217" t="e">
        <f>-VLOOKUP($B60,'недельное планирование'!$B:$CA,AI$3,FALSE)</f>
        <v>#N/A</v>
      </c>
      <c r="AJ60" s="162" t="e">
        <f t="shared" si="72"/>
        <v>#N/A</v>
      </c>
      <c r="AK60" s="213" t="e">
        <f t="shared" si="73"/>
        <v>#N/A</v>
      </c>
      <c r="AL60" s="217" t="e">
        <f>-VLOOKUP($B60,'недельное планирование'!$B:$CA,AL$3,FALSE)</f>
        <v>#N/A</v>
      </c>
      <c r="AM60" s="162" t="e">
        <f t="shared" si="74"/>
        <v>#N/A</v>
      </c>
      <c r="AN60" s="213" t="e">
        <f t="shared" si="75"/>
        <v>#N/A</v>
      </c>
      <c r="AO60" s="217" t="e">
        <f>-VLOOKUP($B60,'недельное планирование'!$B:$CA,AO$3,FALSE)</f>
        <v>#N/A</v>
      </c>
      <c r="AP60" s="162" t="e">
        <f t="shared" si="76"/>
        <v>#N/A</v>
      </c>
      <c r="AQ60" s="213" t="e">
        <f t="shared" si="77"/>
        <v>#N/A</v>
      </c>
    </row>
    <row r="61" spans="1:43" ht="24" customHeight="1">
      <c r="A61" s="140" t="s">
        <v>175</v>
      </c>
      <c r="B61" s="229" t="s">
        <v>176</v>
      </c>
      <c r="C61" s="240">
        <v>2.8</v>
      </c>
      <c r="D61" s="240">
        <v>580</v>
      </c>
      <c r="E61" s="217">
        <f>-VLOOKUP($B61,'недельное планирование'!$B:$CA,E$3,FALSE)</f>
        <v>0</v>
      </c>
      <c r="F61" s="162">
        <f t="shared" si="52"/>
        <v>0</v>
      </c>
      <c r="G61" s="213">
        <f t="shared" si="53"/>
        <v>0</v>
      </c>
      <c r="H61" s="217">
        <f>-VLOOKUP($B61,'недельное планирование'!$B:$CA,H$3,FALSE)</f>
        <v>0</v>
      </c>
      <c r="I61" s="162">
        <f t="shared" si="54"/>
        <v>0</v>
      </c>
      <c r="J61" s="213">
        <f t="shared" si="55"/>
        <v>0</v>
      </c>
      <c r="K61" s="217">
        <f>-VLOOKUP($B61,'недельное планирование'!$B:$CA,K$3,FALSE)</f>
        <v>200</v>
      </c>
      <c r="L61" s="162">
        <f t="shared" si="56"/>
        <v>1401.2079378774811</v>
      </c>
      <c r="M61" s="213">
        <f t="shared" si="57"/>
        <v>500.43140638481441</v>
      </c>
      <c r="N61" s="217">
        <f>-VLOOKUP($B61,'недельное планирование'!$B:$CA,N$3,FALSE)</f>
        <v>0</v>
      </c>
      <c r="O61" s="162">
        <f t="shared" si="58"/>
        <v>0</v>
      </c>
      <c r="P61" s="213">
        <f t="shared" si="59"/>
        <v>0</v>
      </c>
      <c r="Q61" s="217">
        <f>-VLOOKUP($B61,'недельное планирование'!$B:$CA,Q$3,FALSE)</f>
        <v>0</v>
      </c>
      <c r="R61" s="162">
        <f t="shared" si="60"/>
        <v>0</v>
      </c>
      <c r="S61" s="213">
        <f t="shared" si="61"/>
        <v>0</v>
      </c>
      <c r="T61" s="217">
        <f>-VLOOKUP($B61,'недельное планирование'!$B:$CA,T$3,FALSE)</f>
        <v>220</v>
      </c>
      <c r="U61" s="162">
        <f t="shared" si="62"/>
        <v>1541.3287316652286</v>
      </c>
      <c r="V61" s="213">
        <f t="shared" si="63"/>
        <v>550.47454702329605</v>
      </c>
      <c r="W61" s="217">
        <f>-VLOOKUP($B61,'недельное планирование'!$B:$CA,W$3,FALSE)</f>
        <v>0</v>
      </c>
      <c r="X61" s="162">
        <f t="shared" si="64"/>
        <v>0</v>
      </c>
      <c r="Y61" s="213">
        <f t="shared" si="65"/>
        <v>0</v>
      </c>
      <c r="Z61" s="217">
        <f>-VLOOKUP($B61,'недельное планирование'!$B:$CA,Z$3,FALSE)</f>
        <v>0</v>
      </c>
      <c r="AA61" s="162">
        <f t="shared" si="66"/>
        <v>0</v>
      </c>
      <c r="AB61" s="213">
        <f t="shared" si="67"/>
        <v>0</v>
      </c>
      <c r="AC61" s="217">
        <f>-VLOOKUP($B61,'недельное планирование'!$B:$CA,AC$3,FALSE)</f>
        <v>330</v>
      </c>
      <c r="AD61" s="162">
        <f t="shared" si="68"/>
        <v>2311.9930974978429</v>
      </c>
      <c r="AE61" s="213">
        <f t="shared" si="69"/>
        <v>825.71182053494431</v>
      </c>
      <c r="AF61" s="217">
        <f>-VLOOKUP($B61,'недельное планирование'!$B:$CA,AF$3,FALSE)</f>
        <v>0</v>
      </c>
      <c r="AG61" s="162">
        <f t="shared" si="70"/>
        <v>0</v>
      </c>
      <c r="AH61" s="213">
        <f t="shared" si="71"/>
        <v>0</v>
      </c>
      <c r="AI61" s="217">
        <f>-VLOOKUP($B61,'недельное планирование'!$B:$CA,AI$3,FALSE)</f>
        <v>1100.3324444444449</v>
      </c>
      <c r="AJ61" s="162">
        <f t="shared" si="72"/>
        <v>7708.9727772984434</v>
      </c>
      <c r="AK61" s="213">
        <f t="shared" si="73"/>
        <v>2753.2045633208718</v>
      </c>
      <c r="AL61" s="217">
        <f>-VLOOKUP($B61,'недельное планирование'!$B:$CA,AL$3,FALSE)</f>
        <v>900.27200000000028</v>
      </c>
      <c r="AM61" s="162">
        <f t="shared" si="74"/>
        <v>6307.341363244177</v>
      </c>
      <c r="AN61" s="213">
        <f t="shared" si="75"/>
        <v>2252.6219154443497</v>
      </c>
      <c r="AO61" s="217">
        <f>-VLOOKUP($B61,'недельное планирование'!$B:$CA,AO$3,FALSE)</f>
        <v>900.27200000000028</v>
      </c>
      <c r="AP61" s="162">
        <f t="shared" si="76"/>
        <v>6307.341363244177</v>
      </c>
      <c r="AQ61" s="213">
        <f t="shared" si="77"/>
        <v>2252.6219154443497</v>
      </c>
    </row>
    <row r="62" spans="1:43" ht="24" customHeight="1">
      <c r="A62" s="140"/>
      <c r="B62" s="229"/>
      <c r="C62" s="240"/>
      <c r="D62" s="240"/>
      <c r="E62" s="217"/>
      <c r="F62" s="162"/>
      <c r="G62" s="213"/>
      <c r="H62" s="217"/>
      <c r="I62" s="162"/>
      <c r="J62" s="213"/>
      <c r="K62" s="217"/>
      <c r="L62" s="162"/>
      <c r="M62" s="213"/>
      <c r="N62" s="217"/>
      <c r="O62" s="162"/>
      <c r="P62" s="213"/>
      <c r="Q62" s="217"/>
      <c r="R62" s="162"/>
      <c r="S62" s="213"/>
      <c r="T62" s="217"/>
      <c r="U62" s="162"/>
      <c r="V62" s="213"/>
      <c r="W62" s="217"/>
      <c r="X62" s="162"/>
      <c r="Y62" s="213"/>
      <c r="Z62" s="217"/>
      <c r="AA62" s="162"/>
      <c r="AB62" s="213"/>
      <c r="AC62" s="217"/>
      <c r="AD62" s="162"/>
      <c r="AE62" s="213"/>
      <c r="AF62" s="217"/>
      <c r="AG62" s="162"/>
      <c r="AH62" s="213"/>
      <c r="AI62" s="217"/>
      <c r="AJ62" s="162"/>
      <c r="AK62" s="213"/>
      <c r="AL62" s="217"/>
      <c r="AM62" s="162"/>
      <c r="AN62" s="213"/>
      <c r="AO62" s="217"/>
      <c r="AP62" s="162"/>
      <c r="AQ62" s="213"/>
    </row>
    <row r="63" spans="1:43" s="212" customFormat="1" ht="24" customHeight="1">
      <c r="C63" s="239"/>
      <c r="D63" s="239"/>
      <c r="E63" s="215"/>
      <c r="F63" s="208"/>
      <c r="G63" s="208"/>
      <c r="H63" s="215"/>
      <c r="I63" s="208"/>
      <c r="J63" s="208"/>
      <c r="K63" s="215"/>
      <c r="L63" s="208"/>
      <c r="M63" s="208"/>
      <c r="N63" s="215"/>
      <c r="O63" s="208"/>
      <c r="P63" s="208"/>
      <c r="Q63" s="215"/>
      <c r="R63" s="208"/>
      <c r="S63" s="208"/>
      <c r="T63" s="215"/>
      <c r="U63" s="208"/>
      <c r="V63" s="208"/>
      <c r="W63" s="215"/>
      <c r="X63" s="208"/>
      <c r="Y63" s="208"/>
      <c r="Z63" s="215"/>
      <c r="AA63" s="208"/>
      <c r="AB63" s="208"/>
      <c r="AC63" s="215"/>
      <c r="AD63" s="208"/>
      <c r="AE63" s="208"/>
      <c r="AF63" s="215"/>
      <c r="AG63" s="208"/>
      <c r="AH63" s="208"/>
      <c r="AI63" s="215"/>
      <c r="AJ63" s="208"/>
      <c r="AK63" s="208"/>
      <c r="AL63" s="215"/>
      <c r="AM63" s="208"/>
      <c r="AN63" s="208"/>
      <c r="AO63" s="215"/>
      <c r="AP63" s="208"/>
      <c r="AQ63" s="208"/>
    </row>
    <row r="64" spans="1:43" ht="24" customHeight="1">
      <c r="A64" s="143" t="s">
        <v>19</v>
      </c>
      <c r="B64" s="143" t="s">
        <v>108</v>
      </c>
      <c r="C64" s="240">
        <v>3.4</v>
      </c>
      <c r="D64" s="240">
        <v>652</v>
      </c>
      <c r="E64" s="217">
        <f>-VLOOKUP($B64,'недельное планирование'!$B:$CA,E$3,FALSE)</f>
        <v>0</v>
      </c>
      <c r="F64" s="162">
        <f>$D64*100/($C64+$C$3)*E64/1000*$C64/$C$2</f>
        <v>0</v>
      </c>
      <c r="G64" s="213">
        <f>$D64*100/($C64+$C$3)*E64/1000-F64</f>
        <v>0</v>
      </c>
      <c r="H64" s="217">
        <f>-VLOOKUP($B64,'недельное планирование'!$B:$CA,H$3,FALSE)</f>
        <v>0</v>
      </c>
      <c r="I64" s="162">
        <f>$D64*100/($C64+$C$3)*H64/1000*$C64/$C$2</f>
        <v>0</v>
      </c>
      <c r="J64" s="213">
        <f>$D64*100/($C64+$C$3)*H64/1000-I64</f>
        <v>0</v>
      </c>
      <c r="K64" s="217">
        <f>-VLOOKUP($B64,'недельное планирование'!$B:$CA,K$3,FALSE)</f>
        <v>0</v>
      </c>
      <c r="L64" s="162">
        <f>$D64*100/($C64+$C$3)*K64/1000*$C64/$C$2</f>
        <v>0</v>
      </c>
      <c r="M64" s="213">
        <f>$D64*100/($C64+$C$3)*K64/1000-L64</f>
        <v>0</v>
      </c>
      <c r="N64" s="217">
        <f>-VLOOKUP($B64,'недельное планирование'!$B:$CA,N$3,FALSE)</f>
        <v>0</v>
      </c>
      <c r="O64" s="162">
        <f>$D64*100/($C64+$C$3)*N64/1000*$C64/$C$2</f>
        <v>0</v>
      </c>
      <c r="P64" s="213">
        <f>$D64*100/($C64+$C$3)*N64/1000-O64</f>
        <v>0</v>
      </c>
      <c r="Q64" s="217">
        <f>-VLOOKUP($B64,'недельное планирование'!$B:$CA,Q$3,FALSE)</f>
        <v>0</v>
      </c>
      <c r="R64" s="162">
        <f>$D64*100/($C64+$C$3)*Q64/1000*$C64/$C$2</f>
        <v>0</v>
      </c>
      <c r="S64" s="213">
        <f>$D64*100/($C64+$C$3)*Q64/1000-R64</f>
        <v>0</v>
      </c>
      <c r="T64" s="217">
        <f>-VLOOKUP($B64,'недельное планирование'!$B:$CA,T$3,FALSE)</f>
        <v>0</v>
      </c>
      <c r="U64" s="162">
        <f>$D64*100/($C64+$C$3)*T64/1000*$C64/$C$2</f>
        <v>0</v>
      </c>
      <c r="V64" s="213">
        <f>$D64*100/($C64+$C$3)*T64/1000-U64</f>
        <v>0</v>
      </c>
      <c r="W64" s="217">
        <f>-VLOOKUP($B64,'недельное планирование'!$B:$CA,W$3,FALSE)</f>
        <v>0</v>
      </c>
      <c r="X64" s="162">
        <f>$D64*100/($C64+$C$3)*W64/1000*$C64/$C$2</f>
        <v>0</v>
      </c>
      <c r="Y64" s="213">
        <f>$D64*100/($C64+$C$3)*W64/1000-X64</f>
        <v>0</v>
      </c>
      <c r="Z64" s="217">
        <f>-VLOOKUP($B64,'недельное планирование'!$B:$CA,Z$3,FALSE)</f>
        <v>0</v>
      </c>
      <c r="AA64" s="162">
        <f>$D64*100/($C64+$C$3)*Z64/1000*$C64/$C$2</f>
        <v>0</v>
      </c>
      <c r="AB64" s="213">
        <f>$D64*100/($C64+$C$3)*Z64/1000-AA64</f>
        <v>0</v>
      </c>
      <c r="AC64" s="217">
        <f>-VLOOKUP($B64,'недельное планирование'!$B:$CA,AC$3,FALSE)</f>
        <v>0</v>
      </c>
      <c r="AD64" s="162">
        <f>$D64*100/($C64+$C$3)*AC64/1000*$C64/$C$2</f>
        <v>0</v>
      </c>
      <c r="AE64" s="213">
        <f>$D64*100/($C64+$C$3)*AC64/1000-AD64</f>
        <v>0</v>
      </c>
      <c r="AF64" s="217">
        <f>-VLOOKUP($B64,'недельное планирование'!$B:$CA,AF$3,FALSE)</f>
        <v>0</v>
      </c>
      <c r="AG64" s="162">
        <f>$D64*100/($C64+$C$3)*AF64/1000*$C64/$C$2</f>
        <v>0</v>
      </c>
      <c r="AH64" s="213">
        <f>$D64*100/($C64+$C$3)*AF64/1000-AG64</f>
        <v>0</v>
      </c>
      <c r="AI64" s="217" t="e">
        <f>-VLOOKUP($B64,'недельное планирование'!$B:$CA,AI$3,FALSE)</f>
        <v>#N/A</v>
      </c>
      <c r="AJ64" s="162" t="e">
        <f>$D64*100/($C64+$C$3)*AI64/1000*$C64/$C$2</f>
        <v>#N/A</v>
      </c>
      <c r="AK64" s="213" t="e">
        <f>$D64*100/($C64+$C$3)*AI64/1000-AJ64</f>
        <v>#N/A</v>
      </c>
      <c r="AL64" s="217" t="e">
        <f>-VLOOKUP($B64,'недельное планирование'!$B:$CA,AL$3,FALSE)</f>
        <v>#N/A</v>
      </c>
      <c r="AM64" s="162" t="e">
        <f>$D64*100/($C64+$C$3)*AL64/1000*$C64/$C$2</f>
        <v>#N/A</v>
      </c>
      <c r="AN64" s="213" t="e">
        <f>$D64*100/($C64+$C$3)*AL64/1000-AM64</f>
        <v>#N/A</v>
      </c>
      <c r="AO64" s="217" t="e">
        <f>-VLOOKUP($B64,'недельное планирование'!$B:$CA,AO$3,FALSE)</f>
        <v>#N/A</v>
      </c>
      <c r="AP64" s="162" t="e">
        <f>$D64*100/($C64+$C$3)*AO64/1000*$C64/$C$2</f>
        <v>#N/A</v>
      </c>
      <c r="AQ64" s="213" t="e">
        <f>$D64*100/($C64+$C$3)*AO64/1000-AP64</f>
        <v>#N/A</v>
      </c>
    </row>
    <row r="65" spans="1:43" ht="24" customHeight="1">
      <c r="A65" s="143"/>
      <c r="B65" s="143"/>
      <c r="C65" s="240"/>
      <c r="D65" s="240"/>
      <c r="E65" s="217"/>
      <c r="F65" s="162"/>
      <c r="G65" s="213"/>
      <c r="H65" s="217"/>
      <c r="I65" s="162"/>
      <c r="J65" s="213"/>
      <c r="K65" s="217"/>
      <c r="L65" s="162"/>
      <c r="M65" s="213"/>
      <c r="N65" s="217"/>
      <c r="O65" s="162"/>
      <c r="P65" s="213"/>
      <c r="Q65" s="217"/>
      <c r="R65" s="162"/>
      <c r="S65" s="213"/>
      <c r="T65" s="217"/>
      <c r="U65" s="162"/>
      <c r="V65" s="213"/>
      <c r="W65" s="217"/>
      <c r="X65" s="162"/>
      <c r="Y65" s="213"/>
      <c r="Z65" s="217"/>
      <c r="AA65" s="162"/>
      <c r="AB65" s="213"/>
      <c r="AC65" s="217"/>
      <c r="AD65" s="162"/>
      <c r="AE65" s="213"/>
      <c r="AF65" s="217"/>
      <c r="AG65" s="162"/>
      <c r="AH65" s="213"/>
      <c r="AI65" s="217"/>
      <c r="AJ65" s="162"/>
      <c r="AK65" s="213"/>
      <c r="AL65" s="217"/>
      <c r="AM65" s="162"/>
      <c r="AN65" s="213"/>
      <c r="AO65" s="217"/>
      <c r="AP65" s="162"/>
      <c r="AQ65" s="213"/>
    </row>
    <row r="66" spans="1:43" s="212" customFormat="1" ht="24" customHeight="1">
      <c r="C66" s="239"/>
      <c r="D66" s="239"/>
      <c r="E66" s="215"/>
      <c r="F66" s="208"/>
      <c r="G66" s="208"/>
      <c r="H66" s="215"/>
      <c r="I66" s="208"/>
      <c r="J66" s="208"/>
      <c r="K66" s="215"/>
      <c r="L66" s="208"/>
      <c r="M66" s="208"/>
      <c r="N66" s="215"/>
      <c r="O66" s="208"/>
      <c r="P66" s="208"/>
      <c r="Q66" s="215"/>
      <c r="R66" s="208"/>
      <c r="S66" s="208"/>
      <c r="T66" s="215"/>
      <c r="U66" s="208"/>
      <c r="V66" s="208"/>
      <c r="W66" s="215"/>
      <c r="X66" s="208"/>
      <c r="Y66" s="208"/>
      <c r="Z66" s="215"/>
      <c r="AA66" s="208"/>
      <c r="AB66" s="208"/>
      <c r="AC66" s="215"/>
      <c r="AD66" s="208"/>
      <c r="AE66" s="208"/>
      <c r="AF66" s="215"/>
      <c r="AG66" s="208"/>
      <c r="AH66" s="208"/>
      <c r="AI66" s="215"/>
      <c r="AJ66" s="208"/>
      <c r="AK66" s="208"/>
      <c r="AL66" s="215"/>
      <c r="AM66" s="208"/>
      <c r="AN66" s="208"/>
      <c r="AO66" s="215"/>
      <c r="AP66" s="208"/>
      <c r="AQ66" s="208"/>
    </row>
    <row r="67" spans="1:43" ht="24" customHeight="1">
      <c r="A67" s="230" t="s">
        <v>46</v>
      </c>
      <c r="B67" s="228" t="s">
        <v>121</v>
      </c>
      <c r="C67" s="240">
        <v>4</v>
      </c>
      <c r="D67" s="240">
        <v>419</v>
      </c>
      <c r="E67" s="217">
        <f>-VLOOKUP($B67,'недельное планирование'!$B:$CA,E$3,FALSE)</f>
        <v>0</v>
      </c>
      <c r="F67" s="162">
        <f t="shared" ref="F67:F79" si="78">$D67*100/($C67+$C$3)*E67/1000*$C67/$C$2</f>
        <v>0</v>
      </c>
      <c r="G67" s="213">
        <f t="shared" ref="G67:G79" si="79">$D67*100/($C67+$C$3)*E67/1000-F67</f>
        <v>0</v>
      </c>
      <c r="H67" s="217">
        <f>-VLOOKUP($B67,'недельное планирование'!$B:$CA,H$3,FALSE)</f>
        <v>0</v>
      </c>
      <c r="I67" s="162">
        <f t="shared" ref="I67:I79" si="80">$D67*100/($C67+$C$3)*H67/1000*$C67/$C$2</f>
        <v>0</v>
      </c>
      <c r="J67" s="213">
        <f t="shared" ref="J67:J79" si="81">$D67*100/($C67+$C$3)*H67/1000-I67</f>
        <v>0</v>
      </c>
      <c r="K67" s="217">
        <f>-VLOOKUP($B67,'недельное планирование'!$B:$CA,K$3,FALSE)</f>
        <v>384</v>
      </c>
      <c r="L67" s="162">
        <f t="shared" ref="L67:L79" si="82">$D67*100/($C67+$C$3)*K67/1000*$C67/$C$2</f>
        <v>2320.0576784426821</v>
      </c>
      <c r="M67" s="213">
        <f t="shared" ref="M67:M79" si="83">$D67*100/($C67+$C$3)*K67/1000-L67</f>
        <v>-116.00288392213406</v>
      </c>
      <c r="N67" s="217">
        <f>-VLOOKUP($B67,'недельное планирование'!$B:$CA,N$3,FALSE)</f>
        <v>400</v>
      </c>
      <c r="O67" s="162">
        <f t="shared" ref="O67:O79" si="84">$D67*100/($C67+$C$3)*N67/1000*$C67/$C$2</f>
        <v>2416.7267483777941</v>
      </c>
      <c r="P67" s="213">
        <f t="shared" ref="P67:P79" si="85">$D67*100/($C67+$C$3)*N67/1000-O67</f>
        <v>-120.8363374188898</v>
      </c>
      <c r="Q67" s="217">
        <f>-VLOOKUP($B67,'недельное планирование'!$B:$CA,Q$3,FALSE)</f>
        <v>0</v>
      </c>
      <c r="R67" s="162">
        <f t="shared" ref="R67:R79" si="86">$D67*100/($C67+$C$3)*Q67/1000*$C67/$C$2</f>
        <v>0</v>
      </c>
      <c r="S67" s="213">
        <f t="shared" ref="S67:S79" si="87">$D67*100/($C67+$C$3)*Q67/1000-R67</f>
        <v>0</v>
      </c>
      <c r="T67" s="217">
        <f>-VLOOKUP($B67,'недельное планирование'!$B:$CA,T$3,FALSE)</f>
        <v>0</v>
      </c>
      <c r="U67" s="162">
        <f t="shared" ref="U67:U79" si="88">$D67*100/($C67+$C$3)*T67/1000*$C67/$C$2</f>
        <v>0</v>
      </c>
      <c r="V67" s="213">
        <f t="shared" ref="V67:V79" si="89">$D67*100/($C67+$C$3)*T67/1000-U67</f>
        <v>0</v>
      </c>
      <c r="W67" s="217">
        <f>-VLOOKUP($B67,'недельное планирование'!$B:$CA,W$3,FALSE)</f>
        <v>0</v>
      </c>
      <c r="X67" s="162">
        <f t="shared" ref="X67:X79" si="90">$D67*100/($C67+$C$3)*W67/1000*$C67/$C$2</f>
        <v>0</v>
      </c>
      <c r="Y67" s="213">
        <f t="shared" ref="Y67:Y79" si="91">$D67*100/($C67+$C$3)*W67/1000-X67</f>
        <v>0</v>
      </c>
      <c r="Z67" s="217">
        <f>-VLOOKUP($B67,'недельное планирование'!$B:$CA,Z$3,FALSE)</f>
        <v>150</v>
      </c>
      <c r="AA67" s="162">
        <f t="shared" ref="AA67:AA79" si="92">$D67*100/($C67+$C$3)*Z67/1000*$C67/$C$2</f>
        <v>906.2725306416728</v>
      </c>
      <c r="AB67" s="213">
        <f t="shared" ref="AB67:AB79" si="93">$D67*100/($C67+$C$3)*Z67/1000-AA67</f>
        <v>-45.313626532083731</v>
      </c>
      <c r="AC67" s="217">
        <f>-VLOOKUP($B67,'недельное планирование'!$B:$CA,AC$3,FALSE)</f>
        <v>0</v>
      </c>
      <c r="AD67" s="162">
        <f t="shared" ref="AD67:AD79" si="94">$D67*100/($C67+$C$3)*AC67/1000*$C67/$C$2</f>
        <v>0</v>
      </c>
      <c r="AE67" s="213">
        <f t="shared" ref="AE67:AE79" si="95">$D67*100/($C67+$C$3)*AC67/1000-AD67</f>
        <v>0</v>
      </c>
      <c r="AF67" s="217">
        <f>-VLOOKUP($B67,'недельное планирование'!$B:$CA,AF$3,FALSE)</f>
        <v>1000</v>
      </c>
      <c r="AG67" s="162">
        <f t="shared" ref="AG67:AG79" si="96">$D67*100/($C67+$C$3)*AF67/1000*$C67/$C$2</f>
        <v>6041.8168709444853</v>
      </c>
      <c r="AH67" s="213">
        <f t="shared" ref="AH67:AH79" si="97">$D67*100/($C67+$C$3)*AF67/1000-AG67</f>
        <v>-302.09084354722472</v>
      </c>
      <c r="AI67" s="217" t="e">
        <f>-VLOOKUP($B67,'недельное планирование'!$B:$CA,AI$3,FALSE)</f>
        <v>#N/A</v>
      </c>
      <c r="AJ67" s="162" t="e">
        <f t="shared" ref="AJ67:AJ79" si="98">$D67*100/($C67+$C$3)*AI67/1000*$C67/$C$2</f>
        <v>#N/A</v>
      </c>
      <c r="AK67" s="213" t="e">
        <f t="shared" ref="AK67:AK79" si="99">$D67*100/($C67+$C$3)*AI67/1000-AJ67</f>
        <v>#N/A</v>
      </c>
      <c r="AL67" s="217" t="e">
        <f>-VLOOKUP($B67,'недельное планирование'!$B:$CA,AL$3,FALSE)</f>
        <v>#N/A</v>
      </c>
      <c r="AM67" s="162" t="e">
        <f t="shared" ref="AM67:AM79" si="100">$D67*100/($C67+$C$3)*AL67/1000*$C67/$C$2</f>
        <v>#N/A</v>
      </c>
      <c r="AN67" s="213" t="e">
        <f t="shared" ref="AN67:AN79" si="101">$D67*100/($C67+$C$3)*AL67/1000-AM67</f>
        <v>#N/A</v>
      </c>
      <c r="AO67" s="217" t="e">
        <f>-VLOOKUP($B67,'недельное планирование'!$B:$CA,AO$3,FALSE)</f>
        <v>#N/A</v>
      </c>
      <c r="AP67" s="162" t="e">
        <f t="shared" ref="AP67:AP79" si="102">$D67*100/($C67+$C$3)*AO67/1000*$C67/$C$2</f>
        <v>#N/A</v>
      </c>
      <c r="AQ67" s="213" t="e">
        <f t="shared" ref="AQ67:AQ79" si="103">$D67*100/($C67+$C$3)*AO67/1000-AP67</f>
        <v>#N/A</v>
      </c>
    </row>
    <row r="68" spans="1:43" ht="24" customHeight="1">
      <c r="A68" s="230" t="s">
        <v>46</v>
      </c>
      <c r="B68" s="228" t="s">
        <v>95</v>
      </c>
      <c r="C68" s="240">
        <v>4</v>
      </c>
      <c r="D68" s="240">
        <v>419</v>
      </c>
      <c r="E68" s="217">
        <f>-VLOOKUP($B68,'недельное планирование'!$B:$CA,E$3,FALSE)</f>
        <v>0</v>
      </c>
      <c r="F68" s="162">
        <f t="shared" si="78"/>
        <v>0</v>
      </c>
      <c r="G68" s="213">
        <f t="shared" si="79"/>
        <v>0</v>
      </c>
      <c r="H68" s="217">
        <f>-VLOOKUP($B68,'недельное планирование'!$B:$CA,H$3,FALSE)</f>
        <v>0</v>
      </c>
      <c r="I68" s="162">
        <f t="shared" si="80"/>
        <v>0</v>
      </c>
      <c r="J68" s="213">
        <f t="shared" si="81"/>
        <v>0</v>
      </c>
      <c r="K68" s="217">
        <f>-VLOOKUP($B68,'недельное планирование'!$B:$CA,K$3,FALSE)</f>
        <v>0</v>
      </c>
      <c r="L68" s="162">
        <f t="shared" si="82"/>
        <v>0</v>
      </c>
      <c r="M68" s="213">
        <f t="shared" si="83"/>
        <v>0</v>
      </c>
      <c r="N68" s="217">
        <f>-VLOOKUP($B68,'недельное планирование'!$B:$CA,N$3,FALSE)</f>
        <v>300</v>
      </c>
      <c r="O68" s="162">
        <f t="shared" si="84"/>
        <v>1812.5450612833456</v>
      </c>
      <c r="P68" s="213">
        <f t="shared" si="85"/>
        <v>-90.627253064167462</v>
      </c>
      <c r="Q68" s="217">
        <f>-VLOOKUP($B68,'недельное планирование'!$B:$CA,Q$3,FALSE)</f>
        <v>0</v>
      </c>
      <c r="R68" s="162">
        <f t="shared" si="86"/>
        <v>0</v>
      </c>
      <c r="S68" s="213">
        <f t="shared" si="87"/>
        <v>0</v>
      </c>
      <c r="T68" s="217">
        <f>-VLOOKUP($B68,'недельное планирование'!$B:$CA,T$3,FALSE)</f>
        <v>0</v>
      </c>
      <c r="U68" s="162">
        <f t="shared" si="88"/>
        <v>0</v>
      </c>
      <c r="V68" s="213">
        <f t="shared" si="89"/>
        <v>0</v>
      </c>
      <c r="W68" s="217">
        <f>-VLOOKUP($B68,'недельное планирование'!$B:$CA,W$3,FALSE)</f>
        <v>0</v>
      </c>
      <c r="X68" s="162">
        <f t="shared" si="90"/>
        <v>0</v>
      </c>
      <c r="Y68" s="213">
        <f t="shared" si="91"/>
        <v>0</v>
      </c>
      <c r="Z68" s="217">
        <f>-VLOOKUP($B68,'недельное планирование'!$B:$CA,Z$3,FALSE)</f>
        <v>0</v>
      </c>
      <c r="AA68" s="162">
        <f t="shared" si="92"/>
        <v>0</v>
      </c>
      <c r="AB68" s="213">
        <f t="shared" si="93"/>
        <v>0</v>
      </c>
      <c r="AC68" s="217">
        <f>-VLOOKUP($B68,'недельное планирование'!$B:$CA,AC$3,FALSE)</f>
        <v>0</v>
      </c>
      <c r="AD68" s="162">
        <f t="shared" si="94"/>
        <v>0</v>
      </c>
      <c r="AE68" s="213">
        <f t="shared" si="95"/>
        <v>0</v>
      </c>
      <c r="AF68" s="217">
        <f>-VLOOKUP($B68,'недельное планирование'!$B:$CA,AF$3,FALSE)</f>
        <v>0</v>
      </c>
      <c r="AG68" s="162">
        <f t="shared" si="96"/>
        <v>0</v>
      </c>
      <c r="AH68" s="213">
        <f t="shared" si="97"/>
        <v>0</v>
      </c>
      <c r="AI68" s="217" t="e">
        <f>-VLOOKUP($B68,'недельное планирование'!$B:$CA,AI$3,FALSE)</f>
        <v>#N/A</v>
      </c>
      <c r="AJ68" s="162" t="e">
        <f t="shared" si="98"/>
        <v>#N/A</v>
      </c>
      <c r="AK68" s="213" t="e">
        <f t="shared" si="99"/>
        <v>#N/A</v>
      </c>
      <c r="AL68" s="217" t="e">
        <f>-VLOOKUP($B68,'недельное планирование'!$B:$CA,AL$3,FALSE)</f>
        <v>#N/A</v>
      </c>
      <c r="AM68" s="162" t="e">
        <f t="shared" si="100"/>
        <v>#N/A</v>
      </c>
      <c r="AN68" s="213" t="e">
        <f t="shared" si="101"/>
        <v>#N/A</v>
      </c>
      <c r="AO68" s="217" t="e">
        <f>-VLOOKUP($B68,'недельное планирование'!$B:$CA,AO$3,FALSE)</f>
        <v>#N/A</v>
      </c>
      <c r="AP68" s="162" t="e">
        <f t="shared" si="102"/>
        <v>#N/A</v>
      </c>
      <c r="AQ68" s="213" t="e">
        <f t="shared" si="103"/>
        <v>#N/A</v>
      </c>
    </row>
    <row r="69" spans="1:43" ht="24" customHeight="1">
      <c r="A69" s="230" t="s">
        <v>46</v>
      </c>
      <c r="B69" s="228" t="s">
        <v>94</v>
      </c>
      <c r="C69" s="240">
        <v>4</v>
      </c>
      <c r="D69" s="240">
        <v>419</v>
      </c>
      <c r="E69" s="217">
        <f>-VLOOKUP($B69,'недельное планирование'!$B:$CA,E$3,FALSE)</f>
        <v>0</v>
      </c>
      <c r="F69" s="162">
        <f t="shared" si="78"/>
        <v>0</v>
      </c>
      <c r="G69" s="213">
        <f t="shared" si="79"/>
        <v>0</v>
      </c>
      <c r="H69" s="217">
        <f>-VLOOKUP($B69,'недельное планирование'!$B:$CA,H$3,FALSE)</f>
        <v>0</v>
      </c>
      <c r="I69" s="162">
        <f t="shared" si="80"/>
        <v>0</v>
      </c>
      <c r="J69" s="213">
        <f t="shared" si="81"/>
        <v>0</v>
      </c>
      <c r="K69" s="217">
        <f>-VLOOKUP($B69,'недельное планирование'!$B:$CA,K$3,FALSE)</f>
        <v>0</v>
      </c>
      <c r="L69" s="162">
        <f t="shared" si="82"/>
        <v>0</v>
      </c>
      <c r="M69" s="213">
        <f t="shared" si="83"/>
        <v>0</v>
      </c>
      <c r="N69" s="217">
        <f>-VLOOKUP($B69,'недельное планирование'!$B:$CA,N$3,FALSE)</f>
        <v>400</v>
      </c>
      <c r="O69" s="162">
        <f t="shared" si="84"/>
        <v>2416.7267483777941</v>
      </c>
      <c r="P69" s="213">
        <f t="shared" si="85"/>
        <v>-120.8363374188898</v>
      </c>
      <c r="Q69" s="217">
        <f>-VLOOKUP($B69,'недельное планирование'!$B:$CA,Q$3,FALSE)</f>
        <v>0</v>
      </c>
      <c r="R69" s="162">
        <f t="shared" si="86"/>
        <v>0</v>
      </c>
      <c r="S69" s="213">
        <f t="shared" si="87"/>
        <v>0</v>
      </c>
      <c r="T69" s="217">
        <f>-VLOOKUP($B69,'недельное планирование'!$B:$CA,T$3,FALSE)</f>
        <v>0</v>
      </c>
      <c r="U69" s="162">
        <f t="shared" si="88"/>
        <v>0</v>
      </c>
      <c r="V69" s="213">
        <f t="shared" si="89"/>
        <v>0</v>
      </c>
      <c r="W69" s="217">
        <f>-VLOOKUP($B69,'недельное планирование'!$B:$CA,W$3,FALSE)</f>
        <v>0</v>
      </c>
      <c r="X69" s="162">
        <f t="shared" si="90"/>
        <v>0</v>
      </c>
      <c r="Y69" s="213">
        <f t="shared" si="91"/>
        <v>0</v>
      </c>
      <c r="Z69" s="217">
        <f>-VLOOKUP($B69,'недельное планирование'!$B:$CA,Z$3,FALSE)</f>
        <v>0</v>
      </c>
      <c r="AA69" s="162">
        <f t="shared" si="92"/>
        <v>0</v>
      </c>
      <c r="AB69" s="213">
        <f t="shared" si="93"/>
        <v>0</v>
      </c>
      <c r="AC69" s="217">
        <f>-VLOOKUP($B69,'недельное планирование'!$B:$CA,AC$3,FALSE)</f>
        <v>0</v>
      </c>
      <c r="AD69" s="162">
        <f t="shared" si="94"/>
        <v>0</v>
      </c>
      <c r="AE69" s="213">
        <f t="shared" si="95"/>
        <v>0</v>
      </c>
      <c r="AF69" s="217">
        <f>-VLOOKUP($B69,'недельное планирование'!$B:$CA,AF$3,FALSE)</f>
        <v>0</v>
      </c>
      <c r="AG69" s="162">
        <f t="shared" si="96"/>
        <v>0</v>
      </c>
      <c r="AH69" s="213">
        <f t="shared" si="97"/>
        <v>0</v>
      </c>
      <c r="AI69" s="217" t="e">
        <f>-VLOOKUP($B69,'недельное планирование'!$B:$CA,AI$3,FALSE)</f>
        <v>#N/A</v>
      </c>
      <c r="AJ69" s="162" t="e">
        <f t="shared" si="98"/>
        <v>#N/A</v>
      </c>
      <c r="AK69" s="213" t="e">
        <f t="shared" si="99"/>
        <v>#N/A</v>
      </c>
      <c r="AL69" s="217" t="e">
        <f>-VLOOKUP($B69,'недельное планирование'!$B:$CA,AL$3,FALSE)</f>
        <v>#N/A</v>
      </c>
      <c r="AM69" s="162" t="e">
        <f t="shared" si="100"/>
        <v>#N/A</v>
      </c>
      <c r="AN69" s="213" t="e">
        <f t="shared" si="101"/>
        <v>#N/A</v>
      </c>
      <c r="AO69" s="217" t="e">
        <f>-VLOOKUP($B69,'недельное планирование'!$B:$CA,AO$3,FALSE)</f>
        <v>#N/A</v>
      </c>
      <c r="AP69" s="162" t="e">
        <f t="shared" si="102"/>
        <v>#N/A</v>
      </c>
      <c r="AQ69" s="213" t="e">
        <f t="shared" si="103"/>
        <v>#N/A</v>
      </c>
    </row>
    <row r="70" spans="1:43" ht="24" customHeight="1">
      <c r="A70" s="230" t="s">
        <v>46</v>
      </c>
      <c r="B70" s="228" t="s">
        <v>33</v>
      </c>
      <c r="C70" s="240">
        <v>4</v>
      </c>
      <c r="D70" s="240">
        <v>419</v>
      </c>
      <c r="E70" s="217">
        <f>-VLOOKUP($B70,'недельное планирование'!$B:$CA,E$3,FALSE)</f>
        <v>2500</v>
      </c>
      <c r="F70" s="162">
        <f t="shared" si="78"/>
        <v>15104.542177361212</v>
      </c>
      <c r="G70" s="213">
        <f t="shared" si="79"/>
        <v>-755.2271088680609</v>
      </c>
      <c r="H70" s="217">
        <f>-VLOOKUP($B70,'недельное планирование'!$B:$CA,H$3,FALSE)</f>
        <v>0</v>
      </c>
      <c r="I70" s="162">
        <f t="shared" si="80"/>
        <v>0</v>
      </c>
      <c r="J70" s="213">
        <f t="shared" si="81"/>
        <v>0</v>
      </c>
      <c r="K70" s="217">
        <f>-VLOOKUP($B70,'недельное планирование'!$B:$CA,K$3,FALSE)</f>
        <v>651</v>
      </c>
      <c r="L70" s="162">
        <f t="shared" si="82"/>
        <v>3933.2227829848603</v>
      </c>
      <c r="M70" s="213">
        <f t="shared" si="83"/>
        <v>-196.66113914924335</v>
      </c>
      <c r="N70" s="217">
        <f>-VLOOKUP($B70,'недельное планирование'!$B:$CA,N$3,FALSE)</f>
        <v>2000</v>
      </c>
      <c r="O70" s="162">
        <f t="shared" si="84"/>
        <v>12083.633741888971</v>
      </c>
      <c r="P70" s="213">
        <f t="shared" si="85"/>
        <v>-604.18168709444944</v>
      </c>
      <c r="Q70" s="217">
        <f>-VLOOKUP($B70,'недельное планирование'!$B:$CA,Q$3,FALSE)</f>
        <v>0</v>
      </c>
      <c r="R70" s="162">
        <f t="shared" si="86"/>
        <v>0</v>
      </c>
      <c r="S70" s="213">
        <f t="shared" si="87"/>
        <v>0</v>
      </c>
      <c r="T70" s="217">
        <f>-VLOOKUP($B70,'недельное планирование'!$B:$CA,T$3,FALSE)</f>
        <v>1000</v>
      </c>
      <c r="U70" s="162">
        <f t="shared" si="88"/>
        <v>6041.8168709444853</v>
      </c>
      <c r="V70" s="213">
        <f t="shared" si="89"/>
        <v>-302.09084354722472</v>
      </c>
      <c r="W70" s="217">
        <f>-VLOOKUP($B70,'недельное планирование'!$B:$CA,W$3,FALSE)</f>
        <v>0</v>
      </c>
      <c r="X70" s="162">
        <f t="shared" si="90"/>
        <v>0</v>
      </c>
      <c r="Y70" s="213">
        <f t="shared" si="91"/>
        <v>0</v>
      </c>
      <c r="Z70" s="217">
        <f>-VLOOKUP($B70,'недельное планирование'!$B:$CA,Z$3,FALSE)</f>
        <v>1300</v>
      </c>
      <c r="AA70" s="162">
        <f t="shared" si="92"/>
        <v>7854.3619322278309</v>
      </c>
      <c r="AB70" s="213">
        <f t="shared" si="93"/>
        <v>-392.71809661139196</v>
      </c>
      <c r="AC70" s="217">
        <f>-VLOOKUP($B70,'недельное планирование'!$B:$CA,AC$3,FALSE)</f>
        <v>0</v>
      </c>
      <c r="AD70" s="162">
        <f t="shared" si="94"/>
        <v>0</v>
      </c>
      <c r="AE70" s="213">
        <f t="shared" si="95"/>
        <v>0</v>
      </c>
      <c r="AF70" s="217">
        <f>-VLOOKUP($B70,'недельное планирование'!$B:$CA,AF$3,FALSE)</f>
        <v>2000</v>
      </c>
      <c r="AG70" s="162">
        <f t="shared" si="96"/>
        <v>12083.633741888971</v>
      </c>
      <c r="AH70" s="213">
        <f t="shared" si="97"/>
        <v>-604.18168709444944</v>
      </c>
      <c r="AI70" s="217" t="e">
        <f>-VLOOKUP($B70,'недельное планирование'!$B:$CA,AI$3,FALSE)</f>
        <v>#N/A</v>
      </c>
      <c r="AJ70" s="162" t="e">
        <f t="shared" si="98"/>
        <v>#N/A</v>
      </c>
      <c r="AK70" s="213" t="e">
        <f t="shared" si="99"/>
        <v>#N/A</v>
      </c>
      <c r="AL70" s="217" t="e">
        <f>-VLOOKUP($B70,'недельное планирование'!$B:$CA,AL$3,FALSE)</f>
        <v>#N/A</v>
      </c>
      <c r="AM70" s="162" t="e">
        <f t="shared" si="100"/>
        <v>#N/A</v>
      </c>
      <c r="AN70" s="213" t="e">
        <f t="shared" si="101"/>
        <v>#N/A</v>
      </c>
      <c r="AO70" s="217" t="e">
        <f>-VLOOKUP($B70,'недельное планирование'!$B:$CA,AO$3,FALSE)</f>
        <v>#N/A</v>
      </c>
      <c r="AP70" s="162" t="e">
        <f t="shared" si="102"/>
        <v>#N/A</v>
      </c>
      <c r="AQ70" s="213" t="e">
        <f t="shared" si="103"/>
        <v>#N/A</v>
      </c>
    </row>
    <row r="71" spans="1:43" ht="24" customHeight="1">
      <c r="A71" s="230" t="s">
        <v>88</v>
      </c>
      <c r="B71" s="228" t="s">
        <v>140</v>
      </c>
      <c r="C71" s="240">
        <v>4</v>
      </c>
      <c r="D71" s="240">
        <v>419</v>
      </c>
      <c r="E71" s="217">
        <f>-VLOOKUP($B71,'недельное планирование'!$B:$CA,E$3,FALSE)</f>
        <v>0</v>
      </c>
      <c r="F71" s="162">
        <f t="shared" si="78"/>
        <v>0</v>
      </c>
      <c r="G71" s="213">
        <f t="shared" si="79"/>
        <v>0</v>
      </c>
      <c r="H71" s="217">
        <f>-VLOOKUP($B71,'недельное планирование'!$B:$CA,H$3,FALSE)</f>
        <v>0</v>
      </c>
      <c r="I71" s="162">
        <f t="shared" si="80"/>
        <v>0</v>
      </c>
      <c r="J71" s="213">
        <f t="shared" si="81"/>
        <v>0</v>
      </c>
      <c r="K71" s="217">
        <f>-VLOOKUP($B71,'недельное планирование'!$B:$CA,K$3,FALSE)</f>
        <v>0</v>
      </c>
      <c r="L71" s="162">
        <f t="shared" si="82"/>
        <v>0</v>
      </c>
      <c r="M71" s="213">
        <f t="shared" si="83"/>
        <v>0</v>
      </c>
      <c r="N71" s="217">
        <f>-VLOOKUP($B71,'недельное планирование'!$B:$CA,N$3,FALSE)</f>
        <v>0</v>
      </c>
      <c r="O71" s="162">
        <f t="shared" si="84"/>
        <v>0</v>
      </c>
      <c r="P71" s="213">
        <f t="shared" si="85"/>
        <v>0</v>
      </c>
      <c r="Q71" s="217">
        <f>-VLOOKUP($B71,'недельное планирование'!$B:$CA,Q$3,FALSE)</f>
        <v>0</v>
      </c>
      <c r="R71" s="162">
        <f t="shared" si="86"/>
        <v>0</v>
      </c>
      <c r="S71" s="213">
        <f t="shared" si="87"/>
        <v>0</v>
      </c>
      <c r="T71" s="217">
        <f>-VLOOKUP($B71,'недельное планирование'!$B:$CA,T$3,FALSE)</f>
        <v>0</v>
      </c>
      <c r="U71" s="162">
        <f t="shared" si="88"/>
        <v>0</v>
      </c>
      <c r="V71" s="213">
        <f t="shared" si="89"/>
        <v>0</v>
      </c>
      <c r="W71" s="217">
        <f>-VLOOKUP($B71,'недельное планирование'!$B:$CA,W$3,FALSE)</f>
        <v>0</v>
      </c>
      <c r="X71" s="162">
        <f t="shared" si="90"/>
        <v>0</v>
      </c>
      <c r="Y71" s="213">
        <f t="shared" si="91"/>
        <v>0</v>
      </c>
      <c r="Z71" s="217">
        <f>-VLOOKUP($B71,'недельное планирование'!$B:$CA,Z$3,FALSE)</f>
        <v>0</v>
      </c>
      <c r="AA71" s="162">
        <f t="shared" si="92"/>
        <v>0</v>
      </c>
      <c r="AB71" s="213">
        <f t="shared" si="93"/>
        <v>0</v>
      </c>
      <c r="AC71" s="217">
        <f>-VLOOKUP($B71,'недельное планирование'!$B:$CA,AC$3,FALSE)</f>
        <v>0</v>
      </c>
      <c r="AD71" s="162">
        <f t="shared" si="94"/>
        <v>0</v>
      </c>
      <c r="AE71" s="213">
        <f t="shared" si="95"/>
        <v>0</v>
      </c>
      <c r="AF71" s="217">
        <f>-VLOOKUP($B71,'недельное планирование'!$B:$CA,AF$3,FALSE)</f>
        <v>0</v>
      </c>
      <c r="AG71" s="162">
        <f t="shared" si="96"/>
        <v>0</v>
      </c>
      <c r="AH71" s="213">
        <f t="shared" si="97"/>
        <v>0</v>
      </c>
      <c r="AI71" s="217" t="e">
        <f>-VLOOKUP($B71,'недельное планирование'!$B:$CA,AI$3,FALSE)</f>
        <v>#N/A</v>
      </c>
      <c r="AJ71" s="162" t="e">
        <f t="shared" si="98"/>
        <v>#N/A</v>
      </c>
      <c r="AK71" s="213" t="e">
        <f t="shared" si="99"/>
        <v>#N/A</v>
      </c>
      <c r="AL71" s="217" t="e">
        <f>-VLOOKUP($B71,'недельное планирование'!$B:$CA,AL$3,FALSE)</f>
        <v>#N/A</v>
      </c>
      <c r="AM71" s="162" t="e">
        <f t="shared" si="100"/>
        <v>#N/A</v>
      </c>
      <c r="AN71" s="213" t="e">
        <f t="shared" si="101"/>
        <v>#N/A</v>
      </c>
      <c r="AO71" s="217" t="e">
        <f>-VLOOKUP($B71,'недельное планирование'!$B:$CA,AO$3,FALSE)</f>
        <v>#N/A</v>
      </c>
      <c r="AP71" s="162" t="e">
        <f t="shared" si="102"/>
        <v>#N/A</v>
      </c>
      <c r="AQ71" s="213" t="e">
        <f t="shared" si="103"/>
        <v>#N/A</v>
      </c>
    </row>
    <row r="72" spans="1:43" ht="24" customHeight="1">
      <c r="A72" s="230" t="s">
        <v>19</v>
      </c>
      <c r="B72" s="228" t="s">
        <v>87</v>
      </c>
      <c r="C72" s="240">
        <v>4</v>
      </c>
      <c r="D72" s="240">
        <v>419</v>
      </c>
      <c r="E72" s="217">
        <f>-VLOOKUP($B72,'недельное планирование'!$B:$CA,E$3,FALSE)</f>
        <v>300</v>
      </c>
      <c r="F72" s="162">
        <f t="shared" si="78"/>
        <v>1812.5450612833456</v>
      </c>
      <c r="G72" s="213">
        <f t="shared" si="79"/>
        <v>-90.627253064167462</v>
      </c>
      <c r="H72" s="217">
        <f>-VLOOKUP($B72,'недельное планирование'!$B:$CA,H$3,FALSE)</f>
        <v>0</v>
      </c>
      <c r="I72" s="162">
        <f t="shared" si="80"/>
        <v>0</v>
      </c>
      <c r="J72" s="213">
        <f t="shared" si="81"/>
        <v>0</v>
      </c>
      <c r="K72" s="217">
        <f>-VLOOKUP($B72,'недельное планирование'!$B:$CA,K$3,FALSE)</f>
        <v>0</v>
      </c>
      <c r="L72" s="162">
        <f t="shared" si="82"/>
        <v>0</v>
      </c>
      <c r="M72" s="213">
        <f t="shared" si="83"/>
        <v>0</v>
      </c>
      <c r="N72" s="217">
        <f>-VLOOKUP($B72,'недельное планирование'!$B:$CA,N$3,FALSE)</f>
        <v>100</v>
      </c>
      <c r="O72" s="162">
        <f t="shared" si="84"/>
        <v>604.18168709444853</v>
      </c>
      <c r="P72" s="213">
        <f t="shared" si="85"/>
        <v>-30.209084354722449</v>
      </c>
      <c r="Q72" s="217">
        <f>-VLOOKUP($B72,'недельное планирование'!$B:$CA,Q$3,FALSE)</f>
        <v>0</v>
      </c>
      <c r="R72" s="162">
        <f t="shared" si="86"/>
        <v>0</v>
      </c>
      <c r="S72" s="213">
        <f t="shared" si="87"/>
        <v>0</v>
      </c>
      <c r="T72" s="217">
        <f>-VLOOKUP($B72,'недельное планирование'!$B:$CA,T$3,FALSE)</f>
        <v>200</v>
      </c>
      <c r="U72" s="162">
        <f t="shared" si="88"/>
        <v>1208.3633741888971</v>
      </c>
      <c r="V72" s="213">
        <f t="shared" si="89"/>
        <v>-60.418168709444899</v>
      </c>
      <c r="W72" s="217">
        <f>-VLOOKUP($B72,'недельное планирование'!$B:$CA,W$3,FALSE)</f>
        <v>0</v>
      </c>
      <c r="X72" s="162">
        <f t="shared" si="90"/>
        <v>0</v>
      </c>
      <c r="Y72" s="213">
        <f t="shared" si="91"/>
        <v>0</v>
      </c>
      <c r="Z72" s="217">
        <f>-VLOOKUP($B72,'недельное планирование'!$B:$CA,Z$3,FALSE)</f>
        <v>110</v>
      </c>
      <c r="AA72" s="162">
        <f t="shared" si="92"/>
        <v>664.59985580389343</v>
      </c>
      <c r="AB72" s="213">
        <f t="shared" si="93"/>
        <v>-33.229992790194729</v>
      </c>
      <c r="AC72" s="217">
        <f>-VLOOKUP($B72,'недельное планирование'!$B:$CA,AC$3,FALSE)</f>
        <v>0</v>
      </c>
      <c r="AD72" s="162">
        <f t="shared" si="94"/>
        <v>0</v>
      </c>
      <c r="AE72" s="213">
        <f t="shared" si="95"/>
        <v>0</v>
      </c>
      <c r="AF72" s="217">
        <f>-VLOOKUP($B72,'недельное планирование'!$B:$CA,AF$3,FALSE)</f>
        <v>200</v>
      </c>
      <c r="AG72" s="162">
        <f t="shared" si="96"/>
        <v>1208.3633741888971</v>
      </c>
      <c r="AH72" s="213">
        <f t="shared" si="97"/>
        <v>-60.418168709444899</v>
      </c>
      <c r="AI72" s="217">
        <f>-VLOOKUP($B72,'недельное планирование'!$B:$CA,AI$3,FALSE)</f>
        <v>302.08444444444444</v>
      </c>
      <c r="AJ72" s="162">
        <f t="shared" si="98"/>
        <v>1825.1388928943365</v>
      </c>
      <c r="AK72" s="213">
        <f t="shared" si="99"/>
        <v>-91.256944644716896</v>
      </c>
      <c r="AL72" s="217">
        <f>-VLOOKUP($B72,'недельное планирование'!$B:$CA,AL$3,FALSE)</f>
        <v>247.16</v>
      </c>
      <c r="AM72" s="162">
        <f t="shared" si="100"/>
        <v>1493.295457822639</v>
      </c>
      <c r="AN72" s="213">
        <f t="shared" si="101"/>
        <v>-74.664772891132088</v>
      </c>
      <c r="AO72" s="217">
        <f>-VLOOKUP($B72,'недельное планирование'!$B:$CA,AO$3,FALSE)</f>
        <v>247.16</v>
      </c>
      <c r="AP72" s="162">
        <f t="shared" si="102"/>
        <v>1493.295457822639</v>
      </c>
      <c r="AQ72" s="213">
        <f t="shared" si="103"/>
        <v>-74.664772891132088</v>
      </c>
    </row>
    <row r="73" spans="1:43" ht="24" customHeight="1">
      <c r="A73" s="230" t="s">
        <v>46</v>
      </c>
      <c r="B73" s="228" t="s">
        <v>124</v>
      </c>
      <c r="C73" s="240">
        <v>4</v>
      </c>
      <c r="D73" s="240">
        <v>419</v>
      </c>
      <c r="E73" s="217">
        <f>-VLOOKUP($B73,'недельное планирование'!$B:$CA,E$3,FALSE)</f>
        <v>900</v>
      </c>
      <c r="F73" s="162">
        <f t="shared" si="78"/>
        <v>5437.6351838500368</v>
      </c>
      <c r="G73" s="213">
        <f t="shared" si="79"/>
        <v>-271.8817591925017</v>
      </c>
      <c r="H73" s="217">
        <f>-VLOOKUP($B73,'недельное планирование'!$B:$CA,H$3,FALSE)</f>
        <v>0</v>
      </c>
      <c r="I73" s="162">
        <f t="shared" si="80"/>
        <v>0</v>
      </c>
      <c r="J73" s="213">
        <f t="shared" si="81"/>
        <v>0</v>
      </c>
      <c r="K73" s="217">
        <f>-VLOOKUP($B73,'недельное планирование'!$B:$CA,K$3,FALSE)</f>
        <v>0</v>
      </c>
      <c r="L73" s="162">
        <f t="shared" si="82"/>
        <v>0</v>
      </c>
      <c r="M73" s="213">
        <f t="shared" si="83"/>
        <v>0</v>
      </c>
      <c r="N73" s="217">
        <f>-VLOOKUP($B73,'недельное планирование'!$B:$CA,N$3,FALSE)</f>
        <v>500</v>
      </c>
      <c r="O73" s="162">
        <f t="shared" si="84"/>
        <v>3020.9084354722427</v>
      </c>
      <c r="P73" s="213">
        <f t="shared" si="85"/>
        <v>-151.04542177361236</v>
      </c>
      <c r="Q73" s="217">
        <f>-VLOOKUP($B73,'недельное планирование'!$B:$CA,Q$3,FALSE)</f>
        <v>0</v>
      </c>
      <c r="R73" s="162">
        <f t="shared" si="86"/>
        <v>0</v>
      </c>
      <c r="S73" s="213">
        <f t="shared" si="87"/>
        <v>0</v>
      </c>
      <c r="T73" s="217">
        <f>-VLOOKUP($B73,'недельное планирование'!$B:$CA,T$3,FALSE)</f>
        <v>1500</v>
      </c>
      <c r="U73" s="162">
        <f t="shared" si="88"/>
        <v>9062.7253064167271</v>
      </c>
      <c r="V73" s="213">
        <f t="shared" si="89"/>
        <v>-453.13626532083617</v>
      </c>
      <c r="W73" s="217">
        <f>-VLOOKUP($B73,'недельное планирование'!$B:$CA,W$3,FALSE)</f>
        <v>0</v>
      </c>
      <c r="X73" s="162">
        <f t="shared" si="90"/>
        <v>0</v>
      </c>
      <c r="Y73" s="213">
        <f t="shared" si="91"/>
        <v>0</v>
      </c>
      <c r="Z73" s="217">
        <f>-VLOOKUP($B73,'недельное планирование'!$B:$CA,Z$3,FALSE)</f>
        <v>100</v>
      </c>
      <c r="AA73" s="162">
        <f t="shared" si="92"/>
        <v>604.18168709444853</v>
      </c>
      <c r="AB73" s="213">
        <f t="shared" si="93"/>
        <v>-30.209084354722449</v>
      </c>
      <c r="AC73" s="217">
        <f>-VLOOKUP($B73,'недельное планирование'!$B:$CA,AC$3,FALSE)</f>
        <v>0</v>
      </c>
      <c r="AD73" s="162">
        <f t="shared" si="94"/>
        <v>0</v>
      </c>
      <c r="AE73" s="213">
        <f t="shared" si="95"/>
        <v>0</v>
      </c>
      <c r="AF73" s="217">
        <f>-VLOOKUP($B73,'недельное планирование'!$B:$CA,AF$3,FALSE)</f>
        <v>1000</v>
      </c>
      <c r="AG73" s="162">
        <f t="shared" si="96"/>
        <v>6041.8168709444853</v>
      </c>
      <c r="AH73" s="213">
        <f t="shared" si="97"/>
        <v>-302.09084354722472</v>
      </c>
      <c r="AI73" s="217">
        <f>-VLOOKUP($B73,'недельное планирование'!$B:$CA,AI$3,FALSE)</f>
        <v>2715.4734444444443</v>
      </c>
      <c r="AJ73" s="162">
        <f t="shared" si="98"/>
        <v>16406.393269246179</v>
      </c>
      <c r="AK73" s="213">
        <f t="shared" si="99"/>
        <v>-820.31966346231093</v>
      </c>
      <c r="AL73" s="217">
        <f>-VLOOKUP($B73,'недельное планирование'!$B:$CA,AL$3,FALSE)</f>
        <v>2221.7509999999997</v>
      </c>
      <c r="AM73" s="162">
        <f t="shared" si="100"/>
        <v>13423.412674837778</v>
      </c>
      <c r="AN73" s="213">
        <f t="shared" si="101"/>
        <v>-671.17063374188911</v>
      </c>
      <c r="AO73" s="217">
        <f>-VLOOKUP($B73,'недельное планирование'!$B:$CA,AO$3,FALSE)</f>
        <v>2221.7509999999997</v>
      </c>
      <c r="AP73" s="162">
        <f t="shared" si="102"/>
        <v>13423.412674837778</v>
      </c>
      <c r="AQ73" s="213">
        <f t="shared" si="103"/>
        <v>-671.17063374188911</v>
      </c>
    </row>
    <row r="74" spans="1:43" ht="24" customHeight="1">
      <c r="A74" s="230" t="s">
        <v>46</v>
      </c>
      <c r="B74" s="228" t="s">
        <v>131</v>
      </c>
      <c r="C74" s="240">
        <v>4</v>
      </c>
      <c r="D74" s="240">
        <v>419</v>
      </c>
      <c r="E74" s="217">
        <f>-VLOOKUP($B74,'недельное планирование'!$B:$CA,E$3,FALSE)</f>
        <v>115</v>
      </c>
      <c r="F74" s="162">
        <f t="shared" si="78"/>
        <v>694.80894015861577</v>
      </c>
      <c r="G74" s="213">
        <f t="shared" si="79"/>
        <v>-34.740447007930811</v>
      </c>
      <c r="H74" s="217">
        <f>-VLOOKUP($B74,'недельное планирование'!$B:$CA,H$3,FALSE)</f>
        <v>0</v>
      </c>
      <c r="I74" s="162">
        <f t="shared" si="80"/>
        <v>0</v>
      </c>
      <c r="J74" s="213">
        <f t="shared" si="81"/>
        <v>0</v>
      </c>
      <c r="K74" s="217">
        <f>-VLOOKUP($B74,'недельное планирование'!$B:$CA,K$3,FALSE)</f>
        <v>63</v>
      </c>
      <c r="L74" s="162">
        <f t="shared" si="82"/>
        <v>380.63446286950256</v>
      </c>
      <c r="M74" s="213">
        <f t="shared" si="83"/>
        <v>-19.031723143475119</v>
      </c>
      <c r="N74" s="217">
        <f>-VLOOKUP($B74,'недельное планирование'!$B:$CA,N$3,FALSE)</f>
        <v>0</v>
      </c>
      <c r="O74" s="162">
        <f t="shared" si="84"/>
        <v>0</v>
      </c>
      <c r="P74" s="213">
        <f t="shared" si="85"/>
        <v>0</v>
      </c>
      <c r="Q74" s="217">
        <f>-VLOOKUP($B74,'недельное планирование'!$B:$CA,Q$3,FALSE)</f>
        <v>0</v>
      </c>
      <c r="R74" s="162">
        <f t="shared" si="86"/>
        <v>0</v>
      </c>
      <c r="S74" s="213">
        <f t="shared" si="87"/>
        <v>0</v>
      </c>
      <c r="T74" s="217">
        <f>-VLOOKUP($B74,'недельное планирование'!$B:$CA,T$3,FALSE)</f>
        <v>150</v>
      </c>
      <c r="U74" s="162">
        <f t="shared" si="88"/>
        <v>906.2725306416728</v>
      </c>
      <c r="V74" s="213">
        <f t="shared" si="89"/>
        <v>-45.313626532083731</v>
      </c>
      <c r="W74" s="217">
        <f>-VLOOKUP($B74,'недельное планирование'!$B:$CA,W$3,FALSE)</f>
        <v>0</v>
      </c>
      <c r="X74" s="162">
        <f t="shared" si="90"/>
        <v>0</v>
      </c>
      <c r="Y74" s="213">
        <f t="shared" si="91"/>
        <v>0</v>
      </c>
      <c r="Z74" s="217">
        <f>-VLOOKUP($B74,'недельное планирование'!$B:$CA,Z$3,FALSE)</f>
        <v>100</v>
      </c>
      <c r="AA74" s="162">
        <f t="shared" si="92"/>
        <v>604.18168709444853</v>
      </c>
      <c r="AB74" s="213">
        <f t="shared" si="93"/>
        <v>-30.209084354722449</v>
      </c>
      <c r="AC74" s="217">
        <f>-VLOOKUP($B74,'недельное планирование'!$B:$CA,AC$3,FALSE)</f>
        <v>0</v>
      </c>
      <c r="AD74" s="162">
        <f t="shared" si="94"/>
        <v>0</v>
      </c>
      <c r="AE74" s="213">
        <f t="shared" si="95"/>
        <v>0</v>
      </c>
      <c r="AF74" s="217">
        <f>-VLOOKUP($B74,'недельное планирование'!$B:$CA,AF$3,FALSE)</f>
        <v>100</v>
      </c>
      <c r="AG74" s="162">
        <f t="shared" si="96"/>
        <v>604.18168709444853</v>
      </c>
      <c r="AH74" s="213">
        <f t="shared" si="97"/>
        <v>-30.209084354722449</v>
      </c>
      <c r="AI74" s="217">
        <f>-VLOOKUP($B74,'недельное планирование'!$B:$CA,AI$3,FALSE)</f>
        <v>162.53966666666668</v>
      </c>
      <c r="AJ74" s="162">
        <f t="shared" si="98"/>
        <v>982.03490026435975</v>
      </c>
      <c r="AK74" s="213">
        <f t="shared" si="99"/>
        <v>-49.101745013218078</v>
      </c>
      <c r="AL74" s="217">
        <f>-VLOOKUP($B74,'недельное планирование'!$B:$CA,AL$3,FALSE)</f>
        <v>132.98699999999999</v>
      </c>
      <c r="AM74" s="162">
        <f t="shared" si="100"/>
        <v>803.48310021629425</v>
      </c>
      <c r="AN74" s="213">
        <f t="shared" si="101"/>
        <v>-40.174155010814729</v>
      </c>
      <c r="AO74" s="217">
        <f>-VLOOKUP($B74,'недельное планирование'!$B:$CA,AO$3,FALSE)</f>
        <v>132.98699999999999</v>
      </c>
      <c r="AP74" s="162">
        <f t="shared" si="102"/>
        <v>803.48310021629425</v>
      </c>
      <c r="AQ74" s="213">
        <f t="shared" si="103"/>
        <v>-40.174155010814729</v>
      </c>
    </row>
    <row r="75" spans="1:43" ht="24" customHeight="1">
      <c r="A75" s="230" t="s">
        <v>46</v>
      </c>
      <c r="B75" s="228" t="s">
        <v>132</v>
      </c>
      <c r="C75" s="240">
        <v>4</v>
      </c>
      <c r="D75" s="240">
        <v>419</v>
      </c>
      <c r="E75" s="217">
        <f>-VLOOKUP($B75,'недельное планирование'!$B:$CA,E$3,FALSE)</f>
        <v>200</v>
      </c>
      <c r="F75" s="162">
        <f t="shared" si="78"/>
        <v>1208.3633741888971</v>
      </c>
      <c r="G75" s="213">
        <f t="shared" si="79"/>
        <v>-60.418168709444899</v>
      </c>
      <c r="H75" s="217">
        <f>-VLOOKUP($B75,'недельное планирование'!$B:$CA,H$3,FALSE)</f>
        <v>0</v>
      </c>
      <c r="I75" s="162">
        <f t="shared" si="80"/>
        <v>0</v>
      </c>
      <c r="J75" s="213">
        <f t="shared" si="81"/>
        <v>0</v>
      </c>
      <c r="K75" s="217">
        <f>-VLOOKUP($B75,'недельное планирование'!$B:$CA,K$3,FALSE)</f>
        <v>150</v>
      </c>
      <c r="L75" s="162">
        <f t="shared" si="82"/>
        <v>906.2725306416728</v>
      </c>
      <c r="M75" s="213">
        <f t="shared" si="83"/>
        <v>-45.313626532083731</v>
      </c>
      <c r="N75" s="217">
        <f>-VLOOKUP($B75,'недельное планирование'!$B:$CA,N$3,FALSE)</f>
        <v>0</v>
      </c>
      <c r="O75" s="162">
        <f t="shared" si="84"/>
        <v>0</v>
      </c>
      <c r="P75" s="213">
        <f t="shared" si="85"/>
        <v>0</v>
      </c>
      <c r="Q75" s="217">
        <f>-VLOOKUP($B75,'недельное планирование'!$B:$CA,Q$3,FALSE)</f>
        <v>0</v>
      </c>
      <c r="R75" s="162">
        <f t="shared" si="86"/>
        <v>0</v>
      </c>
      <c r="S75" s="213">
        <f t="shared" si="87"/>
        <v>0</v>
      </c>
      <c r="T75" s="217">
        <f>-VLOOKUP($B75,'недельное планирование'!$B:$CA,T$3,FALSE)</f>
        <v>200</v>
      </c>
      <c r="U75" s="162">
        <f t="shared" si="88"/>
        <v>1208.3633741888971</v>
      </c>
      <c r="V75" s="213">
        <f t="shared" si="89"/>
        <v>-60.418168709444899</v>
      </c>
      <c r="W75" s="217">
        <f>-VLOOKUP($B75,'недельное планирование'!$B:$CA,W$3,FALSE)</f>
        <v>0</v>
      </c>
      <c r="X75" s="162">
        <f t="shared" si="90"/>
        <v>0</v>
      </c>
      <c r="Y75" s="213">
        <f t="shared" si="91"/>
        <v>0</v>
      </c>
      <c r="Z75" s="217">
        <f>-VLOOKUP($B75,'недельное планирование'!$B:$CA,Z$3,FALSE)</f>
        <v>1</v>
      </c>
      <c r="AA75" s="162">
        <f t="shared" si="92"/>
        <v>6.0418168709444853</v>
      </c>
      <c r="AB75" s="213">
        <f t="shared" si="93"/>
        <v>-0.30209084354722471</v>
      </c>
      <c r="AC75" s="217">
        <f>-VLOOKUP($B75,'недельное планирование'!$B:$CA,AC$3,FALSE)</f>
        <v>0</v>
      </c>
      <c r="AD75" s="162">
        <f t="shared" si="94"/>
        <v>0</v>
      </c>
      <c r="AE75" s="213">
        <f t="shared" si="95"/>
        <v>0</v>
      </c>
      <c r="AF75" s="217">
        <f>-VLOOKUP($B75,'недельное планирование'!$B:$CA,AF$3,FALSE)</f>
        <v>100</v>
      </c>
      <c r="AG75" s="162">
        <f t="shared" si="96"/>
        <v>604.18168709444853</v>
      </c>
      <c r="AH75" s="213">
        <f t="shared" si="97"/>
        <v>-30.209084354722449</v>
      </c>
      <c r="AI75" s="217" t="e">
        <f>-VLOOKUP($B75,'недельное планирование'!$B:$CA,AI$3,FALSE)</f>
        <v>#N/A</v>
      </c>
      <c r="AJ75" s="162" t="e">
        <f t="shared" si="98"/>
        <v>#N/A</v>
      </c>
      <c r="AK75" s="213" t="e">
        <f t="shared" si="99"/>
        <v>#N/A</v>
      </c>
      <c r="AL75" s="217" t="e">
        <f>-VLOOKUP($B75,'недельное планирование'!$B:$CA,AL$3,FALSE)</f>
        <v>#N/A</v>
      </c>
      <c r="AM75" s="162" t="e">
        <f t="shared" si="100"/>
        <v>#N/A</v>
      </c>
      <c r="AN75" s="213" t="e">
        <f t="shared" si="101"/>
        <v>#N/A</v>
      </c>
      <c r="AO75" s="217" t="e">
        <f>-VLOOKUP($B75,'недельное планирование'!$B:$CA,AO$3,FALSE)</f>
        <v>#N/A</v>
      </c>
      <c r="AP75" s="162" t="e">
        <f t="shared" si="102"/>
        <v>#N/A</v>
      </c>
      <c r="AQ75" s="213" t="e">
        <f t="shared" si="103"/>
        <v>#N/A</v>
      </c>
    </row>
    <row r="76" spans="1:43" ht="24" customHeight="1">
      <c r="A76" s="230" t="s">
        <v>46</v>
      </c>
      <c r="B76" s="228" t="s">
        <v>164</v>
      </c>
      <c r="C76" s="240">
        <v>4</v>
      </c>
      <c r="D76" s="240">
        <v>419</v>
      </c>
      <c r="E76" s="217">
        <f>-VLOOKUP($B76,'недельное планирование'!$B:$CA,E$3,FALSE)</f>
        <v>58</v>
      </c>
      <c r="F76" s="162">
        <f t="shared" si="78"/>
        <v>350.42537851478011</v>
      </c>
      <c r="G76" s="213">
        <f t="shared" si="79"/>
        <v>-17.521268925739037</v>
      </c>
      <c r="H76" s="217">
        <f>-VLOOKUP($B76,'недельное планирование'!$B:$CA,H$3,FALSE)</f>
        <v>0</v>
      </c>
      <c r="I76" s="162">
        <f t="shared" si="80"/>
        <v>0</v>
      </c>
      <c r="J76" s="213">
        <f t="shared" si="81"/>
        <v>0</v>
      </c>
      <c r="K76" s="217">
        <f>-VLOOKUP($B76,'недельное планирование'!$B:$CA,K$3,FALSE)</f>
        <v>50</v>
      </c>
      <c r="L76" s="162">
        <f t="shared" si="82"/>
        <v>302.09084354722427</v>
      </c>
      <c r="M76" s="213">
        <f t="shared" si="83"/>
        <v>-15.104542177361225</v>
      </c>
      <c r="N76" s="217">
        <f>-VLOOKUP($B76,'недельное планирование'!$B:$CA,N$3,FALSE)</f>
        <v>100</v>
      </c>
      <c r="O76" s="162">
        <f t="shared" si="84"/>
        <v>604.18168709444853</v>
      </c>
      <c r="P76" s="213">
        <f t="shared" si="85"/>
        <v>-30.209084354722449</v>
      </c>
      <c r="Q76" s="217">
        <f>-VLOOKUP($B76,'недельное планирование'!$B:$CA,Q$3,FALSE)</f>
        <v>0</v>
      </c>
      <c r="R76" s="162">
        <f t="shared" si="86"/>
        <v>0</v>
      </c>
      <c r="S76" s="213">
        <f t="shared" si="87"/>
        <v>0</v>
      </c>
      <c r="T76" s="217">
        <f>-VLOOKUP($B76,'недельное планирование'!$B:$CA,T$3,FALSE)</f>
        <v>100</v>
      </c>
      <c r="U76" s="162">
        <f t="shared" si="88"/>
        <v>604.18168709444853</v>
      </c>
      <c r="V76" s="213">
        <f t="shared" si="89"/>
        <v>-30.209084354722449</v>
      </c>
      <c r="W76" s="217">
        <f>-VLOOKUP($B76,'недельное планирование'!$B:$CA,W$3,FALSE)</f>
        <v>0</v>
      </c>
      <c r="X76" s="162">
        <f t="shared" si="90"/>
        <v>0</v>
      </c>
      <c r="Y76" s="213">
        <f t="shared" si="91"/>
        <v>0</v>
      </c>
      <c r="Z76" s="217">
        <f>-VLOOKUP($B76,'недельное планирование'!$B:$CA,Z$3,FALSE)</f>
        <v>50</v>
      </c>
      <c r="AA76" s="162">
        <f t="shared" si="92"/>
        <v>302.09084354722427</v>
      </c>
      <c r="AB76" s="213">
        <f t="shared" si="93"/>
        <v>-15.104542177361225</v>
      </c>
      <c r="AC76" s="217">
        <f>-VLOOKUP($B76,'недельное планирование'!$B:$CA,AC$3,FALSE)</f>
        <v>0</v>
      </c>
      <c r="AD76" s="162">
        <f t="shared" si="94"/>
        <v>0</v>
      </c>
      <c r="AE76" s="213">
        <f t="shared" si="95"/>
        <v>0</v>
      </c>
      <c r="AF76" s="217">
        <f>-VLOOKUP($B76,'недельное планирование'!$B:$CA,AF$3,FALSE)</f>
        <v>100</v>
      </c>
      <c r="AG76" s="162">
        <f t="shared" si="96"/>
        <v>604.18168709444853</v>
      </c>
      <c r="AH76" s="213">
        <f t="shared" si="97"/>
        <v>-30.209084354722449</v>
      </c>
      <c r="AI76" s="217">
        <f>-VLOOKUP($B76,'недельное планирование'!$B:$CA,AI$3,FALSE)</f>
        <v>216.73519999999999</v>
      </c>
      <c r="AJ76" s="162">
        <f t="shared" si="98"/>
        <v>1309.474387887527</v>
      </c>
      <c r="AK76" s="213">
        <f t="shared" si="99"/>
        <v>-65.473719394376303</v>
      </c>
      <c r="AL76" s="217">
        <f>-VLOOKUP($B76,'недельное планирование'!$B:$CA,AL$3,FALSE)</f>
        <v>177.3288</v>
      </c>
      <c r="AM76" s="162">
        <f t="shared" si="100"/>
        <v>1071.3881355443402</v>
      </c>
      <c r="AN76" s="213">
        <f t="shared" si="101"/>
        <v>-53.569406777216955</v>
      </c>
      <c r="AO76" s="217">
        <f>-VLOOKUP($B76,'недельное планирование'!$B:$CA,AO$3,FALSE)</f>
        <v>177.3288</v>
      </c>
      <c r="AP76" s="162">
        <f t="shared" si="102"/>
        <v>1071.3881355443402</v>
      </c>
      <c r="AQ76" s="213">
        <f t="shared" si="103"/>
        <v>-53.569406777216955</v>
      </c>
    </row>
    <row r="77" spans="1:43" ht="24" customHeight="1">
      <c r="A77" s="230" t="s">
        <v>46</v>
      </c>
      <c r="B77" s="228" t="s">
        <v>106</v>
      </c>
      <c r="C77" s="240">
        <v>4</v>
      </c>
      <c r="D77" s="240">
        <v>419</v>
      </c>
      <c r="E77" s="217">
        <f>-VLOOKUP($B77,'недельное планирование'!$B:$CA,E$3,FALSE)</f>
        <v>1000</v>
      </c>
      <c r="F77" s="162">
        <f t="shared" si="78"/>
        <v>6041.8168709444853</v>
      </c>
      <c r="G77" s="213">
        <f t="shared" si="79"/>
        <v>-302.09084354722472</v>
      </c>
      <c r="H77" s="217">
        <f>-VLOOKUP($B77,'недельное планирование'!$B:$CA,H$3,FALSE)</f>
        <v>0</v>
      </c>
      <c r="I77" s="162">
        <f t="shared" si="80"/>
        <v>0</v>
      </c>
      <c r="J77" s="213">
        <f t="shared" si="81"/>
        <v>0</v>
      </c>
      <c r="K77" s="217">
        <f>-VLOOKUP($B77,'недельное планирование'!$B:$CA,K$3,FALSE)</f>
        <v>112</v>
      </c>
      <c r="L77" s="162">
        <f t="shared" si="82"/>
        <v>676.68348954578232</v>
      </c>
      <c r="M77" s="213">
        <f t="shared" si="83"/>
        <v>-33.834174477289139</v>
      </c>
      <c r="N77" s="217">
        <f>-VLOOKUP($B77,'недельное планирование'!$B:$CA,N$3,FALSE)</f>
        <v>30</v>
      </c>
      <c r="O77" s="162">
        <f t="shared" si="84"/>
        <v>181.25450612833453</v>
      </c>
      <c r="P77" s="213">
        <f t="shared" si="85"/>
        <v>-9.0627253064167235</v>
      </c>
      <c r="Q77" s="217">
        <f>-VLOOKUP($B77,'недельное планирование'!$B:$CA,Q$3,FALSE)</f>
        <v>0</v>
      </c>
      <c r="R77" s="162">
        <f t="shared" si="86"/>
        <v>0</v>
      </c>
      <c r="S77" s="213">
        <f t="shared" si="87"/>
        <v>0</v>
      </c>
      <c r="T77" s="217">
        <f>-VLOOKUP($B77,'недельное планирование'!$B:$CA,T$3,FALSE)</f>
        <v>600</v>
      </c>
      <c r="U77" s="162">
        <f t="shared" si="88"/>
        <v>3625.0901225666912</v>
      </c>
      <c r="V77" s="213">
        <f t="shared" si="89"/>
        <v>-181.25450612833492</v>
      </c>
      <c r="W77" s="217">
        <f>-VLOOKUP($B77,'недельное планирование'!$B:$CA,W$3,FALSE)</f>
        <v>0</v>
      </c>
      <c r="X77" s="162">
        <f t="shared" si="90"/>
        <v>0</v>
      </c>
      <c r="Y77" s="213">
        <f t="shared" si="91"/>
        <v>0</v>
      </c>
      <c r="Z77" s="217">
        <f>-VLOOKUP($B77,'недельное планирование'!$B:$CA,Z$3,FALSE)</f>
        <v>630</v>
      </c>
      <c r="AA77" s="162">
        <f t="shared" si="92"/>
        <v>3806.3446286950261</v>
      </c>
      <c r="AB77" s="213">
        <f t="shared" si="93"/>
        <v>-190.31723143475165</v>
      </c>
      <c r="AC77" s="217">
        <f>-VLOOKUP($B77,'недельное планирование'!$B:$CA,AC$3,FALSE)</f>
        <v>0</v>
      </c>
      <c r="AD77" s="162">
        <f t="shared" si="94"/>
        <v>0</v>
      </c>
      <c r="AE77" s="213">
        <f t="shared" si="95"/>
        <v>0</v>
      </c>
      <c r="AF77" s="217">
        <f>-VLOOKUP($B77,'недельное планирование'!$B:$CA,AF$3,FALSE)</f>
        <v>1000</v>
      </c>
      <c r="AG77" s="162">
        <f t="shared" si="96"/>
        <v>6041.8168709444853</v>
      </c>
      <c r="AH77" s="213">
        <f t="shared" si="97"/>
        <v>-302.09084354722472</v>
      </c>
      <c r="AI77" s="217">
        <f>-VLOOKUP($B77,'недельное планирование'!$B:$CA,AI$3,FALSE)</f>
        <v>1968.8549629629633</v>
      </c>
      <c r="AJ77" s="162">
        <f t="shared" si="98"/>
        <v>11895.461131672411</v>
      </c>
      <c r="AK77" s="213">
        <f t="shared" si="99"/>
        <v>-594.77305658362093</v>
      </c>
      <c r="AL77" s="217">
        <f>-VLOOKUP($B77,'недельное планирование'!$B:$CA,AL$3,FALSE)</f>
        <v>1610.8813333333335</v>
      </c>
      <c r="AM77" s="162">
        <f t="shared" si="100"/>
        <v>9732.6500168228813</v>
      </c>
      <c r="AN77" s="213">
        <f t="shared" si="101"/>
        <v>-486.63250084114406</v>
      </c>
      <c r="AO77" s="217">
        <f>-VLOOKUP($B77,'недельное планирование'!$B:$CA,AO$3,FALSE)</f>
        <v>1610.8813333333335</v>
      </c>
      <c r="AP77" s="162">
        <f t="shared" si="102"/>
        <v>9732.6500168228813</v>
      </c>
      <c r="AQ77" s="213">
        <f t="shared" si="103"/>
        <v>-486.63250084114406</v>
      </c>
    </row>
    <row r="78" spans="1:43" ht="24" customHeight="1">
      <c r="A78" s="230" t="s">
        <v>46</v>
      </c>
      <c r="B78" s="228" t="s">
        <v>154</v>
      </c>
      <c r="C78" s="240">
        <v>4</v>
      </c>
      <c r="D78" s="240">
        <v>419</v>
      </c>
      <c r="E78" s="217">
        <f>-VLOOKUP($B78,'недельное планирование'!$B:$CA,E$3,FALSE)</f>
        <v>0</v>
      </c>
      <c r="F78" s="162">
        <f t="shared" si="78"/>
        <v>0</v>
      </c>
      <c r="G78" s="213">
        <f t="shared" si="79"/>
        <v>0</v>
      </c>
      <c r="H78" s="217">
        <f>-VLOOKUP($B78,'недельное планирование'!$B:$CA,H$3,FALSE)</f>
        <v>0</v>
      </c>
      <c r="I78" s="162">
        <f t="shared" si="80"/>
        <v>0</v>
      </c>
      <c r="J78" s="213">
        <f t="shared" si="81"/>
        <v>0</v>
      </c>
      <c r="K78" s="217">
        <f>-VLOOKUP($B78,'недельное планирование'!$B:$CA,K$3,FALSE)</f>
        <v>0</v>
      </c>
      <c r="L78" s="162">
        <f t="shared" si="82"/>
        <v>0</v>
      </c>
      <c r="M78" s="213">
        <f t="shared" si="83"/>
        <v>0</v>
      </c>
      <c r="N78" s="217">
        <f>-VLOOKUP($B78,'недельное планирование'!$B:$CA,N$3,FALSE)</f>
        <v>4</v>
      </c>
      <c r="O78" s="162">
        <f t="shared" si="84"/>
        <v>24.167267483777941</v>
      </c>
      <c r="P78" s="213">
        <f t="shared" si="85"/>
        <v>-1.2083633741888988</v>
      </c>
      <c r="Q78" s="217">
        <f>-VLOOKUP($B78,'недельное планирование'!$B:$CA,Q$3,FALSE)</f>
        <v>0</v>
      </c>
      <c r="R78" s="162">
        <f t="shared" si="86"/>
        <v>0</v>
      </c>
      <c r="S78" s="213">
        <f t="shared" si="87"/>
        <v>0</v>
      </c>
      <c r="T78" s="217">
        <f>-VLOOKUP($B78,'недельное планирование'!$B:$CA,T$3,FALSE)</f>
        <v>0</v>
      </c>
      <c r="U78" s="162">
        <f t="shared" si="88"/>
        <v>0</v>
      </c>
      <c r="V78" s="213">
        <f t="shared" si="89"/>
        <v>0</v>
      </c>
      <c r="W78" s="217">
        <f>-VLOOKUP($B78,'недельное планирование'!$B:$CA,W$3,FALSE)</f>
        <v>0</v>
      </c>
      <c r="X78" s="162">
        <f t="shared" si="90"/>
        <v>0</v>
      </c>
      <c r="Y78" s="213">
        <f t="shared" si="91"/>
        <v>0</v>
      </c>
      <c r="Z78" s="217">
        <f>-VLOOKUP($B78,'недельное планирование'!$B:$CA,Z$3,FALSE)</f>
        <v>0</v>
      </c>
      <c r="AA78" s="162">
        <f t="shared" si="92"/>
        <v>0</v>
      </c>
      <c r="AB78" s="213">
        <f t="shared" si="93"/>
        <v>0</v>
      </c>
      <c r="AC78" s="217">
        <f>-VLOOKUP($B78,'недельное планирование'!$B:$CA,AC$3,FALSE)</f>
        <v>0</v>
      </c>
      <c r="AD78" s="162">
        <f t="shared" si="94"/>
        <v>0</v>
      </c>
      <c r="AE78" s="213">
        <f t="shared" si="95"/>
        <v>0</v>
      </c>
      <c r="AF78" s="217">
        <f>-VLOOKUP($B78,'недельное планирование'!$B:$CA,AF$3,FALSE)</f>
        <v>0</v>
      </c>
      <c r="AG78" s="162">
        <f t="shared" si="96"/>
        <v>0</v>
      </c>
      <c r="AH78" s="213">
        <f t="shared" si="97"/>
        <v>0</v>
      </c>
      <c r="AI78" s="217" t="e">
        <f>-VLOOKUP($B78,'недельное планирование'!$B:$CA,AI$3,FALSE)</f>
        <v>#N/A</v>
      </c>
      <c r="AJ78" s="162" t="e">
        <f t="shared" si="98"/>
        <v>#N/A</v>
      </c>
      <c r="AK78" s="213" t="e">
        <f t="shared" si="99"/>
        <v>#N/A</v>
      </c>
      <c r="AL78" s="217" t="e">
        <f>-VLOOKUP($B78,'недельное планирование'!$B:$CA,AL$3,FALSE)</f>
        <v>#N/A</v>
      </c>
      <c r="AM78" s="162" t="e">
        <f t="shared" si="100"/>
        <v>#N/A</v>
      </c>
      <c r="AN78" s="213" t="e">
        <f t="shared" si="101"/>
        <v>#N/A</v>
      </c>
      <c r="AO78" s="217" t="e">
        <f>-VLOOKUP($B78,'недельное планирование'!$B:$CA,AO$3,FALSE)</f>
        <v>#N/A</v>
      </c>
      <c r="AP78" s="162" t="e">
        <f t="shared" si="102"/>
        <v>#N/A</v>
      </c>
      <c r="AQ78" s="213" t="e">
        <f t="shared" si="103"/>
        <v>#N/A</v>
      </c>
    </row>
    <row r="79" spans="1:43" ht="24" customHeight="1">
      <c r="A79" s="230" t="s">
        <v>46</v>
      </c>
      <c r="B79" s="228" t="s">
        <v>107</v>
      </c>
      <c r="C79" s="240">
        <v>4</v>
      </c>
      <c r="D79" s="240">
        <v>419</v>
      </c>
      <c r="E79" s="217">
        <f>-VLOOKUP($B79,'недельное планирование'!$B:$CA,E$3,FALSE)</f>
        <v>3</v>
      </c>
      <c r="F79" s="162">
        <f t="shared" si="78"/>
        <v>18.125450612833454</v>
      </c>
      <c r="G79" s="213">
        <f t="shared" si="79"/>
        <v>-0.90627253064167235</v>
      </c>
      <c r="H79" s="217">
        <f>-VLOOKUP($B79,'недельное планирование'!$B:$CA,H$3,FALSE)</f>
        <v>0</v>
      </c>
      <c r="I79" s="162">
        <f t="shared" si="80"/>
        <v>0</v>
      </c>
      <c r="J79" s="213">
        <f t="shared" si="81"/>
        <v>0</v>
      </c>
      <c r="K79" s="217">
        <f>-VLOOKUP($B79,'недельное планирование'!$B:$CA,K$3,FALSE)</f>
        <v>81</v>
      </c>
      <c r="L79" s="162">
        <f t="shared" si="82"/>
        <v>489.38716654650335</v>
      </c>
      <c r="M79" s="213">
        <f t="shared" si="83"/>
        <v>-24.46935832732521</v>
      </c>
      <c r="N79" s="217">
        <f>-VLOOKUP($B79,'недельное планирование'!$B:$CA,N$3,FALSE)</f>
        <v>0</v>
      </c>
      <c r="O79" s="162">
        <f t="shared" si="84"/>
        <v>0</v>
      </c>
      <c r="P79" s="213">
        <f t="shared" si="85"/>
        <v>0</v>
      </c>
      <c r="Q79" s="217">
        <f>-VLOOKUP($B79,'недельное планирование'!$B:$CA,Q$3,FALSE)</f>
        <v>0</v>
      </c>
      <c r="R79" s="162">
        <f t="shared" si="86"/>
        <v>0</v>
      </c>
      <c r="S79" s="213">
        <f t="shared" si="87"/>
        <v>0</v>
      </c>
      <c r="T79" s="217">
        <f>-VLOOKUP($B79,'недельное планирование'!$B:$CA,T$3,FALSE)</f>
        <v>50</v>
      </c>
      <c r="U79" s="162">
        <f t="shared" si="88"/>
        <v>302.09084354722427</v>
      </c>
      <c r="V79" s="213">
        <f t="shared" si="89"/>
        <v>-15.104542177361225</v>
      </c>
      <c r="W79" s="217">
        <f>-VLOOKUP($B79,'недельное планирование'!$B:$CA,W$3,FALSE)</f>
        <v>0</v>
      </c>
      <c r="X79" s="162">
        <f t="shared" si="90"/>
        <v>0</v>
      </c>
      <c r="Y79" s="213">
        <f t="shared" si="91"/>
        <v>0</v>
      </c>
      <c r="Z79" s="217">
        <f>-VLOOKUP($B79,'недельное планирование'!$B:$CA,Z$3,FALSE)</f>
        <v>32</v>
      </c>
      <c r="AA79" s="162">
        <f t="shared" si="92"/>
        <v>193.33813987022353</v>
      </c>
      <c r="AB79" s="213">
        <f t="shared" si="93"/>
        <v>-9.6669069935111906</v>
      </c>
      <c r="AC79" s="217">
        <f>-VLOOKUP($B79,'недельное планирование'!$B:$CA,AC$3,FALSE)</f>
        <v>0</v>
      </c>
      <c r="AD79" s="162">
        <f t="shared" si="94"/>
        <v>0</v>
      </c>
      <c r="AE79" s="213">
        <f t="shared" si="95"/>
        <v>0</v>
      </c>
      <c r="AF79" s="217">
        <f>-VLOOKUP($B79,'недельное планирование'!$B:$CA,AF$3,FALSE)</f>
        <v>0</v>
      </c>
      <c r="AG79" s="162">
        <f t="shared" si="96"/>
        <v>0</v>
      </c>
      <c r="AH79" s="213">
        <f t="shared" si="97"/>
        <v>0</v>
      </c>
      <c r="AI79" s="217">
        <f>-VLOOKUP($B79,'недельное планирование'!$B:$CA,AI$3,FALSE)</f>
        <v>963.79148148148147</v>
      </c>
      <c r="AJ79" s="162">
        <f t="shared" si="98"/>
        <v>5823.0516328873937</v>
      </c>
      <c r="AK79" s="213">
        <f t="shared" si="99"/>
        <v>-291.15258164437</v>
      </c>
      <c r="AL79" s="217">
        <f>-VLOOKUP($B79,'недельное планирование'!$B:$CA,AL$3,FALSE)</f>
        <v>788.55666666666662</v>
      </c>
      <c r="AM79" s="162">
        <f t="shared" si="100"/>
        <v>4764.3149723624119</v>
      </c>
      <c r="AN79" s="213">
        <f t="shared" si="101"/>
        <v>-238.21574861812041</v>
      </c>
      <c r="AO79" s="217">
        <f>-VLOOKUP($B79,'недельное планирование'!$B:$CA,AO$3,FALSE)</f>
        <v>788.55666666666662</v>
      </c>
      <c r="AP79" s="162">
        <f t="shared" si="102"/>
        <v>4764.3149723624119</v>
      </c>
      <c r="AQ79" s="213">
        <f t="shared" si="103"/>
        <v>-238.21574861812041</v>
      </c>
    </row>
    <row r="80" spans="1:43" ht="24" customHeight="1">
      <c r="A80" s="230"/>
      <c r="B80" s="228"/>
      <c r="C80" s="240"/>
      <c r="D80" s="240"/>
      <c r="E80" s="217"/>
      <c r="F80" s="162"/>
      <c r="G80" s="213"/>
      <c r="H80" s="217"/>
      <c r="I80" s="162"/>
      <c r="J80" s="213"/>
      <c r="K80" s="217"/>
      <c r="L80" s="162"/>
      <c r="M80" s="213"/>
      <c r="N80" s="217"/>
      <c r="O80" s="162"/>
      <c r="P80" s="213"/>
      <c r="Q80" s="217"/>
      <c r="R80" s="162"/>
      <c r="S80" s="213"/>
      <c r="T80" s="217"/>
      <c r="U80" s="162"/>
      <c r="V80" s="213"/>
      <c r="W80" s="217"/>
      <c r="X80" s="162"/>
      <c r="Y80" s="213"/>
      <c r="Z80" s="217"/>
      <c r="AA80" s="162"/>
      <c r="AB80" s="213"/>
      <c r="AC80" s="217"/>
      <c r="AD80" s="162"/>
      <c r="AE80" s="213"/>
      <c r="AF80" s="217"/>
      <c r="AG80" s="162"/>
      <c r="AH80" s="213"/>
      <c r="AI80" s="217"/>
      <c r="AJ80" s="162"/>
      <c r="AK80" s="213"/>
      <c r="AL80" s="217"/>
      <c r="AM80" s="162"/>
      <c r="AN80" s="213"/>
      <c r="AO80" s="217"/>
      <c r="AP80" s="162"/>
      <c r="AQ80" s="213"/>
    </row>
    <row r="81" spans="1:43" ht="24" customHeight="1">
      <c r="A81" s="139" t="s">
        <v>46</v>
      </c>
      <c r="B81" s="220" t="s">
        <v>169</v>
      </c>
      <c r="C81" s="240"/>
      <c r="D81" s="240"/>
      <c r="E81" s="217">
        <f>-VLOOKUP($B81,'недельное планирование'!$B:$CA,E$3,FALSE)</f>
        <v>32.559999999999995</v>
      </c>
      <c r="F81" s="162">
        <f>$D81*100/($C81+$C$3)*E81/1000*$C81/$C$2</f>
        <v>0</v>
      </c>
      <c r="G81" s="213">
        <f>$D81*100/($C81+$C$3)*E81/1000-F81</f>
        <v>0</v>
      </c>
      <c r="H81" s="217">
        <f>-VLOOKUP($B81,'недельное планирование'!$B:$CA,H$3,FALSE)</f>
        <v>65</v>
      </c>
      <c r="I81" s="162">
        <f>$D81*100/($C81+$C$3)*H81/1000*$C81/$C$2</f>
        <v>0</v>
      </c>
      <c r="J81" s="213">
        <f>$D81*100/($C81+$C$3)*H81/1000-I81</f>
        <v>0</v>
      </c>
      <c r="K81" s="217">
        <f>-VLOOKUP($B81,'недельное планирование'!$B:$CA,K$3,FALSE)</f>
        <v>65</v>
      </c>
      <c r="L81" s="162">
        <f>$D81*100/($C81+$C$3)*K81/1000*$C81/$C$2</f>
        <v>0</v>
      </c>
      <c r="M81" s="213">
        <f>$D81*100/($C81+$C$3)*K81/1000-L81</f>
        <v>0</v>
      </c>
      <c r="N81" s="217">
        <f>-VLOOKUP($B81,'недельное планирование'!$B:$CA,N$3,FALSE)</f>
        <v>0</v>
      </c>
      <c r="O81" s="162">
        <f>$D81*100/($C81+$C$3)*N81/1000*$C81/$C$2</f>
        <v>0</v>
      </c>
      <c r="P81" s="213">
        <f>$D81*100/($C81+$C$3)*N81/1000-O81</f>
        <v>0</v>
      </c>
      <c r="Q81" s="217">
        <f>-VLOOKUP($B81,'недельное планирование'!$B:$CA,Q$3,FALSE)</f>
        <v>130</v>
      </c>
      <c r="R81" s="162">
        <f>$D81*100/($C81+$C$3)*Q81/1000*$C81/$C$2</f>
        <v>0</v>
      </c>
      <c r="S81" s="213">
        <f>$D81*100/($C81+$C$3)*Q81/1000-R81</f>
        <v>0</v>
      </c>
      <c r="T81" s="217">
        <f>-VLOOKUP($B81,'недельное планирование'!$B:$CA,T$3,FALSE)</f>
        <v>0</v>
      </c>
      <c r="U81" s="162">
        <f>$D81*100/($C81+$C$3)*T81/1000*$C81/$C$2</f>
        <v>0</v>
      </c>
      <c r="V81" s="213">
        <f>$D81*100/($C81+$C$3)*T81/1000-U81</f>
        <v>0</v>
      </c>
      <c r="W81" s="217">
        <f>-VLOOKUP($B81,'недельное планирование'!$B:$CA,W$3,FALSE)</f>
        <v>0</v>
      </c>
      <c r="X81" s="162">
        <f>$D81*100/($C81+$C$3)*W81/1000*$C81/$C$2</f>
        <v>0</v>
      </c>
      <c r="Y81" s="213">
        <f>$D81*100/($C81+$C$3)*W81/1000-X81</f>
        <v>0</v>
      </c>
      <c r="Z81" s="217">
        <f>-VLOOKUP($B81,'недельное планирование'!$B:$CA,Z$3,FALSE)</f>
        <v>0</v>
      </c>
      <c r="AA81" s="162">
        <f>$D81*100/($C81+$C$3)*Z81/1000*$C81/$C$2</f>
        <v>0</v>
      </c>
      <c r="AB81" s="213">
        <f>$D81*100/($C81+$C$3)*Z81/1000-AA81</f>
        <v>0</v>
      </c>
      <c r="AC81" s="217">
        <f>-VLOOKUP($B81,'недельное планирование'!$B:$CA,AC$3,FALSE)</f>
        <v>65</v>
      </c>
      <c r="AD81" s="162">
        <f>$D81*100/($C81+$C$3)*AC81/1000*$C81/$C$2</f>
        <v>0</v>
      </c>
      <c r="AE81" s="213">
        <f>$D81*100/($C81+$C$3)*AC81/1000-AD81</f>
        <v>0</v>
      </c>
      <c r="AF81" s="217">
        <f>-VLOOKUP($B81,'недельное планирование'!$B:$CA,AF$3,FALSE)</f>
        <v>0</v>
      </c>
      <c r="AG81" s="162">
        <f>$D81*100/($C81+$C$3)*AF81/1000*$C81/$C$2</f>
        <v>0</v>
      </c>
      <c r="AH81" s="213">
        <f>$D81*100/($C81+$C$3)*AF81/1000-AG81</f>
        <v>0</v>
      </c>
      <c r="AI81" s="217">
        <f>-VLOOKUP($B81,'недельное планирование'!$B:$CA,AI$3,FALSE)</f>
        <v>312.16900000000004</v>
      </c>
      <c r="AJ81" s="162">
        <f>$D81*100/($C81+$C$3)*AI81/1000*$C81/$C$2</f>
        <v>0</v>
      </c>
      <c r="AK81" s="213">
        <f>$D81*100/($C81+$C$3)*AI81/1000-AJ81</f>
        <v>0</v>
      </c>
      <c r="AL81" s="217">
        <f>-VLOOKUP($B81,'недельное планирование'!$B:$CA,AL$3,FALSE)</f>
        <v>255.41100000000003</v>
      </c>
      <c r="AM81" s="162">
        <f>$D81*100/($C81+$C$3)*AL81/1000*$C81/$C$2</f>
        <v>0</v>
      </c>
      <c r="AN81" s="213">
        <f>$D81*100/($C81+$C$3)*AL81/1000-AM81</f>
        <v>0</v>
      </c>
      <c r="AO81" s="217">
        <f>-VLOOKUP($B81,'недельное планирование'!$B:$CA,AO$3,FALSE)</f>
        <v>255.41100000000003</v>
      </c>
      <c r="AP81" s="162">
        <f>$D81*100/($C81+$C$3)*AO81/1000*$C81/$C$2</f>
        <v>0</v>
      </c>
      <c r="AQ81" s="213">
        <f>$D81*100/($C81+$C$3)*AO81/1000-AP81</f>
        <v>0</v>
      </c>
    </row>
    <row r="82" spans="1:43" ht="24" customHeight="1">
      <c r="A82" s="139" t="s">
        <v>46</v>
      </c>
      <c r="B82" s="220" t="s">
        <v>162</v>
      </c>
      <c r="C82" s="240">
        <v>4</v>
      </c>
      <c r="D82" s="240">
        <v>506</v>
      </c>
      <c r="E82" s="217">
        <f>-VLOOKUP($B82,'недельное планирование'!$B:$CA,E$3,FALSE)</f>
        <v>183.52000000000004</v>
      </c>
      <c r="F82" s="162">
        <f>$D82*100/($C82+$C$3)*E82/1000*$C82/$C$2</f>
        <v>1339.021196827686</v>
      </c>
      <c r="G82" s="213">
        <f>$D82*100/($C82+$C$3)*E82/1000-F82</f>
        <v>-66.951059841384449</v>
      </c>
      <c r="H82" s="217">
        <f>-VLOOKUP($B82,'недельное планирование'!$B:$CA,H$3,FALSE)</f>
        <v>240</v>
      </c>
      <c r="I82" s="162">
        <f>$D82*100/($C82+$C$3)*H82/1000*$C82/$C$2</f>
        <v>1751.1175198269646</v>
      </c>
      <c r="J82" s="213">
        <f>$D82*100/($C82+$C$3)*H82/1000-I82</f>
        <v>-87.55587599134833</v>
      </c>
      <c r="K82" s="217">
        <f>-VLOOKUP($B82,'недельное планирование'!$B:$CA,K$3,FALSE)</f>
        <v>200</v>
      </c>
      <c r="L82" s="162">
        <f>$D82*100/($C82+$C$3)*K82/1000*$C82/$C$2</f>
        <v>1459.2645998558039</v>
      </c>
      <c r="M82" s="213">
        <f>$D82*100/($C82+$C$3)*K82/1000-L82</f>
        <v>-72.963229992790275</v>
      </c>
      <c r="N82" s="217">
        <f>-VLOOKUP($B82,'недельное планирование'!$B:$CA,N$3,FALSE)</f>
        <v>0</v>
      </c>
      <c r="O82" s="162">
        <f>$D82*100/($C82+$C$3)*N82/1000*$C82/$C$2</f>
        <v>0</v>
      </c>
      <c r="P82" s="213">
        <f>$D82*100/($C82+$C$3)*N82/1000-O82</f>
        <v>0</v>
      </c>
      <c r="Q82" s="217">
        <f>-VLOOKUP($B82,'недельное планирование'!$B:$CA,Q$3,FALSE)</f>
        <v>360</v>
      </c>
      <c r="R82" s="162">
        <f>$D82*100/($C82+$C$3)*Q82/1000*$C82/$C$2</f>
        <v>2626.6762797404467</v>
      </c>
      <c r="S82" s="213">
        <f>$D82*100/($C82+$C$3)*Q82/1000-R82</f>
        <v>-131.33381398702249</v>
      </c>
      <c r="T82" s="217">
        <f>-VLOOKUP($B82,'недельное планирование'!$B:$CA,T$3,FALSE)</f>
        <v>0</v>
      </c>
      <c r="U82" s="162">
        <f>$D82*100/($C82+$C$3)*T82/1000*$C82/$C$2</f>
        <v>0</v>
      </c>
      <c r="V82" s="213">
        <f>$D82*100/($C82+$C$3)*T82/1000-U82</f>
        <v>0</v>
      </c>
      <c r="W82" s="217">
        <f>-VLOOKUP($B82,'недельное планирование'!$B:$CA,W$3,FALSE)</f>
        <v>0</v>
      </c>
      <c r="X82" s="162">
        <f>$D82*100/($C82+$C$3)*W82/1000*$C82/$C$2</f>
        <v>0</v>
      </c>
      <c r="Y82" s="213">
        <f>$D82*100/($C82+$C$3)*W82/1000-X82</f>
        <v>0</v>
      </c>
      <c r="Z82" s="217">
        <f>-VLOOKUP($B82,'недельное планирование'!$B:$CA,Z$3,FALSE)</f>
        <v>0</v>
      </c>
      <c r="AA82" s="162">
        <f>$D82*100/($C82+$C$3)*Z82/1000*$C82/$C$2</f>
        <v>0</v>
      </c>
      <c r="AB82" s="213">
        <f>$D82*100/($C82+$C$3)*Z82/1000-AA82</f>
        <v>0</v>
      </c>
      <c r="AC82" s="217">
        <f>-VLOOKUP($B82,'недельное планирование'!$B:$CA,AC$3,FALSE)</f>
        <v>240</v>
      </c>
      <c r="AD82" s="162">
        <f>$D82*100/($C82+$C$3)*AC82/1000*$C82/$C$2</f>
        <v>1751.1175198269646</v>
      </c>
      <c r="AE82" s="213">
        <f>$D82*100/($C82+$C$3)*AC82/1000-AD82</f>
        <v>-87.55587599134833</v>
      </c>
      <c r="AF82" s="217">
        <f>-VLOOKUP($B82,'недельное планирование'!$B:$CA,AF$3,FALSE)</f>
        <v>0</v>
      </c>
      <c r="AG82" s="162">
        <f>$D82*100/($C82+$C$3)*AF82/1000*$C82/$C$2</f>
        <v>0</v>
      </c>
      <c r="AH82" s="213">
        <f>$D82*100/($C82+$C$3)*AF82/1000-AG82</f>
        <v>0</v>
      </c>
      <c r="AI82" s="217">
        <f>-VLOOKUP($B82,'недельное планирование'!$B:$CA,AI$3,FALSE)</f>
        <v>644.68799999999999</v>
      </c>
      <c r="AJ82" s="162">
        <f>$D82*100/($C82+$C$3)*AI82/1000*$C82/$C$2</f>
        <v>4703.851881759193</v>
      </c>
      <c r="AK82" s="213">
        <f>$D82*100/($C82+$C$3)*AI82/1000-AJ82</f>
        <v>-235.19259408796006</v>
      </c>
      <c r="AL82" s="217">
        <f>-VLOOKUP($B82,'недельное планирование'!$B:$CA,AL$3,FALSE)</f>
        <v>527.47199999999998</v>
      </c>
      <c r="AM82" s="162">
        <f>$D82*100/($C82+$C$3)*AL82/1000*$C82/$C$2</f>
        <v>3848.606085075703</v>
      </c>
      <c r="AN82" s="213">
        <f>$D82*100/($C82+$C$3)*AL82/1000-AM82</f>
        <v>-192.43030425378538</v>
      </c>
      <c r="AO82" s="217">
        <f>-VLOOKUP($B82,'недельное планирование'!$B:$CA,AO$3,FALSE)</f>
        <v>527.47199999999998</v>
      </c>
      <c r="AP82" s="162">
        <f>$D82*100/($C82+$C$3)*AO82/1000*$C82/$C$2</f>
        <v>3848.606085075703</v>
      </c>
      <c r="AQ82" s="213">
        <f>$D82*100/($C82+$C$3)*AO82/1000-AP82</f>
        <v>-192.43030425378538</v>
      </c>
    </row>
    <row r="83" spans="1:43" ht="24.75" customHeight="1">
      <c r="A83" s="139"/>
      <c r="B83" s="220"/>
      <c r="C83" s="240"/>
      <c r="D83" s="240"/>
      <c r="E83" s="217"/>
      <c r="F83" s="162"/>
      <c r="G83" s="213"/>
      <c r="H83" s="217"/>
      <c r="I83" s="162"/>
      <c r="J83" s="213"/>
      <c r="K83" s="217"/>
      <c r="L83" s="162"/>
      <c r="M83" s="213"/>
      <c r="N83" s="217"/>
      <c r="O83" s="162"/>
      <c r="P83" s="213"/>
      <c r="Q83" s="217"/>
      <c r="R83" s="162"/>
      <c r="S83" s="213"/>
      <c r="T83" s="217"/>
      <c r="U83" s="162"/>
      <c r="V83" s="213"/>
      <c r="W83" s="217"/>
      <c r="X83" s="162"/>
      <c r="Y83" s="213"/>
      <c r="Z83" s="217"/>
      <c r="AA83" s="162"/>
      <c r="AB83" s="213"/>
      <c r="AC83" s="217"/>
      <c r="AD83" s="162"/>
      <c r="AE83" s="213"/>
      <c r="AF83" s="217"/>
      <c r="AG83" s="162"/>
      <c r="AH83" s="213"/>
      <c r="AI83" s="217"/>
      <c r="AJ83" s="162"/>
      <c r="AK83" s="213"/>
      <c r="AL83" s="217"/>
      <c r="AM83" s="162"/>
      <c r="AN83" s="213"/>
      <c r="AO83" s="217"/>
      <c r="AP83" s="162"/>
      <c r="AQ83" s="213"/>
    </row>
    <row r="84" spans="1:43" ht="24" customHeight="1">
      <c r="A84" s="150" t="s">
        <v>20</v>
      </c>
      <c r="B84" s="221" t="s">
        <v>152</v>
      </c>
      <c r="C84" s="240"/>
      <c r="D84" s="240"/>
      <c r="E84" s="217">
        <f>-VLOOKUP($B84,'недельное планирование'!$B:$CA,E$3,FALSE)</f>
        <v>0</v>
      </c>
      <c r="F84" s="162">
        <f>$D84*100/($C84+$C$3)*E84/1000*$C84/$C$2</f>
        <v>0</v>
      </c>
      <c r="G84" s="213">
        <f>$D84*100/($C84+$C$3)*E84/1000-F84</f>
        <v>0</v>
      </c>
      <c r="H84" s="217">
        <f>-VLOOKUP($B84,'недельное планирование'!$B:$CA,H$3,FALSE)</f>
        <v>10</v>
      </c>
      <c r="I84" s="162">
        <f>$D84*100/($C84+$C$3)*H84/1000*$C84/$C$2</f>
        <v>0</v>
      </c>
      <c r="J84" s="213">
        <f>$D84*100/($C84+$C$3)*H84/1000-I84</f>
        <v>0</v>
      </c>
      <c r="K84" s="217">
        <f>-VLOOKUP($B84,'недельное планирование'!$B:$CA,K$3,FALSE)</f>
        <v>24</v>
      </c>
      <c r="L84" s="162">
        <f>$D84*100/($C84+$C$3)*K84/1000*$C84/$C$2</f>
        <v>0</v>
      </c>
      <c r="M84" s="213">
        <f>$D84*100/($C84+$C$3)*K84/1000-L84</f>
        <v>0</v>
      </c>
      <c r="N84" s="217">
        <f>-VLOOKUP($B84,'недельное планирование'!$B:$CA,N$3,FALSE)</f>
        <v>0</v>
      </c>
      <c r="O84" s="162">
        <f>$D84*100/($C84+$C$3)*N84/1000*$C84/$C$2</f>
        <v>0</v>
      </c>
      <c r="P84" s="213">
        <f>$D84*100/($C84+$C$3)*N84/1000-O84</f>
        <v>0</v>
      </c>
      <c r="Q84" s="217">
        <f>-VLOOKUP($B84,'недельное планирование'!$B:$CA,Q$3,FALSE)</f>
        <v>0</v>
      </c>
      <c r="R84" s="162">
        <f>$D84*100/($C84+$C$3)*Q84/1000*$C84/$C$2</f>
        <v>0</v>
      </c>
      <c r="S84" s="213">
        <f>$D84*100/($C84+$C$3)*Q84/1000-R84</f>
        <v>0</v>
      </c>
      <c r="T84" s="217">
        <f>-VLOOKUP($B84,'недельное планирование'!$B:$CA,T$3,FALSE)</f>
        <v>0</v>
      </c>
      <c r="U84" s="162">
        <f>$D84*100/($C84+$C$3)*T84/1000*$C84/$C$2</f>
        <v>0</v>
      </c>
      <c r="V84" s="213">
        <f>$D84*100/($C84+$C$3)*T84/1000-U84</f>
        <v>0</v>
      </c>
      <c r="W84" s="217">
        <f>-VLOOKUP($B84,'недельное планирование'!$B:$CA,W$3,FALSE)</f>
        <v>0</v>
      </c>
      <c r="X84" s="162">
        <f>$D84*100/($C84+$C$3)*W84/1000*$C84/$C$2</f>
        <v>0</v>
      </c>
      <c r="Y84" s="213">
        <f>$D84*100/($C84+$C$3)*W84/1000-X84</f>
        <v>0</v>
      </c>
      <c r="Z84" s="217">
        <f>-VLOOKUP($B84,'недельное планирование'!$B:$CA,Z$3,FALSE)</f>
        <v>0</v>
      </c>
      <c r="AA84" s="162">
        <f>$D84*100/($C84+$C$3)*Z84/1000*$C84/$C$2</f>
        <v>0</v>
      </c>
      <c r="AB84" s="213">
        <f>$D84*100/($C84+$C$3)*Z84/1000-AA84</f>
        <v>0</v>
      </c>
      <c r="AC84" s="217">
        <f>-VLOOKUP($B84,'недельное планирование'!$B:$CA,AC$3,FALSE)</f>
        <v>0</v>
      </c>
      <c r="AD84" s="162">
        <f>$D84*100/($C84+$C$3)*AC84/1000*$C84/$C$2</f>
        <v>0</v>
      </c>
      <c r="AE84" s="213">
        <f>$D84*100/($C84+$C$3)*AC84/1000-AD84</f>
        <v>0</v>
      </c>
      <c r="AF84" s="217">
        <f>-VLOOKUP($B84,'недельное планирование'!$B:$CA,AF$3,FALSE)</f>
        <v>0</v>
      </c>
      <c r="AG84" s="162">
        <f>$D84*100/($C84+$C$3)*AF84/1000*$C84/$C$2</f>
        <v>0</v>
      </c>
      <c r="AH84" s="213">
        <f>$D84*100/($C84+$C$3)*AF84/1000-AG84</f>
        <v>0</v>
      </c>
      <c r="AI84" s="217" t="e">
        <f>-VLOOKUP($B84,'недельное планирование'!$B:$CA,AI$3,FALSE)</f>
        <v>#N/A</v>
      </c>
      <c r="AJ84" s="162" t="e">
        <f>$D84*100/($C84+$C$3)*AI84/1000*$C84/$C$2</f>
        <v>#N/A</v>
      </c>
      <c r="AK84" s="213" t="e">
        <f>$D84*100/($C84+$C$3)*AI84/1000-AJ84</f>
        <v>#N/A</v>
      </c>
      <c r="AL84" s="217" t="e">
        <f>-VLOOKUP($B84,'недельное планирование'!$B:$CA,AL$3,FALSE)</f>
        <v>#N/A</v>
      </c>
      <c r="AM84" s="162" t="e">
        <f>$D84*100/($C84+$C$3)*AL84/1000*$C84/$C$2</f>
        <v>#N/A</v>
      </c>
      <c r="AN84" s="213" t="e">
        <f>$D84*100/($C84+$C$3)*AL84/1000-AM84</f>
        <v>#N/A</v>
      </c>
      <c r="AO84" s="217" t="e">
        <f>-VLOOKUP($B84,'недельное планирование'!$B:$CA,AO$3,FALSE)</f>
        <v>#N/A</v>
      </c>
      <c r="AP84" s="162" t="e">
        <f>$D84*100/($C84+$C$3)*AO84/1000*$C84/$C$2</f>
        <v>#N/A</v>
      </c>
      <c r="AQ84" s="213" t="e">
        <f>$D84*100/($C84+$C$3)*AO84/1000-AP84</f>
        <v>#N/A</v>
      </c>
    </row>
    <row r="85" spans="1:43" ht="24" customHeight="1">
      <c r="A85" s="150" t="s">
        <v>20</v>
      </c>
      <c r="B85" s="221" t="s">
        <v>276</v>
      </c>
      <c r="C85" s="240"/>
      <c r="D85" s="240"/>
      <c r="E85" s="217">
        <f>-VLOOKUP($B85,'недельное планирование'!$B:$CA,E$3,FALSE)</f>
        <v>0</v>
      </c>
      <c r="F85" s="162">
        <f>$D85*100/($C85+$C$3)*E85/1000*$C85/$C$2</f>
        <v>0</v>
      </c>
      <c r="G85" s="213">
        <f>$D85*100/($C85+$C$3)*E85/1000-F85</f>
        <v>0</v>
      </c>
      <c r="H85" s="217">
        <f>-VLOOKUP($B85,'недельное планирование'!$B:$CA,H$3,FALSE)</f>
        <v>75</v>
      </c>
      <c r="I85" s="162">
        <f>$D85*100/($C85+$C$3)*H85/1000*$C85/$C$2</f>
        <v>0</v>
      </c>
      <c r="J85" s="213">
        <f>$D85*100/($C85+$C$3)*H85/1000-I85</f>
        <v>0</v>
      </c>
      <c r="K85" s="217">
        <f>-VLOOKUP($B85,'недельное планирование'!$B:$CA,K$3,FALSE)</f>
        <v>0</v>
      </c>
      <c r="L85" s="162">
        <f>$D85*100/($C85+$C$3)*K85/1000*$C85/$C$2</f>
        <v>0</v>
      </c>
      <c r="M85" s="213">
        <f>$D85*100/($C85+$C$3)*K85/1000-L85</f>
        <v>0</v>
      </c>
      <c r="N85" s="217">
        <f>-VLOOKUP($B85,'недельное планирование'!$B:$CA,N$3,FALSE)</f>
        <v>0</v>
      </c>
      <c r="O85" s="162">
        <f>$D85*100/($C85+$C$3)*N85/1000*$C85/$C$2</f>
        <v>0</v>
      </c>
      <c r="P85" s="213">
        <f>$D85*100/($C85+$C$3)*N85/1000-O85</f>
        <v>0</v>
      </c>
      <c r="Q85" s="217">
        <f>-VLOOKUP($B85,'недельное планирование'!$B:$CA,Q$3,FALSE)</f>
        <v>600</v>
      </c>
      <c r="R85" s="162">
        <f>$D85*100/($C85+$C$3)*Q85/1000*$C85/$C$2</f>
        <v>0</v>
      </c>
      <c r="S85" s="213">
        <f>$D85*100/($C85+$C$3)*Q85/1000-R85</f>
        <v>0</v>
      </c>
      <c r="T85" s="217">
        <f>-VLOOKUP($B85,'недельное планирование'!$B:$CA,T$3,FALSE)</f>
        <v>0</v>
      </c>
      <c r="U85" s="162">
        <f>$D85*100/($C85+$C$3)*T85/1000*$C85/$C$2</f>
        <v>0</v>
      </c>
      <c r="V85" s="213">
        <f>$D85*100/($C85+$C$3)*T85/1000-U85</f>
        <v>0</v>
      </c>
      <c r="W85" s="217">
        <f>-VLOOKUP($B85,'недельное планирование'!$B:$CA,W$3,FALSE)</f>
        <v>0</v>
      </c>
      <c r="X85" s="162">
        <f>$D85*100/($C85+$C$3)*W85/1000*$C85/$C$2</f>
        <v>0</v>
      </c>
      <c r="Y85" s="213">
        <f>$D85*100/($C85+$C$3)*W85/1000-X85</f>
        <v>0</v>
      </c>
      <c r="Z85" s="217">
        <f>-VLOOKUP($B85,'недельное планирование'!$B:$CA,Z$3,FALSE)</f>
        <v>0</v>
      </c>
      <c r="AA85" s="162">
        <f>$D85*100/($C85+$C$3)*Z85/1000*$C85/$C$2</f>
        <v>0</v>
      </c>
      <c r="AB85" s="213">
        <f>$D85*100/($C85+$C$3)*Z85/1000-AA85</f>
        <v>0</v>
      </c>
      <c r="AC85" s="217">
        <f>-VLOOKUP($B85,'недельное планирование'!$B:$CA,AC$3,FALSE)</f>
        <v>600</v>
      </c>
      <c r="AD85" s="162">
        <f>$D85*100/($C85+$C$3)*AC85/1000*$C85/$C$2</f>
        <v>0</v>
      </c>
      <c r="AE85" s="213">
        <f>$D85*100/($C85+$C$3)*AC85/1000-AD85</f>
        <v>0</v>
      </c>
      <c r="AF85" s="217">
        <f>-VLOOKUP($B85,'недельное планирование'!$B:$CA,AF$3,FALSE)</f>
        <v>0</v>
      </c>
      <c r="AG85" s="162">
        <f>$D85*100/($C85+$C$3)*AF85/1000*$C85/$C$2</f>
        <v>0</v>
      </c>
      <c r="AH85" s="213">
        <f>$D85*100/($C85+$C$3)*AF85/1000-AG85</f>
        <v>0</v>
      </c>
      <c r="AI85" s="217" t="e">
        <f>-VLOOKUP($B85,'недельное планирование'!$B:$CA,AI$3,FALSE)</f>
        <v>#N/A</v>
      </c>
      <c r="AJ85" s="162" t="e">
        <f>$D85*100/($C85+$C$3)*AI85/1000*$C85/$C$2</f>
        <v>#N/A</v>
      </c>
      <c r="AK85" s="213" t="e">
        <f>$D85*100/($C85+$C$3)*AI85/1000-AJ85</f>
        <v>#N/A</v>
      </c>
      <c r="AL85" s="217" t="e">
        <f>-VLOOKUP($B85,'недельное планирование'!$B:$CA,AL$3,FALSE)</f>
        <v>#N/A</v>
      </c>
      <c r="AM85" s="162" t="e">
        <f>$D85*100/($C85+$C$3)*AL85/1000*$C85/$C$2</f>
        <v>#N/A</v>
      </c>
      <c r="AN85" s="213" t="e">
        <f>$D85*100/($C85+$C$3)*AL85/1000-AM85</f>
        <v>#N/A</v>
      </c>
      <c r="AO85" s="217" t="e">
        <f>-VLOOKUP($B85,'недельное планирование'!$B:$CA,AO$3,FALSE)</f>
        <v>#N/A</v>
      </c>
      <c r="AP85" s="162" t="e">
        <f>$D85*100/($C85+$C$3)*AO85/1000*$C85/$C$2</f>
        <v>#N/A</v>
      </c>
      <c r="AQ85" s="213" t="e">
        <f>$D85*100/($C85+$C$3)*AO85/1000-AP85</f>
        <v>#N/A</v>
      </c>
    </row>
    <row r="86" spans="1:43" ht="24" customHeight="1">
      <c r="A86" s="150" t="s">
        <v>20</v>
      </c>
      <c r="B86" s="221" t="s">
        <v>155</v>
      </c>
      <c r="C86" s="240"/>
      <c r="D86" s="240"/>
      <c r="E86" s="217">
        <f>-VLOOKUP($B86,'недельное планирование'!$B:$CA,E$3,FALSE)</f>
        <v>449.91999999999996</v>
      </c>
      <c r="F86" s="162">
        <f>$D86*100/($C86+$C$3)*E86/1000*$C86/$C$2</f>
        <v>0</v>
      </c>
      <c r="G86" s="213">
        <f>$D86*100/($C86+$C$3)*E86/1000-F86</f>
        <v>0</v>
      </c>
      <c r="H86" s="217">
        <f>-VLOOKUP($B86,'недельное планирование'!$B:$CA,H$3,FALSE)</f>
        <v>224</v>
      </c>
      <c r="I86" s="162">
        <f>$D86*100/($C86+$C$3)*H86/1000*$C86/$C$2</f>
        <v>0</v>
      </c>
      <c r="J86" s="213">
        <f>$D86*100/($C86+$C$3)*H86/1000-I86</f>
        <v>0</v>
      </c>
      <c r="K86" s="217">
        <f>-VLOOKUP($B86,'недельное планирование'!$B:$CA,K$3,FALSE)</f>
        <v>15</v>
      </c>
      <c r="L86" s="162">
        <f>$D86*100/($C86+$C$3)*K86/1000*$C86/$C$2</f>
        <v>0</v>
      </c>
      <c r="M86" s="213">
        <f>$D86*100/($C86+$C$3)*K86/1000-L86</f>
        <v>0</v>
      </c>
      <c r="N86" s="217">
        <f>-VLOOKUP($B86,'недельное планирование'!$B:$CA,N$3,FALSE)</f>
        <v>0</v>
      </c>
      <c r="O86" s="162">
        <f>$D86*100/($C86+$C$3)*N86/1000*$C86/$C$2</f>
        <v>0</v>
      </c>
      <c r="P86" s="213">
        <f>$D86*100/($C86+$C$3)*N86/1000-O86</f>
        <v>0</v>
      </c>
      <c r="Q86" s="217">
        <f>-VLOOKUP($B86,'недельное планирование'!$B:$CA,Q$3,FALSE)</f>
        <v>590</v>
      </c>
      <c r="R86" s="162">
        <f>$D86*100/($C86+$C$3)*Q86/1000*$C86/$C$2</f>
        <v>0</v>
      </c>
      <c r="S86" s="213">
        <f>$D86*100/($C86+$C$3)*Q86/1000-R86</f>
        <v>0</v>
      </c>
      <c r="T86" s="217">
        <f>-VLOOKUP($B86,'недельное планирование'!$B:$CA,T$3,FALSE)</f>
        <v>0</v>
      </c>
      <c r="U86" s="162">
        <f>$D86*100/($C86+$C$3)*T86/1000*$C86/$C$2</f>
        <v>0</v>
      </c>
      <c r="V86" s="213">
        <f>$D86*100/($C86+$C$3)*T86/1000-U86</f>
        <v>0</v>
      </c>
      <c r="W86" s="217">
        <f>-VLOOKUP($B86,'недельное планирование'!$B:$CA,W$3,FALSE)</f>
        <v>0</v>
      </c>
      <c r="X86" s="162">
        <f>$D86*100/($C86+$C$3)*W86/1000*$C86/$C$2</f>
        <v>0</v>
      </c>
      <c r="Y86" s="213">
        <f>$D86*100/($C86+$C$3)*W86/1000-X86</f>
        <v>0</v>
      </c>
      <c r="Z86" s="217">
        <f>-VLOOKUP($B86,'недельное планирование'!$B:$CA,Z$3,FALSE)</f>
        <v>0</v>
      </c>
      <c r="AA86" s="162">
        <f>$D86*100/($C86+$C$3)*Z86/1000*$C86/$C$2</f>
        <v>0</v>
      </c>
      <c r="AB86" s="213">
        <f>$D86*100/($C86+$C$3)*Z86/1000-AA86</f>
        <v>0</v>
      </c>
      <c r="AC86" s="217">
        <f>-VLOOKUP($B86,'недельное планирование'!$B:$CA,AC$3,FALSE)</f>
        <v>400</v>
      </c>
      <c r="AD86" s="162">
        <f>$D86*100/($C86+$C$3)*AC86/1000*$C86/$C$2</f>
        <v>0</v>
      </c>
      <c r="AE86" s="213">
        <f>$D86*100/($C86+$C$3)*AC86/1000-AD86</f>
        <v>0</v>
      </c>
      <c r="AF86" s="217">
        <f>-VLOOKUP($B86,'недельное планирование'!$B:$CA,AF$3,FALSE)</f>
        <v>0</v>
      </c>
      <c r="AG86" s="162">
        <f>$D86*100/($C86+$C$3)*AF86/1000*$C86/$C$2</f>
        <v>0</v>
      </c>
      <c r="AH86" s="213">
        <f>$D86*100/($C86+$C$3)*AF86/1000-AG86</f>
        <v>0</v>
      </c>
      <c r="AI86" s="217">
        <f>-VLOOKUP($B86,'недельное планирование'!$B:$CA,AI$3,FALSE)</f>
        <v>607.78666666666652</v>
      </c>
      <c r="AJ86" s="162">
        <f>$D86*100/($C86+$C$3)*AI86/1000*$C86/$C$2</f>
        <v>0</v>
      </c>
      <c r="AK86" s="213">
        <f>$D86*100/($C86+$C$3)*AI86/1000-AJ86</f>
        <v>0</v>
      </c>
      <c r="AL86" s="217">
        <f>-VLOOKUP($B86,'недельное планирование'!$B:$CA,AL$3,FALSE)</f>
        <v>497.27999999999986</v>
      </c>
      <c r="AM86" s="162">
        <f>$D86*100/($C86+$C$3)*AL86/1000*$C86/$C$2</f>
        <v>0</v>
      </c>
      <c r="AN86" s="213">
        <f>$D86*100/($C86+$C$3)*AL86/1000-AM86</f>
        <v>0</v>
      </c>
      <c r="AO86" s="217">
        <f>-VLOOKUP($B86,'недельное планирование'!$B:$CA,AO$3,FALSE)</f>
        <v>497.27999999999986</v>
      </c>
      <c r="AP86" s="162">
        <f>$D86*100/($C86+$C$3)*AO86/1000*$C86/$C$2</f>
        <v>0</v>
      </c>
      <c r="AQ86" s="213">
        <f>$D86*100/($C86+$C$3)*AO86/1000-AP86</f>
        <v>0</v>
      </c>
    </row>
    <row r="87" spans="1:43" ht="24" customHeight="1">
      <c r="A87" s="150" t="s">
        <v>20</v>
      </c>
      <c r="B87" s="221" t="s">
        <v>157</v>
      </c>
      <c r="C87" s="240"/>
      <c r="D87" s="240"/>
      <c r="E87" s="217">
        <f>-VLOOKUP($B87,'недельное планирование'!$B:$CA,E$3,FALSE)</f>
        <v>42</v>
      </c>
      <c r="F87" s="162">
        <f>$D87*100/($C87+$C$3)*E87/1000*$C87/$C$2</f>
        <v>0</v>
      </c>
      <c r="G87" s="213">
        <f>$D87*100/($C87+$C$3)*E87/1000-F87</f>
        <v>0</v>
      </c>
      <c r="H87" s="217">
        <f>-VLOOKUP($B87,'недельное планирование'!$B:$CA,H$3,FALSE)</f>
        <v>27</v>
      </c>
      <c r="I87" s="162">
        <f>$D87*100/($C87+$C$3)*H87/1000*$C87/$C$2</f>
        <v>0</v>
      </c>
      <c r="J87" s="213">
        <f>$D87*100/($C87+$C$3)*H87/1000-I87</f>
        <v>0</v>
      </c>
      <c r="K87" s="217">
        <f>-VLOOKUP($B87,'недельное планирование'!$B:$CA,K$3,FALSE)</f>
        <v>12</v>
      </c>
      <c r="L87" s="162">
        <f>$D87*100/($C87+$C$3)*K87/1000*$C87/$C$2</f>
        <v>0</v>
      </c>
      <c r="M87" s="213">
        <f>$D87*100/($C87+$C$3)*K87/1000-L87</f>
        <v>0</v>
      </c>
      <c r="N87" s="217">
        <f>-VLOOKUP($B87,'недельное планирование'!$B:$CA,N$3,FALSE)</f>
        <v>0</v>
      </c>
      <c r="O87" s="162">
        <f>$D87*100/($C87+$C$3)*N87/1000*$C87/$C$2</f>
        <v>0</v>
      </c>
      <c r="P87" s="213">
        <f>$D87*100/($C87+$C$3)*N87/1000-O87</f>
        <v>0</v>
      </c>
      <c r="Q87" s="217">
        <f>-VLOOKUP($B87,'недельное планирование'!$B:$CA,Q$3,FALSE)</f>
        <v>35</v>
      </c>
      <c r="R87" s="162">
        <f>$D87*100/($C87+$C$3)*Q87/1000*$C87/$C$2</f>
        <v>0</v>
      </c>
      <c r="S87" s="213">
        <f>$D87*100/($C87+$C$3)*Q87/1000-R87</f>
        <v>0</v>
      </c>
      <c r="T87" s="217">
        <f>-VLOOKUP($B87,'недельное планирование'!$B:$CA,T$3,FALSE)</f>
        <v>0</v>
      </c>
      <c r="U87" s="162">
        <f>$D87*100/($C87+$C$3)*T87/1000*$C87/$C$2</f>
        <v>0</v>
      </c>
      <c r="V87" s="213">
        <f>$D87*100/($C87+$C$3)*T87/1000-U87</f>
        <v>0</v>
      </c>
      <c r="W87" s="217">
        <f>-VLOOKUP($B87,'недельное планирование'!$B:$CA,W$3,FALSE)</f>
        <v>0</v>
      </c>
      <c r="X87" s="162">
        <f>$D87*100/($C87+$C$3)*W87/1000*$C87/$C$2</f>
        <v>0</v>
      </c>
      <c r="Y87" s="213">
        <f>$D87*100/($C87+$C$3)*W87/1000-X87</f>
        <v>0</v>
      </c>
      <c r="Z87" s="217">
        <f>-VLOOKUP($B87,'недельное планирование'!$B:$CA,Z$3,FALSE)</f>
        <v>0</v>
      </c>
      <c r="AA87" s="162">
        <f>$D87*100/($C87+$C$3)*Z87/1000*$C87/$C$2</f>
        <v>0</v>
      </c>
      <c r="AB87" s="213">
        <f>$D87*100/($C87+$C$3)*Z87/1000-AA87</f>
        <v>0</v>
      </c>
      <c r="AC87" s="217">
        <f>-VLOOKUP($B87,'недельное планирование'!$B:$CA,AC$3,FALSE)</f>
        <v>3</v>
      </c>
      <c r="AD87" s="162">
        <f>$D87*100/($C87+$C$3)*AC87/1000*$C87/$C$2</f>
        <v>0</v>
      </c>
      <c r="AE87" s="213">
        <f>$D87*100/($C87+$C$3)*AC87/1000-AD87</f>
        <v>0</v>
      </c>
      <c r="AF87" s="217">
        <f>-VLOOKUP($B87,'недельное планирование'!$B:$CA,AF$3,FALSE)</f>
        <v>0</v>
      </c>
      <c r="AG87" s="162">
        <f>$D87*100/($C87+$C$3)*AF87/1000*$C87/$C$2</f>
        <v>0</v>
      </c>
      <c r="AH87" s="213">
        <f>$D87*100/($C87+$C$3)*AF87/1000-AG87</f>
        <v>0</v>
      </c>
      <c r="AI87" s="217" t="e">
        <f>-VLOOKUP($B87,'недельное планирование'!$B:$CA,AI$3,FALSE)</f>
        <v>#N/A</v>
      </c>
      <c r="AJ87" s="162" t="e">
        <f>$D87*100/($C87+$C$3)*AI87/1000*$C87/$C$2</f>
        <v>#N/A</v>
      </c>
      <c r="AK87" s="213" t="e">
        <f>$D87*100/($C87+$C$3)*AI87/1000-AJ87</f>
        <v>#N/A</v>
      </c>
      <c r="AL87" s="217" t="e">
        <f>-VLOOKUP($B87,'недельное планирование'!$B:$CA,AL$3,FALSE)</f>
        <v>#N/A</v>
      </c>
      <c r="AM87" s="162" t="e">
        <f>$D87*100/($C87+$C$3)*AL87/1000*$C87/$C$2</f>
        <v>#N/A</v>
      </c>
      <c r="AN87" s="213" t="e">
        <f>$D87*100/($C87+$C$3)*AL87/1000-AM87</f>
        <v>#N/A</v>
      </c>
      <c r="AO87" s="217" t="e">
        <f>-VLOOKUP($B87,'недельное планирование'!$B:$CA,AO$3,FALSE)</f>
        <v>#N/A</v>
      </c>
      <c r="AP87" s="162" t="e">
        <f>$D87*100/($C87+$C$3)*AO87/1000*$C87/$C$2</f>
        <v>#N/A</v>
      </c>
      <c r="AQ87" s="213" t="e">
        <f>$D87*100/($C87+$C$3)*AO87/1000-AP87</f>
        <v>#N/A</v>
      </c>
    </row>
    <row r="88" spans="1:43" ht="24" customHeight="1">
      <c r="A88" s="150"/>
      <c r="B88" s="221"/>
      <c r="C88" s="240"/>
      <c r="D88" s="240"/>
      <c r="E88" s="217"/>
      <c r="F88" s="162"/>
      <c r="G88" s="213"/>
      <c r="H88" s="217"/>
      <c r="I88" s="162"/>
      <c r="J88" s="213"/>
      <c r="K88" s="217"/>
      <c r="L88" s="162"/>
      <c r="M88" s="213"/>
      <c r="N88" s="217"/>
      <c r="O88" s="162"/>
      <c r="P88" s="213"/>
      <c r="Q88" s="217"/>
      <c r="R88" s="162"/>
      <c r="S88" s="213"/>
      <c r="T88" s="217"/>
      <c r="U88" s="162"/>
      <c r="V88" s="213"/>
      <c r="W88" s="217"/>
      <c r="X88" s="162"/>
      <c r="Y88" s="213"/>
      <c r="Z88" s="217"/>
      <c r="AA88" s="162"/>
      <c r="AB88" s="213"/>
      <c r="AC88" s="217"/>
      <c r="AD88" s="162"/>
      <c r="AE88" s="213"/>
      <c r="AF88" s="217"/>
      <c r="AG88" s="162"/>
      <c r="AH88" s="213"/>
      <c r="AI88" s="217"/>
      <c r="AJ88" s="162"/>
      <c r="AK88" s="213"/>
      <c r="AL88" s="217"/>
      <c r="AM88" s="162"/>
      <c r="AN88" s="213"/>
      <c r="AO88" s="217"/>
      <c r="AP88" s="162"/>
      <c r="AQ88" s="213"/>
    </row>
    <row r="89" spans="1:43" s="212" customFormat="1" ht="24" customHeight="1">
      <c r="C89" s="239"/>
      <c r="D89" s="239"/>
      <c r="E89" s="215"/>
      <c r="F89" s="208"/>
      <c r="G89" s="208"/>
      <c r="H89" s="215"/>
      <c r="I89" s="208"/>
      <c r="J89" s="208"/>
      <c r="K89" s="215"/>
      <c r="L89" s="208"/>
      <c r="M89" s="208"/>
      <c r="N89" s="215"/>
      <c r="O89" s="208"/>
      <c r="P89" s="208"/>
      <c r="Q89" s="215"/>
      <c r="R89" s="208"/>
      <c r="S89" s="208"/>
      <c r="T89" s="215"/>
      <c r="U89" s="208"/>
      <c r="V89" s="208"/>
      <c r="W89" s="215"/>
      <c r="X89" s="208"/>
      <c r="Y89" s="208"/>
      <c r="Z89" s="215"/>
      <c r="AA89" s="208"/>
      <c r="AB89" s="208"/>
      <c r="AC89" s="215"/>
      <c r="AD89" s="208"/>
      <c r="AE89" s="208"/>
      <c r="AF89" s="215"/>
      <c r="AG89" s="208"/>
      <c r="AH89" s="208"/>
      <c r="AI89" s="215"/>
      <c r="AJ89" s="208"/>
      <c r="AK89" s="208"/>
      <c r="AL89" s="215"/>
      <c r="AM89" s="208"/>
      <c r="AN89" s="208"/>
      <c r="AO89" s="215"/>
      <c r="AP89" s="208"/>
      <c r="AQ89" s="208"/>
    </row>
    <row r="90" spans="1:43" ht="24" customHeight="1">
      <c r="A90" s="150" t="s">
        <v>19</v>
      </c>
      <c r="B90" s="221" t="s">
        <v>17</v>
      </c>
      <c r="C90" s="240">
        <v>36</v>
      </c>
      <c r="D90" s="240">
        <v>88.4</v>
      </c>
      <c r="E90" s="217">
        <f>-VLOOKUP($B90,'недельное планирование'!$B:$CA,E$3,FALSE)</f>
        <v>500</v>
      </c>
      <c r="F90" s="162">
        <f t="shared" ref="F90:F97" si="104">$D90*100/($C90+$C$3)*E90/1000*$C90/$C$2</f>
        <v>1065.4881478505424</v>
      </c>
      <c r="G90" s="213">
        <f t="shared" ref="G90:G97" si="105">$D90*100/($C90+$C$3)*E90/1000-F90</f>
        <v>-953.0199544663185</v>
      </c>
      <c r="H90" s="217">
        <f>-VLOOKUP($B90,'недельное планирование'!$B:$CA,H$3,FALSE)</f>
        <v>0</v>
      </c>
      <c r="I90" s="162">
        <f t="shared" ref="I90:I97" si="106">$D90*100/($C90+$C$3)*H90/1000*$C90/$C$2</f>
        <v>0</v>
      </c>
      <c r="J90" s="213">
        <f t="shared" ref="J90:J97" si="107">$D90*100/($C90+$C$3)*H90/1000-I90</f>
        <v>0</v>
      </c>
      <c r="K90" s="217">
        <f>-VLOOKUP($B90,'недельное планирование'!$B:$CA,K$3,FALSE)</f>
        <v>900</v>
      </c>
      <c r="L90" s="162">
        <f t="shared" ref="L90:L97" si="108">$D90*100/($C90+$C$3)*K90/1000*$C90/$C$2</f>
        <v>1917.8786661309764</v>
      </c>
      <c r="M90" s="213">
        <f t="shared" ref="M90:M97" si="109">$D90*100/($C90+$C$3)*K90/1000-L90</f>
        <v>-1715.4359180393733</v>
      </c>
      <c r="N90" s="217">
        <f>-VLOOKUP($B90,'недельное планирование'!$B:$CA,N$3,FALSE)</f>
        <v>1000</v>
      </c>
      <c r="O90" s="162">
        <f t="shared" ref="O90:O97" si="110">$D90*100/($C90+$C$3)*N90/1000*$C90/$C$2</f>
        <v>2130.9762957010848</v>
      </c>
      <c r="P90" s="213">
        <f t="shared" ref="P90:P97" si="111">$D90*100/($C90+$C$3)*N90/1000-O90</f>
        <v>-1906.039908932637</v>
      </c>
      <c r="Q90" s="217">
        <f>-VLOOKUP($B90,'недельное планирование'!$B:$CA,Q$3,FALSE)</f>
        <v>0</v>
      </c>
      <c r="R90" s="162">
        <f t="shared" ref="R90:R97" si="112">$D90*100/($C90+$C$3)*Q90/1000*$C90/$C$2</f>
        <v>0</v>
      </c>
      <c r="S90" s="213">
        <f t="shared" ref="S90:S97" si="113">$D90*100/($C90+$C$3)*Q90/1000-R90</f>
        <v>0</v>
      </c>
      <c r="T90" s="217">
        <f>-VLOOKUP($B90,'недельное планирование'!$B:$CA,T$3,FALSE)</f>
        <v>0</v>
      </c>
      <c r="U90" s="162">
        <f t="shared" ref="U90:U97" si="114">$D90*100/($C90+$C$3)*T90/1000*$C90/$C$2</f>
        <v>0</v>
      </c>
      <c r="V90" s="213">
        <f t="shared" ref="V90:V97" si="115">$D90*100/($C90+$C$3)*T90/1000-U90</f>
        <v>0</v>
      </c>
      <c r="W90" s="217">
        <f>-VLOOKUP($B90,'недельное планирование'!$B:$CA,W$3,FALSE)</f>
        <v>1000</v>
      </c>
      <c r="X90" s="162">
        <f t="shared" ref="X90:X97" si="116">$D90*100/($C90+$C$3)*W90/1000*$C90/$C$2</f>
        <v>2130.9762957010848</v>
      </c>
      <c r="Y90" s="213">
        <f t="shared" ref="Y90:Y97" si="117">$D90*100/($C90+$C$3)*W90/1000-X90</f>
        <v>-1906.039908932637</v>
      </c>
      <c r="Z90" s="217">
        <f>-VLOOKUP($B90,'недельное планирование'!$B:$CA,Z$3,FALSE)</f>
        <v>0</v>
      </c>
      <c r="AA90" s="162">
        <f t="shared" ref="AA90:AA97" si="118">$D90*100/($C90+$C$3)*Z90/1000*$C90/$C$2</f>
        <v>0</v>
      </c>
      <c r="AB90" s="213">
        <f t="shared" ref="AB90:AB97" si="119">$D90*100/($C90+$C$3)*Z90/1000-AA90</f>
        <v>0</v>
      </c>
      <c r="AC90" s="217">
        <f>-VLOOKUP($B90,'недельное планирование'!$B:$CA,AC$3,FALSE)</f>
        <v>0</v>
      </c>
      <c r="AD90" s="162">
        <f t="shared" ref="AD90:AD97" si="120">$D90*100/($C90+$C$3)*AC90/1000*$C90/$C$2</f>
        <v>0</v>
      </c>
      <c r="AE90" s="213">
        <f t="shared" ref="AE90:AE97" si="121">$D90*100/($C90+$C$3)*AC90/1000-AD90</f>
        <v>0</v>
      </c>
      <c r="AF90" s="217">
        <f>-VLOOKUP($B90,'недельное планирование'!$B:$CA,AF$3,FALSE)</f>
        <v>1000</v>
      </c>
      <c r="AG90" s="162">
        <f t="shared" ref="AG90:AG97" si="122">$D90*100/($C90+$C$3)*AF90/1000*$C90/$C$2</f>
        <v>2130.9762957010848</v>
      </c>
      <c r="AH90" s="213">
        <f t="shared" ref="AH90:AH97" si="123">$D90*100/($C90+$C$3)*AF90/1000-AG90</f>
        <v>-1906.039908932637</v>
      </c>
      <c r="AI90" s="217" t="e">
        <f>-VLOOKUP($B90,'недельное планирование'!$B:$CA,AI$3,FALSE)</f>
        <v>#N/A</v>
      </c>
      <c r="AJ90" s="162" t="e">
        <f t="shared" ref="AJ90:AJ97" si="124">$D90*100/($C90+$C$3)*AI90/1000*$C90/$C$2</f>
        <v>#N/A</v>
      </c>
      <c r="AK90" s="213" t="e">
        <f t="shared" ref="AK90:AK97" si="125">$D90*100/($C90+$C$3)*AI90/1000-AJ90</f>
        <v>#N/A</v>
      </c>
      <c r="AL90" s="217" t="e">
        <f>-VLOOKUP($B90,'недельное планирование'!$B:$CA,AL$3,FALSE)</f>
        <v>#N/A</v>
      </c>
      <c r="AM90" s="162" t="e">
        <f t="shared" ref="AM90:AM97" si="126">$D90*100/($C90+$C$3)*AL90/1000*$C90/$C$2</f>
        <v>#N/A</v>
      </c>
      <c r="AN90" s="213" t="e">
        <f t="shared" ref="AN90:AN97" si="127">$D90*100/($C90+$C$3)*AL90/1000-AM90</f>
        <v>#N/A</v>
      </c>
      <c r="AO90" s="217" t="e">
        <f>-VLOOKUP($B90,'недельное планирование'!$B:$CA,AO$3,FALSE)</f>
        <v>#N/A</v>
      </c>
      <c r="AP90" s="162" t="e">
        <f t="shared" ref="AP90:AP97" si="128">$D90*100/($C90+$C$3)*AO90/1000*$C90/$C$2</f>
        <v>#N/A</v>
      </c>
      <c r="AQ90" s="213" t="e">
        <f t="shared" ref="AQ90:AQ97" si="129">$D90*100/($C90+$C$3)*AO90/1000-AP90</f>
        <v>#N/A</v>
      </c>
    </row>
    <row r="91" spans="1:43" ht="24" customHeight="1">
      <c r="A91" s="150" t="s">
        <v>19</v>
      </c>
      <c r="B91" s="221" t="s">
        <v>130</v>
      </c>
      <c r="C91" s="240">
        <v>36</v>
      </c>
      <c r="D91" s="240">
        <v>88.4</v>
      </c>
      <c r="E91" s="217">
        <f>-VLOOKUP($B91,'недельное планирование'!$B:$CA,E$3,FALSE)</f>
        <v>0</v>
      </c>
      <c r="F91" s="162">
        <f t="shared" si="104"/>
        <v>0</v>
      </c>
      <c r="G91" s="213">
        <f t="shared" si="105"/>
        <v>0</v>
      </c>
      <c r="H91" s="217">
        <f>-VLOOKUP($B91,'недельное планирование'!$B:$CA,H$3,FALSE)</f>
        <v>0</v>
      </c>
      <c r="I91" s="162">
        <f t="shared" si="106"/>
        <v>0</v>
      </c>
      <c r="J91" s="213">
        <f t="shared" si="107"/>
        <v>0</v>
      </c>
      <c r="K91" s="217">
        <f>-VLOOKUP($B91,'недельное планирование'!$B:$CA,K$3,FALSE)</f>
        <v>0</v>
      </c>
      <c r="L91" s="162">
        <f t="shared" si="108"/>
        <v>0</v>
      </c>
      <c r="M91" s="213">
        <f t="shared" si="109"/>
        <v>0</v>
      </c>
      <c r="N91" s="217">
        <f>-VLOOKUP($B91,'недельное планирование'!$B:$CA,N$3,FALSE)</f>
        <v>0</v>
      </c>
      <c r="O91" s="162">
        <f t="shared" si="110"/>
        <v>0</v>
      </c>
      <c r="P91" s="213">
        <f t="shared" si="111"/>
        <v>0</v>
      </c>
      <c r="Q91" s="217">
        <f>-VLOOKUP($B91,'недельное планирование'!$B:$CA,Q$3,FALSE)</f>
        <v>0</v>
      </c>
      <c r="R91" s="162">
        <f t="shared" si="112"/>
        <v>0</v>
      </c>
      <c r="S91" s="213">
        <f t="shared" si="113"/>
        <v>0</v>
      </c>
      <c r="T91" s="217">
        <f>-VLOOKUP($B91,'недельное планирование'!$B:$CA,T$3,FALSE)</f>
        <v>0</v>
      </c>
      <c r="U91" s="162">
        <f t="shared" si="114"/>
        <v>0</v>
      </c>
      <c r="V91" s="213">
        <f t="shared" si="115"/>
        <v>0</v>
      </c>
      <c r="W91" s="217">
        <f>-VLOOKUP($B91,'недельное планирование'!$B:$CA,W$3,FALSE)</f>
        <v>500</v>
      </c>
      <c r="X91" s="162">
        <f t="shared" si="116"/>
        <v>1065.4881478505424</v>
      </c>
      <c r="Y91" s="213">
        <f t="shared" si="117"/>
        <v>-953.0199544663185</v>
      </c>
      <c r="Z91" s="217">
        <f>-VLOOKUP($B91,'недельное планирование'!$B:$CA,Z$3,FALSE)</f>
        <v>0</v>
      </c>
      <c r="AA91" s="162">
        <f t="shared" si="118"/>
        <v>0</v>
      </c>
      <c r="AB91" s="213">
        <f t="shared" si="119"/>
        <v>0</v>
      </c>
      <c r="AC91" s="217">
        <f>-VLOOKUP($B91,'недельное планирование'!$B:$CA,AC$3,FALSE)</f>
        <v>0</v>
      </c>
      <c r="AD91" s="162">
        <f t="shared" si="120"/>
        <v>0</v>
      </c>
      <c r="AE91" s="213">
        <f t="shared" si="121"/>
        <v>0</v>
      </c>
      <c r="AF91" s="217">
        <f>-VLOOKUP($B91,'недельное планирование'!$B:$CA,AF$3,FALSE)</f>
        <v>0</v>
      </c>
      <c r="AG91" s="162">
        <f t="shared" si="122"/>
        <v>0</v>
      </c>
      <c r="AH91" s="213">
        <f t="shared" si="123"/>
        <v>0</v>
      </c>
      <c r="AI91" s="217">
        <f>-VLOOKUP($B91,'недельное планирование'!$B:$CA,AI$3,FALSE)</f>
        <v>55.672222222222231</v>
      </c>
      <c r="AJ91" s="162">
        <f t="shared" si="124"/>
        <v>118.63618588455876</v>
      </c>
      <c r="AK91" s="213">
        <f t="shared" si="125"/>
        <v>-106.11347737452201</v>
      </c>
      <c r="AL91" s="217">
        <f>-VLOOKUP($B91,'недельное планирование'!$B:$CA,AL$3,FALSE)</f>
        <v>45.550000000000004</v>
      </c>
      <c r="AM91" s="162">
        <f t="shared" si="126"/>
        <v>97.065970269184419</v>
      </c>
      <c r="AN91" s="213">
        <f t="shared" si="127"/>
        <v>-86.820117851881619</v>
      </c>
      <c r="AO91" s="217">
        <f>-VLOOKUP($B91,'недельное планирование'!$B:$CA,AO$3,FALSE)</f>
        <v>45.550000000000004</v>
      </c>
      <c r="AP91" s="162">
        <f t="shared" si="128"/>
        <v>97.065970269184419</v>
      </c>
      <c r="AQ91" s="213">
        <f t="shared" si="129"/>
        <v>-86.820117851881619</v>
      </c>
    </row>
    <row r="92" spans="1:43" ht="24" customHeight="1">
      <c r="A92" s="150" t="s">
        <v>19</v>
      </c>
      <c r="B92" s="221" t="s">
        <v>133</v>
      </c>
      <c r="C92" s="240">
        <v>36</v>
      </c>
      <c r="D92" s="240">
        <v>75.8</v>
      </c>
      <c r="E92" s="217">
        <f>-VLOOKUP($B92,'недельное планирование'!$B:$CA,E$3,FALSE)</f>
        <v>0</v>
      </c>
      <c r="F92" s="162">
        <f t="shared" si="104"/>
        <v>0</v>
      </c>
      <c r="G92" s="213">
        <f t="shared" si="105"/>
        <v>0</v>
      </c>
      <c r="H92" s="217">
        <f>-VLOOKUP($B92,'недельное планирование'!$B:$CA,H$3,FALSE)</f>
        <v>0</v>
      </c>
      <c r="I92" s="162">
        <f t="shared" si="106"/>
        <v>0</v>
      </c>
      <c r="J92" s="213">
        <f t="shared" si="107"/>
        <v>0</v>
      </c>
      <c r="K92" s="217">
        <f>-VLOOKUP($B92,'недельное планирование'!$B:$CA,K$3,FALSE)</f>
        <v>0</v>
      </c>
      <c r="L92" s="162">
        <f t="shared" si="108"/>
        <v>0</v>
      </c>
      <c r="M92" s="213">
        <f t="shared" si="109"/>
        <v>0</v>
      </c>
      <c r="N92" s="217">
        <f>-VLOOKUP($B92,'недельное планирование'!$B:$CA,N$3,FALSE)</f>
        <v>0</v>
      </c>
      <c r="O92" s="162">
        <f t="shared" si="110"/>
        <v>0</v>
      </c>
      <c r="P92" s="213">
        <f t="shared" si="111"/>
        <v>0</v>
      </c>
      <c r="Q92" s="217">
        <f>-VLOOKUP($B92,'недельное планирование'!$B:$CA,Q$3,FALSE)</f>
        <v>0</v>
      </c>
      <c r="R92" s="162">
        <f t="shared" si="112"/>
        <v>0</v>
      </c>
      <c r="S92" s="213">
        <f t="shared" si="113"/>
        <v>0</v>
      </c>
      <c r="T92" s="217">
        <f>-VLOOKUP($B92,'недельное планирование'!$B:$CA,T$3,FALSE)</f>
        <v>0</v>
      </c>
      <c r="U92" s="162">
        <f t="shared" si="114"/>
        <v>0</v>
      </c>
      <c r="V92" s="213">
        <f t="shared" si="115"/>
        <v>0</v>
      </c>
      <c r="W92" s="217">
        <f>-VLOOKUP($B92,'недельное планирование'!$B:$CA,W$3,FALSE)</f>
        <v>0</v>
      </c>
      <c r="X92" s="162">
        <f t="shared" si="116"/>
        <v>0</v>
      </c>
      <c r="Y92" s="213">
        <f t="shared" si="117"/>
        <v>0</v>
      </c>
      <c r="Z92" s="217">
        <f>-VLOOKUP($B92,'недельное планирование'!$B:$CA,Z$3,FALSE)</f>
        <v>600</v>
      </c>
      <c r="AA92" s="162">
        <f t="shared" si="118"/>
        <v>1096.34391321816</v>
      </c>
      <c r="AB92" s="213">
        <f t="shared" si="119"/>
        <v>-980.61872237846535</v>
      </c>
      <c r="AC92" s="217">
        <f>-VLOOKUP($B92,'недельное планирование'!$B:$CA,AC$3,FALSE)</f>
        <v>600</v>
      </c>
      <c r="AD92" s="162">
        <f t="shared" si="120"/>
        <v>1096.34391321816</v>
      </c>
      <c r="AE92" s="213">
        <f t="shared" si="121"/>
        <v>-980.61872237846535</v>
      </c>
      <c r="AF92" s="217">
        <f>-VLOOKUP($B92,'недельное планирование'!$B:$CA,AF$3,FALSE)</f>
        <v>0</v>
      </c>
      <c r="AG92" s="162">
        <f t="shared" si="122"/>
        <v>0</v>
      </c>
      <c r="AH92" s="213">
        <f t="shared" si="123"/>
        <v>0</v>
      </c>
      <c r="AI92" s="217" t="e">
        <f>-VLOOKUP($B92,'недельное планирование'!$B:$CA,AI$3,FALSE)</f>
        <v>#N/A</v>
      </c>
      <c r="AJ92" s="162" t="e">
        <f t="shared" si="124"/>
        <v>#N/A</v>
      </c>
      <c r="AK92" s="213" t="e">
        <f t="shared" si="125"/>
        <v>#N/A</v>
      </c>
      <c r="AL92" s="217" t="e">
        <f>-VLOOKUP($B92,'недельное планирование'!$B:$CA,AL$3,FALSE)</f>
        <v>#N/A</v>
      </c>
      <c r="AM92" s="162" t="e">
        <f t="shared" si="126"/>
        <v>#N/A</v>
      </c>
      <c r="AN92" s="213" t="e">
        <f t="shared" si="127"/>
        <v>#N/A</v>
      </c>
      <c r="AO92" s="217" t="e">
        <f>-VLOOKUP($B92,'недельное планирование'!$B:$CA,AO$3,FALSE)</f>
        <v>#N/A</v>
      </c>
      <c r="AP92" s="162" t="e">
        <f t="shared" si="128"/>
        <v>#N/A</v>
      </c>
      <c r="AQ92" s="213" t="e">
        <f t="shared" si="129"/>
        <v>#N/A</v>
      </c>
    </row>
    <row r="93" spans="1:43" ht="24" customHeight="1">
      <c r="A93" s="150" t="s">
        <v>20</v>
      </c>
      <c r="B93" s="221" t="s">
        <v>142</v>
      </c>
      <c r="C93" s="240">
        <v>36</v>
      </c>
      <c r="D93" s="240">
        <v>44.1</v>
      </c>
      <c r="E93" s="217">
        <f>-VLOOKUP($B93,'недельное планирование'!$B:$CA,E$3,FALSE)</f>
        <v>0</v>
      </c>
      <c r="F93" s="162">
        <f t="shared" si="104"/>
        <v>0</v>
      </c>
      <c r="G93" s="213">
        <f t="shared" si="105"/>
        <v>0</v>
      </c>
      <c r="H93" s="217">
        <f>-VLOOKUP($B93,'недельное планирование'!$B:$CA,H$3,FALSE)</f>
        <v>50</v>
      </c>
      <c r="I93" s="162">
        <f t="shared" si="106"/>
        <v>53.153877059059866</v>
      </c>
      <c r="J93" s="213">
        <f t="shared" si="107"/>
        <v>-47.543190036159103</v>
      </c>
      <c r="K93" s="217">
        <f>-VLOOKUP($B93,'недельное планирование'!$B:$CA,K$3,FALSE)</f>
        <v>50</v>
      </c>
      <c r="L93" s="162">
        <f t="shared" si="108"/>
        <v>53.153877059059866</v>
      </c>
      <c r="M93" s="213">
        <f t="shared" si="109"/>
        <v>-47.543190036159103</v>
      </c>
      <c r="N93" s="217">
        <f>-VLOOKUP($B93,'недельное планирование'!$B:$CA,N$3,FALSE)</f>
        <v>0</v>
      </c>
      <c r="O93" s="162">
        <f t="shared" si="110"/>
        <v>0</v>
      </c>
      <c r="P93" s="213">
        <f t="shared" si="111"/>
        <v>0</v>
      </c>
      <c r="Q93" s="217">
        <f>-VLOOKUP($B93,'недельное планирование'!$B:$CA,Q$3,FALSE)</f>
        <v>0</v>
      </c>
      <c r="R93" s="162">
        <f t="shared" si="112"/>
        <v>0</v>
      </c>
      <c r="S93" s="213">
        <f t="shared" si="113"/>
        <v>0</v>
      </c>
      <c r="T93" s="217">
        <f>-VLOOKUP($B93,'недельное планирование'!$B:$CA,T$3,FALSE)</f>
        <v>0</v>
      </c>
      <c r="U93" s="162">
        <f t="shared" si="114"/>
        <v>0</v>
      </c>
      <c r="V93" s="213">
        <f t="shared" si="115"/>
        <v>0</v>
      </c>
      <c r="W93" s="217">
        <f>-VLOOKUP($B93,'недельное планирование'!$B:$CA,W$3,FALSE)</f>
        <v>100</v>
      </c>
      <c r="X93" s="162">
        <f t="shared" si="116"/>
        <v>106.30775411811973</v>
      </c>
      <c r="Y93" s="213">
        <f t="shared" si="117"/>
        <v>-95.086380072318207</v>
      </c>
      <c r="Z93" s="217">
        <f>-VLOOKUP($B93,'недельное планирование'!$B:$CA,Z$3,FALSE)</f>
        <v>0</v>
      </c>
      <c r="AA93" s="162">
        <f t="shared" si="118"/>
        <v>0</v>
      </c>
      <c r="AB93" s="213">
        <f t="shared" si="119"/>
        <v>0</v>
      </c>
      <c r="AC93" s="217">
        <f>-VLOOKUP($B93,'недельное планирование'!$B:$CA,AC$3,FALSE)</f>
        <v>0</v>
      </c>
      <c r="AD93" s="162">
        <f t="shared" si="120"/>
        <v>0</v>
      </c>
      <c r="AE93" s="213">
        <f t="shared" si="121"/>
        <v>0</v>
      </c>
      <c r="AF93" s="217">
        <f>-VLOOKUP($B93,'недельное планирование'!$B:$CA,AF$3,FALSE)</f>
        <v>0</v>
      </c>
      <c r="AG93" s="162">
        <f t="shared" si="122"/>
        <v>0</v>
      </c>
      <c r="AH93" s="213">
        <f t="shared" si="123"/>
        <v>0</v>
      </c>
      <c r="AI93" s="217" t="e">
        <f>-VLOOKUP($B93,'недельное планирование'!$B:$CA,AI$3,FALSE)</f>
        <v>#N/A</v>
      </c>
      <c r="AJ93" s="162" t="e">
        <f t="shared" si="124"/>
        <v>#N/A</v>
      </c>
      <c r="AK93" s="213" t="e">
        <f t="shared" si="125"/>
        <v>#N/A</v>
      </c>
      <c r="AL93" s="217" t="e">
        <f>-VLOOKUP($B93,'недельное планирование'!$B:$CA,AL$3,FALSE)</f>
        <v>#N/A</v>
      </c>
      <c r="AM93" s="162" t="e">
        <f t="shared" si="126"/>
        <v>#N/A</v>
      </c>
      <c r="AN93" s="213" t="e">
        <f t="shared" si="127"/>
        <v>#N/A</v>
      </c>
      <c r="AO93" s="217" t="e">
        <f>-VLOOKUP($B93,'недельное планирование'!$B:$CA,AO$3,FALSE)</f>
        <v>#N/A</v>
      </c>
      <c r="AP93" s="162" t="e">
        <f t="shared" si="128"/>
        <v>#N/A</v>
      </c>
      <c r="AQ93" s="213" t="e">
        <f t="shared" si="129"/>
        <v>#N/A</v>
      </c>
    </row>
    <row r="94" spans="1:43" ht="24" customHeight="1">
      <c r="A94" s="150" t="s">
        <v>20</v>
      </c>
      <c r="B94" s="221" t="s">
        <v>139</v>
      </c>
      <c r="C94" s="240">
        <v>36</v>
      </c>
      <c r="D94" s="240">
        <v>44.1</v>
      </c>
      <c r="E94" s="217">
        <f>-VLOOKUP($B94,'недельное планирование'!$B:$CA,E$3,FALSE)</f>
        <v>0</v>
      </c>
      <c r="F94" s="162">
        <f t="shared" si="104"/>
        <v>0</v>
      </c>
      <c r="G94" s="213">
        <f t="shared" si="105"/>
        <v>0</v>
      </c>
      <c r="H94" s="217">
        <f>-VLOOKUP($B94,'недельное планирование'!$B:$CA,H$3,FALSE)</f>
        <v>0</v>
      </c>
      <c r="I94" s="162">
        <f t="shared" si="106"/>
        <v>0</v>
      </c>
      <c r="J94" s="213">
        <f t="shared" si="107"/>
        <v>0</v>
      </c>
      <c r="K94" s="217">
        <f>-VLOOKUP($B94,'недельное планирование'!$B:$CA,K$3,FALSE)</f>
        <v>0</v>
      </c>
      <c r="L94" s="162">
        <f t="shared" si="108"/>
        <v>0</v>
      </c>
      <c r="M94" s="213">
        <f t="shared" si="109"/>
        <v>0</v>
      </c>
      <c r="N94" s="217">
        <f>-VLOOKUP($B94,'недельное планирование'!$B:$CA,N$3,FALSE)</f>
        <v>0</v>
      </c>
      <c r="O94" s="162">
        <f t="shared" si="110"/>
        <v>0</v>
      </c>
      <c r="P94" s="213">
        <f t="shared" si="111"/>
        <v>0</v>
      </c>
      <c r="Q94" s="217">
        <f>-VLOOKUP($B94,'недельное планирование'!$B:$CA,Q$3,FALSE)</f>
        <v>0</v>
      </c>
      <c r="R94" s="162">
        <f t="shared" si="112"/>
        <v>0</v>
      </c>
      <c r="S94" s="213">
        <f t="shared" si="113"/>
        <v>0</v>
      </c>
      <c r="T94" s="217">
        <f>-VLOOKUP($B94,'недельное планирование'!$B:$CA,T$3,FALSE)</f>
        <v>0</v>
      </c>
      <c r="U94" s="162">
        <f t="shared" si="114"/>
        <v>0</v>
      </c>
      <c r="V94" s="213">
        <f t="shared" si="115"/>
        <v>0</v>
      </c>
      <c r="W94" s="217">
        <f>-VLOOKUP($B94,'недельное планирование'!$B:$CA,W$3,FALSE)</f>
        <v>0</v>
      </c>
      <c r="X94" s="162">
        <f t="shared" si="116"/>
        <v>0</v>
      </c>
      <c r="Y94" s="213">
        <f t="shared" si="117"/>
        <v>0</v>
      </c>
      <c r="Z94" s="217">
        <f>-VLOOKUP($B94,'недельное планирование'!$B:$CA,Z$3,FALSE)</f>
        <v>300</v>
      </c>
      <c r="AA94" s="162">
        <f t="shared" si="118"/>
        <v>318.92326235435922</v>
      </c>
      <c r="AB94" s="213">
        <f t="shared" si="119"/>
        <v>-285.25914021695462</v>
      </c>
      <c r="AC94" s="217">
        <f>-VLOOKUP($B94,'недельное планирование'!$B:$CA,AC$3,FALSE)</f>
        <v>600</v>
      </c>
      <c r="AD94" s="162">
        <f t="shared" si="120"/>
        <v>637.84652470871845</v>
      </c>
      <c r="AE94" s="213">
        <f t="shared" si="121"/>
        <v>-570.51828043390924</v>
      </c>
      <c r="AF94" s="217">
        <f>-VLOOKUP($B94,'недельное планирование'!$B:$CA,AF$3,FALSE)</f>
        <v>0</v>
      </c>
      <c r="AG94" s="162">
        <f t="shared" si="122"/>
        <v>0</v>
      </c>
      <c r="AH94" s="213">
        <f t="shared" si="123"/>
        <v>0</v>
      </c>
      <c r="AI94" s="217" t="e">
        <f>-VLOOKUP($B94,'недельное планирование'!$B:$CA,AI$3,FALSE)</f>
        <v>#N/A</v>
      </c>
      <c r="AJ94" s="162" t="e">
        <f t="shared" si="124"/>
        <v>#N/A</v>
      </c>
      <c r="AK94" s="213" t="e">
        <f t="shared" si="125"/>
        <v>#N/A</v>
      </c>
      <c r="AL94" s="217" t="e">
        <f>-VLOOKUP($B94,'недельное планирование'!$B:$CA,AL$3,FALSE)</f>
        <v>#N/A</v>
      </c>
      <c r="AM94" s="162" t="e">
        <f t="shared" si="126"/>
        <v>#N/A</v>
      </c>
      <c r="AN94" s="213" t="e">
        <f t="shared" si="127"/>
        <v>#N/A</v>
      </c>
      <c r="AO94" s="217" t="e">
        <f>-VLOOKUP($B94,'недельное планирование'!$B:$CA,AO$3,FALSE)</f>
        <v>#N/A</v>
      </c>
      <c r="AP94" s="162" t="e">
        <f t="shared" si="128"/>
        <v>#N/A</v>
      </c>
      <c r="AQ94" s="213" t="e">
        <f t="shared" si="129"/>
        <v>#N/A</v>
      </c>
    </row>
    <row r="95" spans="1:43" ht="24" customHeight="1">
      <c r="A95" s="150" t="s">
        <v>20</v>
      </c>
      <c r="B95" s="221" t="s">
        <v>156</v>
      </c>
      <c r="C95" s="240">
        <v>36</v>
      </c>
      <c r="D95" s="240">
        <v>44.1</v>
      </c>
      <c r="E95" s="217">
        <f>-VLOOKUP($B95,'недельное планирование'!$B:$CA,E$3,FALSE)</f>
        <v>1000</v>
      </c>
      <c r="F95" s="162">
        <f t="shared" si="104"/>
        <v>1063.0775411811974</v>
      </c>
      <c r="G95" s="213">
        <f t="shared" si="105"/>
        <v>-950.86380072318207</v>
      </c>
      <c r="H95" s="217">
        <f>-VLOOKUP($B95,'недельное планирование'!$B:$CA,H$3,FALSE)</f>
        <v>0</v>
      </c>
      <c r="I95" s="162">
        <f t="shared" si="106"/>
        <v>0</v>
      </c>
      <c r="J95" s="213">
        <f t="shared" si="107"/>
        <v>0</v>
      </c>
      <c r="K95" s="217">
        <f>-VLOOKUP($B95,'недельное планирование'!$B:$CA,K$3,FALSE)</f>
        <v>1000</v>
      </c>
      <c r="L95" s="162">
        <f t="shared" si="108"/>
        <v>1063.0775411811974</v>
      </c>
      <c r="M95" s="213">
        <f t="shared" si="109"/>
        <v>-950.86380072318207</v>
      </c>
      <c r="N95" s="217">
        <f>-VLOOKUP($B95,'недельное планирование'!$B:$CA,N$3,FALSE)</f>
        <v>0</v>
      </c>
      <c r="O95" s="162">
        <f t="shared" si="110"/>
        <v>0</v>
      </c>
      <c r="P95" s="213">
        <f t="shared" si="111"/>
        <v>0</v>
      </c>
      <c r="Q95" s="217">
        <f>-VLOOKUP($B95,'недельное планирование'!$B:$CA,Q$3,FALSE)</f>
        <v>0</v>
      </c>
      <c r="R95" s="162">
        <f t="shared" si="112"/>
        <v>0</v>
      </c>
      <c r="S95" s="213">
        <f t="shared" si="113"/>
        <v>0</v>
      </c>
      <c r="T95" s="217">
        <f>-VLOOKUP($B95,'недельное планирование'!$B:$CA,T$3,FALSE)</f>
        <v>0</v>
      </c>
      <c r="U95" s="162">
        <f t="shared" si="114"/>
        <v>0</v>
      </c>
      <c r="V95" s="213">
        <f t="shared" si="115"/>
        <v>0</v>
      </c>
      <c r="W95" s="217">
        <f>-VLOOKUP($B95,'недельное планирование'!$B:$CA,W$3,FALSE)</f>
        <v>0</v>
      </c>
      <c r="X95" s="162">
        <f t="shared" si="116"/>
        <v>0</v>
      </c>
      <c r="Y95" s="213">
        <f t="shared" si="117"/>
        <v>0</v>
      </c>
      <c r="Z95" s="217">
        <f>-VLOOKUP($B95,'недельное планирование'!$B:$CA,Z$3,FALSE)</f>
        <v>0</v>
      </c>
      <c r="AA95" s="162">
        <f t="shared" si="118"/>
        <v>0</v>
      </c>
      <c r="AB95" s="213">
        <f t="shared" si="119"/>
        <v>0</v>
      </c>
      <c r="AC95" s="217">
        <f>-VLOOKUP($B95,'недельное планирование'!$B:$CA,AC$3,FALSE)</f>
        <v>600</v>
      </c>
      <c r="AD95" s="162">
        <f t="shared" si="120"/>
        <v>637.84652470871845</v>
      </c>
      <c r="AE95" s="213">
        <f t="shared" si="121"/>
        <v>-570.51828043390924</v>
      </c>
      <c r="AF95" s="217">
        <f>-VLOOKUP($B95,'недельное планирование'!$B:$CA,AF$3,FALSE)</f>
        <v>1000</v>
      </c>
      <c r="AG95" s="162">
        <f t="shared" si="122"/>
        <v>1063.0775411811974</v>
      </c>
      <c r="AH95" s="213">
        <f t="shared" si="123"/>
        <v>-950.86380072318207</v>
      </c>
      <c r="AI95" s="217" t="e">
        <f>-VLOOKUP($B95,'недельное планирование'!$B:$CA,AI$3,FALSE)</f>
        <v>#N/A</v>
      </c>
      <c r="AJ95" s="162" t="e">
        <f t="shared" si="124"/>
        <v>#N/A</v>
      </c>
      <c r="AK95" s="213" t="e">
        <f t="shared" si="125"/>
        <v>#N/A</v>
      </c>
      <c r="AL95" s="217" t="e">
        <f>-VLOOKUP($B95,'недельное планирование'!$B:$CA,AL$3,FALSE)</f>
        <v>#N/A</v>
      </c>
      <c r="AM95" s="162" t="e">
        <f t="shared" si="126"/>
        <v>#N/A</v>
      </c>
      <c r="AN95" s="213" t="e">
        <f t="shared" si="127"/>
        <v>#N/A</v>
      </c>
      <c r="AO95" s="217" t="e">
        <f>-VLOOKUP($B95,'недельное планирование'!$B:$CA,AO$3,FALSE)</f>
        <v>#N/A</v>
      </c>
      <c r="AP95" s="162" t="e">
        <f t="shared" si="128"/>
        <v>#N/A</v>
      </c>
      <c r="AQ95" s="213" t="e">
        <f t="shared" si="129"/>
        <v>#N/A</v>
      </c>
    </row>
    <row r="96" spans="1:43" ht="24" customHeight="1">
      <c r="A96" s="150" t="s">
        <v>81</v>
      </c>
      <c r="B96" s="221" t="s">
        <v>141</v>
      </c>
      <c r="C96" s="240"/>
      <c r="D96" s="240"/>
      <c r="E96" s="217">
        <f>-VLOOKUP($B96,'недельное планирование'!$B:$CA,E$3,FALSE)</f>
        <v>0</v>
      </c>
      <c r="F96" s="162">
        <f t="shared" si="104"/>
        <v>0</v>
      </c>
      <c r="G96" s="213">
        <f t="shared" si="105"/>
        <v>0</v>
      </c>
      <c r="H96" s="217">
        <f>-VLOOKUP($B96,'недельное планирование'!$B:$CA,H$3,FALSE)</f>
        <v>500</v>
      </c>
      <c r="I96" s="162">
        <f t="shared" si="106"/>
        <v>0</v>
      </c>
      <c r="J96" s="213">
        <f t="shared" si="107"/>
        <v>0</v>
      </c>
      <c r="K96" s="217">
        <f>-VLOOKUP($B96,'недельное планирование'!$B:$CA,K$3,FALSE)</f>
        <v>0</v>
      </c>
      <c r="L96" s="162">
        <f t="shared" si="108"/>
        <v>0</v>
      </c>
      <c r="M96" s="213">
        <f t="shared" si="109"/>
        <v>0</v>
      </c>
      <c r="N96" s="217">
        <f>-VLOOKUP($B96,'недельное планирование'!$B:$CA,N$3,FALSE)</f>
        <v>0</v>
      </c>
      <c r="O96" s="162">
        <f t="shared" si="110"/>
        <v>0</v>
      </c>
      <c r="P96" s="213">
        <f t="shared" si="111"/>
        <v>0</v>
      </c>
      <c r="Q96" s="217">
        <f>-VLOOKUP($B96,'недельное планирование'!$B:$CA,Q$3,FALSE)</f>
        <v>500</v>
      </c>
      <c r="R96" s="162">
        <f t="shared" si="112"/>
        <v>0</v>
      </c>
      <c r="S96" s="213">
        <f t="shared" si="113"/>
        <v>0</v>
      </c>
      <c r="T96" s="217">
        <f>-VLOOKUP($B96,'недельное планирование'!$B:$CA,T$3,FALSE)</f>
        <v>0</v>
      </c>
      <c r="U96" s="162">
        <f t="shared" si="114"/>
        <v>0</v>
      </c>
      <c r="V96" s="213">
        <f t="shared" si="115"/>
        <v>0</v>
      </c>
      <c r="W96" s="217">
        <f>-VLOOKUP($B96,'недельное планирование'!$B:$CA,W$3,FALSE)</f>
        <v>0</v>
      </c>
      <c r="X96" s="162">
        <f t="shared" si="116"/>
        <v>0</v>
      </c>
      <c r="Y96" s="213">
        <f t="shared" si="117"/>
        <v>0</v>
      </c>
      <c r="Z96" s="217">
        <f>-VLOOKUP($B96,'недельное планирование'!$B:$CA,Z$3,FALSE)</f>
        <v>300</v>
      </c>
      <c r="AA96" s="162">
        <f t="shared" si="118"/>
        <v>0</v>
      </c>
      <c r="AB96" s="213">
        <f t="shared" si="119"/>
        <v>0</v>
      </c>
      <c r="AC96" s="217">
        <f>-VLOOKUP($B96,'недельное планирование'!$B:$CA,AC$3,FALSE)</f>
        <v>0</v>
      </c>
      <c r="AD96" s="162">
        <f t="shared" si="120"/>
        <v>0</v>
      </c>
      <c r="AE96" s="213">
        <f t="shared" si="121"/>
        <v>0</v>
      </c>
      <c r="AF96" s="217">
        <f>-VLOOKUP($B96,'недельное планирование'!$B:$CA,AF$3,FALSE)</f>
        <v>0</v>
      </c>
      <c r="AG96" s="162">
        <f t="shared" si="122"/>
        <v>0</v>
      </c>
      <c r="AH96" s="213">
        <f t="shared" si="123"/>
        <v>0</v>
      </c>
      <c r="AI96" s="217" t="e">
        <f>-VLOOKUP($B96,'недельное планирование'!$B:$CA,AI$3,FALSE)</f>
        <v>#N/A</v>
      </c>
      <c r="AJ96" s="162" t="e">
        <f t="shared" si="124"/>
        <v>#N/A</v>
      </c>
      <c r="AK96" s="213" t="e">
        <f t="shared" si="125"/>
        <v>#N/A</v>
      </c>
      <c r="AL96" s="217" t="e">
        <f>-VLOOKUP($B96,'недельное планирование'!$B:$CA,AL$3,FALSE)</f>
        <v>#N/A</v>
      </c>
      <c r="AM96" s="162" t="e">
        <f t="shared" si="126"/>
        <v>#N/A</v>
      </c>
      <c r="AN96" s="213" t="e">
        <f t="shared" si="127"/>
        <v>#N/A</v>
      </c>
      <c r="AO96" s="217" t="e">
        <f>-VLOOKUP($B96,'недельное планирование'!$B:$CA,AO$3,FALSE)</f>
        <v>#N/A</v>
      </c>
      <c r="AP96" s="162" t="e">
        <f t="shared" si="128"/>
        <v>#N/A</v>
      </c>
      <c r="AQ96" s="213" t="e">
        <f t="shared" si="129"/>
        <v>#N/A</v>
      </c>
    </row>
    <row r="97" spans="1:43" ht="24" customHeight="1">
      <c r="A97" s="150" t="s">
        <v>88</v>
      </c>
      <c r="B97" s="221" t="s">
        <v>101</v>
      </c>
      <c r="C97" s="240">
        <v>36</v>
      </c>
      <c r="D97" s="240">
        <v>88.4</v>
      </c>
      <c r="E97" s="217">
        <f>-VLOOKUP($B97,'недельное планирование'!$B:$CA,E$3,FALSE)</f>
        <v>0</v>
      </c>
      <c r="F97" s="162">
        <f t="shared" si="104"/>
        <v>0</v>
      </c>
      <c r="G97" s="213">
        <f t="shared" si="105"/>
        <v>0</v>
      </c>
      <c r="H97" s="217">
        <f>-VLOOKUP($B97,'недельное планирование'!$B:$CA,H$3,FALSE)</f>
        <v>0</v>
      </c>
      <c r="I97" s="162">
        <f t="shared" si="106"/>
        <v>0</v>
      </c>
      <c r="J97" s="213">
        <f t="shared" si="107"/>
        <v>0</v>
      </c>
      <c r="K97" s="217">
        <f>-VLOOKUP($B97,'недельное планирование'!$B:$CA,K$3,FALSE)</f>
        <v>0</v>
      </c>
      <c r="L97" s="162">
        <f t="shared" si="108"/>
        <v>0</v>
      </c>
      <c r="M97" s="213">
        <f t="shared" si="109"/>
        <v>0</v>
      </c>
      <c r="N97" s="217">
        <f>-VLOOKUP($B97,'недельное планирование'!$B:$CA,N$3,FALSE)</f>
        <v>0</v>
      </c>
      <c r="O97" s="162">
        <f t="shared" si="110"/>
        <v>0</v>
      </c>
      <c r="P97" s="213">
        <f t="shared" si="111"/>
        <v>0</v>
      </c>
      <c r="Q97" s="217">
        <f>-VLOOKUP($B97,'недельное планирование'!$B:$CA,Q$3,FALSE)</f>
        <v>0</v>
      </c>
      <c r="R97" s="162">
        <f t="shared" si="112"/>
        <v>0</v>
      </c>
      <c r="S97" s="213">
        <f t="shared" si="113"/>
        <v>0</v>
      </c>
      <c r="T97" s="217">
        <f>-VLOOKUP($B97,'недельное планирование'!$B:$CA,T$3,FALSE)</f>
        <v>0</v>
      </c>
      <c r="U97" s="162">
        <f t="shared" si="114"/>
        <v>0</v>
      </c>
      <c r="V97" s="213">
        <f t="shared" si="115"/>
        <v>0</v>
      </c>
      <c r="W97" s="217">
        <f>-VLOOKUP($B97,'недельное планирование'!$B:$CA,W$3,FALSE)</f>
        <v>0</v>
      </c>
      <c r="X97" s="162">
        <f t="shared" si="116"/>
        <v>0</v>
      </c>
      <c r="Y97" s="213">
        <f t="shared" si="117"/>
        <v>0</v>
      </c>
      <c r="Z97" s="217">
        <f>-VLOOKUP($B97,'недельное планирование'!$B:$CA,Z$3,FALSE)</f>
        <v>0</v>
      </c>
      <c r="AA97" s="162">
        <f t="shared" si="118"/>
        <v>0</v>
      </c>
      <c r="AB97" s="213">
        <f t="shared" si="119"/>
        <v>0</v>
      </c>
      <c r="AC97" s="217">
        <f>-VLOOKUP($B97,'недельное планирование'!$B:$CA,AC$3,FALSE)</f>
        <v>0</v>
      </c>
      <c r="AD97" s="162">
        <f t="shared" si="120"/>
        <v>0</v>
      </c>
      <c r="AE97" s="213">
        <f t="shared" si="121"/>
        <v>0</v>
      </c>
      <c r="AF97" s="217">
        <f>-VLOOKUP($B97,'недельное планирование'!$B:$CA,AF$3,FALSE)</f>
        <v>0</v>
      </c>
      <c r="AG97" s="162">
        <f t="shared" si="122"/>
        <v>0</v>
      </c>
      <c r="AH97" s="213">
        <f t="shared" si="123"/>
        <v>0</v>
      </c>
      <c r="AI97" s="217">
        <f>-VLOOKUP($B97,'недельное планирование'!$B:$CA,AI$3,FALSE)</f>
        <v>44.220000000000006</v>
      </c>
      <c r="AJ97" s="162">
        <f t="shared" si="124"/>
        <v>94.231771795901977</v>
      </c>
      <c r="AK97" s="213">
        <f t="shared" si="125"/>
        <v>-84.285084773001216</v>
      </c>
      <c r="AL97" s="217">
        <f>-VLOOKUP($B97,'недельное планирование'!$B:$CA,AL$3,FALSE)</f>
        <v>36.180000000000007</v>
      </c>
      <c r="AM97" s="162">
        <f t="shared" si="126"/>
        <v>77.098722378465268</v>
      </c>
      <c r="AN97" s="213">
        <f t="shared" si="127"/>
        <v>-68.960523905182825</v>
      </c>
      <c r="AO97" s="217">
        <f>-VLOOKUP($B97,'недельное планирование'!$B:$CA,AO$3,FALSE)</f>
        <v>36.180000000000007</v>
      </c>
      <c r="AP97" s="162">
        <f t="shared" si="128"/>
        <v>77.098722378465268</v>
      </c>
      <c r="AQ97" s="213">
        <f t="shared" si="129"/>
        <v>-68.960523905182825</v>
      </c>
    </row>
    <row r="98" spans="1:43" ht="24" customHeight="1">
      <c r="A98" s="150" t="s">
        <v>175</v>
      </c>
      <c r="B98" s="150" t="s">
        <v>269</v>
      </c>
      <c r="C98" s="240">
        <v>36</v>
      </c>
      <c r="D98" s="240">
        <v>44.1</v>
      </c>
      <c r="E98" s="217">
        <f>-VLOOKUP($B98,'недельное планирование'!$B:$CA,E$3,FALSE)</f>
        <v>240</v>
      </c>
      <c r="F98" s="162">
        <f>$D98*100/($C98+$C$3)*E98/1000*$C98/$C$2</f>
        <v>255.13860988348736</v>
      </c>
      <c r="G98" s="213">
        <f>$D98*100/($C98+$C$3)*E98/1000-F98</f>
        <v>-228.20731217356371</v>
      </c>
      <c r="H98" s="217">
        <f>-VLOOKUP($B98,'недельное планирование'!$B:$CA,H$3,FALSE)</f>
        <v>0</v>
      </c>
      <c r="I98" s="162">
        <f>$D98*100/($C98+$C$3)*H98/1000*$C98/$C$2</f>
        <v>0</v>
      </c>
      <c r="J98" s="213">
        <f>$D98*100/($C98+$C$3)*H98/1000-I98</f>
        <v>0</v>
      </c>
      <c r="K98" s="217">
        <f>-VLOOKUP($B98,'недельное планирование'!$B:$CA,K$3,FALSE)</f>
        <v>0</v>
      </c>
      <c r="L98" s="162">
        <f>$D98*100/($C98+$C$3)*K98/1000*$C98/$C$2</f>
        <v>0</v>
      </c>
      <c r="M98" s="213">
        <f>$D98*100/($C98+$C$3)*K98/1000-L98</f>
        <v>0</v>
      </c>
      <c r="N98" s="217">
        <f>-VLOOKUP($B98,'недельное планирование'!$B:$CA,N$3,FALSE)</f>
        <v>100</v>
      </c>
      <c r="O98" s="162">
        <f>$D98*100/($C98+$C$3)*N98/1000*$C98/$C$2</f>
        <v>106.30775411811973</v>
      </c>
      <c r="P98" s="213">
        <f>$D98*100/($C98+$C$3)*N98/1000-O98</f>
        <v>-95.086380072318207</v>
      </c>
      <c r="Q98" s="217">
        <f>-VLOOKUP($B98,'недельное планирование'!$B:$CA,Q$3,FALSE)</f>
        <v>0</v>
      </c>
      <c r="R98" s="162">
        <f>$D98*100/($C98+$C$3)*Q98/1000*$C98/$C$2</f>
        <v>0</v>
      </c>
      <c r="S98" s="213">
        <f>$D98*100/($C98+$C$3)*Q98/1000-R98</f>
        <v>0</v>
      </c>
      <c r="T98" s="217">
        <f>-VLOOKUP($B98,'недельное планирование'!$B:$CA,T$3,FALSE)</f>
        <v>0</v>
      </c>
      <c r="U98" s="162">
        <f>$D98*100/($C98+$C$3)*T98/1000*$C98/$C$2</f>
        <v>0</v>
      </c>
      <c r="V98" s="213">
        <f>$D98*100/($C98+$C$3)*T98/1000-U98</f>
        <v>0</v>
      </c>
      <c r="W98" s="217">
        <f>-VLOOKUP($B98,'недельное планирование'!$B:$CA,W$3,FALSE)</f>
        <v>0</v>
      </c>
      <c r="X98" s="162">
        <f>$D98*100/($C98+$C$3)*W98/1000*$C98/$C$2</f>
        <v>0</v>
      </c>
      <c r="Y98" s="213">
        <f>$D98*100/($C98+$C$3)*W98/1000-X98</f>
        <v>0</v>
      </c>
      <c r="Z98" s="217">
        <f>-VLOOKUP($B98,'недельное планирование'!$B:$CA,Z$3,FALSE)</f>
        <v>0</v>
      </c>
      <c r="AA98" s="162">
        <f>$D98*100/($C98+$C$3)*Z98/1000*$C98/$C$2</f>
        <v>0</v>
      </c>
      <c r="AB98" s="213">
        <f>$D98*100/($C98+$C$3)*Z98/1000-AA98</f>
        <v>0</v>
      </c>
      <c r="AC98" s="217">
        <f>-VLOOKUP($B98,'недельное планирование'!$B:$CA,AC$3,FALSE)</f>
        <v>0</v>
      </c>
      <c r="AD98" s="162">
        <f>$D98*100/($C98+$C$3)*AC98/1000*$C98/$C$2</f>
        <v>0</v>
      </c>
      <c r="AE98" s="213">
        <f>$D98*100/($C98+$C$3)*AC98/1000-AD98</f>
        <v>0</v>
      </c>
      <c r="AF98" s="217">
        <f>-VLOOKUP($B98,'недельное планирование'!$B:$CA,AF$3,FALSE)</f>
        <v>0</v>
      </c>
      <c r="AG98" s="162">
        <f>$D98*100/($C98+$C$3)*AF98/1000*$C98/$C$2</f>
        <v>0</v>
      </c>
      <c r="AH98" s="213">
        <f>$D98*100/($C98+$C$3)*AF98/1000-AG98</f>
        <v>0</v>
      </c>
      <c r="AI98" s="217" t="e">
        <f>-VLOOKUP($B98,'недельное планирование'!$B:$CA,AI$3,FALSE)</f>
        <v>#N/A</v>
      </c>
      <c r="AJ98" s="162" t="e">
        <f>$D98*100/($C98+$C$3)*AI98/1000*$C98/$C$2</f>
        <v>#N/A</v>
      </c>
      <c r="AK98" s="213" t="e">
        <f>$D98*100/($C98+$C$3)*AI98/1000-AJ98</f>
        <v>#N/A</v>
      </c>
      <c r="AL98" s="217" t="e">
        <f>-VLOOKUP($B98,'недельное планирование'!$B:$CA,AL$3,FALSE)</f>
        <v>#N/A</v>
      </c>
      <c r="AM98" s="162" t="e">
        <f>$D98*100/($C98+$C$3)*AL98/1000*$C98/$C$2</f>
        <v>#N/A</v>
      </c>
      <c r="AN98" s="213" t="e">
        <f>$D98*100/($C98+$C$3)*AL98/1000-AM98</f>
        <v>#N/A</v>
      </c>
      <c r="AO98" s="217" t="e">
        <f>-VLOOKUP($B98,'недельное планирование'!$B:$CA,AO$3,FALSE)</f>
        <v>#N/A</v>
      </c>
      <c r="AP98" s="162" t="e">
        <f>$D98*100/($C98+$C$3)*AO98/1000*$C98/$C$2</f>
        <v>#N/A</v>
      </c>
      <c r="AQ98" s="213" t="e">
        <f>$D98*100/($C98+$C$3)*AO98/1000-AP98</f>
        <v>#N/A</v>
      </c>
    </row>
    <row r="99" spans="1:43" ht="24" customHeight="1">
      <c r="A99" s="150"/>
      <c r="B99" s="221"/>
      <c r="C99" s="240"/>
      <c r="D99" s="240"/>
      <c r="E99" s="217"/>
      <c r="F99" s="162"/>
      <c r="G99" s="213"/>
      <c r="H99" s="217"/>
      <c r="I99" s="162"/>
      <c r="J99" s="213"/>
      <c r="K99" s="217"/>
      <c r="L99" s="162"/>
      <c r="M99" s="213"/>
      <c r="N99" s="217"/>
      <c r="O99" s="162"/>
      <c r="P99" s="213"/>
      <c r="Q99" s="217"/>
      <c r="R99" s="162"/>
      <c r="S99" s="213"/>
      <c r="T99" s="217"/>
      <c r="U99" s="162"/>
      <c r="V99" s="213"/>
      <c r="W99" s="217"/>
      <c r="X99" s="162"/>
      <c r="Y99" s="213"/>
      <c r="Z99" s="217"/>
      <c r="AA99" s="162"/>
      <c r="AB99" s="213"/>
      <c r="AC99" s="217"/>
      <c r="AD99" s="162"/>
      <c r="AE99" s="213"/>
      <c r="AF99" s="217"/>
      <c r="AG99" s="162"/>
      <c r="AH99" s="213"/>
      <c r="AI99" s="217"/>
      <c r="AJ99" s="162"/>
      <c r="AK99" s="213"/>
      <c r="AL99" s="217"/>
      <c r="AM99" s="162"/>
      <c r="AN99" s="213"/>
      <c r="AO99" s="217"/>
      <c r="AP99" s="162"/>
      <c r="AQ99" s="213"/>
    </row>
    <row r="100" spans="1:43" ht="24" customHeight="1">
      <c r="A100" s="150"/>
      <c r="B100" s="221"/>
      <c r="C100" s="240"/>
      <c r="D100" s="240"/>
      <c r="E100" s="217"/>
      <c r="F100" s="162"/>
      <c r="G100" s="213"/>
      <c r="H100" s="217"/>
      <c r="I100" s="162"/>
      <c r="J100" s="213"/>
      <c r="K100" s="217"/>
      <c r="L100" s="162"/>
      <c r="M100" s="213"/>
      <c r="N100" s="217"/>
      <c r="O100" s="162"/>
      <c r="P100" s="213"/>
      <c r="Q100" s="217"/>
      <c r="R100" s="162"/>
      <c r="S100" s="213"/>
      <c r="T100" s="217"/>
      <c r="U100" s="162"/>
      <c r="V100" s="213"/>
      <c r="W100" s="217"/>
      <c r="X100" s="162"/>
      <c r="Y100" s="213"/>
      <c r="Z100" s="217"/>
      <c r="AA100" s="162"/>
      <c r="AB100" s="213"/>
      <c r="AC100" s="217"/>
      <c r="AD100" s="162"/>
      <c r="AE100" s="213"/>
      <c r="AF100" s="217"/>
      <c r="AG100" s="162"/>
      <c r="AH100" s="213"/>
      <c r="AI100" s="217"/>
      <c r="AJ100" s="162"/>
      <c r="AK100" s="213"/>
      <c r="AL100" s="217"/>
      <c r="AM100" s="162"/>
      <c r="AN100" s="213"/>
      <c r="AO100" s="217"/>
      <c r="AP100" s="162"/>
      <c r="AQ100" s="213"/>
    </row>
    <row r="101" spans="1:43" s="212" customFormat="1" ht="24" customHeight="1">
      <c r="C101" s="239"/>
      <c r="D101" s="239"/>
      <c r="E101" s="215"/>
      <c r="F101" s="208"/>
      <c r="G101" s="208"/>
      <c r="H101" s="215"/>
      <c r="I101" s="208"/>
      <c r="J101" s="208"/>
      <c r="K101" s="215"/>
      <c r="L101" s="208"/>
      <c r="M101" s="208"/>
      <c r="N101" s="215"/>
      <c r="O101" s="208"/>
      <c r="P101" s="208"/>
      <c r="Q101" s="215"/>
      <c r="R101" s="208"/>
      <c r="S101" s="208"/>
      <c r="T101" s="215"/>
      <c r="U101" s="208"/>
      <c r="V101" s="208"/>
      <c r="W101" s="215"/>
      <c r="X101" s="208"/>
      <c r="Y101" s="208"/>
      <c r="Z101" s="215"/>
      <c r="AA101" s="208"/>
      <c r="AB101" s="208"/>
      <c r="AC101" s="215"/>
      <c r="AD101" s="208"/>
      <c r="AE101" s="208"/>
      <c r="AF101" s="215"/>
      <c r="AG101" s="208"/>
      <c r="AH101" s="208"/>
      <c r="AI101" s="215"/>
      <c r="AJ101" s="208"/>
      <c r="AK101" s="208"/>
      <c r="AL101" s="215"/>
      <c r="AM101" s="208"/>
      <c r="AN101" s="208"/>
      <c r="AO101" s="215"/>
      <c r="AP101" s="208"/>
      <c r="AQ101" s="208"/>
    </row>
    <row r="102" spans="1:43" ht="24" customHeight="1">
      <c r="A102" s="230" t="s">
        <v>19</v>
      </c>
      <c r="B102" s="228" t="s">
        <v>118</v>
      </c>
      <c r="C102" s="240">
        <v>17</v>
      </c>
      <c r="D102" s="240">
        <v>365</v>
      </c>
      <c r="E102" s="217">
        <f>-VLOOKUP($B102,'недельное планирование'!$B:$CA,E$3,FALSE)</f>
        <v>0</v>
      </c>
      <c r="F102" s="162">
        <f>$D102*100/($C102+$C$3)*E102/1000*$C102/$C$2</f>
        <v>0</v>
      </c>
      <c r="G102" s="213">
        <f>$D102*100/($C102+$C$3)*E102/1000-F102</f>
        <v>0</v>
      </c>
      <c r="H102" s="217">
        <f>-VLOOKUP($B102,'недельное планирование'!$B:$CA,H$3,FALSE)</f>
        <v>0</v>
      </c>
      <c r="I102" s="162">
        <f>$D102*100/($C102+$C$3)*H102/1000*$C102/$C$2</f>
        <v>0</v>
      </c>
      <c r="J102" s="213">
        <f>$D102*100/($C102+$C$3)*H102/1000-I102</f>
        <v>0</v>
      </c>
      <c r="K102" s="217">
        <f>-VLOOKUP($B102,'недельное планирование'!$B:$CA,K$3,FALSE)</f>
        <v>0</v>
      </c>
      <c r="L102" s="162">
        <f>$D102*100/($C102+$C$3)*K102/1000*$C102/$C$2</f>
        <v>0</v>
      </c>
      <c r="M102" s="213">
        <f>$D102*100/($C102+$C$3)*K102/1000-L102</f>
        <v>0</v>
      </c>
      <c r="N102" s="217">
        <f>-VLOOKUP($B102,'недельное планирование'!$B:$CA,N$3,FALSE)</f>
        <v>0</v>
      </c>
      <c r="O102" s="162">
        <f>$D102*100/($C102+$C$3)*N102/1000*$C102/$C$2</f>
        <v>0</v>
      </c>
      <c r="P102" s="213">
        <f>$D102*100/($C102+$C$3)*N102/1000-O102</f>
        <v>0</v>
      </c>
      <c r="Q102" s="217">
        <f>-VLOOKUP($B102,'недельное планирование'!$B:$CA,Q$3,FALSE)</f>
        <v>100</v>
      </c>
      <c r="R102" s="162">
        <f>$D102*100/($C102+$C$3)*Q102/1000*$C102/$C$2</f>
        <v>804.38164376458371</v>
      </c>
      <c r="S102" s="213">
        <f>$D102*100/($C102+$C$3)*Q102/1000-R102</f>
        <v>-624.57868809955914</v>
      </c>
      <c r="T102" s="217">
        <f>-VLOOKUP($B102,'недельное планирование'!$B:$CA,T$3,FALSE)</f>
        <v>0</v>
      </c>
      <c r="U102" s="162">
        <f>$D102*100/($C102+$C$3)*T102/1000*$C102/$C$2</f>
        <v>0</v>
      </c>
      <c r="V102" s="213">
        <f>$D102*100/($C102+$C$3)*T102/1000-U102</f>
        <v>0</v>
      </c>
      <c r="W102" s="217">
        <f>-VLOOKUP($B102,'недельное планирование'!$B:$CA,W$3,FALSE)</f>
        <v>0</v>
      </c>
      <c r="X102" s="162">
        <f>$D102*100/($C102+$C$3)*W102/1000*$C102/$C$2</f>
        <v>0</v>
      </c>
      <c r="Y102" s="213">
        <f>$D102*100/($C102+$C$3)*W102/1000-X102</f>
        <v>0</v>
      </c>
      <c r="Z102" s="217">
        <f>-VLOOKUP($B102,'недельное планирование'!$B:$CA,Z$3,FALSE)</f>
        <v>0</v>
      </c>
      <c r="AA102" s="162">
        <f>$D102*100/($C102+$C$3)*Z102/1000*$C102/$C$2</f>
        <v>0</v>
      </c>
      <c r="AB102" s="213">
        <f>$D102*100/($C102+$C$3)*Z102/1000-AA102</f>
        <v>0</v>
      </c>
      <c r="AC102" s="217">
        <f>-VLOOKUP($B102,'недельное планирование'!$B:$CA,AC$3,FALSE)</f>
        <v>50</v>
      </c>
      <c r="AD102" s="162">
        <f>$D102*100/($C102+$C$3)*AC102/1000*$C102/$C$2</f>
        <v>402.19082188229186</v>
      </c>
      <c r="AE102" s="213">
        <f>$D102*100/($C102+$C$3)*AC102/1000-AD102</f>
        <v>-312.28934404977957</v>
      </c>
      <c r="AF102" s="217">
        <f>-VLOOKUP($B102,'недельное планирование'!$B:$CA,AF$3,FALSE)</f>
        <v>0</v>
      </c>
      <c r="AG102" s="162">
        <f>$D102*100/($C102+$C$3)*AF102/1000*$C102/$C$2</f>
        <v>0</v>
      </c>
      <c r="AH102" s="213">
        <f>$D102*100/($C102+$C$3)*AF102/1000-AG102</f>
        <v>0</v>
      </c>
      <c r="AI102" s="217" t="e">
        <f>-VLOOKUP($B102,'недельное планирование'!$B:$CA,AI$3,FALSE)</f>
        <v>#N/A</v>
      </c>
      <c r="AJ102" s="162" t="e">
        <f>$D102*100/($C102+$C$3)*AI102/1000*$C102/$C$2</f>
        <v>#N/A</v>
      </c>
      <c r="AK102" s="213" t="e">
        <f>$D102*100/($C102+$C$3)*AI102/1000-AJ102</f>
        <v>#N/A</v>
      </c>
      <c r="AL102" s="217" t="e">
        <f>-VLOOKUP($B102,'недельное планирование'!$B:$CA,AL$3,FALSE)</f>
        <v>#N/A</v>
      </c>
      <c r="AM102" s="162" t="e">
        <f>$D102*100/($C102+$C$3)*AL102/1000*$C102/$C$2</f>
        <v>#N/A</v>
      </c>
      <c r="AN102" s="213" t="e">
        <f>$D102*100/($C102+$C$3)*AL102/1000-AM102</f>
        <v>#N/A</v>
      </c>
      <c r="AO102" s="217" t="e">
        <f>-VLOOKUP($B102,'недельное планирование'!$B:$CA,AO$3,FALSE)</f>
        <v>#N/A</v>
      </c>
      <c r="AP102" s="162" t="e">
        <f>$D102*100/($C102+$C$3)*AO102/1000*$C102/$C$2</f>
        <v>#N/A</v>
      </c>
      <c r="AQ102" s="213" t="e">
        <f>$D102*100/($C102+$C$3)*AO102/1000-AP102</f>
        <v>#N/A</v>
      </c>
    </row>
    <row r="103" spans="1:43" ht="24" customHeight="1">
      <c r="A103" s="230" t="s">
        <v>20</v>
      </c>
      <c r="B103" s="228" t="s">
        <v>177</v>
      </c>
      <c r="C103" s="240">
        <v>17</v>
      </c>
      <c r="D103" s="240">
        <v>365</v>
      </c>
      <c r="E103" s="217">
        <f>-VLOOKUP($B103,'недельное планирование'!$B:$CA,E$3,FALSE)</f>
        <v>0</v>
      </c>
      <c r="F103" s="162">
        <f>$D103*100/($C103+$C$3)*E103/1000*$C103/$C$2</f>
        <v>0</v>
      </c>
      <c r="G103" s="213">
        <f>$D103*100/($C103+$C$3)*E103/1000-F103</f>
        <v>0</v>
      </c>
      <c r="H103" s="217">
        <f>-VLOOKUP($B103,'недельное планирование'!$B:$CA,H$3,FALSE)</f>
        <v>0</v>
      </c>
      <c r="I103" s="162">
        <f>$D103*100/($C103+$C$3)*H103/1000*$C103/$C$2</f>
        <v>0</v>
      </c>
      <c r="J103" s="213">
        <f>$D103*100/($C103+$C$3)*H103/1000-I103</f>
        <v>0</v>
      </c>
      <c r="K103" s="217">
        <f>-VLOOKUP($B103,'недельное планирование'!$B:$CA,K$3,FALSE)</f>
        <v>0</v>
      </c>
      <c r="L103" s="162">
        <f>$D103*100/($C103+$C$3)*K103/1000*$C103/$C$2</f>
        <v>0</v>
      </c>
      <c r="M103" s="213">
        <f>$D103*100/($C103+$C$3)*K103/1000-L103</f>
        <v>0</v>
      </c>
      <c r="N103" s="217">
        <f>-VLOOKUP($B103,'недельное планирование'!$B:$CA,N$3,FALSE)</f>
        <v>0</v>
      </c>
      <c r="O103" s="162">
        <f>$D103*100/($C103+$C$3)*N103/1000*$C103/$C$2</f>
        <v>0</v>
      </c>
      <c r="P103" s="213">
        <f>$D103*100/($C103+$C$3)*N103/1000-O103</f>
        <v>0</v>
      </c>
      <c r="Q103" s="217">
        <f>-VLOOKUP($B103,'недельное планирование'!$B:$CA,Q$3,FALSE)</f>
        <v>100</v>
      </c>
      <c r="R103" s="162">
        <f>$D103*100/($C103+$C$3)*Q103/1000*$C103/$C$2</f>
        <v>804.38164376458371</v>
      </c>
      <c r="S103" s="213">
        <f>$D103*100/($C103+$C$3)*Q103/1000-R103</f>
        <v>-624.57868809955914</v>
      </c>
      <c r="T103" s="217">
        <f>-VLOOKUP($B103,'недельное планирование'!$B:$CA,T$3,FALSE)</f>
        <v>0</v>
      </c>
      <c r="U103" s="162">
        <f>$D103*100/($C103+$C$3)*T103/1000*$C103/$C$2</f>
        <v>0</v>
      </c>
      <c r="V103" s="213">
        <f>$D103*100/($C103+$C$3)*T103/1000-U103</f>
        <v>0</v>
      </c>
      <c r="W103" s="217">
        <f>-VLOOKUP($B103,'недельное планирование'!$B:$CA,W$3,FALSE)</f>
        <v>0</v>
      </c>
      <c r="X103" s="162">
        <f>$D103*100/($C103+$C$3)*W103/1000*$C103/$C$2</f>
        <v>0</v>
      </c>
      <c r="Y103" s="213">
        <f>$D103*100/($C103+$C$3)*W103/1000-X103</f>
        <v>0</v>
      </c>
      <c r="Z103" s="217">
        <f>-VLOOKUP($B103,'недельное планирование'!$B:$CA,Z$3,FALSE)</f>
        <v>0</v>
      </c>
      <c r="AA103" s="162">
        <f>$D103*100/($C103+$C$3)*Z103/1000*$C103/$C$2</f>
        <v>0</v>
      </c>
      <c r="AB103" s="213">
        <f>$D103*100/($C103+$C$3)*Z103/1000-AA103</f>
        <v>0</v>
      </c>
      <c r="AC103" s="217">
        <f>-VLOOKUP($B103,'недельное планирование'!$B:$CA,AC$3,FALSE)</f>
        <v>50</v>
      </c>
      <c r="AD103" s="162">
        <f>$D103*100/($C103+$C$3)*AC103/1000*$C103/$C$2</f>
        <v>402.19082188229186</v>
      </c>
      <c r="AE103" s="213">
        <f>$D103*100/($C103+$C$3)*AC103/1000-AD103</f>
        <v>-312.28934404977957</v>
      </c>
      <c r="AF103" s="217">
        <f>-VLOOKUP($B103,'недельное планирование'!$B:$CA,AF$3,FALSE)</f>
        <v>0</v>
      </c>
      <c r="AG103" s="162">
        <f>$D103*100/($C103+$C$3)*AF103/1000*$C103/$C$2</f>
        <v>0</v>
      </c>
      <c r="AH103" s="213">
        <f>$D103*100/($C103+$C$3)*AF103/1000-AG103</f>
        <v>0</v>
      </c>
      <c r="AI103" s="217">
        <f>-VLOOKUP($B103,'недельное планирование'!$B:$CA,AI$3,FALSE)</f>
        <v>817.57222222222231</v>
      </c>
      <c r="AJ103" s="162">
        <f>$D103*100/($C103+$C$3)*AI103/1000*$C103/$C$2</f>
        <v>6576.4008800737474</v>
      </c>
      <c r="AK103" s="213">
        <f>$D103*100/($C103+$C$3)*AI103/1000-AJ103</f>
        <v>-5106.3818598219686</v>
      </c>
      <c r="AL103" s="217">
        <f>-VLOOKUP($B103,'недельное планирование'!$B:$CA,AL$3,FALSE)</f>
        <v>741.65000000000009</v>
      </c>
      <c r="AM103" s="162">
        <f>$D103*100/($C103+$C$3)*AL103/1000*$C103/$C$2</f>
        <v>5965.6964609800361</v>
      </c>
      <c r="AN103" s="213">
        <f>$D103*100/($C103+$C$3)*AL103/1000-AM103</f>
        <v>-4632.1878402903812</v>
      </c>
      <c r="AO103" s="217">
        <f>-VLOOKUP($B103,'недельное планирование'!$B:$CA,AO$3,FALSE)</f>
        <v>3341.65</v>
      </c>
      <c r="AP103" s="162">
        <f>$D103*100/($C103+$C$3)*AO103/1000*$C103/$C$2</f>
        <v>26879.619198859215</v>
      </c>
      <c r="AQ103" s="213">
        <f>$D103*100/($C103+$C$3)*AO103/1000-AP103</f>
        <v>-20871.233730878921</v>
      </c>
    </row>
    <row r="104" spans="1:43" ht="24" customHeight="1">
      <c r="A104" s="230" t="s">
        <v>19</v>
      </c>
      <c r="B104" s="228" t="s">
        <v>119</v>
      </c>
      <c r="C104" s="240">
        <v>17</v>
      </c>
      <c r="D104" s="240">
        <v>365</v>
      </c>
      <c r="E104" s="217">
        <f>-VLOOKUP($B104,'недельное планирование'!$B:$CA,E$3,FALSE)</f>
        <v>0</v>
      </c>
      <c r="F104" s="162">
        <f>$D104*100/($C104+$C$3)*E104/1000*$C104/$C$2</f>
        <v>0</v>
      </c>
      <c r="G104" s="213">
        <f>$D104*100/($C104+$C$3)*E104/1000-F104</f>
        <v>0</v>
      </c>
      <c r="H104" s="217">
        <f>-VLOOKUP($B104,'недельное планирование'!$B:$CA,H$3,FALSE)</f>
        <v>0</v>
      </c>
      <c r="I104" s="162">
        <f>$D104*100/($C104+$C$3)*H104/1000*$C104/$C$2</f>
        <v>0</v>
      </c>
      <c r="J104" s="213">
        <f>$D104*100/($C104+$C$3)*H104/1000-I104</f>
        <v>0</v>
      </c>
      <c r="K104" s="217">
        <f>-VLOOKUP($B104,'недельное планирование'!$B:$CA,K$3,FALSE)</f>
        <v>0</v>
      </c>
      <c r="L104" s="162">
        <f>$D104*100/($C104+$C$3)*K104/1000*$C104/$C$2</f>
        <v>0</v>
      </c>
      <c r="M104" s="213">
        <f>$D104*100/($C104+$C$3)*K104/1000-L104</f>
        <v>0</v>
      </c>
      <c r="N104" s="217">
        <f>-VLOOKUP($B104,'недельное планирование'!$B:$CA,N$3,FALSE)</f>
        <v>0</v>
      </c>
      <c r="O104" s="162">
        <f>$D104*100/($C104+$C$3)*N104/1000*$C104/$C$2</f>
        <v>0</v>
      </c>
      <c r="P104" s="213">
        <f>$D104*100/($C104+$C$3)*N104/1000-O104</f>
        <v>0</v>
      </c>
      <c r="Q104" s="217">
        <f>-VLOOKUP($B104,'недельное планирование'!$B:$CA,Q$3,FALSE)</f>
        <v>300</v>
      </c>
      <c r="R104" s="162">
        <f>$D104*100/($C104+$C$3)*Q104/1000*$C104/$C$2</f>
        <v>2413.1449312937516</v>
      </c>
      <c r="S104" s="213">
        <f>$D104*100/($C104+$C$3)*Q104/1000-R104</f>
        <v>-1873.7360642986778</v>
      </c>
      <c r="T104" s="217">
        <f>-VLOOKUP($B104,'недельное планирование'!$B:$CA,T$3,FALSE)</f>
        <v>0</v>
      </c>
      <c r="U104" s="162">
        <f>$D104*100/($C104+$C$3)*T104/1000*$C104/$C$2</f>
        <v>0</v>
      </c>
      <c r="V104" s="213">
        <f>$D104*100/($C104+$C$3)*T104/1000-U104</f>
        <v>0</v>
      </c>
      <c r="W104" s="217">
        <f>-VLOOKUP($B104,'недельное планирование'!$B:$CA,W$3,FALSE)</f>
        <v>0</v>
      </c>
      <c r="X104" s="162">
        <f>$D104*100/($C104+$C$3)*W104/1000*$C104/$C$2</f>
        <v>0</v>
      </c>
      <c r="Y104" s="213">
        <f>$D104*100/($C104+$C$3)*W104/1000-X104</f>
        <v>0</v>
      </c>
      <c r="Z104" s="217">
        <f>-VLOOKUP($B104,'недельное планирование'!$B:$CA,Z$3,FALSE)</f>
        <v>0</v>
      </c>
      <c r="AA104" s="162">
        <f>$D104*100/($C104+$C$3)*Z104/1000*$C104/$C$2</f>
        <v>0</v>
      </c>
      <c r="AB104" s="213">
        <f>$D104*100/($C104+$C$3)*Z104/1000-AA104</f>
        <v>0</v>
      </c>
      <c r="AC104" s="217">
        <f>-VLOOKUP($B104,'недельное планирование'!$B:$CA,AC$3,FALSE)</f>
        <v>300</v>
      </c>
      <c r="AD104" s="162">
        <f>$D104*100/($C104+$C$3)*AC104/1000*$C104/$C$2</f>
        <v>2413.1449312937516</v>
      </c>
      <c r="AE104" s="213">
        <f>$D104*100/($C104+$C$3)*AC104/1000-AD104</f>
        <v>-1873.7360642986778</v>
      </c>
      <c r="AF104" s="217">
        <f>-VLOOKUP($B104,'недельное планирование'!$B:$CA,AF$3,FALSE)</f>
        <v>0</v>
      </c>
      <c r="AG104" s="162">
        <f>$D104*100/($C104+$C$3)*AF104/1000*$C104/$C$2</f>
        <v>0</v>
      </c>
      <c r="AH104" s="213">
        <f>$D104*100/($C104+$C$3)*AF104/1000-AG104</f>
        <v>0</v>
      </c>
      <c r="AI104" s="217" t="e">
        <f>-VLOOKUP($B104,'недельное планирование'!$B:$CA,AI$3,FALSE)</f>
        <v>#N/A</v>
      </c>
      <c r="AJ104" s="162" t="e">
        <f>$D104*100/($C104+$C$3)*AI104/1000*$C104/$C$2</f>
        <v>#N/A</v>
      </c>
      <c r="AK104" s="213" t="e">
        <f>$D104*100/($C104+$C$3)*AI104/1000-AJ104</f>
        <v>#N/A</v>
      </c>
      <c r="AL104" s="217" t="e">
        <f>-VLOOKUP($B104,'недельное планирование'!$B:$CA,AL$3,FALSE)</f>
        <v>#N/A</v>
      </c>
      <c r="AM104" s="162" t="e">
        <f>$D104*100/($C104+$C$3)*AL104/1000*$C104/$C$2</f>
        <v>#N/A</v>
      </c>
      <c r="AN104" s="213" t="e">
        <f>$D104*100/($C104+$C$3)*AL104/1000-AM104</f>
        <v>#N/A</v>
      </c>
      <c r="AO104" s="217" t="e">
        <f>-VLOOKUP($B104,'недельное планирование'!$B:$CA,AO$3,FALSE)</f>
        <v>#N/A</v>
      </c>
      <c r="AP104" s="162" t="e">
        <f>$D104*100/($C104+$C$3)*AO104/1000*$C104/$C$2</f>
        <v>#N/A</v>
      </c>
      <c r="AQ104" s="213" t="e">
        <f>$D104*100/($C104+$C$3)*AO104/1000-AP104</f>
        <v>#N/A</v>
      </c>
    </row>
    <row r="105" spans="1:43" ht="24" customHeight="1">
      <c r="A105" s="230" t="s">
        <v>19</v>
      </c>
      <c r="B105" s="228" t="s">
        <v>120</v>
      </c>
      <c r="C105" s="240">
        <v>12</v>
      </c>
      <c r="D105" s="240">
        <v>270</v>
      </c>
      <c r="E105" s="217">
        <f>-VLOOKUP($B105,'недельное планирование'!$B:$CA,E$3,FALSE)</f>
        <v>0</v>
      </c>
      <c r="F105" s="162">
        <f>$D105*100/($C105+$C$3)*E105/1000*$C105/$C$2</f>
        <v>0</v>
      </c>
      <c r="G105" s="213">
        <f>$D105*100/($C105+$C$3)*E105/1000-F105</f>
        <v>0</v>
      </c>
      <c r="H105" s="217">
        <f>-VLOOKUP($B105,'недельное планирование'!$B:$CA,H$3,FALSE)</f>
        <v>0</v>
      </c>
      <c r="I105" s="162">
        <f>$D105*100/($C105+$C$3)*H105/1000*$C105/$C$2</f>
        <v>0</v>
      </c>
      <c r="J105" s="213">
        <f>$D105*100/($C105+$C$3)*H105/1000-I105</f>
        <v>0</v>
      </c>
      <c r="K105" s="217">
        <f>-VLOOKUP($B105,'недельное планирование'!$B:$CA,K$3,FALSE)</f>
        <v>0</v>
      </c>
      <c r="L105" s="162">
        <f>$D105*100/($C105+$C$3)*K105/1000*$C105/$C$2</f>
        <v>0</v>
      </c>
      <c r="M105" s="213">
        <f>$D105*100/($C105+$C$3)*K105/1000-L105</f>
        <v>0</v>
      </c>
      <c r="N105" s="217">
        <f>-VLOOKUP($B105,'недельное планирование'!$B:$CA,N$3,FALSE)</f>
        <v>0</v>
      </c>
      <c r="O105" s="162">
        <f>$D105*100/($C105+$C$3)*N105/1000*$C105/$C$2</f>
        <v>0</v>
      </c>
      <c r="P105" s="213">
        <f>$D105*100/($C105+$C$3)*N105/1000-O105</f>
        <v>0</v>
      </c>
      <c r="Q105" s="217">
        <f>-VLOOKUP($B105,'недельное планирование'!$B:$CA,Q$3,FALSE)</f>
        <v>0</v>
      </c>
      <c r="R105" s="162">
        <f>$D105*100/($C105+$C$3)*Q105/1000*$C105/$C$2</f>
        <v>0</v>
      </c>
      <c r="S105" s="213">
        <f>$D105*100/($C105+$C$3)*Q105/1000-R105</f>
        <v>0</v>
      </c>
      <c r="T105" s="217">
        <f>-VLOOKUP($B105,'недельное планирование'!$B:$CA,T$3,FALSE)</f>
        <v>0</v>
      </c>
      <c r="U105" s="162">
        <f>$D105*100/($C105+$C$3)*T105/1000*$C105/$C$2</f>
        <v>0</v>
      </c>
      <c r="V105" s="213">
        <f>$D105*100/($C105+$C$3)*T105/1000-U105</f>
        <v>0</v>
      </c>
      <c r="W105" s="217">
        <f>-VLOOKUP($B105,'недельное планирование'!$B:$CA,W$3,FALSE)</f>
        <v>0</v>
      </c>
      <c r="X105" s="162">
        <f>$D105*100/($C105+$C$3)*W105/1000*$C105/$C$2</f>
        <v>0</v>
      </c>
      <c r="Y105" s="213">
        <f>$D105*100/($C105+$C$3)*W105/1000-X105</f>
        <v>0</v>
      </c>
      <c r="Z105" s="217">
        <f>-VLOOKUP($B105,'недельное планирование'!$B:$CA,Z$3,FALSE)</f>
        <v>0</v>
      </c>
      <c r="AA105" s="162">
        <f>$D105*100/($C105+$C$3)*Z105/1000*$C105/$C$2</f>
        <v>0</v>
      </c>
      <c r="AB105" s="213">
        <f>$D105*100/($C105+$C$3)*Z105/1000-AA105</f>
        <v>0</v>
      </c>
      <c r="AC105" s="217">
        <f>-VLOOKUP($B105,'недельное планирование'!$B:$CA,AC$3,FALSE)</f>
        <v>300</v>
      </c>
      <c r="AD105" s="162">
        <f>$D105*100/($C105+$C$3)*AC105/1000*$C105/$C$2</f>
        <v>1671.8266253869967</v>
      </c>
      <c r="AE105" s="213">
        <f>$D105*100/($C105+$C$3)*AC105/1000-AD105</f>
        <v>-1142.4148606811145</v>
      </c>
      <c r="AF105" s="217">
        <f>-VLOOKUP($B105,'недельное планирование'!$B:$CA,AF$3,FALSE)</f>
        <v>0</v>
      </c>
      <c r="AG105" s="162">
        <f>$D105*100/($C105+$C$3)*AF105/1000*$C105/$C$2</f>
        <v>0</v>
      </c>
      <c r="AH105" s="213">
        <f>$D105*100/($C105+$C$3)*AF105/1000-AG105</f>
        <v>0</v>
      </c>
      <c r="AI105" s="217" t="e">
        <f>-VLOOKUP($B105,'недельное планирование'!$B:$CA,AI$3,FALSE)</f>
        <v>#N/A</v>
      </c>
      <c r="AJ105" s="162" t="e">
        <f>$D105*100/($C105+$C$3)*AI105/1000*$C105/$C$2</f>
        <v>#N/A</v>
      </c>
      <c r="AK105" s="213" t="e">
        <f>$D105*100/($C105+$C$3)*AI105/1000-AJ105</f>
        <v>#N/A</v>
      </c>
      <c r="AL105" s="217" t="e">
        <f>-VLOOKUP($B105,'недельное планирование'!$B:$CA,AL$3,FALSE)</f>
        <v>#N/A</v>
      </c>
      <c r="AM105" s="162" t="e">
        <f>$D105*100/($C105+$C$3)*AL105/1000*$C105/$C$2</f>
        <v>#N/A</v>
      </c>
      <c r="AN105" s="213" t="e">
        <f>$D105*100/($C105+$C$3)*AL105/1000-AM105</f>
        <v>#N/A</v>
      </c>
      <c r="AO105" s="217" t="e">
        <f>-VLOOKUP($B105,'недельное планирование'!$B:$CA,AO$3,FALSE)</f>
        <v>#N/A</v>
      </c>
      <c r="AP105" s="162" t="e">
        <f>$D105*100/($C105+$C$3)*AO105/1000*$C105/$C$2</f>
        <v>#N/A</v>
      </c>
      <c r="AQ105" s="213" t="e">
        <f>$D105*100/($C105+$C$3)*AO105/1000-AP105</f>
        <v>#N/A</v>
      </c>
    </row>
    <row r="106" spans="1:43" ht="25" customHeight="1">
      <c r="A106" s="230" t="s">
        <v>19</v>
      </c>
      <c r="B106" s="228" t="s">
        <v>135</v>
      </c>
      <c r="C106" s="240">
        <v>12</v>
      </c>
      <c r="D106" s="240">
        <v>360</v>
      </c>
      <c r="E106" s="217">
        <f>-VLOOKUP($B106,'недельное планирование'!$B:$CA,E$3,FALSE)</f>
        <v>0</v>
      </c>
      <c r="F106" s="162">
        <f>$D106*100/($C106+$C$3)*E106/1000*$C106/$C$2</f>
        <v>0</v>
      </c>
      <c r="G106" s="213">
        <f>$D106*100/($C106+$C$3)*E106/1000-F106</f>
        <v>0</v>
      </c>
      <c r="H106" s="217">
        <f>-VLOOKUP($B106,'недельное планирование'!$B:$CA,H$3,FALSE)</f>
        <v>0</v>
      </c>
      <c r="I106" s="162">
        <f>$D106*100/($C106+$C$3)*H106/1000*$C106/$C$2</f>
        <v>0</v>
      </c>
      <c r="J106" s="213">
        <f>$D106*100/($C106+$C$3)*H106/1000-I106</f>
        <v>0</v>
      </c>
      <c r="K106" s="217">
        <f>-VLOOKUP($B106,'недельное планирование'!$B:$CA,K$3,FALSE)</f>
        <v>0</v>
      </c>
      <c r="L106" s="162">
        <f>$D106*100/($C106+$C$3)*K106/1000*$C106/$C$2</f>
        <v>0</v>
      </c>
      <c r="M106" s="213">
        <f>$D106*100/($C106+$C$3)*K106/1000-L106</f>
        <v>0</v>
      </c>
      <c r="N106" s="217">
        <f>-VLOOKUP($B106,'недельное планирование'!$B:$CA,N$3,FALSE)</f>
        <v>0</v>
      </c>
      <c r="O106" s="162">
        <f>$D106*100/($C106+$C$3)*N106/1000*$C106/$C$2</f>
        <v>0</v>
      </c>
      <c r="P106" s="213">
        <f>$D106*100/($C106+$C$3)*N106/1000-O106</f>
        <v>0</v>
      </c>
      <c r="Q106" s="217">
        <f>-VLOOKUP($B106,'недельное планирование'!$B:$CA,Q$3,FALSE)</f>
        <v>0</v>
      </c>
      <c r="R106" s="162">
        <f>$D106*100/($C106+$C$3)*Q106/1000*$C106/$C$2</f>
        <v>0</v>
      </c>
      <c r="S106" s="213">
        <f>$D106*100/($C106+$C$3)*Q106/1000-R106</f>
        <v>0</v>
      </c>
      <c r="T106" s="217">
        <f>-VLOOKUP($B106,'недельное планирование'!$B:$CA,T$3,FALSE)</f>
        <v>0</v>
      </c>
      <c r="U106" s="162">
        <f>$D106*100/($C106+$C$3)*T106/1000*$C106/$C$2</f>
        <v>0</v>
      </c>
      <c r="V106" s="213">
        <f>$D106*100/($C106+$C$3)*T106/1000-U106</f>
        <v>0</v>
      </c>
      <c r="W106" s="217">
        <f>-VLOOKUP($B106,'недельное планирование'!$B:$CA,W$3,FALSE)</f>
        <v>0</v>
      </c>
      <c r="X106" s="162">
        <f>$D106*100/($C106+$C$3)*W106/1000*$C106/$C$2</f>
        <v>0</v>
      </c>
      <c r="Y106" s="213">
        <f>$D106*100/($C106+$C$3)*W106/1000-X106</f>
        <v>0</v>
      </c>
      <c r="Z106" s="217">
        <f>-VLOOKUP($B106,'недельное планирование'!$B:$CA,Z$3,FALSE)</f>
        <v>0</v>
      </c>
      <c r="AA106" s="162">
        <f>$D106*100/($C106+$C$3)*Z106/1000*$C106/$C$2</f>
        <v>0</v>
      </c>
      <c r="AB106" s="213">
        <f>$D106*100/($C106+$C$3)*Z106/1000-AA106</f>
        <v>0</v>
      </c>
      <c r="AC106" s="217">
        <f>-VLOOKUP($B106,'недельное планирование'!$B:$CA,AC$3,FALSE)</f>
        <v>300</v>
      </c>
      <c r="AD106" s="162">
        <f>$D106*100/($C106+$C$3)*AC106/1000*$C106/$C$2</f>
        <v>2229.1021671826625</v>
      </c>
      <c r="AE106" s="213">
        <f>$D106*100/($C106+$C$3)*AC106/1000-AD106</f>
        <v>-1523.2198142414859</v>
      </c>
      <c r="AF106" s="217">
        <f>-VLOOKUP($B106,'недельное планирование'!$B:$CA,AF$3,FALSE)</f>
        <v>0</v>
      </c>
      <c r="AG106" s="162">
        <f>$D106*100/($C106+$C$3)*AF106/1000*$C106/$C$2</f>
        <v>0</v>
      </c>
      <c r="AH106" s="213">
        <f>$D106*100/($C106+$C$3)*AF106/1000-AG106</f>
        <v>0</v>
      </c>
      <c r="AI106" s="217" t="e">
        <f>-VLOOKUP($B106,'недельное планирование'!$B:$CA,AI$3,FALSE)</f>
        <v>#N/A</v>
      </c>
      <c r="AJ106" s="162" t="e">
        <f>$D106*100/($C106+$C$3)*AI106/1000*$C106/$C$2</f>
        <v>#N/A</v>
      </c>
      <c r="AK106" s="213" t="e">
        <f>$D106*100/($C106+$C$3)*AI106/1000-AJ106</f>
        <v>#N/A</v>
      </c>
      <c r="AL106" s="217" t="e">
        <f>-VLOOKUP($B106,'недельное планирование'!$B:$CA,AL$3,FALSE)</f>
        <v>#N/A</v>
      </c>
      <c r="AM106" s="162" t="e">
        <f>$D106*100/($C106+$C$3)*AL106/1000*$C106/$C$2</f>
        <v>#N/A</v>
      </c>
      <c r="AN106" s="213" t="e">
        <f>$D106*100/($C106+$C$3)*AL106/1000-AM106</f>
        <v>#N/A</v>
      </c>
      <c r="AO106" s="217" t="e">
        <f>-VLOOKUP($B106,'недельное планирование'!$B:$CA,AO$3,FALSE)</f>
        <v>#N/A</v>
      </c>
      <c r="AP106" s="162" t="e">
        <f>$D106*100/($C106+$C$3)*AO106/1000*$C106/$C$2</f>
        <v>#N/A</v>
      </c>
      <c r="AQ106" s="213" t="e">
        <f>$D106*100/($C106+$C$3)*AO106/1000-AP106</f>
        <v>#N/A</v>
      </c>
    </row>
    <row r="107" spans="1:43" ht="24" customHeight="1">
      <c r="A107" s="230"/>
      <c r="B107" s="228"/>
      <c r="C107" s="240"/>
      <c r="D107" s="240"/>
      <c r="E107" s="217"/>
      <c r="F107" s="162"/>
      <c r="G107" s="213"/>
      <c r="H107" s="217"/>
      <c r="I107" s="162"/>
      <c r="J107" s="213"/>
      <c r="K107" s="217"/>
      <c r="L107" s="162"/>
      <c r="M107" s="213"/>
      <c r="N107" s="217"/>
      <c r="O107" s="162"/>
      <c r="P107" s="213"/>
      <c r="Q107" s="217"/>
      <c r="R107" s="162"/>
      <c r="S107" s="213"/>
      <c r="T107" s="217"/>
      <c r="U107" s="162"/>
      <c r="V107" s="213"/>
      <c r="W107" s="217"/>
      <c r="X107" s="162"/>
      <c r="Y107" s="213"/>
      <c r="Z107" s="217"/>
      <c r="AA107" s="162"/>
      <c r="AB107" s="213"/>
      <c r="AC107" s="217"/>
      <c r="AD107" s="162"/>
      <c r="AE107" s="213"/>
      <c r="AF107" s="217"/>
      <c r="AG107" s="162"/>
      <c r="AH107" s="213"/>
      <c r="AI107" s="217"/>
      <c r="AJ107" s="162"/>
      <c r="AK107" s="213"/>
      <c r="AL107" s="217"/>
      <c r="AM107" s="162"/>
      <c r="AN107" s="213"/>
      <c r="AO107" s="217"/>
      <c r="AP107" s="162"/>
      <c r="AQ107" s="213"/>
    </row>
    <row r="108" spans="1:43" s="212" customFormat="1" ht="24" customHeight="1">
      <c r="C108" s="239"/>
      <c r="D108" s="239"/>
      <c r="E108" s="215"/>
      <c r="F108" s="208"/>
      <c r="G108" s="208"/>
      <c r="H108" s="215"/>
      <c r="I108" s="208"/>
      <c r="J108" s="208"/>
      <c r="K108" s="215"/>
      <c r="L108" s="208"/>
      <c r="M108" s="208"/>
      <c r="N108" s="215"/>
      <c r="O108" s="208"/>
      <c r="P108" s="208"/>
      <c r="Q108" s="215"/>
      <c r="R108" s="208"/>
      <c r="S108" s="208"/>
      <c r="T108" s="215"/>
      <c r="U108" s="208"/>
      <c r="V108" s="208"/>
      <c r="W108" s="215"/>
      <c r="X108" s="208"/>
      <c r="Y108" s="208"/>
      <c r="Z108" s="215"/>
      <c r="AA108" s="208"/>
      <c r="AB108" s="208"/>
      <c r="AC108" s="215"/>
      <c r="AD108" s="208"/>
      <c r="AE108" s="208"/>
      <c r="AF108" s="215"/>
      <c r="AG108" s="208"/>
      <c r="AH108" s="208"/>
      <c r="AI108" s="215"/>
      <c r="AJ108" s="208"/>
      <c r="AK108" s="208"/>
      <c r="AL108" s="215"/>
      <c r="AM108" s="208"/>
      <c r="AN108" s="208"/>
      <c r="AO108" s="215"/>
      <c r="AP108" s="208"/>
      <c r="AQ108" s="208"/>
    </row>
    <row r="109" spans="1:43" ht="24" customHeight="1">
      <c r="A109" s="234" t="s">
        <v>85</v>
      </c>
      <c r="B109" s="227" t="s">
        <v>18</v>
      </c>
      <c r="C109" s="240">
        <v>25</v>
      </c>
      <c r="D109" s="240">
        <v>416</v>
      </c>
      <c r="E109" s="217">
        <f>-VLOOKUP($B109,'недельное планирование'!$B:$CA,E$3,FALSE)</f>
        <v>1800</v>
      </c>
      <c r="F109" s="162">
        <f t="shared" ref="F109:F115" si="130">$D109*100/($C109+$C$3)*E109/1000*$C109/$C$2</f>
        <v>17407.476287892874</v>
      </c>
      <c r="G109" s="213">
        <f t="shared" ref="G109:G115" si="131">$D109*100/($C109+$C$3)*E109/1000-F109</f>
        <v>-14761.539892133158</v>
      </c>
      <c r="H109" s="217">
        <f>-VLOOKUP($B109,'недельное планирование'!$B:$CA,H$3,FALSE)</f>
        <v>0</v>
      </c>
      <c r="I109" s="162">
        <f t="shared" ref="I109:I115" si="132">$D109*100/($C109+$C$3)*H109/1000*$C109/$C$2</f>
        <v>0</v>
      </c>
      <c r="J109" s="213">
        <f t="shared" ref="J109:J115" si="133">$D109*100/($C109+$C$3)*H109/1000-I109</f>
        <v>0</v>
      </c>
      <c r="K109" s="217">
        <f>-VLOOKUP($B109,'недельное планирование'!$B:$CA,K$3,FALSE)</f>
        <v>1800</v>
      </c>
      <c r="L109" s="162">
        <f t="shared" ref="L109:L115" si="134">$D109*100/($C109+$C$3)*K109/1000*$C109/$C$2</f>
        <v>17407.476287892874</v>
      </c>
      <c r="M109" s="213">
        <f t="shared" ref="M109:M115" si="135">$D109*100/($C109+$C$3)*K109/1000-L109</f>
        <v>-14761.539892133158</v>
      </c>
      <c r="N109" s="217">
        <f>-VLOOKUP($B109,'недельное планирование'!$B:$CA,N$3,FALSE)</f>
        <v>1800</v>
      </c>
      <c r="O109" s="162">
        <f t="shared" ref="O109:O115" si="136">$D109*100/($C109+$C$3)*N109/1000*$C109/$C$2</f>
        <v>17407.476287892874</v>
      </c>
      <c r="P109" s="213">
        <f t="shared" ref="P109:P115" si="137">$D109*100/($C109+$C$3)*N109/1000-O109</f>
        <v>-14761.539892133158</v>
      </c>
      <c r="Q109" s="217">
        <f>-VLOOKUP($B109,'недельное планирование'!$B:$CA,Q$3,FALSE)</f>
        <v>0</v>
      </c>
      <c r="R109" s="162">
        <f t="shared" ref="R109:R115" si="138">$D109*100/($C109+$C$3)*Q109/1000*$C109/$C$2</f>
        <v>0</v>
      </c>
      <c r="S109" s="213">
        <f t="shared" ref="S109:S115" si="139">$D109*100/($C109+$C$3)*Q109/1000-R109</f>
        <v>0</v>
      </c>
      <c r="T109" s="217">
        <f>-VLOOKUP($B109,'недельное планирование'!$B:$CA,T$3,FALSE)</f>
        <v>0</v>
      </c>
      <c r="U109" s="162">
        <f t="shared" ref="U109:U115" si="140">$D109*100/($C109+$C$3)*T109/1000*$C109/$C$2</f>
        <v>0</v>
      </c>
      <c r="V109" s="213">
        <f t="shared" ref="V109:V115" si="141">$D109*100/($C109+$C$3)*T109/1000-U109</f>
        <v>0</v>
      </c>
      <c r="W109" s="217">
        <f>-VLOOKUP($B109,'недельное планирование'!$B:$CA,W$3,FALSE)</f>
        <v>900</v>
      </c>
      <c r="X109" s="162">
        <f t="shared" ref="X109:X115" si="142">$D109*100/($C109+$C$3)*W109/1000*$C109/$C$2</f>
        <v>8703.738143946437</v>
      </c>
      <c r="Y109" s="213">
        <f t="shared" ref="Y109:Y115" si="143">$D109*100/($C109+$C$3)*W109/1000-X109</f>
        <v>-7380.769946066579</v>
      </c>
      <c r="Z109" s="217">
        <f>-VLOOKUP($B109,'недельное планирование'!$B:$CA,Z$3,FALSE)</f>
        <v>450</v>
      </c>
      <c r="AA109" s="162">
        <f t="shared" ref="AA109:AA115" si="144">$D109*100/($C109+$C$3)*Z109/1000*$C109/$C$2</f>
        <v>4351.8690719732185</v>
      </c>
      <c r="AB109" s="213">
        <f t="shared" ref="AB109:AB115" si="145">$D109*100/($C109+$C$3)*Z109/1000-AA109</f>
        <v>-3690.3849730332895</v>
      </c>
      <c r="AC109" s="217">
        <f>-VLOOKUP($B109,'недельное планирование'!$B:$CA,AC$3,FALSE)</f>
        <v>0</v>
      </c>
      <c r="AD109" s="162">
        <f t="shared" ref="AD109:AD115" si="146">$D109*100/($C109+$C$3)*AC109/1000*$C109/$C$2</f>
        <v>0</v>
      </c>
      <c r="AE109" s="213">
        <f t="shared" ref="AE109:AE115" si="147">$D109*100/($C109+$C$3)*AC109/1000-AD109</f>
        <v>0</v>
      </c>
      <c r="AF109" s="217">
        <f>-VLOOKUP($B109,'недельное планирование'!$B:$CA,AF$3,FALSE)</f>
        <v>0</v>
      </c>
      <c r="AG109" s="162">
        <f t="shared" ref="AG109:AG115" si="148">$D109*100/($C109+$C$3)*AF109/1000*$C109/$C$2</f>
        <v>0</v>
      </c>
      <c r="AH109" s="213">
        <f t="shared" ref="AH109:AH115" si="149">$D109*100/($C109+$C$3)*AF109/1000-AG109</f>
        <v>0</v>
      </c>
      <c r="AI109" s="217" t="e">
        <f>-VLOOKUP($B109,'недельное планирование'!$B:$CA,AI$3,FALSE)</f>
        <v>#N/A</v>
      </c>
      <c r="AJ109" s="162" t="e">
        <f t="shared" ref="AJ109:AJ115" si="150">$D109*100/($C109+$C$3)*AI109/1000*$C109/$C$2</f>
        <v>#N/A</v>
      </c>
      <c r="AK109" s="213" t="e">
        <f t="shared" ref="AK109:AK115" si="151">$D109*100/($C109+$C$3)*AI109/1000-AJ109</f>
        <v>#N/A</v>
      </c>
      <c r="AL109" s="217" t="e">
        <f>-VLOOKUP($B109,'недельное планирование'!$B:$CA,AL$3,FALSE)</f>
        <v>#N/A</v>
      </c>
      <c r="AM109" s="162" t="e">
        <f t="shared" ref="AM109:AM115" si="152">$D109*100/($C109+$C$3)*AL109/1000*$C109/$C$2</f>
        <v>#N/A</v>
      </c>
      <c r="AN109" s="213" t="e">
        <f t="shared" ref="AN109:AN115" si="153">$D109*100/($C109+$C$3)*AL109/1000-AM109</f>
        <v>#N/A</v>
      </c>
      <c r="AO109" s="217" t="e">
        <f>-VLOOKUP($B109,'недельное планирование'!$B:$CA,AO$3,FALSE)</f>
        <v>#N/A</v>
      </c>
      <c r="AP109" s="162" t="e">
        <f t="shared" ref="AP109:AP115" si="154">$D109*100/($C109+$C$3)*AO109/1000*$C109/$C$2</f>
        <v>#N/A</v>
      </c>
      <c r="AQ109" s="213" t="e">
        <f t="shared" ref="AQ109:AQ115" si="155">$D109*100/($C109+$C$3)*AO109/1000-AP109</f>
        <v>#N/A</v>
      </c>
    </row>
    <row r="110" spans="1:43" ht="24" customHeight="1">
      <c r="A110" s="234" t="s">
        <v>20</v>
      </c>
      <c r="B110" s="227" t="s">
        <v>91</v>
      </c>
      <c r="C110" s="240">
        <v>25</v>
      </c>
      <c r="D110" s="240">
        <v>416</v>
      </c>
      <c r="E110" s="217">
        <f>-VLOOKUP($B110,'недельное планирование'!$B:$CA,E$3,FALSE)</f>
        <v>0</v>
      </c>
      <c r="F110" s="162">
        <f t="shared" si="130"/>
        <v>0</v>
      </c>
      <c r="G110" s="213">
        <f t="shared" si="131"/>
        <v>0</v>
      </c>
      <c r="H110" s="217">
        <f>-VLOOKUP($B110,'недельное планирование'!$B:$CA,H$3,FALSE)</f>
        <v>0</v>
      </c>
      <c r="I110" s="162">
        <f t="shared" si="132"/>
        <v>0</v>
      </c>
      <c r="J110" s="213">
        <f t="shared" si="133"/>
        <v>0</v>
      </c>
      <c r="K110" s="217">
        <f>-VLOOKUP($B110,'недельное планирование'!$B:$CA,K$3,FALSE)</f>
        <v>900</v>
      </c>
      <c r="L110" s="162">
        <f t="shared" si="134"/>
        <v>8703.738143946437</v>
      </c>
      <c r="M110" s="213">
        <f t="shared" si="135"/>
        <v>-7380.769946066579</v>
      </c>
      <c r="N110" s="217">
        <f>-VLOOKUP($B110,'недельное планирование'!$B:$CA,N$3,FALSE)</f>
        <v>900</v>
      </c>
      <c r="O110" s="162">
        <f t="shared" si="136"/>
        <v>8703.738143946437</v>
      </c>
      <c r="P110" s="213">
        <f t="shared" si="137"/>
        <v>-7380.769946066579</v>
      </c>
      <c r="Q110" s="217">
        <f>-VLOOKUP($B110,'недельное планирование'!$B:$CA,Q$3,FALSE)</f>
        <v>0</v>
      </c>
      <c r="R110" s="162">
        <f t="shared" si="138"/>
        <v>0</v>
      </c>
      <c r="S110" s="213">
        <f t="shared" si="139"/>
        <v>0</v>
      </c>
      <c r="T110" s="217">
        <f>-VLOOKUP($B110,'недельное планирование'!$B:$CA,T$3,FALSE)</f>
        <v>0</v>
      </c>
      <c r="U110" s="162">
        <f t="shared" si="140"/>
        <v>0</v>
      </c>
      <c r="V110" s="213">
        <f t="shared" si="141"/>
        <v>0</v>
      </c>
      <c r="W110" s="217">
        <f>-VLOOKUP($B110,'недельное планирование'!$B:$CA,W$3,FALSE)</f>
        <v>0</v>
      </c>
      <c r="X110" s="162">
        <f t="shared" si="142"/>
        <v>0</v>
      </c>
      <c r="Y110" s="213">
        <f t="shared" si="143"/>
        <v>0</v>
      </c>
      <c r="Z110" s="217">
        <f>-VLOOKUP($B110,'недельное планирование'!$B:$CA,Z$3,FALSE)</f>
        <v>900</v>
      </c>
      <c r="AA110" s="162">
        <f t="shared" si="144"/>
        <v>8703.738143946437</v>
      </c>
      <c r="AB110" s="213">
        <f t="shared" si="145"/>
        <v>-7380.769946066579</v>
      </c>
      <c r="AC110" s="217">
        <f>-VLOOKUP($B110,'недельное планирование'!$B:$CA,AC$3,FALSE)</f>
        <v>0</v>
      </c>
      <c r="AD110" s="162">
        <f t="shared" si="146"/>
        <v>0</v>
      </c>
      <c r="AE110" s="213">
        <f t="shared" si="147"/>
        <v>0</v>
      </c>
      <c r="AF110" s="217">
        <f>-VLOOKUP($B110,'недельное планирование'!$B:$CA,AF$3,FALSE)</f>
        <v>0</v>
      </c>
      <c r="AG110" s="162">
        <f t="shared" si="148"/>
        <v>0</v>
      </c>
      <c r="AH110" s="213">
        <f t="shared" si="149"/>
        <v>0</v>
      </c>
      <c r="AI110" s="217" t="e">
        <f>-VLOOKUP($B110,'недельное планирование'!$B:$CA,AI$3,FALSE)</f>
        <v>#N/A</v>
      </c>
      <c r="AJ110" s="162" t="e">
        <f t="shared" si="150"/>
        <v>#N/A</v>
      </c>
      <c r="AK110" s="213" t="e">
        <f t="shared" si="151"/>
        <v>#N/A</v>
      </c>
      <c r="AL110" s="217" t="e">
        <f>-VLOOKUP($B110,'недельное планирование'!$B:$CA,AL$3,FALSE)</f>
        <v>#N/A</v>
      </c>
      <c r="AM110" s="162" t="e">
        <f t="shared" si="152"/>
        <v>#N/A</v>
      </c>
      <c r="AN110" s="213" t="e">
        <f t="shared" si="153"/>
        <v>#N/A</v>
      </c>
      <c r="AO110" s="217" t="e">
        <f>-VLOOKUP($B110,'недельное планирование'!$B:$CA,AO$3,FALSE)</f>
        <v>#N/A</v>
      </c>
      <c r="AP110" s="162" t="e">
        <f t="shared" si="154"/>
        <v>#N/A</v>
      </c>
      <c r="AQ110" s="213" t="e">
        <f t="shared" si="155"/>
        <v>#N/A</v>
      </c>
    </row>
    <row r="111" spans="1:43" ht="24" customHeight="1">
      <c r="A111" s="234" t="s">
        <v>20</v>
      </c>
      <c r="B111" s="227" t="s">
        <v>92</v>
      </c>
      <c r="C111" s="240">
        <v>25</v>
      </c>
      <c r="D111" s="240">
        <v>416</v>
      </c>
      <c r="E111" s="217">
        <f>-VLOOKUP($B111,'недельное планирование'!$B:$CA,E$3,FALSE)</f>
        <v>450</v>
      </c>
      <c r="F111" s="162">
        <f t="shared" si="130"/>
        <v>4351.8690719732185</v>
      </c>
      <c r="G111" s="213">
        <f t="shared" si="131"/>
        <v>-3690.3849730332895</v>
      </c>
      <c r="H111" s="217">
        <f>-VLOOKUP($B111,'недельное планирование'!$B:$CA,H$3,FALSE)</f>
        <v>0</v>
      </c>
      <c r="I111" s="162">
        <f t="shared" si="132"/>
        <v>0</v>
      </c>
      <c r="J111" s="213">
        <f t="shared" si="133"/>
        <v>0</v>
      </c>
      <c r="K111" s="217">
        <f>-VLOOKUP($B111,'недельное планирование'!$B:$CA,K$3,FALSE)</f>
        <v>0</v>
      </c>
      <c r="L111" s="162">
        <f t="shared" si="134"/>
        <v>0</v>
      </c>
      <c r="M111" s="213">
        <f t="shared" si="135"/>
        <v>0</v>
      </c>
      <c r="N111" s="217">
        <f>-VLOOKUP($B111,'недельное планирование'!$B:$CA,N$3,FALSE)</f>
        <v>0</v>
      </c>
      <c r="O111" s="162">
        <f t="shared" si="136"/>
        <v>0</v>
      </c>
      <c r="P111" s="213">
        <f t="shared" si="137"/>
        <v>0</v>
      </c>
      <c r="Q111" s="217">
        <f>-VLOOKUP($B111,'недельное планирование'!$B:$CA,Q$3,FALSE)</f>
        <v>0</v>
      </c>
      <c r="R111" s="162">
        <f t="shared" si="138"/>
        <v>0</v>
      </c>
      <c r="S111" s="213">
        <f t="shared" si="139"/>
        <v>0</v>
      </c>
      <c r="T111" s="217">
        <f>-VLOOKUP($B111,'недельное планирование'!$B:$CA,T$3,FALSE)</f>
        <v>0</v>
      </c>
      <c r="U111" s="162">
        <f t="shared" si="140"/>
        <v>0</v>
      </c>
      <c r="V111" s="213">
        <f t="shared" si="141"/>
        <v>0</v>
      </c>
      <c r="W111" s="217">
        <f>-VLOOKUP($B111,'недельное планирование'!$B:$CA,W$3,FALSE)</f>
        <v>900</v>
      </c>
      <c r="X111" s="162">
        <f t="shared" si="142"/>
        <v>8703.738143946437</v>
      </c>
      <c r="Y111" s="213">
        <f t="shared" si="143"/>
        <v>-7380.769946066579</v>
      </c>
      <c r="Z111" s="217">
        <f>-VLOOKUP($B111,'недельное планирование'!$B:$CA,Z$3,FALSE)</f>
        <v>0</v>
      </c>
      <c r="AA111" s="162">
        <f t="shared" si="144"/>
        <v>0</v>
      </c>
      <c r="AB111" s="213">
        <f t="shared" si="145"/>
        <v>0</v>
      </c>
      <c r="AC111" s="217">
        <f>-VLOOKUP($B111,'недельное планирование'!$B:$CA,AC$3,FALSE)</f>
        <v>0</v>
      </c>
      <c r="AD111" s="162">
        <f t="shared" si="146"/>
        <v>0</v>
      </c>
      <c r="AE111" s="213">
        <f t="shared" si="147"/>
        <v>0</v>
      </c>
      <c r="AF111" s="217">
        <f>-VLOOKUP($B111,'недельное планирование'!$B:$CA,AF$3,FALSE)</f>
        <v>0</v>
      </c>
      <c r="AG111" s="162">
        <f t="shared" si="148"/>
        <v>0</v>
      </c>
      <c r="AH111" s="213">
        <f t="shared" si="149"/>
        <v>0</v>
      </c>
      <c r="AI111" s="217" t="e">
        <f>-VLOOKUP($B111,'недельное планирование'!$B:$CA,AI$3,FALSE)</f>
        <v>#N/A</v>
      </c>
      <c r="AJ111" s="162" t="e">
        <f t="shared" si="150"/>
        <v>#N/A</v>
      </c>
      <c r="AK111" s="213" t="e">
        <f t="shared" si="151"/>
        <v>#N/A</v>
      </c>
      <c r="AL111" s="217" t="e">
        <f>-VLOOKUP($B111,'недельное планирование'!$B:$CA,AL$3,FALSE)</f>
        <v>#N/A</v>
      </c>
      <c r="AM111" s="162" t="e">
        <f t="shared" si="152"/>
        <v>#N/A</v>
      </c>
      <c r="AN111" s="213" t="e">
        <f t="shared" si="153"/>
        <v>#N/A</v>
      </c>
      <c r="AO111" s="217" t="e">
        <f>-VLOOKUP($B111,'недельное планирование'!$B:$CA,AO$3,FALSE)</f>
        <v>#N/A</v>
      </c>
      <c r="AP111" s="162" t="e">
        <f t="shared" si="154"/>
        <v>#N/A</v>
      </c>
      <c r="AQ111" s="213" t="e">
        <f t="shared" si="155"/>
        <v>#N/A</v>
      </c>
    </row>
    <row r="112" spans="1:43" ht="24" customHeight="1">
      <c r="A112" s="234" t="s">
        <v>81</v>
      </c>
      <c r="B112" s="227" t="s">
        <v>110</v>
      </c>
      <c r="C112" s="240">
        <v>25</v>
      </c>
      <c r="D112" s="240">
        <v>416</v>
      </c>
      <c r="E112" s="217">
        <f>-VLOOKUP($B112,'недельное планирование'!$B:$CA,E$3,FALSE)</f>
        <v>450</v>
      </c>
      <c r="F112" s="162">
        <f t="shared" si="130"/>
        <v>4351.8690719732185</v>
      </c>
      <c r="G112" s="213">
        <f t="shared" si="131"/>
        <v>-3690.3849730332895</v>
      </c>
      <c r="H112" s="217">
        <f>-VLOOKUP($B112,'недельное планирование'!$B:$CA,H$3,FALSE)</f>
        <v>0</v>
      </c>
      <c r="I112" s="162">
        <f t="shared" si="132"/>
        <v>0</v>
      </c>
      <c r="J112" s="213">
        <f t="shared" si="133"/>
        <v>0</v>
      </c>
      <c r="K112" s="217">
        <f>-VLOOKUP($B112,'недельное планирование'!$B:$CA,K$3,FALSE)</f>
        <v>0</v>
      </c>
      <c r="L112" s="162">
        <f t="shared" si="134"/>
        <v>0</v>
      </c>
      <c r="M112" s="213">
        <f t="shared" si="135"/>
        <v>0</v>
      </c>
      <c r="N112" s="217">
        <f>-VLOOKUP($B112,'недельное планирование'!$B:$CA,N$3,FALSE)</f>
        <v>0</v>
      </c>
      <c r="O112" s="162">
        <f t="shared" si="136"/>
        <v>0</v>
      </c>
      <c r="P112" s="213">
        <f t="shared" si="137"/>
        <v>0</v>
      </c>
      <c r="Q112" s="217">
        <f>-VLOOKUP($B112,'недельное планирование'!$B:$CA,Q$3,FALSE)</f>
        <v>0</v>
      </c>
      <c r="R112" s="162">
        <f t="shared" si="138"/>
        <v>0</v>
      </c>
      <c r="S112" s="213">
        <f t="shared" si="139"/>
        <v>0</v>
      </c>
      <c r="T112" s="217">
        <f>-VLOOKUP($B112,'недельное планирование'!$B:$CA,T$3,FALSE)</f>
        <v>0</v>
      </c>
      <c r="U112" s="162">
        <f t="shared" si="140"/>
        <v>0</v>
      </c>
      <c r="V112" s="213">
        <f t="shared" si="141"/>
        <v>0</v>
      </c>
      <c r="W112" s="217">
        <f>-VLOOKUP($B112,'недельное планирование'!$B:$CA,W$3,FALSE)</f>
        <v>900</v>
      </c>
      <c r="X112" s="162">
        <f t="shared" si="142"/>
        <v>8703.738143946437</v>
      </c>
      <c r="Y112" s="213">
        <f t="shared" si="143"/>
        <v>-7380.769946066579</v>
      </c>
      <c r="Z112" s="217">
        <f>-VLOOKUP($B112,'недельное планирование'!$B:$CA,Z$3,FALSE)</f>
        <v>900</v>
      </c>
      <c r="AA112" s="162">
        <f t="shared" si="144"/>
        <v>8703.738143946437</v>
      </c>
      <c r="AB112" s="213">
        <f t="shared" si="145"/>
        <v>-7380.769946066579</v>
      </c>
      <c r="AC112" s="217">
        <f>-VLOOKUP($B112,'недельное планирование'!$B:$CA,AC$3,FALSE)</f>
        <v>0</v>
      </c>
      <c r="AD112" s="162">
        <f t="shared" si="146"/>
        <v>0</v>
      </c>
      <c r="AE112" s="213">
        <f t="shared" si="147"/>
        <v>0</v>
      </c>
      <c r="AF112" s="217">
        <f>-VLOOKUP($B112,'недельное планирование'!$B:$CA,AF$3,FALSE)</f>
        <v>0</v>
      </c>
      <c r="AG112" s="162">
        <f t="shared" si="148"/>
        <v>0</v>
      </c>
      <c r="AH112" s="213">
        <f t="shared" si="149"/>
        <v>0</v>
      </c>
      <c r="AI112" s="217" t="e">
        <f>-VLOOKUP($B112,'недельное планирование'!$B:$CA,AI$3,FALSE)</f>
        <v>#N/A</v>
      </c>
      <c r="AJ112" s="162" t="e">
        <f t="shared" si="150"/>
        <v>#N/A</v>
      </c>
      <c r="AK112" s="213" t="e">
        <f t="shared" si="151"/>
        <v>#N/A</v>
      </c>
      <c r="AL112" s="217" t="e">
        <f>-VLOOKUP($B112,'недельное планирование'!$B:$CA,AL$3,FALSE)</f>
        <v>#N/A</v>
      </c>
      <c r="AM112" s="162" t="e">
        <f t="shared" si="152"/>
        <v>#N/A</v>
      </c>
      <c r="AN112" s="213" t="e">
        <f t="shared" si="153"/>
        <v>#N/A</v>
      </c>
      <c r="AO112" s="217" t="e">
        <f>-VLOOKUP($B112,'недельное планирование'!$B:$CA,AO$3,FALSE)</f>
        <v>#N/A</v>
      </c>
      <c r="AP112" s="162" t="e">
        <f t="shared" si="154"/>
        <v>#N/A</v>
      </c>
      <c r="AQ112" s="213" t="e">
        <f t="shared" si="155"/>
        <v>#N/A</v>
      </c>
    </row>
    <row r="113" spans="1:43" ht="24" customHeight="1">
      <c r="A113" s="234" t="s">
        <v>88</v>
      </c>
      <c r="B113" s="227" t="s">
        <v>96</v>
      </c>
      <c r="C113" s="240">
        <v>25</v>
      </c>
      <c r="D113" s="240">
        <v>416</v>
      </c>
      <c r="E113" s="217">
        <f>-VLOOKUP($B113,'недельное планирование'!$B:$CA,E$3,FALSE)</f>
        <v>0</v>
      </c>
      <c r="F113" s="162">
        <f t="shared" si="130"/>
        <v>0</v>
      </c>
      <c r="G113" s="213">
        <f t="shared" si="131"/>
        <v>0</v>
      </c>
      <c r="H113" s="217">
        <f>-VLOOKUP($B113,'недельное планирование'!$B:$CA,H$3,FALSE)</f>
        <v>0</v>
      </c>
      <c r="I113" s="162">
        <f t="shared" si="132"/>
        <v>0</v>
      </c>
      <c r="J113" s="213">
        <f t="shared" si="133"/>
        <v>0</v>
      </c>
      <c r="K113" s="217">
        <f>-VLOOKUP($B113,'недельное планирование'!$B:$CA,K$3,FALSE)</f>
        <v>0</v>
      </c>
      <c r="L113" s="162">
        <f t="shared" si="134"/>
        <v>0</v>
      </c>
      <c r="M113" s="213">
        <f t="shared" si="135"/>
        <v>0</v>
      </c>
      <c r="N113" s="217">
        <f>-VLOOKUP($B113,'недельное планирование'!$B:$CA,N$3,FALSE)</f>
        <v>0</v>
      </c>
      <c r="O113" s="162">
        <f t="shared" si="136"/>
        <v>0</v>
      </c>
      <c r="P113" s="213">
        <f t="shared" si="137"/>
        <v>0</v>
      </c>
      <c r="Q113" s="217">
        <f>-VLOOKUP($B113,'недельное планирование'!$B:$CA,Q$3,FALSE)</f>
        <v>0</v>
      </c>
      <c r="R113" s="162">
        <f t="shared" si="138"/>
        <v>0</v>
      </c>
      <c r="S113" s="213">
        <f t="shared" si="139"/>
        <v>0</v>
      </c>
      <c r="T113" s="217">
        <f>-VLOOKUP($B113,'недельное планирование'!$B:$CA,T$3,FALSE)</f>
        <v>0</v>
      </c>
      <c r="U113" s="162">
        <f t="shared" si="140"/>
        <v>0</v>
      </c>
      <c r="V113" s="213">
        <f t="shared" si="141"/>
        <v>0</v>
      </c>
      <c r="W113" s="217">
        <f>-VLOOKUP($B113,'недельное планирование'!$B:$CA,W$3,FALSE)</f>
        <v>0</v>
      </c>
      <c r="X113" s="162">
        <f t="shared" si="142"/>
        <v>0</v>
      </c>
      <c r="Y113" s="213">
        <f t="shared" si="143"/>
        <v>0</v>
      </c>
      <c r="Z113" s="217">
        <f>-VLOOKUP($B113,'недельное планирование'!$B:$CA,Z$3,FALSE)</f>
        <v>0</v>
      </c>
      <c r="AA113" s="162">
        <f t="shared" si="144"/>
        <v>0</v>
      </c>
      <c r="AB113" s="213">
        <f t="shared" si="145"/>
        <v>0</v>
      </c>
      <c r="AC113" s="217">
        <f>-VLOOKUP($B113,'недельное планирование'!$B:$CA,AC$3,FALSE)</f>
        <v>0</v>
      </c>
      <c r="AD113" s="162">
        <f t="shared" si="146"/>
        <v>0</v>
      </c>
      <c r="AE113" s="213">
        <f t="shared" si="147"/>
        <v>0</v>
      </c>
      <c r="AF113" s="217">
        <f>-VLOOKUP($B113,'недельное планирование'!$B:$CA,AF$3,FALSE)</f>
        <v>0</v>
      </c>
      <c r="AG113" s="162">
        <f t="shared" si="148"/>
        <v>0</v>
      </c>
      <c r="AH113" s="213">
        <f t="shared" si="149"/>
        <v>0</v>
      </c>
      <c r="AI113" s="217" t="e">
        <f>-VLOOKUP($B113,'недельное планирование'!$B:$CA,AI$3,FALSE)</f>
        <v>#N/A</v>
      </c>
      <c r="AJ113" s="162" t="e">
        <f t="shared" si="150"/>
        <v>#N/A</v>
      </c>
      <c r="AK113" s="213" t="e">
        <f t="shared" si="151"/>
        <v>#N/A</v>
      </c>
      <c r="AL113" s="217" t="e">
        <f>-VLOOKUP($B113,'недельное планирование'!$B:$CA,AL$3,FALSE)</f>
        <v>#N/A</v>
      </c>
      <c r="AM113" s="162" t="e">
        <f t="shared" si="152"/>
        <v>#N/A</v>
      </c>
      <c r="AN113" s="213" t="e">
        <f t="shared" si="153"/>
        <v>#N/A</v>
      </c>
      <c r="AO113" s="217" t="e">
        <f>-VLOOKUP($B113,'недельное планирование'!$B:$CA,AO$3,FALSE)</f>
        <v>#N/A</v>
      </c>
      <c r="AP113" s="162" t="e">
        <f t="shared" si="154"/>
        <v>#N/A</v>
      </c>
      <c r="AQ113" s="213" t="e">
        <f t="shared" si="155"/>
        <v>#N/A</v>
      </c>
    </row>
    <row r="114" spans="1:43" ht="24" customHeight="1">
      <c r="A114" s="234" t="s">
        <v>85</v>
      </c>
      <c r="B114" s="227" t="s">
        <v>109</v>
      </c>
      <c r="C114" s="240">
        <v>25</v>
      </c>
      <c r="D114" s="240">
        <v>416</v>
      </c>
      <c r="E114" s="217">
        <f>-VLOOKUP($B114,'недельное планирование'!$B:$CA,E$3,FALSE)</f>
        <v>0</v>
      </c>
      <c r="F114" s="162">
        <f t="shared" si="130"/>
        <v>0</v>
      </c>
      <c r="G114" s="213">
        <f t="shared" si="131"/>
        <v>0</v>
      </c>
      <c r="H114" s="217">
        <f>-VLOOKUP($B114,'недельное планирование'!$B:$CA,H$3,FALSE)</f>
        <v>0</v>
      </c>
      <c r="I114" s="162">
        <f t="shared" si="132"/>
        <v>0</v>
      </c>
      <c r="J114" s="213">
        <f t="shared" si="133"/>
        <v>0</v>
      </c>
      <c r="K114" s="217">
        <f>-VLOOKUP($B114,'недельное планирование'!$B:$CA,K$3,FALSE)</f>
        <v>0</v>
      </c>
      <c r="L114" s="162">
        <f t="shared" si="134"/>
        <v>0</v>
      </c>
      <c r="M114" s="213">
        <f t="shared" si="135"/>
        <v>0</v>
      </c>
      <c r="N114" s="217">
        <f>-VLOOKUP($B114,'недельное планирование'!$B:$CA,N$3,FALSE)</f>
        <v>0</v>
      </c>
      <c r="O114" s="162">
        <f t="shared" si="136"/>
        <v>0</v>
      </c>
      <c r="P114" s="213">
        <f t="shared" si="137"/>
        <v>0</v>
      </c>
      <c r="Q114" s="217">
        <f>-VLOOKUP($B114,'недельное планирование'!$B:$CA,Q$3,FALSE)</f>
        <v>0</v>
      </c>
      <c r="R114" s="162">
        <f t="shared" si="138"/>
        <v>0</v>
      </c>
      <c r="S114" s="213">
        <f t="shared" si="139"/>
        <v>0</v>
      </c>
      <c r="T114" s="217">
        <f>-VLOOKUP($B114,'недельное планирование'!$B:$CA,T$3,FALSE)</f>
        <v>0</v>
      </c>
      <c r="U114" s="162">
        <f t="shared" si="140"/>
        <v>0</v>
      </c>
      <c r="V114" s="213">
        <f t="shared" si="141"/>
        <v>0</v>
      </c>
      <c r="W114" s="217">
        <f>-VLOOKUP($B114,'недельное планирование'!$B:$CA,W$3,FALSE)</f>
        <v>0</v>
      </c>
      <c r="X114" s="162">
        <f t="shared" si="142"/>
        <v>0</v>
      </c>
      <c r="Y114" s="213">
        <f t="shared" si="143"/>
        <v>0</v>
      </c>
      <c r="Z114" s="217">
        <f>-VLOOKUP($B114,'недельное планирование'!$B:$CA,Z$3,FALSE)</f>
        <v>450</v>
      </c>
      <c r="AA114" s="162">
        <f t="shared" si="144"/>
        <v>4351.8690719732185</v>
      </c>
      <c r="AB114" s="213">
        <f t="shared" si="145"/>
        <v>-3690.3849730332895</v>
      </c>
      <c r="AC114" s="217">
        <f>-VLOOKUP($B114,'недельное планирование'!$B:$CA,AC$3,FALSE)</f>
        <v>0</v>
      </c>
      <c r="AD114" s="162">
        <f t="shared" si="146"/>
        <v>0</v>
      </c>
      <c r="AE114" s="213">
        <f t="shared" si="147"/>
        <v>0</v>
      </c>
      <c r="AF114" s="217">
        <f>-VLOOKUP($B114,'недельное планирование'!$B:$CA,AF$3,FALSE)</f>
        <v>0</v>
      </c>
      <c r="AG114" s="162">
        <f t="shared" si="148"/>
        <v>0</v>
      </c>
      <c r="AH114" s="213">
        <f t="shared" si="149"/>
        <v>0</v>
      </c>
      <c r="AI114" s="217" t="e">
        <f>-VLOOKUP($B114,'недельное планирование'!$B:$CA,AI$3,FALSE)</f>
        <v>#N/A</v>
      </c>
      <c r="AJ114" s="162" t="e">
        <f t="shared" si="150"/>
        <v>#N/A</v>
      </c>
      <c r="AK114" s="213" t="e">
        <f t="shared" si="151"/>
        <v>#N/A</v>
      </c>
      <c r="AL114" s="217" t="e">
        <f>-VLOOKUP($B114,'недельное планирование'!$B:$CA,AL$3,FALSE)</f>
        <v>#N/A</v>
      </c>
      <c r="AM114" s="162" t="e">
        <f t="shared" si="152"/>
        <v>#N/A</v>
      </c>
      <c r="AN114" s="213" t="e">
        <f t="shared" si="153"/>
        <v>#N/A</v>
      </c>
      <c r="AO114" s="217" t="e">
        <f>-VLOOKUP($B114,'недельное планирование'!$B:$CA,AO$3,FALSE)</f>
        <v>#N/A</v>
      </c>
      <c r="AP114" s="162" t="e">
        <f t="shared" si="154"/>
        <v>#N/A</v>
      </c>
      <c r="AQ114" s="213" t="e">
        <f t="shared" si="155"/>
        <v>#N/A</v>
      </c>
    </row>
    <row r="115" spans="1:43" ht="24" customHeight="1">
      <c r="A115" s="234" t="s">
        <v>85</v>
      </c>
      <c r="B115" s="227" t="s">
        <v>134</v>
      </c>
      <c r="C115" s="240">
        <v>25</v>
      </c>
      <c r="D115" s="240">
        <v>270</v>
      </c>
      <c r="E115" s="217">
        <f>-VLOOKUP($B115,'недельное планирование'!$B:$CA,E$3,FALSE)</f>
        <v>0</v>
      </c>
      <c r="F115" s="162">
        <f t="shared" si="130"/>
        <v>0</v>
      </c>
      <c r="G115" s="213">
        <f t="shared" si="131"/>
        <v>0</v>
      </c>
      <c r="H115" s="217">
        <f>-VLOOKUP($B115,'недельное планирование'!$B:$CA,H$3,FALSE)</f>
        <v>0</v>
      </c>
      <c r="I115" s="162">
        <f t="shared" si="132"/>
        <v>0</v>
      </c>
      <c r="J115" s="213">
        <f t="shared" si="133"/>
        <v>0</v>
      </c>
      <c r="K115" s="217">
        <f>-VLOOKUP($B115,'недельное планирование'!$B:$CA,K$3,FALSE)</f>
        <v>0</v>
      </c>
      <c r="L115" s="162">
        <f t="shared" si="134"/>
        <v>0</v>
      </c>
      <c r="M115" s="213">
        <f t="shared" si="135"/>
        <v>0</v>
      </c>
      <c r="N115" s="217">
        <f>-VLOOKUP($B115,'недельное планирование'!$B:$CA,N$3,FALSE)</f>
        <v>0</v>
      </c>
      <c r="O115" s="162">
        <f t="shared" si="136"/>
        <v>0</v>
      </c>
      <c r="P115" s="213">
        <f t="shared" si="137"/>
        <v>0</v>
      </c>
      <c r="Q115" s="217">
        <f>-VLOOKUP($B115,'недельное планирование'!$B:$CA,Q$3,FALSE)</f>
        <v>0</v>
      </c>
      <c r="R115" s="162">
        <f t="shared" si="138"/>
        <v>0</v>
      </c>
      <c r="S115" s="213">
        <f t="shared" si="139"/>
        <v>0</v>
      </c>
      <c r="T115" s="217">
        <f>-VLOOKUP($B115,'недельное планирование'!$B:$CA,T$3,FALSE)</f>
        <v>0</v>
      </c>
      <c r="U115" s="162">
        <f t="shared" si="140"/>
        <v>0</v>
      </c>
      <c r="V115" s="213">
        <f t="shared" si="141"/>
        <v>0</v>
      </c>
      <c r="W115" s="217">
        <f>-VLOOKUP($B115,'недельное планирование'!$B:$CA,W$3,FALSE)</f>
        <v>0</v>
      </c>
      <c r="X115" s="162">
        <f t="shared" si="142"/>
        <v>0</v>
      </c>
      <c r="Y115" s="213">
        <f t="shared" si="143"/>
        <v>0</v>
      </c>
      <c r="Z115" s="217">
        <f>-VLOOKUP($B115,'недельное планирование'!$B:$CA,Z$3,FALSE)</f>
        <v>0</v>
      </c>
      <c r="AA115" s="162">
        <f t="shared" si="144"/>
        <v>0</v>
      </c>
      <c r="AB115" s="213">
        <f t="shared" si="145"/>
        <v>0</v>
      </c>
      <c r="AC115" s="217">
        <f>-VLOOKUP($B115,'недельное планирование'!$B:$CA,AC$3,FALSE)</f>
        <v>0</v>
      </c>
      <c r="AD115" s="162">
        <f t="shared" si="146"/>
        <v>0</v>
      </c>
      <c r="AE115" s="213">
        <f t="shared" si="147"/>
        <v>0</v>
      </c>
      <c r="AF115" s="217">
        <f>-VLOOKUP($B115,'недельное планирование'!$B:$CA,AF$3,FALSE)</f>
        <v>0</v>
      </c>
      <c r="AG115" s="162">
        <f t="shared" si="148"/>
        <v>0</v>
      </c>
      <c r="AH115" s="213">
        <f t="shared" si="149"/>
        <v>0</v>
      </c>
      <c r="AI115" s="217" t="e">
        <f>-VLOOKUP($B115,'недельное планирование'!$B:$CA,AI$3,FALSE)</f>
        <v>#N/A</v>
      </c>
      <c r="AJ115" s="162" t="e">
        <f t="shared" si="150"/>
        <v>#N/A</v>
      </c>
      <c r="AK115" s="213" t="e">
        <f t="shared" si="151"/>
        <v>#N/A</v>
      </c>
      <c r="AL115" s="217" t="e">
        <f>-VLOOKUP($B115,'недельное планирование'!$B:$CA,AL$3,FALSE)</f>
        <v>#N/A</v>
      </c>
      <c r="AM115" s="162" t="e">
        <f t="shared" si="152"/>
        <v>#N/A</v>
      </c>
      <c r="AN115" s="213" t="e">
        <f t="shared" si="153"/>
        <v>#N/A</v>
      </c>
      <c r="AO115" s="217" t="e">
        <f>-VLOOKUP($B115,'недельное планирование'!$B:$CA,AO$3,FALSE)</f>
        <v>#N/A</v>
      </c>
      <c r="AP115" s="162" t="e">
        <f t="shared" si="154"/>
        <v>#N/A</v>
      </c>
      <c r="AQ115" s="213" t="e">
        <f t="shared" si="155"/>
        <v>#N/A</v>
      </c>
    </row>
    <row r="116" spans="1:43" ht="24" customHeight="1">
      <c r="A116" s="234"/>
      <c r="B116" s="227"/>
      <c r="C116" s="240"/>
      <c r="D116" s="240"/>
      <c r="E116" s="217"/>
      <c r="F116" s="162"/>
      <c r="G116" s="213"/>
      <c r="H116" s="217"/>
      <c r="I116" s="162"/>
      <c r="J116" s="213"/>
      <c r="K116" s="217"/>
      <c r="L116" s="162"/>
      <c r="M116" s="213"/>
      <c r="N116" s="217"/>
      <c r="O116" s="162"/>
      <c r="P116" s="213"/>
      <c r="Q116" s="217"/>
      <c r="R116" s="162"/>
      <c r="S116" s="213"/>
      <c r="T116" s="217"/>
      <c r="U116" s="162"/>
      <c r="V116" s="213"/>
      <c r="W116" s="217"/>
      <c r="X116" s="162"/>
      <c r="Y116" s="213"/>
      <c r="Z116" s="217"/>
      <c r="AA116" s="162"/>
      <c r="AB116" s="213"/>
      <c r="AC116" s="217"/>
      <c r="AD116" s="162"/>
      <c r="AE116" s="213"/>
      <c r="AF116" s="217"/>
      <c r="AG116" s="162"/>
      <c r="AH116" s="213"/>
      <c r="AI116" s="217"/>
      <c r="AJ116" s="162"/>
      <c r="AK116" s="213"/>
      <c r="AL116" s="217"/>
      <c r="AM116" s="162"/>
      <c r="AN116" s="213"/>
      <c r="AO116" s="217"/>
      <c r="AP116" s="162"/>
      <c r="AQ116" s="213"/>
    </row>
    <row r="117" spans="1:43" s="212" customFormat="1" ht="26.25" customHeight="1">
      <c r="C117" s="239"/>
      <c r="D117" s="239"/>
      <c r="E117" s="215"/>
      <c r="F117" s="208"/>
      <c r="G117" s="208"/>
      <c r="H117" s="215"/>
      <c r="I117" s="208"/>
      <c r="J117" s="208"/>
      <c r="K117" s="215"/>
      <c r="L117" s="208"/>
      <c r="M117" s="208"/>
      <c r="N117" s="215"/>
      <c r="O117" s="208"/>
      <c r="P117" s="208"/>
      <c r="Q117" s="215"/>
      <c r="R117" s="208"/>
      <c r="S117" s="208"/>
      <c r="T117" s="215"/>
      <c r="U117" s="208"/>
      <c r="V117" s="208"/>
      <c r="W117" s="215"/>
      <c r="X117" s="208"/>
      <c r="Y117" s="208"/>
      <c r="Z117" s="215"/>
      <c r="AA117" s="208"/>
      <c r="AB117" s="208"/>
      <c r="AC117" s="215"/>
      <c r="AD117" s="208"/>
      <c r="AE117" s="208"/>
      <c r="AF117" s="215"/>
      <c r="AG117" s="208"/>
      <c r="AH117" s="208"/>
      <c r="AI117" s="215"/>
      <c r="AJ117" s="208"/>
      <c r="AK117" s="208"/>
      <c r="AL117" s="215"/>
      <c r="AM117" s="208"/>
      <c r="AN117" s="208"/>
      <c r="AO117" s="215"/>
      <c r="AP117" s="208"/>
      <c r="AQ117" s="208"/>
    </row>
    <row r="118" spans="1:43" ht="24" customHeight="1">
      <c r="A118" s="169" t="s">
        <v>75</v>
      </c>
      <c r="B118" s="153" t="s">
        <v>104</v>
      </c>
      <c r="C118" s="240">
        <v>36</v>
      </c>
      <c r="D118" s="240">
        <v>774</v>
      </c>
      <c r="E118" s="217">
        <f>-VLOOKUP($B118,'недельное планирование'!$B:$CA,E$3,FALSE)</f>
        <v>0</v>
      </c>
      <c r="F118" s="162">
        <f t="shared" ref="F118:F123" si="156">$D118*100/($C118+$C$3)*E118/1000*$C118/$C$2</f>
        <v>0</v>
      </c>
      <c r="G118" s="213">
        <f t="shared" ref="G118:G123" si="157">$D118*100/($C118+$C$3)*E118/1000-F118</f>
        <v>0</v>
      </c>
      <c r="H118" s="217">
        <f>-VLOOKUP($B118,'недельное планирование'!$B:$CA,H$3,FALSE)</f>
        <v>500</v>
      </c>
      <c r="I118" s="162">
        <f t="shared" ref="I118:I123" si="158">$D118*100/($C118+$C$3)*H118/1000*$C118/$C$2</f>
        <v>9329.0478103656096</v>
      </c>
      <c r="J118" s="213">
        <f t="shared" ref="J118:J123" si="159">$D118*100/($C118+$C$3)*H118/1000-I118</f>
        <v>-8344.3149859381283</v>
      </c>
      <c r="K118" s="217">
        <f>-VLOOKUP($B118,'недельное планирование'!$B:$CA,K$3,FALSE)</f>
        <v>0</v>
      </c>
      <c r="L118" s="162">
        <f t="shared" ref="L118:L123" si="160">$D118*100/($C118+$C$3)*K118/1000*$C118/$C$2</f>
        <v>0</v>
      </c>
      <c r="M118" s="213">
        <f t="shared" ref="M118:M123" si="161">$D118*100/($C118+$C$3)*K118/1000-L118</f>
        <v>0</v>
      </c>
      <c r="N118" s="217">
        <f>-VLOOKUP($B118,'недельное планирование'!$B:$CA,N$3,FALSE)</f>
        <v>0</v>
      </c>
      <c r="O118" s="162">
        <f t="shared" ref="O118:O123" si="162">$D118*100/($C118+$C$3)*N118/1000*$C118/$C$2</f>
        <v>0</v>
      </c>
      <c r="P118" s="213">
        <f t="shared" ref="P118:P123" si="163">$D118*100/($C118+$C$3)*N118/1000-O118</f>
        <v>0</v>
      </c>
      <c r="Q118" s="217">
        <f>-VLOOKUP($B118,'недельное планирование'!$B:$CA,Q$3,FALSE)</f>
        <v>0</v>
      </c>
      <c r="R118" s="162">
        <f t="shared" ref="R118:R123" si="164">$D118*100/($C118+$C$3)*Q118/1000*$C118/$C$2</f>
        <v>0</v>
      </c>
      <c r="S118" s="213">
        <f t="shared" ref="S118:S123" si="165">$D118*100/($C118+$C$3)*Q118/1000-R118</f>
        <v>0</v>
      </c>
      <c r="T118" s="217">
        <f>-VLOOKUP($B118,'недельное планирование'!$B:$CA,T$3,FALSE)</f>
        <v>0</v>
      </c>
      <c r="U118" s="162">
        <f t="shared" ref="U118:U123" si="166">$D118*100/($C118+$C$3)*T118/1000*$C118/$C$2</f>
        <v>0</v>
      </c>
      <c r="V118" s="213">
        <f t="shared" ref="V118:V123" si="167">$D118*100/($C118+$C$3)*T118/1000-U118</f>
        <v>0</v>
      </c>
      <c r="W118" s="217">
        <f>-VLOOKUP($B118,'недельное планирование'!$B:$CA,W$3,FALSE)</f>
        <v>0</v>
      </c>
      <c r="X118" s="162">
        <f t="shared" ref="X118:X123" si="168">$D118*100/($C118+$C$3)*W118/1000*$C118/$C$2</f>
        <v>0</v>
      </c>
      <c r="Y118" s="213">
        <f t="shared" ref="Y118:Y123" si="169">$D118*100/($C118+$C$3)*W118/1000-X118</f>
        <v>0</v>
      </c>
      <c r="Z118" s="217">
        <f>-VLOOKUP($B118,'недельное планирование'!$B:$CA,Z$3,FALSE)</f>
        <v>0</v>
      </c>
      <c r="AA118" s="162">
        <f t="shared" ref="AA118:AA123" si="170">$D118*100/($C118+$C$3)*Z118/1000*$C118/$C$2</f>
        <v>0</v>
      </c>
      <c r="AB118" s="213">
        <f t="shared" ref="AB118:AB123" si="171">$D118*100/($C118+$C$3)*Z118/1000-AA118</f>
        <v>0</v>
      </c>
      <c r="AC118" s="217">
        <f>-VLOOKUP($B118,'недельное планирование'!$B:$CA,AC$3,FALSE)</f>
        <v>0</v>
      </c>
      <c r="AD118" s="162">
        <f t="shared" ref="AD118:AD123" si="172">$D118*100/($C118+$C$3)*AC118/1000*$C118/$C$2</f>
        <v>0</v>
      </c>
      <c r="AE118" s="213">
        <f t="shared" ref="AE118:AE123" si="173">$D118*100/($C118+$C$3)*AC118/1000-AD118</f>
        <v>0</v>
      </c>
      <c r="AF118" s="217">
        <f>-VLOOKUP($B118,'недельное планирование'!$B:$CA,AF$3,FALSE)</f>
        <v>500</v>
      </c>
      <c r="AG118" s="162">
        <f t="shared" ref="AG118:AG123" si="174">$D118*100/($C118+$C$3)*AF118/1000*$C118/$C$2</f>
        <v>9329.0478103656096</v>
      </c>
      <c r="AH118" s="213">
        <f t="shared" ref="AH118:AH123" si="175">$D118*100/($C118+$C$3)*AF118/1000-AG118</f>
        <v>-8344.3149859381283</v>
      </c>
      <c r="AI118" s="217" t="e">
        <f>-VLOOKUP($B118,'недельное планирование'!$B:$CA,AI$3,FALSE)</f>
        <v>#N/A</v>
      </c>
      <c r="AJ118" s="162" t="e">
        <f t="shared" ref="AJ118:AJ123" si="176">$D118*100/($C118+$C$3)*AI118/1000*$C118/$C$2</f>
        <v>#N/A</v>
      </c>
      <c r="AK118" s="213" t="e">
        <f t="shared" ref="AK118:AK123" si="177">$D118*100/($C118+$C$3)*AI118/1000-AJ118</f>
        <v>#N/A</v>
      </c>
      <c r="AL118" s="217" t="e">
        <f>-VLOOKUP($B118,'недельное планирование'!$B:$CA,AL$3,FALSE)</f>
        <v>#N/A</v>
      </c>
      <c r="AM118" s="162" t="e">
        <f t="shared" ref="AM118:AM123" si="178">$D118*100/($C118+$C$3)*AL118/1000*$C118/$C$2</f>
        <v>#N/A</v>
      </c>
      <c r="AN118" s="213" t="e">
        <f t="shared" ref="AN118:AN123" si="179">$D118*100/($C118+$C$3)*AL118/1000-AM118</f>
        <v>#N/A</v>
      </c>
      <c r="AO118" s="217" t="e">
        <f>-VLOOKUP($B118,'недельное планирование'!$B:$CA,AO$3,FALSE)</f>
        <v>#N/A</v>
      </c>
      <c r="AP118" s="162" t="e">
        <f t="shared" ref="AP118:AP123" si="180">$D118*100/($C118+$C$3)*AO118/1000*$C118/$C$2</f>
        <v>#N/A</v>
      </c>
      <c r="AQ118" s="213" t="e">
        <f t="shared" ref="AQ118:AQ123" si="181">$D118*100/($C118+$C$3)*AO118/1000-AP118</f>
        <v>#N/A</v>
      </c>
    </row>
    <row r="119" spans="1:43" ht="24" customHeight="1">
      <c r="A119" s="169" t="s">
        <v>75</v>
      </c>
      <c r="B119" s="153" t="s">
        <v>111</v>
      </c>
      <c r="C119" s="240">
        <v>36</v>
      </c>
      <c r="D119" s="240">
        <v>774</v>
      </c>
      <c r="E119" s="217">
        <f>-VLOOKUP($B119,'недельное планирование'!$B:$CA,E$3,FALSE)</f>
        <v>0</v>
      </c>
      <c r="F119" s="162">
        <f t="shared" si="156"/>
        <v>0</v>
      </c>
      <c r="G119" s="213">
        <f t="shared" si="157"/>
        <v>0</v>
      </c>
      <c r="H119" s="217">
        <f>-VLOOKUP($B119,'недельное планирование'!$B:$CA,H$3,FALSE)</f>
        <v>0</v>
      </c>
      <c r="I119" s="162">
        <f t="shared" si="158"/>
        <v>0</v>
      </c>
      <c r="J119" s="213">
        <f t="shared" si="159"/>
        <v>0</v>
      </c>
      <c r="K119" s="217">
        <f>-VLOOKUP($B119,'недельное планирование'!$B:$CA,K$3,FALSE)</f>
        <v>0</v>
      </c>
      <c r="L119" s="162">
        <f t="shared" si="160"/>
        <v>0</v>
      </c>
      <c r="M119" s="213">
        <f t="shared" si="161"/>
        <v>0</v>
      </c>
      <c r="N119" s="217">
        <f>-VLOOKUP($B119,'недельное планирование'!$B:$CA,N$3,FALSE)</f>
        <v>0</v>
      </c>
      <c r="O119" s="162">
        <f t="shared" si="162"/>
        <v>0</v>
      </c>
      <c r="P119" s="213">
        <f t="shared" si="163"/>
        <v>0</v>
      </c>
      <c r="Q119" s="217">
        <f>-VLOOKUP($B119,'недельное планирование'!$B:$CA,Q$3,FALSE)</f>
        <v>0</v>
      </c>
      <c r="R119" s="162">
        <f t="shared" si="164"/>
        <v>0</v>
      </c>
      <c r="S119" s="213">
        <f t="shared" si="165"/>
        <v>0</v>
      </c>
      <c r="T119" s="217">
        <f>-VLOOKUP($B119,'недельное планирование'!$B:$CA,T$3,FALSE)</f>
        <v>0</v>
      </c>
      <c r="U119" s="162">
        <f t="shared" si="166"/>
        <v>0</v>
      </c>
      <c r="V119" s="213">
        <f t="shared" si="167"/>
        <v>0</v>
      </c>
      <c r="W119" s="217">
        <f>-VLOOKUP($B119,'недельное планирование'!$B:$CA,W$3,FALSE)</f>
        <v>0</v>
      </c>
      <c r="X119" s="162">
        <f t="shared" si="168"/>
        <v>0</v>
      </c>
      <c r="Y119" s="213">
        <f t="shared" si="169"/>
        <v>0</v>
      </c>
      <c r="Z119" s="217">
        <f>-VLOOKUP($B119,'недельное планирование'!$B:$CA,Z$3,FALSE)</f>
        <v>0</v>
      </c>
      <c r="AA119" s="162">
        <f t="shared" si="170"/>
        <v>0</v>
      </c>
      <c r="AB119" s="213">
        <f t="shared" si="171"/>
        <v>0</v>
      </c>
      <c r="AC119" s="217">
        <f>-VLOOKUP($B119,'недельное планирование'!$B:$CA,AC$3,FALSE)</f>
        <v>0</v>
      </c>
      <c r="AD119" s="162">
        <f t="shared" si="172"/>
        <v>0</v>
      </c>
      <c r="AE119" s="213">
        <f t="shared" si="173"/>
        <v>0</v>
      </c>
      <c r="AF119" s="217">
        <f>-VLOOKUP($B119,'недельное планирование'!$B:$CA,AF$3,FALSE)</f>
        <v>500</v>
      </c>
      <c r="AG119" s="162">
        <f t="shared" si="174"/>
        <v>9329.0478103656096</v>
      </c>
      <c r="AH119" s="213">
        <f t="shared" si="175"/>
        <v>-8344.3149859381283</v>
      </c>
      <c r="AI119" s="217" t="e">
        <f>-VLOOKUP($B119,'недельное планирование'!$B:$CA,AI$3,FALSE)</f>
        <v>#N/A</v>
      </c>
      <c r="AJ119" s="162" t="e">
        <f t="shared" si="176"/>
        <v>#N/A</v>
      </c>
      <c r="AK119" s="213" t="e">
        <f t="shared" si="177"/>
        <v>#N/A</v>
      </c>
      <c r="AL119" s="217" t="e">
        <f>-VLOOKUP($B119,'недельное планирование'!$B:$CA,AL$3,FALSE)</f>
        <v>#N/A</v>
      </c>
      <c r="AM119" s="162" t="e">
        <f t="shared" si="178"/>
        <v>#N/A</v>
      </c>
      <c r="AN119" s="213" t="e">
        <f t="shared" si="179"/>
        <v>#N/A</v>
      </c>
      <c r="AO119" s="217" t="e">
        <f>-VLOOKUP($B119,'недельное планирование'!$B:$CA,AO$3,FALSE)</f>
        <v>#N/A</v>
      </c>
      <c r="AP119" s="162" t="e">
        <f t="shared" si="180"/>
        <v>#N/A</v>
      </c>
      <c r="AQ119" s="213" t="e">
        <f t="shared" si="181"/>
        <v>#N/A</v>
      </c>
    </row>
    <row r="120" spans="1:43" ht="24" customHeight="1">
      <c r="A120" s="169" t="s">
        <v>84</v>
      </c>
      <c r="B120" s="153" t="s">
        <v>103</v>
      </c>
      <c r="C120" s="240">
        <v>36</v>
      </c>
      <c r="D120" s="240">
        <v>774</v>
      </c>
      <c r="E120" s="217">
        <f>-VLOOKUP($B120,'недельное планирование'!$B:$CA,E$3,FALSE)</f>
        <v>0</v>
      </c>
      <c r="F120" s="162">
        <f t="shared" si="156"/>
        <v>0</v>
      </c>
      <c r="G120" s="213">
        <f t="shared" si="157"/>
        <v>0</v>
      </c>
      <c r="H120" s="217">
        <f>-VLOOKUP($B120,'недельное планирование'!$B:$CA,H$3,FALSE)</f>
        <v>0</v>
      </c>
      <c r="I120" s="162">
        <f t="shared" si="158"/>
        <v>0</v>
      </c>
      <c r="J120" s="213">
        <f t="shared" si="159"/>
        <v>0</v>
      </c>
      <c r="K120" s="217">
        <f>-VLOOKUP($B120,'недельное планирование'!$B:$CA,K$3,FALSE)</f>
        <v>0</v>
      </c>
      <c r="L120" s="162">
        <f t="shared" si="160"/>
        <v>0</v>
      </c>
      <c r="M120" s="213">
        <f t="shared" si="161"/>
        <v>0</v>
      </c>
      <c r="N120" s="217">
        <f>-VLOOKUP($B120,'недельное планирование'!$B:$CA,N$3,FALSE)</f>
        <v>0</v>
      </c>
      <c r="O120" s="162">
        <f t="shared" si="162"/>
        <v>0</v>
      </c>
      <c r="P120" s="213">
        <f t="shared" si="163"/>
        <v>0</v>
      </c>
      <c r="Q120" s="217">
        <f>-VLOOKUP($B120,'недельное планирование'!$B:$CA,Q$3,FALSE)</f>
        <v>0</v>
      </c>
      <c r="R120" s="162">
        <f t="shared" si="164"/>
        <v>0</v>
      </c>
      <c r="S120" s="213">
        <f t="shared" si="165"/>
        <v>0</v>
      </c>
      <c r="T120" s="217">
        <f>-VLOOKUP($B120,'недельное планирование'!$B:$CA,T$3,FALSE)</f>
        <v>0</v>
      </c>
      <c r="U120" s="162">
        <f t="shared" si="166"/>
        <v>0</v>
      </c>
      <c r="V120" s="213">
        <f t="shared" si="167"/>
        <v>0</v>
      </c>
      <c r="W120" s="217">
        <f>-VLOOKUP($B120,'недельное планирование'!$B:$CA,W$3,FALSE)</f>
        <v>0</v>
      </c>
      <c r="X120" s="162">
        <f t="shared" si="168"/>
        <v>0</v>
      </c>
      <c r="Y120" s="213">
        <f t="shared" si="169"/>
        <v>0</v>
      </c>
      <c r="Z120" s="217">
        <f>-VLOOKUP($B120,'недельное планирование'!$B:$CA,Z$3,FALSE)</f>
        <v>0</v>
      </c>
      <c r="AA120" s="162">
        <f t="shared" si="170"/>
        <v>0</v>
      </c>
      <c r="AB120" s="213">
        <f t="shared" si="171"/>
        <v>0</v>
      </c>
      <c r="AC120" s="217">
        <f>-VLOOKUP($B120,'недельное планирование'!$B:$CA,AC$3,FALSE)</f>
        <v>0</v>
      </c>
      <c r="AD120" s="162">
        <f t="shared" si="172"/>
        <v>0</v>
      </c>
      <c r="AE120" s="213">
        <f t="shared" si="173"/>
        <v>0</v>
      </c>
      <c r="AF120" s="217">
        <f>-VLOOKUP($B120,'недельное планирование'!$B:$CA,AF$3,FALSE)</f>
        <v>0</v>
      </c>
      <c r="AG120" s="162">
        <f t="shared" si="174"/>
        <v>0</v>
      </c>
      <c r="AH120" s="213">
        <f t="shared" si="175"/>
        <v>0</v>
      </c>
      <c r="AI120" s="217" t="e">
        <f>-VLOOKUP($B120,'недельное планирование'!$B:$CA,AI$3,FALSE)</f>
        <v>#N/A</v>
      </c>
      <c r="AJ120" s="162" t="e">
        <f t="shared" si="176"/>
        <v>#N/A</v>
      </c>
      <c r="AK120" s="213" t="e">
        <f t="shared" si="177"/>
        <v>#N/A</v>
      </c>
      <c r="AL120" s="217" t="e">
        <f>-VLOOKUP($B120,'недельное планирование'!$B:$CA,AL$3,FALSE)</f>
        <v>#N/A</v>
      </c>
      <c r="AM120" s="162" t="e">
        <f t="shared" si="178"/>
        <v>#N/A</v>
      </c>
      <c r="AN120" s="213" t="e">
        <f t="shared" si="179"/>
        <v>#N/A</v>
      </c>
      <c r="AO120" s="217" t="e">
        <f>-VLOOKUP($B120,'недельное планирование'!$B:$CA,AO$3,FALSE)</f>
        <v>#N/A</v>
      </c>
      <c r="AP120" s="162" t="e">
        <f t="shared" si="180"/>
        <v>#N/A</v>
      </c>
      <c r="AQ120" s="213" t="e">
        <f t="shared" si="181"/>
        <v>#N/A</v>
      </c>
    </row>
    <row r="121" spans="1:43" ht="24" customHeight="1">
      <c r="A121" s="169" t="s">
        <v>129</v>
      </c>
      <c r="B121" s="153" t="s">
        <v>128</v>
      </c>
      <c r="C121" s="240"/>
      <c r="D121" s="240"/>
      <c r="E121" s="217">
        <f>-VLOOKUP($B121,'недельное планирование'!$B:$CA,E$3,FALSE)</f>
        <v>0</v>
      </c>
      <c r="F121" s="162">
        <f t="shared" si="156"/>
        <v>0</v>
      </c>
      <c r="G121" s="213">
        <f t="shared" si="157"/>
        <v>0</v>
      </c>
      <c r="H121" s="217">
        <f>-VLOOKUP($B121,'недельное планирование'!$B:$CA,H$3,FALSE)</f>
        <v>0</v>
      </c>
      <c r="I121" s="162">
        <f t="shared" si="158"/>
        <v>0</v>
      </c>
      <c r="J121" s="213">
        <f t="shared" si="159"/>
        <v>0</v>
      </c>
      <c r="K121" s="217">
        <f>-VLOOKUP($B121,'недельное планирование'!$B:$CA,K$3,FALSE)</f>
        <v>0</v>
      </c>
      <c r="L121" s="162">
        <f t="shared" si="160"/>
        <v>0</v>
      </c>
      <c r="M121" s="213">
        <f t="shared" si="161"/>
        <v>0</v>
      </c>
      <c r="N121" s="217">
        <f>-VLOOKUP($B121,'недельное планирование'!$B:$CA,N$3,FALSE)</f>
        <v>0</v>
      </c>
      <c r="O121" s="162">
        <f t="shared" si="162"/>
        <v>0</v>
      </c>
      <c r="P121" s="213">
        <f t="shared" si="163"/>
        <v>0</v>
      </c>
      <c r="Q121" s="217">
        <f>-VLOOKUP($B121,'недельное планирование'!$B:$CA,Q$3,FALSE)</f>
        <v>0</v>
      </c>
      <c r="R121" s="162">
        <f t="shared" si="164"/>
        <v>0</v>
      </c>
      <c r="S121" s="213">
        <f t="shared" si="165"/>
        <v>0</v>
      </c>
      <c r="T121" s="217">
        <f>-VLOOKUP($B121,'недельное планирование'!$B:$CA,T$3,FALSE)</f>
        <v>0</v>
      </c>
      <c r="U121" s="162">
        <f t="shared" si="166"/>
        <v>0</v>
      </c>
      <c r="V121" s="213">
        <f t="shared" si="167"/>
        <v>0</v>
      </c>
      <c r="W121" s="217">
        <f>-VLOOKUP($B121,'недельное планирование'!$B:$CA,W$3,FALSE)</f>
        <v>0</v>
      </c>
      <c r="X121" s="162">
        <f t="shared" si="168"/>
        <v>0</v>
      </c>
      <c r="Y121" s="213">
        <f t="shared" si="169"/>
        <v>0</v>
      </c>
      <c r="Z121" s="217">
        <f>-VLOOKUP($B121,'недельное планирование'!$B:$CA,Z$3,FALSE)</f>
        <v>0</v>
      </c>
      <c r="AA121" s="162">
        <f t="shared" si="170"/>
        <v>0</v>
      </c>
      <c r="AB121" s="213">
        <f t="shared" si="171"/>
        <v>0</v>
      </c>
      <c r="AC121" s="217">
        <f>-VLOOKUP($B121,'недельное планирование'!$B:$CA,AC$3,FALSE)</f>
        <v>0</v>
      </c>
      <c r="AD121" s="162">
        <f t="shared" si="172"/>
        <v>0</v>
      </c>
      <c r="AE121" s="213">
        <f t="shared" si="173"/>
        <v>0</v>
      </c>
      <c r="AF121" s="217">
        <f>-VLOOKUP($B121,'недельное планирование'!$B:$CA,AF$3,FALSE)</f>
        <v>0</v>
      </c>
      <c r="AG121" s="162">
        <f t="shared" si="174"/>
        <v>0</v>
      </c>
      <c r="AH121" s="213">
        <f t="shared" si="175"/>
        <v>0</v>
      </c>
      <c r="AI121" s="217" t="e">
        <f>-VLOOKUP($B121,'недельное планирование'!$B:$CA,AI$3,FALSE)</f>
        <v>#N/A</v>
      </c>
      <c r="AJ121" s="162" t="e">
        <f t="shared" si="176"/>
        <v>#N/A</v>
      </c>
      <c r="AK121" s="213" t="e">
        <f t="shared" si="177"/>
        <v>#N/A</v>
      </c>
      <c r="AL121" s="217" t="e">
        <f>-VLOOKUP($B121,'недельное планирование'!$B:$CA,AL$3,FALSE)</f>
        <v>#N/A</v>
      </c>
      <c r="AM121" s="162" t="e">
        <f t="shared" si="178"/>
        <v>#N/A</v>
      </c>
      <c r="AN121" s="213" t="e">
        <f t="shared" si="179"/>
        <v>#N/A</v>
      </c>
      <c r="AO121" s="217" t="e">
        <f>-VLOOKUP($B121,'недельное планирование'!$B:$CA,AO$3,FALSE)</f>
        <v>#N/A</v>
      </c>
      <c r="AP121" s="162" t="e">
        <f t="shared" si="180"/>
        <v>#N/A</v>
      </c>
      <c r="AQ121" s="213" t="e">
        <f t="shared" si="181"/>
        <v>#N/A</v>
      </c>
    </row>
    <row r="122" spans="1:43" ht="24" customHeight="1">
      <c r="A122" s="169" t="s">
        <v>75</v>
      </c>
      <c r="B122" s="153" t="s">
        <v>160</v>
      </c>
      <c r="C122" s="240"/>
      <c r="D122" s="240"/>
      <c r="E122" s="217">
        <f>-VLOOKUP($B122,'недельное планирование'!$B:$CA,E$3,FALSE)</f>
        <v>0</v>
      </c>
      <c r="F122" s="162">
        <f t="shared" si="156"/>
        <v>0</v>
      </c>
      <c r="G122" s="213">
        <f t="shared" si="157"/>
        <v>0</v>
      </c>
      <c r="H122" s="217">
        <f>-VLOOKUP($B122,'недельное планирование'!$B:$CA,H$3,FALSE)</f>
        <v>0</v>
      </c>
      <c r="I122" s="162">
        <f t="shared" si="158"/>
        <v>0</v>
      </c>
      <c r="J122" s="213">
        <f t="shared" si="159"/>
        <v>0</v>
      </c>
      <c r="K122" s="217">
        <f>-VLOOKUP($B122,'недельное планирование'!$B:$CA,K$3,FALSE)</f>
        <v>0</v>
      </c>
      <c r="L122" s="162">
        <f t="shared" si="160"/>
        <v>0</v>
      </c>
      <c r="M122" s="213">
        <f t="shared" si="161"/>
        <v>0</v>
      </c>
      <c r="N122" s="217">
        <f>-VLOOKUP($B122,'недельное планирование'!$B:$CA,N$3,FALSE)</f>
        <v>0</v>
      </c>
      <c r="O122" s="162">
        <f t="shared" si="162"/>
        <v>0</v>
      </c>
      <c r="P122" s="213">
        <f t="shared" si="163"/>
        <v>0</v>
      </c>
      <c r="Q122" s="217">
        <f>-VLOOKUP($B122,'недельное планирование'!$B:$CA,Q$3,FALSE)</f>
        <v>0</v>
      </c>
      <c r="R122" s="162">
        <f t="shared" si="164"/>
        <v>0</v>
      </c>
      <c r="S122" s="213">
        <f t="shared" si="165"/>
        <v>0</v>
      </c>
      <c r="T122" s="217">
        <f>-VLOOKUP($B122,'недельное планирование'!$B:$CA,T$3,FALSE)</f>
        <v>0</v>
      </c>
      <c r="U122" s="162">
        <f t="shared" si="166"/>
        <v>0</v>
      </c>
      <c r="V122" s="213">
        <f t="shared" si="167"/>
        <v>0</v>
      </c>
      <c r="W122" s="217">
        <f>-VLOOKUP($B122,'недельное планирование'!$B:$CA,W$3,FALSE)</f>
        <v>0</v>
      </c>
      <c r="X122" s="162">
        <f t="shared" si="168"/>
        <v>0</v>
      </c>
      <c r="Y122" s="213">
        <f t="shared" si="169"/>
        <v>0</v>
      </c>
      <c r="Z122" s="217">
        <f>-VLOOKUP($B122,'недельное планирование'!$B:$CA,Z$3,FALSE)</f>
        <v>0</v>
      </c>
      <c r="AA122" s="162">
        <f t="shared" si="170"/>
        <v>0</v>
      </c>
      <c r="AB122" s="213">
        <f t="shared" si="171"/>
        <v>0</v>
      </c>
      <c r="AC122" s="217">
        <f>-VLOOKUP($B122,'недельное планирование'!$B:$CA,AC$3,FALSE)</f>
        <v>0</v>
      </c>
      <c r="AD122" s="162">
        <f t="shared" si="172"/>
        <v>0</v>
      </c>
      <c r="AE122" s="213">
        <f t="shared" si="173"/>
        <v>0</v>
      </c>
      <c r="AF122" s="217">
        <f>-VLOOKUP($B122,'недельное планирование'!$B:$CA,AF$3,FALSE)</f>
        <v>0</v>
      </c>
      <c r="AG122" s="162">
        <f t="shared" si="174"/>
        <v>0</v>
      </c>
      <c r="AH122" s="213">
        <f t="shared" si="175"/>
        <v>0</v>
      </c>
      <c r="AI122" s="217" t="e">
        <f>-VLOOKUP($B122,'недельное планирование'!$B:$CA,AI$3,FALSE)</f>
        <v>#N/A</v>
      </c>
      <c r="AJ122" s="162" t="e">
        <f t="shared" si="176"/>
        <v>#N/A</v>
      </c>
      <c r="AK122" s="213" t="e">
        <f t="shared" si="177"/>
        <v>#N/A</v>
      </c>
      <c r="AL122" s="217" t="e">
        <f>-VLOOKUP($B122,'недельное планирование'!$B:$CA,AL$3,FALSE)</f>
        <v>#N/A</v>
      </c>
      <c r="AM122" s="162" t="e">
        <f t="shared" si="178"/>
        <v>#N/A</v>
      </c>
      <c r="AN122" s="213" t="e">
        <f t="shared" si="179"/>
        <v>#N/A</v>
      </c>
      <c r="AO122" s="217" t="e">
        <f>-VLOOKUP($B122,'недельное планирование'!$B:$CA,AO$3,FALSE)</f>
        <v>#N/A</v>
      </c>
      <c r="AP122" s="162" t="e">
        <f t="shared" si="180"/>
        <v>#N/A</v>
      </c>
      <c r="AQ122" s="213" t="e">
        <f t="shared" si="181"/>
        <v>#N/A</v>
      </c>
    </row>
    <row r="123" spans="1:43" ht="24" customHeight="1">
      <c r="A123" s="169" t="s">
        <v>75</v>
      </c>
      <c r="B123" s="153" t="s">
        <v>153</v>
      </c>
      <c r="C123" s="240"/>
      <c r="D123" s="240"/>
      <c r="E123" s="217">
        <f>-VLOOKUP($B123,'недельное планирование'!$B:$CA,E$3,FALSE)</f>
        <v>0</v>
      </c>
      <c r="F123" s="162">
        <f t="shared" si="156"/>
        <v>0</v>
      </c>
      <c r="G123" s="213">
        <f t="shared" si="157"/>
        <v>0</v>
      </c>
      <c r="H123" s="217">
        <f>-VLOOKUP($B123,'недельное планирование'!$B:$CA,H$3,FALSE)</f>
        <v>0</v>
      </c>
      <c r="I123" s="162">
        <f t="shared" si="158"/>
        <v>0</v>
      </c>
      <c r="J123" s="213">
        <f t="shared" si="159"/>
        <v>0</v>
      </c>
      <c r="K123" s="217">
        <f>-VLOOKUP($B123,'недельное планирование'!$B:$CA,K$3,FALSE)</f>
        <v>0</v>
      </c>
      <c r="L123" s="162">
        <f t="shared" si="160"/>
        <v>0</v>
      </c>
      <c r="M123" s="213">
        <f t="shared" si="161"/>
        <v>0</v>
      </c>
      <c r="N123" s="217">
        <f>-VLOOKUP($B123,'недельное планирование'!$B:$CA,N$3,FALSE)</f>
        <v>0</v>
      </c>
      <c r="O123" s="162">
        <f t="shared" si="162"/>
        <v>0</v>
      </c>
      <c r="P123" s="213">
        <f t="shared" si="163"/>
        <v>0</v>
      </c>
      <c r="Q123" s="217">
        <f>-VLOOKUP($B123,'недельное планирование'!$B:$CA,Q$3,FALSE)</f>
        <v>0</v>
      </c>
      <c r="R123" s="162">
        <f t="shared" si="164"/>
        <v>0</v>
      </c>
      <c r="S123" s="213">
        <f t="shared" si="165"/>
        <v>0</v>
      </c>
      <c r="T123" s="217">
        <f>-VLOOKUP($B123,'недельное планирование'!$B:$CA,T$3,FALSE)</f>
        <v>0</v>
      </c>
      <c r="U123" s="162">
        <f t="shared" si="166"/>
        <v>0</v>
      </c>
      <c r="V123" s="213">
        <f t="shared" si="167"/>
        <v>0</v>
      </c>
      <c r="W123" s="217">
        <f>-VLOOKUP($B123,'недельное планирование'!$B:$CA,W$3,FALSE)</f>
        <v>0</v>
      </c>
      <c r="X123" s="162">
        <f t="shared" si="168"/>
        <v>0</v>
      </c>
      <c r="Y123" s="213">
        <f t="shared" si="169"/>
        <v>0</v>
      </c>
      <c r="Z123" s="217">
        <f>-VLOOKUP($B123,'недельное планирование'!$B:$CA,Z$3,FALSE)</f>
        <v>0</v>
      </c>
      <c r="AA123" s="162">
        <f t="shared" si="170"/>
        <v>0</v>
      </c>
      <c r="AB123" s="213">
        <f t="shared" si="171"/>
        <v>0</v>
      </c>
      <c r="AC123" s="217">
        <f>-VLOOKUP($B123,'недельное планирование'!$B:$CA,AC$3,FALSE)</f>
        <v>0</v>
      </c>
      <c r="AD123" s="162">
        <f t="shared" si="172"/>
        <v>0</v>
      </c>
      <c r="AE123" s="213">
        <f t="shared" si="173"/>
        <v>0</v>
      </c>
      <c r="AF123" s="217">
        <f>-VLOOKUP($B123,'недельное планирование'!$B:$CA,AF$3,FALSE)</f>
        <v>0</v>
      </c>
      <c r="AG123" s="162">
        <f t="shared" si="174"/>
        <v>0</v>
      </c>
      <c r="AH123" s="213">
        <f t="shared" si="175"/>
        <v>0</v>
      </c>
      <c r="AI123" s="217" t="e">
        <f>-VLOOKUP($B123,'недельное планирование'!$B:$CA,AI$3,FALSE)</f>
        <v>#N/A</v>
      </c>
      <c r="AJ123" s="162" t="e">
        <f t="shared" si="176"/>
        <v>#N/A</v>
      </c>
      <c r="AK123" s="213" t="e">
        <f t="shared" si="177"/>
        <v>#N/A</v>
      </c>
      <c r="AL123" s="217" t="e">
        <f>-VLOOKUP($B123,'недельное планирование'!$B:$CA,AL$3,FALSE)</f>
        <v>#N/A</v>
      </c>
      <c r="AM123" s="162" t="e">
        <f t="shared" si="178"/>
        <v>#N/A</v>
      </c>
      <c r="AN123" s="213" t="e">
        <f t="shared" si="179"/>
        <v>#N/A</v>
      </c>
      <c r="AO123" s="217" t="e">
        <f>-VLOOKUP($B123,'недельное планирование'!$B:$CA,AO$3,FALSE)</f>
        <v>#N/A</v>
      </c>
      <c r="AP123" s="162" t="e">
        <f t="shared" si="180"/>
        <v>#N/A</v>
      </c>
      <c r="AQ123" s="213" t="e">
        <f t="shared" si="181"/>
        <v>#N/A</v>
      </c>
    </row>
    <row r="124" spans="1:43" ht="24" customHeight="1">
      <c r="A124" s="169"/>
      <c r="B124" s="263" t="s">
        <v>258</v>
      </c>
      <c r="C124" s="240">
        <v>40</v>
      </c>
      <c r="D124" s="240">
        <v>874</v>
      </c>
      <c r="E124" s="217">
        <f>-VLOOKUP($B124,'недельное планирование'!$B:$CA,E$3,FALSE)</f>
        <v>0</v>
      </c>
      <c r="F124" s="162">
        <f>$D124*100/($C124+$C$3)*E124/1000*$C124/$C$2</f>
        <v>0</v>
      </c>
      <c r="G124" s="213">
        <f>$D124*100/($C124+$C$3)*E124/1000-F124</f>
        <v>0</v>
      </c>
      <c r="H124" s="217">
        <f>-VLOOKUP($B124,'недельное планирование'!$B:$CA,H$3,FALSE)</f>
        <v>0</v>
      </c>
      <c r="I124" s="162">
        <f>$D124*100/($C124+$C$3)*H124/1000*$C124/$C$2</f>
        <v>0</v>
      </c>
      <c r="J124" s="213">
        <f>$D124*100/($C124+$C$3)*H124/1000-I124</f>
        <v>0</v>
      </c>
      <c r="K124" s="217">
        <f>-VLOOKUP($B124,'недельное планирование'!$B:$CA,K$3,FALSE)</f>
        <v>0</v>
      </c>
      <c r="L124" s="162">
        <f>$D124*100/($C124+$C$3)*K124/1000*$C124/$C$2</f>
        <v>0</v>
      </c>
      <c r="M124" s="213">
        <f>$D124*100/($C124+$C$3)*K124/1000-L124</f>
        <v>0</v>
      </c>
      <c r="N124" s="217">
        <f>-VLOOKUP($B124,'недельное планирование'!$B:$CA,N$3,FALSE)</f>
        <v>0</v>
      </c>
      <c r="O124" s="162">
        <f>$D124*100/($C124+$C$3)*N124/1000*$C124/$C$2</f>
        <v>0</v>
      </c>
      <c r="P124" s="213">
        <f>$D124*100/($C124+$C$3)*N124/1000-O124</f>
        <v>0</v>
      </c>
      <c r="Q124" s="217">
        <f>-VLOOKUP($B124,'недельное планирование'!$B:$CA,Q$3,FALSE)</f>
        <v>0</v>
      </c>
      <c r="R124" s="162">
        <f>$D124*100/($C124+$C$3)*Q124/1000*$C124/$C$2</f>
        <v>0</v>
      </c>
      <c r="S124" s="213">
        <f>$D124*100/($C124+$C$3)*Q124/1000-R124</f>
        <v>0</v>
      </c>
      <c r="T124" s="217">
        <f>-VLOOKUP($B124,'недельное планирование'!$B:$CA,T$3,FALSE)</f>
        <v>0</v>
      </c>
      <c r="U124" s="162">
        <f>$D124*100/($C124+$C$3)*T124/1000*$C124/$C$2</f>
        <v>0</v>
      </c>
      <c r="V124" s="213">
        <f>$D124*100/($C124+$C$3)*T124/1000-U124</f>
        <v>0</v>
      </c>
      <c r="W124" s="217">
        <f>-VLOOKUP($B124,'недельное планирование'!$B:$CA,W$3,FALSE)</f>
        <v>0</v>
      </c>
      <c r="X124" s="162">
        <f>$D124*100/($C124+$C$3)*W124/1000*$C124/$C$2</f>
        <v>0</v>
      </c>
      <c r="Y124" s="213">
        <f>$D124*100/($C124+$C$3)*W124/1000-X124</f>
        <v>0</v>
      </c>
      <c r="Z124" s="217">
        <f>-VLOOKUP($B124,'недельное планирование'!$B:$CA,Z$3,FALSE)</f>
        <v>0</v>
      </c>
      <c r="AA124" s="162">
        <f>$D124*100/($C124+$C$3)*Z124/1000*$C124/$C$2</f>
        <v>0</v>
      </c>
      <c r="AB124" s="213">
        <f>$D124*100/($C124+$C$3)*Z124/1000-AA124</f>
        <v>0</v>
      </c>
      <c r="AC124" s="217">
        <f>-VLOOKUP($B124,'недельное планирование'!$B:$CA,AC$3,FALSE)</f>
        <v>0</v>
      </c>
      <c r="AD124" s="162">
        <f>$D124*100/($C124+$C$3)*AC124/1000*$C124/$C$2</f>
        <v>0</v>
      </c>
      <c r="AE124" s="213">
        <f>$D124*100/($C124+$C$3)*AC124/1000-AD124</f>
        <v>0</v>
      </c>
      <c r="AF124" s="217">
        <f>-VLOOKUP($B124,'недельное планирование'!$B:$CA,AF$3,FALSE)</f>
        <v>0</v>
      </c>
      <c r="AG124" s="162">
        <f>$D124*100/($C124+$C$3)*AF124/1000*$C124/$C$2</f>
        <v>0</v>
      </c>
      <c r="AH124" s="213">
        <f>$D124*100/($C124+$C$3)*AF124/1000-AG124</f>
        <v>0</v>
      </c>
      <c r="AI124" s="217">
        <f>-VLOOKUP($B124,'недельное планирование'!$B:$CA,AI$3,FALSE)</f>
        <v>0</v>
      </c>
      <c r="AJ124" s="162">
        <f>$D124*100/($C124+$C$3)*AI124/1000*$C124/$C$2</f>
        <v>0</v>
      </c>
      <c r="AK124" s="213">
        <f>$D124*100/($C124+$C$3)*AI124/1000-AJ124</f>
        <v>0</v>
      </c>
      <c r="AL124" s="217">
        <f>-VLOOKUP($B124,'недельное планирование'!$B:$CA,AL$3,FALSE)</f>
        <v>0</v>
      </c>
      <c r="AM124" s="162">
        <f>$D124*100/($C124+$C$3)*AL124/1000*$C124/$C$2</f>
        <v>0</v>
      </c>
      <c r="AN124" s="213">
        <f>$D124*100/($C124+$C$3)*AL124/1000-AM124</f>
        <v>0</v>
      </c>
      <c r="AO124" s="217">
        <f>-VLOOKUP($B124,'недельное планирование'!$B:$CA,AO$3,FALSE)</f>
        <v>0</v>
      </c>
      <c r="AP124" s="162">
        <f>$D124*100/($C124+$C$3)*AO124/1000*$C124/$C$2</f>
        <v>0</v>
      </c>
      <c r="AQ124" s="213">
        <f>$D124*100/($C124+$C$3)*AO124/1000-AP124</f>
        <v>0</v>
      </c>
    </row>
    <row r="126" spans="1:43" ht="27" customHeight="1">
      <c r="B126" s="224" t="s">
        <v>165</v>
      </c>
      <c r="C126" s="225"/>
      <c r="D126" s="225"/>
      <c r="E126" s="260"/>
      <c r="F126" s="261">
        <f>0.75*SUM(F7:F64)+0.5*SUM(F67:F82)+SUM(F90:F100)+0.1*SUM(I102:I107)+SUM(I118:I124)+IF('недельное планирование'!L60&lt;6.5,SUM(I7:I64),$D10*100/($C10+$C$3)*370*6/1000*$C10/$C$2)+IF('недельное планирование'!L66&gt;40,0.5*SUM(I67:I82),SUM(I67:I82))+0.9*SUM(I102:I107)+IF('недельное планирование'!L108&lt;3.2,SUM(I109:I115),$D109*100/($C109+$C$3)*1350/1000*$C109/$C$2)</f>
        <v>88002.737826479177</v>
      </c>
      <c r="G126" s="261">
        <f>0.75*SUM(G7:G64)+0.5*SUM(G67:G82)+SUM(G90:G100)+0.1*SUM(J102:J107)+SUM(J118:J124)+IF('недельное планирование'!L60&lt;6.5,SUM(J7:J64),$D10*100/($C10+$C$3)*370*6/1000-$D10*100/($C10+$C$3)*370*6/1000*$C10/$C$2)+IF('недельное планирование'!L66&gt;40,0.5*SUM(J67:J82),SUM(J67:J82))+0.9*SUM(J102:J107)+IF('недельное планирование'!L108&lt;3.2,SUM(J109:J115),$D109*100/($C109+$C$3)*1350/1000-$D109*100/($C109+$C$3)*1350/1000*$C109/$C$2)</f>
        <v>8012.3386157569157</v>
      </c>
      <c r="H126" s="260"/>
      <c r="I126" s="261">
        <f>IF('недельное планирование'!L60&lt;6.5,0,SUM(I7:I64)-$D10*100/($C10+$C$3)*370*6/1000*$C10/$C$2)+IF('недельное планирование'!L66&lt;40,0,0.5*SUM(I67:I82))+SUM(I90:I100)+0.1*SUM(L102:L107)+SUM(L118:L124)+IF('недельное планирование'!L108&lt;3.2,0,SUM(I109:I116)-$D109*100/($C109+$C$3)*1350/1000*$C109/$C$2)+IF('недельное планирование'!R60&lt;6.5,SUM(L7:L64),$D10*100/($C10+$C$3)*370*6/1000*$C10/$C$2)+IF('недельное планирование'!R66&gt;40,0.5*SUM(L67:L82),SUM(L67:L82))+0.9*SUM(L102:L107)+IF('недельное планирование'!R108&lt;3.2,SUM(L109:L115),$D109*100/($C109+$C$3)*1350/1000*$C109/$C$2)</f>
        <v>93726.068868442904</v>
      </c>
      <c r="J126" s="261">
        <f>IF('недельное планирование'!L60&lt;6.5,0,SUM(J7:J64)-($D10*100/($C10+$C$3)*370*6/1000-$D10*100/($C10+$C$3)*370*6/1000*$C10/$C$2))+IF('недельное планирование'!L66&lt;40,0,0.5*SUM(J67:J82))+IF('недельное планирование'!L108&lt;3.2,0,SUM(J109:J116)-($D109*100/($C109+$C$3)*1350/1000-$D109*100/($C109+$C$3)*1350/1000*$C109/$C$2))+SUM(J90:J100)+0.1*SUM(M102:M107)+SUM(M118:M124)+IF('недельное планирование'!R60&lt;6.5,SUM(M7:M64),$D10*100/($C10+$C$3)*370*6/1000-$D10*100/($C10+$C$3)*370*6/1000*$C10/$C$2)+IF('недельное планирование'!R66&gt;40,0.5*SUM(M67:M82),SUM(M67:M82))+0.9*SUM(M102:M107)+IF('недельное планирование'!R108&lt;3.2,SUM(M109:M115),$D109*100/($C109+$C$3)*1350/1000-$D109*100/($C109+$C$3)*1350/1000*$C109/$C$2)</f>
        <v>3977.2003133501803</v>
      </c>
      <c r="K126" s="260"/>
      <c r="L126" s="261">
        <f>IF('недельное планирование'!R60&lt;6.5,0,SUM(L7:L64)-$D10*100/($C10+$C$3)*370*6/1000*$C10/$C$2)+IF('недельное планирование'!R66&lt;40,0,0.5*SUM(L67:L82))+SUM(L90:L100)+0.1*SUM(O102:O107)+SUM(O118:O124)+IF('недельное планирование'!R108&lt;3.2,0,SUM(L109:L116)-$D109*100/($C109+$C$3)*1350/1000*$C109/$C$2)+IF('недельное планирование'!X60&lt;6.5,SUM(O7:O64),$D10*100/($C10+$C$3)*370*6/1000*$C10/$C$2)+IF('недельное планирование'!X66&gt;40,0.5*SUM(O67:O82),SUM(O67:O82))+0.9*SUM(O102:O107)+IF('недельное планирование'!X108&lt;3.2,SUM(O109:O115),$D109*100/($C109+$C$3)*1350/1000*$C109/$C$2)</f>
        <v>85326.794027380092</v>
      </c>
      <c r="M126" s="261">
        <f>IF('недельное планирование'!R60&lt;6.5,0,SUM(M7:M64)-($D10*100/($C10+$C$3)*370*6/1000-$D10*100/($C10+$C$3)*370*6/1000*$C10/$C$2))+IF('недельное планирование'!R66&lt;40,0,0.5*SUM(M67:M82))+IF('недельное планирование'!R108&lt;3.2,0,SUM(M109:M116)-($D109*100/($C109+$C$3)*1350/1000-$D109*100/($C109+$C$3)*1350/1000*$C109/$C$2))+SUM(M90:M100)+0.1*SUM(P102:P107)+SUM(P118:P124)+IF('недельное планирование'!X60&lt;6.5,SUM(P7:P64),$D10*100/($C10+$C$3)*370*6/1000-$D10*100/($C10+$C$3)*370*6/1000*$C10/$C$2)+IF('недельное планирование'!X66&gt;40,0.5*SUM(P67:P82),SUM(P67:P82))+0.9*SUM(P102:P107)+IF('недельное планирование'!X108&lt;3.2,SUM(P109:P115),$D109*100/($C109+$C$3)*1350/1000-$D109*100/($C109+$C$3)*1350/1000*$C109/$C$2)</f>
        <v>-13863.547755878384</v>
      </c>
      <c r="N126" s="260"/>
      <c r="O126" s="261">
        <f>IF('недельное планирование'!X60&lt;6.5,0,SUM(O7:O64)-$D10*100/($C10+$C$3)*370*6/1000*$C10/$C$2)+IF('недельное планирование'!X66&lt;40,0,0.5*SUM(O67:O82))+SUM(O90:O100)+0.1*SUM(R102:R107)+SUM(R118:R124)+IF('недельное планирование'!X108&lt;3.2,0,SUM(O109:O116)-$D109*100/($C109+$C$3)*1350/1000*$C109/$C$2)+IF('недельное планирование'!AD60&lt;6.5,SUM(R7:R64),$D10*100/($C10+$C$3)*370*6/1000*$C10/$C$2)+IF('недельное планирование'!AD66&gt;40,0.5*SUM(R67:R82),SUM(R67:R82))+0.9*SUM(R102:R107)+IF('недельное планирование'!AD108&lt;3.2,SUM(R109:R115),$D109*100/($C109+$C$3)*1350/1000*$C109/$C$2)</f>
        <v>91481.504538517125</v>
      </c>
      <c r="P126" s="261">
        <f>IF('недельное планирование'!X60&lt;6.5,0,SUM(P7:P64)-($D10*100/($C10+$C$3)*370*6/1000-$D10*100/($C10+$C$3)*370*6/1000*$C10/$C$2))+IF('недельное планирование'!X66&lt;40,0,0.5*SUM(P67:P82))+IF('недельное планирование'!X108&lt;3.2,0,SUM(P109:P116)-($D109*100/($C109+$C$3)*1350/1000-$D109*100/($C109+$C$3)*1350/1000*$C109/$C$2))+SUM(P90:P100)+0.1*SUM(S102:S107)+SUM(S118:S124)+IF('недельное планирование'!AD60&lt;6.5,SUM(S7:S64),$D10*100/($C10+$C$3)*370*6/1000-$D10*100/($C10+$C$3)*370*6/1000*$C10/$C$2)+IF('недельное планирование'!AD66&gt;40,0.5*SUM(S67:S82),SUM(S67:S82))+0.9*SUM(S102:S107)+IF('недельное планирование'!AD108&lt;3.2,SUM(S109:S115),$D109*100/($C109+$C$3)*1350/1000-$D109*100/($C109+$C$3)*1350/1000*$C109/$C$2)</f>
        <v>5777.1569019782928</v>
      </c>
      <c r="Q126" s="260"/>
      <c r="R126" s="261">
        <f>IF('недельное планирование'!AD60&lt;6.5,0,SUM(R7:R64)-$D10*100/($C10+$C$3)*370*6/1000*$C10/$C$2)+IF('недельное планирование'!AD66&lt;40,0,0.5*SUM(R67:R82))+SUM(R90:R100)+0.1*SUM(U102:U107)+SUM(U118:U124)+IF('недельное планирование'!AD108&lt;3.2,0,SUM(R109:R116)-$D109*100/($C109+$C$3)*1350/1000*$C109/$C$2)+IF('недельное планирование'!AJ60&lt;6.5,SUM(U7:U64),$D10*100/($C10+$C$3)*370*6/1000*$C10/$C$2)+IF('недельное планирование'!AJ66&gt;40,0.5*SUM(U67:U82),SUM(U67:U82))+0.9*SUM(U102:U107)+IF('недельное планирование'!AJ108&lt;3.2,SUM(U109:U115),$D109*100/($C109+$C$3)*1350/1000*$C109/$C$2)</f>
        <v>85810.698366671772</v>
      </c>
      <c r="S126" s="261">
        <f>IF('недельное планирование'!AD60&lt;6.5,0,SUM(S7:S64)-($D10*100/($C10+$C$3)*370*6/1000-$D10*100/($C10+$C$3)*370*6/1000*$C10/$C$2))+IF('недельное планирование'!AD66&lt;40,0,0.5*SUM(S67:S82))+IF('недельное планирование'!AD108&lt;3.2,0,SUM(S109:S116)-($D109*100/($C109+$C$3)*1350/1000-$D109*100/($C109+$C$3)*1350/1000*$C109/$C$2))+SUM(S90:S100)+0.1*SUM(V102:V107)+SUM(V118:V124)+IF('недельное планирование'!AJ60&lt;6.5,SUM(V7:V64),$D10*100/($C10+$C$3)*370*6/1000-$D10*100/($C10+$C$3)*370*6/1000*$C10/$C$2)+IF('недельное планирование'!AJ66&gt;40,0.5*SUM(V67:V82),SUM(V67:V82))+0.9*SUM(V102:V107)+IF('недельное планирование'!AJ108&lt;3.2,SUM(V109:V115),$D109*100/($C109+$C$3)*1350/1000-$D109*100/($C109+$C$3)*1350/1000*$C109/$C$2)</f>
        <v>8913.6958792332516</v>
      </c>
      <c r="T126" s="260"/>
      <c r="U126" s="261">
        <f>IF('недельное планирование'!AJ60&lt;6.5,0,SUM(U7:U64)-$D10*100/($C10+$C$3)*370*6/1000*$C10/$C$2)+IF('недельное планирование'!AJ66&lt;40,0,0.5*SUM(U67:U82))+SUM(U90:U100)+0.1*SUM(X102:X107)+SUM(X118:X124)+IF('недельное планирование'!AJ108&lt;3.2,0,SUM(U109:U116)-$D109*100/($C109+$C$3)*1350/1000*$C109/$C$2)+IF('недельное планирование'!AP60&lt;6.5,SUM(X7:X64),$D10*100/($C10+$C$3)*370*6/1000*$C10/$C$2)+IF('недельное планирование'!AP66&gt;40,0.5*SUM(X67:X82),SUM(X67:X82))+0.9*SUM(X102:X107)+IF('недельное планирование'!AP108&lt;3.2,SUM(X109:X115),$D109*100/($C109+$C$3)*1350/1000*$C109/$C$2)</f>
        <v>89488.637791365429</v>
      </c>
      <c r="V126" s="261">
        <f>IF('недельное планирование'!AJ60&lt;6.5,0,SUM(V7:V64)-($D10*100/($C10+$C$3)*370*6/1000-$D10*100/($C10+$C$3)*370*6/1000*$C10/$C$2))+IF('недельное планирование'!AJ66&lt;40,0,0.5*SUM(V67:V82))+IF('недельное планирование'!AJ108&lt;3.2,0,SUM(V109:V116)-($D109*100/($C109+$C$3)*1350/1000-$D109*100/($C109+$C$3)*1350/1000*$C109/$C$2))+SUM(V90:V100)+0.1*SUM(Y102:Y107)+SUM(Y118:Y124)+IF('недельное планирование'!AP60&lt;6.5,SUM(Y7:Y64),$D10*100/($C10+$C$3)*370*6/1000-$D10*100/($C10+$C$3)*370*6/1000*$C10/$C$2)+IF('недельное планирование'!AP66&gt;40,0.5*SUM(Y67:Y82),SUM(Y67:Y82))+0.9*SUM(Y102:Y107)+IF('недельное планирование'!AP108&lt;3.2,SUM(Y109:Y115),$D109*100/($C109+$C$3)*1350/1000-$D109*100/($C109+$C$3)*1350/1000*$C109/$C$2)</f>
        <v>6292.7136407996622</v>
      </c>
      <c r="W126" s="260"/>
      <c r="X126" s="261">
        <f>IF('недельное планирование'!AP60&lt;6.5,0,SUM(X7:X64)-$D10*100/($C10+$C$3)*370*6/1000*$C10/$C$2)+IF('недельное планирование'!AP66&lt;40,0,0.5*SUM(X67:X82))+SUM(X90:X100)+0.1*SUM(AA102:AA107)+SUM(AA118:AA124)+IF('недельное планирование'!AP108&lt;3.2,0,SUM(X109:X116)-$D109*100/($C109+$C$3)*1350/1000*$C109/$C$2)+IF('недельное планирование'!AV60&lt;6.5,SUM(AA7:AA64),$D10*100/($C10+$C$3)*370*6/1000*$C10/$C$2)+IF('недельное планирование'!AV66&gt;40,0.5*SUM(AA67:AA82),SUM(AA67:AA82))+0.9*SUM(AA102:AA107)+IF('недельное планирование'!AV108&lt;3.2,SUM(AA109:AA115),$D109*100/($C109+$C$3)*1350/1000*$C109/$C$2)</f>
        <v>106458.5951784471</v>
      </c>
      <c r="Y126" s="261">
        <f>IF('недельное планирование'!AP60&lt;6.5,0,SUM(Y7:Y64)-($D10*100/($C10+$C$3)*370*6/1000-$D10*100/($C10+$C$3)*370*6/1000*$C10/$C$2))+IF('недельное планирование'!AP66&lt;40,0,0.5*SUM(Y67:Y82))+IF('недельное планирование'!AP108&lt;3.2,0,SUM(Y109:Y116)-($D109*100/($C109+$C$3)*1350/1000-$D109*100/($C109+$C$3)*1350/1000*$C109/$C$2))+SUM(Y90:Y100)+0.1*SUM(AB102:AB107)+SUM(AB118:AB124)+IF('недельное планирование'!AV60&lt;6.5,SUM(AB7:AB64),$D10*100/($C10+$C$3)*370*6/1000-$D10*100/($C10+$C$3)*370*6/1000*$C10/$C$2)+IF('недельное планирование'!AV66&gt;40,0.5*SUM(AB67:AB82),SUM(AB67:AB82))+0.9*SUM(AB102:AB107)+IF('недельное планирование'!AV108&lt;3.2,SUM(AB109:AB115),$D109*100/($C109+$C$3)*1350/1000-$D109*100/($C109+$C$3)*1350/1000*$C109/$C$2)</f>
        <v>-1239.4926566588929</v>
      </c>
      <c r="Z126" s="260"/>
      <c r="AA126" s="261">
        <f>IF('недельное планирование'!AV60&lt;6.5,0,SUM(AA7:AA64)-$D10*100/($C10+$C$3)*370*6/1000*$C10/$C$2)+IF('недельное планирование'!AV66&lt;40,0,0.5*SUM(AA67:AA82))+SUM(AA90:AA100)+0.1*SUM(AD102:AD107)+SUM(AD118:AD124)+IF('недельное планирование'!AV108&lt;3.2,0,SUM(AA109:AA116)-$D109*100/($C109+$C$3)*1350/1000*$C109/$C$2)+IF('недельное планирование'!BB60&lt;6.5,SUM(AD7:AD64),$D10*100/($C10+$C$3)*370*6/1000*$C10/$C$2)+IF('недельное планирование'!BB66&gt;40,0.5*SUM(AD67:AD82),SUM(AD67:AD82))+0.9*SUM(AD102:AD107)+IF('недельное планирование'!BB108&lt;3.2,SUM(AD109:AD115),$D109*100/($C109+$C$3)*1350/1000*$C109/$C$2)</f>
        <v>81571.548659447551</v>
      </c>
      <c r="AB126" s="261">
        <f>IF('недельное планирование'!AV60&lt;6.5,0,SUM(AB7:AB64)-($D10*100/($C10+$C$3)*370*6/1000-$D10*100/($C10+$C$3)*370*6/1000*$C10/$C$2))+IF('недельное планирование'!AV66&lt;40,0,0.5*SUM(AB67:AB82))+IF('недельное планирование'!AV108&lt;3.2,0,SUM(AB109:AB116)-($D109*100/($C109+$C$3)*1350/1000-$D109*100/($C109+$C$3)*1350/1000*$C109/$C$2))+SUM(AB90:AB100)+0.1*SUM(AE102:AE107)+SUM(AE118:AE124)+IF('недельное планирование'!BB60&lt;6.5,SUM(AE7:AE64),$D10*100/($C10+$C$3)*370*6/1000-$D10*100/($C10+$C$3)*370*6/1000*$C10/$C$2)+IF('недельное планирование'!BB66&gt;40,0.5*SUM(AE67:AE82),SUM(AE67:AE82))+0.9*SUM(AE102:AE107)+IF('недельное планирование'!BB108&lt;3.2,SUM(AE109:AE115),$D109*100/($C109+$C$3)*1350/1000-$D109*100/($C109+$C$3)*1350/1000*$C109/$C$2)</f>
        <v>5191.8195508855379</v>
      </c>
      <c r="AC126" s="260"/>
      <c r="AD126" s="261">
        <f>IF('недельное планирование'!BB60&lt;6.5,0,SUM(AD7:AD64)-$D10*100/($C10+$C$3)*370*6/1000*$C10/$C$2)+IF('недельное планирование'!BB66&lt;40,0,0.5*SUM(AD67:AD82))+SUM(AD90:AD100)+0.1*SUM(AG102:AG107)+SUM(AG118:AG124)+IF('недельное планирование'!BB108&lt;3.2,0,SUM(AD109:AD116)-$D109*100/($C109+$C$3)*1350/1000*$C109/$C$2)+IF('недельное планирование'!BH60&lt;6.5,SUM(AG7:AG64),$D10*100/($C10+$C$3)*370*6/1000*$C10/$C$2)+IF('недельное планирование'!BH66&gt;40,0.5*SUM(AG67:AG82),SUM(AG67:AG82))+0.9*SUM(AG102:AG107)+IF('недельное планирование'!BH108&lt;3.2,SUM(AG109:AG115),$D109*100/($C109+$C$3)*1350/1000*$C109/$C$2)</f>
        <v>129376.87175553334</v>
      </c>
      <c r="AE126" s="261">
        <f>IF('недельное планирование'!BB60&lt;6.5,0,SUM(AE7:AE64)-($D10*100/($C10+$C$3)*370*6/1000-$D10*100/($C10+$C$3)*370*6/1000*$C10/$C$2))+IF('недельное планирование'!BB66&lt;40,0,0.5*SUM(AE67:AE82))+IF('недельное планирование'!BB108&lt;3.2,0,SUM(AE109:AE116)-($D109*100/($C109+$C$3)*1350/1000-$D109*100/($C109+$C$3)*1350/1000*$C109/$C$2))+SUM(AE90:AE100)+0.1*SUM(AH102:AH107)+SUM(AH118:AH124)+IF('недельное планирование'!BH60&lt;6.5,SUM(AH7:AH64),$D10*100/($C10+$C$3)*370*6/1000-$D10*100/($C10+$C$3)*370*6/1000*$C10/$C$2)+IF('недельное планирование'!BH66&gt;40,0.5*SUM(AH67:AH82),SUM(AH67:AH82))+0.9*SUM(AH102:AH107)+IF('недельное планирование'!BH108&lt;3.2,SUM(AH109:AH115),$D109*100/($C109+$C$3)*1350/1000-$D109*100/($C109+$C$3)*1350/1000*$C109/$C$2)</f>
        <v>3423.3819805191802</v>
      </c>
      <c r="AF126" s="260"/>
      <c r="AG126" s="261">
        <f>SUM(AG7:AG64)+SUM(AG67:AG82)+SUM(AG90:AG100)+SUM(AG102:AG107)+SUM(AG109:AG124)</f>
        <v>90638.0620062206</v>
      </c>
      <c r="AH126" s="261">
        <f>SUM(AH7:AH64)+SUM(AH67:AH82)+SUM(AH90:AH100)+SUM(AH102:AH107)+SUM(AH109:AH124)</f>
        <v>-7186.1334073230919</v>
      </c>
      <c r="AI126" s="260"/>
      <c r="AJ126" s="261" t="e">
        <f>SUM(AJ7:AJ64)+SUM(AJ67:AJ82)+SUM(AJ90:AJ100)+SUM(AJ102:AJ107)+SUM(AJ109:AJ124)</f>
        <v>#N/A</v>
      </c>
      <c r="AK126" s="261" t="e">
        <f>SUM(AK7:AK64)+SUM(AK67:AK82)+SUM(AK90:AK100)+SUM(AK102:AK107)+SUM(AK109:AK124)</f>
        <v>#N/A</v>
      </c>
      <c r="AL126" s="260"/>
      <c r="AM126" s="261" t="e">
        <f>SUM(AM7:AM64)+SUM(AM67:AM82)+SUM(AM90:AM100)+SUM(AM102:AM107)+SUM(AM109:AM124)</f>
        <v>#N/A</v>
      </c>
      <c r="AN126" s="261" t="e">
        <f>SUM(AN7:AN64)+SUM(AN67:AN82)+SUM(AN90:AN100)+SUM(AN102:AN107)+SUM(AN109:AN124)</f>
        <v>#N/A</v>
      </c>
      <c r="AO126" s="260"/>
      <c r="AP126" s="261" t="e">
        <f>SUM(AP7:AP64)+SUM(AP67:AP82)+SUM(AP90:AP100)+SUM(AP102:AP107)+SUM(AP109:AP124)</f>
        <v>#N/A</v>
      </c>
      <c r="AQ126" s="261" t="e">
        <f>SUM(AQ7:AQ64)+SUM(AQ67:AQ82)+SUM(AQ90:AQ100)+SUM(AQ102:AQ107)+SUM(AQ109:AQ124)</f>
        <v>#N/A</v>
      </c>
    </row>
    <row r="127" spans="1:43" ht="25" customHeight="1">
      <c r="A127" s="2649" t="s">
        <v>243</v>
      </c>
      <c r="B127" s="2649"/>
      <c r="C127" s="2650">
        <f>F126+I126+L126+O126+R126+U126+X126+AA126+AD126+AG126</f>
        <v>941881.51901850512</v>
      </c>
      <c r="D127" s="2650"/>
    </row>
    <row r="128" spans="1:43" ht="25" customHeight="1">
      <c r="A128" s="2649" t="s">
        <v>244</v>
      </c>
      <c r="B128" s="2649"/>
      <c r="C128" s="2650">
        <f>G126+J126+M126+P126+S126+V126+Y126+AB126+AE126+AH126</f>
        <v>19299.133062662651</v>
      </c>
      <c r="D128" s="2650"/>
      <c r="E128" s="257"/>
      <c r="F128" s="257"/>
    </row>
    <row r="129" spans="1:4" ht="25" customHeight="1">
      <c r="A129" s="2651" t="s">
        <v>245</v>
      </c>
      <c r="B129" s="2651"/>
      <c r="C129" s="2652">
        <f>C127+C128</f>
        <v>961180.65208116779</v>
      </c>
      <c r="D129" s="2652"/>
    </row>
    <row r="130" spans="1:4" ht="25" customHeight="1">
      <c r="A130" s="259"/>
      <c r="B130" s="259"/>
    </row>
    <row r="131" spans="1:4" ht="25" customHeight="1">
      <c r="A131" s="2649" t="s">
        <v>246</v>
      </c>
      <c r="B131" s="2649"/>
      <c r="C131" s="2650" t="e">
        <f>AJ126</f>
        <v>#N/A</v>
      </c>
      <c r="D131" s="2650"/>
    </row>
    <row r="132" spans="1:4" ht="25" customHeight="1">
      <c r="A132" s="2649" t="s">
        <v>247</v>
      </c>
      <c r="B132" s="2649"/>
      <c r="C132" s="2650" t="e">
        <f>AK126</f>
        <v>#N/A</v>
      </c>
      <c r="D132" s="2650"/>
    </row>
    <row r="133" spans="1:4" ht="25" customHeight="1">
      <c r="A133" s="2651" t="s">
        <v>248</v>
      </c>
      <c r="B133" s="2651"/>
      <c r="C133" s="2652" t="e">
        <f>C131+C132</f>
        <v>#N/A</v>
      </c>
      <c r="D133" s="2652"/>
    </row>
    <row r="134" spans="1:4" ht="25" customHeight="1">
      <c r="A134" s="259"/>
      <c r="B134" s="259"/>
    </row>
    <row r="135" spans="1:4" ht="25" customHeight="1">
      <c r="A135" s="2649" t="s">
        <v>249</v>
      </c>
      <c r="B135" s="2649"/>
      <c r="C135" s="2650" t="e">
        <f>AM126</f>
        <v>#N/A</v>
      </c>
      <c r="D135" s="2650"/>
    </row>
    <row r="136" spans="1:4" ht="25" customHeight="1">
      <c r="A136" s="2649" t="s">
        <v>250</v>
      </c>
      <c r="B136" s="2649"/>
      <c r="C136" s="2650" t="e">
        <f>AN126</f>
        <v>#N/A</v>
      </c>
      <c r="D136" s="2650"/>
    </row>
    <row r="137" spans="1:4" ht="25" customHeight="1">
      <c r="A137" s="2651" t="s">
        <v>251</v>
      </c>
      <c r="B137" s="2651"/>
      <c r="C137" s="2652" t="e">
        <f>C135+C136</f>
        <v>#N/A</v>
      </c>
      <c r="D137" s="2652"/>
    </row>
    <row r="138" spans="1:4" ht="25" customHeight="1">
      <c r="A138" s="259"/>
      <c r="B138" s="259"/>
    </row>
    <row r="139" spans="1:4" ht="25" customHeight="1">
      <c r="A139" s="2649" t="s">
        <v>252</v>
      </c>
      <c r="B139" s="2649"/>
      <c r="C139" s="2650" t="e">
        <f>AP126</f>
        <v>#N/A</v>
      </c>
      <c r="D139" s="2650"/>
    </row>
    <row r="140" spans="1:4" ht="25" customHeight="1">
      <c r="A140" s="2649" t="s">
        <v>253</v>
      </c>
      <c r="B140" s="2649"/>
      <c r="C140" s="2650" t="e">
        <f>AQ126</f>
        <v>#N/A</v>
      </c>
      <c r="D140" s="2650"/>
    </row>
    <row r="141" spans="1:4" ht="25" customHeight="1">
      <c r="A141" s="2651" t="s">
        <v>254</v>
      </c>
      <c r="B141" s="2651"/>
      <c r="C141" s="2652" t="e">
        <f>C139+C140</f>
        <v>#N/A</v>
      </c>
      <c r="D141" s="2652"/>
    </row>
  </sheetData>
  <protectedRanges>
    <protectedRange sqref="B34:B35" name="Диапазон15_1"/>
    <protectedRange password="CA30" sqref="B40:B41" name="Диапазон13_1_1"/>
    <protectedRange sqref="B45" name="Диапазон14_1_1"/>
  </protectedRanges>
  <mergeCells count="39">
    <mergeCell ref="W5:Y5"/>
    <mergeCell ref="A5:A6"/>
    <mergeCell ref="B5:B6"/>
    <mergeCell ref="E5:G5"/>
    <mergeCell ref="H5:J5"/>
    <mergeCell ref="A129:B129"/>
    <mergeCell ref="C129:D129"/>
    <mergeCell ref="AI5:AK5"/>
    <mergeCell ref="AL5:AN5"/>
    <mergeCell ref="AO5:AQ5"/>
    <mergeCell ref="Z5:AB5"/>
    <mergeCell ref="AC5:AE5"/>
    <mergeCell ref="AF5:AH5"/>
    <mergeCell ref="A127:B127"/>
    <mergeCell ref="A128:B128"/>
    <mergeCell ref="C127:D127"/>
    <mergeCell ref="C128:D128"/>
    <mergeCell ref="K5:M5"/>
    <mergeCell ref="N5:P5"/>
    <mergeCell ref="Q5:S5"/>
    <mergeCell ref="T5:V5"/>
    <mergeCell ref="A131:B131"/>
    <mergeCell ref="C131:D131"/>
    <mergeCell ref="A132:B132"/>
    <mergeCell ref="C132:D132"/>
    <mergeCell ref="A133:B133"/>
    <mergeCell ref="C133:D133"/>
    <mergeCell ref="A135:B135"/>
    <mergeCell ref="C135:D135"/>
    <mergeCell ref="A136:B136"/>
    <mergeCell ref="C136:D136"/>
    <mergeCell ref="A137:B137"/>
    <mergeCell ref="C137:D137"/>
    <mergeCell ref="A139:B139"/>
    <mergeCell ref="C139:D139"/>
    <mergeCell ref="A140:B140"/>
    <mergeCell ref="C140:D140"/>
    <mergeCell ref="A141:B141"/>
    <mergeCell ref="C141:D141"/>
  </mergeCells>
  <conditionalFormatting sqref="W7:W16 W99:W124 W18:W84 W86:W97">
    <cfRule type="cellIs" dxfId="3029" priority="99" operator="notEqual">
      <formula>#REF!</formula>
    </cfRule>
  </conditionalFormatting>
  <conditionalFormatting sqref="A92 D6:D16 O6:P16 F7:G16 I7:J16 L7:M16 U7:V16 AA7:AB16 R7:S16 X7:Y16 AD7:AE16 AG7:AH16 AJ7:AK16 AM7:AN16 AP7:AQ16 AP99:AQ124 AM99:AN124 AJ99:AK124 AG99:AH124 AD99:AE124 X99:Y124 R99:S124 AA99:AB124 U99:V124 L99:M124 I99:J124 F99:G124 O99:P124 D99:D120 AP18:AQ84 AM18:AN84 AJ18:AK84 AG18:AH84 AD18:AE84 X18:Y84 R18:S84 AA18:AB84 U18:V84 L18:M84 I18:J84 F18:G84 O18:P84 D18:D84 D86:D97 O86:P97 F86:G97 I86:J97 L86:M97 U86:V97 AA86:AB97 R86:S97 X86:Y97 AD86:AE97 AG86:AH97 AJ86:AK97 AM86:AN97 AP86:AQ97">
    <cfRule type="cellIs" dxfId="3028" priority="159" operator="equal">
      <formula>0</formula>
    </cfRule>
  </conditionalFormatting>
  <conditionalFormatting sqref="N5">
    <cfRule type="cellIs" dxfId="3027" priority="158" operator="equal">
      <formula>0</formula>
    </cfRule>
  </conditionalFormatting>
  <conditionalFormatting sqref="E5">
    <cfRule type="cellIs" dxfId="3026" priority="155" operator="equal">
      <formula>0</formula>
    </cfRule>
  </conditionalFormatting>
  <conditionalFormatting sqref="A19 A8:B9 A7 A22 A34:B34 A40:B40 A51:B51 A45:B45 A64:A65 A118:B118 A81:A84 A93:B93 A90 A91:B91 A94:A95 A102:B102 A104:B104 A105 A106:B107 A109:B109 A96:B97 F6:G6 C99:C120 C6:C16 C121:D124 A99:B100 C18:C84 C86:C91">
    <cfRule type="cellIs" dxfId="3025" priority="260" operator="equal">
      <formula>0</formula>
    </cfRule>
  </conditionalFormatting>
  <conditionalFormatting sqref="A13">
    <cfRule type="cellIs" dxfId="3024" priority="259" operator="equal">
      <formula>0</formula>
    </cfRule>
  </conditionalFormatting>
  <conditionalFormatting sqref="B19">
    <cfRule type="cellIs" dxfId="3023" priority="258" operator="equal">
      <formula>0</formula>
    </cfRule>
  </conditionalFormatting>
  <conditionalFormatting sqref="B13">
    <cfRule type="cellIs" dxfId="3022" priority="257" operator="equal">
      <formula>0</formula>
    </cfRule>
  </conditionalFormatting>
  <conditionalFormatting sqref="A14:A15">
    <cfRule type="cellIs" dxfId="3021" priority="256" operator="equal">
      <formula>0</formula>
    </cfRule>
  </conditionalFormatting>
  <conditionalFormatting sqref="B14:B15">
    <cfRule type="cellIs" dxfId="3020" priority="255" operator="equal">
      <formula>0</formula>
    </cfRule>
  </conditionalFormatting>
  <conditionalFormatting sqref="B16">
    <cfRule type="cellIs" dxfId="3019" priority="254" operator="equal">
      <formula>0</formula>
    </cfRule>
  </conditionalFormatting>
  <conditionalFormatting sqref="A11">
    <cfRule type="cellIs" dxfId="3018" priority="247" operator="equal">
      <formula>0</formula>
    </cfRule>
  </conditionalFormatting>
  <conditionalFormatting sqref="A16">
    <cfRule type="cellIs" dxfId="3017" priority="253" operator="equal">
      <formula>0</formula>
    </cfRule>
  </conditionalFormatting>
  <conditionalFormatting sqref="A12">
    <cfRule type="cellIs" dxfId="3016" priority="252" operator="equal">
      <formula>0</formula>
    </cfRule>
  </conditionalFormatting>
  <conditionalFormatting sqref="B18">
    <cfRule type="cellIs" dxfId="3015" priority="249" operator="equal">
      <formula>0</formula>
    </cfRule>
  </conditionalFormatting>
  <conditionalFormatting sqref="A10">
    <cfRule type="cellIs" dxfId="3014" priority="251" operator="equal">
      <formula>0</formula>
    </cfRule>
  </conditionalFormatting>
  <conditionalFormatting sqref="B10">
    <cfRule type="cellIs" dxfId="3013" priority="250" operator="equal">
      <formula>0</formula>
    </cfRule>
  </conditionalFormatting>
  <conditionalFormatting sqref="A18">
    <cfRule type="cellIs" dxfId="3012" priority="248" operator="equal">
      <formula>0</formula>
    </cfRule>
  </conditionalFormatting>
  <conditionalFormatting sqref="B11">
    <cfRule type="cellIs" dxfId="3011" priority="246" operator="equal">
      <formula>0</formula>
    </cfRule>
  </conditionalFormatting>
  <conditionalFormatting sqref="B7">
    <cfRule type="cellIs" dxfId="3010" priority="245" operator="equal">
      <formula>0</formula>
    </cfRule>
  </conditionalFormatting>
  <conditionalFormatting sqref="B24">
    <cfRule type="cellIs" dxfId="3009" priority="230" operator="equal">
      <formula>0</formula>
    </cfRule>
  </conditionalFormatting>
  <conditionalFormatting sqref="A5">
    <cfRule type="cellIs" dxfId="3008" priority="244" operator="equal">
      <formula>0</formula>
    </cfRule>
  </conditionalFormatting>
  <conditionalFormatting sqref="B5">
    <cfRule type="cellIs" dxfId="3007" priority="243" operator="equal">
      <formula>0</formula>
    </cfRule>
  </conditionalFormatting>
  <conditionalFormatting sqref="A87:A88">
    <cfRule type="cellIs" dxfId="3006" priority="208" operator="equal">
      <formula>0</formula>
    </cfRule>
  </conditionalFormatting>
  <conditionalFormatting sqref="A31 A23">
    <cfRule type="cellIs" dxfId="3005" priority="239" operator="equal">
      <formula>0</formula>
    </cfRule>
  </conditionalFormatting>
  <conditionalFormatting sqref="A30">
    <cfRule type="cellIs" dxfId="3004" priority="238" operator="equal">
      <formula>0</formula>
    </cfRule>
  </conditionalFormatting>
  <conditionalFormatting sqref="B22:B23 B31">
    <cfRule type="cellIs" dxfId="3003" priority="237" operator="equal">
      <formula>0</formula>
    </cfRule>
  </conditionalFormatting>
  <conditionalFormatting sqref="B30">
    <cfRule type="cellIs" dxfId="3002" priority="236" operator="equal">
      <formula>0</formula>
    </cfRule>
  </conditionalFormatting>
  <conditionalFormatting sqref="A27:A29">
    <cfRule type="cellIs" dxfId="3001" priority="235" operator="equal">
      <formula>0</formula>
    </cfRule>
  </conditionalFormatting>
  <conditionalFormatting sqref="B27:B29">
    <cfRule type="cellIs" dxfId="3000" priority="234" operator="equal">
      <formula>0</formula>
    </cfRule>
  </conditionalFormatting>
  <conditionalFormatting sqref="A25">
    <cfRule type="cellIs" dxfId="2999" priority="233" operator="equal">
      <formula>0</formula>
    </cfRule>
  </conditionalFormatting>
  <conditionalFormatting sqref="B25">
    <cfRule type="cellIs" dxfId="2998" priority="232" operator="equal">
      <formula>0</formula>
    </cfRule>
  </conditionalFormatting>
  <conditionalFormatting sqref="A24">
    <cfRule type="cellIs" dxfId="2997" priority="231" operator="equal">
      <formula>0</formula>
    </cfRule>
  </conditionalFormatting>
  <conditionalFormatting sqref="B26">
    <cfRule type="cellIs" dxfId="2996" priority="229" operator="equal">
      <formula>0</formula>
    </cfRule>
  </conditionalFormatting>
  <conditionalFormatting sqref="A26">
    <cfRule type="cellIs" dxfId="2995" priority="228" operator="equal">
      <formula>0</formula>
    </cfRule>
  </conditionalFormatting>
  <conditionalFormatting sqref="A36:A37">
    <cfRule type="cellIs" dxfId="2994" priority="226" operator="equal">
      <formula>0</formula>
    </cfRule>
  </conditionalFormatting>
  <conditionalFormatting sqref="A35">
    <cfRule type="cellIs" dxfId="2993" priority="225" operator="equal">
      <formula>0</formula>
    </cfRule>
  </conditionalFormatting>
  <conditionalFormatting sqref="A41:B42">
    <cfRule type="cellIs" dxfId="2992" priority="224" operator="equal">
      <formula>0</formula>
    </cfRule>
  </conditionalFormatting>
  <conditionalFormatting sqref="A59:B59 A52:B57 A61:B62 A60">
    <cfRule type="cellIs" dxfId="2991" priority="221" operator="equal">
      <formula>0</formula>
    </cfRule>
  </conditionalFormatting>
  <conditionalFormatting sqref="A46:A49">
    <cfRule type="cellIs" dxfId="2990" priority="223" operator="equal">
      <formula>0</formula>
    </cfRule>
  </conditionalFormatting>
  <conditionalFormatting sqref="B46:B49">
    <cfRule type="cellIs" dxfId="2989" priority="222" operator="equal">
      <formula>0</formula>
    </cfRule>
  </conditionalFormatting>
  <conditionalFormatting sqref="A58:B58">
    <cfRule type="cellIs" dxfId="2988" priority="220" operator="equal">
      <formula>0</formula>
    </cfRule>
  </conditionalFormatting>
  <conditionalFormatting sqref="B64:B65">
    <cfRule type="cellIs" dxfId="2987" priority="219" operator="equal">
      <formula>0</formula>
    </cfRule>
  </conditionalFormatting>
  <conditionalFormatting sqref="A119">
    <cfRule type="cellIs" dxfId="2986" priority="192" operator="equal">
      <formula>0</formula>
    </cfRule>
  </conditionalFormatting>
  <conditionalFormatting sqref="A79:A80">
    <cfRule type="cellIs" dxfId="2985" priority="216" operator="equal">
      <formula>0</formula>
    </cfRule>
  </conditionalFormatting>
  <conditionalFormatting sqref="A77">
    <cfRule type="cellIs" dxfId="2984" priority="214" operator="equal">
      <formula>0</formula>
    </cfRule>
  </conditionalFormatting>
  <conditionalFormatting sqref="B67">
    <cfRule type="cellIs" dxfId="2983" priority="215" operator="equal">
      <formula>0</formula>
    </cfRule>
  </conditionalFormatting>
  <conditionalFormatting sqref="A67">
    <cfRule type="cellIs" dxfId="2982" priority="217" operator="equal">
      <formula>0</formula>
    </cfRule>
  </conditionalFormatting>
  <conditionalFormatting sqref="B119">
    <cfRule type="cellIs" dxfId="2981" priority="193" operator="equal">
      <formula>0</formula>
    </cfRule>
  </conditionalFormatting>
  <conditionalFormatting sqref="A122:B122">
    <cfRule type="cellIs" dxfId="2980" priority="191" operator="equal">
      <formula>0</formula>
    </cfRule>
  </conditionalFormatting>
  <conditionalFormatting sqref="B12">
    <cfRule type="cellIs" dxfId="2979" priority="190" operator="equal">
      <formula>0</formula>
    </cfRule>
  </conditionalFormatting>
  <conditionalFormatting sqref="A68:B69 A70:A72 B70:B77 A78:B80">
    <cfRule type="cellIs" dxfId="2978" priority="218" operator="equal">
      <formula>0</formula>
    </cfRule>
  </conditionalFormatting>
  <conditionalFormatting sqref="A78:B78">
    <cfRule type="cellIs" dxfId="2977" priority="211" operator="equal">
      <formula>0</formula>
    </cfRule>
  </conditionalFormatting>
  <conditionalFormatting sqref="A120:B121 B126 A123:B124">
    <cfRule type="cellIs" dxfId="2976" priority="194" operator="equal">
      <formula>0</formula>
    </cfRule>
  </conditionalFormatting>
  <conditionalFormatting sqref="A73">
    <cfRule type="cellIs" dxfId="2975" priority="213" operator="equal">
      <formula>0</formula>
    </cfRule>
  </conditionalFormatting>
  <conditionalFormatting sqref="A74:A76">
    <cfRule type="cellIs" dxfId="2974" priority="212" operator="equal">
      <formula>0</formula>
    </cfRule>
  </conditionalFormatting>
  <conditionalFormatting sqref="A86">
    <cfRule type="cellIs" dxfId="2973" priority="210" operator="equal">
      <formula>0</formula>
    </cfRule>
  </conditionalFormatting>
  <conditionalFormatting sqref="B84 B86">
    <cfRule type="cellIs" dxfId="2972" priority="209" operator="equal">
      <formula>0</formula>
    </cfRule>
  </conditionalFormatting>
  <conditionalFormatting sqref="B87:B88">
    <cfRule type="cellIs" dxfId="2971" priority="207" operator="equal">
      <formula>0</formula>
    </cfRule>
  </conditionalFormatting>
  <conditionalFormatting sqref="B82:B83">
    <cfRule type="cellIs" dxfId="2970" priority="206" operator="equal">
      <formula>0</formula>
    </cfRule>
  </conditionalFormatting>
  <conditionalFormatting sqref="B81">
    <cfRule type="cellIs" dxfId="2969" priority="205" operator="equal">
      <formula>0</formula>
    </cfRule>
  </conditionalFormatting>
  <conditionalFormatting sqref="B90">
    <cfRule type="cellIs" dxfId="2968" priority="204" operator="equal">
      <formula>0</formula>
    </cfRule>
  </conditionalFormatting>
  <conditionalFormatting sqref="B94">
    <cfRule type="cellIs" dxfId="2967" priority="203" operator="equal">
      <formula>0</formula>
    </cfRule>
  </conditionalFormatting>
  <conditionalFormatting sqref="B92">
    <cfRule type="cellIs" dxfId="2966" priority="202" operator="equal">
      <formula>0</formula>
    </cfRule>
  </conditionalFormatting>
  <conditionalFormatting sqref="B95">
    <cfRule type="cellIs" dxfId="2965" priority="201" operator="equal">
      <formula>0</formula>
    </cfRule>
  </conditionalFormatting>
  <conditionalFormatting sqref="A103:B103">
    <cfRule type="cellIs" dxfId="2964" priority="200" operator="equal">
      <formula>0</formula>
    </cfRule>
  </conditionalFormatting>
  <conditionalFormatting sqref="B105">
    <cfRule type="cellIs" dxfId="2963" priority="199" operator="equal">
      <formula>0</formula>
    </cfRule>
  </conditionalFormatting>
  <conditionalFormatting sqref="A110 A112:B114">
    <cfRule type="cellIs" dxfId="2962" priority="198" operator="equal">
      <formula>0</formula>
    </cfRule>
  </conditionalFormatting>
  <conditionalFormatting sqref="B110:B111">
    <cfRule type="cellIs" dxfId="2961" priority="197" operator="equal">
      <formula>0</formula>
    </cfRule>
  </conditionalFormatting>
  <conditionalFormatting sqref="A115:B115">
    <cfRule type="cellIs" dxfId="2960" priority="196" operator="equal">
      <formula>0</formula>
    </cfRule>
  </conditionalFormatting>
  <conditionalFormatting sqref="A111">
    <cfRule type="cellIs" dxfId="2959" priority="195" operator="equal">
      <formula>0</formula>
    </cfRule>
  </conditionalFormatting>
  <conditionalFormatting sqref="B35:B37">
    <cfRule type="cellIs" dxfId="2958" priority="189" operator="equal">
      <formula>0</formula>
    </cfRule>
  </conditionalFormatting>
  <conditionalFormatting sqref="A32">
    <cfRule type="cellIs" dxfId="2957" priority="188" operator="equal">
      <formula>0</formula>
    </cfRule>
  </conditionalFormatting>
  <conditionalFormatting sqref="B32">
    <cfRule type="cellIs" dxfId="2956" priority="187" operator="equal">
      <formula>0</formula>
    </cfRule>
  </conditionalFormatting>
  <conditionalFormatting sqref="A43:B43">
    <cfRule type="cellIs" dxfId="2955" priority="186" operator="equal">
      <formula>0</formula>
    </cfRule>
  </conditionalFormatting>
  <conditionalFormatting sqref="A116:B116">
    <cfRule type="cellIs" dxfId="2954" priority="185" operator="equal">
      <formula>0</formula>
    </cfRule>
  </conditionalFormatting>
  <conditionalFormatting sqref="E6">
    <cfRule type="cellIs" dxfId="2953" priority="184" operator="equal">
      <formula>0</formula>
    </cfRule>
  </conditionalFormatting>
  <conditionalFormatting sqref="A20">
    <cfRule type="cellIs" dxfId="2952" priority="182" operator="equal">
      <formula>0</formula>
    </cfRule>
  </conditionalFormatting>
  <conditionalFormatting sqref="B20">
    <cfRule type="cellIs" dxfId="2951" priority="181" operator="equal">
      <formula>0</formula>
    </cfRule>
  </conditionalFormatting>
  <conditionalFormatting sqref="Q5">
    <cfRule type="cellIs" dxfId="2950" priority="149" operator="equal">
      <formula>0</formula>
    </cfRule>
  </conditionalFormatting>
  <conditionalFormatting sqref="I6:J6">
    <cfRule type="cellIs" dxfId="2949" priority="176" operator="equal">
      <formula>0</formula>
    </cfRule>
  </conditionalFormatting>
  <conditionalFormatting sqref="H5">
    <cfRule type="cellIs" dxfId="2948" priority="175" operator="equal">
      <formula>0</formula>
    </cfRule>
  </conditionalFormatting>
  <conditionalFormatting sqref="C92:C97">
    <cfRule type="cellIs" dxfId="2947" priority="174" operator="equal">
      <formula>0</formula>
    </cfRule>
  </conditionalFormatting>
  <conditionalFormatting sqref="L6:M6">
    <cfRule type="cellIs" dxfId="2946" priority="167" operator="equal">
      <formula>0</formula>
    </cfRule>
  </conditionalFormatting>
  <conditionalFormatting sqref="K5">
    <cfRule type="cellIs" dxfId="2945" priority="166" operator="equal">
      <formula>0</formula>
    </cfRule>
  </conditionalFormatting>
  <conditionalFormatting sqref="AA6:AB6">
    <cfRule type="cellIs" dxfId="2944" priority="126" operator="equal">
      <formula>0</formula>
    </cfRule>
  </conditionalFormatting>
  <conditionalFormatting sqref="Z5">
    <cfRule type="cellIs" dxfId="2943" priority="125" operator="equal">
      <formula>0</formula>
    </cfRule>
  </conditionalFormatting>
  <conditionalFormatting sqref="B60">
    <cfRule type="cellIs" dxfId="2942" priority="122" operator="equal">
      <formula>0</formula>
    </cfRule>
  </conditionalFormatting>
  <conditionalFormatting sqref="R6:S6">
    <cfRule type="cellIs" dxfId="2941" priority="150" operator="equal">
      <formula>0</formula>
    </cfRule>
  </conditionalFormatting>
  <conditionalFormatting sqref="U6:V6">
    <cfRule type="cellIs" dxfId="2940" priority="142" operator="equal">
      <formula>0</formula>
    </cfRule>
  </conditionalFormatting>
  <conditionalFormatting sqref="T5">
    <cfRule type="cellIs" dxfId="2939" priority="141" operator="equal">
      <formula>0</formula>
    </cfRule>
  </conditionalFormatting>
  <conditionalFormatting sqref="X6:Y6">
    <cfRule type="cellIs" dxfId="2938" priority="134" operator="equal">
      <formula>0</formula>
    </cfRule>
  </conditionalFormatting>
  <conditionalFormatting sqref="W5">
    <cfRule type="cellIs" dxfId="2937" priority="133" operator="equal">
      <formula>0</formula>
    </cfRule>
  </conditionalFormatting>
  <conditionalFormatting sqref="W6">
    <cfRule type="cellIs" dxfId="2936" priority="98" operator="equal">
      <formula>0</formula>
    </cfRule>
  </conditionalFormatting>
  <conditionalFormatting sqref="Z6">
    <cfRule type="cellIs" dxfId="2935" priority="94" operator="equal">
      <formula>0</formula>
    </cfRule>
  </conditionalFormatting>
  <conditionalFormatting sqref="H6">
    <cfRule type="cellIs" dxfId="2934" priority="118" operator="equal">
      <formula>0</formula>
    </cfRule>
  </conditionalFormatting>
  <conditionalFormatting sqref="K6">
    <cfRule type="cellIs" dxfId="2933" priority="114" operator="equal">
      <formula>0</formula>
    </cfRule>
  </conditionalFormatting>
  <conditionalFormatting sqref="N6">
    <cfRule type="cellIs" dxfId="2932" priority="110" operator="equal">
      <formula>0</formula>
    </cfRule>
  </conditionalFormatting>
  <conditionalFormatting sqref="Q6">
    <cfRule type="cellIs" dxfId="2931" priority="106" operator="equal">
      <formula>0</formula>
    </cfRule>
  </conditionalFormatting>
  <conditionalFormatting sqref="T6">
    <cfRule type="cellIs" dxfId="2930" priority="102" operator="equal">
      <formula>0</formula>
    </cfRule>
  </conditionalFormatting>
  <conditionalFormatting sqref="AD6:AE6">
    <cfRule type="cellIs" dxfId="2929" priority="92" operator="equal">
      <formula>0</formula>
    </cfRule>
  </conditionalFormatting>
  <conditionalFormatting sqref="AC5">
    <cfRule type="cellIs" dxfId="2928" priority="91" operator="equal">
      <formula>0</formula>
    </cfRule>
  </conditionalFormatting>
  <conditionalFormatting sqref="AC6">
    <cfRule type="cellIs" dxfId="2927" priority="85" operator="equal">
      <formula>0</formula>
    </cfRule>
  </conditionalFormatting>
  <conditionalFormatting sqref="AG6:AH6">
    <cfRule type="cellIs" dxfId="2926" priority="83" operator="equal">
      <formula>0</formula>
    </cfRule>
  </conditionalFormatting>
  <conditionalFormatting sqref="AF5">
    <cfRule type="cellIs" dxfId="2925" priority="82" operator="equal">
      <formula>0</formula>
    </cfRule>
  </conditionalFormatting>
  <conditionalFormatting sqref="AF6">
    <cfRule type="cellIs" dxfId="2924" priority="76" operator="equal">
      <formula>0</formula>
    </cfRule>
  </conditionalFormatting>
  <conditionalFormatting sqref="A127">
    <cfRule type="cellIs" dxfId="2923" priority="75" operator="equal">
      <formula>0</formula>
    </cfRule>
  </conditionalFormatting>
  <conditionalFormatting sqref="A128">
    <cfRule type="cellIs" dxfId="2922" priority="74" operator="equal">
      <formula>0</formula>
    </cfRule>
  </conditionalFormatting>
  <conditionalFormatting sqref="A129">
    <cfRule type="cellIs" dxfId="2921" priority="72" operator="equal">
      <formula>0</formula>
    </cfRule>
  </conditionalFormatting>
  <conditionalFormatting sqref="AJ6:AK6">
    <cfRule type="cellIs" dxfId="2920" priority="70" operator="equal">
      <formula>0</formula>
    </cfRule>
  </conditionalFormatting>
  <conditionalFormatting sqref="AI5">
    <cfRule type="cellIs" dxfId="2919" priority="69" operator="equal">
      <formula>0</formula>
    </cfRule>
  </conditionalFormatting>
  <conditionalFormatting sqref="AI6">
    <cfRule type="cellIs" dxfId="2918" priority="63" operator="equal">
      <formula>0</formula>
    </cfRule>
  </conditionalFormatting>
  <conditionalFormatting sqref="AM6:AN6">
    <cfRule type="cellIs" dxfId="2917" priority="61" operator="equal">
      <formula>0</formula>
    </cfRule>
  </conditionalFormatting>
  <conditionalFormatting sqref="AL5">
    <cfRule type="cellIs" dxfId="2916" priority="60" operator="equal">
      <formula>0</formula>
    </cfRule>
  </conditionalFormatting>
  <conditionalFormatting sqref="AL6">
    <cfRule type="cellIs" dxfId="2915" priority="54" operator="equal">
      <formula>0</formula>
    </cfRule>
  </conditionalFormatting>
  <conditionalFormatting sqref="AP6:AQ6">
    <cfRule type="cellIs" dxfId="2914" priority="52" operator="equal">
      <formula>0</formula>
    </cfRule>
  </conditionalFormatting>
  <conditionalFormatting sqref="AO5">
    <cfRule type="cellIs" dxfId="2913" priority="51" operator="equal">
      <formula>0</formula>
    </cfRule>
  </conditionalFormatting>
  <conditionalFormatting sqref="AO6">
    <cfRule type="cellIs" dxfId="2912" priority="45" operator="equal">
      <formula>0</formula>
    </cfRule>
  </conditionalFormatting>
  <conditionalFormatting sqref="A131">
    <cfRule type="cellIs" dxfId="2911" priority="44" operator="equal">
      <formula>0</formula>
    </cfRule>
  </conditionalFormatting>
  <conditionalFormatting sqref="A132">
    <cfRule type="cellIs" dxfId="2910" priority="43" operator="equal">
      <formula>0</formula>
    </cfRule>
  </conditionalFormatting>
  <conditionalFormatting sqref="A133">
    <cfRule type="cellIs" dxfId="2909" priority="42" operator="equal">
      <formula>0</formula>
    </cfRule>
  </conditionalFormatting>
  <conditionalFormatting sqref="A135">
    <cfRule type="cellIs" dxfId="2908" priority="41" operator="equal">
      <formula>0</formula>
    </cfRule>
  </conditionalFormatting>
  <conditionalFormatting sqref="A136">
    <cfRule type="cellIs" dxfId="2907" priority="40" operator="equal">
      <formula>0</formula>
    </cfRule>
  </conditionalFormatting>
  <conditionalFormatting sqref="A137">
    <cfRule type="cellIs" dxfId="2906" priority="39" operator="equal">
      <formula>0</formula>
    </cfRule>
  </conditionalFormatting>
  <conditionalFormatting sqref="A139">
    <cfRule type="cellIs" dxfId="2905" priority="38" operator="equal">
      <formula>0</formula>
    </cfRule>
  </conditionalFormatting>
  <conditionalFormatting sqref="A140">
    <cfRule type="cellIs" dxfId="2904" priority="37" operator="equal">
      <formula>0</formula>
    </cfRule>
  </conditionalFormatting>
  <conditionalFormatting sqref="A141">
    <cfRule type="cellIs" dxfId="2903" priority="36" operator="equal">
      <formula>0</formula>
    </cfRule>
  </conditionalFormatting>
  <conditionalFormatting sqref="O98:P98 F98:G98 I98:J98 L98:M98 U98:V98 AA98:AB98 R98:S98 X98:Y98 AD98:AE98 AG98:AH98 AJ98:AK98 AM98:AN98 AP98:AQ98">
    <cfRule type="cellIs" dxfId="2902" priority="29" operator="equal">
      <formula>0</formula>
    </cfRule>
  </conditionalFormatting>
  <conditionalFormatting sqref="B98">
    <cfRule type="cellIs" dxfId="2901" priority="25" operator="equal">
      <formula>0</formula>
    </cfRule>
  </conditionalFormatting>
  <conditionalFormatting sqref="A98">
    <cfRule type="cellIs" dxfId="2900" priority="24" operator="equal">
      <formula>0</formula>
    </cfRule>
  </conditionalFormatting>
  <conditionalFormatting sqref="D98">
    <cfRule type="cellIs" dxfId="2899" priority="22" operator="equal">
      <formula>0</formula>
    </cfRule>
  </conditionalFormatting>
  <conditionalFormatting sqref="C98">
    <cfRule type="cellIs" dxfId="2898" priority="23" operator="equal">
      <formula>0</formula>
    </cfRule>
  </conditionalFormatting>
  <conditionalFormatting sqref="D17 O17:P17 F17:G17 I17:J17 L17:M17 U17:V17 AA17:AB17 R17:S17 X17:Y17 AD17:AE17 AG17:AH17 AJ17:AK17 AM17:AN17 AP17:AQ17">
    <cfRule type="cellIs" dxfId="2897" priority="14" operator="equal">
      <formula>0</formula>
    </cfRule>
  </conditionalFormatting>
  <conditionalFormatting sqref="C17">
    <cfRule type="cellIs" dxfId="2896" priority="21" operator="equal">
      <formula>0</formula>
    </cfRule>
  </conditionalFormatting>
  <conditionalFormatting sqref="B17">
    <cfRule type="cellIs" dxfId="2895" priority="20" operator="equal">
      <formula>0</formula>
    </cfRule>
  </conditionalFormatting>
  <conditionalFormatting sqref="A17">
    <cfRule type="cellIs" dxfId="2894" priority="19" operator="equal">
      <formula>0</formula>
    </cfRule>
  </conditionalFormatting>
  <conditionalFormatting sqref="AP85:AQ85 AM85:AN85 AJ85:AK85 AG85:AH85 AD85:AE85 X85:Y85 R85:S85 AA85:AB85 U85:V85 L85:M85 I85:J85 F85:G85 O85:P85 D85">
    <cfRule type="cellIs" dxfId="2893" priority="4" operator="equal">
      <formula>0</formula>
    </cfRule>
  </conditionalFormatting>
  <conditionalFormatting sqref="A85 C85">
    <cfRule type="cellIs" dxfId="2892" priority="10" operator="equal">
      <formula>0</formula>
    </cfRule>
  </conditionalFormatting>
  <conditionalFormatting sqref="B85">
    <cfRule type="cellIs" dxfId="2891" priority="6" operator="equal">
      <formula>0</formula>
    </cfRule>
  </conditionalFormatting>
  <pageMargins left="0.7" right="0.7" top="0.75" bottom="0.75" header="0.3" footer="0.3"/>
  <pageSetup paperSize="9"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96"/>
  <sheetViews>
    <sheetView zoomScale="85" zoomScaleNormal="85" workbookViewId="0">
      <selection activeCell="CD15" sqref="CD15"/>
    </sheetView>
  </sheetViews>
  <sheetFormatPr defaultRowHeight="14.5"/>
  <cols>
    <col min="1" max="2" width="8.81640625" style="66"/>
    <col min="3" max="4" width="2" style="66" customWidth="1"/>
    <col min="5" max="9" width="1.81640625" style="66" customWidth="1"/>
    <col min="10" max="10" width="1.81640625" customWidth="1"/>
    <col min="11" max="73" width="1.54296875" customWidth="1"/>
    <col min="74" max="106" width="1.81640625" customWidth="1"/>
  </cols>
  <sheetData>
    <row r="1" spans="11:42" ht="15" thickBot="1"/>
    <row r="2" spans="11:42" s="66" customFormat="1" ht="15" thickBot="1">
      <c r="K2" s="2372" t="s">
        <v>913</v>
      </c>
      <c r="L2" s="2373"/>
      <c r="M2" s="2373"/>
      <c r="N2" s="2373"/>
      <c r="O2" s="2373"/>
      <c r="P2" s="2374"/>
      <c r="Q2" s="2372" t="s">
        <v>914</v>
      </c>
      <c r="R2" s="2373"/>
      <c r="S2" s="2373"/>
      <c r="T2" s="2373"/>
      <c r="U2" s="2373"/>
      <c r="V2" s="2373"/>
      <c r="W2" s="2373"/>
      <c r="X2" s="2373"/>
      <c r="Y2" s="2373"/>
      <c r="Z2" s="2373"/>
      <c r="AA2" s="2373"/>
      <c r="AB2" s="2373"/>
      <c r="AC2" s="2373"/>
      <c r="AD2" s="2373"/>
      <c r="AE2" s="2373"/>
      <c r="AF2" s="2373"/>
      <c r="AG2" s="2373"/>
      <c r="AH2" s="2373"/>
      <c r="AI2" s="2373"/>
      <c r="AJ2" s="2374"/>
    </row>
    <row r="3" spans="11:42" s="66" customFormat="1" ht="20.149999999999999" customHeight="1">
      <c r="K3" s="2694" t="s">
        <v>817</v>
      </c>
      <c r="L3" s="2695"/>
      <c r="M3" s="2695"/>
      <c r="N3" s="2695"/>
      <c r="O3" s="2695"/>
      <c r="P3" s="2695"/>
      <c r="Q3" s="2695"/>
      <c r="R3" s="2696"/>
      <c r="S3" s="2697" t="s">
        <v>818</v>
      </c>
      <c r="T3" s="2698"/>
      <c r="U3" s="2698"/>
      <c r="V3" s="2698"/>
      <c r="W3" s="2698"/>
      <c r="X3" s="2698"/>
      <c r="Y3" s="2699" t="s">
        <v>819</v>
      </c>
      <c r="Z3" s="2700"/>
      <c r="AA3" s="2700"/>
      <c r="AB3" s="2700"/>
      <c r="AC3" s="2700"/>
      <c r="AD3" s="2700"/>
      <c r="AE3" s="2701"/>
      <c r="AF3" s="2702" t="s">
        <v>820</v>
      </c>
      <c r="AG3" s="2703"/>
      <c r="AH3" s="2704"/>
      <c r="AI3" s="2705"/>
      <c r="AJ3" s="2706"/>
    </row>
    <row r="4" spans="11:42" s="66" customFormat="1" ht="19.5">
      <c r="K4" s="1672">
        <v>1000</v>
      </c>
      <c r="L4" s="1672">
        <v>1000</v>
      </c>
      <c r="M4" s="1672">
        <v>1000</v>
      </c>
      <c r="N4" s="1672">
        <v>1000</v>
      </c>
      <c r="O4" s="1672">
        <v>1000</v>
      </c>
      <c r="P4" s="1672">
        <v>1000</v>
      </c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</row>
    <row r="5" spans="11:42" s="66" customFormat="1"/>
    <row r="6" spans="11:42" ht="15" thickBot="1"/>
    <row r="7" spans="11:42" ht="15" thickBot="1">
      <c r="K7" s="2372" t="s">
        <v>908</v>
      </c>
      <c r="L7" s="2373"/>
      <c r="M7" s="2373"/>
      <c r="N7" s="2373"/>
      <c r="O7" s="2373"/>
      <c r="P7" s="2374"/>
      <c r="Q7" s="2718" t="s">
        <v>890</v>
      </c>
      <c r="R7" s="2719"/>
      <c r="S7" s="2719"/>
      <c r="T7" s="2719"/>
      <c r="U7" s="2719"/>
      <c r="V7" s="2719"/>
      <c r="W7" s="2719"/>
      <c r="X7" s="2719"/>
      <c r="Y7" s="2719"/>
      <c r="Z7" s="2719"/>
      <c r="AA7" s="2719"/>
      <c r="AB7" s="2719"/>
      <c r="AC7" s="2719"/>
      <c r="AD7" s="2719"/>
      <c r="AE7" s="2719"/>
      <c r="AF7" s="2719"/>
      <c r="AG7" s="2719"/>
      <c r="AH7" s="2719"/>
      <c r="AI7" s="2719"/>
      <c r="AJ7" s="2719"/>
      <c r="AK7" s="2719"/>
      <c r="AL7" s="2719"/>
      <c r="AM7" s="2719"/>
      <c r="AN7" s="2719"/>
      <c r="AO7" s="2719"/>
      <c r="AP7" s="2720"/>
    </row>
    <row r="8" spans="11:42">
      <c r="K8" s="2707" t="s">
        <v>817</v>
      </c>
      <c r="L8" s="2695"/>
      <c r="M8" s="2695"/>
      <c r="N8" s="2695"/>
      <c r="O8" s="2695"/>
      <c r="P8" s="2695"/>
      <c r="Q8" s="2695"/>
      <c r="R8" s="2695"/>
      <c r="S8" s="2695"/>
      <c r="T8" s="2695"/>
      <c r="U8" s="2695"/>
      <c r="V8" s="2696"/>
      <c r="W8" s="2708" t="s">
        <v>818</v>
      </c>
      <c r="X8" s="2709"/>
      <c r="Y8" s="2709"/>
      <c r="Z8" s="2709"/>
      <c r="AA8" s="2709"/>
      <c r="AB8" s="2709"/>
      <c r="AC8" s="2721"/>
      <c r="AD8" s="2710" t="s">
        <v>819</v>
      </c>
      <c r="AE8" s="2711"/>
      <c r="AF8" s="2711"/>
      <c r="AG8" s="2711"/>
      <c r="AH8" s="2711"/>
      <c r="AI8" s="2711"/>
      <c r="AJ8" s="2711"/>
      <c r="AK8" s="2712"/>
      <c r="AL8" s="2713" t="s">
        <v>820</v>
      </c>
      <c r="AM8" s="2714"/>
      <c r="AN8" s="2715"/>
      <c r="AO8" s="2716"/>
      <c r="AP8" s="2717"/>
    </row>
    <row r="9" spans="11:42" ht="19.5">
      <c r="K9" s="1672">
        <v>1000</v>
      </c>
      <c r="L9" s="1672">
        <v>1000</v>
      </c>
      <c r="M9" s="1672">
        <v>1000</v>
      </c>
      <c r="N9" s="1672">
        <v>1000</v>
      </c>
      <c r="O9" s="1672">
        <v>1000</v>
      </c>
      <c r="P9" s="1672">
        <v>1000</v>
      </c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  <c r="AP9" s="75"/>
    </row>
    <row r="11" spans="11:42" ht="15" thickBot="1"/>
    <row r="12" spans="11:42" ht="19" thickBot="1">
      <c r="K12" s="2372" t="s">
        <v>909</v>
      </c>
      <c r="L12" s="2373"/>
      <c r="M12" s="2373"/>
      <c r="N12" s="2373"/>
      <c r="O12" s="2373"/>
      <c r="P12" s="2374"/>
      <c r="Q12" s="2724" t="s">
        <v>892</v>
      </c>
      <c r="R12" s="2725"/>
      <c r="S12" s="2725"/>
      <c r="T12" s="2725"/>
      <c r="U12" s="2725"/>
      <c r="V12" s="2725"/>
      <c r="W12" s="2725"/>
      <c r="X12" s="2725"/>
      <c r="Y12" s="2725"/>
      <c r="Z12" s="2725"/>
      <c r="AA12" s="2725"/>
      <c r="AB12" s="2725"/>
      <c r="AC12" s="2725"/>
      <c r="AD12" s="2725"/>
      <c r="AE12" s="2725"/>
      <c r="AF12" s="2725"/>
      <c r="AG12" s="2725"/>
      <c r="AH12" s="2725"/>
      <c r="AI12" s="2725"/>
      <c r="AJ12" s="2725"/>
      <c r="AK12" s="2726"/>
    </row>
    <row r="13" spans="11:42">
      <c r="K13" s="2727" t="s">
        <v>817</v>
      </c>
      <c r="L13" s="2728"/>
      <c r="M13" s="2728"/>
      <c r="N13" s="2728"/>
      <c r="O13" s="2728"/>
      <c r="P13" s="2728"/>
      <c r="Q13" s="2728"/>
      <c r="R13" s="2729"/>
      <c r="S13" s="2697" t="s">
        <v>818</v>
      </c>
      <c r="T13" s="2698"/>
      <c r="U13" s="2698"/>
      <c r="V13" s="2698"/>
      <c r="W13" s="2698"/>
      <c r="X13" s="2698"/>
      <c r="Y13" s="2730"/>
      <c r="Z13" s="2699" t="s">
        <v>819</v>
      </c>
      <c r="AA13" s="2700"/>
      <c r="AB13" s="2700"/>
      <c r="AC13" s="2700"/>
      <c r="AD13" s="2700"/>
      <c r="AE13" s="2700"/>
      <c r="AF13" s="2701"/>
      <c r="AG13" s="2702" t="s">
        <v>820</v>
      </c>
      <c r="AH13" s="2703"/>
      <c r="AI13" s="2704"/>
      <c r="AJ13" s="2705"/>
      <c r="AK13" s="2706"/>
    </row>
    <row r="14" spans="11:42" ht="19.5">
      <c r="K14" s="1672">
        <v>1000</v>
      </c>
      <c r="L14" s="1672">
        <v>1000</v>
      </c>
      <c r="M14" s="1672">
        <v>1000</v>
      </c>
      <c r="N14" s="1672">
        <v>1000</v>
      </c>
      <c r="O14" s="1672">
        <v>1000</v>
      </c>
      <c r="P14" s="1672">
        <v>1000</v>
      </c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</row>
    <row r="16" spans="11:42" ht="15" thickBot="1"/>
    <row r="17" spans="6:70" ht="21.5" thickBot="1">
      <c r="K17" s="2372" t="s">
        <v>911</v>
      </c>
      <c r="L17" s="2373"/>
      <c r="M17" s="2373"/>
      <c r="N17" s="2373"/>
      <c r="O17" s="2373"/>
      <c r="P17" s="2374"/>
      <c r="Q17" s="2372" t="s">
        <v>912</v>
      </c>
      <c r="R17" s="2373"/>
      <c r="S17" s="2373"/>
      <c r="T17" s="2373"/>
      <c r="U17" s="2373"/>
      <c r="V17" s="2373"/>
      <c r="W17" s="2373"/>
      <c r="X17" s="2373"/>
      <c r="Y17" s="2373"/>
      <c r="Z17" s="2373"/>
      <c r="AA17" s="2373"/>
      <c r="AB17" s="2373"/>
      <c r="AC17" s="2373"/>
      <c r="AD17" s="2373"/>
      <c r="AE17" s="2373"/>
      <c r="AF17" s="2373"/>
      <c r="AG17" s="2373"/>
      <c r="AH17" s="2373"/>
      <c r="AI17" s="2373"/>
      <c r="AJ17" s="2373"/>
      <c r="AK17" s="2373"/>
      <c r="AL17" s="2374"/>
    </row>
    <row r="18" spans="6:70">
      <c r="K18" s="2707" t="s">
        <v>817</v>
      </c>
      <c r="L18" s="2695"/>
      <c r="M18" s="2695"/>
      <c r="N18" s="2695"/>
      <c r="O18" s="2695"/>
      <c r="P18" s="2695"/>
      <c r="Q18" s="2695"/>
      <c r="R18" s="2695"/>
      <c r="S18" s="2695"/>
      <c r="T18" s="2696"/>
      <c r="U18" s="2708" t="s">
        <v>818</v>
      </c>
      <c r="V18" s="2709"/>
      <c r="W18" s="2709"/>
      <c r="X18" s="2709"/>
      <c r="Y18" s="2709"/>
      <c r="Z18" s="2709"/>
      <c r="AA18" s="2709"/>
      <c r="AB18" s="2710" t="s">
        <v>819</v>
      </c>
      <c r="AC18" s="2711"/>
      <c r="AD18" s="2711"/>
      <c r="AE18" s="2711"/>
      <c r="AF18" s="2711"/>
      <c r="AG18" s="2712"/>
      <c r="AH18" s="2713" t="s">
        <v>820</v>
      </c>
      <c r="AI18" s="2714"/>
      <c r="AJ18" s="2715"/>
      <c r="AK18" s="2716"/>
      <c r="AL18" s="2717"/>
    </row>
    <row r="19" spans="6:70" ht="19.5">
      <c r="K19" s="1672">
        <v>1000</v>
      </c>
      <c r="L19" s="1672">
        <v>1000</v>
      </c>
      <c r="M19" s="1672">
        <v>1000</v>
      </c>
      <c r="N19" s="1672">
        <v>1000</v>
      </c>
      <c r="O19" s="1672">
        <v>1000</v>
      </c>
      <c r="P19" s="1672">
        <v>1000</v>
      </c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1672">
        <v>320</v>
      </c>
      <c r="AE19" s="1672">
        <v>320</v>
      </c>
      <c r="AF19" s="1672">
        <v>320</v>
      </c>
      <c r="AG19" s="1672">
        <v>320</v>
      </c>
      <c r="AH19" s="75"/>
      <c r="AI19" s="75"/>
      <c r="AJ19" s="75"/>
      <c r="AK19" s="75"/>
      <c r="AL19" s="75"/>
    </row>
    <row r="21" spans="6:70" ht="15" thickBot="1"/>
    <row r="22" spans="6:70" ht="15" thickBot="1">
      <c r="K22" s="2372" t="s">
        <v>910</v>
      </c>
      <c r="L22" s="2373"/>
      <c r="M22" s="2373"/>
      <c r="N22" s="2373"/>
      <c r="O22" s="2373"/>
      <c r="P22" s="2374"/>
      <c r="Q22" s="2372" t="s">
        <v>863</v>
      </c>
      <c r="R22" s="2373"/>
      <c r="S22" s="2373"/>
      <c r="T22" s="2373"/>
      <c r="U22" s="2373"/>
      <c r="V22" s="2373"/>
      <c r="W22" s="2373"/>
      <c r="X22" s="2373"/>
      <c r="Y22" s="2373"/>
      <c r="Z22" s="2373"/>
      <c r="AA22" s="2373"/>
      <c r="AB22" s="2373"/>
      <c r="AC22" s="2373"/>
      <c r="AD22" s="2373"/>
      <c r="AE22" s="2373"/>
      <c r="AF22" s="2373"/>
      <c r="AG22" s="2373"/>
      <c r="AH22" s="2373"/>
      <c r="AI22" s="2374"/>
    </row>
    <row r="23" spans="6:70">
      <c r="K23" s="2707" t="s">
        <v>817</v>
      </c>
      <c r="L23" s="2695"/>
      <c r="M23" s="2695"/>
      <c r="N23" s="2695"/>
      <c r="O23" s="2695"/>
      <c r="P23" s="2695"/>
      <c r="Q23" s="2695"/>
      <c r="R23" s="2695"/>
      <c r="S23" s="2695"/>
      <c r="T23" s="2696"/>
      <c r="U23" s="2708" t="s">
        <v>818</v>
      </c>
      <c r="V23" s="2709"/>
      <c r="W23" s="2709"/>
      <c r="X23" s="2709"/>
      <c r="Y23" s="2709"/>
      <c r="Z23" s="2709"/>
      <c r="AA23" s="2722" t="s">
        <v>819</v>
      </c>
      <c r="AB23" s="2723"/>
      <c r="AC23" s="2723"/>
      <c r="AD23" s="2723"/>
      <c r="AE23" s="2713" t="s">
        <v>820</v>
      </c>
      <c r="AF23" s="2714"/>
      <c r="AG23" s="2715"/>
      <c r="AH23" s="2716"/>
      <c r="AI23" s="2717"/>
    </row>
    <row r="24" spans="6:70" ht="19.5">
      <c r="K24" s="1672">
        <v>1000</v>
      </c>
      <c r="L24" s="1672">
        <v>1000</v>
      </c>
      <c r="M24" s="1672">
        <v>1000</v>
      </c>
      <c r="N24" s="1672">
        <v>1000</v>
      </c>
      <c r="O24" s="1672">
        <v>1000</v>
      </c>
      <c r="P24" s="1672">
        <v>1000</v>
      </c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1672">
        <v>320</v>
      </c>
      <c r="AC24" s="1672">
        <v>320</v>
      </c>
      <c r="AD24" s="1672">
        <v>320</v>
      </c>
      <c r="AE24" s="75"/>
      <c r="AF24" s="75"/>
      <c r="AG24" s="75"/>
      <c r="AH24" s="75"/>
      <c r="AI24" s="75"/>
    </row>
    <row r="26" spans="6:70" ht="15" thickBot="1"/>
    <row r="27" spans="6:70" ht="16" thickBot="1">
      <c r="K27" s="2210" t="s">
        <v>915</v>
      </c>
      <c r="L27" s="2211"/>
      <c r="M27" s="2212"/>
      <c r="N27" s="2391" t="s">
        <v>895</v>
      </c>
      <c r="O27" s="2392"/>
      <c r="P27" s="2392"/>
      <c r="Q27" s="2392"/>
      <c r="R27" s="2392"/>
      <c r="S27" s="2392"/>
      <c r="T27" s="2392"/>
      <c r="U27" s="2392"/>
      <c r="V27" s="2392"/>
      <c r="W27" s="2392"/>
      <c r="X27" s="2392"/>
      <c r="Y27" s="2392"/>
      <c r="Z27" s="2392"/>
      <c r="AA27" s="2392"/>
      <c r="AB27" s="2392"/>
      <c r="AC27" s="2392"/>
      <c r="AD27" s="2392"/>
      <c r="AE27" s="2408"/>
      <c r="AJ27" s="2210" t="s">
        <v>915</v>
      </c>
      <c r="AK27" s="2211"/>
      <c r="AL27" s="2212"/>
      <c r="AM27" s="2391" t="s">
        <v>895</v>
      </c>
      <c r="AN27" s="2392"/>
      <c r="AO27" s="2392"/>
      <c r="AP27" s="2392"/>
      <c r="AQ27" s="2392"/>
      <c r="AR27" s="2392"/>
      <c r="AS27" s="2392"/>
      <c r="AT27" s="2392"/>
      <c r="AU27" s="2392"/>
      <c r="AV27" s="2392"/>
      <c r="AW27" s="2392"/>
      <c r="AX27" s="2392"/>
      <c r="AY27" s="2392"/>
      <c r="AZ27" s="2392"/>
      <c r="BA27" s="2392"/>
      <c r="BB27" s="2392"/>
      <c r="BC27" s="2392"/>
      <c r="BD27" s="2408"/>
    </row>
    <row r="28" spans="6:70">
      <c r="K28" s="2682" t="s">
        <v>821</v>
      </c>
      <c r="L28" s="2683"/>
      <c r="M28" s="2683"/>
      <c r="N28" s="2683"/>
      <c r="O28" s="2683"/>
      <c r="P28" s="2684"/>
      <c r="Q28" s="2685" t="s">
        <v>891</v>
      </c>
      <c r="R28" s="2686"/>
      <c r="S28" s="2686"/>
      <c r="T28" s="2686"/>
      <c r="U28" s="2686"/>
      <c r="V28" s="2686"/>
      <c r="W28" s="2686"/>
      <c r="X28" s="2686"/>
      <c r="Y28" s="2686"/>
      <c r="Z28" s="2686"/>
      <c r="AA28" s="2686"/>
      <c r="AB28" s="2686"/>
      <c r="AC28" s="2686"/>
      <c r="AD28" s="2686"/>
      <c r="AE28" s="2687"/>
      <c r="AJ28" s="2682" t="s">
        <v>821</v>
      </c>
      <c r="AK28" s="2683"/>
      <c r="AL28" s="2683"/>
      <c r="AM28" s="2683"/>
      <c r="AN28" s="2683"/>
      <c r="AO28" s="2684"/>
      <c r="AP28" s="2685" t="s">
        <v>891</v>
      </c>
      <c r="AQ28" s="2686"/>
      <c r="AR28" s="2686"/>
      <c r="AS28" s="2686"/>
      <c r="AT28" s="2686"/>
      <c r="AU28" s="2686"/>
      <c r="AV28" s="2686"/>
      <c r="AW28" s="2686"/>
      <c r="AX28" s="2686"/>
      <c r="AY28" s="2686"/>
      <c r="AZ28" s="2686"/>
      <c r="BA28" s="2686"/>
      <c r="BB28" s="2686"/>
      <c r="BC28" s="2686"/>
      <c r="BD28" s="2687"/>
    </row>
    <row r="29" spans="6:70" ht="15.5">
      <c r="F29" s="1672">
        <v>300</v>
      </c>
      <c r="G29" s="1672">
        <v>300</v>
      </c>
      <c r="H29" s="1672">
        <v>300</v>
      </c>
      <c r="I29" s="1672">
        <v>300</v>
      </c>
      <c r="J29" s="1672">
        <v>300</v>
      </c>
      <c r="K29" s="1672">
        <v>60</v>
      </c>
      <c r="L29" s="1672">
        <v>60</v>
      </c>
      <c r="M29" s="1672">
        <v>60</v>
      </c>
      <c r="N29" s="1672">
        <v>60</v>
      </c>
      <c r="O29" s="1672">
        <v>60</v>
      </c>
      <c r="P29" s="1672">
        <v>60</v>
      </c>
      <c r="Q29" s="1672">
        <v>60</v>
      </c>
      <c r="R29" s="1672">
        <v>60</v>
      </c>
      <c r="S29" s="1672">
        <v>60</v>
      </c>
      <c r="T29" s="1672">
        <v>60</v>
      </c>
      <c r="U29" s="1672">
        <v>60</v>
      </c>
      <c r="V29" s="1672">
        <v>60</v>
      </c>
      <c r="W29" s="1672">
        <v>60</v>
      </c>
      <c r="X29" s="1672">
        <v>60</v>
      </c>
      <c r="Y29" s="1672">
        <v>60</v>
      </c>
      <c r="Z29" s="1672">
        <v>60</v>
      </c>
      <c r="AA29" s="1672">
        <v>60</v>
      </c>
      <c r="AB29" s="1672">
        <v>60</v>
      </c>
      <c r="AC29" s="1672">
        <v>60</v>
      </c>
      <c r="AD29" s="1672">
        <v>60</v>
      </c>
      <c r="AE29" s="1672">
        <v>60</v>
      </c>
      <c r="AJ29" s="1672">
        <v>60</v>
      </c>
      <c r="AK29" s="1672">
        <v>60</v>
      </c>
      <c r="AL29" s="1672">
        <v>60</v>
      </c>
      <c r="AM29" s="1672">
        <v>60</v>
      </c>
      <c r="AN29" s="1672">
        <v>60</v>
      </c>
      <c r="AO29" s="1672">
        <v>60</v>
      </c>
      <c r="AP29" s="1672">
        <v>60</v>
      </c>
      <c r="AQ29" s="1672">
        <v>60</v>
      </c>
      <c r="AR29" s="1672">
        <v>60</v>
      </c>
      <c r="AS29" s="1672">
        <v>60</v>
      </c>
      <c r="AT29" s="1672">
        <v>60</v>
      </c>
      <c r="AU29" s="1672">
        <v>60</v>
      </c>
      <c r="AV29" s="1672">
        <v>60</v>
      </c>
      <c r="AW29" s="1672">
        <v>60</v>
      </c>
      <c r="AX29" s="1672">
        <v>60</v>
      </c>
      <c r="AY29" s="1672">
        <v>60</v>
      </c>
      <c r="AZ29" s="1672">
        <v>60</v>
      </c>
      <c r="BA29" s="1672">
        <v>60</v>
      </c>
      <c r="BB29" s="1672">
        <v>60</v>
      </c>
      <c r="BC29" s="1672">
        <v>60</v>
      </c>
      <c r="BD29" s="1672">
        <v>60</v>
      </c>
    </row>
    <row r="31" spans="6:70" ht="15" thickBot="1"/>
    <row r="32" spans="6:70" ht="21.5" thickBot="1">
      <c r="K32" s="2437" t="s">
        <v>916</v>
      </c>
      <c r="L32" s="2438"/>
      <c r="M32" s="2438"/>
      <c r="N32" s="2439"/>
      <c r="O32" s="2464" t="s">
        <v>917</v>
      </c>
      <c r="P32" s="2465"/>
      <c r="Q32" s="2465"/>
      <c r="R32" s="2465"/>
      <c r="S32" s="2465"/>
      <c r="T32" s="2465"/>
      <c r="U32" s="2465"/>
      <c r="V32" s="2465"/>
      <c r="W32" s="2465"/>
      <c r="X32" s="2465"/>
      <c r="Y32" s="2465"/>
      <c r="Z32" s="2465"/>
      <c r="AA32" s="2465"/>
      <c r="AB32" s="2465"/>
      <c r="AC32" s="2465"/>
      <c r="AD32" s="2465"/>
      <c r="AE32" s="2465"/>
      <c r="AF32" s="2465"/>
      <c r="AG32" s="2465"/>
      <c r="AH32" s="2465"/>
      <c r="AI32" s="2465"/>
      <c r="AJ32" s="2465"/>
      <c r="AK32" s="2465"/>
      <c r="AL32" s="2466"/>
      <c r="AQ32" s="2437" t="s">
        <v>916</v>
      </c>
      <c r="AR32" s="2438"/>
      <c r="AS32" s="2438"/>
      <c r="AT32" s="2439"/>
      <c r="AU32" s="2464" t="s">
        <v>917</v>
      </c>
      <c r="AV32" s="2465"/>
      <c r="AW32" s="2465"/>
      <c r="AX32" s="2465"/>
      <c r="AY32" s="2465"/>
      <c r="AZ32" s="2465"/>
      <c r="BA32" s="2465"/>
      <c r="BB32" s="2465"/>
      <c r="BC32" s="2465"/>
      <c r="BD32" s="2465"/>
      <c r="BE32" s="2465"/>
      <c r="BF32" s="2465"/>
      <c r="BG32" s="2465"/>
      <c r="BH32" s="2465"/>
      <c r="BI32" s="2465"/>
      <c r="BJ32" s="2465"/>
      <c r="BK32" s="2465"/>
      <c r="BL32" s="2465"/>
      <c r="BM32" s="2465"/>
      <c r="BN32" s="2465"/>
      <c r="BO32" s="2465"/>
      <c r="BP32" s="2465"/>
      <c r="BQ32" s="2465"/>
      <c r="BR32" s="2466"/>
    </row>
    <row r="33" spans="6:99">
      <c r="K33" s="2688" t="s">
        <v>821</v>
      </c>
      <c r="L33" s="2689"/>
      <c r="M33" s="2689"/>
      <c r="N33" s="2689"/>
      <c r="O33" s="2689"/>
      <c r="P33" s="2690"/>
      <c r="Q33" s="2688" t="s">
        <v>860</v>
      </c>
      <c r="R33" s="2689"/>
      <c r="S33" s="2689"/>
      <c r="T33" s="2689"/>
      <c r="U33" s="2689"/>
      <c r="V33" s="2689"/>
      <c r="W33" s="2689"/>
      <c r="X33" s="2689"/>
      <c r="Y33" s="2689"/>
      <c r="Z33" s="2689"/>
      <c r="AA33" s="2689"/>
      <c r="AB33" s="2689"/>
      <c r="AC33" s="2689"/>
      <c r="AD33" s="2689"/>
      <c r="AE33" s="2689"/>
      <c r="AF33" s="2689"/>
      <c r="AG33" s="2689"/>
      <c r="AH33" s="2689"/>
      <c r="AI33" s="2689"/>
      <c r="AJ33" s="2691"/>
      <c r="AK33" s="2692" t="s">
        <v>861</v>
      </c>
      <c r="AL33" s="2693"/>
      <c r="AQ33" s="2688" t="s">
        <v>821</v>
      </c>
      <c r="AR33" s="2689"/>
      <c r="AS33" s="2689"/>
      <c r="AT33" s="2689"/>
      <c r="AU33" s="2689"/>
      <c r="AV33" s="2690"/>
      <c r="AW33" s="2688" t="s">
        <v>860</v>
      </c>
      <c r="AX33" s="2689"/>
      <c r="AY33" s="2689"/>
      <c r="AZ33" s="2689"/>
      <c r="BA33" s="2689"/>
      <c r="BB33" s="2689"/>
      <c r="BC33" s="2689"/>
      <c r="BD33" s="2689"/>
      <c r="BE33" s="2689"/>
      <c r="BF33" s="2689"/>
      <c r="BG33" s="2689"/>
      <c r="BH33" s="2689"/>
      <c r="BI33" s="2689"/>
      <c r="BJ33" s="2689"/>
      <c r="BK33" s="2689"/>
      <c r="BL33" s="2689"/>
      <c r="BM33" s="2689"/>
      <c r="BN33" s="2689"/>
      <c r="BO33" s="2689"/>
      <c r="BP33" s="2691"/>
      <c r="BQ33" s="2692" t="s">
        <v>861</v>
      </c>
      <c r="BR33" s="2693"/>
    </row>
    <row r="34" spans="6:99" ht="15.5">
      <c r="F34" s="1672">
        <v>400</v>
      </c>
      <c r="G34" s="1672">
        <v>400</v>
      </c>
      <c r="H34" s="1672">
        <v>400</v>
      </c>
      <c r="I34" s="1672">
        <v>400</v>
      </c>
      <c r="J34" s="1672">
        <v>400</v>
      </c>
      <c r="K34" s="1672">
        <v>200</v>
      </c>
      <c r="L34" s="1672">
        <v>200</v>
      </c>
      <c r="M34" s="1672">
        <v>200</v>
      </c>
      <c r="N34" s="1672">
        <v>200</v>
      </c>
      <c r="O34" s="1672">
        <v>200</v>
      </c>
      <c r="P34" s="1672">
        <v>200</v>
      </c>
      <c r="Q34" s="1672">
        <v>200</v>
      </c>
      <c r="R34" s="1672">
        <v>200</v>
      </c>
      <c r="S34" s="1672">
        <v>200</v>
      </c>
      <c r="T34" s="1672">
        <v>200</v>
      </c>
      <c r="U34" s="1672">
        <v>200</v>
      </c>
      <c r="V34" s="1672">
        <v>200</v>
      </c>
      <c r="W34" s="1672">
        <v>200</v>
      </c>
      <c r="X34" s="1672">
        <v>200</v>
      </c>
      <c r="Y34" s="1672">
        <v>200</v>
      </c>
      <c r="Z34" s="1672">
        <v>200</v>
      </c>
      <c r="AA34" s="1672">
        <v>200</v>
      </c>
      <c r="AB34" s="1672">
        <v>200</v>
      </c>
      <c r="AC34" s="1672">
        <v>200</v>
      </c>
      <c r="AD34" s="1672">
        <v>200</v>
      </c>
      <c r="AE34" s="1672">
        <v>200</v>
      </c>
      <c r="AF34" s="1672">
        <v>200</v>
      </c>
      <c r="AG34" s="1672">
        <v>200</v>
      </c>
      <c r="AH34" s="1672">
        <v>200</v>
      </c>
      <c r="AI34" s="1672">
        <v>200</v>
      </c>
      <c r="AJ34" s="1672">
        <v>200</v>
      </c>
      <c r="AK34" s="1672"/>
      <c r="AL34" s="1672"/>
      <c r="AQ34" s="1672">
        <v>200</v>
      </c>
      <c r="AR34" s="1672">
        <v>200</v>
      </c>
      <c r="AS34" s="1672">
        <v>200</v>
      </c>
      <c r="AT34" s="1672">
        <v>200</v>
      </c>
      <c r="AU34" s="1672">
        <v>200</v>
      </c>
      <c r="AV34" s="1672">
        <v>200</v>
      </c>
      <c r="AW34" s="1672">
        <v>200</v>
      </c>
      <c r="AX34" s="1672">
        <v>200</v>
      </c>
      <c r="AY34" s="1672">
        <v>200</v>
      </c>
      <c r="AZ34" s="1672">
        <v>200</v>
      </c>
      <c r="BA34" s="1672">
        <v>200</v>
      </c>
      <c r="BB34" s="1672">
        <v>200</v>
      </c>
      <c r="BC34" s="1672">
        <v>200</v>
      </c>
      <c r="BD34" s="1672">
        <v>200</v>
      </c>
      <c r="BE34" s="1672">
        <v>200</v>
      </c>
      <c r="BF34" s="1672">
        <v>200</v>
      </c>
      <c r="BG34" s="1672">
        <v>200</v>
      </c>
      <c r="BH34" s="1672">
        <v>200</v>
      </c>
      <c r="BI34" s="1672">
        <v>200</v>
      </c>
      <c r="BJ34" s="1672">
        <v>200</v>
      </c>
      <c r="BK34" s="1672">
        <v>200</v>
      </c>
      <c r="BL34" s="1672">
        <v>200</v>
      </c>
      <c r="BM34" s="1672">
        <v>200</v>
      </c>
      <c r="BN34" s="1672">
        <v>200</v>
      </c>
      <c r="BO34" s="1672">
        <v>200</v>
      </c>
      <c r="BP34" s="1672">
        <v>200</v>
      </c>
      <c r="BQ34" s="1672"/>
      <c r="BR34" s="1672"/>
    </row>
    <row r="36" spans="6:99" ht="15" thickBot="1"/>
    <row r="37" spans="6:99" ht="16" thickBot="1">
      <c r="K37" s="2437" t="s">
        <v>896</v>
      </c>
      <c r="L37" s="2438"/>
      <c r="M37" s="2438"/>
      <c r="N37" s="2439"/>
      <c r="O37" s="2440" t="s">
        <v>918</v>
      </c>
      <c r="P37" s="2441"/>
      <c r="Q37" s="2441"/>
      <c r="R37" s="2441"/>
      <c r="S37" s="2441"/>
      <c r="T37" s="2441"/>
      <c r="U37" s="2441"/>
      <c r="V37" s="2441"/>
      <c r="W37" s="2441"/>
      <c r="X37" s="2441"/>
      <c r="Y37" s="2441"/>
      <c r="Z37" s="2441"/>
      <c r="AA37" s="2441"/>
      <c r="AB37" s="2441"/>
      <c r="AC37" s="2441"/>
      <c r="AD37" s="2441"/>
      <c r="AE37" s="2441"/>
      <c r="AF37" s="2441"/>
      <c r="AG37" s="2441"/>
      <c r="AH37" s="2441"/>
      <c r="AI37" s="2441"/>
      <c r="AJ37" s="2441"/>
      <c r="AK37" s="2441"/>
      <c r="AL37" s="2441"/>
      <c r="AM37" s="2441"/>
      <c r="AN37" s="2441"/>
      <c r="AO37" s="2441"/>
      <c r="AP37" s="2441"/>
      <c r="AQ37" s="2441"/>
      <c r="AR37" s="2441"/>
      <c r="AS37" s="2441"/>
      <c r="AT37" s="2441"/>
      <c r="AU37" s="2441"/>
      <c r="AV37" s="2441"/>
      <c r="AW37" s="2441"/>
      <c r="AX37" s="2441"/>
      <c r="AY37" s="2441"/>
      <c r="AZ37" s="2442"/>
      <c r="BF37" s="2437" t="s">
        <v>896</v>
      </c>
      <c r="BG37" s="2438"/>
      <c r="BH37" s="2438"/>
      <c r="BI37" s="2439"/>
      <c r="BJ37" s="2440" t="s">
        <v>918</v>
      </c>
      <c r="BK37" s="2441"/>
      <c r="BL37" s="2441"/>
      <c r="BM37" s="2441"/>
      <c r="BN37" s="2441"/>
      <c r="BO37" s="2441"/>
      <c r="BP37" s="2441"/>
      <c r="BQ37" s="2441"/>
      <c r="BR37" s="2441"/>
      <c r="BS37" s="2441"/>
      <c r="BT37" s="2441"/>
      <c r="BU37" s="2441"/>
      <c r="BV37" s="2441"/>
      <c r="BW37" s="2441"/>
      <c r="BX37" s="2441"/>
      <c r="BY37" s="2441"/>
      <c r="BZ37" s="2441"/>
      <c r="CA37" s="2441"/>
      <c r="CB37" s="2441"/>
      <c r="CC37" s="2441"/>
      <c r="CD37" s="2441"/>
      <c r="CE37" s="2441"/>
      <c r="CF37" s="2441"/>
      <c r="CG37" s="2441"/>
      <c r="CH37" s="2441"/>
      <c r="CI37" s="2441"/>
      <c r="CJ37" s="2441"/>
      <c r="CK37" s="2441"/>
      <c r="CL37" s="2441"/>
      <c r="CM37" s="2441"/>
      <c r="CN37" s="2441"/>
      <c r="CO37" s="2441"/>
      <c r="CP37" s="2441"/>
      <c r="CQ37" s="2441"/>
      <c r="CR37" s="2441"/>
      <c r="CS37" s="2441"/>
      <c r="CT37" s="2441"/>
      <c r="CU37" s="2442"/>
    </row>
    <row r="38" spans="6:99" ht="15" thickBot="1">
      <c r="K38" s="2443" t="s">
        <v>821</v>
      </c>
      <c r="L38" s="2444"/>
      <c r="M38" s="2444"/>
      <c r="N38" s="2444"/>
      <c r="O38" s="2444"/>
      <c r="P38" s="2445"/>
      <c r="Q38" s="2446" t="s">
        <v>860</v>
      </c>
      <c r="R38" s="2447"/>
      <c r="S38" s="2447"/>
      <c r="T38" s="2447"/>
      <c r="U38" s="2447"/>
      <c r="V38" s="2447"/>
      <c r="W38" s="2447"/>
      <c r="X38" s="2447"/>
      <c r="Y38" s="2447"/>
      <c r="Z38" s="2447"/>
      <c r="AA38" s="2447"/>
      <c r="AB38" s="2448"/>
      <c r="AC38" s="2449" t="s">
        <v>861</v>
      </c>
      <c r="AD38" s="2450"/>
      <c r="AE38" s="2450"/>
      <c r="AF38" s="2450"/>
      <c r="AG38" s="2450"/>
      <c r="AH38" s="2450"/>
      <c r="AI38" s="2450"/>
      <c r="AJ38" s="2450"/>
      <c r="AK38" s="2450"/>
      <c r="AL38" s="2450"/>
      <c r="AM38" s="2450"/>
      <c r="AN38" s="2450"/>
      <c r="AO38" s="2450"/>
      <c r="AP38" s="2450"/>
      <c r="AQ38" s="2450"/>
      <c r="AR38" s="2450"/>
      <c r="AS38" s="2450"/>
      <c r="AT38" s="2450"/>
      <c r="AU38" s="2450"/>
      <c r="AV38" s="2450"/>
      <c r="AW38" s="2450"/>
      <c r="AX38" s="2450"/>
      <c r="AY38" s="2450"/>
      <c r="AZ38" s="2451"/>
      <c r="BF38" s="2443" t="s">
        <v>821</v>
      </c>
      <c r="BG38" s="2444"/>
      <c r="BH38" s="2444"/>
      <c r="BI38" s="2444"/>
      <c r="BJ38" s="2444"/>
      <c r="BK38" s="2445"/>
      <c r="BL38" s="2446" t="s">
        <v>860</v>
      </c>
      <c r="BM38" s="2447"/>
      <c r="BN38" s="2447"/>
      <c r="BO38" s="2447"/>
      <c r="BP38" s="2447"/>
      <c r="BQ38" s="2447"/>
      <c r="BR38" s="2447"/>
      <c r="BS38" s="2447"/>
      <c r="BT38" s="2447"/>
      <c r="BU38" s="2447"/>
      <c r="BV38" s="2447"/>
      <c r="BW38" s="2448"/>
      <c r="BX38" s="2449" t="s">
        <v>861</v>
      </c>
      <c r="BY38" s="2450"/>
      <c r="BZ38" s="2450"/>
      <c r="CA38" s="2450"/>
      <c r="CB38" s="2450"/>
      <c r="CC38" s="2450"/>
      <c r="CD38" s="2450"/>
      <c r="CE38" s="2450"/>
      <c r="CF38" s="2450"/>
      <c r="CG38" s="2450"/>
      <c r="CH38" s="2450"/>
      <c r="CI38" s="2450"/>
      <c r="CJ38" s="2450"/>
      <c r="CK38" s="2450"/>
      <c r="CL38" s="2450"/>
      <c r="CM38" s="2450"/>
      <c r="CN38" s="2450"/>
      <c r="CO38" s="2450"/>
      <c r="CP38" s="2450"/>
      <c r="CQ38" s="2450"/>
      <c r="CR38" s="2450"/>
      <c r="CS38" s="2450"/>
      <c r="CT38" s="2450"/>
      <c r="CU38" s="2451"/>
    </row>
    <row r="39" spans="6:99" ht="15.5">
      <c r="F39" s="1672">
        <v>400</v>
      </c>
      <c r="G39" s="1672">
        <v>400</v>
      </c>
      <c r="H39" s="1672">
        <v>400</v>
      </c>
      <c r="I39" s="1672">
        <v>400</v>
      </c>
      <c r="J39" s="1672">
        <v>400</v>
      </c>
      <c r="K39" s="1672">
        <v>200</v>
      </c>
      <c r="L39" s="1672">
        <v>200</v>
      </c>
      <c r="M39" s="1672">
        <v>200</v>
      </c>
      <c r="N39" s="1672">
        <v>200</v>
      </c>
      <c r="O39" s="1672">
        <v>200</v>
      </c>
      <c r="P39" s="1672">
        <v>200</v>
      </c>
      <c r="Q39" s="1672">
        <v>200</v>
      </c>
      <c r="R39" s="1672">
        <v>200</v>
      </c>
      <c r="S39" s="1672">
        <v>200</v>
      </c>
      <c r="T39" s="1672">
        <v>200</v>
      </c>
      <c r="U39" s="1672">
        <v>200</v>
      </c>
      <c r="V39" s="1672">
        <v>200</v>
      </c>
      <c r="W39" s="1672">
        <v>200</v>
      </c>
      <c r="X39" s="1672">
        <v>200</v>
      </c>
      <c r="Y39" s="1672">
        <v>200</v>
      </c>
      <c r="Z39" s="1672">
        <v>200</v>
      </c>
      <c r="AA39" s="1672">
        <v>200</v>
      </c>
      <c r="AB39" s="1672">
        <v>200</v>
      </c>
      <c r="BF39" s="1672">
        <v>200</v>
      </c>
      <c r="BG39" s="1672">
        <v>200</v>
      </c>
      <c r="BH39" s="1672">
        <v>200</v>
      </c>
      <c r="BI39" s="1672">
        <v>200</v>
      </c>
      <c r="BJ39" s="1672">
        <v>200</v>
      </c>
      <c r="BK39" s="1672">
        <v>200</v>
      </c>
      <c r="BL39" s="1672">
        <v>200</v>
      </c>
      <c r="BM39" s="1672">
        <v>200</v>
      </c>
      <c r="BN39" s="1672">
        <v>200</v>
      </c>
      <c r="BO39" s="1672">
        <v>200</v>
      </c>
      <c r="BP39" s="1672">
        <v>200</v>
      </c>
      <c r="BQ39" s="1672">
        <v>200</v>
      </c>
      <c r="BR39" s="1672">
        <v>200</v>
      </c>
      <c r="BS39" s="1672">
        <v>200</v>
      </c>
      <c r="BT39" s="1672">
        <v>200</v>
      </c>
      <c r="BU39" s="1672">
        <v>200</v>
      </c>
      <c r="BV39" s="1672">
        <v>200</v>
      </c>
      <c r="BW39" s="1672">
        <v>200</v>
      </c>
      <c r="BX39" s="66"/>
      <c r="BY39" s="66"/>
      <c r="BZ39" s="66"/>
      <c r="CA39" s="66"/>
      <c r="CB39" s="66"/>
      <c r="CC39" s="66"/>
      <c r="CD39" s="66"/>
      <c r="CE39" s="66"/>
      <c r="CF39" s="66"/>
      <c r="CG39" s="66"/>
      <c r="CH39" s="66"/>
      <c r="CI39" s="66"/>
      <c r="CJ39" s="66"/>
      <c r="CK39" s="66"/>
      <c r="CL39" s="66"/>
      <c r="CM39" s="66"/>
      <c r="CN39" s="66"/>
      <c r="CO39" s="66"/>
      <c r="CP39" s="66"/>
      <c r="CQ39" s="66"/>
      <c r="CR39" s="66"/>
      <c r="CS39" s="66"/>
      <c r="CT39" s="66"/>
      <c r="CU39" s="66"/>
    </row>
    <row r="40" spans="6:99" ht="15" thickBot="1"/>
    <row r="41" spans="6:99" ht="16" thickBot="1">
      <c r="K41" s="2437" t="s">
        <v>6</v>
      </c>
      <c r="L41" s="2438"/>
      <c r="M41" s="2438"/>
      <c r="N41" s="2439"/>
      <c r="O41" s="2440" t="s">
        <v>919</v>
      </c>
      <c r="P41" s="2441"/>
      <c r="Q41" s="2441"/>
      <c r="R41" s="2441"/>
      <c r="S41" s="2441"/>
      <c r="T41" s="2441"/>
      <c r="U41" s="2441"/>
      <c r="V41" s="2441"/>
      <c r="W41" s="2441"/>
      <c r="X41" s="2441"/>
      <c r="Y41" s="2441"/>
      <c r="Z41" s="2441"/>
      <c r="AA41" s="2441"/>
      <c r="AB41" s="2441"/>
      <c r="AC41" s="2441"/>
      <c r="AD41" s="2441"/>
      <c r="AE41" s="2441"/>
      <c r="AF41" s="2441"/>
      <c r="AG41" s="2441"/>
      <c r="AH41" s="2441"/>
      <c r="AI41" s="2441"/>
      <c r="AJ41" s="2441"/>
      <c r="AK41" s="2441"/>
      <c r="AL41" s="2441"/>
      <c r="AM41" s="2441"/>
      <c r="AN41" s="2441"/>
      <c r="AO41" s="2441"/>
      <c r="AP41" s="2441"/>
      <c r="AQ41" s="2441"/>
      <c r="AR41" s="2441"/>
      <c r="AS41" s="2441"/>
      <c r="AT41" s="2441"/>
      <c r="AU41" s="2441"/>
      <c r="AV41" s="2441"/>
      <c r="AW41" s="2441"/>
      <c r="AX41" s="2442"/>
      <c r="BF41" s="2437" t="s">
        <v>6</v>
      </c>
      <c r="BG41" s="2438"/>
      <c r="BH41" s="2438"/>
      <c r="BI41" s="2439"/>
      <c r="BJ41" s="2440" t="s">
        <v>919</v>
      </c>
      <c r="BK41" s="2441"/>
      <c r="BL41" s="2441"/>
      <c r="BM41" s="2441"/>
      <c r="BN41" s="2441"/>
      <c r="BO41" s="2441"/>
      <c r="BP41" s="2441"/>
      <c r="BQ41" s="2441"/>
      <c r="BR41" s="2441"/>
      <c r="BS41" s="2441"/>
      <c r="BT41" s="2441"/>
      <c r="BU41" s="2441"/>
      <c r="BV41" s="2441"/>
      <c r="BW41" s="2441"/>
      <c r="BX41" s="2441"/>
      <c r="BY41" s="2441"/>
      <c r="BZ41" s="2441"/>
      <c r="CA41" s="2441"/>
      <c r="CB41" s="2441"/>
      <c r="CC41" s="2441"/>
      <c r="CD41" s="2441"/>
      <c r="CE41" s="2441"/>
      <c r="CF41" s="2441"/>
      <c r="CG41" s="2441"/>
      <c r="CH41" s="2441"/>
      <c r="CI41" s="2441"/>
      <c r="CJ41" s="2441"/>
      <c r="CK41" s="2441"/>
      <c r="CL41" s="2441"/>
      <c r="CM41" s="2441"/>
      <c r="CN41" s="2441"/>
      <c r="CO41" s="2441"/>
      <c r="CP41" s="2441"/>
      <c r="CQ41" s="2441"/>
      <c r="CR41" s="2441"/>
      <c r="CS41" s="2442"/>
    </row>
    <row r="42" spans="6:99" ht="15" thickBot="1">
      <c r="K42" s="2443" t="s">
        <v>821</v>
      </c>
      <c r="L42" s="2444"/>
      <c r="M42" s="2444"/>
      <c r="N42" s="2444"/>
      <c r="O42" s="2444"/>
      <c r="P42" s="2445"/>
      <c r="Q42" s="2446" t="s">
        <v>860</v>
      </c>
      <c r="R42" s="2447"/>
      <c r="S42" s="2447"/>
      <c r="T42" s="2447"/>
      <c r="U42" s="2447"/>
      <c r="V42" s="2447"/>
      <c r="W42" s="2447"/>
      <c r="X42" s="2447"/>
      <c r="Y42" s="2447"/>
      <c r="Z42" s="2448"/>
      <c r="AA42" s="2449" t="s">
        <v>861</v>
      </c>
      <c r="AB42" s="2450"/>
      <c r="AC42" s="2450"/>
      <c r="AD42" s="2450"/>
      <c r="AE42" s="2450"/>
      <c r="AF42" s="2450"/>
      <c r="AG42" s="2450"/>
      <c r="AH42" s="2450"/>
      <c r="AI42" s="2450"/>
      <c r="AJ42" s="2450"/>
      <c r="AK42" s="2450"/>
      <c r="AL42" s="2450"/>
      <c r="AM42" s="2450"/>
      <c r="AN42" s="2450"/>
      <c r="AO42" s="2450"/>
      <c r="AP42" s="2450"/>
      <c r="AQ42" s="2450"/>
      <c r="AR42" s="2450"/>
      <c r="AS42" s="2450"/>
      <c r="AT42" s="2450"/>
      <c r="AU42" s="2450"/>
      <c r="AV42" s="2450"/>
      <c r="AW42" s="2450"/>
      <c r="AX42" s="2451"/>
      <c r="BF42" s="2443" t="s">
        <v>821</v>
      </c>
      <c r="BG42" s="2444"/>
      <c r="BH42" s="2444"/>
      <c r="BI42" s="2444"/>
      <c r="BJ42" s="2444"/>
      <c r="BK42" s="2445"/>
      <c r="BL42" s="2446" t="s">
        <v>860</v>
      </c>
      <c r="BM42" s="2447"/>
      <c r="BN42" s="2447"/>
      <c r="BO42" s="2447"/>
      <c r="BP42" s="2447"/>
      <c r="BQ42" s="2447"/>
      <c r="BR42" s="2447"/>
      <c r="BS42" s="2447"/>
      <c r="BT42" s="2447"/>
      <c r="BU42" s="2448"/>
      <c r="BV42" s="2449" t="s">
        <v>861</v>
      </c>
      <c r="BW42" s="2450"/>
      <c r="BX42" s="2450"/>
      <c r="BY42" s="2450"/>
      <c r="BZ42" s="2450"/>
      <c r="CA42" s="2450"/>
      <c r="CB42" s="2450"/>
      <c r="CC42" s="2450"/>
      <c r="CD42" s="2450"/>
      <c r="CE42" s="2450"/>
      <c r="CF42" s="2450"/>
      <c r="CG42" s="2450"/>
      <c r="CH42" s="2450"/>
      <c r="CI42" s="2450"/>
      <c r="CJ42" s="2450"/>
      <c r="CK42" s="2450"/>
      <c r="CL42" s="2450"/>
      <c r="CM42" s="2450"/>
      <c r="CN42" s="2450"/>
      <c r="CO42" s="2450"/>
      <c r="CP42" s="2450"/>
      <c r="CQ42" s="2450"/>
      <c r="CR42" s="2450"/>
      <c r="CS42" s="2451"/>
    </row>
    <row r="43" spans="6:99" ht="15.5">
      <c r="F43" s="1672">
        <v>400</v>
      </c>
      <c r="G43" s="1672">
        <v>400</v>
      </c>
      <c r="H43" s="1672">
        <v>400</v>
      </c>
      <c r="I43" s="1672">
        <v>400</v>
      </c>
      <c r="J43" s="1672">
        <v>400</v>
      </c>
      <c r="K43" s="1672">
        <v>200</v>
      </c>
      <c r="L43" s="1672">
        <v>200</v>
      </c>
      <c r="M43" s="1672">
        <v>200</v>
      </c>
      <c r="N43" s="1672">
        <v>200</v>
      </c>
      <c r="O43" s="1672">
        <v>200</v>
      </c>
      <c r="P43" s="1672">
        <v>200</v>
      </c>
      <c r="Q43" s="1672">
        <v>200</v>
      </c>
      <c r="R43" s="1672">
        <v>200</v>
      </c>
      <c r="S43" s="1672">
        <v>200</v>
      </c>
      <c r="T43" s="1672">
        <v>200</v>
      </c>
      <c r="U43" s="1672">
        <v>200</v>
      </c>
      <c r="V43" s="1672">
        <v>200</v>
      </c>
      <c r="W43" s="1672">
        <v>200</v>
      </c>
      <c r="X43" s="1672">
        <v>200</v>
      </c>
      <c r="Y43" s="1672">
        <v>200</v>
      </c>
      <c r="Z43" s="1672">
        <v>200</v>
      </c>
      <c r="BF43" s="1672">
        <v>200</v>
      </c>
      <c r="BG43" s="1672">
        <v>200</v>
      </c>
      <c r="BH43" s="1672">
        <v>200</v>
      </c>
      <c r="BI43" s="1672">
        <v>200</v>
      </c>
      <c r="BJ43" s="1672">
        <v>200</v>
      </c>
      <c r="BK43" s="1672">
        <v>200</v>
      </c>
      <c r="BL43" s="1672">
        <v>200</v>
      </c>
      <c r="BM43" s="1672">
        <v>200</v>
      </c>
      <c r="BN43" s="1672">
        <v>200</v>
      </c>
      <c r="BO43" s="1672">
        <v>200</v>
      </c>
      <c r="BP43" s="1672">
        <v>200</v>
      </c>
      <c r="BQ43" s="1672">
        <v>200</v>
      </c>
      <c r="BR43" s="1672">
        <v>200</v>
      </c>
      <c r="BS43" s="1672">
        <v>200</v>
      </c>
      <c r="BT43" s="1672">
        <v>200</v>
      </c>
      <c r="BU43" s="1672">
        <v>200</v>
      </c>
      <c r="BV43" s="66"/>
      <c r="BW43" s="66"/>
      <c r="BX43" s="66"/>
      <c r="BY43" s="66"/>
      <c r="BZ43" s="66"/>
      <c r="CA43" s="66"/>
      <c r="CB43" s="66"/>
      <c r="CC43" s="66"/>
      <c r="CD43" s="66"/>
      <c r="CE43" s="66"/>
      <c r="CF43" s="66"/>
      <c r="CG43" s="66"/>
      <c r="CH43" s="66"/>
      <c r="CI43" s="66"/>
      <c r="CJ43" s="66"/>
      <c r="CK43" s="66"/>
      <c r="CL43" s="66"/>
      <c r="CM43" s="66"/>
      <c r="CN43" s="66"/>
      <c r="CO43" s="66"/>
      <c r="CP43" s="66"/>
      <c r="CQ43" s="66"/>
      <c r="CR43" s="66"/>
      <c r="CS43" s="66"/>
    </row>
    <row r="44" spans="6:99" ht="15" thickBot="1"/>
    <row r="45" spans="6:99" ht="15" thickBot="1">
      <c r="K45" s="2437" t="s">
        <v>7</v>
      </c>
      <c r="L45" s="2438"/>
      <c r="M45" s="2438"/>
      <c r="N45" s="2439"/>
      <c r="O45" s="2471" t="s">
        <v>904</v>
      </c>
      <c r="P45" s="2472"/>
      <c r="Q45" s="2472"/>
      <c r="R45" s="2472"/>
      <c r="S45" s="2472"/>
      <c r="T45" s="2472"/>
      <c r="U45" s="2472"/>
      <c r="V45" s="2472"/>
      <c r="W45" s="2472"/>
      <c r="X45" s="2472"/>
      <c r="Y45" s="2472"/>
      <c r="Z45" s="2472"/>
      <c r="AA45" s="2472"/>
      <c r="AB45" s="2472"/>
      <c r="AC45" s="2472"/>
      <c r="AD45" s="2472"/>
      <c r="AE45" s="2472"/>
      <c r="AF45" s="2472"/>
      <c r="AG45" s="2472"/>
      <c r="AH45" s="2472"/>
      <c r="AI45" s="2472"/>
      <c r="AJ45" s="2472"/>
      <c r="AK45" s="2472"/>
      <c r="AL45" s="2472"/>
      <c r="AM45" s="2472"/>
      <c r="AN45" s="2472"/>
      <c r="AO45" s="2472"/>
      <c r="AP45" s="2472"/>
      <c r="AQ45" s="2472"/>
      <c r="AR45" s="2472"/>
      <c r="AS45" s="2472"/>
      <c r="AT45" s="2472"/>
      <c r="AU45" s="2472"/>
      <c r="AV45" s="2472"/>
      <c r="AW45" s="2473"/>
      <c r="BF45" s="2437" t="s">
        <v>7</v>
      </c>
      <c r="BG45" s="2438"/>
      <c r="BH45" s="2438"/>
      <c r="BI45" s="2439"/>
      <c r="BJ45" s="2471" t="s">
        <v>904</v>
      </c>
      <c r="BK45" s="2472"/>
      <c r="BL45" s="2472"/>
      <c r="BM45" s="2472"/>
      <c r="BN45" s="2472"/>
      <c r="BO45" s="2472"/>
      <c r="BP45" s="2472"/>
      <c r="BQ45" s="2472"/>
      <c r="BR45" s="2472"/>
      <c r="BS45" s="2472"/>
      <c r="BT45" s="2472"/>
      <c r="BU45" s="2472"/>
      <c r="BV45" s="2472"/>
      <c r="BW45" s="2472"/>
      <c r="BX45" s="2472"/>
      <c r="BY45" s="2472"/>
      <c r="BZ45" s="2472"/>
      <c r="CA45" s="2472"/>
      <c r="CB45" s="2472"/>
      <c r="CC45" s="2472"/>
      <c r="CD45" s="2472"/>
      <c r="CE45" s="2472"/>
      <c r="CF45" s="2472"/>
      <c r="CG45" s="2472"/>
      <c r="CH45" s="2472"/>
      <c r="CI45" s="2472"/>
      <c r="CJ45" s="2472"/>
      <c r="CK45" s="2472"/>
      <c r="CL45" s="2472"/>
      <c r="CM45" s="2472"/>
      <c r="CN45" s="2472"/>
      <c r="CO45" s="2472"/>
      <c r="CP45" s="2472"/>
      <c r="CQ45" s="2472"/>
      <c r="CR45" s="2473"/>
    </row>
    <row r="46" spans="6:99" ht="15" thickBot="1">
      <c r="K46" s="2443" t="s">
        <v>821</v>
      </c>
      <c r="L46" s="2444"/>
      <c r="M46" s="2444"/>
      <c r="N46" s="2444"/>
      <c r="O46" s="2444"/>
      <c r="P46" s="2445"/>
      <c r="Q46" s="2474" t="s">
        <v>860</v>
      </c>
      <c r="R46" s="2475"/>
      <c r="S46" s="2475"/>
      <c r="T46" s="2475"/>
      <c r="U46" s="2475"/>
      <c r="V46" s="2475"/>
      <c r="W46" s="2475"/>
      <c r="X46" s="2475"/>
      <c r="Y46" s="2475"/>
      <c r="Z46" s="2475"/>
      <c r="AA46" s="2449" t="s">
        <v>861</v>
      </c>
      <c r="AB46" s="2450"/>
      <c r="AC46" s="2450"/>
      <c r="AD46" s="2450"/>
      <c r="AE46" s="2450"/>
      <c r="AF46" s="2450"/>
      <c r="AG46" s="2450"/>
      <c r="AH46" s="2450"/>
      <c r="AI46" s="2450"/>
      <c r="AJ46" s="2450"/>
      <c r="AK46" s="2450"/>
      <c r="AL46" s="2450"/>
      <c r="AM46" s="2450"/>
      <c r="AN46" s="2450"/>
      <c r="AO46" s="2450"/>
      <c r="AP46" s="2450"/>
      <c r="AQ46" s="2450"/>
      <c r="AR46" s="2450"/>
      <c r="AS46" s="2450"/>
      <c r="AT46" s="2450"/>
      <c r="AU46" s="2450"/>
      <c r="AV46" s="2450"/>
      <c r="AW46" s="2451"/>
      <c r="BF46" s="2443" t="s">
        <v>821</v>
      </c>
      <c r="BG46" s="2444"/>
      <c r="BH46" s="2444"/>
      <c r="BI46" s="2444"/>
      <c r="BJ46" s="2444"/>
      <c r="BK46" s="2445"/>
      <c r="BL46" s="2474" t="s">
        <v>860</v>
      </c>
      <c r="BM46" s="2475"/>
      <c r="BN46" s="2475"/>
      <c r="BO46" s="2475"/>
      <c r="BP46" s="2475"/>
      <c r="BQ46" s="2475"/>
      <c r="BR46" s="2475"/>
      <c r="BS46" s="2475"/>
      <c r="BT46" s="2475"/>
      <c r="BU46" s="2475"/>
      <c r="BV46" s="2449" t="s">
        <v>861</v>
      </c>
      <c r="BW46" s="2450"/>
      <c r="BX46" s="2450"/>
      <c r="BY46" s="2450"/>
      <c r="BZ46" s="2450"/>
      <c r="CA46" s="2450"/>
      <c r="CB46" s="2450"/>
      <c r="CC46" s="2450"/>
      <c r="CD46" s="2450"/>
      <c r="CE46" s="2450"/>
      <c r="CF46" s="2450"/>
      <c r="CG46" s="2450"/>
      <c r="CH46" s="2450"/>
      <c r="CI46" s="2450"/>
      <c r="CJ46" s="2450"/>
      <c r="CK46" s="2450"/>
      <c r="CL46" s="2450"/>
      <c r="CM46" s="2450"/>
      <c r="CN46" s="2450"/>
      <c r="CO46" s="2450"/>
      <c r="CP46" s="2450"/>
      <c r="CQ46" s="2450"/>
      <c r="CR46" s="2451"/>
    </row>
    <row r="47" spans="6:99" ht="15.5">
      <c r="F47" s="1672">
        <v>400</v>
      </c>
      <c r="G47" s="1672">
        <v>400</v>
      </c>
      <c r="H47" s="1672">
        <v>400</v>
      </c>
      <c r="I47" s="1672">
        <v>400</v>
      </c>
      <c r="J47" s="1672">
        <v>400</v>
      </c>
      <c r="K47" s="1672">
        <v>200</v>
      </c>
      <c r="L47" s="1672">
        <v>200</v>
      </c>
      <c r="M47" s="1672">
        <v>200</v>
      </c>
      <c r="N47" s="1672">
        <v>200</v>
      </c>
      <c r="O47" s="1672">
        <v>200</v>
      </c>
      <c r="P47" s="1672">
        <v>200</v>
      </c>
      <c r="Q47" s="1672">
        <v>200</v>
      </c>
      <c r="R47" s="1672">
        <v>200</v>
      </c>
      <c r="S47" s="1672">
        <v>200</v>
      </c>
      <c r="T47" s="1672">
        <v>200</v>
      </c>
      <c r="U47" s="1672">
        <v>200</v>
      </c>
      <c r="V47" s="1672">
        <v>200</v>
      </c>
      <c r="W47" s="1672">
        <v>200</v>
      </c>
      <c r="X47" s="1672">
        <v>200</v>
      </c>
      <c r="Y47" s="1672">
        <v>200</v>
      </c>
      <c r="Z47" s="1672">
        <v>200</v>
      </c>
      <c r="BF47" s="1672">
        <v>200</v>
      </c>
      <c r="BG47" s="1672">
        <v>200</v>
      </c>
      <c r="BH47" s="1672">
        <v>200</v>
      </c>
      <c r="BI47" s="1672">
        <v>200</v>
      </c>
      <c r="BJ47" s="1672">
        <v>200</v>
      </c>
      <c r="BK47" s="1672">
        <v>200</v>
      </c>
      <c r="BL47" s="1672">
        <v>200</v>
      </c>
      <c r="BM47" s="1672">
        <v>200</v>
      </c>
      <c r="BN47" s="1672">
        <v>200</v>
      </c>
      <c r="BO47" s="1672">
        <v>200</v>
      </c>
      <c r="BP47" s="1672">
        <v>200</v>
      </c>
      <c r="BQ47" s="1672">
        <v>200</v>
      </c>
      <c r="BR47" s="1672">
        <v>200</v>
      </c>
      <c r="BS47" s="1672">
        <v>200</v>
      </c>
      <c r="BT47" s="1672">
        <v>200</v>
      </c>
      <c r="BU47" s="1672">
        <v>200</v>
      </c>
      <c r="BV47" s="66"/>
      <c r="BW47" s="66"/>
      <c r="BX47" s="66"/>
      <c r="BY47" s="66"/>
      <c r="BZ47" s="66"/>
      <c r="CA47" s="66"/>
      <c r="CB47" s="66"/>
      <c r="CC47" s="66"/>
      <c r="CD47" s="66"/>
      <c r="CE47" s="66"/>
      <c r="CF47" s="66"/>
      <c r="CG47" s="66"/>
      <c r="CH47" s="66"/>
      <c r="CI47" s="66"/>
      <c r="CJ47" s="66"/>
      <c r="CK47" s="66"/>
      <c r="CL47" s="66"/>
      <c r="CM47" s="66"/>
      <c r="CN47" s="66"/>
      <c r="CO47" s="66"/>
      <c r="CP47" s="66"/>
      <c r="CQ47" s="66"/>
      <c r="CR47" s="66"/>
    </row>
    <row r="48" spans="6:99" ht="15" thickBot="1"/>
    <row r="49" spans="6:97" ht="16" thickBot="1">
      <c r="K49" s="2437" t="s">
        <v>903</v>
      </c>
      <c r="L49" s="2438"/>
      <c r="M49" s="2438"/>
      <c r="N49" s="2439"/>
      <c r="O49" s="2440" t="s">
        <v>902</v>
      </c>
      <c r="P49" s="2441"/>
      <c r="Q49" s="2441"/>
      <c r="R49" s="2441"/>
      <c r="S49" s="2441"/>
      <c r="T49" s="2441"/>
      <c r="U49" s="2441"/>
      <c r="V49" s="2441"/>
      <c r="W49" s="2441"/>
      <c r="X49" s="2441"/>
      <c r="Y49" s="2441"/>
      <c r="Z49" s="2441"/>
      <c r="AA49" s="2441"/>
      <c r="AB49" s="2441"/>
      <c r="AC49" s="2441"/>
      <c r="AD49" s="2441"/>
      <c r="AE49" s="2441"/>
      <c r="AF49" s="2441"/>
      <c r="AG49" s="2441"/>
      <c r="AH49" s="2441"/>
      <c r="AI49" s="2441"/>
      <c r="AJ49" s="2441"/>
      <c r="AK49" s="2441"/>
      <c r="AL49" s="2441"/>
      <c r="AM49" s="2441"/>
      <c r="AN49" s="2441"/>
      <c r="AO49" s="2441"/>
      <c r="AP49" s="2441"/>
      <c r="AQ49" s="2441"/>
      <c r="AR49" s="2441"/>
      <c r="AS49" s="2441"/>
      <c r="AT49" s="2441"/>
      <c r="AU49" s="2441"/>
      <c r="AV49" s="2441"/>
      <c r="AW49" s="2441"/>
      <c r="AX49" s="2442"/>
      <c r="BF49" s="2437" t="s">
        <v>903</v>
      </c>
      <c r="BG49" s="2438"/>
      <c r="BH49" s="2438"/>
      <c r="BI49" s="2439"/>
      <c r="BJ49" s="2440" t="s">
        <v>902</v>
      </c>
      <c r="BK49" s="2441"/>
      <c r="BL49" s="2441"/>
      <c r="BM49" s="2441"/>
      <c r="BN49" s="2441"/>
      <c r="BO49" s="2441"/>
      <c r="BP49" s="2441"/>
      <c r="BQ49" s="2441"/>
      <c r="BR49" s="2441"/>
      <c r="BS49" s="2441"/>
      <c r="BT49" s="2441"/>
      <c r="BU49" s="2441"/>
      <c r="BV49" s="2441"/>
      <c r="BW49" s="2441"/>
      <c r="BX49" s="2441"/>
      <c r="BY49" s="2441"/>
      <c r="BZ49" s="2441"/>
      <c r="CA49" s="2441"/>
      <c r="CB49" s="2441"/>
      <c r="CC49" s="2441"/>
      <c r="CD49" s="2441"/>
      <c r="CE49" s="2441"/>
      <c r="CF49" s="2441"/>
      <c r="CG49" s="2441"/>
      <c r="CH49" s="2441"/>
      <c r="CI49" s="2441"/>
      <c r="CJ49" s="2441"/>
      <c r="CK49" s="2441"/>
      <c r="CL49" s="2441"/>
      <c r="CM49" s="2441"/>
      <c r="CN49" s="2441"/>
      <c r="CO49" s="2441"/>
      <c r="CP49" s="2441"/>
      <c r="CQ49" s="2441"/>
      <c r="CR49" s="2441"/>
      <c r="CS49" s="2442"/>
    </row>
    <row r="50" spans="6:97" ht="15" thickBot="1">
      <c r="K50" s="2443" t="s">
        <v>821</v>
      </c>
      <c r="L50" s="2444"/>
      <c r="M50" s="2444"/>
      <c r="N50" s="2444"/>
      <c r="O50" s="2444"/>
      <c r="P50" s="2445"/>
      <c r="Q50" s="2446" t="s">
        <v>860</v>
      </c>
      <c r="R50" s="2447"/>
      <c r="S50" s="2447"/>
      <c r="T50" s="2447"/>
      <c r="U50" s="2447"/>
      <c r="V50" s="2447"/>
      <c r="W50" s="2447"/>
      <c r="X50" s="2447"/>
      <c r="Y50" s="2447"/>
      <c r="Z50" s="2448"/>
      <c r="AA50" s="2449" t="s">
        <v>861</v>
      </c>
      <c r="AB50" s="2450"/>
      <c r="AC50" s="2450"/>
      <c r="AD50" s="2450"/>
      <c r="AE50" s="2450"/>
      <c r="AF50" s="2450"/>
      <c r="AG50" s="2450"/>
      <c r="AH50" s="2450"/>
      <c r="AI50" s="2450"/>
      <c r="AJ50" s="2450"/>
      <c r="AK50" s="2450"/>
      <c r="AL50" s="2450"/>
      <c r="AM50" s="2450"/>
      <c r="AN50" s="2450"/>
      <c r="AO50" s="2450"/>
      <c r="AP50" s="2450"/>
      <c r="AQ50" s="2450"/>
      <c r="AR50" s="2450"/>
      <c r="AS50" s="2450"/>
      <c r="AT50" s="2450"/>
      <c r="AU50" s="2450"/>
      <c r="AV50" s="2450"/>
      <c r="AW50" s="2450"/>
      <c r="AX50" s="2451"/>
      <c r="BF50" s="2443" t="s">
        <v>821</v>
      </c>
      <c r="BG50" s="2444"/>
      <c r="BH50" s="2444"/>
      <c r="BI50" s="2444"/>
      <c r="BJ50" s="2444"/>
      <c r="BK50" s="2445"/>
      <c r="BL50" s="2446" t="s">
        <v>860</v>
      </c>
      <c r="BM50" s="2447"/>
      <c r="BN50" s="2447"/>
      <c r="BO50" s="2447"/>
      <c r="BP50" s="2447"/>
      <c r="BQ50" s="2447"/>
      <c r="BR50" s="2447"/>
      <c r="BS50" s="2447"/>
      <c r="BT50" s="2447"/>
      <c r="BU50" s="2448"/>
      <c r="BV50" s="2449" t="s">
        <v>861</v>
      </c>
      <c r="BW50" s="2450"/>
      <c r="BX50" s="2450"/>
      <c r="BY50" s="2450"/>
      <c r="BZ50" s="2450"/>
      <c r="CA50" s="2450"/>
      <c r="CB50" s="2450"/>
      <c r="CC50" s="2450"/>
      <c r="CD50" s="2450"/>
      <c r="CE50" s="2450"/>
      <c r="CF50" s="2450"/>
      <c r="CG50" s="2450"/>
      <c r="CH50" s="2450"/>
      <c r="CI50" s="2450"/>
      <c r="CJ50" s="2450"/>
      <c r="CK50" s="2450"/>
      <c r="CL50" s="2450"/>
      <c r="CM50" s="2450"/>
      <c r="CN50" s="2450"/>
      <c r="CO50" s="2450"/>
      <c r="CP50" s="2450"/>
      <c r="CQ50" s="2450"/>
      <c r="CR50" s="2450"/>
      <c r="CS50" s="2451"/>
    </row>
    <row r="51" spans="6:97" ht="15.5">
      <c r="F51" s="1672">
        <v>400</v>
      </c>
      <c r="G51" s="1672">
        <v>400</v>
      </c>
      <c r="H51" s="1672">
        <v>400</v>
      </c>
      <c r="I51" s="1672">
        <v>400</v>
      </c>
      <c r="J51" s="1672">
        <v>400</v>
      </c>
      <c r="K51" s="1672">
        <v>200</v>
      </c>
      <c r="L51" s="1672">
        <v>200</v>
      </c>
      <c r="M51" s="1672">
        <v>200</v>
      </c>
      <c r="N51" s="1672">
        <v>200</v>
      </c>
      <c r="O51" s="1672">
        <v>200</v>
      </c>
      <c r="P51" s="1672">
        <v>200</v>
      </c>
      <c r="Q51" s="1672">
        <v>200</v>
      </c>
      <c r="R51" s="1672">
        <v>200</v>
      </c>
      <c r="S51" s="1672">
        <v>200</v>
      </c>
      <c r="T51" s="1672">
        <v>200</v>
      </c>
      <c r="U51" s="1672">
        <v>200</v>
      </c>
      <c r="V51" s="1672">
        <v>200</v>
      </c>
      <c r="W51" s="1672">
        <v>200</v>
      </c>
      <c r="X51" s="1672">
        <v>200</v>
      </c>
      <c r="Y51" s="1672">
        <v>200</v>
      </c>
      <c r="Z51" s="1672">
        <v>200</v>
      </c>
      <c r="BF51" s="1672">
        <v>200</v>
      </c>
      <c r="BG51" s="1672">
        <v>200</v>
      </c>
      <c r="BH51" s="1672">
        <v>200</v>
      </c>
      <c r="BI51" s="1672">
        <v>200</v>
      </c>
      <c r="BJ51" s="1672">
        <v>200</v>
      </c>
      <c r="BK51" s="1672">
        <v>200</v>
      </c>
      <c r="BL51" s="1672">
        <v>200</v>
      </c>
      <c r="BM51" s="1672">
        <v>200</v>
      </c>
      <c r="BN51" s="1672">
        <v>200</v>
      </c>
      <c r="BO51" s="1672">
        <v>200</v>
      </c>
      <c r="BP51" s="1672">
        <v>200</v>
      </c>
      <c r="BQ51" s="1672">
        <v>200</v>
      </c>
      <c r="BR51" s="1672">
        <v>200</v>
      </c>
      <c r="BS51" s="1672">
        <v>200</v>
      </c>
      <c r="BT51" s="1672">
        <v>200</v>
      </c>
      <c r="BU51" s="1672">
        <v>200</v>
      </c>
      <c r="BV51" s="66"/>
      <c r="BW51" s="66"/>
      <c r="BX51" s="66"/>
      <c r="BY51" s="66"/>
      <c r="BZ51" s="66"/>
      <c r="CA51" s="66"/>
      <c r="CB51" s="66"/>
      <c r="CC51" s="66"/>
      <c r="CD51" s="66"/>
      <c r="CE51" s="66"/>
      <c r="CF51" s="66"/>
      <c r="CG51" s="66"/>
      <c r="CH51" s="66"/>
      <c r="CI51" s="66"/>
      <c r="CJ51" s="66"/>
      <c r="CK51" s="66"/>
      <c r="CL51" s="66"/>
      <c r="CM51" s="66"/>
      <c r="CN51" s="66"/>
      <c r="CO51" s="66"/>
      <c r="CP51" s="66"/>
      <c r="CQ51" s="66"/>
      <c r="CR51" s="66"/>
      <c r="CS51" s="66"/>
    </row>
    <row r="53" spans="6:97" ht="15" thickBot="1"/>
    <row r="54" spans="6:97" ht="19" thickBot="1">
      <c r="K54" s="2198" t="s">
        <v>915</v>
      </c>
      <c r="L54" s="2199"/>
      <c r="M54" s="2200"/>
      <c r="N54" s="2201" t="s">
        <v>894</v>
      </c>
      <c r="O54" s="2202"/>
      <c r="P54" s="2202"/>
      <c r="Q54" s="2202"/>
      <c r="R54" s="2203"/>
    </row>
    <row r="55" spans="6:97" ht="15" thickBot="1">
      <c r="K55" s="2150">
        <v>1900</v>
      </c>
      <c r="L55" s="2151"/>
      <c r="M55" s="2152"/>
      <c r="N55" s="1638"/>
      <c r="O55" s="2496"/>
      <c r="P55" s="2497"/>
      <c r="Q55" s="1639"/>
      <c r="R55" s="1640"/>
    </row>
    <row r="56" spans="6:97" ht="15.5">
      <c r="K56" s="1672">
        <v>673</v>
      </c>
      <c r="L56" s="1672">
        <v>673</v>
      </c>
      <c r="M56" s="1672">
        <v>252</v>
      </c>
    </row>
    <row r="59" spans="6:97" ht="15" thickBot="1"/>
    <row r="60" spans="6:97" ht="21.5" thickBot="1">
      <c r="K60" s="2520" t="s">
        <v>915</v>
      </c>
      <c r="L60" s="2520"/>
      <c r="M60" s="2520"/>
      <c r="N60" s="2521"/>
      <c r="O60" s="2522" t="s">
        <v>850</v>
      </c>
      <c r="P60" s="2523"/>
      <c r="Q60" s="2523"/>
      <c r="R60" s="2523"/>
      <c r="S60" s="2523"/>
      <c r="T60" s="2523"/>
      <c r="U60" s="2523"/>
      <c r="V60" s="2523"/>
      <c r="W60" s="2523"/>
      <c r="X60" s="2523"/>
      <c r="Y60" s="2523"/>
      <c r="Z60" s="2523"/>
      <c r="AA60" s="2523"/>
      <c r="AB60" s="2524"/>
    </row>
    <row r="61" spans="6:97" ht="19" thickBot="1">
      <c r="K61" s="2677"/>
      <c r="L61" s="2678"/>
      <c r="M61" s="2527">
        <v>3</v>
      </c>
      <c r="N61" s="2528"/>
      <c r="O61" s="2679" t="s">
        <v>827</v>
      </c>
      <c r="P61" s="2680"/>
      <c r="Q61" s="2680"/>
      <c r="R61" s="2680"/>
      <c r="S61" s="2680"/>
      <c r="T61" s="2681"/>
      <c r="U61" s="2177">
        <v>4</v>
      </c>
      <c r="V61" s="2178"/>
      <c r="W61" s="2179" t="s">
        <v>851</v>
      </c>
      <c r="X61" s="2180"/>
      <c r="Y61" s="2180"/>
      <c r="Z61" s="2180"/>
      <c r="AA61" s="2180"/>
      <c r="AB61" s="2181"/>
    </row>
    <row r="62" spans="6:97" ht="15.5">
      <c r="K62" s="1672">
        <v>272</v>
      </c>
      <c r="L62" s="1672">
        <v>272</v>
      </c>
      <c r="O62" s="1672">
        <v>100</v>
      </c>
      <c r="P62" s="1672">
        <v>100</v>
      </c>
      <c r="Q62" s="1672">
        <v>100</v>
      </c>
      <c r="R62" s="1672">
        <v>100</v>
      </c>
      <c r="S62" s="1672">
        <v>100</v>
      </c>
      <c r="T62" s="1672">
        <v>100</v>
      </c>
    </row>
    <row r="66" spans="1:67">
      <c r="K66" s="2655" t="s">
        <v>806</v>
      </c>
      <c r="L66" s="2656"/>
      <c r="M66" s="2656"/>
      <c r="N66" s="2656"/>
      <c r="O66" s="2656"/>
      <c r="P66" s="2656"/>
      <c r="Q66" s="2656"/>
      <c r="R66" s="2656"/>
      <c r="S66" s="2656"/>
      <c r="T66" s="2656"/>
      <c r="U66" s="2656"/>
      <c r="V66" s="2657"/>
      <c r="W66" s="2658" t="s">
        <v>807</v>
      </c>
      <c r="X66" s="2659"/>
      <c r="Y66" s="2659"/>
      <c r="Z66" s="2659"/>
      <c r="AA66" s="2659"/>
      <c r="AB66" s="2659"/>
      <c r="AC66" s="2659"/>
      <c r="AD66" s="2659"/>
      <c r="AE66" s="2659"/>
      <c r="AF66" s="2659"/>
      <c r="AG66" s="2659"/>
      <c r="AH66" s="2660"/>
      <c r="AI66" s="2661" t="s">
        <v>808</v>
      </c>
      <c r="AJ66" s="2662"/>
      <c r="AK66" s="2662"/>
      <c r="AL66" s="2662"/>
      <c r="AM66" s="2662"/>
      <c r="AN66" s="2662"/>
      <c r="AO66" s="2662"/>
      <c r="AP66" s="2662"/>
      <c r="AQ66" s="2662"/>
      <c r="AR66" s="2662"/>
      <c r="AS66" s="2662"/>
      <c r="AT66" s="2662"/>
      <c r="AU66" s="2662"/>
      <c r="AV66" s="2662"/>
      <c r="AW66" s="2662"/>
      <c r="AX66" s="2662"/>
      <c r="AY66" s="2662"/>
      <c r="AZ66" s="2662"/>
      <c r="BA66" s="2662"/>
      <c r="BB66" s="2662"/>
      <c r="BC66" s="2662"/>
      <c r="BD66" s="2663"/>
      <c r="BE66" s="2664" t="s">
        <v>809</v>
      </c>
      <c r="BF66" s="2665"/>
    </row>
    <row r="67" spans="1:67">
      <c r="K67" s="2668" t="s">
        <v>810</v>
      </c>
      <c r="L67" s="2669"/>
      <c r="M67" s="2669"/>
      <c r="N67" s="2669"/>
      <c r="O67" s="2669"/>
      <c r="P67" s="2669"/>
      <c r="Q67" s="2669"/>
      <c r="R67" s="2669"/>
      <c r="S67" s="2669"/>
      <c r="T67" s="2669"/>
      <c r="U67" s="2669"/>
      <c r="V67" s="2670"/>
      <c r="W67" s="2671" t="s">
        <v>811</v>
      </c>
      <c r="X67" s="2672"/>
      <c r="Y67" s="2672"/>
      <c r="Z67" s="2672"/>
      <c r="AA67" s="2672"/>
      <c r="AB67" s="2672"/>
      <c r="AC67" s="2672"/>
      <c r="AD67" s="2672"/>
      <c r="AE67" s="2672"/>
      <c r="AF67" s="2672"/>
      <c r="AG67" s="2672"/>
      <c r="AH67" s="2673"/>
      <c r="AI67" s="2674" t="s">
        <v>812</v>
      </c>
      <c r="AJ67" s="2675"/>
      <c r="AK67" s="2675"/>
      <c r="AL67" s="2675"/>
      <c r="AM67" s="2675"/>
      <c r="AN67" s="2675"/>
      <c r="AO67" s="2675"/>
      <c r="AP67" s="2675"/>
      <c r="AQ67" s="2675"/>
      <c r="AR67" s="2675"/>
      <c r="AS67" s="2675"/>
      <c r="AT67" s="2675"/>
      <c r="AU67" s="2675"/>
      <c r="AV67" s="2675"/>
      <c r="AW67" s="2675"/>
      <c r="AX67" s="2675"/>
      <c r="AY67" s="2675"/>
      <c r="AZ67" s="2675"/>
      <c r="BA67" s="2675"/>
      <c r="BB67" s="2675"/>
      <c r="BC67" s="2675"/>
      <c r="BD67" s="2676"/>
      <c r="BE67" s="2666"/>
      <c r="BF67" s="2667"/>
    </row>
    <row r="68" spans="1:67" ht="15.5">
      <c r="K68" s="1672">
        <v>400</v>
      </c>
      <c r="L68" s="1672">
        <v>400</v>
      </c>
      <c r="M68" s="1672">
        <v>240</v>
      </c>
      <c r="N68" s="1672">
        <v>240</v>
      </c>
      <c r="O68" s="1672">
        <v>240</v>
      </c>
      <c r="P68" s="1672">
        <v>240</v>
      </c>
      <c r="Q68" s="1672">
        <v>240</v>
      </c>
      <c r="R68" s="1672">
        <v>240</v>
      </c>
      <c r="S68" s="1672">
        <v>240</v>
      </c>
      <c r="T68" s="1672">
        <v>240</v>
      </c>
      <c r="U68" s="1672">
        <v>240</v>
      </c>
      <c r="V68" s="1672">
        <v>240</v>
      </c>
    </row>
    <row r="71" spans="1:67">
      <c r="A71" s="66" t="s">
        <v>920</v>
      </c>
      <c r="K71" s="2147" t="s">
        <v>804</v>
      </c>
      <c r="L71" s="2148"/>
      <c r="M71" s="2148"/>
      <c r="N71" s="2148"/>
      <c r="O71" s="2148"/>
      <c r="P71" s="2148"/>
      <c r="Q71" s="2148"/>
      <c r="R71" s="2148"/>
      <c r="S71" s="2148"/>
      <c r="T71" s="2148"/>
      <c r="U71" s="2148"/>
      <c r="V71" s="2148"/>
      <c r="W71" s="2148"/>
      <c r="X71" s="2148"/>
      <c r="Y71" s="2148"/>
      <c r="Z71" s="2148"/>
      <c r="AA71" s="2148"/>
      <c r="AB71" s="2148"/>
      <c r="AC71" s="2148"/>
      <c r="AD71" s="2148"/>
      <c r="AE71" s="2148"/>
      <c r="AF71" s="2149"/>
      <c r="AJ71" s="2264" t="s">
        <v>933</v>
      </c>
      <c r="AK71" s="2304"/>
      <c r="AL71" s="2304"/>
      <c r="AM71" s="2304"/>
      <c r="AN71" s="2304"/>
      <c r="AO71" s="2304"/>
      <c r="AP71" s="2304"/>
      <c r="AQ71" s="2304"/>
      <c r="AR71" s="2304"/>
      <c r="AS71" s="2304"/>
      <c r="AT71" s="2304"/>
      <c r="AU71" s="2304"/>
      <c r="AV71" s="2304"/>
      <c r="AW71" s="2304"/>
      <c r="AX71" s="2304"/>
      <c r="AY71" s="2304"/>
      <c r="AZ71" s="2304"/>
      <c r="BA71" s="2265"/>
    </row>
    <row r="72" spans="1:67" ht="15.5">
      <c r="K72" s="1672">
        <v>215</v>
      </c>
      <c r="L72" s="1672">
        <v>215</v>
      </c>
      <c r="M72" s="1672">
        <v>215</v>
      </c>
      <c r="N72" s="1672">
        <v>50</v>
      </c>
      <c r="O72" s="1672">
        <v>50</v>
      </c>
      <c r="P72" s="1672">
        <v>50</v>
      </c>
      <c r="Q72" s="1672">
        <v>50</v>
      </c>
      <c r="R72" s="1672">
        <v>50</v>
      </c>
      <c r="S72" s="1672">
        <v>50</v>
      </c>
      <c r="T72" s="1672">
        <v>215</v>
      </c>
      <c r="U72" s="1672">
        <v>215</v>
      </c>
      <c r="V72" s="1672">
        <v>215</v>
      </c>
      <c r="W72" s="1672">
        <v>50</v>
      </c>
      <c r="X72" s="1672">
        <v>50</v>
      </c>
      <c r="Y72" s="1672">
        <v>50</v>
      </c>
      <c r="Z72" s="1672">
        <v>50</v>
      </c>
      <c r="AA72" s="1672">
        <v>50</v>
      </c>
      <c r="AB72" s="1672">
        <v>50</v>
      </c>
      <c r="AC72" s="1672">
        <v>215</v>
      </c>
      <c r="AD72" s="1672">
        <v>215</v>
      </c>
      <c r="AE72" s="1672">
        <v>215</v>
      </c>
      <c r="AF72" s="1672">
        <v>215</v>
      </c>
      <c r="AJ72" s="1672">
        <v>215</v>
      </c>
      <c r="AK72" s="1672">
        <v>215</v>
      </c>
      <c r="AL72" s="1672">
        <v>50</v>
      </c>
      <c r="AM72" s="1672">
        <v>50</v>
      </c>
      <c r="AN72" s="1672">
        <v>50</v>
      </c>
      <c r="AO72" s="1672">
        <v>50</v>
      </c>
      <c r="AP72" s="1672">
        <v>50</v>
      </c>
      <c r="AQ72" s="1672">
        <v>50</v>
      </c>
      <c r="AR72" s="1672">
        <v>50</v>
      </c>
      <c r="AS72" s="1672">
        <v>50</v>
      </c>
      <c r="AT72" s="1672">
        <v>50</v>
      </c>
      <c r="AU72" s="1672">
        <v>215</v>
      </c>
      <c r="AV72" s="1672">
        <v>215</v>
      </c>
      <c r="AW72" s="1672">
        <v>50</v>
      </c>
      <c r="AX72" s="1672">
        <v>50</v>
      </c>
      <c r="AY72" s="1672">
        <v>50</v>
      </c>
      <c r="AZ72" s="1672">
        <v>215</v>
      </c>
      <c r="BA72" s="1672">
        <v>215</v>
      </c>
      <c r="BB72" s="1788"/>
      <c r="BC72" s="1788"/>
      <c r="BD72" s="1788"/>
      <c r="BE72" s="1788"/>
      <c r="BF72" s="1788"/>
      <c r="BG72" s="1788"/>
      <c r="BH72" s="1788"/>
      <c r="BI72" s="1788"/>
      <c r="BJ72" s="1788"/>
      <c r="BK72" s="1788"/>
      <c r="BL72" s="1788"/>
      <c r="BM72" s="1788"/>
      <c r="BN72" s="1788"/>
      <c r="BO72" s="1788"/>
    </row>
    <row r="75" spans="1:67">
      <c r="A75" s="66" t="s">
        <v>921</v>
      </c>
      <c r="K75" s="2147" t="s">
        <v>804</v>
      </c>
      <c r="L75" s="2148"/>
      <c r="M75" s="2148"/>
      <c r="N75" s="2148"/>
      <c r="O75" s="2148"/>
      <c r="P75" s="2148"/>
      <c r="Q75" s="2148"/>
      <c r="R75" s="2148"/>
      <c r="S75" s="2148"/>
      <c r="T75" s="2148"/>
      <c r="U75" s="2148"/>
      <c r="V75" s="2148"/>
      <c r="W75" s="2148"/>
      <c r="X75" s="2148"/>
      <c r="Y75" s="2148"/>
      <c r="Z75" s="2148"/>
      <c r="AA75" s="2148"/>
      <c r="AB75" s="2148"/>
      <c r="AC75" s="2148"/>
      <c r="AD75" s="2148"/>
      <c r="AE75" s="2148"/>
      <c r="AF75" s="2149"/>
    </row>
    <row r="76" spans="1:67" ht="15.5">
      <c r="K76" s="1672">
        <v>215</v>
      </c>
      <c r="L76" s="1672">
        <v>215</v>
      </c>
      <c r="M76" s="1672">
        <v>215</v>
      </c>
      <c r="N76" s="1672">
        <v>50</v>
      </c>
      <c r="O76" s="1672">
        <v>50</v>
      </c>
      <c r="P76" s="1672">
        <v>50</v>
      </c>
      <c r="Q76" s="1672">
        <v>50</v>
      </c>
      <c r="R76" s="1672">
        <v>50</v>
      </c>
      <c r="S76" s="1672">
        <v>50</v>
      </c>
      <c r="T76" s="1672">
        <v>215</v>
      </c>
      <c r="U76" s="1672">
        <v>215</v>
      </c>
      <c r="V76" s="1672">
        <v>215</v>
      </c>
      <c r="W76" s="1672">
        <v>50</v>
      </c>
      <c r="X76" s="1672">
        <v>50</v>
      </c>
      <c r="Y76" s="1672">
        <v>50</v>
      </c>
      <c r="Z76" s="1672">
        <v>50</v>
      </c>
      <c r="AA76" s="1672">
        <v>50</v>
      </c>
      <c r="AB76" s="1672">
        <v>50</v>
      </c>
      <c r="AC76" s="1672">
        <v>215</v>
      </c>
      <c r="AD76" s="1672">
        <v>215</v>
      </c>
      <c r="AE76" s="1672">
        <v>215</v>
      </c>
      <c r="AF76" s="1672">
        <v>215</v>
      </c>
    </row>
    <row r="79" spans="1:67">
      <c r="A79" s="66" t="s">
        <v>922</v>
      </c>
      <c r="K79" s="2147" t="s">
        <v>804</v>
      </c>
      <c r="L79" s="2148"/>
      <c r="M79" s="2148"/>
      <c r="N79" s="2148"/>
      <c r="O79" s="2148"/>
      <c r="P79" s="2148"/>
      <c r="Q79" s="2148"/>
      <c r="R79" s="2148"/>
      <c r="S79" s="2148"/>
      <c r="T79" s="2148"/>
      <c r="U79" s="2148"/>
      <c r="V79" s="2148"/>
      <c r="W79" s="2148"/>
      <c r="X79" s="2148"/>
      <c r="Y79" s="2148"/>
      <c r="Z79" s="2148"/>
      <c r="AA79" s="2148"/>
      <c r="AB79" s="2148"/>
      <c r="AC79" s="2148"/>
      <c r="AD79" s="2148"/>
      <c r="AE79" s="2148"/>
      <c r="AF79" s="2149"/>
      <c r="AK79" s="2147" t="s">
        <v>784</v>
      </c>
      <c r="AL79" s="2148"/>
      <c r="AM79" s="2148"/>
      <c r="AN79" s="2148"/>
      <c r="AO79" s="2148"/>
      <c r="AP79" s="2148"/>
      <c r="AQ79" s="2148"/>
      <c r="AR79" s="2148"/>
      <c r="AS79" s="2148"/>
      <c r="AT79" s="2148"/>
      <c r="AU79" s="2148"/>
      <c r="AV79" s="2148"/>
      <c r="AW79" s="2148"/>
      <c r="AX79" s="2148"/>
      <c r="AY79" s="2148"/>
      <c r="AZ79" s="2148"/>
      <c r="BA79" s="2148"/>
      <c r="BB79" s="2148"/>
      <c r="BC79" s="2148"/>
      <c r="BD79" s="2148"/>
      <c r="BE79" s="2148"/>
      <c r="BF79" s="2148"/>
      <c r="BG79" s="2148"/>
      <c r="BH79" s="2148"/>
      <c r="BI79" s="2148"/>
      <c r="BJ79" s="2148"/>
      <c r="BK79" s="2148"/>
      <c r="BL79" s="2148"/>
      <c r="BM79" s="2149"/>
    </row>
    <row r="80" spans="1:67" ht="15.5">
      <c r="K80" s="1672">
        <v>215</v>
      </c>
      <c r="L80" s="1672">
        <v>215</v>
      </c>
      <c r="M80" s="1672">
        <v>215</v>
      </c>
      <c r="N80" s="1672">
        <v>50</v>
      </c>
      <c r="O80" s="1672">
        <v>50</v>
      </c>
      <c r="P80" s="1672">
        <v>50</v>
      </c>
      <c r="Q80" s="1672">
        <v>50</v>
      </c>
      <c r="R80" s="1672">
        <v>50</v>
      </c>
      <c r="S80" s="1672">
        <v>50</v>
      </c>
      <c r="T80" s="1672">
        <v>215</v>
      </c>
      <c r="U80" s="1672">
        <v>215</v>
      </c>
      <c r="V80" s="1672">
        <v>215</v>
      </c>
      <c r="W80" s="1672">
        <v>50</v>
      </c>
      <c r="X80" s="1672">
        <v>50</v>
      </c>
      <c r="Y80" s="1672">
        <v>50</v>
      </c>
      <c r="Z80" s="1672">
        <v>50</v>
      </c>
      <c r="AA80" s="1672">
        <v>50</v>
      </c>
      <c r="AB80" s="1672">
        <v>50</v>
      </c>
      <c r="AC80" s="1672">
        <v>215</v>
      </c>
      <c r="AD80" s="1672">
        <v>215</v>
      </c>
      <c r="AE80" s="1672">
        <v>215</v>
      </c>
      <c r="AF80" s="1672">
        <v>215</v>
      </c>
      <c r="AK80" s="1672">
        <v>215</v>
      </c>
      <c r="AL80" s="1672">
        <v>215</v>
      </c>
      <c r="AM80" s="1672">
        <v>215</v>
      </c>
      <c r="AN80" s="1672">
        <v>215</v>
      </c>
      <c r="AO80" s="1672">
        <v>50</v>
      </c>
      <c r="AP80" s="1672">
        <v>50</v>
      </c>
      <c r="AQ80" s="1672">
        <v>50</v>
      </c>
      <c r="AR80" s="1672">
        <v>50</v>
      </c>
      <c r="AS80" s="1672">
        <v>50</v>
      </c>
      <c r="AT80" s="1672">
        <v>50</v>
      </c>
      <c r="AU80" s="1672">
        <v>50</v>
      </c>
      <c r="AV80" s="1672">
        <v>50</v>
      </c>
      <c r="AW80" s="1672">
        <v>50</v>
      </c>
      <c r="AX80" s="1672">
        <v>50</v>
      </c>
      <c r="AY80" s="1672">
        <v>50</v>
      </c>
      <c r="AZ80" s="1672">
        <v>50</v>
      </c>
      <c r="BA80" s="1672">
        <v>215</v>
      </c>
      <c r="BB80" s="1672">
        <v>215</v>
      </c>
      <c r="BC80" s="1672">
        <v>215</v>
      </c>
      <c r="BD80" s="1672">
        <v>215</v>
      </c>
      <c r="BE80" s="1672">
        <v>50</v>
      </c>
      <c r="BF80" s="1672">
        <v>50</v>
      </c>
      <c r="BG80" s="1672">
        <v>50</v>
      </c>
      <c r="BH80" s="1672">
        <v>50</v>
      </c>
      <c r="BI80" s="1672">
        <v>50</v>
      </c>
      <c r="BJ80" s="1672">
        <v>215</v>
      </c>
      <c r="BK80" s="1672">
        <v>215</v>
      </c>
      <c r="BL80" s="1672">
        <v>215</v>
      </c>
      <c r="BM80" s="1672">
        <v>215</v>
      </c>
    </row>
    <row r="83" spans="1:58">
      <c r="A83" s="66" t="s">
        <v>923</v>
      </c>
      <c r="K83" s="2147" t="s">
        <v>804</v>
      </c>
      <c r="L83" s="2148"/>
      <c r="M83" s="2148"/>
      <c r="N83" s="2148"/>
      <c r="O83" s="2148"/>
      <c r="P83" s="2148"/>
      <c r="Q83" s="2148"/>
      <c r="R83" s="2148"/>
      <c r="S83" s="2148"/>
      <c r="T83" s="2148"/>
      <c r="U83" s="2148"/>
      <c r="V83" s="2148"/>
      <c r="W83" s="2148"/>
      <c r="X83" s="2148"/>
      <c r="Y83" s="2148"/>
      <c r="Z83" s="2148"/>
      <c r="AA83" s="2148"/>
      <c r="AB83" s="2148"/>
      <c r="AC83" s="2148"/>
      <c r="AD83" s="2148"/>
      <c r="AE83" s="2148"/>
      <c r="AF83" s="2149"/>
    </row>
    <row r="84" spans="1:58" ht="15.5">
      <c r="K84" s="1672">
        <v>215</v>
      </c>
      <c r="L84" s="1672">
        <v>215</v>
      </c>
      <c r="M84" s="1672">
        <v>215</v>
      </c>
      <c r="N84" s="1672">
        <v>50</v>
      </c>
      <c r="O84" s="1672">
        <v>50</v>
      </c>
      <c r="P84" s="1672">
        <v>50</v>
      </c>
      <c r="Q84" s="1672">
        <v>50</v>
      </c>
      <c r="R84" s="1672">
        <v>50</v>
      </c>
      <c r="S84" s="1672">
        <v>50</v>
      </c>
      <c r="T84" s="1672">
        <v>215</v>
      </c>
      <c r="U84" s="1672">
        <v>215</v>
      </c>
      <c r="V84" s="1672">
        <v>215</v>
      </c>
      <c r="W84" s="1672">
        <v>50</v>
      </c>
      <c r="X84" s="1672">
        <v>50</v>
      </c>
      <c r="Y84" s="1672">
        <v>50</v>
      </c>
      <c r="Z84" s="1672">
        <v>50</v>
      </c>
      <c r="AA84" s="1672">
        <v>50</v>
      </c>
      <c r="AB84" s="1672">
        <v>50</v>
      </c>
      <c r="AC84" s="1672">
        <v>215</v>
      </c>
      <c r="AD84" s="1672">
        <v>215</v>
      </c>
      <c r="AE84" s="1672">
        <v>215</v>
      </c>
      <c r="AF84" s="1672">
        <v>215</v>
      </c>
    </row>
    <row r="87" spans="1:58">
      <c r="A87" s="66" t="s">
        <v>924</v>
      </c>
      <c r="K87" s="2141" t="s">
        <v>353</v>
      </c>
      <c r="L87" s="2142"/>
      <c r="M87" s="2142"/>
      <c r="N87" s="2142"/>
      <c r="O87" s="2142"/>
      <c r="P87" s="2142"/>
      <c r="Q87" s="2142"/>
      <c r="R87" s="2142"/>
      <c r="S87" s="2142"/>
      <c r="T87" s="2142"/>
      <c r="U87" s="2142"/>
      <c r="V87" s="2142"/>
      <c r="W87" s="2142"/>
      <c r="X87" s="2142"/>
      <c r="Y87" s="2142"/>
      <c r="Z87" s="2143"/>
    </row>
    <row r="88" spans="1:58" ht="18">
      <c r="K88" s="1759">
        <v>652</v>
      </c>
      <c r="L88" s="1760">
        <v>652</v>
      </c>
      <c r="M88" s="1760">
        <v>650</v>
      </c>
      <c r="N88" s="1760">
        <v>150</v>
      </c>
      <c r="O88" s="1760">
        <v>150</v>
      </c>
      <c r="P88" s="1760">
        <v>150</v>
      </c>
      <c r="Q88" s="1760">
        <v>652</v>
      </c>
      <c r="R88" s="1760">
        <v>652</v>
      </c>
      <c r="S88" s="1760">
        <v>652</v>
      </c>
      <c r="T88" s="1760">
        <v>150</v>
      </c>
      <c r="U88" s="1760">
        <v>150</v>
      </c>
      <c r="V88" s="1760">
        <v>150</v>
      </c>
      <c r="W88" s="1760">
        <v>652</v>
      </c>
      <c r="X88" s="1760">
        <v>652</v>
      </c>
      <c r="Y88" s="1760">
        <v>652</v>
      </c>
      <c r="Z88" s="1761">
        <v>652</v>
      </c>
    </row>
    <row r="91" spans="1:58" ht="14.5" customHeight="1">
      <c r="A91" s="66" t="s">
        <v>925</v>
      </c>
      <c r="K91" s="2141" t="s">
        <v>415</v>
      </c>
      <c r="L91" s="2142"/>
      <c r="M91" s="2142"/>
      <c r="N91" s="2142"/>
      <c r="O91" s="2142"/>
      <c r="P91" s="2142"/>
      <c r="Q91" s="2142"/>
      <c r="R91" s="2142"/>
      <c r="S91" s="2142"/>
      <c r="T91" s="2142"/>
      <c r="U91" s="2142"/>
      <c r="V91" s="2142"/>
      <c r="W91" s="2142"/>
      <c r="X91" s="2142"/>
      <c r="Y91" s="2142"/>
      <c r="Z91" s="2143"/>
      <c r="AH91" s="2141" t="s">
        <v>805</v>
      </c>
      <c r="AI91" s="2142"/>
      <c r="AJ91" s="2142"/>
      <c r="AK91" s="2142"/>
      <c r="AL91" s="2142"/>
      <c r="AM91" s="2142"/>
      <c r="AN91" s="2142"/>
      <c r="AO91" s="2142"/>
      <c r="AP91" s="2142"/>
      <c r="AQ91" s="2142"/>
      <c r="AR91" s="2142"/>
      <c r="AS91" s="2142"/>
      <c r="AT91" s="2142"/>
      <c r="AU91" s="2142"/>
      <c r="AV91" s="2142"/>
      <c r="AW91" s="2142"/>
      <c r="AX91" s="2142"/>
      <c r="AY91" s="2142"/>
      <c r="AZ91" s="2143"/>
    </row>
    <row r="92" spans="1:58" ht="18">
      <c r="K92" s="1759">
        <v>652</v>
      </c>
      <c r="L92" s="1760">
        <v>652</v>
      </c>
      <c r="M92" s="1760">
        <v>652</v>
      </c>
      <c r="N92" s="1760">
        <v>150</v>
      </c>
      <c r="O92" s="1760">
        <v>150</v>
      </c>
      <c r="P92" s="1760">
        <v>150</v>
      </c>
      <c r="Q92" s="1760">
        <v>652</v>
      </c>
      <c r="R92" s="1760">
        <v>652</v>
      </c>
      <c r="S92" s="1760">
        <v>652</v>
      </c>
      <c r="T92" s="1760">
        <v>150</v>
      </c>
      <c r="U92" s="1760">
        <v>150</v>
      </c>
      <c r="V92" s="1760">
        <v>150</v>
      </c>
      <c r="W92" s="1760">
        <v>652</v>
      </c>
      <c r="X92" s="1760">
        <v>652</v>
      </c>
      <c r="Y92" s="1760">
        <v>652</v>
      </c>
      <c r="Z92" s="1761">
        <v>652</v>
      </c>
      <c r="AH92" s="1759">
        <v>652</v>
      </c>
      <c r="AI92" s="1760">
        <v>652</v>
      </c>
      <c r="AJ92" s="1760">
        <v>650</v>
      </c>
      <c r="AK92" s="1760">
        <v>150</v>
      </c>
      <c r="AL92" s="1760">
        <v>150</v>
      </c>
      <c r="AM92" s="1760">
        <v>150</v>
      </c>
      <c r="AN92" s="1760">
        <v>150</v>
      </c>
      <c r="AO92" s="1760">
        <v>150</v>
      </c>
      <c r="AP92" s="1760">
        <v>150</v>
      </c>
      <c r="AQ92" s="1760">
        <v>150</v>
      </c>
      <c r="AR92" s="1760">
        <v>652</v>
      </c>
      <c r="AS92" s="1760">
        <v>652</v>
      </c>
      <c r="AT92" s="1760">
        <v>652</v>
      </c>
      <c r="AU92" s="1760">
        <v>150</v>
      </c>
      <c r="AV92" s="1760">
        <v>150</v>
      </c>
      <c r="AW92" s="1760">
        <v>150</v>
      </c>
      <c r="AX92" s="1783">
        <v>652</v>
      </c>
      <c r="AY92" s="1783">
        <v>652</v>
      </c>
      <c r="AZ92" s="1764">
        <v>652</v>
      </c>
    </row>
    <row r="95" spans="1:58" s="186" customFormat="1">
      <c r="A95" s="210" t="s">
        <v>932</v>
      </c>
      <c r="Q95" s="1784" t="s">
        <v>930</v>
      </c>
      <c r="R95" s="1785"/>
      <c r="S95" s="1784"/>
      <c r="T95" s="1785"/>
      <c r="U95" s="1785"/>
      <c r="V95" s="1786"/>
      <c r="W95" s="1784" t="s">
        <v>931</v>
      </c>
      <c r="X95" s="1785"/>
      <c r="Y95" s="1785"/>
      <c r="Z95" s="1786"/>
      <c r="AA95" s="1784" t="s">
        <v>289</v>
      </c>
      <c r="AB95" s="1785"/>
      <c r="AC95" s="1785"/>
      <c r="AD95" s="1785"/>
      <c r="AE95" s="1785"/>
      <c r="AF95" s="1785"/>
      <c r="AG95" s="1785"/>
      <c r="AH95" s="1785"/>
      <c r="AI95" s="1785"/>
      <c r="AJ95" s="1785"/>
      <c r="AK95" s="1785"/>
      <c r="AL95" s="1785"/>
      <c r="AM95" s="1785"/>
      <c r="AN95" s="1785"/>
      <c r="AO95" s="1785"/>
      <c r="AP95" s="1785"/>
      <c r="AQ95" s="1785"/>
      <c r="AR95" s="1785"/>
      <c r="AS95" s="1785"/>
      <c r="AT95" s="1785"/>
      <c r="AU95" s="1785"/>
      <c r="AV95" s="1786"/>
    </row>
    <row r="96" spans="1:58" ht="18">
      <c r="Q96" s="1759">
        <v>900</v>
      </c>
      <c r="R96" s="1760">
        <v>900</v>
      </c>
      <c r="S96" s="1759">
        <v>900</v>
      </c>
      <c r="T96" s="1760">
        <v>90</v>
      </c>
      <c r="U96" s="1760">
        <v>90</v>
      </c>
      <c r="V96" s="1760">
        <v>90</v>
      </c>
      <c r="W96" s="1760">
        <v>540</v>
      </c>
      <c r="X96" s="1760">
        <v>540</v>
      </c>
      <c r="Y96" s="1760">
        <v>540</v>
      </c>
      <c r="Z96" s="1760">
        <v>540</v>
      </c>
      <c r="AA96" s="1760">
        <v>900</v>
      </c>
      <c r="AB96" s="1760">
        <v>900</v>
      </c>
      <c r="AC96" s="1760">
        <v>900</v>
      </c>
      <c r="AD96" s="1760">
        <v>90</v>
      </c>
      <c r="AE96" s="1760">
        <v>90</v>
      </c>
      <c r="AF96" s="1760">
        <v>90</v>
      </c>
      <c r="AG96" s="1760">
        <v>90</v>
      </c>
      <c r="AH96" s="1760">
        <v>90</v>
      </c>
      <c r="AI96" s="1760">
        <v>90</v>
      </c>
      <c r="AJ96" s="1760">
        <v>90</v>
      </c>
      <c r="AK96" s="1760">
        <v>900</v>
      </c>
      <c r="AL96" s="1760">
        <v>900</v>
      </c>
      <c r="AM96" s="1760">
        <v>900</v>
      </c>
      <c r="AN96" s="1760">
        <v>90</v>
      </c>
      <c r="AO96" s="1760">
        <v>90</v>
      </c>
      <c r="AP96" s="1760">
        <v>90</v>
      </c>
      <c r="AQ96" s="1760">
        <v>90</v>
      </c>
      <c r="AR96" s="1760">
        <v>90</v>
      </c>
      <c r="AS96" s="1760">
        <v>90</v>
      </c>
      <c r="AT96" s="1760">
        <v>900</v>
      </c>
      <c r="AU96" s="1760">
        <v>900</v>
      </c>
      <c r="AV96" s="1761">
        <v>900</v>
      </c>
      <c r="AW96" s="1787"/>
      <c r="AX96" s="1787"/>
      <c r="AY96" s="1787"/>
      <c r="AZ96" s="1787"/>
      <c r="BA96" s="1787"/>
      <c r="BB96" s="1787"/>
      <c r="BC96" s="1787"/>
      <c r="BD96" s="1787"/>
      <c r="BE96" s="1787"/>
      <c r="BF96" s="1787"/>
    </row>
  </sheetData>
  <mergeCells count="120">
    <mergeCell ref="K7:P7"/>
    <mergeCell ref="Q7:AP7"/>
    <mergeCell ref="K8:V8"/>
    <mergeCell ref="W8:AC8"/>
    <mergeCell ref="AD8:AK8"/>
    <mergeCell ref="AL8:AN8"/>
    <mergeCell ref="AO8:AP8"/>
    <mergeCell ref="U23:Z23"/>
    <mergeCell ref="AA23:AD23"/>
    <mergeCell ref="AE23:AG23"/>
    <mergeCell ref="AH23:AI23"/>
    <mergeCell ref="K12:P12"/>
    <mergeCell ref="Q12:AK12"/>
    <mergeCell ref="K13:R13"/>
    <mergeCell ref="S13:Y13"/>
    <mergeCell ref="Z13:AF13"/>
    <mergeCell ref="AG13:AI13"/>
    <mergeCell ref="AJ13:AK13"/>
    <mergeCell ref="K27:M27"/>
    <mergeCell ref="N27:AE27"/>
    <mergeCell ref="K28:P28"/>
    <mergeCell ref="Q28:AE28"/>
    <mergeCell ref="K32:N32"/>
    <mergeCell ref="O32:AL32"/>
    <mergeCell ref="AJ27:AL27"/>
    <mergeCell ref="K2:P2"/>
    <mergeCell ref="Q2:AJ2"/>
    <mergeCell ref="K3:R3"/>
    <mergeCell ref="S3:X3"/>
    <mergeCell ref="Y3:AE3"/>
    <mergeCell ref="AF3:AH3"/>
    <mergeCell ref="AI3:AJ3"/>
    <mergeCell ref="K17:P17"/>
    <mergeCell ref="Q17:AL17"/>
    <mergeCell ref="K18:T18"/>
    <mergeCell ref="U18:AA18"/>
    <mergeCell ref="AB18:AG18"/>
    <mergeCell ref="AH18:AJ18"/>
    <mergeCell ref="AK18:AL18"/>
    <mergeCell ref="K22:P22"/>
    <mergeCell ref="Q22:AI22"/>
    <mergeCell ref="K23:T23"/>
    <mergeCell ref="K41:N41"/>
    <mergeCell ref="O41:AX41"/>
    <mergeCell ref="K42:P42"/>
    <mergeCell ref="Q42:Z42"/>
    <mergeCell ref="AA42:AX42"/>
    <mergeCell ref="K45:N45"/>
    <mergeCell ref="O45:AW45"/>
    <mergeCell ref="K33:P33"/>
    <mergeCell ref="Q33:AJ33"/>
    <mergeCell ref="AK33:AL33"/>
    <mergeCell ref="K37:N37"/>
    <mergeCell ref="O37:AZ37"/>
    <mergeCell ref="K38:P38"/>
    <mergeCell ref="Q38:AB38"/>
    <mergeCell ref="AC38:AZ38"/>
    <mergeCell ref="BF37:BI37"/>
    <mergeCell ref="BJ37:CU37"/>
    <mergeCell ref="BF38:BK38"/>
    <mergeCell ref="BL38:BW38"/>
    <mergeCell ref="BX38:CU38"/>
    <mergeCell ref="BF41:BI41"/>
    <mergeCell ref="BJ41:CS41"/>
    <mergeCell ref="AM27:BD27"/>
    <mergeCell ref="AJ28:AO28"/>
    <mergeCell ref="AP28:BD28"/>
    <mergeCell ref="AQ32:AT32"/>
    <mergeCell ref="AU32:BR32"/>
    <mergeCell ref="AQ33:AV33"/>
    <mergeCell ref="AW33:BP33"/>
    <mergeCell ref="BQ33:BR33"/>
    <mergeCell ref="BF49:BI49"/>
    <mergeCell ref="BJ49:CS49"/>
    <mergeCell ref="BF50:BK50"/>
    <mergeCell ref="BL50:BU50"/>
    <mergeCell ref="BV50:CS50"/>
    <mergeCell ref="K54:M54"/>
    <mergeCell ref="N54:R54"/>
    <mergeCell ref="BF42:BK42"/>
    <mergeCell ref="BL42:BU42"/>
    <mergeCell ref="BV42:CS42"/>
    <mergeCell ref="BF45:BI45"/>
    <mergeCell ref="BJ45:CR45"/>
    <mergeCell ref="BF46:BK46"/>
    <mergeCell ref="BL46:BU46"/>
    <mergeCell ref="BV46:CR46"/>
    <mergeCell ref="K46:P46"/>
    <mergeCell ref="Q46:Z46"/>
    <mergeCell ref="AA46:AW46"/>
    <mergeCell ref="K49:N49"/>
    <mergeCell ref="O49:AX49"/>
    <mergeCell ref="K50:P50"/>
    <mergeCell ref="Q50:Z50"/>
    <mergeCell ref="AA50:AX50"/>
    <mergeCell ref="K66:V66"/>
    <mergeCell ref="W66:AH66"/>
    <mergeCell ref="AI66:BD66"/>
    <mergeCell ref="BE66:BF67"/>
    <mergeCell ref="K67:V67"/>
    <mergeCell ref="W67:AH67"/>
    <mergeCell ref="AI67:BD67"/>
    <mergeCell ref="K55:M55"/>
    <mergeCell ref="O55:P55"/>
    <mergeCell ref="K60:N60"/>
    <mergeCell ref="O60:AB60"/>
    <mergeCell ref="K61:L61"/>
    <mergeCell ref="M61:N61"/>
    <mergeCell ref="O61:T61"/>
    <mergeCell ref="U61:V61"/>
    <mergeCell ref="W61:AB61"/>
    <mergeCell ref="AJ71:BA71"/>
    <mergeCell ref="K71:AF71"/>
    <mergeCell ref="K87:Z87"/>
    <mergeCell ref="K75:AF75"/>
    <mergeCell ref="K79:AF79"/>
    <mergeCell ref="K83:AF83"/>
    <mergeCell ref="K91:Z91"/>
    <mergeCell ref="AH91:AZ91"/>
    <mergeCell ref="AK79:BM79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1</vt:i4>
      </vt:variant>
    </vt:vector>
  </HeadingPairs>
  <TitlesOfParts>
    <vt:vector size="8" baseType="lpstr">
      <vt:lpstr>файл остатки</vt:lpstr>
      <vt:lpstr>планирование суточное</vt:lpstr>
      <vt:lpstr>ПЕЧАТЬ ЗАДАНИЙ</vt:lpstr>
      <vt:lpstr>планирование по цехам</vt:lpstr>
      <vt:lpstr>недельное планирование</vt:lpstr>
      <vt:lpstr>Жиробаланс</vt:lpstr>
      <vt:lpstr>Лист1</vt:lpstr>
      <vt:lpstr>'планирование суточное'!Print_Area</vt:lpstr>
    </vt:vector>
  </TitlesOfParts>
  <Company>ОАО "Восточный"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Bond</dc:creator>
  <cp:lastModifiedBy>Levkina</cp:lastModifiedBy>
  <cp:lastPrinted>2020-12-16T06:27:37Z</cp:lastPrinted>
  <dcterms:created xsi:type="dcterms:W3CDTF">2012-01-17T06:50:06Z</dcterms:created>
  <dcterms:modified xsi:type="dcterms:W3CDTF">2020-12-16T06:31:33Z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8456e90d-2ccc-4242-815e-29bd2162f66e</vt:lpwstr>
  </property>
</Properties>
</file>